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支援ツール\"/>
    </mc:Choice>
  </mc:AlternateContent>
  <xr:revisionPtr revIDLastSave="0" documentId="13_ncr:1_{C9535700-0555-4B7C-BEA4-4170F75E8C3B}" xr6:coauthVersionLast="47" xr6:coauthVersionMax="47" xr10:uidLastSave="{00000000-0000-0000-0000-000000000000}"/>
  <workbookProtection workbookAlgorithmName="SHA-512" workbookHashValue="uwM9Pnf220CV52kE8VQV0ert8WRdUaZackivgl25uDTZZ7es7eUOOQtgIXoY7THH7jE5wkP+jC4OKicrx8s1Ww==" workbookSaltValue="lpLeeVrtNbnFmQRYCT9tHg==" workbookSpinCount="100000" lockStructure="1"/>
  <bookViews>
    <workbookView xWindow="-120" yWindow="-120" windowWidth="29040" windowHeight="15720" tabRatio="724" firstSheet="1" activeTab="2" xr2:uid="{00000000-000D-0000-FFFF-FFFF00000000}"/>
  </bookViews>
  <sheets>
    <sheet name="障害種別区分連動リスト" sheetId="15" state="hidden" r:id="rId1"/>
    <sheet name="診断名検索" sheetId="31" r:id="rId2"/>
    <sheet name="障害学生情報入力シート" sheetId="2" r:id="rId3"/>
    <sheet name="支援内容入力シート" sheetId="26" r:id="rId4"/>
    <sheet name="※集計※障害学生情報入力シート" sheetId="16" state="hidden" r:id="rId5"/>
    <sheet name="卒業生情報入力シート" sheetId="3" r:id="rId6"/>
    <sheet name="改修対象外　５．入学者数等" sheetId="4" state="hidden" r:id="rId7"/>
    <sheet name="４．授業支援と授業以外の支援" sheetId="27" r:id="rId8"/>
    <sheet name="６．受験者数・入学者数 " sheetId="20" r:id="rId9"/>
    <sheet name="７．前年度卒業生の進路 " sheetId="21" r:id="rId10"/>
    <sheet name="８．障害学生数～合理的配慮提供学生数" sheetId="22" r:id="rId11"/>
    <sheet name="９．精神障害（その他の精神障害）の内訳" sheetId="23" r:id="rId12"/>
    <sheet name="10．その他の障害の内訳" sheetId="24" r:id="rId13"/>
    <sheet name="改修対象外　８．病弱・虚弱（他の慢性疾患）の内訳" sheetId="7" state="hidden" r:id="rId14"/>
    <sheet name="改修対象外　９．精神障害（他の精神障害）の内訳" sheetId="8" state="hidden" r:id="rId15"/>
    <sheet name="改修対象外　10．その他の障害の内訳" sheetId="9" state="hidden" r:id="rId16"/>
  </sheets>
  <definedNames>
    <definedName name="_xlnm._FilterDatabase" localSheetId="12" hidden="1">'10．その他の障害の内訳'!#REF!</definedName>
    <definedName name="_xlnm._FilterDatabase" localSheetId="7" hidden="1">'４．授業支援と授業以外の支援'!#REF!</definedName>
    <definedName name="_xlnm._FilterDatabase" localSheetId="8" hidden="1">'６．受験者数・入学者数 '!#REF!</definedName>
    <definedName name="_xlnm._FilterDatabase" localSheetId="9" hidden="1">'７．前年度卒業生の進路 '!$A$43:$A$71</definedName>
    <definedName name="_xlnm._FilterDatabase" localSheetId="10" hidden="1">'８．障害学生数～合理的配慮提供学生数'!#REF!</definedName>
    <definedName name="_xlnm._FilterDatabase" localSheetId="11" hidden="1">'９．精神障害（その他の精神障害）の内訳'!#REF!</definedName>
    <definedName name="_xlnm._FilterDatabase" localSheetId="15" hidden="1">'改修対象外　10．その他の障害の内訳'!#REF!</definedName>
    <definedName name="_xlnm._FilterDatabase" localSheetId="6" hidden="1">'改修対象外　５．入学者数等'!$AK$70:$AK$1081</definedName>
    <definedName name="_xlnm._FilterDatabase" localSheetId="13" hidden="1">'改修対象外　８．病弱・虚弱（他の慢性疾患）の内訳'!$C$6:$D$106</definedName>
    <definedName name="_xlnm._FilterDatabase" localSheetId="14" hidden="1">'改修対象外　９．精神障害（他の精神障害）の内訳'!#REF!</definedName>
    <definedName name="_xlnm._FilterDatabase" localSheetId="3" hidden="1">支援内容入力シート!$A$28:$C$54</definedName>
    <definedName name="_xlnm._FilterDatabase" localSheetId="2" hidden="1">障害学生情報入力シート!$A$28:$BD$28</definedName>
    <definedName name="_xlnm._FilterDatabase" localSheetId="1" hidden="1">診断名検索!$A$9:$K$2134</definedName>
    <definedName name="_xlnm._FilterDatabase" localSheetId="5" hidden="1">卒業生情報入力シート!$A$28:$Z$1028</definedName>
    <definedName name="_xlnm.Criteria" localSheetId="6">'改修対象外　５．入学者数等'!$AI$70:$AI$71</definedName>
    <definedName name="_xlnm.Extract" localSheetId="6">'改修対象外　５．入学者数等'!$E$70:$E$120</definedName>
    <definedName name="_xlnm.Print_Area" localSheetId="12">'10．その他の障害の内訳'!$A$1:$H$107</definedName>
    <definedName name="_xlnm.Print_Area" localSheetId="7">'４．授業支援と授業以外の支援'!$A$1:$AE$216</definedName>
    <definedName name="_xlnm.Print_Area" localSheetId="8">'６．受験者数・入学者数 '!$A$1:$AC$126</definedName>
    <definedName name="_xlnm.Print_Area" localSheetId="9">'７．前年度卒業生の進路 '!$A$1:$V$99</definedName>
    <definedName name="_xlnm.Print_Area" localSheetId="10">'８．障害学生数～合理的配慮提供学生数'!$A$1:$AG$222</definedName>
    <definedName name="_xlnm.Print_Area" localSheetId="11">'９．精神障害（その他の精神障害）の内訳'!$A$1:$H$107</definedName>
    <definedName name="_xlnm.Print_Area" localSheetId="15">'改修対象外　10．その他の障害の内訳'!$A$2:$G$107</definedName>
    <definedName name="_xlnm.Print_Area" localSheetId="6">'改修対象外　５．入学者数等'!$A$2:$AA$173</definedName>
    <definedName name="_xlnm.Print_Area" localSheetId="13">'改修対象外　８．病弱・虚弱（他の慢性疾患）の内訳'!$A$2:$G$107</definedName>
    <definedName name="_xlnm.Print_Area" localSheetId="14">'改修対象外　９．精神障害（他の精神障害）の内訳'!$A$2:$G$107</definedName>
    <definedName name="_xlnm.Print_Area" localSheetId="2">障害学生情報入力シート!$A$1:$BN$1028</definedName>
    <definedName name="その他の障害">障害種別区分連動リスト!$B$27</definedName>
    <definedName name="肢体不自由">障害種別区分連動リスト!$B$8:$B$11</definedName>
    <definedName name="視覚障害">障害種別区分連動リスト!$B$2:$B$4</definedName>
    <definedName name="重複障害">障害種別区分連動リスト!$B$25:$B$26</definedName>
    <definedName name="精神障害">障害種別区分連動リスト!$B$18:$B$23</definedName>
    <definedName name="知的障害">障害種別区分連動リスト!$B$24</definedName>
    <definedName name="聴覚障害">障害種別区分連動リスト!$B$5:$B$7</definedName>
    <definedName name="発達障害">障害種別区分連動リスト!$B$13:$B$17</definedName>
    <definedName name="病弱">障害種別区分連動リスト!$B$12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27" l="1"/>
  <c r="A10" i="31" a="1"/>
  <c r="D29" i="26"/>
  <c r="D54" i="26"/>
  <c r="D51" i="26"/>
  <c r="D39" i="26"/>
  <c r="AF231" i="22"/>
  <c r="AC231" i="22"/>
  <c r="Q231" i="22"/>
  <c r="B99" i="21"/>
  <c r="B96" i="21"/>
  <c r="B84" i="21"/>
  <c r="AC161" i="20"/>
  <c r="Z161" i="20"/>
  <c r="N161" i="20"/>
  <c r="D155" i="20"/>
  <c r="D152" i="20"/>
  <c r="D140" i="20"/>
  <c r="M150" i="27"/>
  <c r="Q1028" i="16" l="1"/>
  <c r="P1028" i="16"/>
  <c r="O1028" i="16"/>
  <c r="N1028" i="16"/>
  <c r="M1028" i="16"/>
  <c r="L1028" i="16"/>
  <c r="K1028" i="16"/>
  <c r="H1028" i="16"/>
  <c r="E1028" i="16"/>
  <c r="B1028" i="16"/>
  <c r="Q1027" i="16"/>
  <c r="P1027" i="16"/>
  <c r="O1027" i="16"/>
  <c r="N1027" i="16"/>
  <c r="M1027" i="16"/>
  <c r="L1027" i="16"/>
  <c r="K1027" i="16"/>
  <c r="H1027" i="16"/>
  <c r="E1027" i="16"/>
  <c r="B1027" i="16"/>
  <c r="Q1026" i="16"/>
  <c r="P1026" i="16"/>
  <c r="O1026" i="16"/>
  <c r="N1026" i="16"/>
  <c r="M1026" i="16"/>
  <c r="L1026" i="16"/>
  <c r="K1026" i="16"/>
  <c r="H1026" i="16"/>
  <c r="E1026" i="16"/>
  <c r="B1026" i="16"/>
  <c r="Q1025" i="16"/>
  <c r="P1025" i="16"/>
  <c r="O1025" i="16"/>
  <c r="N1025" i="16"/>
  <c r="M1025" i="16"/>
  <c r="L1025" i="16"/>
  <c r="K1025" i="16"/>
  <c r="H1025" i="16"/>
  <c r="E1025" i="16"/>
  <c r="B1025" i="16"/>
  <c r="Q1024" i="16"/>
  <c r="P1024" i="16"/>
  <c r="O1024" i="16"/>
  <c r="N1024" i="16"/>
  <c r="M1024" i="16"/>
  <c r="L1024" i="16"/>
  <c r="K1024" i="16"/>
  <c r="H1024" i="16"/>
  <c r="E1024" i="16"/>
  <c r="B1024" i="16"/>
  <c r="Q1023" i="16"/>
  <c r="P1023" i="16"/>
  <c r="O1023" i="16"/>
  <c r="N1023" i="16"/>
  <c r="M1023" i="16"/>
  <c r="L1023" i="16"/>
  <c r="K1023" i="16"/>
  <c r="H1023" i="16"/>
  <c r="E1023" i="16"/>
  <c r="B1023" i="16"/>
  <c r="Q1022" i="16"/>
  <c r="P1022" i="16"/>
  <c r="O1022" i="16"/>
  <c r="N1022" i="16"/>
  <c r="M1022" i="16"/>
  <c r="L1022" i="16"/>
  <c r="K1022" i="16"/>
  <c r="H1022" i="16"/>
  <c r="E1022" i="16"/>
  <c r="B1022" i="16"/>
  <c r="Q1021" i="16"/>
  <c r="P1021" i="16"/>
  <c r="O1021" i="16"/>
  <c r="N1021" i="16"/>
  <c r="M1021" i="16"/>
  <c r="L1021" i="16"/>
  <c r="K1021" i="16"/>
  <c r="H1021" i="16"/>
  <c r="E1021" i="16"/>
  <c r="B1021" i="16"/>
  <c r="Q1020" i="16"/>
  <c r="P1020" i="16"/>
  <c r="O1020" i="16"/>
  <c r="N1020" i="16"/>
  <c r="M1020" i="16"/>
  <c r="L1020" i="16"/>
  <c r="K1020" i="16"/>
  <c r="H1020" i="16"/>
  <c r="E1020" i="16"/>
  <c r="B1020" i="16"/>
  <c r="Q1019" i="16"/>
  <c r="P1019" i="16"/>
  <c r="O1019" i="16"/>
  <c r="N1019" i="16"/>
  <c r="M1019" i="16"/>
  <c r="L1019" i="16"/>
  <c r="K1019" i="16"/>
  <c r="H1019" i="16"/>
  <c r="E1019" i="16"/>
  <c r="B1019" i="16"/>
  <c r="Q1018" i="16"/>
  <c r="P1018" i="16"/>
  <c r="O1018" i="16"/>
  <c r="N1018" i="16"/>
  <c r="M1018" i="16"/>
  <c r="L1018" i="16"/>
  <c r="K1018" i="16"/>
  <c r="H1018" i="16"/>
  <c r="E1018" i="16"/>
  <c r="B1018" i="16"/>
  <c r="Q1017" i="16"/>
  <c r="P1017" i="16"/>
  <c r="O1017" i="16"/>
  <c r="N1017" i="16"/>
  <c r="M1017" i="16"/>
  <c r="L1017" i="16"/>
  <c r="K1017" i="16"/>
  <c r="H1017" i="16"/>
  <c r="E1017" i="16"/>
  <c r="B1017" i="16"/>
  <c r="Q1016" i="16"/>
  <c r="P1016" i="16"/>
  <c r="O1016" i="16"/>
  <c r="N1016" i="16"/>
  <c r="M1016" i="16"/>
  <c r="L1016" i="16"/>
  <c r="K1016" i="16"/>
  <c r="H1016" i="16"/>
  <c r="E1016" i="16"/>
  <c r="B1016" i="16"/>
  <c r="Q1015" i="16"/>
  <c r="P1015" i="16"/>
  <c r="O1015" i="16"/>
  <c r="N1015" i="16"/>
  <c r="M1015" i="16"/>
  <c r="L1015" i="16"/>
  <c r="K1015" i="16"/>
  <c r="H1015" i="16"/>
  <c r="E1015" i="16"/>
  <c r="B1015" i="16"/>
  <c r="Q1014" i="16"/>
  <c r="P1014" i="16"/>
  <c r="O1014" i="16"/>
  <c r="N1014" i="16"/>
  <c r="M1014" i="16"/>
  <c r="L1014" i="16"/>
  <c r="K1014" i="16"/>
  <c r="H1014" i="16"/>
  <c r="E1014" i="16"/>
  <c r="B1014" i="16"/>
  <c r="Q1013" i="16"/>
  <c r="P1013" i="16"/>
  <c r="O1013" i="16"/>
  <c r="N1013" i="16"/>
  <c r="M1013" i="16"/>
  <c r="L1013" i="16"/>
  <c r="K1013" i="16"/>
  <c r="H1013" i="16"/>
  <c r="E1013" i="16"/>
  <c r="B1013" i="16"/>
  <c r="Q1012" i="16"/>
  <c r="P1012" i="16"/>
  <c r="O1012" i="16"/>
  <c r="N1012" i="16"/>
  <c r="M1012" i="16"/>
  <c r="L1012" i="16"/>
  <c r="K1012" i="16"/>
  <c r="H1012" i="16"/>
  <c r="E1012" i="16"/>
  <c r="B1012" i="16"/>
  <c r="Q1011" i="16"/>
  <c r="P1011" i="16"/>
  <c r="O1011" i="16"/>
  <c r="N1011" i="16"/>
  <c r="M1011" i="16"/>
  <c r="L1011" i="16"/>
  <c r="K1011" i="16"/>
  <c r="H1011" i="16"/>
  <c r="E1011" i="16"/>
  <c r="B1011" i="16"/>
  <c r="Q1010" i="16"/>
  <c r="P1010" i="16"/>
  <c r="O1010" i="16"/>
  <c r="N1010" i="16"/>
  <c r="M1010" i="16"/>
  <c r="L1010" i="16"/>
  <c r="K1010" i="16"/>
  <c r="H1010" i="16"/>
  <c r="E1010" i="16"/>
  <c r="B1010" i="16"/>
  <c r="Q1009" i="16"/>
  <c r="P1009" i="16"/>
  <c r="O1009" i="16"/>
  <c r="N1009" i="16"/>
  <c r="M1009" i="16"/>
  <c r="L1009" i="16"/>
  <c r="K1009" i="16"/>
  <c r="H1009" i="16"/>
  <c r="E1009" i="16"/>
  <c r="B1009" i="16"/>
  <c r="Q1008" i="16"/>
  <c r="P1008" i="16"/>
  <c r="O1008" i="16"/>
  <c r="N1008" i="16"/>
  <c r="M1008" i="16"/>
  <c r="L1008" i="16"/>
  <c r="K1008" i="16"/>
  <c r="H1008" i="16"/>
  <c r="E1008" i="16"/>
  <c r="B1008" i="16"/>
  <c r="Q1007" i="16"/>
  <c r="P1007" i="16"/>
  <c r="O1007" i="16"/>
  <c r="N1007" i="16"/>
  <c r="M1007" i="16"/>
  <c r="L1007" i="16"/>
  <c r="K1007" i="16"/>
  <c r="H1007" i="16"/>
  <c r="E1007" i="16"/>
  <c r="B1007" i="16"/>
  <c r="Q1006" i="16"/>
  <c r="P1006" i="16"/>
  <c r="O1006" i="16"/>
  <c r="N1006" i="16"/>
  <c r="M1006" i="16"/>
  <c r="L1006" i="16"/>
  <c r="K1006" i="16"/>
  <c r="H1006" i="16"/>
  <c r="E1006" i="16"/>
  <c r="B1006" i="16"/>
  <c r="Q1005" i="16"/>
  <c r="P1005" i="16"/>
  <c r="O1005" i="16"/>
  <c r="N1005" i="16"/>
  <c r="M1005" i="16"/>
  <c r="L1005" i="16"/>
  <c r="K1005" i="16"/>
  <c r="H1005" i="16"/>
  <c r="E1005" i="16"/>
  <c r="B1005" i="16"/>
  <c r="Q1004" i="16"/>
  <c r="P1004" i="16"/>
  <c r="O1004" i="16"/>
  <c r="N1004" i="16"/>
  <c r="M1004" i="16"/>
  <c r="L1004" i="16"/>
  <c r="K1004" i="16"/>
  <c r="H1004" i="16"/>
  <c r="E1004" i="16"/>
  <c r="B1004" i="16"/>
  <c r="Q1003" i="16"/>
  <c r="P1003" i="16"/>
  <c r="O1003" i="16"/>
  <c r="N1003" i="16"/>
  <c r="M1003" i="16"/>
  <c r="L1003" i="16"/>
  <c r="K1003" i="16"/>
  <c r="H1003" i="16"/>
  <c r="E1003" i="16"/>
  <c r="B1003" i="16"/>
  <c r="Q1002" i="16"/>
  <c r="P1002" i="16"/>
  <c r="O1002" i="16"/>
  <c r="N1002" i="16"/>
  <c r="M1002" i="16"/>
  <c r="L1002" i="16"/>
  <c r="K1002" i="16"/>
  <c r="H1002" i="16"/>
  <c r="E1002" i="16"/>
  <c r="B1002" i="16"/>
  <c r="Q1001" i="16"/>
  <c r="P1001" i="16"/>
  <c r="O1001" i="16"/>
  <c r="N1001" i="16"/>
  <c r="M1001" i="16"/>
  <c r="L1001" i="16"/>
  <c r="K1001" i="16"/>
  <c r="H1001" i="16"/>
  <c r="E1001" i="16"/>
  <c r="B1001" i="16"/>
  <c r="Q1000" i="16"/>
  <c r="P1000" i="16"/>
  <c r="O1000" i="16"/>
  <c r="N1000" i="16"/>
  <c r="M1000" i="16"/>
  <c r="L1000" i="16"/>
  <c r="K1000" i="16"/>
  <c r="H1000" i="16"/>
  <c r="E1000" i="16"/>
  <c r="B1000" i="16"/>
  <c r="Q999" i="16"/>
  <c r="P999" i="16"/>
  <c r="O999" i="16"/>
  <c r="N999" i="16"/>
  <c r="M999" i="16"/>
  <c r="L999" i="16"/>
  <c r="K999" i="16"/>
  <c r="H999" i="16"/>
  <c r="E999" i="16"/>
  <c r="B999" i="16"/>
  <c r="Q998" i="16"/>
  <c r="P998" i="16"/>
  <c r="O998" i="16"/>
  <c r="N998" i="16"/>
  <c r="M998" i="16"/>
  <c r="L998" i="16"/>
  <c r="K998" i="16"/>
  <c r="H998" i="16"/>
  <c r="E998" i="16"/>
  <c r="B998" i="16"/>
  <c r="Q997" i="16"/>
  <c r="P997" i="16"/>
  <c r="O997" i="16"/>
  <c r="N997" i="16"/>
  <c r="M997" i="16"/>
  <c r="L997" i="16"/>
  <c r="K997" i="16"/>
  <c r="H997" i="16"/>
  <c r="E997" i="16"/>
  <c r="B997" i="16"/>
  <c r="Q996" i="16"/>
  <c r="P996" i="16"/>
  <c r="O996" i="16"/>
  <c r="N996" i="16"/>
  <c r="M996" i="16"/>
  <c r="L996" i="16"/>
  <c r="K996" i="16"/>
  <c r="H996" i="16"/>
  <c r="E996" i="16"/>
  <c r="B996" i="16"/>
  <c r="Q995" i="16"/>
  <c r="P995" i="16"/>
  <c r="O995" i="16"/>
  <c r="N995" i="16"/>
  <c r="M995" i="16"/>
  <c r="L995" i="16"/>
  <c r="K995" i="16"/>
  <c r="H995" i="16"/>
  <c r="E995" i="16"/>
  <c r="B995" i="16"/>
  <c r="Q994" i="16"/>
  <c r="P994" i="16"/>
  <c r="O994" i="16"/>
  <c r="N994" i="16"/>
  <c r="M994" i="16"/>
  <c r="L994" i="16"/>
  <c r="K994" i="16"/>
  <c r="H994" i="16"/>
  <c r="E994" i="16"/>
  <c r="B994" i="16"/>
  <c r="Q993" i="16"/>
  <c r="P993" i="16"/>
  <c r="O993" i="16"/>
  <c r="N993" i="16"/>
  <c r="M993" i="16"/>
  <c r="L993" i="16"/>
  <c r="K993" i="16"/>
  <c r="H993" i="16"/>
  <c r="E993" i="16"/>
  <c r="B993" i="16"/>
  <c r="Q992" i="16"/>
  <c r="P992" i="16"/>
  <c r="O992" i="16"/>
  <c r="N992" i="16"/>
  <c r="M992" i="16"/>
  <c r="L992" i="16"/>
  <c r="K992" i="16"/>
  <c r="H992" i="16"/>
  <c r="E992" i="16"/>
  <c r="B992" i="16"/>
  <c r="Q991" i="16"/>
  <c r="P991" i="16"/>
  <c r="O991" i="16"/>
  <c r="N991" i="16"/>
  <c r="M991" i="16"/>
  <c r="L991" i="16"/>
  <c r="K991" i="16"/>
  <c r="H991" i="16"/>
  <c r="E991" i="16"/>
  <c r="B991" i="16"/>
  <c r="Q990" i="16"/>
  <c r="P990" i="16"/>
  <c r="O990" i="16"/>
  <c r="N990" i="16"/>
  <c r="M990" i="16"/>
  <c r="L990" i="16"/>
  <c r="K990" i="16"/>
  <c r="H990" i="16"/>
  <c r="E990" i="16"/>
  <c r="B990" i="16"/>
  <c r="Q989" i="16"/>
  <c r="P989" i="16"/>
  <c r="O989" i="16"/>
  <c r="N989" i="16"/>
  <c r="M989" i="16"/>
  <c r="L989" i="16"/>
  <c r="K989" i="16"/>
  <c r="H989" i="16"/>
  <c r="E989" i="16"/>
  <c r="B989" i="16"/>
  <c r="Q988" i="16"/>
  <c r="P988" i="16"/>
  <c r="O988" i="16"/>
  <c r="N988" i="16"/>
  <c r="M988" i="16"/>
  <c r="L988" i="16"/>
  <c r="K988" i="16"/>
  <c r="H988" i="16"/>
  <c r="E988" i="16"/>
  <c r="B988" i="16"/>
  <c r="Q987" i="16"/>
  <c r="P987" i="16"/>
  <c r="O987" i="16"/>
  <c r="N987" i="16"/>
  <c r="M987" i="16"/>
  <c r="L987" i="16"/>
  <c r="K987" i="16"/>
  <c r="H987" i="16"/>
  <c r="E987" i="16"/>
  <c r="B987" i="16"/>
  <c r="Q986" i="16"/>
  <c r="P986" i="16"/>
  <c r="O986" i="16"/>
  <c r="N986" i="16"/>
  <c r="M986" i="16"/>
  <c r="L986" i="16"/>
  <c r="K986" i="16"/>
  <c r="H986" i="16"/>
  <c r="E986" i="16"/>
  <c r="B986" i="16"/>
  <c r="Q985" i="16"/>
  <c r="P985" i="16"/>
  <c r="O985" i="16"/>
  <c r="N985" i="16"/>
  <c r="M985" i="16"/>
  <c r="L985" i="16"/>
  <c r="K985" i="16"/>
  <c r="H985" i="16"/>
  <c r="E985" i="16"/>
  <c r="B985" i="16"/>
  <c r="Q984" i="16"/>
  <c r="P984" i="16"/>
  <c r="O984" i="16"/>
  <c r="N984" i="16"/>
  <c r="M984" i="16"/>
  <c r="L984" i="16"/>
  <c r="K984" i="16"/>
  <c r="H984" i="16"/>
  <c r="E984" i="16"/>
  <c r="B984" i="16"/>
  <c r="Q983" i="16"/>
  <c r="P983" i="16"/>
  <c r="O983" i="16"/>
  <c r="N983" i="16"/>
  <c r="M983" i="16"/>
  <c r="L983" i="16"/>
  <c r="K983" i="16"/>
  <c r="H983" i="16"/>
  <c r="E983" i="16"/>
  <c r="B983" i="16"/>
  <c r="Q982" i="16"/>
  <c r="P982" i="16"/>
  <c r="O982" i="16"/>
  <c r="N982" i="16"/>
  <c r="M982" i="16"/>
  <c r="L982" i="16"/>
  <c r="K982" i="16"/>
  <c r="H982" i="16"/>
  <c r="E982" i="16"/>
  <c r="B982" i="16"/>
  <c r="Q981" i="16"/>
  <c r="P981" i="16"/>
  <c r="O981" i="16"/>
  <c r="N981" i="16"/>
  <c r="M981" i="16"/>
  <c r="L981" i="16"/>
  <c r="K981" i="16"/>
  <c r="H981" i="16"/>
  <c r="E981" i="16"/>
  <c r="B981" i="16"/>
  <c r="Q980" i="16"/>
  <c r="P980" i="16"/>
  <c r="O980" i="16"/>
  <c r="N980" i="16"/>
  <c r="M980" i="16"/>
  <c r="L980" i="16"/>
  <c r="K980" i="16"/>
  <c r="H980" i="16"/>
  <c r="E980" i="16"/>
  <c r="B980" i="16"/>
  <c r="Q979" i="16"/>
  <c r="P979" i="16"/>
  <c r="O979" i="16"/>
  <c r="N979" i="16"/>
  <c r="M979" i="16"/>
  <c r="L979" i="16"/>
  <c r="K979" i="16"/>
  <c r="H979" i="16"/>
  <c r="E979" i="16"/>
  <c r="B979" i="16"/>
  <c r="Q978" i="16"/>
  <c r="P978" i="16"/>
  <c r="O978" i="16"/>
  <c r="N978" i="16"/>
  <c r="M978" i="16"/>
  <c r="L978" i="16"/>
  <c r="K978" i="16"/>
  <c r="H978" i="16"/>
  <c r="E978" i="16"/>
  <c r="B978" i="16"/>
  <c r="Q977" i="16"/>
  <c r="P977" i="16"/>
  <c r="O977" i="16"/>
  <c r="N977" i="16"/>
  <c r="M977" i="16"/>
  <c r="L977" i="16"/>
  <c r="K977" i="16"/>
  <c r="H977" i="16"/>
  <c r="E977" i="16"/>
  <c r="B977" i="16"/>
  <c r="Q976" i="16"/>
  <c r="P976" i="16"/>
  <c r="O976" i="16"/>
  <c r="N976" i="16"/>
  <c r="M976" i="16"/>
  <c r="L976" i="16"/>
  <c r="K976" i="16"/>
  <c r="H976" i="16"/>
  <c r="E976" i="16"/>
  <c r="B976" i="16"/>
  <c r="Q975" i="16"/>
  <c r="P975" i="16"/>
  <c r="O975" i="16"/>
  <c r="N975" i="16"/>
  <c r="M975" i="16"/>
  <c r="L975" i="16"/>
  <c r="K975" i="16"/>
  <c r="H975" i="16"/>
  <c r="E975" i="16"/>
  <c r="B975" i="16"/>
  <c r="Q974" i="16"/>
  <c r="P974" i="16"/>
  <c r="O974" i="16"/>
  <c r="N974" i="16"/>
  <c r="M974" i="16"/>
  <c r="L974" i="16"/>
  <c r="K974" i="16"/>
  <c r="H974" i="16"/>
  <c r="E974" i="16"/>
  <c r="B974" i="16"/>
  <c r="Q973" i="16"/>
  <c r="P973" i="16"/>
  <c r="O973" i="16"/>
  <c r="N973" i="16"/>
  <c r="M973" i="16"/>
  <c r="L973" i="16"/>
  <c r="K973" i="16"/>
  <c r="H973" i="16"/>
  <c r="E973" i="16"/>
  <c r="B973" i="16"/>
  <c r="Q972" i="16"/>
  <c r="P972" i="16"/>
  <c r="O972" i="16"/>
  <c r="N972" i="16"/>
  <c r="M972" i="16"/>
  <c r="L972" i="16"/>
  <c r="K972" i="16"/>
  <c r="H972" i="16"/>
  <c r="E972" i="16"/>
  <c r="B972" i="16"/>
  <c r="Q971" i="16"/>
  <c r="P971" i="16"/>
  <c r="O971" i="16"/>
  <c r="N971" i="16"/>
  <c r="M971" i="16"/>
  <c r="L971" i="16"/>
  <c r="K971" i="16"/>
  <c r="H971" i="16"/>
  <c r="E971" i="16"/>
  <c r="B971" i="16"/>
  <c r="Q970" i="16"/>
  <c r="P970" i="16"/>
  <c r="O970" i="16"/>
  <c r="N970" i="16"/>
  <c r="M970" i="16"/>
  <c r="L970" i="16"/>
  <c r="K970" i="16"/>
  <c r="H970" i="16"/>
  <c r="E970" i="16"/>
  <c r="B970" i="16"/>
  <c r="Q969" i="16"/>
  <c r="P969" i="16"/>
  <c r="O969" i="16"/>
  <c r="N969" i="16"/>
  <c r="M969" i="16"/>
  <c r="L969" i="16"/>
  <c r="K969" i="16"/>
  <c r="H969" i="16"/>
  <c r="E969" i="16"/>
  <c r="B969" i="16"/>
  <c r="Q968" i="16"/>
  <c r="P968" i="16"/>
  <c r="O968" i="16"/>
  <c r="N968" i="16"/>
  <c r="M968" i="16"/>
  <c r="L968" i="16"/>
  <c r="K968" i="16"/>
  <c r="H968" i="16"/>
  <c r="E968" i="16"/>
  <c r="B968" i="16"/>
  <c r="Q967" i="16"/>
  <c r="P967" i="16"/>
  <c r="O967" i="16"/>
  <c r="N967" i="16"/>
  <c r="M967" i="16"/>
  <c r="L967" i="16"/>
  <c r="K967" i="16"/>
  <c r="H967" i="16"/>
  <c r="E967" i="16"/>
  <c r="B967" i="16"/>
  <c r="Q966" i="16"/>
  <c r="P966" i="16"/>
  <c r="O966" i="16"/>
  <c r="N966" i="16"/>
  <c r="M966" i="16"/>
  <c r="L966" i="16"/>
  <c r="K966" i="16"/>
  <c r="H966" i="16"/>
  <c r="E966" i="16"/>
  <c r="B966" i="16"/>
  <c r="Q965" i="16"/>
  <c r="P965" i="16"/>
  <c r="O965" i="16"/>
  <c r="N965" i="16"/>
  <c r="M965" i="16"/>
  <c r="L965" i="16"/>
  <c r="K965" i="16"/>
  <c r="H965" i="16"/>
  <c r="E965" i="16"/>
  <c r="B965" i="16"/>
  <c r="Q964" i="16"/>
  <c r="P964" i="16"/>
  <c r="O964" i="16"/>
  <c r="N964" i="16"/>
  <c r="M964" i="16"/>
  <c r="L964" i="16"/>
  <c r="K964" i="16"/>
  <c r="H964" i="16"/>
  <c r="E964" i="16"/>
  <c r="B964" i="16"/>
  <c r="Q963" i="16"/>
  <c r="P963" i="16"/>
  <c r="O963" i="16"/>
  <c r="N963" i="16"/>
  <c r="M963" i="16"/>
  <c r="L963" i="16"/>
  <c r="K963" i="16"/>
  <c r="H963" i="16"/>
  <c r="E963" i="16"/>
  <c r="B963" i="16"/>
  <c r="Q962" i="16"/>
  <c r="P962" i="16"/>
  <c r="O962" i="16"/>
  <c r="N962" i="16"/>
  <c r="M962" i="16"/>
  <c r="L962" i="16"/>
  <c r="K962" i="16"/>
  <c r="H962" i="16"/>
  <c r="E962" i="16"/>
  <c r="B962" i="16"/>
  <c r="Q961" i="16"/>
  <c r="P961" i="16"/>
  <c r="O961" i="16"/>
  <c r="N961" i="16"/>
  <c r="M961" i="16"/>
  <c r="L961" i="16"/>
  <c r="K961" i="16"/>
  <c r="H961" i="16"/>
  <c r="E961" i="16"/>
  <c r="B961" i="16"/>
  <c r="Q960" i="16"/>
  <c r="P960" i="16"/>
  <c r="O960" i="16"/>
  <c r="N960" i="16"/>
  <c r="M960" i="16"/>
  <c r="L960" i="16"/>
  <c r="K960" i="16"/>
  <c r="H960" i="16"/>
  <c r="E960" i="16"/>
  <c r="B960" i="16"/>
  <c r="Q959" i="16"/>
  <c r="P959" i="16"/>
  <c r="O959" i="16"/>
  <c r="N959" i="16"/>
  <c r="M959" i="16"/>
  <c r="L959" i="16"/>
  <c r="K959" i="16"/>
  <c r="H959" i="16"/>
  <c r="E959" i="16"/>
  <c r="B959" i="16"/>
  <c r="Q958" i="16"/>
  <c r="P958" i="16"/>
  <c r="O958" i="16"/>
  <c r="N958" i="16"/>
  <c r="M958" i="16"/>
  <c r="L958" i="16"/>
  <c r="K958" i="16"/>
  <c r="H958" i="16"/>
  <c r="E958" i="16"/>
  <c r="B958" i="16"/>
  <c r="Q957" i="16"/>
  <c r="P957" i="16"/>
  <c r="O957" i="16"/>
  <c r="N957" i="16"/>
  <c r="M957" i="16"/>
  <c r="L957" i="16"/>
  <c r="K957" i="16"/>
  <c r="H957" i="16"/>
  <c r="E957" i="16"/>
  <c r="B957" i="16"/>
  <c r="Q956" i="16"/>
  <c r="P956" i="16"/>
  <c r="O956" i="16"/>
  <c r="N956" i="16"/>
  <c r="M956" i="16"/>
  <c r="L956" i="16"/>
  <c r="K956" i="16"/>
  <c r="H956" i="16"/>
  <c r="E956" i="16"/>
  <c r="B956" i="16"/>
  <c r="Q955" i="16"/>
  <c r="P955" i="16"/>
  <c r="O955" i="16"/>
  <c r="N955" i="16"/>
  <c r="M955" i="16"/>
  <c r="L955" i="16"/>
  <c r="K955" i="16"/>
  <c r="H955" i="16"/>
  <c r="E955" i="16"/>
  <c r="B955" i="16"/>
  <c r="Q954" i="16"/>
  <c r="P954" i="16"/>
  <c r="O954" i="16"/>
  <c r="N954" i="16"/>
  <c r="M954" i="16"/>
  <c r="L954" i="16"/>
  <c r="K954" i="16"/>
  <c r="H954" i="16"/>
  <c r="E954" i="16"/>
  <c r="B954" i="16"/>
  <c r="Q953" i="16"/>
  <c r="P953" i="16"/>
  <c r="O953" i="16"/>
  <c r="N953" i="16"/>
  <c r="M953" i="16"/>
  <c r="L953" i="16"/>
  <c r="K953" i="16"/>
  <c r="H953" i="16"/>
  <c r="E953" i="16"/>
  <c r="B953" i="16"/>
  <c r="Q952" i="16"/>
  <c r="P952" i="16"/>
  <c r="O952" i="16"/>
  <c r="N952" i="16"/>
  <c r="M952" i="16"/>
  <c r="L952" i="16"/>
  <c r="K952" i="16"/>
  <c r="H952" i="16"/>
  <c r="E952" i="16"/>
  <c r="B952" i="16"/>
  <c r="Q951" i="16"/>
  <c r="P951" i="16"/>
  <c r="O951" i="16"/>
  <c r="N951" i="16"/>
  <c r="M951" i="16"/>
  <c r="L951" i="16"/>
  <c r="K951" i="16"/>
  <c r="H951" i="16"/>
  <c r="E951" i="16"/>
  <c r="B951" i="16"/>
  <c r="Q950" i="16"/>
  <c r="P950" i="16"/>
  <c r="O950" i="16"/>
  <c r="N950" i="16"/>
  <c r="M950" i="16"/>
  <c r="L950" i="16"/>
  <c r="K950" i="16"/>
  <c r="H950" i="16"/>
  <c r="E950" i="16"/>
  <c r="B950" i="16"/>
  <c r="Q949" i="16"/>
  <c r="P949" i="16"/>
  <c r="O949" i="16"/>
  <c r="N949" i="16"/>
  <c r="M949" i="16"/>
  <c r="L949" i="16"/>
  <c r="K949" i="16"/>
  <c r="H949" i="16"/>
  <c r="E949" i="16"/>
  <c r="B949" i="16"/>
  <c r="Q948" i="16"/>
  <c r="P948" i="16"/>
  <c r="O948" i="16"/>
  <c r="N948" i="16"/>
  <c r="M948" i="16"/>
  <c r="L948" i="16"/>
  <c r="K948" i="16"/>
  <c r="H948" i="16"/>
  <c r="E948" i="16"/>
  <c r="B948" i="16"/>
  <c r="Q947" i="16"/>
  <c r="P947" i="16"/>
  <c r="O947" i="16"/>
  <c r="N947" i="16"/>
  <c r="M947" i="16"/>
  <c r="L947" i="16"/>
  <c r="K947" i="16"/>
  <c r="H947" i="16"/>
  <c r="E947" i="16"/>
  <c r="B947" i="16"/>
  <c r="Q946" i="16"/>
  <c r="P946" i="16"/>
  <c r="O946" i="16"/>
  <c r="N946" i="16"/>
  <c r="M946" i="16"/>
  <c r="L946" i="16"/>
  <c r="K946" i="16"/>
  <c r="H946" i="16"/>
  <c r="E946" i="16"/>
  <c r="B946" i="16"/>
  <c r="Q945" i="16"/>
  <c r="P945" i="16"/>
  <c r="O945" i="16"/>
  <c r="N945" i="16"/>
  <c r="M945" i="16"/>
  <c r="L945" i="16"/>
  <c r="K945" i="16"/>
  <c r="H945" i="16"/>
  <c r="E945" i="16"/>
  <c r="B945" i="16"/>
  <c r="Q944" i="16"/>
  <c r="P944" i="16"/>
  <c r="O944" i="16"/>
  <c r="N944" i="16"/>
  <c r="M944" i="16"/>
  <c r="L944" i="16"/>
  <c r="K944" i="16"/>
  <c r="H944" i="16"/>
  <c r="E944" i="16"/>
  <c r="B944" i="16"/>
  <c r="Q943" i="16"/>
  <c r="P943" i="16"/>
  <c r="O943" i="16"/>
  <c r="N943" i="16"/>
  <c r="M943" i="16"/>
  <c r="L943" i="16"/>
  <c r="K943" i="16"/>
  <c r="H943" i="16"/>
  <c r="E943" i="16"/>
  <c r="B943" i="16"/>
  <c r="Q942" i="16"/>
  <c r="P942" i="16"/>
  <c r="O942" i="16"/>
  <c r="N942" i="16"/>
  <c r="M942" i="16"/>
  <c r="L942" i="16"/>
  <c r="K942" i="16"/>
  <c r="H942" i="16"/>
  <c r="E942" i="16"/>
  <c r="B942" i="16"/>
  <c r="Q941" i="16"/>
  <c r="P941" i="16"/>
  <c r="O941" i="16"/>
  <c r="N941" i="16"/>
  <c r="M941" i="16"/>
  <c r="L941" i="16"/>
  <c r="K941" i="16"/>
  <c r="H941" i="16"/>
  <c r="E941" i="16"/>
  <c r="B941" i="16"/>
  <c r="Q940" i="16"/>
  <c r="P940" i="16"/>
  <c r="O940" i="16"/>
  <c r="N940" i="16"/>
  <c r="M940" i="16"/>
  <c r="L940" i="16"/>
  <c r="K940" i="16"/>
  <c r="H940" i="16"/>
  <c r="E940" i="16"/>
  <c r="B940" i="16"/>
  <c r="Q939" i="16"/>
  <c r="P939" i="16"/>
  <c r="O939" i="16"/>
  <c r="N939" i="16"/>
  <c r="M939" i="16"/>
  <c r="L939" i="16"/>
  <c r="K939" i="16"/>
  <c r="H939" i="16"/>
  <c r="E939" i="16"/>
  <c r="B939" i="16"/>
  <c r="Q938" i="16"/>
  <c r="P938" i="16"/>
  <c r="O938" i="16"/>
  <c r="N938" i="16"/>
  <c r="M938" i="16"/>
  <c r="L938" i="16"/>
  <c r="K938" i="16"/>
  <c r="H938" i="16"/>
  <c r="E938" i="16"/>
  <c r="B938" i="16"/>
  <c r="Q937" i="16"/>
  <c r="P937" i="16"/>
  <c r="O937" i="16"/>
  <c r="N937" i="16"/>
  <c r="M937" i="16"/>
  <c r="L937" i="16"/>
  <c r="K937" i="16"/>
  <c r="H937" i="16"/>
  <c r="E937" i="16"/>
  <c r="B937" i="16"/>
  <c r="Q936" i="16"/>
  <c r="P936" i="16"/>
  <c r="O936" i="16"/>
  <c r="N936" i="16"/>
  <c r="M936" i="16"/>
  <c r="L936" i="16"/>
  <c r="K936" i="16"/>
  <c r="H936" i="16"/>
  <c r="E936" i="16"/>
  <c r="B936" i="16"/>
  <c r="Q935" i="16"/>
  <c r="P935" i="16"/>
  <c r="O935" i="16"/>
  <c r="N935" i="16"/>
  <c r="M935" i="16"/>
  <c r="L935" i="16"/>
  <c r="K935" i="16"/>
  <c r="H935" i="16"/>
  <c r="E935" i="16"/>
  <c r="B935" i="16"/>
  <c r="Q934" i="16"/>
  <c r="P934" i="16"/>
  <c r="O934" i="16"/>
  <c r="N934" i="16"/>
  <c r="M934" i="16"/>
  <c r="L934" i="16"/>
  <c r="K934" i="16"/>
  <c r="H934" i="16"/>
  <c r="E934" i="16"/>
  <c r="B934" i="16"/>
  <c r="Q933" i="16"/>
  <c r="P933" i="16"/>
  <c r="O933" i="16"/>
  <c r="N933" i="16"/>
  <c r="M933" i="16"/>
  <c r="L933" i="16"/>
  <c r="K933" i="16"/>
  <c r="H933" i="16"/>
  <c r="E933" i="16"/>
  <c r="B933" i="16"/>
  <c r="Q932" i="16"/>
  <c r="P932" i="16"/>
  <c r="O932" i="16"/>
  <c r="N932" i="16"/>
  <c r="M932" i="16"/>
  <c r="L932" i="16"/>
  <c r="K932" i="16"/>
  <c r="H932" i="16"/>
  <c r="E932" i="16"/>
  <c r="B932" i="16"/>
  <c r="Q931" i="16"/>
  <c r="P931" i="16"/>
  <c r="O931" i="16"/>
  <c r="N931" i="16"/>
  <c r="M931" i="16"/>
  <c r="L931" i="16"/>
  <c r="K931" i="16"/>
  <c r="H931" i="16"/>
  <c r="E931" i="16"/>
  <c r="B931" i="16"/>
  <c r="Q930" i="16"/>
  <c r="P930" i="16"/>
  <c r="O930" i="16"/>
  <c r="N930" i="16"/>
  <c r="M930" i="16"/>
  <c r="L930" i="16"/>
  <c r="K930" i="16"/>
  <c r="H930" i="16"/>
  <c r="E930" i="16"/>
  <c r="B930" i="16"/>
  <c r="Q929" i="16"/>
  <c r="P929" i="16"/>
  <c r="O929" i="16"/>
  <c r="N929" i="16"/>
  <c r="M929" i="16"/>
  <c r="L929" i="16"/>
  <c r="K929" i="16"/>
  <c r="H929" i="16"/>
  <c r="E929" i="16"/>
  <c r="B929" i="16"/>
  <c r="Q928" i="16"/>
  <c r="P928" i="16"/>
  <c r="O928" i="16"/>
  <c r="N928" i="16"/>
  <c r="M928" i="16"/>
  <c r="L928" i="16"/>
  <c r="K928" i="16"/>
  <c r="H928" i="16"/>
  <c r="E928" i="16"/>
  <c r="B928" i="16"/>
  <c r="Q927" i="16"/>
  <c r="P927" i="16"/>
  <c r="O927" i="16"/>
  <c r="N927" i="16"/>
  <c r="M927" i="16"/>
  <c r="L927" i="16"/>
  <c r="K927" i="16"/>
  <c r="H927" i="16"/>
  <c r="E927" i="16"/>
  <c r="B927" i="16"/>
  <c r="Q926" i="16"/>
  <c r="P926" i="16"/>
  <c r="O926" i="16"/>
  <c r="N926" i="16"/>
  <c r="M926" i="16"/>
  <c r="L926" i="16"/>
  <c r="K926" i="16"/>
  <c r="H926" i="16"/>
  <c r="E926" i="16"/>
  <c r="B926" i="16"/>
  <c r="Q925" i="16"/>
  <c r="P925" i="16"/>
  <c r="O925" i="16"/>
  <c r="N925" i="16"/>
  <c r="M925" i="16"/>
  <c r="L925" i="16"/>
  <c r="K925" i="16"/>
  <c r="H925" i="16"/>
  <c r="E925" i="16"/>
  <c r="B925" i="16"/>
  <c r="Q924" i="16"/>
  <c r="P924" i="16"/>
  <c r="O924" i="16"/>
  <c r="N924" i="16"/>
  <c r="M924" i="16"/>
  <c r="L924" i="16"/>
  <c r="K924" i="16"/>
  <c r="H924" i="16"/>
  <c r="E924" i="16"/>
  <c r="B924" i="16"/>
  <c r="Q923" i="16"/>
  <c r="P923" i="16"/>
  <c r="O923" i="16"/>
  <c r="N923" i="16"/>
  <c r="M923" i="16"/>
  <c r="L923" i="16"/>
  <c r="K923" i="16"/>
  <c r="H923" i="16"/>
  <c r="E923" i="16"/>
  <c r="B923" i="16"/>
  <c r="Q922" i="16"/>
  <c r="P922" i="16"/>
  <c r="O922" i="16"/>
  <c r="N922" i="16"/>
  <c r="M922" i="16"/>
  <c r="L922" i="16"/>
  <c r="K922" i="16"/>
  <c r="H922" i="16"/>
  <c r="E922" i="16"/>
  <c r="B922" i="16"/>
  <c r="Q921" i="16"/>
  <c r="P921" i="16"/>
  <c r="O921" i="16"/>
  <c r="N921" i="16"/>
  <c r="M921" i="16"/>
  <c r="L921" i="16"/>
  <c r="K921" i="16"/>
  <c r="H921" i="16"/>
  <c r="E921" i="16"/>
  <c r="B921" i="16"/>
  <c r="Q920" i="16"/>
  <c r="P920" i="16"/>
  <c r="O920" i="16"/>
  <c r="N920" i="16"/>
  <c r="M920" i="16"/>
  <c r="L920" i="16"/>
  <c r="K920" i="16"/>
  <c r="H920" i="16"/>
  <c r="E920" i="16"/>
  <c r="B920" i="16"/>
  <c r="Q919" i="16"/>
  <c r="P919" i="16"/>
  <c r="O919" i="16"/>
  <c r="N919" i="16"/>
  <c r="M919" i="16"/>
  <c r="L919" i="16"/>
  <c r="K919" i="16"/>
  <c r="H919" i="16"/>
  <c r="E919" i="16"/>
  <c r="B919" i="16"/>
  <c r="Q918" i="16"/>
  <c r="P918" i="16"/>
  <c r="O918" i="16"/>
  <c r="N918" i="16"/>
  <c r="M918" i="16"/>
  <c r="L918" i="16"/>
  <c r="K918" i="16"/>
  <c r="H918" i="16"/>
  <c r="E918" i="16"/>
  <c r="B918" i="16"/>
  <c r="Q917" i="16"/>
  <c r="P917" i="16"/>
  <c r="O917" i="16"/>
  <c r="N917" i="16"/>
  <c r="M917" i="16"/>
  <c r="L917" i="16"/>
  <c r="K917" i="16"/>
  <c r="H917" i="16"/>
  <c r="E917" i="16"/>
  <c r="B917" i="16"/>
  <c r="Q916" i="16"/>
  <c r="P916" i="16"/>
  <c r="O916" i="16"/>
  <c r="N916" i="16"/>
  <c r="M916" i="16"/>
  <c r="L916" i="16"/>
  <c r="K916" i="16"/>
  <c r="H916" i="16"/>
  <c r="E916" i="16"/>
  <c r="B916" i="16"/>
  <c r="Q915" i="16"/>
  <c r="P915" i="16"/>
  <c r="O915" i="16"/>
  <c r="N915" i="16"/>
  <c r="M915" i="16"/>
  <c r="L915" i="16"/>
  <c r="K915" i="16"/>
  <c r="H915" i="16"/>
  <c r="E915" i="16"/>
  <c r="B915" i="16"/>
  <c r="Q914" i="16"/>
  <c r="P914" i="16"/>
  <c r="O914" i="16"/>
  <c r="N914" i="16"/>
  <c r="M914" i="16"/>
  <c r="L914" i="16"/>
  <c r="K914" i="16"/>
  <c r="H914" i="16"/>
  <c r="E914" i="16"/>
  <c r="B914" i="16"/>
  <c r="Q913" i="16"/>
  <c r="P913" i="16"/>
  <c r="O913" i="16"/>
  <c r="N913" i="16"/>
  <c r="M913" i="16"/>
  <c r="L913" i="16"/>
  <c r="K913" i="16"/>
  <c r="H913" i="16"/>
  <c r="E913" i="16"/>
  <c r="B913" i="16"/>
  <c r="Q912" i="16"/>
  <c r="P912" i="16"/>
  <c r="O912" i="16"/>
  <c r="N912" i="16"/>
  <c r="M912" i="16"/>
  <c r="L912" i="16"/>
  <c r="K912" i="16"/>
  <c r="H912" i="16"/>
  <c r="E912" i="16"/>
  <c r="B912" i="16"/>
  <c r="Q911" i="16"/>
  <c r="P911" i="16"/>
  <c r="O911" i="16"/>
  <c r="N911" i="16"/>
  <c r="M911" i="16"/>
  <c r="L911" i="16"/>
  <c r="K911" i="16"/>
  <c r="H911" i="16"/>
  <c r="E911" i="16"/>
  <c r="B911" i="16"/>
  <c r="Q910" i="16"/>
  <c r="P910" i="16"/>
  <c r="O910" i="16"/>
  <c r="N910" i="16"/>
  <c r="M910" i="16"/>
  <c r="L910" i="16"/>
  <c r="K910" i="16"/>
  <c r="H910" i="16"/>
  <c r="E910" i="16"/>
  <c r="B910" i="16"/>
  <c r="Q909" i="16"/>
  <c r="P909" i="16"/>
  <c r="O909" i="16"/>
  <c r="N909" i="16"/>
  <c r="M909" i="16"/>
  <c r="L909" i="16"/>
  <c r="K909" i="16"/>
  <c r="H909" i="16"/>
  <c r="E909" i="16"/>
  <c r="B909" i="16"/>
  <c r="Q908" i="16"/>
  <c r="P908" i="16"/>
  <c r="O908" i="16"/>
  <c r="N908" i="16"/>
  <c r="M908" i="16"/>
  <c r="L908" i="16"/>
  <c r="K908" i="16"/>
  <c r="H908" i="16"/>
  <c r="E908" i="16"/>
  <c r="B908" i="16"/>
  <c r="Q907" i="16"/>
  <c r="P907" i="16"/>
  <c r="O907" i="16"/>
  <c r="N907" i="16"/>
  <c r="M907" i="16"/>
  <c r="L907" i="16"/>
  <c r="K907" i="16"/>
  <c r="H907" i="16"/>
  <c r="E907" i="16"/>
  <c r="B907" i="16"/>
  <c r="Q906" i="16"/>
  <c r="P906" i="16"/>
  <c r="O906" i="16"/>
  <c r="N906" i="16"/>
  <c r="M906" i="16"/>
  <c r="L906" i="16"/>
  <c r="K906" i="16"/>
  <c r="H906" i="16"/>
  <c r="E906" i="16"/>
  <c r="B906" i="16"/>
  <c r="Q905" i="16"/>
  <c r="P905" i="16"/>
  <c r="O905" i="16"/>
  <c r="N905" i="16"/>
  <c r="M905" i="16"/>
  <c r="L905" i="16"/>
  <c r="K905" i="16"/>
  <c r="H905" i="16"/>
  <c r="E905" i="16"/>
  <c r="B905" i="16"/>
  <c r="Q904" i="16"/>
  <c r="P904" i="16"/>
  <c r="O904" i="16"/>
  <c r="N904" i="16"/>
  <c r="M904" i="16"/>
  <c r="L904" i="16"/>
  <c r="K904" i="16"/>
  <c r="H904" i="16"/>
  <c r="E904" i="16"/>
  <c r="B904" i="16"/>
  <c r="Q903" i="16"/>
  <c r="P903" i="16"/>
  <c r="O903" i="16"/>
  <c r="N903" i="16"/>
  <c r="M903" i="16"/>
  <c r="L903" i="16"/>
  <c r="K903" i="16"/>
  <c r="H903" i="16"/>
  <c r="E903" i="16"/>
  <c r="B903" i="16"/>
  <c r="Q902" i="16"/>
  <c r="P902" i="16"/>
  <c r="O902" i="16"/>
  <c r="N902" i="16"/>
  <c r="M902" i="16"/>
  <c r="L902" i="16"/>
  <c r="K902" i="16"/>
  <c r="H902" i="16"/>
  <c r="E902" i="16"/>
  <c r="B902" i="16"/>
  <c r="Q901" i="16"/>
  <c r="P901" i="16"/>
  <c r="O901" i="16"/>
  <c r="N901" i="16"/>
  <c r="M901" i="16"/>
  <c r="L901" i="16"/>
  <c r="K901" i="16"/>
  <c r="H901" i="16"/>
  <c r="E901" i="16"/>
  <c r="B901" i="16"/>
  <c r="Q900" i="16"/>
  <c r="P900" i="16"/>
  <c r="O900" i="16"/>
  <c r="N900" i="16"/>
  <c r="M900" i="16"/>
  <c r="L900" i="16"/>
  <c r="K900" i="16"/>
  <c r="H900" i="16"/>
  <c r="E900" i="16"/>
  <c r="B900" i="16"/>
  <c r="Q899" i="16"/>
  <c r="P899" i="16"/>
  <c r="O899" i="16"/>
  <c r="N899" i="16"/>
  <c r="M899" i="16"/>
  <c r="L899" i="16"/>
  <c r="K899" i="16"/>
  <c r="H899" i="16"/>
  <c r="E899" i="16"/>
  <c r="B899" i="16"/>
  <c r="Q898" i="16"/>
  <c r="P898" i="16"/>
  <c r="O898" i="16"/>
  <c r="N898" i="16"/>
  <c r="M898" i="16"/>
  <c r="L898" i="16"/>
  <c r="K898" i="16"/>
  <c r="H898" i="16"/>
  <c r="E898" i="16"/>
  <c r="B898" i="16"/>
  <c r="Q897" i="16"/>
  <c r="P897" i="16"/>
  <c r="O897" i="16"/>
  <c r="N897" i="16"/>
  <c r="M897" i="16"/>
  <c r="L897" i="16"/>
  <c r="K897" i="16"/>
  <c r="H897" i="16"/>
  <c r="E897" i="16"/>
  <c r="B897" i="16"/>
  <c r="Q896" i="16"/>
  <c r="P896" i="16"/>
  <c r="O896" i="16"/>
  <c r="N896" i="16"/>
  <c r="M896" i="16"/>
  <c r="L896" i="16"/>
  <c r="K896" i="16"/>
  <c r="H896" i="16"/>
  <c r="E896" i="16"/>
  <c r="B896" i="16"/>
  <c r="Q895" i="16"/>
  <c r="P895" i="16"/>
  <c r="O895" i="16"/>
  <c r="N895" i="16"/>
  <c r="M895" i="16"/>
  <c r="L895" i="16"/>
  <c r="K895" i="16"/>
  <c r="H895" i="16"/>
  <c r="E895" i="16"/>
  <c r="B895" i="16"/>
  <c r="Q894" i="16"/>
  <c r="P894" i="16"/>
  <c r="O894" i="16"/>
  <c r="N894" i="16"/>
  <c r="M894" i="16"/>
  <c r="L894" i="16"/>
  <c r="K894" i="16"/>
  <c r="H894" i="16"/>
  <c r="E894" i="16"/>
  <c r="B894" i="16"/>
  <c r="Q893" i="16"/>
  <c r="P893" i="16"/>
  <c r="O893" i="16"/>
  <c r="N893" i="16"/>
  <c r="M893" i="16"/>
  <c r="L893" i="16"/>
  <c r="K893" i="16"/>
  <c r="H893" i="16"/>
  <c r="E893" i="16"/>
  <c r="B893" i="16"/>
  <c r="Q892" i="16"/>
  <c r="P892" i="16"/>
  <c r="O892" i="16"/>
  <c r="N892" i="16"/>
  <c r="M892" i="16"/>
  <c r="L892" i="16"/>
  <c r="K892" i="16"/>
  <c r="H892" i="16"/>
  <c r="E892" i="16"/>
  <c r="B892" i="16"/>
  <c r="Q891" i="16"/>
  <c r="P891" i="16"/>
  <c r="O891" i="16"/>
  <c r="N891" i="16"/>
  <c r="M891" i="16"/>
  <c r="L891" i="16"/>
  <c r="K891" i="16"/>
  <c r="H891" i="16"/>
  <c r="E891" i="16"/>
  <c r="B891" i="16"/>
  <c r="Q890" i="16"/>
  <c r="P890" i="16"/>
  <c r="O890" i="16"/>
  <c r="N890" i="16"/>
  <c r="M890" i="16"/>
  <c r="L890" i="16"/>
  <c r="K890" i="16"/>
  <c r="H890" i="16"/>
  <c r="E890" i="16"/>
  <c r="B890" i="16"/>
  <c r="Q889" i="16"/>
  <c r="P889" i="16"/>
  <c r="O889" i="16"/>
  <c r="N889" i="16"/>
  <c r="M889" i="16"/>
  <c r="L889" i="16"/>
  <c r="K889" i="16"/>
  <c r="H889" i="16"/>
  <c r="E889" i="16"/>
  <c r="B889" i="16"/>
  <c r="Q888" i="16"/>
  <c r="P888" i="16"/>
  <c r="O888" i="16"/>
  <c r="N888" i="16"/>
  <c r="M888" i="16"/>
  <c r="L888" i="16"/>
  <c r="K888" i="16"/>
  <c r="H888" i="16"/>
  <c r="E888" i="16"/>
  <c r="B888" i="16"/>
  <c r="Q887" i="16"/>
  <c r="P887" i="16"/>
  <c r="O887" i="16"/>
  <c r="N887" i="16"/>
  <c r="M887" i="16"/>
  <c r="L887" i="16"/>
  <c r="K887" i="16"/>
  <c r="H887" i="16"/>
  <c r="E887" i="16"/>
  <c r="B887" i="16"/>
  <c r="Q886" i="16"/>
  <c r="P886" i="16"/>
  <c r="O886" i="16"/>
  <c r="N886" i="16"/>
  <c r="M886" i="16"/>
  <c r="L886" i="16"/>
  <c r="K886" i="16"/>
  <c r="H886" i="16"/>
  <c r="E886" i="16"/>
  <c r="B886" i="16"/>
  <c r="Q885" i="16"/>
  <c r="P885" i="16"/>
  <c r="O885" i="16"/>
  <c r="N885" i="16"/>
  <c r="M885" i="16"/>
  <c r="L885" i="16"/>
  <c r="K885" i="16"/>
  <c r="H885" i="16"/>
  <c r="E885" i="16"/>
  <c r="B885" i="16"/>
  <c r="Q884" i="16"/>
  <c r="P884" i="16"/>
  <c r="O884" i="16"/>
  <c r="N884" i="16"/>
  <c r="M884" i="16"/>
  <c r="L884" i="16"/>
  <c r="K884" i="16"/>
  <c r="H884" i="16"/>
  <c r="E884" i="16"/>
  <c r="B884" i="16"/>
  <c r="Q883" i="16"/>
  <c r="P883" i="16"/>
  <c r="O883" i="16"/>
  <c r="N883" i="16"/>
  <c r="M883" i="16"/>
  <c r="L883" i="16"/>
  <c r="K883" i="16"/>
  <c r="H883" i="16"/>
  <c r="E883" i="16"/>
  <c r="B883" i="16"/>
  <c r="Q882" i="16"/>
  <c r="P882" i="16"/>
  <c r="O882" i="16"/>
  <c r="N882" i="16"/>
  <c r="M882" i="16"/>
  <c r="L882" i="16"/>
  <c r="K882" i="16"/>
  <c r="H882" i="16"/>
  <c r="E882" i="16"/>
  <c r="B882" i="16"/>
  <c r="Q881" i="16"/>
  <c r="P881" i="16"/>
  <c r="O881" i="16"/>
  <c r="N881" i="16"/>
  <c r="M881" i="16"/>
  <c r="L881" i="16"/>
  <c r="K881" i="16"/>
  <c r="H881" i="16"/>
  <c r="E881" i="16"/>
  <c r="B881" i="16"/>
  <c r="Q880" i="16"/>
  <c r="P880" i="16"/>
  <c r="O880" i="16"/>
  <c r="N880" i="16"/>
  <c r="M880" i="16"/>
  <c r="L880" i="16"/>
  <c r="K880" i="16"/>
  <c r="H880" i="16"/>
  <c r="E880" i="16"/>
  <c r="B880" i="16"/>
  <c r="Q879" i="16"/>
  <c r="P879" i="16"/>
  <c r="O879" i="16"/>
  <c r="N879" i="16"/>
  <c r="M879" i="16"/>
  <c r="L879" i="16"/>
  <c r="K879" i="16"/>
  <c r="H879" i="16"/>
  <c r="E879" i="16"/>
  <c r="B879" i="16"/>
  <c r="Q878" i="16"/>
  <c r="P878" i="16"/>
  <c r="O878" i="16"/>
  <c r="N878" i="16"/>
  <c r="M878" i="16"/>
  <c r="L878" i="16"/>
  <c r="K878" i="16"/>
  <c r="H878" i="16"/>
  <c r="E878" i="16"/>
  <c r="B878" i="16"/>
  <c r="Q877" i="16"/>
  <c r="P877" i="16"/>
  <c r="O877" i="16"/>
  <c r="N877" i="16"/>
  <c r="M877" i="16"/>
  <c r="L877" i="16"/>
  <c r="K877" i="16"/>
  <c r="H877" i="16"/>
  <c r="E877" i="16"/>
  <c r="B877" i="16"/>
  <c r="Q876" i="16"/>
  <c r="P876" i="16"/>
  <c r="O876" i="16"/>
  <c r="N876" i="16"/>
  <c r="M876" i="16"/>
  <c r="L876" i="16"/>
  <c r="K876" i="16"/>
  <c r="H876" i="16"/>
  <c r="E876" i="16"/>
  <c r="B876" i="16"/>
  <c r="Q875" i="16"/>
  <c r="P875" i="16"/>
  <c r="O875" i="16"/>
  <c r="N875" i="16"/>
  <c r="M875" i="16"/>
  <c r="L875" i="16"/>
  <c r="K875" i="16"/>
  <c r="H875" i="16"/>
  <c r="E875" i="16"/>
  <c r="B875" i="16"/>
  <c r="Q874" i="16"/>
  <c r="P874" i="16"/>
  <c r="O874" i="16"/>
  <c r="N874" i="16"/>
  <c r="M874" i="16"/>
  <c r="L874" i="16"/>
  <c r="K874" i="16"/>
  <c r="H874" i="16"/>
  <c r="E874" i="16"/>
  <c r="B874" i="16"/>
  <c r="Q873" i="16"/>
  <c r="P873" i="16"/>
  <c r="O873" i="16"/>
  <c r="N873" i="16"/>
  <c r="M873" i="16"/>
  <c r="L873" i="16"/>
  <c r="K873" i="16"/>
  <c r="H873" i="16"/>
  <c r="E873" i="16"/>
  <c r="B873" i="16"/>
  <c r="Q872" i="16"/>
  <c r="P872" i="16"/>
  <c r="O872" i="16"/>
  <c r="N872" i="16"/>
  <c r="M872" i="16"/>
  <c r="L872" i="16"/>
  <c r="K872" i="16"/>
  <c r="H872" i="16"/>
  <c r="E872" i="16"/>
  <c r="B872" i="16"/>
  <c r="Q871" i="16"/>
  <c r="P871" i="16"/>
  <c r="O871" i="16"/>
  <c r="N871" i="16"/>
  <c r="M871" i="16"/>
  <c r="L871" i="16"/>
  <c r="K871" i="16"/>
  <c r="H871" i="16"/>
  <c r="E871" i="16"/>
  <c r="B871" i="16"/>
  <c r="Q870" i="16"/>
  <c r="P870" i="16"/>
  <c r="O870" i="16"/>
  <c r="N870" i="16"/>
  <c r="M870" i="16"/>
  <c r="L870" i="16"/>
  <c r="K870" i="16"/>
  <c r="H870" i="16"/>
  <c r="E870" i="16"/>
  <c r="B870" i="16"/>
  <c r="Q869" i="16"/>
  <c r="P869" i="16"/>
  <c r="O869" i="16"/>
  <c r="N869" i="16"/>
  <c r="M869" i="16"/>
  <c r="L869" i="16"/>
  <c r="K869" i="16"/>
  <c r="H869" i="16"/>
  <c r="E869" i="16"/>
  <c r="B869" i="16"/>
  <c r="Q868" i="16"/>
  <c r="P868" i="16"/>
  <c r="O868" i="16"/>
  <c r="N868" i="16"/>
  <c r="M868" i="16"/>
  <c r="L868" i="16"/>
  <c r="K868" i="16"/>
  <c r="H868" i="16"/>
  <c r="E868" i="16"/>
  <c r="B868" i="16"/>
  <c r="Q867" i="16"/>
  <c r="P867" i="16"/>
  <c r="O867" i="16"/>
  <c r="N867" i="16"/>
  <c r="M867" i="16"/>
  <c r="L867" i="16"/>
  <c r="K867" i="16"/>
  <c r="H867" i="16"/>
  <c r="E867" i="16"/>
  <c r="B867" i="16"/>
  <c r="Q866" i="16"/>
  <c r="P866" i="16"/>
  <c r="O866" i="16"/>
  <c r="N866" i="16"/>
  <c r="M866" i="16"/>
  <c r="L866" i="16"/>
  <c r="K866" i="16"/>
  <c r="H866" i="16"/>
  <c r="E866" i="16"/>
  <c r="B866" i="16"/>
  <c r="Q865" i="16"/>
  <c r="P865" i="16"/>
  <c r="O865" i="16"/>
  <c r="N865" i="16"/>
  <c r="M865" i="16"/>
  <c r="L865" i="16"/>
  <c r="K865" i="16"/>
  <c r="H865" i="16"/>
  <c r="E865" i="16"/>
  <c r="B865" i="16"/>
  <c r="Q864" i="16"/>
  <c r="P864" i="16"/>
  <c r="O864" i="16"/>
  <c r="N864" i="16"/>
  <c r="M864" i="16"/>
  <c r="L864" i="16"/>
  <c r="K864" i="16"/>
  <c r="H864" i="16"/>
  <c r="E864" i="16"/>
  <c r="B864" i="16"/>
  <c r="Q863" i="16"/>
  <c r="P863" i="16"/>
  <c r="O863" i="16"/>
  <c r="N863" i="16"/>
  <c r="M863" i="16"/>
  <c r="L863" i="16"/>
  <c r="K863" i="16"/>
  <c r="H863" i="16"/>
  <c r="E863" i="16"/>
  <c r="B863" i="16"/>
  <c r="Q862" i="16"/>
  <c r="P862" i="16"/>
  <c r="O862" i="16"/>
  <c r="N862" i="16"/>
  <c r="M862" i="16"/>
  <c r="L862" i="16"/>
  <c r="K862" i="16"/>
  <c r="H862" i="16"/>
  <c r="E862" i="16"/>
  <c r="B862" i="16"/>
  <c r="Q861" i="16"/>
  <c r="P861" i="16"/>
  <c r="O861" i="16"/>
  <c r="N861" i="16"/>
  <c r="M861" i="16"/>
  <c r="L861" i="16"/>
  <c r="K861" i="16"/>
  <c r="H861" i="16"/>
  <c r="E861" i="16"/>
  <c r="B861" i="16"/>
  <c r="Q860" i="16"/>
  <c r="P860" i="16"/>
  <c r="O860" i="16"/>
  <c r="N860" i="16"/>
  <c r="M860" i="16"/>
  <c r="L860" i="16"/>
  <c r="K860" i="16"/>
  <c r="H860" i="16"/>
  <c r="E860" i="16"/>
  <c r="B860" i="16"/>
  <c r="Q859" i="16"/>
  <c r="P859" i="16"/>
  <c r="O859" i="16"/>
  <c r="N859" i="16"/>
  <c r="M859" i="16"/>
  <c r="L859" i="16"/>
  <c r="K859" i="16"/>
  <c r="H859" i="16"/>
  <c r="E859" i="16"/>
  <c r="B859" i="16"/>
  <c r="Q858" i="16"/>
  <c r="P858" i="16"/>
  <c r="O858" i="16"/>
  <c r="N858" i="16"/>
  <c r="M858" i="16"/>
  <c r="L858" i="16"/>
  <c r="K858" i="16"/>
  <c r="H858" i="16"/>
  <c r="E858" i="16"/>
  <c r="B858" i="16"/>
  <c r="Q857" i="16"/>
  <c r="P857" i="16"/>
  <c r="O857" i="16"/>
  <c r="N857" i="16"/>
  <c r="M857" i="16"/>
  <c r="L857" i="16"/>
  <c r="K857" i="16"/>
  <c r="H857" i="16"/>
  <c r="E857" i="16"/>
  <c r="B857" i="16"/>
  <c r="Q856" i="16"/>
  <c r="P856" i="16"/>
  <c r="O856" i="16"/>
  <c r="N856" i="16"/>
  <c r="M856" i="16"/>
  <c r="L856" i="16"/>
  <c r="K856" i="16"/>
  <c r="H856" i="16"/>
  <c r="E856" i="16"/>
  <c r="B856" i="16"/>
  <c r="Q855" i="16"/>
  <c r="P855" i="16"/>
  <c r="O855" i="16"/>
  <c r="N855" i="16"/>
  <c r="M855" i="16"/>
  <c r="L855" i="16"/>
  <c r="K855" i="16"/>
  <c r="H855" i="16"/>
  <c r="E855" i="16"/>
  <c r="B855" i="16"/>
  <c r="Q854" i="16"/>
  <c r="P854" i="16"/>
  <c r="O854" i="16"/>
  <c r="N854" i="16"/>
  <c r="M854" i="16"/>
  <c r="L854" i="16"/>
  <c r="K854" i="16"/>
  <c r="H854" i="16"/>
  <c r="E854" i="16"/>
  <c r="B854" i="16"/>
  <c r="Q853" i="16"/>
  <c r="P853" i="16"/>
  <c r="O853" i="16"/>
  <c r="N853" i="16"/>
  <c r="M853" i="16"/>
  <c r="L853" i="16"/>
  <c r="K853" i="16"/>
  <c r="H853" i="16"/>
  <c r="E853" i="16"/>
  <c r="B853" i="16"/>
  <c r="Q852" i="16"/>
  <c r="P852" i="16"/>
  <c r="O852" i="16"/>
  <c r="N852" i="16"/>
  <c r="M852" i="16"/>
  <c r="L852" i="16"/>
  <c r="K852" i="16"/>
  <c r="H852" i="16"/>
  <c r="E852" i="16"/>
  <c r="B852" i="16"/>
  <c r="Q851" i="16"/>
  <c r="P851" i="16"/>
  <c r="O851" i="16"/>
  <c r="N851" i="16"/>
  <c r="M851" i="16"/>
  <c r="L851" i="16"/>
  <c r="K851" i="16"/>
  <c r="H851" i="16"/>
  <c r="E851" i="16"/>
  <c r="B851" i="16"/>
  <c r="Q850" i="16"/>
  <c r="P850" i="16"/>
  <c r="O850" i="16"/>
  <c r="N850" i="16"/>
  <c r="M850" i="16"/>
  <c r="L850" i="16"/>
  <c r="K850" i="16"/>
  <c r="H850" i="16"/>
  <c r="E850" i="16"/>
  <c r="B850" i="16"/>
  <c r="Q849" i="16"/>
  <c r="P849" i="16"/>
  <c r="O849" i="16"/>
  <c r="N849" i="16"/>
  <c r="M849" i="16"/>
  <c r="L849" i="16"/>
  <c r="K849" i="16"/>
  <c r="H849" i="16"/>
  <c r="E849" i="16"/>
  <c r="B849" i="16"/>
  <c r="Q848" i="16"/>
  <c r="P848" i="16"/>
  <c r="O848" i="16"/>
  <c r="N848" i="16"/>
  <c r="M848" i="16"/>
  <c r="L848" i="16"/>
  <c r="K848" i="16"/>
  <c r="H848" i="16"/>
  <c r="E848" i="16"/>
  <c r="B848" i="16"/>
  <c r="Q847" i="16"/>
  <c r="P847" i="16"/>
  <c r="O847" i="16"/>
  <c r="N847" i="16"/>
  <c r="M847" i="16"/>
  <c r="L847" i="16"/>
  <c r="K847" i="16"/>
  <c r="H847" i="16"/>
  <c r="E847" i="16"/>
  <c r="B847" i="16"/>
  <c r="Q846" i="16"/>
  <c r="P846" i="16"/>
  <c r="O846" i="16"/>
  <c r="N846" i="16"/>
  <c r="M846" i="16"/>
  <c r="L846" i="16"/>
  <c r="K846" i="16"/>
  <c r="H846" i="16"/>
  <c r="E846" i="16"/>
  <c r="B846" i="16"/>
  <c r="Q845" i="16"/>
  <c r="P845" i="16"/>
  <c r="O845" i="16"/>
  <c r="N845" i="16"/>
  <c r="M845" i="16"/>
  <c r="L845" i="16"/>
  <c r="K845" i="16"/>
  <c r="H845" i="16"/>
  <c r="E845" i="16"/>
  <c r="B845" i="16"/>
  <c r="Q844" i="16"/>
  <c r="P844" i="16"/>
  <c r="O844" i="16"/>
  <c r="N844" i="16"/>
  <c r="M844" i="16"/>
  <c r="L844" i="16"/>
  <c r="K844" i="16"/>
  <c r="H844" i="16"/>
  <c r="E844" i="16"/>
  <c r="B844" i="16"/>
  <c r="Q843" i="16"/>
  <c r="P843" i="16"/>
  <c r="O843" i="16"/>
  <c r="N843" i="16"/>
  <c r="M843" i="16"/>
  <c r="L843" i="16"/>
  <c r="K843" i="16"/>
  <c r="H843" i="16"/>
  <c r="E843" i="16"/>
  <c r="B843" i="16"/>
  <c r="Q842" i="16"/>
  <c r="P842" i="16"/>
  <c r="O842" i="16"/>
  <c r="N842" i="16"/>
  <c r="M842" i="16"/>
  <c r="L842" i="16"/>
  <c r="K842" i="16"/>
  <c r="H842" i="16"/>
  <c r="E842" i="16"/>
  <c r="B842" i="16"/>
  <c r="Q841" i="16"/>
  <c r="P841" i="16"/>
  <c r="O841" i="16"/>
  <c r="N841" i="16"/>
  <c r="M841" i="16"/>
  <c r="L841" i="16"/>
  <c r="K841" i="16"/>
  <c r="H841" i="16"/>
  <c r="E841" i="16"/>
  <c r="B841" i="16"/>
  <c r="Q840" i="16"/>
  <c r="P840" i="16"/>
  <c r="O840" i="16"/>
  <c r="N840" i="16"/>
  <c r="M840" i="16"/>
  <c r="L840" i="16"/>
  <c r="K840" i="16"/>
  <c r="H840" i="16"/>
  <c r="E840" i="16"/>
  <c r="B840" i="16"/>
  <c r="Q839" i="16"/>
  <c r="P839" i="16"/>
  <c r="O839" i="16"/>
  <c r="N839" i="16"/>
  <c r="M839" i="16"/>
  <c r="L839" i="16"/>
  <c r="K839" i="16"/>
  <c r="H839" i="16"/>
  <c r="E839" i="16"/>
  <c r="B839" i="16"/>
  <c r="Q838" i="16"/>
  <c r="P838" i="16"/>
  <c r="O838" i="16"/>
  <c r="N838" i="16"/>
  <c r="M838" i="16"/>
  <c r="L838" i="16"/>
  <c r="K838" i="16"/>
  <c r="H838" i="16"/>
  <c r="E838" i="16"/>
  <c r="B838" i="16"/>
  <c r="Q837" i="16"/>
  <c r="P837" i="16"/>
  <c r="O837" i="16"/>
  <c r="N837" i="16"/>
  <c r="M837" i="16"/>
  <c r="L837" i="16"/>
  <c r="K837" i="16"/>
  <c r="H837" i="16"/>
  <c r="E837" i="16"/>
  <c r="B837" i="16"/>
  <c r="Q836" i="16"/>
  <c r="P836" i="16"/>
  <c r="O836" i="16"/>
  <c r="N836" i="16"/>
  <c r="M836" i="16"/>
  <c r="L836" i="16"/>
  <c r="K836" i="16"/>
  <c r="H836" i="16"/>
  <c r="E836" i="16"/>
  <c r="B836" i="16"/>
  <c r="Q835" i="16"/>
  <c r="P835" i="16"/>
  <c r="O835" i="16"/>
  <c r="N835" i="16"/>
  <c r="M835" i="16"/>
  <c r="L835" i="16"/>
  <c r="K835" i="16"/>
  <c r="H835" i="16"/>
  <c r="E835" i="16"/>
  <c r="B835" i="16"/>
  <c r="Q834" i="16"/>
  <c r="P834" i="16"/>
  <c r="O834" i="16"/>
  <c r="N834" i="16"/>
  <c r="M834" i="16"/>
  <c r="L834" i="16"/>
  <c r="K834" i="16"/>
  <c r="H834" i="16"/>
  <c r="E834" i="16"/>
  <c r="B834" i="16"/>
  <c r="Q833" i="16"/>
  <c r="P833" i="16"/>
  <c r="O833" i="16"/>
  <c r="N833" i="16"/>
  <c r="M833" i="16"/>
  <c r="L833" i="16"/>
  <c r="K833" i="16"/>
  <c r="H833" i="16"/>
  <c r="E833" i="16"/>
  <c r="B833" i="16"/>
  <c r="Q832" i="16"/>
  <c r="P832" i="16"/>
  <c r="O832" i="16"/>
  <c r="N832" i="16"/>
  <c r="M832" i="16"/>
  <c r="L832" i="16"/>
  <c r="K832" i="16"/>
  <c r="H832" i="16"/>
  <c r="E832" i="16"/>
  <c r="B832" i="16"/>
  <c r="Q831" i="16"/>
  <c r="P831" i="16"/>
  <c r="O831" i="16"/>
  <c r="N831" i="16"/>
  <c r="M831" i="16"/>
  <c r="L831" i="16"/>
  <c r="K831" i="16"/>
  <c r="H831" i="16"/>
  <c r="E831" i="16"/>
  <c r="B831" i="16"/>
  <c r="Q830" i="16"/>
  <c r="P830" i="16"/>
  <c r="O830" i="16"/>
  <c r="N830" i="16"/>
  <c r="M830" i="16"/>
  <c r="L830" i="16"/>
  <c r="K830" i="16"/>
  <c r="H830" i="16"/>
  <c r="E830" i="16"/>
  <c r="B830" i="16"/>
  <c r="Q829" i="16"/>
  <c r="P829" i="16"/>
  <c r="O829" i="16"/>
  <c r="N829" i="16"/>
  <c r="M829" i="16"/>
  <c r="L829" i="16"/>
  <c r="K829" i="16"/>
  <c r="H829" i="16"/>
  <c r="E829" i="16"/>
  <c r="B829" i="16"/>
  <c r="Q828" i="16"/>
  <c r="P828" i="16"/>
  <c r="O828" i="16"/>
  <c r="N828" i="16"/>
  <c r="M828" i="16"/>
  <c r="L828" i="16"/>
  <c r="K828" i="16"/>
  <c r="H828" i="16"/>
  <c r="E828" i="16"/>
  <c r="B828" i="16"/>
  <c r="Q827" i="16"/>
  <c r="P827" i="16"/>
  <c r="O827" i="16"/>
  <c r="N827" i="16"/>
  <c r="M827" i="16"/>
  <c r="L827" i="16"/>
  <c r="K827" i="16"/>
  <c r="H827" i="16"/>
  <c r="E827" i="16"/>
  <c r="B827" i="16"/>
  <c r="Q826" i="16"/>
  <c r="P826" i="16"/>
  <c r="O826" i="16"/>
  <c r="N826" i="16"/>
  <c r="M826" i="16"/>
  <c r="L826" i="16"/>
  <c r="K826" i="16"/>
  <c r="H826" i="16"/>
  <c r="E826" i="16"/>
  <c r="B826" i="16"/>
  <c r="Q825" i="16"/>
  <c r="P825" i="16"/>
  <c r="O825" i="16"/>
  <c r="N825" i="16"/>
  <c r="M825" i="16"/>
  <c r="L825" i="16"/>
  <c r="K825" i="16"/>
  <c r="H825" i="16"/>
  <c r="E825" i="16"/>
  <c r="B825" i="16"/>
  <c r="Q824" i="16"/>
  <c r="P824" i="16"/>
  <c r="O824" i="16"/>
  <c r="N824" i="16"/>
  <c r="M824" i="16"/>
  <c r="L824" i="16"/>
  <c r="K824" i="16"/>
  <c r="H824" i="16"/>
  <c r="E824" i="16"/>
  <c r="B824" i="16"/>
  <c r="Q823" i="16"/>
  <c r="P823" i="16"/>
  <c r="O823" i="16"/>
  <c r="N823" i="16"/>
  <c r="M823" i="16"/>
  <c r="L823" i="16"/>
  <c r="K823" i="16"/>
  <c r="H823" i="16"/>
  <c r="E823" i="16"/>
  <c r="B823" i="16"/>
  <c r="Q822" i="16"/>
  <c r="P822" i="16"/>
  <c r="O822" i="16"/>
  <c r="N822" i="16"/>
  <c r="M822" i="16"/>
  <c r="L822" i="16"/>
  <c r="K822" i="16"/>
  <c r="H822" i="16"/>
  <c r="E822" i="16"/>
  <c r="B822" i="16"/>
  <c r="Q821" i="16"/>
  <c r="P821" i="16"/>
  <c r="O821" i="16"/>
  <c r="N821" i="16"/>
  <c r="M821" i="16"/>
  <c r="L821" i="16"/>
  <c r="K821" i="16"/>
  <c r="H821" i="16"/>
  <c r="E821" i="16"/>
  <c r="B821" i="16"/>
  <c r="Q820" i="16"/>
  <c r="P820" i="16"/>
  <c r="O820" i="16"/>
  <c r="N820" i="16"/>
  <c r="M820" i="16"/>
  <c r="L820" i="16"/>
  <c r="K820" i="16"/>
  <c r="H820" i="16"/>
  <c r="E820" i="16"/>
  <c r="B820" i="16"/>
  <c r="Q819" i="16"/>
  <c r="P819" i="16"/>
  <c r="O819" i="16"/>
  <c r="N819" i="16"/>
  <c r="M819" i="16"/>
  <c r="L819" i="16"/>
  <c r="K819" i="16"/>
  <c r="H819" i="16"/>
  <c r="E819" i="16"/>
  <c r="B819" i="16"/>
  <c r="Q818" i="16"/>
  <c r="P818" i="16"/>
  <c r="O818" i="16"/>
  <c r="N818" i="16"/>
  <c r="M818" i="16"/>
  <c r="L818" i="16"/>
  <c r="K818" i="16"/>
  <c r="H818" i="16"/>
  <c r="E818" i="16"/>
  <c r="B818" i="16"/>
  <c r="Q817" i="16"/>
  <c r="P817" i="16"/>
  <c r="O817" i="16"/>
  <c r="N817" i="16"/>
  <c r="M817" i="16"/>
  <c r="L817" i="16"/>
  <c r="K817" i="16"/>
  <c r="H817" i="16"/>
  <c r="E817" i="16"/>
  <c r="B817" i="16"/>
  <c r="Q816" i="16"/>
  <c r="P816" i="16"/>
  <c r="O816" i="16"/>
  <c r="N816" i="16"/>
  <c r="M816" i="16"/>
  <c r="L816" i="16"/>
  <c r="K816" i="16"/>
  <c r="H816" i="16"/>
  <c r="E816" i="16"/>
  <c r="B816" i="16"/>
  <c r="Q815" i="16"/>
  <c r="P815" i="16"/>
  <c r="O815" i="16"/>
  <c r="N815" i="16"/>
  <c r="M815" i="16"/>
  <c r="L815" i="16"/>
  <c r="K815" i="16"/>
  <c r="H815" i="16"/>
  <c r="E815" i="16"/>
  <c r="B815" i="16"/>
  <c r="Q814" i="16"/>
  <c r="P814" i="16"/>
  <c r="O814" i="16"/>
  <c r="N814" i="16"/>
  <c r="M814" i="16"/>
  <c r="L814" i="16"/>
  <c r="K814" i="16"/>
  <c r="H814" i="16"/>
  <c r="E814" i="16"/>
  <c r="B814" i="16"/>
  <c r="Q813" i="16"/>
  <c r="P813" i="16"/>
  <c r="O813" i="16"/>
  <c r="N813" i="16"/>
  <c r="M813" i="16"/>
  <c r="L813" i="16"/>
  <c r="K813" i="16"/>
  <c r="H813" i="16"/>
  <c r="E813" i="16"/>
  <c r="B813" i="16"/>
  <c r="Q812" i="16"/>
  <c r="P812" i="16"/>
  <c r="O812" i="16"/>
  <c r="N812" i="16"/>
  <c r="M812" i="16"/>
  <c r="L812" i="16"/>
  <c r="K812" i="16"/>
  <c r="H812" i="16"/>
  <c r="E812" i="16"/>
  <c r="B812" i="16"/>
  <c r="Q811" i="16"/>
  <c r="P811" i="16"/>
  <c r="O811" i="16"/>
  <c r="N811" i="16"/>
  <c r="M811" i="16"/>
  <c r="L811" i="16"/>
  <c r="K811" i="16"/>
  <c r="H811" i="16"/>
  <c r="E811" i="16"/>
  <c r="B811" i="16"/>
  <c r="Q810" i="16"/>
  <c r="P810" i="16"/>
  <c r="O810" i="16"/>
  <c r="N810" i="16"/>
  <c r="M810" i="16"/>
  <c r="L810" i="16"/>
  <c r="K810" i="16"/>
  <c r="H810" i="16"/>
  <c r="E810" i="16"/>
  <c r="B810" i="16"/>
  <c r="Q809" i="16"/>
  <c r="P809" i="16"/>
  <c r="O809" i="16"/>
  <c r="N809" i="16"/>
  <c r="M809" i="16"/>
  <c r="L809" i="16"/>
  <c r="K809" i="16"/>
  <c r="H809" i="16"/>
  <c r="E809" i="16"/>
  <c r="B809" i="16"/>
  <c r="Q808" i="16"/>
  <c r="P808" i="16"/>
  <c r="O808" i="16"/>
  <c r="N808" i="16"/>
  <c r="M808" i="16"/>
  <c r="L808" i="16"/>
  <c r="K808" i="16"/>
  <c r="H808" i="16"/>
  <c r="E808" i="16"/>
  <c r="B808" i="16"/>
  <c r="Q807" i="16"/>
  <c r="P807" i="16"/>
  <c r="O807" i="16"/>
  <c r="N807" i="16"/>
  <c r="M807" i="16"/>
  <c r="L807" i="16"/>
  <c r="K807" i="16"/>
  <c r="H807" i="16"/>
  <c r="E807" i="16"/>
  <c r="B807" i="16"/>
  <c r="Q806" i="16"/>
  <c r="P806" i="16"/>
  <c r="O806" i="16"/>
  <c r="N806" i="16"/>
  <c r="M806" i="16"/>
  <c r="L806" i="16"/>
  <c r="K806" i="16"/>
  <c r="H806" i="16"/>
  <c r="E806" i="16"/>
  <c r="B806" i="16"/>
  <c r="Q805" i="16"/>
  <c r="P805" i="16"/>
  <c r="O805" i="16"/>
  <c r="N805" i="16"/>
  <c r="M805" i="16"/>
  <c r="L805" i="16"/>
  <c r="K805" i="16"/>
  <c r="H805" i="16"/>
  <c r="E805" i="16"/>
  <c r="B805" i="16"/>
  <c r="Q804" i="16"/>
  <c r="P804" i="16"/>
  <c r="O804" i="16"/>
  <c r="N804" i="16"/>
  <c r="M804" i="16"/>
  <c r="L804" i="16"/>
  <c r="K804" i="16"/>
  <c r="H804" i="16"/>
  <c r="E804" i="16"/>
  <c r="B804" i="16"/>
  <c r="Q803" i="16"/>
  <c r="P803" i="16"/>
  <c r="O803" i="16"/>
  <c r="N803" i="16"/>
  <c r="M803" i="16"/>
  <c r="L803" i="16"/>
  <c r="K803" i="16"/>
  <c r="H803" i="16"/>
  <c r="E803" i="16"/>
  <c r="B803" i="16"/>
  <c r="Q802" i="16"/>
  <c r="P802" i="16"/>
  <c r="O802" i="16"/>
  <c r="N802" i="16"/>
  <c r="M802" i="16"/>
  <c r="L802" i="16"/>
  <c r="K802" i="16"/>
  <c r="H802" i="16"/>
  <c r="E802" i="16"/>
  <c r="B802" i="16"/>
  <c r="Q801" i="16"/>
  <c r="P801" i="16"/>
  <c r="O801" i="16"/>
  <c r="N801" i="16"/>
  <c r="M801" i="16"/>
  <c r="L801" i="16"/>
  <c r="K801" i="16"/>
  <c r="H801" i="16"/>
  <c r="E801" i="16"/>
  <c r="B801" i="16"/>
  <c r="Q800" i="16"/>
  <c r="P800" i="16"/>
  <c r="O800" i="16"/>
  <c r="N800" i="16"/>
  <c r="M800" i="16"/>
  <c r="L800" i="16"/>
  <c r="K800" i="16"/>
  <c r="H800" i="16"/>
  <c r="E800" i="16"/>
  <c r="B800" i="16"/>
  <c r="Q799" i="16"/>
  <c r="P799" i="16"/>
  <c r="O799" i="16"/>
  <c r="N799" i="16"/>
  <c r="M799" i="16"/>
  <c r="L799" i="16"/>
  <c r="K799" i="16"/>
  <c r="H799" i="16"/>
  <c r="E799" i="16"/>
  <c r="B799" i="16"/>
  <c r="Q798" i="16"/>
  <c r="P798" i="16"/>
  <c r="O798" i="16"/>
  <c r="N798" i="16"/>
  <c r="M798" i="16"/>
  <c r="L798" i="16"/>
  <c r="K798" i="16"/>
  <c r="H798" i="16"/>
  <c r="E798" i="16"/>
  <c r="B798" i="16"/>
  <c r="Q797" i="16"/>
  <c r="P797" i="16"/>
  <c r="O797" i="16"/>
  <c r="N797" i="16"/>
  <c r="M797" i="16"/>
  <c r="L797" i="16"/>
  <c r="K797" i="16"/>
  <c r="H797" i="16"/>
  <c r="E797" i="16"/>
  <c r="B797" i="16"/>
  <c r="Q796" i="16"/>
  <c r="P796" i="16"/>
  <c r="O796" i="16"/>
  <c r="N796" i="16"/>
  <c r="M796" i="16"/>
  <c r="L796" i="16"/>
  <c r="K796" i="16"/>
  <c r="H796" i="16"/>
  <c r="E796" i="16"/>
  <c r="B796" i="16"/>
  <c r="Q795" i="16"/>
  <c r="P795" i="16"/>
  <c r="O795" i="16"/>
  <c r="N795" i="16"/>
  <c r="M795" i="16"/>
  <c r="L795" i="16"/>
  <c r="K795" i="16"/>
  <c r="H795" i="16"/>
  <c r="E795" i="16"/>
  <c r="B795" i="16"/>
  <c r="Q794" i="16"/>
  <c r="P794" i="16"/>
  <c r="O794" i="16"/>
  <c r="N794" i="16"/>
  <c r="M794" i="16"/>
  <c r="L794" i="16"/>
  <c r="K794" i="16"/>
  <c r="H794" i="16"/>
  <c r="E794" i="16"/>
  <c r="B794" i="16"/>
  <c r="Q793" i="16"/>
  <c r="P793" i="16"/>
  <c r="O793" i="16"/>
  <c r="N793" i="16"/>
  <c r="M793" i="16"/>
  <c r="L793" i="16"/>
  <c r="K793" i="16"/>
  <c r="H793" i="16"/>
  <c r="E793" i="16"/>
  <c r="B793" i="16"/>
  <c r="Q792" i="16"/>
  <c r="P792" i="16"/>
  <c r="O792" i="16"/>
  <c r="N792" i="16"/>
  <c r="M792" i="16"/>
  <c r="L792" i="16"/>
  <c r="K792" i="16"/>
  <c r="H792" i="16"/>
  <c r="E792" i="16"/>
  <c r="B792" i="16"/>
  <c r="Q791" i="16"/>
  <c r="P791" i="16"/>
  <c r="O791" i="16"/>
  <c r="N791" i="16"/>
  <c r="M791" i="16"/>
  <c r="L791" i="16"/>
  <c r="K791" i="16"/>
  <c r="H791" i="16"/>
  <c r="E791" i="16"/>
  <c r="B791" i="16"/>
  <c r="Q790" i="16"/>
  <c r="P790" i="16"/>
  <c r="O790" i="16"/>
  <c r="N790" i="16"/>
  <c r="M790" i="16"/>
  <c r="L790" i="16"/>
  <c r="K790" i="16"/>
  <c r="H790" i="16"/>
  <c r="E790" i="16"/>
  <c r="B790" i="16"/>
  <c r="Q789" i="16"/>
  <c r="P789" i="16"/>
  <c r="O789" i="16"/>
  <c r="N789" i="16"/>
  <c r="M789" i="16"/>
  <c r="L789" i="16"/>
  <c r="K789" i="16"/>
  <c r="H789" i="16"/>
  <c r="E789" i="16"/>
  <c r="B789" i="16"/>
  <c r="Q788" i="16"/>
  <c r="P788" i="16"/>
  <c r="O788" i="16"/>
  <c r="N788" i="16"/>
  <c r="M788" i="16"/>
  <c r="L788" i="16"/>
  <c r="K788" i="16"/>
  <c r="H788" i="16"/>
  <c r="E788" i="16"/>
  <c r="B788" i="16"/>
  <c r="Q787" i="16"/>
  <c r="P787" i="16"/>
  <c r="O787" i="16"/>
  <c r="N787" i="16"/>
  <c r="M787" i="16"/>
  <c r="L787" i="16"/>
  <c r="K787" i="16"/>
  <c r="H787" i="16"/>
  <c r="E787" i="16"/>
  <c r="B787" i="16"/>
  <c r="Q786" i="16"/>
  <c r="P786" i="16"/>
  <c r="O786" i="16"/>
  <c r="N786" i="16"/>
  <c r="M786" i="16"/>
  <c r="L786" i="16"/>
  <c r="K786" i="16"/>
  <c r="H786" i="16"/>
  <c r="E786" i="16"/>
  <c r="B786" i="16"/>
  <c r="Q785" i="16"/>
  <c r="P785" i="16"/>
  <c r="O785" i="16"/>
  <c r="N785" i="16"/>
  <c r="M785" i="16"/>
  <c r="L785" i="16"/>
  <c r="K785" i="16"/>
  <c r="H785" i="16"/>
  <c r="E785" i="16"/>
  <c r="B785" i="16"/>
  <c r="Q784" i="16"/>
  <c r="P784" i="16"/>
  <c r="O784" i="16"/>
  <c r="N784" i="16"/>
  <c r="M784" i="16"/>
  <c r="L784" i="16"/>
  <c r="K784" i="16"/>
  <c r="H784" i="16"/>
  <c r="E784" i="16"/>
  <c r="B784" i="16"/>
  <c r="Q783" i="16"/>
  <c r="P783" i="16"/>
  <c r="O783" i="16"/>
  <c r="N783" i="16"/>
  <c r="M783" i="16"/>
  <c r="L783" i="16"/>
  <c r="K783" i="16"/>
  <c r="H783" i="16"/>
  <c r="E783" i="16"/>
  <c r="B783" i="16"/>
  <c r="Q782" i="16"/>
  <c r="P782" i="16"/>
  <c r="O782" i="16"/>
  <c r="N782" i="16"/>
  <c r="M782" i="16"/>
  <c r="L782" i="16"/>
  <c r="K782" i="16"/>
  <c r="H782" i="16"/>
  <c r="E782" i="16"/>
  <c r="B782" i="16"/>
  <c r="Q781" i="16"/>
  <c r="P781" i="16"/>
  <c r="O781" i="16"/>
  <c r="N781" i="16"/>
  <c r="M781" i="16"/>
  <c r="L781" i="16"/>
  <c r="K781" i="16"/>
  <c r="H781" i="16"/>
  <c r="E781" i="16"/>
  <c r="B781" i="16"/>
  <c r="Q780" i="16"/>
  <c r="P780" i="16"/>
  <c r="O780" i="16"/>
  <c r="N780" i="16"/>
  <c r="M780" i="16"/>
  <c r="L780" i="16"/>
  <c r="K780" i="16"/>
  <c r="H780" i="16"/>
  <c r="E780" i="16"/>
  <c r="B780" i="16"/>
  <c r="Q779" i="16"/>
  <c r="P779" i="16"/>
  <c r="O779" i="16"/>
  <c r="N779" i="16"/>
  <c r="M779" i="16"/>
  <c r="L779" i="16"/>
  <c r="K779" i="16"/>
  <c r="H779" i="16"/>
  <c r="E779" i="16"/>
  <c r="B779" i="16"/>
  <c r="Q778" i="16"/>
  <c r="P778" i="16"/>
  <c r="O778" i="16"/>
  <c r="N778" i="16"/>
  <c r="M778" i="16"/>
  <c r="L778" i="16"/>
  <c r="K778" i="16"/>
  <c r="H778" i="16"/>
  <c r="E778" i="16"/>
  <c r="B778" i="16"/>
  <c r="Q777" i="16"/>
  <c r="P777" i="16"/>
  <c r="O777" i="16"/>
  <c r="N777" i="16"/>
  <c r="M777" i="16"/>
  <c r="L777" i="16"/>
  <c r="K777" i="16"/>
  <c r="H777" i="16"/>
  <c r="E777" i="16"/>
  <c r="B777" i="16"/>
  <c r="Q776" i="16"/>
  <c r="P776" i="16"/>
  <c r="O776" i="16"/>
  <c r="N776" i="16"/>
  <c r="M776" i="16"/>
  <c r="L776" i="16"/>
  <c r="K776" i="16"/>
  <c r="H776" i="16"/>
  <c r="E776" i="16"/>
  <c r="B776" i="16"/>
  <c r="Q775" i="16"/>
  <c r="P775" i="16"/>
  <c r="O775" i="16"/>
  <c r="N775" i="16"/>
  <c r="M775" i="16"/>
  <c r="L775" i="16"/>
  <c r="K775" i="16"/>
  <c r="H775" i="16"/>
  <c r="E775" i="16"/>
  <c r="B775" i="16"/>
  <c r="Q774" i="16"/>
  <c r="P774" i="16"/>
  <c r="O774" i="16"/>
  <c r="N774" i="16"/>
  <c r="M774" i="16"/>
  <c r="L774" i="16"/>
  <c r="K774" i="16"/>
  <c r="H774" i="16"/>
  <c r="E774" i="16"/>
  <c r="B774" i="16"/>
  <c r="Q773" i="16"/>
  <c r="P773" i="16"/>
  <c r="O773" i="16"/>
  <c r="N773" i="16"/>
  <c r="M773" i="16"/>
  <c r="L773" i="16"/>
  <c r="K773" i="16"/>
  <c r="H773" i="16"/>
  <c r="E773" i="16"/>
  <c r="B773" i="16"/>
  <c r="Q772" i="16"/>
  <c r="P772" i="16"/>
  <c r="O772" i="16"/>
  <c r="N772" i="16"/>
  <c r="M772" i="16"/>
  <c r="L772" i="16"/>
  <c r="K772" i="16"/>
  <c r="H772" i="16"/>
  <c r="E772" i="16"/>
  <c r="B772" i="16"/>
  <c r="Q771" i="16"/>
  <c r="P771" i="16"/>
  <c r="O771" i="16"/>
  <c r="N771" i="16"/>
  <c r="M771" i="16"/>
  <c r="L771" i="16"/>
  <c r="K771" i="16"/>
  <c r="H771" i="16"/>
  <c r="E771" i="16"/>
  <c r="B771" i="16"/>
  <c r="Q770" i="16"/>
  <c r="P770" i="16"/>
  <c r="O770" i="16"/>
  <c r="N770" i="16"/>
  <c r="M770" i="16"/>
  <c r="L770" i="16"/>
  <c r="K770" i="16"/>
  <c r="H770" i="16"/>
  <c r="E770" i="16"/>
  <c r="B770" i="16"/>
  <c r="Q769" i="16"/>
  <c r="P769" i="16"/>
  <c r="O769" i="16"/>
  <c r="N769" i="16"/>
  <c r="M769" i="16"/>
  <c r="L769" i="16"/>
  <c r="K769" i="16"/>
  <c r="H769" i="16"/>
  <c r="E769" i="16"/>
  <c r="B769" i="16"/>
  <c r="Q768" i="16"/>
  <c r="P768" i="16"/>
  <c r="O768" i="16"/>
  <c r="N768" i="16"/>
  <c r="M768" i="16"/>
  <c r="L768" i="16"/>
  <c r="K768" i="16"/>
  <c r="H768" i="16"/>
  <c r="E768" i="16"/>
  <c r="B768" i="16"/>
  <c r="Q767" i="16"/>
  <c r="P767" i="16"/>
  <c r="O767" i="16"/>
  <c r="N767" i="16"/>
  <c r="M767" i="16"/>
  <c r="L767" i="16"/>
  <c r="K767" i="16"/>
  <c r="H767" i="16"/>
  <c r="E767" i="16"/>
  <c r="B767" i="16"/>
  <c r="Q766" i="16"/>
  <c r="P766" i="16"/>
  <c r="O766" i="16"/>
  <c r="N766" i="16"/>
  <c r="M766" i="16"/>
  <c r="L766" i="16"/>
  <c r="K766" i="16"/>
  <c r="H766" i="16"/>
  <c r="E766" i="16"/>
  <c r="B766" i="16"/>
  <c r="Q765" i="16"/>
  <c r="P765" i="16"/>
  <c r="O765" i="16"/>
  <c r="N765" i="16"/>
  <c r="M765" i="16"/>
  <c r="L765" i="16"/>
  <c r="K765" i="16"/>
  <c r="H765" i="16"/>
  <c r="E765" i="16"/>
  <c r="B765" i="16"/>
  <c r="Q764" i="16"/>
  <c r="P764" i="16"/>
  <c r="O764" i="16"/>
  <c r="N764" i="16"/>
  <c r="M764" i="16"/>
  <c r="L764" i="16"/>
  <c r="K764" i="16"/>
  <c r="H764" i="16"/>
  <c r="E764" i="16"/>
  <c r="B764" i="16"/>
  <c r="Q763" i="16"/>
  <c r="P763" i="16"/>
  <c r="O763" i="16"/>
  <c r="N763" i="16"/>
  <c r="M763" i="16"/>
  <c r="L763" i="16"/>
  <c r="K763" i="16"/>
  <c r="H763" i="16"/>
  <c r="E763" i="16"/>
  <c r="B763" i="16"/>
  <c r="Q762" i="16"/>
  <c r="P762" i="16"/>
  <c r="O762" i="16"/>
  <c r="N762" i="16"/>
  <c r="M762" i="16"/>
  <c r="L762" i="16"/>
  <c r="K762" i="16"/>
  <c r="H762" i="16"/>
  <c r="E762" i="16"/>
  <c r="B762" i="16"/>
  <c r="Q761" i="16"/>
  <c r="P761" i="16"/>
  <c r="O761" i="16"/>
  <c r="N761" i="16"/>
  <c r="M761" i="16"/>
  <c r="L761" i="16"/>
  <c r="K761" i="16"/>
  <c r="H761" i="16"/>
  <c r="E761" i="16"/>
  <c r="B761" i="16"/>
  <c r="Q760" i="16"/>
  <c r="P760" i="16"/>
  <c r="O760" i="16"/>
  <c r="N760" i="16"/>
  <c r="M760" i="16"/>
  <c r="L760" i="16"/>
  <c r="K760" i="16"/>
  <c r="H760" i="16"/>
  <c r="E760" i="16"/>
  <c r="B760" i="16"/>
  <c r="Q759" i="16"/>
  <c r="P759" i="16"/>
  <c r="O759" i="16"/>
  <c r="N759" i="16"/>
  <c r="M759" i="16"/>
  <c r="L759" i="16"/>
  <c r="K759" i="16"/>
  <c r="H759" i="16"/>
  <c r="E759" i="16"/>
  <c r="B759" i="16"/>
  <c r="Q758" i="16"/>
  <c r="P758" i="16"/>
  <c r="O758" i="16"/>
  <c r="N758" i="16"/>
  <c r="M758" i="16"/>
  <c r="L758" i="16"/>
  <c r="K758" i="16"/>
  <c r="H758" i="16"/>
  <c r="E758" i="16"/>
  <c r="B758" i="16"/>
  <c r="Q757" i="16"/>
  <c r="P757" i="16"/>
  <c r="O757" i="16"/>
  <c r="N757" i="16"/>
  <c r="M757" i="16"/>
  <c r="L757" i="16"/>
  <c r="K757" i="16"/>
  <c r="H757" i="16"/>
  <c r="E757" i="16"/>
  <c r="B757" i="16"/>
  <c r="Q756" i="16"/>
  <c r="P756" i="16"/>
  <c r="O756" i="16"/>
  <c r="N756" i="16"/>
  <c r="M756" i="16"/>
  <c r="L756" i="16"/>
  <c r="K756" i="16"/>
  <c r="H756" i="16"/>
  <c r="E756" i="16"/>
  <c r="B756" i="16"/>
  <c r="Q755" i="16"/>
  <c r="P755" i="16"/>
  <c r="O755" i="16"/>
  <c r="N755" i="16"/>
  <c r="M755" i="16"/>
  <c r="L755" i="16"/>
  <c r="K755" i="16"/>
  <c r="H755" i="16"/>
  <c r="E755" i="16"/>
  <c r="B755" i="16"/>
  <c r="Q754" i="16"/>
  <c r="P754" i="16"/>
  <c r="O754" i="16"/>
  <c r="N754" i="16"/>
  <c r="M754" i="16"/>
  <c r="L754" i="16"/>
  <c r="K754" i="16"/>
  <c r="H754" i="16"/>
  <c r="E754" i="16"/>
  <c r="B754" i="16"/>
  <c r="Q753" i="16"/>
  <c r="P753" i="16"/>
  <c r="O753" i="16"/>
  <c r="N753" i="16"/>
  <c r="M753" i="16"/>
  <c r="L753" i="16"/>
  <c r="K753" i="16"/>
  <c r="H753" i="16"/>
  <c r="E753" i="16"/>
  <c r="B753" i="16"/>
  <c r="Q752" i="16"/>
  <c r="P752" i="16"/>
  <c r="O752" i="16"/>
  <c r="N752" i="16"/>
  <c r="M752" i="16"/>
  <c r="L752" i="16"/>
  <c r="K752" i="16"/>
  <c r="H752" i="16"/>
  <c r="E752" i="16"/>
  <c r="B752" i="16"/>
  <c r="Q751" i="16"/>
  <c r="P751" i="16"/>
  <c r="O751" i="16"/>
  <c r="N751" i="16"/>
  <c r="M751" i="16"/>
  <c r="L751" i="16"/>
  <c r="K751" i="16"/>
  <c r="H751" i="16"/>
  <c r="E751" i="16"/>
  <c r="B751" i="16"/>
  <c r="Q750" i="16"/>
  <c r="P750" i="16"/>
  <c r="O750" i="16"/>
  <c r="N750" i="16"/>
  <c r="M750" i="16"/>
  <c r="L750" i="16"/>
  <c r="K750" i="16"/>
  <c r="H750" i="16"/>
  <c r="E750" i="16"/>
  <c r="B750" i="16"/>
  <c r="Q749" i="16"/>
  <c r="P749" i="16"/>
  <c r="O749" i="16"/>
  <c r="N749" i="16"/>
  <c r="M749" i="16"/>
  <c r="L749" i="16"/>
  <c r="K749" i="16"/>
  <c r="H749" i="16"/>
  <c r="E749" i="16"/>
  <c r="B749" i="16"/>
  <c r="Q748" i="16"/>
  <c r="P748" i="16"/>
  <c r="O748" i="16"/>
  <c r="N748" i="16"/>
  <c r="M748" i="16"/>
  <c r="L748" i="16"/>
  <c r="K748" i="16"/>
  <c r="H748" i="16"/>
  <c r="E748" i="16"/>
  <c r="B748" i="16"/>
  <c r="Q747" i="16"/>
  <c r="P747" i="16"/>
  <c r="O747" i="16"/>
  <c r="N747" i="16"/>
  <c r="M747" i="16"/>
  <c r="L747" i="16"/>
  <c r="K747" i="16"/>
  <c r="H747" i="16"/>
  <c r="E747" i="16"/>
  <c r="B747" i="16"/>
  <c r="Q746" i="16"/>
  <c r="P746" i="16"/>
  <c r="O746" i="16"/>
  <c r="N746" i="16"/>
  <c r="M746" i="16"/>
  <c r="L746" i="16"/>
  <c r="K746" i="16"/>
  <c r="H746" i="16"/>
  <c r="E746" i="16"/>
  <c r="B746" i="16"/>
  <c r="Q745" i="16"/>
  <c r="P745" i="16"/>
  <c r="O745" i="16"/>
  <c r="N745" i="16"/>
  <c r="M745" i="16"/>
  <c r="L745" i="16"/>
  <c r="K745" i="16"/>
  <c r="H745" i="16"/>
  <c r="E745" i="16"/>
  <c r="B745" i="16"/>
  <c r="Q744" i="16"/>
  <c r="P744" i="16"/>
  <c r="O744" i="16"/>
  <c r="N744" i="16"/>
  <c r="M744" i="16"/>
  <c r="L744" i="16"/>
  <c r="K744" i="16"/>
  <c r="H744" i="16"/>
  <c r="E744" i="16"/>
  <c r="B744" i="16"/>
  <c r="Q743" i="16"/>
  <c r="P743" i="16"/>
  <c r="O743" i="16"/>
  <c r="N743" i="16"/>
  <c r="M743" i="16"/>
  <c r="L743" i="16"/>
  <c r="K743" i="16"/>
  <c r="H743" i="16"/>
  <c r="E743" i="16"/>
  <c r="B743" i="16"/>
  <c r="Q742" i="16"/>
  <c r="P742" i="16"/>
  <c r="O742" i="16"/>
  <c r="N742" i="16"/>
  <c r="M742" i="16"/>
  <c r="L742" i="16"/>
  <c r="K742" i="16"/>
  <c r="H742" i="16"/>
  <c r="E742" i="16"/>
  <c r="B742" i="16"/>
  <c r="Q741" i="16"/>
  <c r="P741" i="16"/>
  <c r="O741" i="16"/>
  <c r="N741" i="16"/>
  <c r="M741" i="16"/>
  <c r="L741" i="16"/>
  <c r="K741" i="16"/>
  <c r="H741" i="16"/>
  <c r="E741" i="16"/>
  <c r="B741" i="16"/>
  <c r="Q740" i="16"/>
  <c r="P740" i="16"/>
  <c r="O740" i="16"/>
  <c r="N740" i="16"/>
  <c r="M740" i="16"/>
  <c r="L740" i="16"/>
  <c r="K740" i="16"/>
  <c r="H740" i="16"/>
  <c r="E740" i="16"/>
  <c r="B740" i="16"/>
  <c r="Q739" i="16"/>
  <c r="P739" i="16"/>
  <c r="O739" i="16"/>
  <c r="N739" i="16"/>
  <c r="M739" i="16"/>
  <c r="L739" i="16"/>
  <c r="K739" i="16"/>
  <c r="H739" i="16"/>
  <c r="E739" i="16"/>
  <c r="B739" i="16"/>
  <c r="Q738" i="16"/>
  <c r="P738" i="16"/>
  <c r="O738" i="16"/>
  <c r="N738" i="16"/>
  <c r="M738" i="16"/>
  <c r="L738" i="16"/>
  <c r="K738" i="16"/>
  <c r="H738" i="16"/>
  <c r="E738" i="16"/>
  <c r="B738" i="16"/>
  <c r="Q737" i="16"/>
  <c r="P737" i="16"/>
  <c r="O737" i="16"/>
  <c r="N737" i="16"/>
  <c r="M737" i="16"/>
  <c r="L737" i="16"/>
  <c r="K737" i="16"/>
  <c r="H737" i="16"/>
  <c r="E737" i="16"/>
  <c r="B737" i="16"/>
  <c r="Q736" i="16"/>
  <c r="P736" i="16"/>
  <c r="O736" i="16"/>
  <c r="N736" i="16"/>
  <c r="M736" i="16"/>
  <c r="L736" i="16"/>
  <c r="K736" i="16"/>
  <c r="H736" i="16"/>
  <c r="E736" i="16"/>
  <c r="B736" i="16"/>
  <c r="Q735" i="16"/>
  <c r="P735" i="16"/>
  <c r="O735" i="16"/>
  <c r="N735" i="16"/>
  <c r="M735" i="16"/>
  <c r="L735" i="16"/>
  <c r="K735" i="16"/>
  <c r="H735" i="16"/>
  <c r="E735" i="16"/>
  <c r="B735" i="16"/>
  <c r="Q734" i="16"/>
  <c r="P734" i="16"/>
  <c r="O734" i="16"/>
  <c r="N734" i="16"/>
  <c r="M734" i="16"/>
  <c r="L734" i="16"/>
  <c r="K734" i="16"/>
  <c r="H734" i="16"/>
  <c r="E734" i="16"/>
  <c r="B734" i="16"/>
  <c r="Q733" i="16"/>
  <c r="P733" i="16"/>
  <c r="O733" i="16"/>
  <c r="N733" i="16"/>
  <c r="M733" i="16"/>
  <c r="L733" i="16"/>
  <c r="K733" i="16"/>
  <c r="H733" i="16"/>
  <c r="E733" i="16"/>
  <c r="B733" i="16"/>
  <c r="Q732" i="16"/>
  <c r="P732" i="16"/>
  <c r="O732" i="16"/>
  <c r="N732" i="16"/>
  <c r="M732" i="16"/>
  <c r="L732" i="16"/>
  <c r="K732" i="16"/>
  <c r="H732" i="16"/>
  <c r="E732" i="16"/>
  <c r="B732" i="16"/>
  <c r="Q731" i="16"/>
  <c r="P731" i="16"/>
  <c r="O731" i="16"/>
  <c r="N731" i="16"/>
  <c r="M731" i="16"/>
  <c r="L731" i="16"/>
  <c r="K731" i="16"/>
  <c r="H731" i="16"/>
  <c r="E731" i="16"/>
  <c r="B731" i="16"/>
  <c r="Q730" i="16"/>
  <c r="P730" i="16"/>
  <c r="O730" i="16"/>
  <c r="N730" i="16"/>
  <c r="M730" i="16"/>
  <c r="L730" i="16"/>
  <c r="K730" i="16"/>
  <c r="H730" i="16"/>
  <c r="E730" i="16"/>
  <c r="B730" i="16"/>
  <c r="Q729" i="16"/>
  <c r="P729" i="16"/>
  <c r="O729" i="16"/>
  <c r="N729" i="16"/>
  <c r="M729" i="16"/>
  <c r="L729" i="16"/>
  <c r="K729" i="16"/>
  <c r="H729" i="16"/>
  <c r="E729" i="16"/>
  <c r="B729" i="16"/>
  <c r="Q728" i="16"/>
  <c r="P728" i="16"/>
  <c r="O728" i="16"/>
  <c r="N728" i="16"/>
  <c r="M728" i="16"/>
  <c r="L728" i="16"/>
  <c r="K728" i="16"/>
  <c r="H728" i="16"/>
  <c r="E728" i="16"/>
  <c r="B728" i="16"/>
  <c r="Q727" i="16"/>
  <c r="P727" i="16"/>
  <c r="O727" i="16"/>
  <c r="N727" i="16"/>
  <c r="M727" i="16"/>
  <c r="L727" i="16"/>
  <c r="K727" i="16"/>
  <c r="H727" i="16"/>
  <c r="E727" i="16"/>
  <c r="B727" i="16"/>
  <c r="Q726" i="16"/>
  <c r="P726" i="16"/>
  <c r="O726" i="16"/>
  <c r="N726" i="16"/>
  <c r="M726" i="16"/>
  <c r="L726" i="16"/>
  <c r="K726" i="16"/>
  <c r="H726" i="16"/>
  <c r="E726" i="16"/>
  <c r="B726" i="16"/>
  <c r="Q725" i="16"/>
  <c r="P725" i="16"/>
  <c r="O725" i="16"/>
  <c r="N725" i="16"/>
  <c r="M725" i="16"/>
  <c r="L725" i="16"/>
  <c r="K725" i="16"/>
  <c r="H725" i="16"/>
  <c r="E725" i="16"/>
  <c r="B725" i="16"/>
  <c r="Q724" i="16"/>
  <c r="P724" i="16"/>
  <c r="O724" i="16"/>
  <c r="N724" i="16"/>
  <c r="M724" i="16"/>
  <c r="L724" i="16"/>
  <c r="K724" i="16"/>
  <c r="H724" i="16"/>
  <c r="E724" i="16"/>
  <c r="B724" i="16"/>
  <c r="Q723" i="16"/>
  <c r="P723" i="16"/>
  <c r="O723" i="16"/>
  <c r="N723" i="16"/>
  <c r="M723" i="16"/>
  <c r="L723" i="16"/>
  <c r="K723" i="16"/>
  <c r="H723" i="16"/>
  <c r="E723" i="16"/>
  <c r="B723" i="16"/>
  <c r="Q722" i="16"/>
  <c r="P722" i="16"/>
  <c r="O722" i="16"/>
  <c r="N722" i="16"/>
  <c r="M722" i="16"/>
  <c r="L722" i="16"/>
  <c r="K722" i="16"/>
  <c r="H722" i="16"/>
  <c r="E722" i="16"/>
  <c r="B722" i="16"/>
  <c r="Q721" i="16"/>
  <c r="P721" i="16"/>
  <c r="O721" i="16"/>
  <c r="N721" i="16"/>
  <c r="M721" i="16"/>
  <c r="L721" i="16"/>
  <c r="K721" i="16"/>
  <c r="H721" i="16"/>
  <c r="E721" i="16"/>
  <c r="B721" i="16"/>
  <c r="Q720" i="16"/>
  <c r="P720" i="16"/>
  <c r="O720" i="16"/>
  <c r="N720" i="16"/>
  <c r="M720" i="16"/>
  <c r="L720" i="16"/>
  <c r="K720" i="16"/>
  <c r="H720" i="16"/>
  <c r="E720" i="16"/>
  <c r="B720" i="16"/>
  <c r="Q719" i="16"/>
  <c r="P719" i="16"/>
  <c r="O719" i="16"/>
  <c r="N719" i="16"/>
  <c r="M719" i="16"/>
  <c r="L719" i="16"/>
  <c r="K719" i="16"/>
  <c r="H719" i="16"/>
  <c r="E719" i="16"/>
  <c r="B719" i="16"/>
  <c r="Q718" i="16"/>
  <c r="P718" i="16"/>
  <c r="O718" i="16"/>
  <c r="N718" i="16"/>
  <c r="M718" i="16"/>
  <c r="L718" i="16"/>
  <c r="K718" i="16"/>
  <c r="H718" i="16"/>
  <c r="E718" i="16"/>
  <c r="B718" i="16"/>
  <c r="Q717" i="16"/>
  <c r="P717" i="16"/>
  <c r="O717" i="16"/>
  <c r="N717" i="16"/>
  <c r="M717" i="16"/>
  <c r="L717" i="16"/>
  <c r="K717" i="16"/>
  <c r="H717" i="16"/>
  <c r="E717" i="16"/>
  <c r="B717" i="16"/>
  <c r="Q716" i="16"/>
  <c r="P716" i="16"/>
  <c r="O716" i="16"/>
  <c r="N716" i="16"/>
  <c r="M716" i="16"/>
  <c r="L716" i="16"/>
  <c r="K716" i="16"/>
  <c r="H716" i="16"/>
  <c r="E716" i="16"/>
  <c r="B716" i="16"/>
  <c r="Q715" i="16"/>
  <c r="P715" i="16"/>
  <c r="O715" i="16"/>
  <c r="N715" i="16"/>
  <c r="M715" i="16"/>
  <c r="L715" i="16"/>
  <c r="K715" i="16"/>
  <c r="H715" i="16"/>
  <c r="E715" i="16"/>
  <c r="B715" i="16"/>
  <c r="Q714" i="16"/>
  <c r="P714" i="16"/>
  <c r="O714" i="16"/>
  <c r="N714" i="16"/>
  <c r="M714" i="16"/>
  <c r="L714" i="16"/>
  <c r="K714" i="16"/>
  <c r="H714" i="16"/>
  <c r="E714" i="16"/>
  <c r="B714" i="16"/>
  <c r="Q713" i="16"/>
  <c r="P713" i="16"/>
  <c r="O713" i="16"/>
  <c r="N713" i="16"/>
  <c r="M713" i="16"/>
  <c r="L713" i="16"/>
  <c r="K713" i="16"/>
  <c r="H713" i="16"/>
  <c r="E713" i="16"/>
  <c r="B713" i="16"/>
  <c r="Q712" i="16"/>
  <c r="P712" i="16"/>
  <c r="O712" i="16"/>
  <c r="N712" i="16"/>
  <c r="M712" i="16"/>
  <c r="L712" i="16"/>
  <c r="K712" i="16"/>
  <c r="H712" i="16"/>
  <c r="E712" i="16"/>
  <c r="B712" i="16"/>
  <c r="Q711" i="16"/>
  <c r="P711" i="16"/>
  <c r="O711" i="16"/>
  <c r="N711" i="16"/>
  <c r="M711" i="16"/>
  <c r="L711" i="16"/>
  <c r="K711" i="16"/>
  <c r="H711" i="16"/>
  <c r="E711" i="16"/>
  <c r="B711" i="16"/>
  <c r="Q710" i="16"/>
  <c r="P710" i="16"/>
  <c r="O710" i="16"/>
  <c r="N710" i="16"/>
  <c r="M710" i="16"/>
  <c r="L710" i="16"/>
  <c r="K710" i="16"/>
  <c r="H710" i="16"/>
  <c r="E710" i="16"/>
  <c r="B710" i="16"/>
  <c r="Q709" i="16"/>
  <c r="P709" i="16"/>
  <c r="O709" i="16"/>
  <c r="N709" i="16"/>
  <c r="M709" i="16"/>
  <c r="L709" i="16"/>
  <c r="K709" i="16"/>
  <c r="H709" i="16"/>
  <c r="E709" i="16"/>
  <c r="B709" i="16"/>
  <c r="Q708" i="16"/>
  <c r="P708" i="16"/>
  <c r="O708" i="16"/>
  <c r="N708" i="16"/>
  <c r="M708" i="16"/>
  <c r="L708" i="16"/>
  <c r="K708" i="16"/>
  <c r="H708" i="16"/>
  <c r="E708" i="16"/>
  <c r="B708" i="16"/>
  <c r="Q707" i="16"/>
  <c r="P707" i="16"/>
  <c r="O707" i="16"/>
  <c r="N707" i="16"/>
  <c r="M707" i="16"/>
  <c r="L707" i="16"/>
  <c r="K707" i="16"/>
  <c r="H707" i="16"/>
  <c r="E707" i="16"/>
  <c r="B707" i="16"/>
  <c r="Q706" i="16"/>
  <c r="P706" i="16"/>
  <c r="O706" i="16"/>
  <c r="N706" i="16"/>
  <c r="M706" i="16"/>
  <c r="L706" i="16"/>
  <c r="K706" i="16"/>
  <c r="H706" i="16"/>
  <c r="E706" i="16"/>
  <c r="B706" i="16"/>
  <c r="Q705" i="16"/>
  <c r="P705" i="16"/>
  <c r="O705" i="16"/>
  <c r="N705" i="16"/>
  <c r="M705" i="16"/>
  <c r="L705" i="16"/>
  <c r="K705" i="16"/>
  <c r="H705" i="16"/>
  <c r="E705" i="16"/>
  <c r="B705" i="16"/>
  <c r="Q704" i="16"/>
  <c r="P704" i="16"/>
  <c r="O704" i="16"/>
  <c r="N704" i="16"/>
  <c r="M704" i="16"/>
  <c r="L704" i="16"/>
  <c r="K704" i="16"/>
  <c r="H704" i="16"/>
  <c r="E704" i="16"/>
  <c r="B704" i="16"/>
  <c r="Q703" i="16"/>
  <c r="P703" i="16"/>
  <c r="O703" i="16"/>
  <c r="N703" i="16"/>
  <c r="M703" i="16"/>
  <c r="L703" i="16"/>
  <c r="K703" i="16"/>
  <c r="H703" i="16"/>
  <c r="E703" i="16"/>
  <c r="B703" i="16"/>
  <c r="Q702" i="16"/>
  <c r="P702" i="16"/>
  <c r="O702" i="16"/>
  <c r="N702" i="16"/>
  <c r="M702" i="16"/>
  <c r="L702" i="16"/>
  <c r="K702" i="16"/>
  <c r="H702" i="16"/>
  <c r="E702" i="16"/>
  <c r="B702" i="16"/>
  <c r="Q701" i="16"/>
  <c r="P701" i="16"/>
  <c r="O701" i="16"/>
  <c r="N701" i="16"/>
  <c r="M701" i="16"/>
  <c r="L701" i="16"/>
  <c r="K701" i="16"/>
  <c r="H701" i="16"/>
  <c r="E701" i="16"/>
  <c r="B701" i="16"/>
  <c r="Q700" i="16"/>
  <c r="P700" i="16"/>
  <c r="O700" i="16"/>
  <c r="N700" i="16"/>
  <c r="M700" i="16"/>
  <c r="L700" i="16"/>
  <c r="K700" i="16"/>
  <c r="H700" i="16"/>
  <c r="E700" i="16"/>
  <c r="B700" i="16"/>
  <c r="Q699" i="16"/>
  <c r="P699" i="16"/>
  <c r="O699" i="16"/>
  <c r="N699" i="16"/>
  <c r="M699" i="16"/>
  <c r="L699" i="16"/>
  <c r="K699" i="16"/>
  <c r="H699" i="16"/>
  <c r="E699" i="16"/>
  <c r="B699" i="16"/>
  <c r="Q698" i="16"/>
  <c r="P698" i="16"/>
  <c r="O698" i="16"/>
  <c r="N698" i="16"/>
  <c r="M698" i="16"/>
  <c r="L698" i="16"/>
  <c r="K698" i="16"/>
  <c r="H698" i="16"/>
  <c r="E698" i="16"/>
  <c r="B698" i="16"/>
  <c r="Q697" i="16"/>
  <c r="P697" i="16"/>
  <c r="O697" i="16"/>
  <c r="N697" i="16"/>
  <c r="M697" i="16"/>
  <c r="L697" i="16"/>
  <c r="K697" i="16"/>
  <c r="H697" i="16"/>
  <c r="E697" i="16"/>
  <c r="B697" i="16"/>
  <c r="Q696" i="16"/>
  <c r="P696" i="16"/>
  <c r="O696" i="16"/>
  <c r="N696" i="16"/>
  <c r="M696" i="16"/>
  <c r="L696" i="16"/>
  <c r="K696" i="16"/>
  <c r="H696" i="16"/>
  <c r="E696" i="16"/>
  <c r="B696" i="16"/>
  <c r="Q695" i="16"/>
  <c r="P695" i="16"/>
  <c r="O695" i="16"/>
  <c r="N695" i="16"/>
  <c r="M695" i="16"/>
  <c r="L695" i="16"/>
  <c r="K695" i="16"/>
  <c r="H695" i="16"/>
  <c r="E695" i="16"/>
  <c r="B695" i="16"/>
  <c r="Q694" i="16"/>
  <c r="P694" i="16"/>
  <c r="O694" i="16"/>
  <c r="N694" i="16"/>
  <c r="M694" i="16"/>
  <c r="L694" i="16"/>
  <c r="K694" i="16"/>
  <c r="H694" i="16"/>
  <c r="E694" i="16"/>
  <c r="B694" i="16"/>
  <c r="Q693" i="16"/>
  <c r="P693" i="16"/>
  <c r="O693" i="16"/>
  <c r="N693" i="16"/>
  <c r="M693" i="16"/>
  <c r="L693" i="16"/>
  <c r="K693" i="16"/>
  <c r="H693" i="16"/>
  <c r="E693" i="16"/>
  <c r="B693" i="16"/>
  <c r="Q692" i="16"/>
  <c r="P692" i="16"/>
  <c r="O692" i="16"/>
  <c r="N692" i="16"/>
  <c r="M692" i="16"/>
  <c r="L692" i="16"/>
  <c r="K692" i="16"/>
  <c r="H692" i="16"/>
  <c r="E692" i="16"/>
  <c r="B692" i="16"/>
  <c r="Q691" i="16"/>
  <c r="P691" i="16"/>
  <c r="O691" i="16"/>
  <c r="N691" i="16"/>
  <c r="M691" i="16"/>
  <c r="L691" i="16"/>
  <c r="K691" i="16"/>
  <c r="H691" i="16"/>
  <c r="E691" i="16"/>
  <c r="B691" i="16"/>
  <c r="Q690" i="16"/>
  <c r="P690" i="16"/>
  <c r="O690" i="16"/>
  <c r="N690" i="16"/>
  <c r="M690" i="16"/>
  <c r="L690" i="16"/>
  <c r="K690" i="16"/>
  <c r="H690" i="16"/>
  <c r="E690" i="16"/>
  <c r="B690" i="16"/>
  <c r="Q689" i="16"/>
  <c r="P689" i="16"/>
  <c r="O689" i="16"/>
  <c r="N689" i="16"/>
  <c r="M689" i="16"/>
  <c r="L689" i="16"/>
  <c r="K689" i="16"/>
  <c r="H689" i="16"/>
  <c r="E689" i="16"/>
  <c r="B689" i="16"/>
  <c r="Q688" i="16"/>
  <c r="P688" i="16"/>
  <c r="O688" i="16"/>
  <c r="N688" i="16"/>
  <c r="M688" i="16"/>
  <c r="L688" i="16"/>
  <c r="K688" i="16"/>
  <c r="H688" i="16"/>
  <c r="E688" i="16"/>
  <c r="B688" i="16"/>
  <c r="Q687" i="16"/>
  <c r="P687" i="16"/>
  <c r="O687" i="16"/>
  <c r="N687" i="16"/>
  <c r="M687" i="16"/>
  <c r="L687" i="16"/>
  <c r="K687" i="16"/>
  <c r="H687" i="16"/>
  <c r="E687" i="16"/>
  <c r="B687" i="16"/>
  <c r="Q686" i="16"/>
  <c r="P686" i="16"/>
  <c r="O686" i="16"/>
  <c r="N686" i="16"/>
  <c r="M686" i="16"/>
  <c r="L686" i="16"/>
  <c r="K686" i="16"/>
  <c r="H686" i="16"/>
  <c r="E686" i="16"/>
  <c r="B686" i="16"/>
  <c r="Q685" i="16"/>
  <c r="P685" i="16"/>
  <c r="O685" i="16"/>
  <c r="N685" i="16"/>
  <c r="M685" i="16"/>
  <c r="L685" i="16"/>
  <c r="K685" i="16"/>
  <c r="H685" i="16"/>
  <c r="E685" i="16"/>
  <c r="B685" i="16"/>
  <c r="Q684" i="16"/>
  <c r="P684" i="16"/>
  <c r="O684" i="16"/>
  <c r="N684" i="16"/>
  <c r="M684" i="16"/>
  <c r="L684" i="16"/>
  <c r="K684" i="16"/>
  <c r="H684" i="16"/>
  <c r="E684" i="16"/>
  <c r="B684" i="16"/>
  <c r="Q683" i="16"/>
  <c r="P683" i="16"/>
  <c r="O683" i="16"/>
  <c r="N683" i="16"/>
  <c r="M683" i="16"/>
  <c r="L683" i="16"/>
  <c r="K683" i="16"/>
  <c r="H683" i="16"/>
  <c r="E683" i="16"/>
  <c r="B683" i="16"/>
  <c r="Q682" i="16"/>
  <c r="P682" i="16"/>
  <c r="O682" i="16"/>
  <c r="N682" i="16"/>
  <c r="M682" i="16"/>
  <c r="L682" i="16"/>
  <c r="K682" i="16"/>
  <c r="H682" i="16"/>
  <c r="E682" i="16"/>
  <c r="B682" i="16"/>
  <c r="Q681" i="16"/>
  <c r="P681" i="16"/>
  <c r="O681" i="16"/>
  <c r="N681" i="16"/>
  <c r="M681" i="16"/>
  <c r="L681" i="16"/>
  <c r="K681" i="16"/>
  <c r="H681" i="16"/>
  <c r="E681" i="16"/>
  <c r="B681" i="16"/>
  <c r="Q680" i="16"/>
  <c r="P680" i="16"/>
  <c r="O680" i="16"/>
  <c r="N680" i="16"/>
  <c r="M680" i="16"/>
  <c r="L680" i="16"/>
  <c r="K680" i="16"/>
  <c r="H680" i="16"/>
  <c r="E680" i="16"/>
  <c r="B680" i="16"/>
  <c r="Q679" i="16"/>
  <c r="P679" i="16"/>
  <c r="O679" i="16"/>
  <c r="N679" i="16"/>
  <c r="M679" i="16"/>
  <c r="L679" i="16"/>
  <c r="K679" i="16"/>
  <c r="H679" i="16"/>
  <c r="E679" i="16"/>
  <c r="B679" i="16"/>
  <c r="Q678" i="16"/>
  <c r="P678" i="16"/>
  <c r="O678" i="16"/>
  <c r="N678" i="16"/>
  <c r="M678" i="16"/>
  <c r="L678" i="16"/>
  <c r="K678" i="16"/>
  <c r="H678" i="16"/>
  <c r="E678" i="16"/>
  <c r="B678" i="16"/>
  <c r="Q677" i="16"/>
  <c r="P677" i="16"/>
  <c r="O677" i="16"/>
  <c r="N677" i="16"/>
  <c r="M677" i="16"/>
  <c r="L677" i="16"/>
  <c r="K677" i="16"/>
  <c r="H677" i="16"/>
  <c r="E677" i="16"/>
  <c r="B677" i="16"/>
  <c r="Q676" i="16"/>
  <c r="P676" i="16"/>
  <c r="O676" i="16"/>
  <c r="N676" i="16"/>
  <c r="M676" i="16"/>
  <c r="L676" i="16"/>
  <c r="K676" i="16"/>
  <c r="H676" i="16"/>
  <c r="E676" i="16"/>
  <c r="B676" i="16"/>
  <c r="Q675" i="16"/>
  <c r="P675" i="16"/>
  <c r="O675" i="16"/>
  <c r="N675" i="16"/>
  <c r="M675" i="16"/>
  <c r="L675" i="16"/>
  <c r="K675" i="16"/>
  <c r="H675" i="16"/>
  <c r="E675" i="16"/>
  <c r="B675" i="16"/>
  <c r="Q674" i="16"/>
  <c r="P674" i="16"/>
  <c r="O674" i="16"/>
  <c r="N674" i="16"/>
  <c r="M674" i="16"/>
  <c r="L674" i="16"/>
  <c r="K674" i="16"/>
  <c r="H674" i="16"/>
  <c r="E674" i="16"/>
  <c r="B674" i="16"/>
  <c r="Q673" i="16"/>
  <c r="P673" i="16"/>
  <c r="O673" i="16"/>
  <c r="N673" i="16"/>
  <c r="M673" i="16"/>
  <c r="L673" i="16"/>
  <c r="K673" i="16"/>
  <c r="H673" i="16"/>
  <c r="E673" i="16"/>
  <c r="B673" i="16"/>
  <c r="Q672" i="16"/>
  <c r="P672" i="16"/>
  <c r="O672" i="16"/>
  <c r="N672" i="16"/>
  <c r="M672" i="16"/>
  <c r="L672" i="16"/>
  <c r="K672" i="16"/>
  <c r="H672" i="16"/>
  <c r="E672" i="16"/>
  <c r="B672" i="16"/>
  <c r="Q671" i="16"/>
  <c r="P671" i="16"/>
  <c r="O671" i="16"/>
  <c r="N671" i="16"/>
  <c r="M671" i="16"/>
  <c r="L671" i="16"/>
  <c r="K671" i="16"/>
  <c r="H671" i="16"/>
  <c r="E671" i="16"/>
  <c r="B671" i="16"/>
  <c r="Q670" i="16"/>
  <c r="P670" i="16"/>
  <c r="O670" i="16"/>
  <c r="N670" i="16"/>
  <c r="M670" i="16"/>
  <c r="L670" i="16"/>
  <c r="K670" i="16"/>
  <c r="H670" i="16"/>
  <c r="E670" i="16"/>
  <c r="B670" i="16"/>
  <c r="Q669" i="16"/>
  <c r="P669" i="16"/>
  <c r="O669" i="16"/>
  <c r="N669" i="16"/>
  <c r="M669" i="16"/>
  <c r="L669" i="16"/>
  <c r="K669" i="16"/>
  <c r="H669" i="16"/>
  <c r="E669" i="16"/>
  <c r="B669" i="16"/>
  <c r="Q668" i="16"/>
  <c r="P668" i="16"/>
  <c r="O668" i="16"/>
  <c r="N668" i="16"/>
  <c r="M668" i="16"/>
  <c r="L668" i="16"/>
  <c r="K668" i="16"/>
  <c r="H668" i="16"/>
  <c r="E668" i="16"/>
  <c r="B668" i="16"/>
  <c r="Q667" i="16"/>
  <c r="P667" i="16"/>
  <c r="O667" i="16"/>
  <c r="N667" i="16"/>
  <c r="M667" i="16"/>
  <c r="L667" i="16"/>
  <c r="K667" i="16"/>
  <c r="H667" i="16"/>
  <c r="E667" i="16"/>
  <c r="B667" i="16"/>
  <c r="Q666" i="16"/>
  <c r="P666" i="16"/>
  <c r="O666" i="16"/>
  <c r="N666" i="16"/>
  <c r="M666" i="16"/>
  <c r="L666" i="16"/>
  <c r="K666" i="16"/>
  <c r="H666" i="16"/>
  <c r="E666" i="16"/>
  <c r="B666" i="16"/>
  <c r="Q665" i="16"/>
  <c r="P665" i="16"/>
  <c r="O665" i="16"/>
  <c r="N665" i="16"/>
  <c r="M665" i="16"/>
  <c r="L665" i="16"/>
  <c r="K665" i="16"/>
  <c r="H665" i="16"/>
  <c r="E665" i="16"/>
  <c r="B665" i="16"/>
  <c r="Q664" i="16"/>
  <c r="P664" i="16"/>
  <c r="O664" i="16"/>
  <c r="N664" i="16"/>
  <c r="M664" i="16"/>
  <c r="L664" i="16"/>
  <c r="K664" i="16"/>
  <c r="H664" i="16"/>
  <c r="E664" i="16"/>
  <c r="B664" i="16"/>
  <c r="Q663" i="16"/>
  <c r="P663" i="16"/>
  <c r="O663" i="16"/>
  <c r="N663" i="16"/>
  <c r="M663" i="16"/>
  <c r="L663" i="16"/>
  <c r="K663" i="16"/>
  <c r="H663" i="16"/>
  <c r="E663" i="16"/>
  <c r="B663" i="16"/>
  <c r="Q662" i="16"/>
  <c r="P662" i="16"/>
  <c r="O662" i="16"/>
  <c r="N662" i="16"/>
  <c r="M662" i="16"/>
  <c r="L662" i="16"/>
  <c r="K662" i="16"/>
  <c r="H662" i="16"/>
  <c r="E662" i="16"/>
  <c r="B662" i="16"/>
  <c r="Q661" i="16"/>
  <c r="P661" i="16"/>
  <c r="O661" i="16"/>
  <c r="N661" i="16"/>
  <c r="M661" i="16"/>
  <c r="L661" i="16"/>
  <c r="K661" i="16"/>
  <c r="H661" i="16"/>
  <c r="E661" i="16"/>
  <c r="B661" i="16"/>
  <c r="Q660" i="16"/>
  <c r="P660" i="16"/>
  <c r="O660" i="16"/>
  <c r="N660" i="16"/>
  <c r="M660" i="16"/>
  <c r="L660" i="16"/>
  <c r="K660" i="16"/>
  <c r="H660" i="16"/>
  <c r="E660" i="16"/>
  <c r="B660" i="16"/>
  <c r="Q659" i="16"/>
  <c r="P659" i="16"/>
  <c r="O659" i="16"/>
  <c r="N659" i="16"/>
  <c r="M659" i="16"/>
  <c r="L659" i="16"/>
  <c r="K659" i="16"/>
  <c r="H659" i="16"/>
  <c r="E659" i="16"/>
  <c r="B659" i="16"/>
  <c r="Q658" i="16"/>
  <c r="P658" i="16"/>
  <c r="O658" i="16"/>
  <c r="N658" i="16"/>
  <c r="M658" i="16"/>
  <c r="L658" i="16"/>
  <c r="K658" i="16"/>
  <c r="H658" i="16"/>
  <c r="E658" i="16"/>
  <c r="B658" i="16"/>
  <c r="Q657" i="16"/>
  <c r="P657" i="16"/>
  <c r="O657" i="16"/>
  <c r="N657" i="16"/>
  <c r="M657" i="16"/>
  <c r="L657" i="16"/>
  <c r="K657" i="16"/>
  <c r="H657" i="16"/>
  <c r="E657" i="16"/>
  <c r="B657" i="16"/>
  <c r="Q656" i="16"/>
  <c r="P656" i="16"/>
  <c r="O656" i="16"/>
  <c r="N656" i="16"/>
  <c r="M656" i="16"/>
  <c r="L656" i="16"/>
  <c r="K656" i="16"/>
  <c r="H656" i="16"/>
  <c r="E656" i="16"/>
  <c r="B656" i="16"/>
  <c r="Q655" i="16"/>
  <c r="P655" i="16"/>
  <c r="O655" i="16"/>
  <c r="N655" i="16"/>
  <c r="M655" i="16"/>
  <c r="L655" i="16"/>
  <c r="K655" i="16"/>
  <c r="H655" i="16"/>
  <c r="E655" i="16"/>
  <c r="B655" i="16"/>
  <c r="Q654" i="16"/>
  <c r="P654" i="16"/>
  <c r="O654" i="16"/>
  <c r="N654" i="16"/>
  <c r="M654" i="16"/>
  <c r="L654" i="16"/>
  <c r="K654" i="16"/>
  <c r="H654" i="16"/>
  <c r="E654" i="16"/>
  <c r="B654" i="16"/>
  <c r="Q653" i="16"/>
  <c r="P653" i="16"/>
  <c r="O653" i="16"/>
  <c r="N653" i="16"/>
  <c r="M653" i="16"/>
  <c r="L653" i="16"/>
  <c r="K653" i="16"/>
  <c r="H653" i="16"/>
  <c r="E653" i="16"/>
  <c r="B653" i="16"/>
  <c r="Q652" i="16"/>
  <c r="P652" i="16"/>
  <c r="O652" i="16"/>
  <c r="N652" i="16"/>
  <c r="M652" i="16"/>
  <c r="L652" i="16"/>
  <c r="K652" i="16"/>
  <c r="H652" i="16"/>
  <c r="E652" i="16"/>
  <c r="B652" i="16"/>
  <c r="Q651" i="16"/>
  <c r="P651" i="16"/>
  <c r="O651" i="16"/>
  <c r="N651" i="16"/>
  <c r="M651" i="16"/>
  <c r="L651" i="16"/>
  <c r="K651" i="16"/>
  <c r="H651" i="16"/>
  <c r="E651" i="16"/>
  <c r="B651" i="16"/>
  <c r="Q650" i="16"/>
  <c r="P650" i="16"/>
  <c r="O650" i="16"/>
  <c r="N650" i="16"/>
  <c r="M650" i="16"/>
  <c r="L650" i="16"/>
  <c r="K650" i="16"/>
  <c r="H650" i="16"/>
  <c r="E650" i="16"/>
  <c r="B650" i="16"/>
  <c r="Q649" i="16"/>
  <c r="P649" i="16"/>
  <c r="O649" i="16"/>
  <c r="N649" i="16"/>
  <c r="M649" i="16"/>
  <c r="L649" i="16"/>
  <c r="K649" i="16"/>
  <c r="H649" i="16"/>
  <c r="E649" i="16"/>
  <c r="B649" i="16"/>
  <c r="Q648" i="16"/>
  <c r="P648" i="16"/>
  <c r="O648" i="16"/>
  <c r="N648" i="16"/>
  <c r="M648" i="16"/>
  <c r="L648" i="16"/>
  <c r="K648" i="16"/>
  <c r="H648" i="16"/>
  <c r="E648" i="16"/>
  <c r="B648" i="16"/>
  <c r="Q647" i="16"/>
  <c r="P647" i="16"/>
  <c r="O647" i="16"/>
  <c r="N647" i="16"/>
  <c r="M647" i="16"/>
  <c r="L647" i="16"/>
  <c r="K647" i="16"/>
  <c r="H647" i="16"/>
  <c r="E647" i="16"/>
  <c r="B647" i="16"/>
  <c r="Q646" i="16"/>
  <c r="P646" i="16"/>
  <c r="O646" i="16"/>
  <c r="N646" i="16"/>
  <c r="M646" i="16"/>
  <c r="L646" i="16"/>
  <c r="K646" i="16"/>
  <c r="H646" i="16"/>
  <c r="E646" i="16"/>
  <c r="B646" i="16"/>
  <c r="Q645" i="16"/>
  <c r="P645" i="16"/>
  <c r="O645" i="16"/>
  <c r="N645" i="16"/>
  <c r="M645" i="16"/>
  <c r="L645" i="16"/>
  <c r="K645" i="16"/>
  <c r="H645" i="16"/>
  <c r="E645" i="16"/>
  <c r="B645" i="16"/>
  <c r="Q644" i="16"/>
  <c r="P644" i="16"/>
  <c r="O644" i="16"/>
  <c r="N644" i="16"/>
  <c r="M644" i="16"/>
  <c r="L644" i="16"/>
  <c r="K644" i="16"/>
  <c r="H644" i="16"/>
  <c r="E644" i="16"/>
  <c r="B644" i="16"/>
  <c r="Q643" i="16"/>
  <c r="P643" i="16"/>
  <c r="O643" i="16"/>
  <c r="N643" i="16"/>
  <c r="M643" i="16"/>
  <c r="L643" i="16"/>
  <c r="K643" i="16"/>
  <c r="H643" i="16"/>
  <c r="E643" i="16"/>
  <c r="B643" i="16"/>
  <c r="Q642" i="16"/>
  <c r="P642" i="16"/>
  <c r="O642" i="16"/>
  <c r="N642" i="16"/>
  <c r="M642" i="16"/>
  <c r="L642" i="16"/>
  <c r="K642" i="16"/>
  <c r="H642" i="16"/>
  <c r="E642" i="16"/>
  <c r="B642" i="16"/>
  <c r="Q641" i="16"/>
  <c r="P641" i="16"/>
  <c r="O641" i="16"/>
  <c r="N641" i="16"/>
  <c r="M641" i="16"/>
  <c r="L641" i="16"/>
  <c r="K641" i="16"/>
  <c r="H641" i="16"/>
  <c r="E641" i="16"/>
  <c r="B641" i="16"/>
  <c r="Q640" i="16"/>
  <c r="P640" i="16"/>
  <c r="O640" i="16"/>
  <c r="N640" i="16"/>
  <c r="M640" i="16"/>
  <c r="L640" i="16"/>
  <c r="K640" i="16"/>
  <c r="H640" i="16"/>
  <c r="E640" i="16"/>
  <c r="B640" i="16"/>
  <c r="Q639" i="16"/>
  <c r="P639" i="16"/>
  <c r="O639" i="16"/>
  <c r="N639" i="16"/>
  <c r="M639" i="16"/>
  <c r="L639" i="16"/>
  <c r="K639" i="16"/>
  <c r="H639" i="16"/>
  <c r="E639" i="16"/>
  <c r="B639" i="16"/>
  <c r="Q638" i="16"/>
  <c r="P638" i="16"/>
  <c r="O638" i="16"/>
  <c r="N638" i="16"/>
  <c r="M638" i="16"/>
  <c r="L638" i="16"/>
  <c r="K638" i="16"/>
  <c r="H638" i="16"/>
  <c r="E638" i="16"/>
  <c r="B638" i="16"/>
  <c r="Q637" i="16"/>
  <c r="P637" i="16"/>
  <c r="O637" i="16"/>
  <c r="N637" i="16"/>
  <c r="M637" i="16"/>
  <c r="L637" i="16"/>
  <c r="K637" i="16"/>
  <c r="H637" i="16"/>
  <c r="E637" i="16"/>
  <c r="B637" i="16"/>
  <c r="Q636" i="16"/>
  <c r="P636" i="16"/>
  <c r="O636" i="16"/>
  <c r="N636" i="16"/>
  <c r="M636" i="16"/>
  <c r="L636" i="16"/>
  <c r="K636" i="16"/>
  <c r="H636" i="16"/>
  <c r="E636" i="16"/>
  <c r="B636" i="16"/>
  <c r="Q635" i="16"/>
  <c r="P635" i="16"/>
  <c r="O635" i="16"/>
  <c r="N635" i="16"/>
  <c r="M635" i="16"/>
  <c r="L635" i="16"/>
  <c r="K635" i="16"/>
  <c r="H635" i="16"/>
  <c r="E635" i="16"/>
  <c r="B635" i="16"/>
  <c r="Q634" i="16"/>
  <c r="P634" i="16"/>
  <c r="O634" i="16"/>
  <c r="N634" i="16"/>
  <c r="M634" i="16"/>
  <c r="L634" i="16"/>
  <c r="K634" i="16"/>
  <c r="H634" i="16"/>
  <c r="E634" i="16"/>
  <c r="B634" i="16"/>
  <c r="Q633" i="16"/>
  <c r="P633" i="16"/>
  <c r="O633" i="16"/>
  <c r="N633" i="16"/>
  <c r="M633" i="16"/>
  <c r="L633" i="16"/>
  <c r="K633" i="16"/>
  <c r="H633" i="16"/>
  <c r="E633" i="16"/>
  <c r="B633" i="16"/>
  <c r="Q632" i="16"/>
  <c r="P632" i="16"/>
  <c r="O632" i="16"/>
  <c r="N632" i="16"/>
  <c r="M632" i="16"/>
  <c r="L632" i="16"/>
  <c r="K632" i="16"/>
  <c r="H632" i="16"/>
  <c r="E632" i="16"/>
  <c r="B632" i="16"/>
  <c r="Q631" i="16"/>
  <c r="P631" i="16"/>
  <c r="O631" i="16"/>
  <c r="N631" i="16"/>
  <c r="M631" i="16"/>
  <c r="L631" i="16"/>
  <c r="K631" i="16"/>
  <c r="H631" i="16"/>
  <c r="E631" i="16"/>
  <c r="B631" i="16"/>
  <c r="Q630" i="16"/>
  <c r="P630" i="16"/>
  <c r="O630" i="16"/>
  <c r="N630" i="16"/>
  <c r="M630" i="16"/>
  <c r="L630" i="16"/>
  <c r="K630" i="16"/>
  <c r="H630" i="16"/>
  <c r="E630" i="16"/>
  <c r="B630" i="16"/>
  <c r="Q629" i="16"/>
  <c r="P629" i="16"/>
  <c r="O629" i="16"/>
  <c r="N629" i="16"/>
  <c r="M629" i="16"/>
  <c r="L629" i="16"/>
  <c r="K629" i="16"/>
  <c r="H629" i="16"/>
  <c r="E629" i="16"/>
  <c r="B629" i="16"/>
  <c r="Q628" i="16"/>
  <c r="P628" i="16"/>
  <c r="O628" i="16"/>
  <c r="N628" i="16"/>
  <c r="M628" i="16"/>
  <c r="L628" i="16"/>
  <c r="K628" i="16"/>
  <c r="H628" i="16"/>
  <c r="E628" i="16"/>
  <c r="B628" i="16"/>
  <c r="Q627" i="16"/>
  <c r="P627" i="16"/>
  <c r="O627" i="16"/>
  <c r="N627" i="16"/>
  <c r="M627" i="16"/>
  <c r="L627" i="16"/>
  <c r="K627" i="16"/>
  <c r="H627" i="16"/>
  <c r="E627" i="16"/>
  <c r="B627" i="16"/>
  <c r="Q626" i="16"/>
  <c r="P626" i="16"/>
  <c r="O626" i="16"/>
  <c r="N626" i="16"/>
  <c r="M626" i="16"/>
  <c r="L626" i="16"/>
  <c r="K626" i="16"/>
  <c r="H626" i="16"/>
  <c r="E626" i="16"/>
  <c r="B626" i="16"/>
  <c r="Q625" i="16"/>
  <c r="P625" i="16"/>
  <c r="O625" i="16"/>
  <c r="N625" i="16"/>
  <c r="M625" i="16"/>
  <c r="L625" i="16"/>
  <c r="K625" i="16"/>
  <c r="H625" i="16"/>
  <c r="E625" i="16"/>
  <c r="B625" i="16"/>
  <c r="Q624" i="16"/>
  <c r="P624" i="16"/>
  <c r="O624" i="16"/>
  <c r="N624" i="16"/>
  <c r="M624" i="16"/>
  <c r="L624" i="16"/>
  <c r="K624" i="16"/>
  <c r="H624" i="16"/>
  <c r="E624" i="16"/>
  <c r="B624" i="16"/>
  <c r="Q623" i="16"/>
  <c r="P623" i="16"/>
  <c r="O623" i="16"/>
  <c r="N623" i="16"/>
  <c r="M623" i="16"/>
  <c r="L623" i="16"/>
  <c r="K623" i="16"/>
  <c r="H623" i="16"/>
  <c r="E623" i="16"/>
  <c r="B623" i="16"/>
  <c r="Q622" i="16"/>
  <c r="P622" i="16"/>
  <c r="O622" i="16"/>
  <c r="N622" i="16"/>
  <c r="M622" i="16"/>
  <c r="L622" i="16"/>
  <c r="K622" i="16"/>
  <c r="H622" i="16"/>
  <c r="E622" i="16"/>
  <c r="B622" i="16"/>
  <c r="Q621" i="16"/>
  <c r="P621" i="16"/>
  <c r="O621" i="16"/>
  <c r="N621" i="16"/>
  <c r="M621" i="16"/>
  <c r="L621" i="16"/>
  <c r="K621" i="16"/>
  <c r="H621" i="16"/>
  <c r="E621" i="16"/>
  <c r="B621" i="16"/>
  <c r="Q620" i="16"/>
  <c r="P620" i="16"/>
  <c r="O620" i="16"/>
  <c r="N620" i="16"/>
  <c r="M620" i="16"/>
  <c r="L620" i="16"/>
  <c r="K620" i="16"/>
  <c r="H620" i="16"/>
  <c r="E620" i="16"/>
  <c r="B620" i="16"/>
  <c r="Q619" i="16"/>
  <c r="P619" i="16"/>
  <c r="O619" i="16"/>
  <c r="N619" i="16"/>
  <c r="M619" i="16"/>
  <c r="L619" i="16"/>
  <c r="K619" i="16"/>
  <c r="H619" i="16"/>
  <c r="E619" i="16"/>
  <c r="B619" i="16"/>
  <c r="Q618" i="16"/>
  <c r="P618" i="16"/>
  <c r="O618" i="16"/>
  <c r="N618" i="16"/>
  <c r="M618" i="16"/>
  <c r="L618" i="16"/>
  <c r="K618" i="16"/>
  <c r="H618" i="16"/>
  <c r="E618" i="16"/>
  <c r="B618" i="16"/>
  <c r="Q617" i="16"/>
  <c r="P617" i="16"/>
  <c r="O617" i="16"/>
  <c r="N617" i="16"/>
  <c r="M617" i="16"/>
  <c r="L617" i="16"/>
  <c r="K617" i="16"/>
  <c r="H617" i="16"/>
  <c r="E617" i="16"/>
  <c r="B617" i="16"/>
  <c r="Q616" i="16"/>
  <c r="P616" i="16"/>
  <c r="O616" i="16"/>
  <c r="N616" i="16"/>
  <c r="M616" i="16"/>
  <c r="L616" i="16"/>
  <c r="K616" i="16"/>
  <c r="H616" i="16"/>
  <c r="E616" i="16"/>
  <c r="B616" i="16"/>
  <c r="Q615" i="16"/>
  <c r="P615" i="16"/>
  <c r="O615" i="16"/>
  <c r="N615" i="16"/>
  <c r="M615" i="16"/>
  <c r="L615" i="16"/>
  <c r="K615" i="16"/>
  <c r="H615" i="16"/>
  <c r="E615" i="16"/>
  <c r="B615" i="16"/>
  <c r="Q614" i="16"/>
  <c r="P614" i="16"/>
  <c r="O614" i="16"/>
  <c r="N614" i="16"/>
  <c r="M614" i="16"/>
  <c r="L614" i="16"/>
  <c r="K614" i="16"/>
  <c r="H614" i="16"/>
  <c r="E614" i="16"/>
  <c r="B614" i="16"/>
  <c r="Q613" i="16"/>
  <c r="P613" i="16"/>
  <c r="O613" i="16"/>
  <c r="N613" i="16"/>
  <c r="M613" i="16"/>
  <c r="L613" i="16"/>
  <c r="K613" i="16"/>
  <c r="H613" i="16"/>
  <c r="E613" i="16"/>
  <c r="B613" i="16"/>
  <c r="Q612" i="16"/>
  <c r="P612" i="16"/>
  <c r="O612" i="16"/>
  <c r="N612" i="16"/>
  <c r="M612" i="16"/>
  <c r="L612" i="16"/>
  <c r="K612" i="16"/>
  <c r="H612" i="16"/>
  <c r="E612" i="16"/>
  <c r="B612" i="16"/>
  <c r="Q611" i="16"/>
  <c r="P611" i="16"/>
  <c r="O611" i="16"/>
  <c r="N611" i="16"/>
  <c r="M611" i="16"/>
  <c r="L611" i="16"/>
  <c r="K611" i="16"/>
  <c r="H611" i="16"/>
  <c r="E611" i="16"/>
  <c r="B611" i="16"/>
  <c r="Q610" i="16"/>
  <c r="P610" i="16"/>
  <c r="O610" i="16"/>
  <c r="N610" i="16"/>
  <c r="M610" i="16"/>
  <c r="L610" i="16"/>
  <c r="K610" i="16"/>
  <c r="H610" i="16"/>
  <c r="E610" i="16"/>
  <c r="B610" i="16"/>
  <c r="Q609" i="16"/>
  <c r="P609" i="16"/>
  <c r="O609" i="16"/>
  <c r="N609" i="16"/>
  <c r="M609" i="16"/>
  <c r="L609" i="16"/>
  <c r="K609" i="16"/>
  <c r="H609" i="16"/>
  <c r="E609" i="16"/>
  <c r="B609" i="16"/>
  <c r="Q608" i="16"/>
  <c r="P608" i="16"/>
  <c r="O608" i="16"/>
  <c r="N608" i="16"/>
  <c r="M608" i="16"/>
  <c r="L608" i="16"/>
  <c r="K608" i="16"/>
  <c r="H608" i="16"/>
  <c r="E608" i="16"/>
  <c r="B608" i="16"/>
  <c r="Q607" i="16"/>
  <c r="P607" i="16"/>
  <c r="O607" i="16"/>
  <c r="N607" i="16"/>
  <c r="M607" i="16"/>
  <c r="L607" i="16"/>
  <c r="K607" i="16"/>
  <c r="H607" i="16"/>
  <c r="E607" i="16"/>
  <c r="B607" i="16"/>
  <c r="Q606" i="16"/>
  <c r="P606" i="16"/>
  <c r="O606" i="16"/>
  <c r="N606" i="16"/>
  <c r="M606" i="16"/>
  <c r="L606" i="16"/>
  <c r="K606" i="16"/>
  <c r="H606" i="16"/>
  <c r="E606" i="16"/>
  <c r="B606" i="16"/>
  <c r="Q605" i="16"/>
  <c r="P605" i="16"/>
  <c r="O605" i="16"/>
  <c r="N605" i="16"/>
  <c r="M605" i="16"/>
  <c r="L605" i="16"/>
  <c r="K605" i="16"/>
  <c r="H605" i="16"/>
  <c r="E605" i="16"/>
  <c r="B605" i="16"/>
  <c r="Q604" i="16"/>
  <c r="P604" i="16"/>
  <c r="O604" i="16"/>
  <c r="N604" i="16"/>
  <c r="M604" i="16"/>
  <c r="L604" i="16"/>
  <c r="K604" i="16"/>
  <c r="H604" i="16"/>
  <c r="E604" i="16"/>
  <c r="B604" i="16"/>
  <c r="Q603" i="16"/>
  <c r="P603" i="16"/>
  <c r="O603" i="16"/>
  <c r="N603" i="16"/>
  <c r="M603" i="16"/>
  <c r="L603" i="16"/>
  <c r="K603" i="16"/>
  <c r="H603" i="16"/>
  <c r="E603" i="16"/>
  <c r="B603" i="16"/>
  <c r="Q602" i="16"/>
  <c r="P602" i="16"/>
  <c r="O602" i="16"/>
  <c r="N602" i="16"/>
  <c r="M602" i="16"/>
  <c r="L602" i="16"/>
  <c r="K602" i="16"/>
  <c r="H602" i="16"/>
  <c r="E602" i="16"/>
  <c r="B602" i="16"/>
  <c r="Q601" i="16"/>
  <c r="P601" i="16"/>
  <c r="O601" i="16"/>
  <c r="N601" i="16"/>
  <c r="M601" i="16"/>
  <c r="L601" i="16"/>
  <c r="K601" i="16"/>
  <c r="H601" i="16"/>
  <c r="E601" i="16"/>
  <c r="B601" i="16"/>
  <c r="Q600" i="16"/>
  <c r="P600" i="16"/>
  <c r="O600" i="16"/>
  <c r="N600" i="16"/>
  <c r="M600" i="16"/>
  <c r="L600" i="16"/>
  <c r="K600" i="16"/>
  <c r="H600" i="16"/>
  <c r="E600" i="16"/>
  <c r="B600" i="16"/>
  <c r="Q599" i="16"/>
  <c r="P599" i="16"/>
  <c r="O599" i="16"/>
  <c r="N599" i="16"/>
  <c r="M599" i="16"/>
  <c r="L599" i="16"/>
  <c r="K599" i="16"/>
  <c r="H599" i="16"/>
  <c r="E599" i="16"/>
  <c r="B599" i="16"/>
  <c r="Q598" i="16"/>
  <c r="P598" i="16"/>
  <c r="O598" i="16"/>
  <c r="N598" i="16"/>
  <c r="M598" i="16"/>
  <c r="L598" i="16"/>
  <c r="K598" i="16"/>
  <c r="H598" i="16"/>
  <c r="E598" i="16"/>
  <c r="B598" i="16"/>
  <c r="Q597" i="16"/>
  <c r="P597" i="16"/>
  <c r="O597" i="16"/>
  <c r="N597" i="16"/>
  <c r="M597" i="16"/>
  <c r="L597" i="16"/>
  <c r="K597" i="16"/>
  <c r="H597" i="16"/>
  <c r="E597" i="16"/>
  <c r="B597" i="16"/>
  <c r="Q596" i="16"/>
  <c r="P596" i="16"/>
  <c r="O596" i="16"/>
  <c r="N596" i="16"/>
  <c r="M596" i="16"/>
  <c r="L596" i="16"/>
  <c r="K596" i="16"/>
  <c r="H596" i="16"/>
  <c r="E596" i="16"/>
  <c r="B596" i="16"/>
  <c r="Q595" i="16"/>
  <c r="P595" i="16"/>
  <c r="O595" i="16"/>
  <c r="N595" i="16"/>
  <c r="M595" i="16"/>
  <c r="L595" i="16"/>
  <c r="K595" i="16"/>
  <c r="H595" i="16"/>
  <c r="E595" i="16"/>
  <c r="B595" i="16"/>
  <c r="Q594" i="16"/>
  <c r="P594" i="16"/>
  <c r="O594" i="16"/>
  <c r="N594" i="16"/>
  <c r="M594" i="16"/>
  <c r="L594" i="16"/>
  <c r="K594" i="16"/>
  <c r="H594" i="16"/>
  <c r="E594" i="16"/>
  <c r="B594" i="16"/>
  <c r="Q593" i="16"/>
  <c r="P593" i="16"/>
  <c r="O593" i="16"/>
  <c r="N593" i="16"/>
  <c r="M593" i="16"/>
  <c r="L593" i="16"/>
  <c r="K593" i="16"/>
  <c r="H593" i="16"/>
  <c r="E593" i="16"/>
  <c r="B593" i="16"/>
  <c r="Q592" i="16"/>
  <c r="P592" i="16"/>
  <c r="O592" i="16"/>
  <c r="N592" i="16"/>
  <c r="M592" i="16"/>
  <c r="L592" i="16"/>
  <c r="K592" i="16"/>
  <c r="H592" i="16"/>
  <c r="E592" i="16"/>
  <c r="B592" i="16"/>
  <c r="Q591" i="16"/>
  <c r="P591" i="16"/>
  <c r="O591" i="16"/>
  <c r="N591" i="16"/>
  <c r="M591" i="16"/>
  <c r="L591" i="16"/>
  <c r="K591" i="16"/>
  <c r="H591" i="16"/>
  <c r="E591" i="16"/>
  <c r="B591" i="16"/>
  <c r="Q590" i="16"/>
  <c r="P590" i="16"/>
  <c r="O590" i="16"/>
  <c r="N590" i="16"/>
  <c r="M590" i="16"/>
  <c r="L590" i="16"/>
  <c r="K590" i="16"/>
  <c r="H590" i="16"/>
  <c r="E590" i="16"/>
  <c r="B590" i="16"/>
  <c r="Q589" i="16"/>
  <c r="P589" i="16"/>
  <c r="O589" i="16"/>
  <c r="N589" i="16"/>
  <c r="M589" i="16"/>
  <c r="L589" i="16"/>
  <c r="K589" i="16"/>
  <c r="H589" i="16"/>
  <c r="E589" i="16"/>
  <c r="B589" i="16"/>
  <c r="Q588" i="16"/>
  <c r="P588" i="16"/>
  <c r="O588" i="16"/>
  <c r="N588" i="16"/>
  <c r="M588" i="16"/>
  <c r="L588" i="16"/>
  <c r="K588" i="16"/>
  <c r="H588" i="16"/>
  <c r="E588" i="16"/>
  <c r="B588" i="16"/>
  <c r="Q587" i="16"/>
  <c r="P587" i="16"/>
  <c r="O587" i="16"/>
  <c r="N587" i="16"/>
  <c r="M587" i="16"/>
  <c r="L587" i="16"/>
  <c r="K587" i="16"/>
  <c r="H587" i="16"/>
  <c r="E587" i="16"/>
  <c r="B587" i="16"/>
  <c r="Q586" i="16"/>
  <c r="P586" i="16"/>
  <c r="O586" i="16"/>
  <c r="N586" i="16"/>
  <c r="M586" i="16"/>
  <c r="L586" i="16"/>
  <c r="K586" i="16"/>
  <c r="H586" i="16"/>
  <c r="E586" i="16"/>
  <c r="B586" i="16"/>
  <c r="Q585" i="16"/>
  <c r="P585" i="16"/>
  <c r="O585" i="16"/>
  <c r="N585" i="16"/>
  <c r="M585" i="16"/>
  <c r="L585" i="16"/>
  <c r="K585" i="16"/>
  <c r="H585" i="16"/>
  <c r="E585" i="16"/>
  <c r="B585" i="16"/>
  <c r="Q584" i="16"/>
  <c r="P584" i="16"/>
  <c r="O584" i="16"/>
  <c r="N584" i="16"/>
  <c r="M584" i="16"/>
  <c r="L584" i="16"/>
  <c r="K584" i="16"/>
  <c r="H584" i="16"/>
  <c r="E584" i="16"/>
  <c r="B584" i="16"/>
  <c r="Q583" i="16"/>
  <c r="P583" i="16"/>
  <c r="O583" i="16"/>
  <c r="N583" i="16"/>
  <c r="M583" i="16"/>
  <c r="L583" i="16"/>
  <c r="K583" i="16"/>
  <c r="H583" i="16"/>
  <c r="E583" i="16"/>
  <c r="B583" i="16"/>
  <c r="Q582" i="16"/>
  <c r="P582" i="16"/>
  <c r="O582" i="16"/>
  <c r="N582" i="16"/>
  <c r="M582" i="16"/>
  <c r="L582" i="16"/>
  <c r="K582" i="16"/>
  <c r="H582" i="16"/>
  <c r="E582" i="16"/>
  <c r="B582" i="16"/>
  <c r="Q581" i="16"/>
  <c r="P581" i="16"/>
  <c r="O581" i="16"/>
  <c r="N581" i="16"/>
  <c r="M581" i="16"/>
  <c r="L581" i="16"/>
  <c r="K581" i="16"/>
  <c r="H581" i="16"/>
  <c r="E581" i="16"/>
  <c r="B581" i="16"/>
  <c r="Q580" i="16"/>
  <c r="P580" i="16"/>
  <c r="O580" i="16"/>
  <c r="N580" i="16"/>
  <c r="M580" i="16"/>
  <c r="L580" i="16"/>
  <c r="K580" i="16"/>
  <c r="H580" i="16"/>
  <c r="E580" i="16"/>
  <c r="B580" i="16"/>
  <c r="Q579" i="16"/>
  <c r="P579" i="16"/>
  <c r="O579" i="16"/>
  <c r="N579" i="16"/>
  <c r="M579" i="16"/>
  <c r="L579" i="16"/>
  <c r="K579" i="16"/>
  <c r="H579" i="16"/>
  <c r="E579" i="16"/>
  <c r="B579" i="16"/>
  <c r="Q578" i="16"/>
  <c r="P578" i="16"/>
  <c r="O578" i="16"/>
  <c r="N578" i="16"/>
  <c r="M578" i="16"/>
  <c r="L578" i="16"/>
  <c r="K578" i="16"/>
  <c r="H578" i="16"/>
  <c r="E578" i="16"/>
  <c r="B578" i="16"/>
  <c r="Q577" i="16"/>
  <c r="P577" i="16"/>
  <c r="O577" i="16"/>
  <c r="N577" i="16"/>
  <c r="M577" i="16"/>
  <c r="L577" i="16"/>
  <c r="K577" i="16"/>
  <c r="H577" i="16"/>
  <c r="E577" i="16"/>
  <c r="B577" i="16"/>
  <c r="Q576" i="16"/>
  <c r="P576" i="16"/>
  <c r="O576" i="16"/>
  <c r="N576" i="16"/>
  <c r="M576" i="16"/>
  <c r="L576" i="16"/>
  <c r="K576" i="16"/>
  <c r="H576" i="16"/>
  <c r="E576" i="16"/>
  <c r="B576" i="16"/>
  <c r="Q575" i="16"/>
  <c r="P575" i="16"/>
  <c r="O575" i="16"/>
  <c r="N575" i="16"/>
  <c r="M575" i="16"/>
  <c r="L575" i="16"/>
  <c r="K575" i="16"/>
  <c r="H575" i="16"/>
  <c r="E575" i="16"/>
  <c r="B575" i="16"/>
  <c r="Q574" i="16"/>
  <c r="P574" i="16"/>
  <c r="O574" i="16"/>
  <c r="N574" i="16"/>
  <c r="M574" i="16"/>
  <c r="L574" i="16"/>
  <c r="K574" i="16"/>
  <c r="H574" i="16"/>
  <c r="E574" i="16"/>
  <c r="B574" i="16"/>
  <c r="Q573" i="16"/>
  <c r="P573" i="16"/>
  <c r="O573" i="16"/>
  <c r="N573" i="16"/>
  <c r="M573" i="16"/>
  <c r="L573" i="16"/>
  <c r="K573" i="16"/>
  <c r="H573" i="16"/>
  <c r="E573" i="16"/>
  <c r="B573" i="16"/>
  <c r="Q572" i="16"/>
  <c r="P572" i="16"/>
  <c r="O572" i="16"/>
  <c r="N572" i="16"/>
  <c r="M572" i="16"/>
  <c r="L572" i="16"/>
  <c r="K572" i="16"/>
  <c r="H572" i="16"/>
  <c r="E572" i="16"/>
  <c r="B572" i="16"/>
  <c r="Q571" i="16"/>
  <c r="P571" i="16"/>
  <c r="O571" i="16"/>
  <c r="N571" i="16"/>
  <c r="M571" i="16"/>
  <c r="L571" i="16"/>
  <c r="K571" i="16"/>
  <c r="H571" i="16"/>
  <c r="E571" i="16"/>
  <c r="B571" i="16"/>
  <c r="Q570" i="16"/>
  <c r="P570" i="16"/>
  <c r="O570" i="16"/>
  <c r="N570" i="16"/>
  <c r="M570" i="16"/>
  <c r="L570" i="16"/>
  <c r="K570" i="16"/>
  <c r="H570" i="16"/>
  <c r="E570" i="16"/>
  <c r="B570" i="16"/>
  <c r="Q569" i="16"/>
  <c r="P569" i="16"/>
  <c r="O569" i="16"/>
  <c r="N569" i="16"/>
  <c r="M569" i="16"/>
  <c r="L569" i="16"/>
  <c r="K569" i="16"/>
  <c r="H569" i="16"/>
  <c r="E569" i="16"/>
  <c r="B569" i="16"/>
  <c r="Q568" i="16"/>
  <c r="P568" i="16"/>
  <c r="O568" i="16"/>
  <c r="N568" i="16"/>
  <c r="M568" i="16"/>
  <c r="L568" i="16"/>
  <c r="K568" i="16"/>
  <c r="H568" i="16"/>
  <c r="E568" i="16"/>
  <c r="B568" i="16"/>
  <c r="Q567" i="16"/>
  <c r="P567" i="16"/>
  <c r="O567" i="16"/>
  <c r="N567" i="16"/>
  <c r="M567" i="16"/>
  <c r="L567" i="16"/>
  <c r="K567" i="16"/>
  <c r="H567" i="16"/>
  <c r="E567" i="16"/>
  <c r="B567" i="16"/>
  <c r="Q566" i="16"/>
  <c r="P566" i="16"/>
  <c r="O566" i="16"/>
  <c r="N566" i="16"/>
  <c r="M566" i="16"/>
  <c r="L566" i="16"/>
  <c r="K566" i="16"/>
  <c r="H566" i="16"/>
  <c r="E566" i="16"/>
  <c r="B566" i="16"/>
  <c r="Q565" i="16"/>
  <c r="P565" i="16"/>
  <c r="O565" i="16"/>
  <c r="N565" i="16"/>
  <c r="M565" i="16"/>
  <c r="L565" i="16"/>
  <c r="K565" i="16"/>
  <c r="H565" i="16"/>
  <c r="E565" i="16"/>
  <c r="B565" i="16"/>
  <c r="Q564" i="16"/>
  <c r="P564" i="16"/>
  <c r="O564" i="16"/>
  <c r="N564" i="16"/>
  <c r="M564" i="16"/>
  <c r="L564" i="16"/>
  <c r="K564" i="16"/>
  <c r="H564" i="16"/>
  <c r="E564" i="16"/>
  <c r="B564" i="16"/>
  <c r="Q563" i="16"/>
  <c r="P563" i="16"/>
  <c r="O563" i="16"/>
  <c r="N563" i="16"/>
  <c r="M563" i="16"/>
  <c r="L563" i="16"/>
  <c r="K563" i="16"/>
  <c r="H563" i="16"/>
  <c r="E563" i="16"/>
  <c r="B563" i="16"/>
  <c r="Q562" i="16"/>
  <c r="P562" i="16"/>
  <c r="O562" i="16"/>
  <c r="N562" i="16"/>
  <c r="M562" i="16"/>
  <c r="L562" i="16"/>
  <c r="K562" i="16"/>
  <c r="H562" i="16"/>
  <c r="E562" i="16"/>
  <c r="B562" i="16"/>
  <c r="Q561" i="16"/>
  <c r="P561" i="16"/>
  <c r="O561" i="16"/>
  <c r="N561" i="16"/>
  <c r="M561" i="16"/>
  <c r="L561" i="16"/>
  <c r="K561" i="16"/>
  <c r="H561" i="16"/>
  <c r="E561" i="16"/>
  <c r="B561" i="16"/>
  <c r="Q560" i="16"/>
  <c r="P560" i="16"/>
  <c r="O560" i="16"/>
  <c r="N560" i="16"/>
  <c r="M560" i="16"/>
  <c r="L560" i="16"/>
  <c r="K560" i="16"/>
  <c r="H560" i="16"/>
  <c r="E560" i="16"/>
  <c r="B560" i="16"/>
  <c r="Q559" i="16"/>
  <c r="P559" i="16"/>
  <c r="O559" i="16"/>
  <c r="N559" i="16"/>
  <c r="M559" i="16"/>
  <c r="L559" i="16"/>
  <c r="K559" i="16"/>
  <c r="H559" i="16"/>
  <c r="E559" i="16"/>
  <c r="B559" i="16"/>
  <c r="Q558" i="16"/>
  <c r="P558" i="16"/>
  <c r="O558" i="16"/>
  <c r="N558" i="16"/>
  <c r="M558" i="16"/>
  <c r="L558" i="16"/>
  <c r="K558" i="16"/>
  <c r="H558" i="16"/>
  <c r="E558" i="16"/>
  <c r="B558" i="16"/>
  <c r="Q557" i="16"/>
  <c r="P557" i="16"/>
  <c r="O557" i="16"/>
  <c r="N557" i="16"/>
  <c r="M557" i="16"/>
  <c r="L557" i="16"/>
  <c r="K557" i="16"/>
  <c r="H557" i="16"/>
  <c r="E557" i="16"/>
  <c r="B557" i="16"/>
  <c r="Q556" i="16"/>
  <c r="P556" i="16"/>
  <c r="O556" i="16"/>
  <c r="N556" i="16"/>
  <c r="M556" i="16"/>
  <c r="L556" i="16"/>
  <c r="K556" i="16"/>
  <c r="H556" i="16"/>
  <c r="E556" i="16"/>
  <c r="B556" i="16"/>
  <c r="Q555" i="16"/>
  <c r="P555" i="16"/>
  <c r="O555" i="16"/>
  <c r="N555" i="16"/>
  <c r="M555" i="16"/>
  <c r="L555" i="16"/>
  <c r="K555" i="16"/>
  <c r="H555" i="16"/>
  <c r="E555" i="16"/>
  <c r="B555" i="16"/>
  <c r="Q554" i="16"/>
  <c r="P554" i="16"/>
  <c r="O554" i="16"/>
  <c r="N554" i="16"/>
  <c r="M554" i="16"/>
  <c r="L554" i="16"/>
  <c r="K554" i="16"/>
  <c r="H554" i="16"/>
  <c r="E554" i="16"/>
  <c r="B554" i="16"/>
  <c r="Q553" i="16"/>
  <c r="P553" i="16"/>
  <c r="O553" i="16"/>
  <c r="N553" i="16"/>
  <c r="M553" i="16"/>
  <c r="L553" i="16"/>
  <c r="K553" i="16"/>
  <c r="H553" i="16"/>
  <c r="E553" i="16"/>
  <c r="B553" i="16"/>
  <c r="Q552" i="16"/>
  <c r="P552" i="16"/>
  <c r="O552" i="16"/>
  <c r="N552" i="16"/>
  <c r="M552" i="16"/>
  <c r="L552" i="16"/>
  <c r="K552" i="16"/>
  <c r="H552" i="16"/>
  <c r="E552" i="16"/>
  <c r="B552" i="16"/>
  <c r="Q551" i="16"/>
  <c r="P551" i="16"/>
  <c r="O551" i="16"/>
  <c r="N551" i="16"/>
  <c r="M551" i="16"/>
  <c r="L551" i="16"/>
  <c r="K551" i="16"/>
  <c r="H551" i="16"/>
  <c r="E551" i="16"/>
  <c r="B551" i="16"/>
  <c r="Q550" i="16"/>
  <c r="P550" i="16"/>
  <c r="O550" i="16"/>
  <c r="N550" i="16"/>
  <c r="M550" i="16"/>
  <c r="L550" i="16"/>
  <c r="K550" i="16"/>
  <c r="H550" i="16"/>
  <c r="E550" i="16"/>
  <c r="B550" i="16"/>
  <c r="Q549" i="16"/>
  <c r="P549" i="16"/>
  <c r="O549" i="16"/>
  <c r="N549" i="16"/>
  <c r="M549" i="16"/>
  <c r="L549" i="16"/>
  <c r="K549" i="16"/>
  <c r="H549" i="16"/>
  <c r="E549" i="16"/>
  <c r="B549" i="16"/>
  <c r="Q548" i="16"/>
  <c r="P548" i="16"/>
  <c r="O548" i="16"/>
  <c r="N548" i="16"/>
  <c r="M548" i="16"/>
  <c r="L548" i="16"/>
  <c r="K548" i="16"/>
  <c r="H548" i="16"/>
  <c r="E548" i="16"/>
  <c r="B548" i="16"/>
  <c r="Q547" i="16"/>
  <c r="P547" i="16"/>
  <c r="O547" i="16"/>
  <c r="N547" i="16"/>
  <c r="M547" i="16"/>
  <c r="L547" i="16"/>
  <c r="K547" i="16"/>
  <c r="H547" i="16"/>
  <c r="E547" i="16"/>
  <c r="B547" i="16"/>
  <c r="Q546" i="16"/>
  <c r="P546" i="16"/>
  <c r="O546" i="16"/>
  <c r="N546" i="16"/>
  <c r="M546" i="16"/>
  <c r="L546" i="16"/>
  <c r="K546" i="16"/>
  <c r="H546" i="16"/>
  <c r="E546" i="16"/>
  <c r="B546" i="16"/>
  <c r="Q545" i="16"/>
  <c r="P545" i="16"/>
  <c r="O545" i="16"/>
  <c r="N545" i="16"/>
  <c r="M545" i="16"/>
  <c r="L545" i="16"/>
  <c r="K545" i="16"/>
  <c r="H545" i="16"/>
  <c r="E545" i="16"/>
  <c r="B545" i="16"/>
  <c r="Q544" i="16"/>
  <c r="P544" i="16"/>
  <c r="O544" i="16"/>
  <c r="N544" i="16"/>
  <c r="M544" i="16"/>
  <c r="L544" i="16"/>
  <c r="K544" i="16"/>
  <c r="H544" i="16"/>
  <c r="E544" i="16"/>
  <c r="B544" i="16"/>
  <c r="Q543" i="16"/>
  <c r="P543" i="16"/>
  <c r="O543" i="16"/>
  <c r="N543" i="16"/>
  <c r="M543" i="16"/>
  <c r="L543" i="16"/>
  <c r="K543" i="16"/>
  <c r="H543" i="16"/>
  <c r="E543" i="16"/>
  <c r="B543" i="16"/>
  <c r="Q542" i="16"/>
  <c r="P542" i="16"/>
  <c r="O542" i="16"/>
  <c r="N542" i="16"/>
  <c r="M542" i="16"/>
  <c r="L542" i="16"/>
  <c r="K542" i="16"/>
  <c r="H542" i="16"/>
  <c r="E542" i="16"/>
  <c r="B542" i="16"/>
  <c r="Q541" i="16"/>
  <c r="P541" i="16"/>
  <c r="O541" i="16"/>
  <c r="N541" i="16"/>
  <c r="M541" i="16"/>
  <c r="L541" i="16"/>
  <c r="K541" i="16"/>
  <c r="H541" i="16"/>
  <c r="E541" i="16"/>
  <c r="B541" i="16"/>
  <c r="Q540" i="16"/>
  <c r="P540" i="16"/>
  <c r="O540" i="16"/>
  <c r="N540" i="16"/>
  <c r="M540" i="16"/>
  <c r="L540" i="16"/>
  <c r="K540" i="16"/>
  <c r="H540" i="16"/>
  <c r="E540" i="16"/>
  <c r="B540" i="16"/>
  <c r="Q539" i="16"/>
  <c r="P539" i="16"/>
  <c r="O539" i="16"/>
  <c r="N539" i="16"/>
  <c r="M539" i="16"/>
  <c r="L539" i="16"/>
  <c r="K539" i="16"/>
  <c r="H539" i="16"/>
  <c r="E539" i="16"/>
  <c r="B539" i="16"/>
  <c r="Q538" i="16"/>
  <c r="P538" i="16"/>
  <c r="O538" i="16"/>
  <c r="N538" i="16"/>
  <c r="M538" i="16"/>
  <c r="L538" i="16"/>
  <c r="K538" i="16"/>
  <c r="H538" i="16"/>
  <c r="E538" i="16"/>
  <c r="B538" i="16"/>
  <c r="Q537" i="16"/>
  <c r="P537" i="16"/>
  <c r="O537" i="16"/>
  <c r="N537" i="16"/>
  <c r="M537" i="16"/>
  <c r="L537" i="16"/>
  <c r="K537" i="16"/>
  <c r="H537" i="16"/>
  <c r="E537" i="16"/>
  <c r="B537" i="16"/>
  <c r="Q536" i="16"/>
  <c r="P536" i="16"/>
  <c r="O536" i="16"/>
  <c r="N536" i="16"/>
  <c r="M536" i="16"/>
  <c r="L536" i="16"/>
  <c r="K536" i="16"/>
  <c r="H536" i="16"/>
  <c r="E536" i="16"/>
  <c r="B536" i="16"/>
  <c r="Q535" i="16"/>
  <c r="P535" i="16"/>
  <c r="O535" i="16"/>
  <c r="N535" i="16"/>
  <c r="M535" i="16"/>
  <c r="L535" i="16"/>
  <c r="K535" i="16"/>
  <c r="H535" i="16"/>
  <c r="E535" i="16"/>
  <c r="B535" i="16"/>
  <c r="Q534" i="16"/>
  <c r="P534" i="16"/>
  <c r="O534" i="16"/>
  <c r="N534" i="16"/>
  <c r="M534" i="16"/>
  <c r="L534" i="16"/>
  <c r="K534" i="16"/>
  <c r="H534" i="16"/>
  <c r="E534" i="16"/>
  <c r="B534" i="16"/>
  <c r="Q533" i="16"/>
  <c r="P533" i="16"/>
  <c r="O533" i="16"/>
  <c r="N533" i="16"/>
  <c r="M533" i="16"/>
  <c r="L533" i="16"/>
  <c r="K533" i="16"/>
  <c r="H533" i="16"/>
  <c r="E533" i="16"/>
  <c r="B533" i="16"/>
  <c r="Q532" i="16"/>
  <c r="P532" i="16"/>
  <c r="O532" i="16"/>
  <c r="N532" i="16"/>
  <c r="M532" i="16"/>
  <c r="L532" i="16"/>
  <c r="K532" i="16"/>
  <c r="H532" i="16"/>
  <c r="E532" i="16"/>
  <c r="B532" i="16"/>
  <c r="Q531" i="16"/>
  <c r="P531" i="16"/>
  <c r="O531" i="16"/>
  <c r="N531" i="16"/>
  <c r="M531" i="16"/>
  <c r="L531" i="16"/>
  <c r="K531" i="16"/>
  <c r="H531" i="16"/>
  <c r="E531" i="16"/>
  <c r="B531" i="16"/>
  <c r="Q530" i="16"/>
  <c r="P530" i="16"/>
  <c r="O530" i="16"/>
  <c r="N530" i="16"/>
  <c r="M530" i="16"/>
  <c r="L530" i="16"/>
  <c r="K530" i="16"/>
  <c r="H530" i="16"/>
  <c r="E530" i="16"/>
  <c r="B530" i="16"/>
  <c r="Q529" i="16"/>
  <c r="P529" i="16"/>
  <c r="O529" i="16"/>
  <c r="N529" i="16"/>
  <c r="M529" i="16"/>
  <c r="L529" i="16"/>
  <c r="K529" i="16"/>
  <c r="H529" i="16"/>
  <c r="E529" i="16"/>
  <c r="B529" i="16"/>
  <c r="Q528" i="16"/>
  <c r="P528" i="16"/>
  <c r="O528" i="16"/>
  <c r="N528" i="16"/>
  <c r="M528" i="16"/>
  <c r="L528" i="16"/>
  <c r="K528" i="16"/>
  <c r="H528" i="16"/>
  <c r="E528" i="16"/>
  <c r="B528" i="16"/>
  <c r="Q527" i="16"/>
  <c r="P527" i="16"/>
  <c r="O527" i="16"/>
  <c r="N527" i="16"/>
  <c r="M527" i="16"/>
  <c r="L527" i="16"/>
  <c r="K527" i="16"/>
  <c r="H527" i="16"/>
  <c r="E527" i="16"/>
  <c r="B527" i="16"/>
  <c r="Q526" i="16"/>
  <c r="P526" i="16"/>
  <c r="O526" i="16"/>
  <c r="N526" i="16"/>
  <c r="M526" i="16"/>
  <c r="L526" i="16"/>
  <c r="K526" i="16"/>
  <c r="H526" i="16"/>
  <c r="E526" i="16"/>
  <c r="B526" i="16"/>
  <c r="Q525" i="16"/>
  <c r="P525" i="16"/>
  <c r="O525" i="16"/>
  <c r="N525" i="16"/>
  <c r="M525" i="16"/>
  <c r="L525" i="16"/>
  <c r="K525" i="16"/>
  <c r="H525" i="16"/>
  <c r="E525" i="16"/>
  <c r="B525" i="16"/>
  <c r="Q524" i="16"/>
  <c r="P524" i="16"/>
  <c r="O524" i="16"/>
  <c r="N524" i="16"/>
  <c r="M524" i="16"/>
  <c r="L524" i="16"/>
  <c r="K524" i="16"/>
  <c r="H524" i="16"/>
  <c r="E524" i="16"/>
  <c r="B524" i="16"/>
  <c r="Q523" i="16"/>
  <c r="P523" i="16"/>
  <c r="O523" i="16"/>
  <c r="N523" i="16"/>
  <c r="M523" i="16"/>
  <c r="L523" i="16"/>
  <c r="K523" i="16"/>
  <c r="H523" i="16"/>
  <c r="E523" i="16"/>
  <c r="B523" i="16"/>
  <c r="Q522" i="16"/>
  <c r="P522" i="16"/>
  <c r="O522" i="16"/>
  <c r="N522" i="16"/>
  <c r="M522" i="16"/>
  <c r="L522" i="16"/>
  <c r="K522" i="16"/>
  <c r="H522" i="16"/>
  <c r="E522" i="16"/>
  <c r="B522" i="16"/>
  <c r="Q521" i="16"/>
  <c r="P521" i="16"/>
  <c r="O521" i="16"/>
  <c r="N521" i="16"/>
  <c r="M521" i="16"/>
  <c r="L521" i="16"/>
  <c r="K521" i="16"/>
  <c r="H521" i="16"/>
  <c r="E521" i="16"/>
  <c r="B521" i="16"/>
  <c r="Q520" i="16"/>
  <c r="P520" i="16"/>
  <c r="O520" i="16"/>
  <c r="N520" i="16"/>
  <c r="M520" i="16"/>
  <c r="L520" i="16"/>
  <c r="K520" i="16"/>
  <c r="H520" i="16"/>
  <c r="E520" i="16"/>
  <c r="B520" i="16"/>
  <c r="Q519" i="16"/>
  <c r="P519" i="16"/>
  <c r="O519" i="16"/>
  <c r="N519" i="16"/>
  <c r="M519" i="16"/>
  <c r="L519" i="16"/>
  <c r="K519" i="16"/>
  <c r="H519" i="16"/>
  <c r="E519" i="16"/>
  <c r="B519" i="16"/>
  <c r="Q518" i="16"/>
  <c r="P518" i="16"/>
  <c r="O518" i="16"/>
  <c r="N518" i="16"/>
  <c r="M518" i="16"/>
  <c r="L518" i="16"/>
  <c r="K518" i="16"/>
  <c r="H518" i="16"/>
  <c r="E518" i="16"/>
  <c r="B518" i="16"/>
  <c r="Q517" i="16"/>
  <c r="P517" i="16"/>
  <c r="O517" i="16"/>
  <c r="N517" i="16"/>
  <c r="M517" i="16"/>
  <c r="L517" i="16"/>
  <c r="K517" i="16"/>
  <c r="H517" i="16"/>
  <c r="E517" i="16"/>
  <c r="B517" i="16"/>
  <c r="Q516" i="16"/>
  <c r="P516" i="16"/>
  <c r="O516" i="16"/>
  <c r="N516" i="16"/>
  <c r="M516" i="16"/>
  <c r="L516" i="16"/>
  <c r="K516" i="16"/>
  <c r="H516" i="16"/>
  <c r="E516" i="16"/>
  <c r="B516" i="16"/>
  <c r="Q515" i="16"/>
  <c r="P515" i="16"/>
  <c r="O515" i="16"/>
  <c r="N515" i="16"/>
  <c r="M515" i="16"/>
  <c r="L515" i="16"/>
  <c r="K515" i="16"/>
  <c r="H515" i="16"/>
  <c r="E515" i="16"/>
  <c r="B515" i="16"/>
  <c r="Q514" i="16"/>
  <c r="P514" i="16"/>
  <c r="O514" i="16"/>
  <c r="N514" i="16"/>
  <c r="M514" i="16"/>
  <c r="L514" i="16"/>
  <c r="K514" i="16"/>
  <c r="H514" i="16"/>
  <c r="E514" i="16"/>
  <c r="B514" i="16"/>
  <c r="Q513" i="16"/>
  <c r="P513" i="16"/>
  <c r="O513" i="16"/>
  <c r="N513" i="16"/>
  <c r="M513" i="16"/>
  <c r="L513" i="16"/>
  <c r="K513" i="16"/>
  <c r="H513" i="16"/>
  <c r="E513" i="16"/>
  <c r="B513" i="16"/>
  <c r="Q512" i="16"/>
  <c r="P512" i="16"/>
  <c r="O512" i="16"/>
  <c r="N512" i="16"/>
  <c r="M512" i="16"/>
  <c r="L512" i="16"/>
  <c r="K512" i="16"/>
  <c r="H512" i="16"/>
  <c r="E512" i="16"/>
  <c r="B512" i="16"/>
  <c r="Q511" i="16"/>
  <c r="P511" i="16"/>
  <c r="O511" i="16"/>
  <c r="N511" i="16"/>
  <c r="M511" i="16"/>
  <c r="L511" i="16"/>
  <c r="K511" i="16"/>
  <c r="H511" i="16"/>
  <c r="E511" i="16"/>
  <c r="B511" i="16"/>
  <c r="Q510" i="16"/>
  <c r="P510" i="16"/>
  <c r="O510" i="16"/>
  <c r="N510" i="16"/>
  <c r="M510" i="16"/>
  <c r="L510" i="16"/>
  <c r="K510" i="16"/>
  <c r="H510" i="16"/>
  <c r="E510" i="16"/>
  <c r="B510" i="16"/>
  <c r="Q509" i="16"/>
  <c r="P509" i="16"/>
  <c r="O509" i="16"/>
  <c r="N509" i="16"/>
  <c r="M509" i="16"/>
  <c r="L509" i="16"/>
  <c r="K509" i="16"/>
  <c r="H509" i="16"/>
  <c r="E509" i="16"/>
  <c r="B509" i="16"/>
  <c r="Q508" i="16"/>
  <c r="P508" i="16"/>
  <c r="O508" i="16"/>
  <c r="N508" i="16"/>
  <c r="M508" i="16"/>
  <c r="L508" i="16"/>
  <c r="K508" i="16"/>
  <c r="H508" i="16"/>
  <c r="E508" i="16"/>
  <c r="B508" i="16"/>
  <c r="Q507" i="16"/>
  <c r="P507" i="16"/>
  <c r="O507" i="16"/>
  <c r="N507" i="16"/>
  <c r="M507" i="16"/>
  <c r="L507" i="16"/>
  <c r="K507" i="16"/>
  <c r="H507" i="16"/>
  <c r="E507" i="16"/>
  <c r="B507" i="16"/>
  <c r="Q506" i="16"/>
  <c r="P506" i="16"/>
  <c r="O506" i="16"/>
  <c r="N506" i="16"/>
  <c r="M506" i="16"/>
  <c r="L506" i="16"/>
  <c r="K506" i="16"/>
  <c r="H506" i="16"/>
  <c r="E506" i="16"/>
  <c r="B506" i="16"/>
  <c r="Q505" i="16"/>
  <c r="P505" i="16"/>
  <c r="O505" i="16"/>
  <c r="N505" i="16"/>
  <c r="M505" i="16"/>
  <c r="L505" i="16"/>
  <c r="K505" i="16"/>
  <c r="H505" i="16"/>
  <c r="E505" i="16"/>
  <c r="B505" i="16"/>
  <c r="Q504" i="16"/>
  <c r="P504" i="16"/>
  <c r="O504" i="16"/>
  <c r="N504" i="16"/>
  <c r="M504" i="16"/>
  <c r="L504" i="16"/>
  <c r="K504" i="16"/>
  <c r="H504" i="16"/>
  <c r="E504" i="16"/>
  <c r="B504" i="16"/>
  <c r="Q503" i="16"/>
  <c r="P503" i="16"/>
  <c r="O503" i="16"/>
  <c r="N503" i="16"/>
  <c r="M503" i="16"/>
  <c r="L503" i="16"/>
  <c r="K503" i="16"/>
  <c r="H503" i="16"/>
  <c r="E503" i="16"/>
  <c r="B503" i="16"/>
  <c r="Q502" i="16"/>
  <c r="P502" i="16"/>
  <c r="O502" i="16"/>
  <c r="N502" i="16"/>
  <c r="M502" i="16"/>
  <c r="L502" i="16"/>
  <c r="K502" i="16"/>
  <c r="H502" i="16"/>
  <c r="E502" i="16"/>
  <c r="B502" i="16"/>
  <c r="Q501" i="16"/>
  <c r="P501" i="16"/>
  <c r="O501" i="16"/>
  <c r="N501" i="16"/>
  <c r="M501" i="16"/>
  <c r="L501" i="16"/>
  <c r="K501" i="16"/>
  <c r="H501" i="16"/>
  <c r="E501" i="16"/>
  <c r="B501" i="16"/>
  <c r="Q500" i="16"/>
  <c r="P500" i="16"/>
  <c r="O500" i="16"/>
  <c r="N500" i="16"/>
  <c r="M500" i="16"/>
  <c r="L500" i="16"/>
  <c r="K500" i="16"/>
  <c r="H500" i="16"/>
  <c r="E500" i="16"/>
  <c r="B500" i="16"/>
  <c r="Q499" i="16"/>
  <c r="P499" i="16"/>
  <c r="O499" i="16"/>
  <c r="N499" i="16"/>
  <c r="M499" i="16"/>
  <c r="L499" i="16"/>
  <c r="K499" i="16"/>
  <c r="H499" i="16"/>
  <c r="E499" i="16"/>
  <c r="B499" i="16"/>
  <c r="Q498" i="16"/>
  <c r="P498" i="16"/>
  <c r="O498" i="16"/>
  <c r="N498" i="16"/>
  <c r="M498" i="16"/>
  <c r="L498" i="16"/>
  <c r="K498" i="16"/>
  <c r="H498" i="16"/>
  <c r="E498" i="16"/>
  <c r="B498" i="16"/>
  <c r="Q497" i="16"/>
  <c r="P497" i="16"/>
  <c r="O497" i="16"/>
  <c r="N497" i="16"/>
  <c r="M497" i="16"/>
  <c r="L497" i="16"/>
  <c r="K497" i="16"/>
  <c r="H497" i="16"/>
  <c r="E497" i="16"/>
  <c r="B497" i="16"/>
  <c r="Q496" i="16"/>
  <c r="P496" i="16"/>
  <c r="O496" i="16"/>
  <c r="N496" i="16"/>
  <c r="M496" i="16"/>
  <c r="L496" i="16"/>
  <c r="K496" i="16"/>
  <c r="H496" i="16"/>
  <c r="E496" i="16"/>
  <c r="B496" i="16"/>
  <c r="Q495" i="16"/>
  <c r="P495" i="16"/>
  <c r="O495" i="16"/>
  <c r="N495" i="16"/>
  <c r="M495" i="16"/>
  <c r="L495" i="16"/>
  <c r="K495" i="16"/>
  <c r="H495" i="16"/>
  <c r="E495" i="16"/>
  <c r="B495" i="16"/>
  <c r="Q494" i="16"/>
  <c r="P494" i="16"/>
  <c r="O494" i="16"/>
  <c r="N494" i="16"/>
  <c r="M494" i="16"/>
  <c r="L494" i="16"/>
  <c r="K494" i="16"/>
  <c r="H494" i="16"/>
  <c r="E494" i="16"/>
  <c r="B494" i="16"/>
  <c r="Q493" i="16"/>
  <c r="P493" i="16"/>
  <c r="O493" i="16"/>
  <c r="N493" i="16"/>
  <c r="M493" i="16"/>
  <c r="L493" i="16"/>
  <c r="K493" i="16"/>
  <c r="H493" i="16"/>
  <c r="E493" i="16"/>
  <c r="B493" i="16"/>
  <c r="Q492" i="16"/>
  <c r="P492" i="16"/>
  <c r="O492" i="16"/>
  <c r="N492" i="16"/>
  <c r="M492" i="16"/>
  <c r="L492" i="16"/>
  <c r="K492" i="16"/>
  <c r="H492" i="16"/>
  <c r="E492" i="16"/>
  <c r="B492" i="16"/>
  <c r="Q491" i="16"/>
  <c r="P491" i="16"/>
  <c r="O491" i="16"/>
  <c r="N491" i="16"/>
  <c r="M491" i="16"/>
  <c r="L491" i="16"/>
  <c r="K491" i="16"/>
  <c r="H491" i="16"/>
  <c r="E491" i="16"/>
  <c r="B491" i="16"/>
  <c r="Q490" i="16"/>
  <c r="P490" i="16"/>
  <c r="O490" i="16"/>
  <c r="N490" i="16"/>
  <c r="M490" i="16"/>
  <c r="L490" i="16"/>
  <c r="K490" i="16"/>
  <c r="H490" i="16"/>
  <c r="E490" i="16"/>
  <c r="B490" i="16"/>
  <c r="Q489" i="16"/>
  <c r="P489" i="16"/>
  <c r="O489" i="16"/>
  <c r="N489" i="16"/>
  <c r="M489" i="16"/>
  <c r="L489" i="16"/>
  <c r="K489" i="16"/>
  <c r="H489" i="16"/>
  <c r="E489" i="16"/>
  <c r="B489" i="16"/>
  <c r="Q488" i="16"/>
  <c r="P488" i="16"/>
  <c r="O488" i="16"/>
  <c r="N488" i="16"/>
  <c r="M488" i="16"/>
  <c r="L488" i="16"/>
  <c r="K488" i="16"/>
  <c r="H488" i="16"/>
  <c r="E488" i="16"/>
  <c r="B488" i="16"/>
  <c r="Q487" i="16"/>
  <c r="P487" i="16"/>
  <c r="O487" i="16"/>
  <c r="N487" i="16"/>
  <c r="M487" i="16"/>
  <c r="L487" i="16"/>
  <c r="K487" i="16"/>
  <c r="H487" i="16"/>
  <c r="E487" i="16"/>
  <c r="B487" i="16"/>
  <c r="Q486" i="16"/>
  <c r="P486" i="16"/>
  <c r="O486" i="16"/>
  <c r="N486" i="16"/>
  <c r="M486" i="16"/>
  <c r="L486" i="16"/>
  <c r="K486" i="16"/>
  <c r="H486" i="16"/>
  <c r="E486" i="16"/>
  <c r="B486" i="16"/>
  <c r="Q485" i="16"/>
  <c r="P485" i="16"/>
  <c r="O485" i="16"/>
  <c r="N485" i="16"/>
  <c r="M485" i="16"/>
  <c r="L485" i="16"/>
  <c r="K485" i="16"/>
  <c r="H485" i="16"/>
  <c r="E485" i="16"/>
  <c r="B485" i="16"/>
  <c r="Q484" i="16"/>
  <c r="P484" i="16"/>
  <c r="O484" i="16"/>
  <c r="N484" i="16"/>
  <c r="M484" i="16"/>
  <c r="L484" i="16"/>
  <c r="K484" i="16"/>
  <c r="H484" i="16"/>
  <c r="E484" i="16"/>
  <c r="B484" i="16"/>
  <c r="Q483" i="16"/>
  <c r="P483" i="16"/>
  <c r="O483" i="16"/>
  <c r="N483" i="16"/>
  <c r="M483" i="16"/>
  <c r="L483" i="16"/>
  <c r="K483" i="16"/>
  <c r="H483" i="16"/>
  <c r="E483" i="16"/>
  <c r="B483" i="16"/>
  <c r="Q482" i="16"/>
  <c r="P482" i="16"/>
  <c r="O482" i="16"/>
  <c r="N482" i="16"/>
  <c r="M482" i="16"/>
  <c r="L482" i="16"/>
  <c r="K482" i="16"/>
  <c r="H482" i="16"/>
  <c r="E482" i="16"/>
  <c r="B482" i="16"/>
  <c r="Q481" i="16"/>
  <c r="P481" i="16"/>
  <c r="O481" i="16"/>
  <c r="N481" i="16"/>
  <c r="M481" i="16"/>
  <c r="L481" i="16"/>
  <c r="K481" i="16"/>
  <c r="H481" i="16"/>
  <c r="E481" i="16"/>
  <c r="B481" i="16"/>
  <c r="Q480" i="16"/>
  <c r="P480" i="16"/>
  <c r="O480" i="16"/>
  <c r="N480" i="16"/>
  <c r="M480" i="16"/>
  <c r="L480" i="16"/>
  <c r="K480" i="16"/>
  <c r="H480" i="16"/>
  <c r="E480" i="16"/>
  <c r="B480" i="16"/>
  <c r="Q479" i="16"/>
  <c r="P479" i="16"/>
  <c r="O479" i="16"/>
  <c r="N479" i="16"/>
  <c r="M479" i="16"/>
  <c r="L479" i="16"/>
  <c r="K479" i="16"/>
  <c r="H479" i="16"/>
  <c r="E479" i="16"/>
  <c r="B479" i="16"/>
  <c r="Q478" i="16"/>
  <c r="P478" i="16"/>
  <c r="O478" i="16"/>
  <c r="N478" i="16"/>
  <c r="M478" i="16"/>
  <c r="L478" i="16"/>
  <c r="K478" i="16"/>
  <c r="H478" i="16"/>
  <c r="E478" i="16"/>
  <c r="B478" i="16"/>
  <c r="Q477" i="16"/>
  <c r="P477" i="16"/>
  <c r="O477" i="16"/>
  <c r="N477" i="16"/>
  <c r="M477" i="16"/>
  <c r="L477" i="16"/>
  <c r="K477" i="16"/>
  <c r="H477" i="16"/>
  <c r="E477" i="16"/>
  <c r="B477" i="16"/>
  <c r="Q476" i="16"/>
  <c r="P476" i="16"/>
  <c r="O476" i="16"/>
  <c r="N476" i="16"/>
  <c r="M476" i="16"/>
  <c r="L476" i="16"/>
  <c r="K476" i="16"/>
  <c r="H476" i="16"/>
  <c r="E476" i="16"/>
  <c r="B476" i="16"/>
  <c r="Q475" i="16"/>
  <c r="P475" i="16"/>
  <c r="O475" i="16"/>
  <c r="N475" i="16"/>
  <c r="M475" i="16"/>
  <c r="L475" i="16"/>
  <c r="K475" i="16"/>
  <c r="H475" i="16"/>
  <c r="E475" i="16"/>
  <c r="B475" i="16"/>
  <c r="Q474" i="16"/>
  <c r="P474" i="16"/>
  <c r="O474" i="16"/>
  <c r="N474" i="16"/>
  <c r="M474" i="16"/>
  <c r="L474" i="16"/>
  <c r="K474" i="16"/>
  <c r="H474" i="16"/>
  <c r="E474" i="16"/>
  <c r="B474" i="16"/>
  <c r="Q473" i="16"/>
  <c r="P473" i="16"/>
  <c r="O473" i="16"/>
  <c r="N473" i="16"/>
  <c r="M473" i="16"/>
  <c r="L473" i="16"/>
  <c r="K473" i="16"/>
  <c r="H473" i="16"/>
  <c r="E473" i="16"/>
  <c r="B473" i="16"/>
  <c r="Q472" i="16"/>
  <c r="P472" i="16"/>
  <c r="O472" i="16"/>
  <c r="N472" i="16"/>
  <c r="M472" i="16"/>
  <c r="L472" i="16"/>
  <c r="K472" i="16"/>
  <c r="H472" i="16"/>
  <c r="E472" i="16"/>
  <c r="B472" i="16"/>
  <c r="Q471" i="16"/>
  <c r="P471" i="16"/>
  <c r="O471" i="16"/>
  <c r="N471" i="16"/>
  <c r="M471" i="16"/>
  <c r="L471" i="16"/>
  <c r="K471" i="16"/>
  <c r="H471" i="16"/>
  <c r="E471" i="16"/>
  <c r="B471" i="16"/>
  <c r="Q470" i="16"/>
  <c r="P470" i="16"/>
  <c r="O470" i="16"/>
  <c r="N470" i="16"/>
  <c r="M470" i="16"/>
  <c r="L470" i="16"/>
  <c r="K470" i="16"/>
  <c r="H470" i="16"/>
  <c r="E470" i="16"/>
  <c r="B470" i="16"/>
  <c r="Q469" i="16"/>
  <c r="P469" i="16"/>
  <c r="O469" i="16"/>
  <c r="N469" i="16"/>
  <c r="M469" i="16"/>
  <c r="L469" i="16"/>
  <c r="K469" i="16"/>
  <c r="H469" i="16"/>
  <c r="E469" i="16"/>
  <c r="B469" i="16"/>
  <c r="Q468" i="16"/>
  <c r="P468" i="16"/>
  <c r="O468" i="16"/>
  <c r="N468" i="16"/>
  <c r="M468" i="16"/>
  <c r="L468" i="16"/>
  <c r="K468" i="16"/>
  <c r="H468" i="16"/>
  <c r="E468" i="16"/>
  <c r="B468" i="16"/>
  <c r="Q467" i="16"/>
  <c r="P467" i="16"/>
  <c r="O467" i="16"/>
  <c r="N467" i="16"/>
  <c r="M467" i="16"/>
  <c r="L467" i="16"/>
  <c r="K467" i="16"/>
  <c r="H467" i="16"/>
  <c r="E467" i="16"/>
  <c r="B467" i="16"/>
  <c r="Q466" i="16"/>
  <c r="P466" i="16"/>
  <c r="O466" i="16"/>
  <c r="N466" i="16"/>
  <c r="M466" i="16"/>
  <c r="L466" i="16"/>
  <c r="K466" i="16"/>
  <c r="H466" i="16"/>
  <c r="E466" i="16"/>
  <c r="B466" i="16"/>
  <c r="Q465" i="16"/>
  <c r="P465" i="16"/>
  <c r="O465" i="16"/>
  <c r="N465" i="16"/>
  <c r="M465" i="16"/>
  <c r="L465" i="16"/>
  <c r="K465" i="16"/>
  <c r="H465" i="16"/>
  <c r="E465" i="16"/>
  <c r="B465" i="16"/>
  <c r="Q464" i="16"/>
  <c r="P464" i="16"/>
  <c r="O464" i="16"/>
  <c r="N464" i="16"/>
  <c r="M464" i="16"/>
  <c r="L464" i="16"/>
  <c r="K464" i="16"/>
  <c r="H464" i="16"/>
  <c r="E464" i="16"/>
  <c r="B464" i="16"/>
  <c r="Q463" i="16"/>
  <c r="P463" i="16"/>
  <c r="O463" i="16"/>
  <c r="N463" i="16"/>
  <c r="M463" i="16"/>
  <c r="L463" i="16"/>
  <c r="K463" i="16"/>
  <c r="H463" i="16"/>
  <c r="E463" i="16"/>
  <c r="B463" i="16"/>
  <c r="Q462" i="16"/>
  <c r="P462" i="16"/>
  <c r="O462" i="16"/>
  <c r="N462" i="16"/>
  <c r="M462" i="16"/>
  <c r="L462" i="16"/>
  <c r="K462" i="16"/>
  <c r="H462" i="16"/>
  <c r="E462" i="16"/>
  <c r="B462" i="16"/>
  <c r="Q461" i="16"/>
  <c r="P461" i="16"/>
  <c r="O461" i="16"/>
  <c r="N461" i="16"/>
  <c r="M461" i="16"/>
  <c r="L461" i="16"/>
  <c r="K461" i="16"/>
  <c r="H461" i="16"/>
  <c r="E461" i="16"/>
  <c r="B461" i="16"/>
  <c r="Q460" i="16"/>
  <c r="P460" i="16"/>
  <c r="O460" i="16"/>
  <c r="N460" i="16"/>
  <c r="M460" i="16"/>
  <c r="L460" i="16"/>
  <c r="K460" i="16"/>
  <c r="H460" i="16"/>
  <c r="E460" i="16"/>
  <c r="B460" i="16"/>
  <c r="Q459" i="16"/>
  <c r="P459" i="16"/>
  <c r="O459" i="16"/>
  <c r="N459" i="16"/>
  <c r="M459" i="16"/>
  <c r="L459" i="16"/>
  <c r="K459" i="16"/>
  <c r="H459" i="16"/>
  <c r="E459" i="16"/>
  <c r="B459" i="16"/>
  <c r="Q458" i="16"/>
  <c r="P458" i="16"/>
  <c r="O458" i="16"/>
  <c r="N458" i="16"/>
  <c r="M458" i="16"/>
  <c r="L458" i="16"/>
  <c r="K458" i="16"/>
  <c r="H458" i="16"/>
  <c r="E458" i="16"/>
  <c r="B458" i="16"/>
  <c r="Q457" i="16"/>
  <c r="P457" i="16"/>
  <c r="O457" i="16"/>
  <c r="N457" i="16"/>
  <c r="M457" i="16"/>
  <c r="L457" i="16"/>
  <c r="K457" i="16"/>
  <c r="H457" i="16"/>
  <c r="E457" i="16"/>
  <c r="B457" i="16"/>
  <c r="Q456" i="16"/>
  <c r="P456" i="16"/>
  <c r="O456" i="16"/>
  <c r="N456" i="16"/>
  <c r="M456" i="16"/>
  <c r="L456" i="16"/>
  <c r="K456" i="16"/>
  <c r="H456" i="16"/>
  <c r="E456" i="16"/>
  <c r="B456" i="16"/>
  <c r="Q455" i="16"/>
  <c r="P455" i="16"/>
  <c r="O455" i="16"/>
  <c r="N455" i="16"/>
  <c r="M455" i="16"/>
  <c r="L455" i="16"/>
  <c r="K455" i="16"/>
  <c r="H455" i="16"/>
  <c r="E455" i="16"/>
  <c r="B455" i="16"/>
  <c r="Q454" i="16"/>
  <c r="P454" i="16"/>
  <c r="O454" i="16"/>
  <c r="N454" i="16"/>
  <c r="M454" i="16"/>
  <c r="L454" i="16"/>
  <c r="K454" i="16"/>
  <c r="H454" i="16"/>
  <c r="E454" i="16"/>
  <c r="B454" i="16"/>
  <c r="Q453" i="16"/>
  <c r="P453" i="16"/>
  <c r="O453" i="16"/>
  <c r="N453" i="16"/>
  <c r="M453" i="16"/>
  <c r="L453" i="16"/>
  <c r="K453" i="16"/>
  <c r="H453" i="16"/>
  <c r="E453" i="16"/>
  <c r="B453" i="16"/>
  <c r="Q452" i="16"/>
  <c r="P452" i="16"/>
  <c r="O452" i="16"/>
  <c r="N452" i="16"/>
  <c r="M452" i="16"/>
  <c r="L452" i="16"/>
  <c r="K452" i="16"/>
  <c r="H452" i="16"/>
  <c r="E452" i="16"/>
  <c r="B452" i="16"/>
  <c r="Q451" i="16"/>
  <c r="P451" i="16"/>
  <c r="O451" i="16"/>
  <c r="N451" i="16"/>
  <c r="M451" i="16"/>
  <c r="L451" i="16"/>
  <c r="K451" i="16"/>
  <c r="H451" i="16"/>
  <c r="E451" i="16"/>
  <c r="B451" i="16"/>
  <c r="Q450" i="16"/>
  <c r="P450" i="16"/>
  <c r="O450" i="16"/>
  <c r="N450" i="16"/>
  <c r="M450" i="16"/>
  <c r="L450" i="16"/>
  <c r="K450" i="16"/>
  <c r="H450" i="16"/>
  <c r="E450" i="16"/>
  <c r="B450" i="16"/>
  <c r="Q449" i="16"/>
  <c r="P449" i="16"/>
  <c r="O449" i="16"/>
  <c r="N449" i="16"/>
  <c r="M449" i="16"/>
  <c r="L449" i="16"/>
  <c r="K449" i="16"/>
  <c r="H449" i="16"/>
  <c r="E449" i="16"/>
  <c r="B449" i="16"/>
  <c r="Q448" i="16"/>
  <c r="P448" i="16"/>
  <c r="O448" i="16"/>
  <c r="N448" i="16"/>
  <c r="M448" i="16"/>
  <c r="L448" i="16"/>
  <c r="K448" i="16"/>
  <c r="H448" i="16"/>
  <c r="E448" i="16"/>
  <c r="B448" i="16"/>
  <c r="Q447" i="16"/>
  <c r="P447" i="16"/>
  <c r="O447" i="16"/>
  <c r="N447" i="16"/>
  <c r="M447" i="16"/>
  <c r="L447" i="16"/>
  <c r="K447" i="16"/>
  <c r="H447" i="16"/>
  <c r="E447" i="16"/>
  <c r="B447" i="16"/>
  <c r="Q446" i="16"/>
  <c r="P446" i="16"/>
  <c r="O446" i="16"/>
  <c r="N446" i="16"/>
  <c r="M446" i="16"/>
  <c r="L446" i="16"/>
  <c r="K446" i="16"/>
  <c r="H446" i="16"/>
  <c r="E446" i="16"/>
  <c r="B446" i="16"/>
  <c r="Q445" i="16"/>
  <c r="P445" i="16"/>
  <c r="O445" i="16"/>
  <c r="N445" i="16"/>
  <c r="M445" i="16"/>
  <c r="L445" i="16"/>
  <c r="K445" i="16"/>
  <c r="H445" i="16"/>
  <c r="E445" i="16"/>
  <c r="B445" i="16"/>
  <c r="Q444" i="16"/>
  <c r="P444" i="16"/>
  <c r="O444" i="16"/>
  <c r="N444" i="16"/>
  <c r="M444" i="16"/>
  <c r="L444" i="16"/>
  <c r="K444" i="16"/>
  <c r="H444" i="16"/>
  <c r="E444" i="16"/>
  <c r="B444" i="16"/>
  <c r="Q443" i="16"/>
  <c r="P443" i="16"/>
  <c r="O443" i="16"/>
  <c r="N443" i="16"/>
  <c r="M443" i="16"/>
  <c r="L443" i="16"/>
  <c r="K443" i="16"/>
  <c r="H443" i="16"/>
  <c r="E443" i="16"/>
  <c r="B443" i="16"/>
  <c r="Q442" i="16"/>
  <c r="P442" i="16"/>
  <c r="O442" i="16"/>
  <c r="N442" i="16"/>
  <c r="M442" i="16"/>
  <c r="L442" i="16"/>
  <c r="K442" i="16"/>
  <c r="H442" i="16"/>
  <c r="E442" i="16"/>
  <c r="B442" i="16"/>
  <c r="Q441" i="16"/>
  <c r="P441" i="16"/>
  <c r="O441" i="16"/>
  <c r="N441" i="16"/>
  <c r="M441" i="16"/>
  <c r="L441" i="16"/>
  <c r="K441" i="16"/>
  <c r="H441" i="16"/>
  <c r="E441" i="16"/>
  <c r="B441" i="16"/>
  <c r="Q440" i="16"/>
  <c r="P440" i="16"/>
  <c r="O440" i="16"/>
  <c r="N440" i="16"/>
  <c r="M440" i="16"/>
  <c r="L440" i="16"/>
  <c r="K440" i="16"/>
  <c r="H440" i="16"/>
  <c r="E440" i="16"/>
  <c r="B440" i="16"/>
  <c r="Q439" i="16"/>
  <c r="P439" i="16"/>
  <c r="O439" i="16"/>
  <c r="N439" i="16"/>
  <c r="M439" i="16"/>
  <c r="L439" i="16"/>
  <c r="K439" i="16"/>
  <c r="H439" i="16"/>
  <c r="E439" i="16"/>
  <c r="B439" i="16"/>
  <c r="Q438" i="16"/>
  <c r="P438" i="16"/>
  <c r="O438" i="16"/>
  <c r="N438" i="16"/>
  <c r="M438" i="16"/>
  <c r="L438" i="16"/>
  <c r="K438" i="16"/>
  <c r="H438" i="16"/>
  <c r="E438" i="16"/>
  <c r="B438" i="16"/>
  <c r="Q437" i="16"/>
  <c r="P437" i="16"/>
  <c r="O437" i="16"/>
  <c r="N437" i="16"/>
  <c r="M437" i="16"/>
  <c r="L437" i="16"/>
  <c r="K437" i="16"/>
  <c r="H437" i="16"/>
  <c r="E437" i="16"/>
  <c r="B437" i="16"/>
  <c r="Q436" i="16"/>
  <c r="P436" i="16"/>
  <c r="O436" i="16"/>
  <c r="N436" i="16"/>
  <c r="M436" i="16"/>
  <c r="L436" i="16"/>
  <c r="K436" i="16"/>
  <c r="H436" i="16"/>
  <c r="E436" i="16"/>
  <c r="B436" i="16"/>
  <c r="Q435" i="16"/>
  <c r="P435" i="16"/>
  <c r="O435" i="16"/>
  <c r="N435" i="16"/>
  <c r="M435" i="16"/>
  <c r="L435" i="16"/>
  <c r="K435" i="16"/>
  <c r="H435" i="16"/>
  <c r="E435" i="16"/>
  <c r="B435" i="16"/>
  <c r="Q434" i="16"/>
  <c r="P434" i="16"/>
  <c r="O434" i="16"/>
  <c r="N434" i="16"/>
  <c r="M434" i="16"/>
  <c r="L434" i="16"/>
  <c r="K434" i="16"/>
  <c r="H434" i="16"/>
  <c r="E434" i="16"/>
  <c r="B434" i="16"/>
  <c r="Q433" i="16"/>
  <c r="P433" i="16"/>
  <c r="O433" i="16"/>
  <c r="N433" i="16"/>
  <c r="M433" i="16"/>
  <c r="L433" i="16"/>
  <c r="K433" i="16"/>
  <c r="H433" i="16"/>
  <c r="E433" i="16"/>
  <c r="B433" i="16"/>
  <c r="Q432" i="16"/>
  <c r="P432" i="16"/>
  <c r="O432" i="16"/>
  <c r="N432" i="16"/>
  <c r="M432" i="16"/>
  <c r="L432" i="16"/>
  <c r="K432" i="16"/>
  <c r="H432" i="16"/>
  <c r="E432" i="16"/>
  <c r="B432" i="16"/>
  <c r="Q431" i="16"/>
  <c r="P431" i="16"/>
  <c r="O431" i="16"/>
  <c r="N431" i="16"/>
  <c r="M431" i="16"/>
  <c r="L431" i="16"/>
  <c r="K431" i="16"/>
  <c r="H431" i="16"/>
  <c r="E431" i="16"/>
  <c r="B431" i="16"/>
  <c r="Q430" i="16"/>
  <c r="P430" i="16"/>
  <c r="O430" i="16"/>
  <c r="N430" i="16"/>
  <c r="M430" i="16"/>
  <c r="L430" i="16"/>
  <c r="K430" i="16"/>
  <c r="H430" i="16"/>
  <c r="E430" i="16"/>
  <c r="B430" i="16"/>
  <c r="Q429" i="16"/>
  <c r="P429" i="16"/>
  <c r="O429" i="16"/>
  <c r="N429" i="16"/>
  <c r="M429" i="16"/>
  <c r="L429" i="16"/>
  <c r="K429" i="16"/>
  <c r="H429" i="16"/>
  <c r="E429" i="16"/>
  <c r="B429" i="16"/>
  <c r="Q428" i="16"/>
  <c r="P428" i="16"/>
  <c r="O428" i="16"/>
  <c r="N428" i="16"/>
  <c r="M428" i="16"/>
  <c r="L428" i="16"/>
  <c r="K428" i="16"/>
  <c r="H428" i="16"/>
  <c r="E428" i="16"/>
  <c r="B428" i="16"/>
  <c r="Q427" i="16"/>
  <c r="P427" i="16"/>
  <c r="O427" i="16"/>
  <c r="N427" i="16"/>
  <c r="M427" i="16"/>
  <c r="L427" i="16"/>
  <c r="K427" i="16"/>
  <c r="H427" i="16"/>
  <c r="E427" i="16"/>
  <c r="B427" i="16"/>
  <c r="Q426" i="16"/>
  <c r="P426" i="16"/>
  <c r="O426" i="16"/>
  <c r="N426" i="16"/>
  <c r="M426" i="16"/>
  <c r="L426" i="16"/>
  <c r="K426" i="16"/>
  <c r="H426" i="16"/>
  <c r="E426" i="16"/>
  <c r="B426" i="16"/>
  <c r="Q425" i="16"/>
  <c r="P425" i="16"/>
  <c r="O425" i="16"/>
  <c r="N425" i="16"/>
  <c r="M425" i="16"/>
  <c r="L425" i="16"/>
  <c r="K425" i="16"/>
  <c r="H425" i="16"/>
  <c r="E425" i="16"/>
  <c r="B425" i="16"/>
  <c r="Q424" i="16"/>
  <c r="P424" i="16"/>
  <c r="O424" i="16"/>
  <c r="N424" i="16"/>
  <c r="M424" i="16"/>
  <c r="L424" i="16"/>
  <c r="K424" i="16"/>
  <c r="H424" i="16"/>
  <c r="E424" i="16"/>
  <c r="B424" i="16"/>
  <c r="Q423" i="16"/>
  <c r="P423" i="16"/>
  <c r="O423" i="16"/>
  <c r="N423" i="16"/>
  <c r="M423" i="16"/>
  <c r="L423" i="16"/>
  <c r="K423" i="16"/>
  <c r="H423" i="16"/>
  <c r="E423" i="16"/>
  <c r="B423" i="16"/>
  <c r="Q422" i="16"/>
  <c r="P422" i="16"/>
  <c r="O422" i="16"/>
  <c r="N422" i="16"/>
  <c r="M422" i="16"/>
  <c r="L422" i="16"/>
  <c r="K422" i="16"/>
  <c r="H422" i="16"/>
  <c r="E422" i="16"/>
  <c r="B422" i="16"/>
  <c r="Q421" i="16"/>
  <c r="P421" i="16"/>
  <c r="O421" i="16"/>
  <c r="N421" i="16"/>
  <c r="M421" i="16"/>
  <c r="L421" i="16"/>
  <c r="K421" i="16"/>
  <c r="H421" i="16"/>
  <c r="E421" i="16"/>
  <c r="B421" i="16"/>
  <c r="Q420" i="16"/>
  <c r="P420" i="16"/>
  <c r="O420" i="16"/>
  <c r="N420" i="16"/>
  <c r="M420" i="16"/>
  <c r="L420" i="16"/>
  <c r="K420" i="16"/>
  <c r="H420" i="16"/>
  <c r="E420" i="16"/>
  <c r="B420" i="16"/>
  <c r="Q419" i="16"/>
  <c r="P419" i="16"/>
  <c r="O419" i="16"/>
  <c r="N419" i="16"/>
  <c r="M419" i="16"/>
  <c r="L419" i="16"/>
  <c r="K419" i="16"/>
  <c r="H419" i="16"/>
  <c r="E419" i="16"/>
  <c r="B419" i="16"/>
  <c r="Q418" i="16"/>
  <c r="P418" i="16"/>
  <c r="O418" i="16"/>
  <c r="N418" i="16"/>
  <c r="M418" i="16"/>
  <c r="L418" i="16"/>
  <c r="K418" i="16"/>
  <c r="H418" i="16"/>
  <c r="E418" i="16"/>
  <c r="B418" i="16"/>
  <c r="Q417" i="16"/>
  <c r="P417" i="16"/>
  <c r="O417" i="16"/>
  <c r="N417" i="16"/>
  <c r="M417" i="16"/>
  <c r="L417" i="16"/>
  <c r="K417" i="16"/>
  <c r="H417" i="16"/>
  <c r="E417" i="16"/>
  <c r="B417" i="16"/>
  <c r="Q416" i="16"/>
  <c r="P416" i="16"/>
  <c r="O416" i="16"/>
  <c r="N416" i="16"/>
  <c r="M416" i="16"/>
  <c r="L416" i="16"/>
  <c r="K416" i="16"/>
  <c r="H416" i="16"/>
  <c r="E416" i="16"/>
  <c r="B416" i="16"/>
  <c r="Q415" i="16"/>
  <c r="P415" i="16"/>
  <c r="O415" i="16"/>
  <c r="N415" i="16"/>
  <c r="M415" i="16"/>
  <c r="L415" i="16"/>
  <c r="K415" i="16"/>
  <c r="H415" i="16"/>
  <c r="E415" i="16"/>
  <c r="B415" i="16"/>
  <c r="Q414" i="16"/>
  <c r="P414" i="16"/>
  <c r="O414" i="16"/>
  <c r="N414" i="16"/>
  <c r="M414" i="16"/>
  <c r="L414" i="16"/>
  <c r="K414" i="16"/>
  <c r="H414" i="16"/>
  <c r="E414" i="16"/>
  <c r="B414" i="16"/>
  <c r="Q413" i="16"/>
  <c r="P413" i="16"/>
  <c r="O413" i="16"/>
  <c r="N413" i="16"/>
  <c r="M413" i="16"/>
  <c r="L413" i="16"/>
  <c r="K413" i="16"/>
  <c r="H413" i="16"/>
  <c r="E413" i="16"/>
  <c r="B413" i="16"/>
  <c r="Q412" i="16"/>
  <c r="P412" i="16"/>
  <c r="O412" i="16"/>
  <c r="N412" i="16"/>
  <c r="M412" i="16"/>
  <c r="L412" i="16"/>
  <c r="K412" i="16"/>
  <c r="H412" i="16"/>
  <c r="E412" i="16"/>
  <c r="B412" i="16"/>
  <c r="Q411" i="16"/>
  <c r="P411" i="16"/>
  <c r="O411" i="16"/>
  <c r="N411" i="16"/>
  <c r="M411" i="16"/>
  <c r="L411" i="16"/>
  <c r="K411" i="16"/>
  <c r="H411" i="16"/>
  <c r="E411" i="16"/>
  <c r="B411" i="16"/>
  <c r="Q410" i="16"/>
  <c r="P410" i="16"/>
  <c r="O410" i="16"/>
  <c r="N410" i="16"/>
  <c r="M410" i="16"/>
  <c r="L410" i="16"/>
  <c r="K410" i="16"/>
  <c r="H410" i="16"/>
  <c r="E410" i="16"/>
  <c r="B410" i="16"/>
  <c r="Q409" i="16"/>
  <c r="P409" i="16"/>
  <c r="O409" i="16"/>
  <c r="N409" i="16"/>
  <c r="M409" i="16"/>
  <c r="L409" i="16"/>
  <c r="K409" i="16"/>
  <c r="H409" i="16"/>
  <c r="E409" i="16"/>
  <c r="B409" i="16"/>
  <c r="Q408" i="16"/>
  <c r="P408" i="16"/>
  <c r="O408" i="16"/>
  <c r="N408" i="16"/>
  <c r="M408" i="16"/>
  <c r="L408" i="16"/>
  <c r="K408" i="16"/>
  <c r="H408" i="16"/>
  <c r="E408" i="16"/>
  <c r="B408" i="16"/>
  <c r="Q407" i="16"/>
  <c r="P407" i="16"/>
  <c r="O407" i="16"/>
  <c r="N407" i="16"/>
  <c r="M407" i="16"/>
  <c r="L407" i="16"/>
  <c r="K407" i="16"/>
  <c r="H407" i="16"/>
  <c r="E407" i="16"/>
  <c r="B407" i="16"/>
  <c r="Q406" i="16"/>
  <c r="P406" i="16"/>
  <c r="O406" i="16"/>
  <c r="N406" i="16"/>
  <c r="M406" i="16"/>
  <c r="L406" i="16"/>
  <c r="K406" i="16"/>
  <c r="H406" i="16"/>
  <c r="E406" i="16"/>
  <c r="B406" i="16"/>
  <c r="Q405" i="16"/>
  <c r="P405" i="16"/>
  <c r="O405" i="16"/>
  <c r="N405" i="16"/>
  <c r="M405" i="16"/>
  <c r="L405" i="16"/>
  <c r="K405" i="16"/>
  <c r="H405" i="16"/>
  <c r="E405" i="16"/>
  <c r="B405" i="16"/>
  <c r="Q404" i="16"/>
  <c r="P404" i="16"/>
  <c r="O404" i="16"/>
  <c r="N404" i="16"/>
  <c r="M404" i="16"/>
  <c r="L404" i="16"/>
  <c r="K404" i="16"/>
  <c r="H404" i="16"/>
  <c r="E404" i="16"/>
  <c r="B404" i="16"/>
  <c r="Q403" i="16"/>
  <c r="P403" i="16"/>
  <c r="O403" i="16"/>
  <c r="N403" i="16"/>
  <c r="M403" i="16"/>
  <c r="L403" i="16"/>
  <c r="K403" i="16"/>
  <c r="H403" i="16"/>
  <c r="E403" i="16"/>
  <c r="B403" i="16"/>
  <c r="Q402" i="16"/>
  <c r="P402" i="16"/>
  <c r="O402" i="16"/>
  <c r="N402" i="16"/>
  <c r="M402" i="16"/>
  <c r="L402" i="16"/>
  <c r="K402" i="16"/>
  <c r="H402" i="16"/>
  <c r="E402" i="16"/>
  <c r="B402" i="16"/>
  <c r="Q401" i="16"/>
  <c r="P401" i="16"/>
  <c r="O401" i="16"/>
  <c r="N401" i="16"/>
  <c r="M401" i="16"/>
  <c r="L401" i="16"/>
  <c r="K401" i="16"/>
  <c r="H401" i="16"/>
  <c r="E401" i="16"/>
  <c r="B401" i="16"/>
  <c r="Q400" i="16"/>
  <c r="P400" i="16"/>
  <c r="O400" i="16"/>
  <c r="N400" i="16"/>
  <c r="M400" i="16"/>
  <c r="L400" i="16"/>
  <c r="K400" i="16"/>
  <c r="H400" i="16"/>
  <c r="E400" i="16"/>
  <c r="B400" i="16"/>
  <c r="Q399" i="16"/>
  <c r="P399" i="16"/>
  <c r="O399" i="16"/>
  <c r="N399" i="16"/>
  <c r="M399" i="16"/>
  <c r="L399" i="16"/>
  <c r="K399" i="16"/>
  <c r="H399" i="16"/>
  <c r="E399" i="16"/>
  <c r="B399" i="16"/>
  <c r="Q398" i="16"/>
  <c r="P398" i="16"/>
  <c r="O398" i="16"/>
  <c r="N398" i="16"/>
  <c r="M398" i="16"/>
  <c r="L398" i="16"/>
  <c r="K398" i="16"/>
  <c r="H398" i="16"/>
  <c r="E398" i="16"/>
  <c r="B398" i="16"/>
  <c r="Q397" i="16"/>
  <c r="P397" i="16"/>
  <c r="O397" i="16"/>
  <c r="N397" i="16"/>
  <c r="M397" i="16"/>
  <c r="L397" i="16"/>
  <c r="K397" i="16"/>
  <c r="H397" i="16"/>
  <c r="E397" i="16"/>
  <c r="B397" i="16"/>
  <c r="Q396" i="16"/>
  <c r="P396" i="16"/>
  <c r="O396" i="16"/>
  <c r="N396" i="16"/>
  <c r="M396" i="16"/>
  <c r="L396" i="16"/>
  <c r="K396" i="16"/>
  <c r="H396" i="16"/>
  <c r="E396" i="16"/>
  <c r="B396" i="16"/>
  <c r="Q395" i="16"/>
  <c r="P395" i="16"/>
  <c r="O395" i="16"/>
  <c r="N395" i="16"/>
  <c r="M395" i="16"/>
  <c r="L395" i="16"/>
  <c r="K395" i="16"/>
  <c r="H395" i="16"/>
  <c r="E395" i="16"/>
  <c r="B395" i="16"/>
  <c r="Q394" i="16"/>
  <c r="P394" i="16"/>
  <c r="O394" i="16"/>
  <c r="N394" i="16"/>
  <c r="M394" i="16"/>
  <c r="L394" i="16"/>
  <c r="K394" i="16"/>
  <c r="H394" i="16"/>
  <c r="E394" i="16"/>
  <c r="B394" i="16"/>
  <c r="Q393" i="16"/>
  <c r="P393" i="16"/>
  <c r="O393" i="16"/>
  <c r="N393" i="16"/>
  <c r="M393" i="16"/>
  <c r="L393" i="16"/>
  <c r="K393" i="16"/>
  <c r="H393" i="16"/>
  <c r="E393" i="16"/>
  <c r="B393" i="16"/>
  <c r="Q392" i="16"/>
  <c r="P392" i="16"/>
  <c r="O392" i="16"/>
  <c r="N392" i="16"/>
  <c r="M392" i="16"/>
  <c r="L392" i="16"/>
  <c r="K392" i="16"/>
  <c r="H392" i="16"/>
  <c r="E392" i="16"/>
  <c r="B392" i="16"/>
  <c r="Q391" i="16"/>
  <c r="P391" i="16"/>
  <c r="O391" i="16"/>
  <c r="N391" i="16"/>
  <c r="M391" i="16"/>
  <c r="L391" i="16"/>
  <c r="K391" i="16"/>
  <c r="H391" i="16"/>
  <c r="E391" i="16"/>
  <c r="B391" i="16"/>
  <c r="Q390" i="16"/>
  <c r="P390" i="16"/>
  <c r="O390" i="16"/>
  <c r="N390" i="16"/>
  <c r="M390" i="16"/>
  <c r="L390" i="16"/>
  <c r="K390" i="16"/>
  <c r="H390" i="16"/>
  <c r="E390" i="16"/>
  <c r="B390" i="16"/>
  <c r="Q389" i="16"/>
  <c r="P389" i="16"/>
  <c r="O389" i="16"/>
  <c r="N389" i="16"/>
  <c r="M389" i="16"/>
  <c r="L389" i="16"/>
  <c r="K389" i="16"/>
  <c r="H389" i="16"/>
  <c r="E389" i="16"/>
  <c r="B389" i="16"/>
  <c r="Q388" i="16"/>
  <c r="P388" i="16"/>
  <c r="O388" i="16"/>
  <c r="N388" i="16"/>
  <c r="M388" i="16"/>
  <c r="L388" i="16"/>
  <c r="K388" i="16"/>
  <c r="H388" i="16"/>
  <c r="E388" i="16"/>
  <c r="B388" i="16"/>
  <c r="Q387" i="16"/>
  <c r="P387" i="16"/>
  <c r="O387" i="16"/>
  <c r="N387" i="16"/>
  <c r="M387" i="16"/>
  <c r="L387" i="16"/>
  <c r="K387" i="16"/>
  <c r="H387" i="16"/>
  <c r="E387" i="16"/>
  <c r="B387" i="16"/>
  <c r="Q386" i="16"/>
  <c r="P386" i="16"/>
  <c r="O386" i="16"/>
  <c r="N386" i="16"/>
  <c r="M386" i="16"/>
  <c r="L386" i="16"/>
  <c r="K386" i="16"/>
  <c r="H386" i="16"/>
  <c r="E386" i="16"/>
  <c r="B386" i="16"/>
  <c r="Q385" i="16"/>
  <c r="P385" i="16"/>
  <c r="O385" i="16"/>
  <c r="N385" i="16"/>
  <c r="M385" i="16"/>
  <c r="L385" i="16"/>
  <c r="K385" i="16"/>
  <c r="H385" i="16"/>
  <c r="E385" i="16"/>
  <c r="B385" i="16"/>
  <c r="Q384" i="16"/>
  <c r="P384" i="16"/>
  <c r="O384" i="16"/>
  <c r="N384" i="16"/>
  <c r="M384" i="16"/>
  <c r="L384" i="16"/>
  <c r="K384" i="16"/>
  <c r="H384" i="16"/>
  <c r="E384" i="16"/>
  <c r="B384" i="16"/>
  <c r="Q383" i="16"/>
  <c r="P383" i="16"/>
  <c r="O383" i="16"/>
  <c r="N383" i="16"/>
  <c r="M383" i="16"/>
  <c r="L383" i="16"/>
  <c r="K383" i="16"/>
  <c r="H383" i="16"/>
  <c r="E383" i="16"/>
  <c r="B383" i="16"/>
  <c r="Q382" i="16"/>
  <c r="P382" i="16"/>
  <c r="O382" i="16"/>
  <c r="N382" i="16"/>
  <c r="M382" i="16"/>
  <c r="L382" i="16"/>
  <c r="K382" i="16"/>
  <c r="H382" i="16"/>
  <c r="E382" i="16"/>
  <c r="B382" i="16"/>
  <c r="Q381" i="16"/>
  <c r="P381" i="16"/>
  <c r="O381" i="16"/>
  <c r="N381" i="16"/>
  <c r="M381" i="16"/>
  <c r="L381" i="16"/>
  <c r="K381" i="16"/>
  <c r="H381" i="16"/>
  <c r="E381" i="16"/>
  <c r="B381" i="16"/>
  <c r="Q380" i="16"/>
  <c r="P380" i="16"/>
  <c r="O380" i="16"/>
  <c r="N380" i="16"/>
  <c r="M380" i="16"/>
  <c r="L380" i="16"/>
  <c r="K380" i="16"/>
  <c r="H380" i="16"/>
  <c r="E380" i="16"/>
  <c r="B380" i="16"/>
  <c r="Q379" i="16"/>
  <c r="P379" i="16"/>
  <c r="O379" i="16"/>
  <c r="N379" i="16"/>
  <c r="M379" i="16"/>
  <c r="L379" i="16"/>
  <c r="K379" i="16"/>
  <c r="H379" i="16"/>
  <c r="E379" i="16"/>
  <c r="B379" i="16"/>
  <c r="Q378" i="16"/>
  <c r="P378" i="16"/>
  <c r="O378" i="16"/>
  <c r="N378" i="16"/>
  <c r="M378" i="16"/>
  <c r="L378" i="16"/>
  <c r="K378" i="16"/>
  <c r="H378" i="16"/>
  <c r="E378" i="16"/>
  <c r="B378" i="16"/>
  <c r="Q377" i="16"/>
  <c r="P377" i="16"/>
  <c r="O377" i="16"/>
  <c r="N377" i="16"/>
  <c r="M377" i="16"/>
  <c r="L377" i="16"/>
  <c r="K377" i="16"/>
  <c r="H377" i="16"/>
  <c r="E377" i="16"/>
  <c r="B377" i="16"/>
  <c r="Q376" i="16"/>
  <c r="P376" i="16"/>
  <c r="O376" i="16"/>
  <c r="N376" i="16"/>
  <c r="M376" i="16"/>
  <c r="L376" i="16"/>
  <c r="K376" i="16"/>
  <c r="H376" i="16"/>
  <c r="E376" i="16"/>
  <c r="B376" i="16"/>
  <c r="Q375" i="16"/>
  <c r="P375" i="16"/>
  <c r="O375" i="16"/>
  <c r="N375" i="16"/>
  <c r="M375" i="16"/>
  <c r="L375" i="16"/>
  <c r="K375" i="16"/>
  <c r="H375" i="16"/>
  <c r="E375" i="16"/>
  <c r="B375" i="16"/>
  <c r="Q374" i="16"/>
  <c r="P374" i="16"/>
  <c r="O374" i="16"/>
  <c r="N374" i="16"/>
  <c r="M374" i="16"/>
  <c r="L374" i="16"/>
  <c r="K374" i="16"/>
  <c r="H374" i="16"/>
  <c r="E374" i="16"/>
  <c r="B374" i="16"/>
  <c r="Q373" i="16"/>
  <c r="P373" i="16"/>
  <c r="O373" i="16"/>
  <c r="N373" i="16"/>
  <c r="M373" i="16"/>
  <c r="L373" i="16"/>
  <c r="K373" i="16"/>
  <c r="H373" i="16"/>
  <c r="E373" i="16"/>
  <c r="B373" i="16"/>
  <c r="Q372" i="16"/>
  <c r="P372" i="16"/>
  <c r="O372" i="16"/>
  <c r="N372" i="16"/>
  <c r="M372" i="16"/>
  <c r="L372" i="16"/>
  <c r="K372" i="16"/>
  <c r="H372" i="16"/>
  <c r="E372" i="16"/>
  <c r="B372" i="16"/>
  <c r="Q371" i="16"/>
  <c r="P371" i="16"/>
  <c r="O371" i="16"/>
  <c r="N371" i="16"/>
  <c r="M371" i="16"/>
  <c r="L371" i="16"/>
  <c r="K371" i="16"/>
  <c r="H371" i="16"/>
  <c r="E371" i="16"/>
  <c r="B371" i="16"/>
  <c r="Q370" i="16"/>
  <c r="P370" i="16"/>
  <c r="O370" i="16"/>
  <c r="N370" i="16"/>
  <c r="M370" i="16"/>
  <c r="L370" i="16"/>
  <c r="K370" i="16"/>
  <c r="H370" i="16"/>
  <c r="E370" i="16"/>
  <c r="B370" i="16"/>
  <c r="Q369" i="16"/>
  <c r="P369" i="16"/>
  <c r="O369" i="16"/>
  <c r="N369" i="16"/>
  <c r="M369" i="16"/>
  <c r="L369" i="16"/>
  <c r="K369" i="16"/>
  <c r="H369" i="16"/>
  <c r="E369" i="16"/>
  <c r="B369" i="16"/>
  <c r="Q368" i="16"/>
  <c r="P368" i="16"/>
  <c r="O368" i="16"/>
  <c r="N368" i="16"/>
  <c r="M368" i="16"/>
  <c r="L368" i="16"/>
  <c r="K368" i="16"/>
  <c r="H368" i="16"/>
  <c r="E368" i="16"/>
  <c r="B368" i="16"/>
  <c r="Q367" i="16"/>
  <c r="P367" i="16"/>
  <c r="O367" i="16"/>
  <c r="N367" i="16"/>
  <c r="M367" i="16"/>
  <c r="L367" i="16"/>
  <c r="K367" i="16"/>
  <c r="H367" i="16"/>
  <c r="E367" i="16"/>
  <c r="B367" i="16"/>
  <c r="Q366" i="16"/>
  <c r="P366" i="16"/>
  <c r="O366" i="16"/>
  <c r="N366" i="16"/>
  <c r="M366" i="16"/>
  <c r="L366" i="16"/>
  <c r="K366" i="16"/>
  <c r="H366" i="16"/>
  <c r="E366" i="16"/>
  <c r="B366" i="16"/>
  <c r="Q365" i="16"/>
  <c r="P365" i="16"/>
  <c r="O365" i="16"/>
  <c r="N365" i="16"/>
  <c r="M365" i="16"/>
  <c r="L365" i="16"/>
  <c r="K365" i="16"/>
  <c r="H365" i="16"/>
  <c r="E365" i="16"/>
  <c r="B365" i="16"/>
  <c r="Q364" i="16"/>
  <c r="P364" i="16"/>
  <c r="O364" i="16"/>
  <c r="N364" i="16"/>
  <c r="M364" i="16"/>
  <c r="L364" i="16"/>
  <c r="K364" i="16"/>
  <c r="H364" i="16"/>
  <c r="E364" i="16"/>
  <c r="B364" i="16"/>
  <c r="Q363" i="16"/>
  <c r="P363" i="16"/>
  <c r="O363" i="16"/>
  <c r="N363" i="16"/>
  <c r="M363" i="16"/>
  <c r="L363" i="16"/>
  <c r="K363" i="16"/>
  <c r="H363" i="16"/>
  <c r="E363" i="16"/>
  <c r="B363" i="16"/>
  <c r="Q362" i="16"/>
  <c r="P362" i="16"/>
  <c r="O362" i="16"/>
  <c r="N362" i="16"/>
  <c r="M362" i="16"/>
  <c r="L362" i="16"/>
  <c r="K362" i="16"/>
  <c r="H362" i="16"/>
  <c r="E362" i="16"/>
  <c r="B362" i="16"/>
  <c r="Q361" i="16"/>
  <c r="P361" i="16"/>
  <c r="O361" i="16"/>
  <c r="N361" i="16"/>
  <c r="M361" i="16"/>
  <c r="L361" i="16"/>
  <c r="K361" i="16"/>
  <c r="H361" i="16"/>
  <c r="E361" i="16"/>
  <c r="B361" i="16"/>
  <c r="Q360" i="16"/>
  <c r="P360" i="16"/>
  <c r="O360" i="16"/>
  <c r="N360" i="16"/>
  <c r="M360" i="16"/>
  <c r="L360" i="16"/>
  <c r="K360" i="16"/>
  <c r="H360" i="16"/>
  <c r="E360" i="16"/>
  <c r="B360" i="16"/>
  <c r="Q359" i="16"/>
  <c r="P359" i="16"/>
  <c r="O359" i="16"/>
  <c r="N359" i="16"/>
  <c r="M359" i="16"/>
  <c r="L359" i="16"/>
  <c r="K359" i="16"/>
  <c r="H359" i="16"/>
  <c r="E359" i="16"/>
  <c r="B359" i="16"/>
  <c r="Q358" i="16"/>
  <c r="P358" i="16"/>
  <c r="O358" i="16"/>
  <c r="N358" i="16"/>
  <c r="M358" i="16"/>
  <c r="L358" i="16"/>
  <c r="K358" i="16"/>
  <c r="H358" i="16"/>
  <c r="E358" i="16"/>
  <c r="B358" i="16"/>
  <c r="Q357" i="16"/>
  <c r="P357" i="16"/>
  <c r="O357" i="16"/>
  <c r="N357" i="16"/>
  <c r="M357" i="16"/>
  <c r="L357" i="16"/>
  <c r="K357" i="16"/>
  <c r="H357" i="16"/>
  <c r="E357" i="16"/>
  <c r="B357" i="16"/>
  <c r="Q356" i="16"/>
  <c r="P356" i="16"/>
  <c r="O356" i="16"/>
  <c r="N356" i="16"/>
  <c r="M356" i="16"/>
  <c r="L356" i="16"/>
  <c r="K356" i="16"/>
  <c r="H356" i="16"/>
  <c r="E356" i="16"/>
  <c r="B356" i="16"/>
  <c r="Q355" i="16"/>
  <c r="P355" i="16"/>
  <c r="O355" i="16"/>
  <c r="N355" i="16"/>
  <c r="M355" i="16"/>
  <c r="L355" i="16"/>
  <c r="K355" i="16"/>
  <c r="H355" i="16"/>
  <c r="E355" i="16"/>
  <c r="B355" i="16"/>
  <c r="Q354" i="16"/>
  <c r="P354" i="16"/>
  <c r="O354" i="16"/>
  <c r="N354" i="16"/>
  <c r="M354" i="16"/>
  <c r="L354" i="16"/>
  <c r="K354" i="16"/>
  <c r="H354" i="16"/>
  <c r="E354" i="16"/>
  <c r="B354" i="16"/>
  <c r="Q353" i="16"/>
  <c r="P353" i="16"/>
  <c r="O353" i="16"/>
  <c r="N353" i="16"/>
  <c r="M353" i="16"/>
  <c r="L353" i="16"/>
  <c r="K353" i="16"/>
  <c r="H353" i="16"/>
  <c r="E353" i="16"/>
  <c r="B353" i="16"/>
  <c r="Q352" i="16"/>
  <c r="P352" i="16"/>
  <c r="O352" i="16"/>
  <c r="N352" i="16"/>
  <c r="M352" i="16"/>
  <c r="L352" i="16"/>
  <c r="K352" i="16"/>
  <c r="H352" i="16"/>
  <c r="E352" i="16"/>
  <c r="B352" i="16"/>
  <c r="Q351" i="16"/>
  <c r="P351" i="16"/>
  <c r="O351" i="16"/>
  <c r="N351" i="16"/>
  <c r="M351" i="16"/>
  <c r="L351" i="16"/>
  <c r="K351" i="16"/>
  <c r="H351" i="16"/>
  <c r="E351" i="16"/>
  <c r="B351" i="16"/>
  <c r="Q350" i="16"/>
  <c r="P350" i="16"/>
  <c r="O350" i="16"/>
  <c r="N350" i="16"/>
  <c r="M350" i="16"/>
  <c r="L350" i="16"/>
  <c r="K350" i="16"/>
  <c r="H350" i="16"/>
  <c r="E350" i="16"/>
  <c r="B350" i="16"/>
  <c r="Q349" i="16"/>
  <c r="P349" i="16"/>
  <c r="O349" i="16"/>
  <c r="N349" i="16"/>
  <c r="M349" i="16"/>
  <c r="L349" i="16"/>
  <c r="K349" i="16"/>
  <c r="H349" i="16"/>
  <c r="E349" i="16"/>
  <c r="B349" i="16"/>
  <c r="Q348" i="16"/>
  <c r="P348" i="16"/>
  <c r="O348" i="16"/>
  <c r="N348" i="16"/>
  <c r="M348" i="16"/>
  <c r="L348" i="16"/>
  <c r="K348" i="16"/>
  <c r="H348" i="16"/>
  <c r="E348" i="16"/>
  <c r="B348" i="16"/>
  <c r="Q347" i="16"/>
  <c r="P347" i="16"/>
  <c r="O347" i="16"/>
  <c r="N347" i="16"/>
  <c r="M347" i="16"/>
  <c r="L347" i="16"/>
  <c r="K347" i="16"/>
  <c r="H347" i="16"/>
  <c r="E347" i="16"/>
  <c r="B347" i="16"/>
  <c r="Q346" i="16"/>
  <c r="P346" i="16"/>
  <c r="O346" i="16"/>
  <c r="N346" i="16"/>
  <c r="M346" i="16"/>
  <c r="L346" i="16"/>
  <c r="K346" i="16"/>
  <c r="H346" i="16"/>
  <c r="E346" i="16"/>
  <c r="B346" i="16"/>
  <c r="Q345" i="16"/>
  <c r="P345" i="16"/>
  <c r="O345" i="16"/>
  <c r="N345" i="16"/>
  <c r="M345" i="16"/>
  <c r="L345" i="16"/>
  <c r="K345" i="16"/>
  <c r="H345" i="16"/>
  <c r="E345" i="16"/>
  <c r="B345" i="16"/>
  <c r="Q344" i="16"/>
  <c r="P344" i="16"/>
  <c r="O344" i="16"/>
  <c r="N344" i="16"/>
  <c r="M344" i="16"/>
  <c r="L344" i="16"/>
  <c r="K344" i="16"/>
  <c r="H344" i="16"/>
  <c r="E344" i="16"/>
  <c r="B344" i="16"/>
  <c r="Q343" i="16"/>
  <c r="P343" i="16"/>
  <c r="O343" i="16"/>
  <c r="N343" i="16"/>
  <c r="M343" i="16"/>
  <c r="L343" i="16"/>
  <c r="K343" i="16"/>
  <c r="H343" i="16"/>
  <c r="E343" i="16"/>
  <c r="B343" i="16"/>
  <c r="Q342" i="16"/>
  <c r="P342" i="16"/>
  <c r="O342" i="16"/>
  <c r="N342" i="16"/>
  <c r="M342" i="16"/>
  <c r="L342" i="16"/>
  <c r="K342" i="16"/>
  <c r="H342" i="16"/>
  <c r="E342" i="16"/>
  <c r="B342" i="16"/>
  <c r="Q341" i="16"/>
  <c r="P341" i="16"/>
  <c r="O341" i="16"/>
  <c r="N341" i="16"/>
  <c r="M341" i="16"/>
  <c r="L341" i="16"/>
  <c r="K341" i="16"/>
  <c r="H341" i="16"/>
  <c r="E341" i="16"/>
  <c r="B341" i="16"/>
  <c r="Q340" i="16"/>
  <c r="P340" i="16"/>
  <c r="O340" i="16"/>
  <c r="N340" i="16"/>
  <c r="M340" i="16"/>
  <c r="L340" i="16"/>
  <c r="K340" i="16"/>
  <c r="H340" i="16"/>
  <c r="E340" i="16"/>
  <c r="B340" i="16"/>
  <c r="Q339" i="16"/>
  <c r="P339" i="16"/>
  <c r="O339" i="16"/>
  <c r="N339" i="16"/>
  <c r="M339" i="16"/>
  <c r="L339" i="16"/>
  <c r="K339" i="16"/>
  <c r="H339" i="16"/>
  <c r="E339" i="16"/>
  <c r="B339" i="16"/>
  <c r="Q338" i="16"/>
  <c r="P338" i="16"/>
  <c r="O338" i="16"/>
  <c r="N338" i="16"/>
  <c r="M338" i="16"/>
  <c r="L338" i="16"/>
  <c r="K338" i="16"/>
  <c r="H338" i="16"/>
  <c r="E338" i="16"/>
  <c r="B338" i="16"/>
  <c r="Q337" i="16"/>
  <c r="P337" i="16"/>
  <c r="O337" i="16"/>
  <c r="N337" i="16"/>
  <c r="M337" i="16"/>
  <c r="L337" i="16"/>
  <c r="K337" i="16"/>
  <c r="H337" i="16"/>
  <c r="E337" i="16"/>
  <c r="B337" i="16"/>
  <c r="Q336" i="16"/>
  <c r="P336" i="16"/>
  <c r="O336" i="16"/>
  <c r="N336" i="16"/>
  <c r="M336" i="16"/>
  <c r="L336" i="16"/>
  <c r="K336" i="16"/>
  <c r="H336" i="16"/>
  <c r="E336" i="16"/>
  <c r="B336" i="16"/>
  <c r="Q335" i="16"/>
  <c r="P335" i="16"/>
  <c r="O335" i="16"/>
  <c r="N335" i="16"/>
  <c r="M335" i="16"/>
  <c r="L335" i="16"/>
  <c r="K335" i="16"/>
  <c r="H335" i="16"/>
  <c r="E335" i="16"/>
  <c r="B335" i="16"/>
  <c r="Q334" i="16"/>
  <c r="P334" i="16"/>
  <c r="O334" i="16"/>
  <c r="N334" i="16"/>
  <c r="M334" i="16"/>
  <c r="L334" i="16"/>
  <c r="K334" i="16"/>
  <c r="H334" i="16"/>
  <c r="E334" i="16"/>
  <c r="B334" i="16"/>
  <c r="Q333" i="16"/>
  <c r="P333" i="16"/>
  <c r="O333" i="16"/>
  <c r="N333" i="16"/>
  <c r="M333" i="16"/>
  <c r="L333" i="16"/>
  <c r="K333" i="16"/>
  <c r="H333" i="16"/>
  <c r="E333" i="16"/>
  <c r="B333" i="16"/>
  <c r="Q332" i="16"/>
  <c r="P332" i="16"/>
  <c r="O332" i="16"/>
  <c r="N332" i="16"/>
  <c r="M332" i="16"/>
  <c r="L332" i="16"/>
  <c r="K332" i="16"/>
  <c r="H332" i="16"/>
  <c r="E332" i="16"/>
  <c r="B332" i="16"/>
  <c r="Q331" i="16"/>
  <c r="P331" i="16"/>
  <c r="O331" i="16"/>
  <c r="N331" i="16"/>
  <c r="M331" i="16"/>
  <c r="L331" i="16"/>
  <c r="K331" i="16"/>
  <c r="H331" i="16"/>
  <c r="E331" i="16"/>
  <c r="B331" i="16"/>
  <c r="Q330" i="16"/>
  <c r="P330" i="16"/>
  <c r="O330" i="16"/>
  <c r="N330" i="16"/>
  <c r="M330" i="16"/>
  <c r="L330" i="16"/>
  <c r="K330" i="16"/>
  <c r="H330" i="16"/>
  <c r="E330" i="16"/>
  <c r="B330" i="16"/>
  <c r="Q329" i="16"/>
  <c r="P329" i="16"/>
  <c r="O329" i="16"/>
  <c r="N329" i="16"/>
  <c r="M329" i="16"/>
  <c r="L329" i="16"/>
  <c r="K329" i="16"/>
  <c r="H329" i="16"/>
  <c r="E329" i="16"/>
  <c r="B329" i="16"/>
  <c r="Q328" i="16"/>
  <c r="P328" i="16"/>
  <c r="O328" i="16"/>
  <c r="N328" i="16"/>
  <c r="M328" i="16"/>
  <c r="L328" i="16"/>
  <c r="K328" i="16"/>
  <c r="H328" i="16"/>
  <c r="E328" i="16"/>
  <c r="B328" i="16"/>
  <c r="Q327" i="16"/>
  <c r="P327" i="16"/>
  <c r="O327" i="16"/>
  <c r="N327" i="16"/>
  <c r="M327" i="16"/>
  <c r="L327" i="16"/>
  <c r="K327" i="16"/>
  <c r="H327" i="16"/>
  <c r="E327" i="16"/>
  <c r="B327" i="16"/>
  <c r="Q326" i="16"/>
  <c r="P326" i="16"/>
  <c r="O326" i="16"/>
  <c r="N326" i="16"/>
  <c r="M326" i="16"/>
  <c r="L326" i="16"/>
  <c r="K326" i="16"/>
  <c r="H326" i="16"/>
  <c r="E326" i="16"/>
  <c r="B326" i="16"/>
  <c r="Q325" i="16"/>
  <c r="P325" i="16"/>
  <c r="O325" i="16"/>
  <c r="N325" i="16"/>
  <c r="M325" i="16"/>
  <c r="L325" i="16"/>
  <c r="K325" i="16"/>
  <c r="H325" i="16"/>
  <c r="E325" i="16"/>
  <c r="B325" i="16"/>
  <c r="Q324" i="16"/>
  <c r="P324" i="16"/>
  <c r="O324" i="16"/>
  <c r="N324" i="16"/>
  <c r="M324" i="16"/>
  <c r="L324" i="16"/>
  <c r="K324" i="16"/>
  <c r="H324" i="16"/>
  <c r="E324" i="16"/>
  <c r="B324" i="16"/>
  <c r="Q323" i="16"/>
  <c r="P323" i="16"/>
  <c r="O323" i="16"/>
  <c r="N323" i="16"/>
  <c r="M323" i="16"/>
  <c r="L323" i="16"/>
  <c r="K323" i="16"/>
  <c r="H323" i="16"/>
  <c r="E323" i="16"/>
  <c r="B323" i="16"/>
  <c r="Q322" i="16"/>
  <c r="P322" i="16"/>
  <c r="O322" i="16"/>
  <c r="N322" i="16"/>
  <c r="M322" i="16"/>
  <c r="L322" i="16"/>
  <c r="K322" i="16"/>
  <c r="H322" i="16"/>
  <c r="E322" i="16"/>
  <c r="B322" i="16"/>
  <c r="Q321" i="16"/>
  <c r="P321" i="16"/>
  <c r="O321" i="16"/>
  <c r="N321" i="16"/>
  <c r="M321" i="16"/>
  <c r="L321" i="16"/>
  <c r="K321" i="16"/>
  <c r="H321" i="16"/>
  <c r="E321" i="16"/>
  <c r="B321" i="16"/>
  <c r="Q320" i="16"/>
  <c r="P320" i="16"/>
  <c r="O320" i="16"/>
  <c r="N320" i="16"/>
  <c r="M320" i="16"/>
  <c r="L320" i="16"/>
  <c r="K320" i="16"/>
  <c r="H320" i="16"/>
  <c r="E320" i="16"/>
  <c r="B320" i="16"/>
  <c r="Q319" i="16"/>
  <c r="P319" i="16"/>
  <c r="O319" i="16"/>
  <c r="N319" i="16"/>
  <c r="M319" i="16"/>
  <c r="L319" i="16"/>
  <c r="K319" i="16"/>
  <c r="H319" i="16"/>
  <c r="E319" i="16"/>
  <c r="B319" i="16"/>
  <c r="Q318" i="16"/>
  <c r="P318" i="16"/>
  <c r="O318" i="16"/>
  <c r="N318" i="16"/>
  <c r="M318" i="16"/>
  <c r="L318" i="16"/>
  <c r="K318" i="16"/>
  <c r="H318" i="16"/>
  <c r="E318" i="16"/>
  <c r="B318" i="16"/>
  <c r="Q317" i="16"/>
  <c r="P317" i="16"/>
  <c r="O317" i="16"/>
  <c r="N317" i="16"/>
  <c r="M317" i="16"/>
  <c r="L317" i="16"/>
  <c r="K317" i="16"/>
  <c r="H317" i="16"/>
  <c r="E317" i="16"/>
  <c r="B317" i="16"/>
  <c r="Q316" i="16"/>
  <c r="P316" i="16"/>
  <c r="O316" i="16"/>
  <c r="N316" i="16"/>
  <c r="M316" i="16"/>
  <c r="L316" i="16"/>
  <c r="K316" i="16"/>
  <c r="H316" i="16"/>
  <c r="E316" i="16"/>
  <c r="B316" i="16"/>
  <c r="Q315" i="16"/>
  <c r="P315" i="16"/>
  <c r="O315" i="16"/>
  <c r="N315" i="16"/>
  <c r="M315" i="16"/>
  <c r="L315" i="16"/>
  <c r="K315" i="16"/>
  <c r="H315" i="16"/>
  <c r="E315" i="16"/>
  <c r="B315" i="16"/>
  <c r="Q314" i="16"/>
  <c r="P314" i="16"/>
  <c r="O314" i="16"/>
  <c r="N314" i="16"/>
  <c r="M314" i="16"/>
  <c r="L314" i="16"/>
  <c r="K314" i="16"/>
  <c r="H314" i="16"/>
  <c r="E314" i="16"/>
  <c r="B314" i="16"/>
  <c r="Q313" i="16"/>
  <c r="P313" i="16"/>
  <c r="O313" i="16"/>
  <c r="N313" i="16"/>
  <c r="M313" i="16"/>
  <c r="L313" i="16"/>
  <c r="K313" i="16"/>
  <c r="H313" i="16"/>
  <c r="E313" i="16"/>
  <c r="B313" i="16"/>
  <c r="Q312" i="16"/>
  <c r="P312" i="16"/>
  <c r="O312" i="16"/>
  <c r="N312" i="16"/>
  <c r="M312" i="16"/>
  <c r="L312" i="16"/>
  <c r="K312" i="16"/>
  <c r="H312" i="16"/>
  <c r="E312" i="16"/>
  <c r="B312" i="16"/>
  <c r="Q311" i="16"/>
  <c r="P311" i="16"/>
  <c r="O311" i="16"/>
  <c r="N311" i="16"/>
  <c r="M311" i="16"/>
  <c r="L311" i="16"/>
  <c r="K311" i="16"/>
  <c r="H311" i="16"/>
  <c r="E311" i="16"/>
  <c r="B311" i="16"/>
  <c r="Q310" i="16"/>
  <c r="P310" i="16"/>
  <c r="O310" i="16"/>
  <c r="N310" i="16"/>
  <c r="M310" i="16"/>
  <c r="L310" i="16"/>
  <c r="K310" i="16"/>
  <c r="H310" i="16"/>
  <c r="E310" i="16"/>
  <c r="B310" i="16"/>
  <c r="Q309" i="16"/>
  <c r="P309" i="16"/>
  <c r="O309" i="16"/>
  <c r="N309" i="16"/>
  <c r="M309" i="16"/>
  <c r="L309" i="16"/>
  <c r="K309" i="16"/>
  <c r="H309" i="16"/>
  <c r="E309" i="16"/>
  <c r="B309" i="16"/>
  <c r="Q308" i="16"/>
  <c r="P308" i="16"/>
  <c r="O308" i="16"/>
  <c r="N308" i="16"/>
  <c r="M308" i="16"/>
  <c r="L308" i="16"/>
  <c r="K308" i="16"/>
  <c r="H308" i="16"/>
  <c r="E308" i="16"/>
  <c r="B308" i="16"/>
  <c r="Q307" i="16"/>
  <c r="P307" i="16"/>
  <c r="O307" i="16"/>
  <c r="N307" i="16"/>
  <c r="M307" i="16"/>
  <c r="L307" i="16"/>
  <c r="K307" i="16"/>
  <c r="H307" i="16"/>
  <c r="E307" i="16"/>
  <c r="B307" i="16"/>
  <c r="Q306" i="16"/>
  <c r="P306" i="16"/>
  <c r="O306" i="16"/>
  <c r="N306" i="16"/>
  <c r="M306" i="16"/>
  <c r="L306" i="16"/>
  <c r="K306" i="16"/>
  <c r="H306" i="16"/>
  <c r="E306" i="16"/>
  <c r="B306" i="16"/>
  <c r="Q305" i="16"/>
  <c r="P305" i="16"/>
  <c r="O305" i="16"/>
  <c r="N305" i="16"/>
  <c r="M305" i="16"/>
  <c r="L305" i="16"/>
  <c r="K305" i="16"/>
  <c r="H305" i="16"/>
  <c r="E305" i="16"/>
  <c r="B305" i="16"/>
  <c r="Q304" i="16"/>
  <c r="P304" i="16"/>
  <c r="O304" i="16"/>
  <c r="N304" i="16"/>
  <c r="M304" i="16"/>
  <c r="L304" i="16"/>
  <c r="K304" i="16"/>
  <c r="H304" i="16"/>
  <c r="E304" i="16"/>
  <c r="B304" i="16"/>
  <c r="Q303" i="16"/>
  <c r="P303" i="16"/>
  <c r="O303" i="16"/>
  <c r="N303" i="16"/>
  <c r="M303" i="16"/>
  <c r="L303" i="16"/>
  <c r="K303" i="16"/>
  <c r="H303" i="16"/>
  <c r="E303" i="16"/>
  <c r="B303" i="16"/>
  <c r="Q302" i="16"/>
  <c r="P302" i="16"/>
  <c r="O302" i="16"/>
  <c r="N302" i="16"/>
  <c r="M302" i="16"/>
  <c r="L302" i="16"/>
  <c r="K302" i="16"/>
  <c r="H302" i="16"/>
  <c r="E302" i="16"/>
  <c r="B302" i="16"/>
  <c r="Q301" i="16"/>
  <c r="P301" i="16"/>
  <c r="O301" i="16"/>
  <c r="N301" i="16"/>
  <c r="M301" i="16"/>
  <c r="L301" i="16"/>
  <c r="K301" i="16"/>
  <c r="H301" i="16"/>
  <c r="E301" i="16"/>
  <c r="B301" i="16"/>
  <c r="Q300" i="16"/>
  <c r="P300" i="16"/>
  <c r="O300" i="16"/>
  <c r="N300" i="16"/>
  <c r="M300" i="16"/>
  <c r="L300" i="16"/>
  <c r="K300" i="16"/>
  <c r="H300" i="16"/>
  <c r="E300" i="16"/>
  <c r="B300" i="16"/>
  <c r="Q299" i="16"/>
  <c r="P299" i="16"/>
  <c r="O299" i="16"/>
  <c r="N299" i="16"/>
  <c r="M299" i="16"/>
  <c r="L299" i="16"/>
  <c r="K299" i="16"/>
  <c r="H299" i="16"/>
  <c r="E299" i="16"/>
  <c r="B299" i="16"/>
  <c r="Q298" i="16"/>
  <c r="P298" i="16"/>
  <c r="O298" i="16"/>
  <c r="N298" i="16"/>
  <c r="M298" i="16"/>
  <c r="L298" i="16"/>
  <c r="K298" i="16"/>
  <c r="H298" i="16"/>
  <c r="E298" i="16"/>
  <c r="B298" i="16"/>
  <c r="Q297" i="16"/>
  <c r="P297" i="16"/>
  <c r="O297" i="16"/>
  <c r="N297" i="16"/>
  <c r="M297" i="16"/>
  <c r="L297" i="16"/>
  <c r="K297" i="16"/>
  <c r="H297" i="16"/>
  <c r="E297" i="16"/>
  <c r="B297" i="16"/>
  <c r="Q296" i="16"/>
  <c r="P296" i="16"/>
  <c r="O296" i="16"/>
  <c r="N296" i="16"/>
  <c r="M296" i="16"/>
  <c r="L296" i="16"/>
  <c r="K296" i="16"/>
  <c r="H296" i="16"/>
  <c r="E296" i="16"/>
  <c r="B296" i="16"/>
  <c r="Q295" i="16"/>
  <c r="P295" i="16"/>
  <c r="O295" i="16"/>
  <c r="N295" i="16"/>
  <c r="M295" i="16"/>
  <c r="L295" i="16"/>
  <c r="K295" i="16"/>
  <c r="H295" i="16"/>
  <c r="E295" i="16"/>
  <c r="B295" i="16"/>
  <c r="Q294" i="16"/>
  <c r="P294" i="16"/>
  <c r="O294" i="16"/>
  <c r="N294" i="16"/>
  <c r="M294" i="16"/>
  <c r="L294" i="16"/>
  <c r="K294" i="16"/>
  <c r="H294" i="16"/>
  <c r="E294" i="16"/>
  <c r="B294" i="16"/>
  <c r="Q293" i="16"/>
  <c r="P293" i="16"/>
  <c r="O293" i="16"/>
  <c r="N293" i="16"/>
  <c r="M293" i="16"/>
  <c r="L293" i="16"/>
  <c r="K293" i="16"/>
  <c r="H293" i="16"/>
  <c r="E293" i="16"/>
  <c r="B293" i="16"/>
  <c r="Q292" i="16"/>
  <c r="P292" i="16"/>
  <c r="O292" i="16"/>
  <c r="N292" i="16"/>
  <c r="M292" i="16"/>
  <c r="L292" i="16"/>
  <c r="K292" i="16"/>
  <c r="H292" i="16"/>
  <c r="E292" i="16"/>
  <c r="B292" i="16"/>
  <c r="Q291" i="16"/>
  <c r="P291" i="16"/>
  <c r="O291" i="16"/>
  <c r="N291" i="16"/>
  <c r="M291" i="16"/>
  <c r="L291" i="16"/>
  <c r="K291" i="16"/>
  <c r="H291" i="16"/>
  <c r="E291" i="16"/>
  <c r="B291" i="16"/>
  <c r="Q290" i="16"/>
  <c r="P290" i="16"/>
  <c r="O290" i="16"/>
  <c r="N290" i="16"/>
  <c r="M290" i="16"/>
  <c r="L290" i="16"/>
  <c r="K290" i="16"/>
  <c r="H290" i="16"/>
  <c r="E290" i="16"/>
  <c r="B290" i="16"/>
  <c r="Q289" i="16"/>
  <c r="P289" i="16"/>
  <c r="O289" i="16"/>
  <c r="N289" i="16"/>
  <c r="M289" i="16"/>
  <c r="L289" i="16"/>
  <c r="K289" i="16"/>
  <c r="H289" i="16"/>
  <c r="E289" i="16"/>
  <c r="B289" i="16"/>
  <c r="Q288" i="16"/>
  <c r="P288" i="16"/>
  <c r="O288" i="16"/>
  <c r="N288" i="16"/>
  <c r="M288" i="16"/>
  <c r="L288" i="16"/>
  <c r="K288" i="16"/>
  <c r="H288" i="16"/>
  <c r="E288" i="16"/>
  <c r="B288" i="16"/>
  <c r="Q287" i="16"/>
  <c r="P287" i="16"/>
  <c r="O287" i="16"/>
  <c r="N287" i="16"/>
  <c r="M287" i="16"/>
  <c r="L287" i="16"/>
  <c r="K287" i="16"/>
  <c r="H287" i="16"/>
  <c r="E287" i="16"/>
  <c r="B287" i="16"/>
  <c r="Q286" i="16"/>
  <c r="P286" i="16"/>
  <c r="O286" i="16"/>
  <c r="N286" i="16"/>
  <c r="M286" i="16"/>
  <c r="L286" i="16"/>
  <c r="K286" i="16"/>
  <c r="H286" i="16"/>
  <c r="E286" i="16"/>
  <c r="B286" i="16"/>
  <c r="Q285" i="16"/>
  <c r="P285" i="16"/>
  <c r="O285" i="16"/>
  <c r="N285" i="16"/>
  <c r="M285" i="16"/>
  <c r="L285" i="16"/>
  <c r="K285" i="16"/>
  <c r="H285" i="16"/>
  <c r="E285" i="16"/>
  <c r="B285" i="16"/>
  <c r="Q284" i="16"/>
  <c r="P284" i="16"/>
  <c r="O284" i="16"/>
  <c r="N284" i="16"/>
  <c r="M284" i="16"/>
  <c r="L284" i="16"/>
  <c r="K284" i="16"/>
  <c r="H284" i="16"/>
  <c r="E284" i="16"/>
  <c r="B284" i="16"/>
  <c r="Q283" i="16"/>
  <c r="P283" i="16"/>
  <c r="O283" i="16"/>
  <c r="N283" i="16"/>
  <c r="M283" i="16"/>
  <c r="L283" i="16"/>
  <c r="K283" i="16"/>
  <c r="H283" i="16"/>
  <c r="E283" i="16"/>
  <c r="B283" i="16"/>
  <c r="Q282" i="16"/>
  <c r="P282" i="16"/>
  <c r="O282" i="16"/>
  <c r="N282" i="16"/>
  <c r="M282" i="16"/>
  <c r="L282" i="16"/>
  <c r="K282" i="16"/>
  <c r="H282" i="16"/>
  <c r="E282" i="16"/>
  <c r="B282" i="16"/>
  <c r="Q281" i="16"/>
  <c r="P281" i="16"/>
  <c r="O281" i="16"/>
  <c r="N281" i="16"/>
  <c r="M281" i="16"/>
  <c r="L281" i="16"/>
  <c r="K281" i="16"/>
  <c r="H281" i="16"/>
  <c r="E281" i="16"/>
  <c r="B281" i="16"/>
  <c r="Q280" i="16"/>
  <c r="P280" i="16"/>
  <c r="O280" i="16"/>
  <c r="N280" i="16"/>
  <c r="M280" i="16"/>
  <c r="L280" i="16"/>
  <c r="K280" i="16"/>
  <c r="H280" i="16"/>
  <c r="E280" i="16"/>
  <c r="B280" i="16"/>
  <c r="Q279" i="16"/>
  <c r="P279" i="16"/>
  <c r="O279" i="16"/>
  <c r="N279" i="16"/>
  <c r="M279" i="16"/>
  <c r="L279" i="16"/>
  <c r="K279" i="16"/>
  <c r="H279" i="16"/>
  <c r="E279" i="16"/>
  <c r="B279" i="16"/>
  <c r="Q278" i="16"/>
  <c r="P278" i="16"/>
  <c r="O278" i="16"/>
  <c r="N278" i="16"/>
  <c r="M278" i="16"/>
  <c r="L278" i="16"/>
  <c r="K278" i="16"/>
  <c r="H278" i="16"/>
  <c r="E278" i="16"/>
  <c r="B278" i="16"/>
  <c r="Q277" i="16"/>
  <c r="P277" i="16"/>
  <c r="O277" i="16"/>
  <c r="N277" i="16"/>
  <c r="M277" i="16"/>
  <c r="L277" i="16"/>
  <c r="K277" i="16"/>
  <c r="H277" i="16"/>
  <c r="E277" i="16"/>
  <c r="B277" i="16"/>
  <c r="Q276" i="16"/>
  <c r="P276" i="16"/>
  <c r="O276" i="16"/>
  <c r="N276" i="16"/>
  <c r="M276" i="16"/>
  <c r="L276" i="16"/>
  <c r="K276" i="16"/>
  <c r="H276" i="16"/>
  <c r="E276" i="16"/>
  <c r="B276" i="16"/>
  <c r="Q275" i="16"/>
  <c r="P275" i="16"/>
  <c r="O275" i="16"/>
  <c r="N275" i="16"/>
  <c r="M275" i="16"/>
  <c r="L275" i="16"/>
  <c r="K275" i="16"/>
  <c r="H275" i="16"/>
  <c r="E275" i="16"/>
  <c r="B275" i="16"/>
  <c r="Q274" i="16"/>
  <c r="P274" i="16"/>
  <c r="O274" i="16"/>
  <c r="N274" i="16"/>
  <c r="M274" i="16"/>
  <c r="L274" i="16"/>
  <c r="K274" i="16"/>
  <c r="H274" i="16"/>
  <c r="E274" i="16"/>
  <c r="B274" i="16"/>
  <c r="Q273" i="16"/>
  <c r="P273" i="16"/>
  <c r="O273" i="16"/>
  <c r="N273" i="16"/>
  <c r="M273" i="16"/>
  <c r="L273" i="16"/>
  <c r="K273" i="16"/>
  <c r="H273" i="16"/>
  <c r="E273" i="16"/>
  <c r="B273" i="16"/>
  <c r="Q272" i="16"/>
  <c r="P272" i="16"/>
  <c r="O272" i="16"/>
  <c r="N272" i="16"/>
  <c r="M272" i="16"/>
  <c r="L272" i="16"/>
  <c r="K272" i="16"/>
  <c r="H272" i="16"/>
  <c r="E272" i="16"/>
  <c r="B272" i="16"/>
  <c r="Q271" i="16"/>
  <c r="P271" i="16"/>
  <c r="O271" i="16"/>
  <c r="N271" i="16"/>
  <c r="M271" i="16"/>
  <c r="L271" i="16"/>
  <c r="K271" i="16"/>
  <c r="H271" i="16"/>
  <c r="E271" i="16"/>
  <c r="B271" i="16"/>
  <c r="Q270" i="16"/>
  <c r="P270" i="16"/>
  <c r="O270" i="16"/>
  <c r="N270" i="16"/>
  <c r="M270" i="16"/>
  <c r="L270" i="16"/>
  <c r="K270" i="16"/>
  <c r="H270" i="16"/>
  <c r="E270" i="16"/>
  <c r="B270" i="16"/>
  <c r="Q269" i="16"/>
  <c r="P269" i="16"/>
  <c r="O269" i="16"/>
  <c r="N269" i="16"/>
  <c r="M269" i="16"/>
  <c r="L269" i="16"/>
  <c r="K269" i="16"/>
  <c r="H269" i="16"/>
  <c r="E269" i="16"/>
  <c r="B269" i="16"/>
  <c r="Q268" i="16"/>
  <c r="P268" i="16"/>
  <c r="O268" i="16"/>
  <c r="N268" i="16"/>
  <c r="M268" i="16"/>
  <c r="L268" i="16"/>
  <c r="K268" i="16"/>
  <c r="H268" i="16"/>
  <c r="E268" i="16"/>
  <c r="B268" i="16"/>
  <c r="Q267" i="16"/>
  <c r="P267" i="16"/>
  <c r="O267" i="16"/>
  <c r="N267" i="16"/>
  <c r="M267" i="16"/>
  <c r="L267" i="16"/>
  <c r="K267" i="16"/>
  <c r="H267" i="16"/>
  <c r="E267" i="16"/>
  <c r="B267" i="16"/>
  <c r="Q266" i="16"/>
  <c r="P266" i="16"/>
  <c r="O266" i="16"/>
  <c r="N266" i="16"/>
  <c r="M266" i="16"/>
  <c r="L266" i="16"/>
  <c r="K266" i="16"/>
  <c r="H266" i="16"/>
  <c r="E266" i="16"/>
  <c r="B266" i="16"/>
  <c r="Q265" i="16"/>
  <c r="P265" i="16"/>
  <c r="O265" i="16"/>
  <c r="N265" i="16"/>
  <c r="M265" i="16"/>
  <c r="L265" i="16"/>
  <c r="K265" i="16"/>
  <c r="H265" i="16"/>
  <c r="E265" i="16"/>
  <c r="B265" i="16"/>
  <c r="Q264" i="16"/>
  <c r="P264" i="16"/>
  <c r="O264" i="16"/>
  <c r="N264" i="16"/>
  <c r="M264" i="16"/>
  <c r="L264" i="16"/>
  <c r="K264" i="16"/>
  <c r="H264" i="16"/>
  <c r="E264" i="16"/>
  <c r="B264" i="16"/>
  <c r="Q263" i="16"/>
  <c r="P263" i="16"/>
  <c r="O263" i="16"/>
  <c r="N263" i="16"/>
  <c r="M263" i="16"/>
  <c r="L263" i="16"/>
  <c r="K263" i="16"/>
  <c r="H263" i="16"/>
  <c r="E263" i="16"/>
  <c r="B263" i="16"/>
  <c r="Q262" i="16"/>
  <c r="P262" i="16"/>
  <c r="O262" i="16"/>
  <c r="N262" i="16"/>
  <c r="M262" i="16"/>
  <c r="L262" i="16"/>
  <c r="K262" i="16"/>
  <c r="H262" i="16"/>
  <c r="E262" i="16"/>
  <c r="B262" i="16"/>
  <c r="Q261" i="16"/>
  <c r="P261" i="16"/>
  <c r="O261" i="16"/>
  <c r="N261" i="16"/>
  <c r="M261" i="16"/>
  <c r="L261" i="16"/>
  <c r="K261" i="16"/>
  <c r="H261" i="16"/>
  <c r="E261" i="16"/>
  <c r="B261" i="16"/>
  <c r="Q260" i="16"/>
  <c r="P260" i="16"/>
  <c r="O260" i="16"/>
  <c r="N260" i="16"/>
  <c r="M260" i="16"/>
  <c r="L260" i="16"/>
  <c r="K260" i="16"/>
  <c r="H260" i="16"/>
  <c r="E260" i="16"/>
  <c r="B260" i="16"/>
  <c r="Q259" i="16"/>
  <c r="P259" i="16"/>
  <c r="O259" i="16"/>
  <c r="N259" i="16"/>
  <c r="M259" i="16"/>
  <c r="L259" i="16"/>
  <c r="K259" i="16"/>
  <c r="H259" i="16"/>
  <c r="E259" i="16"/>
  <c r="B259" i="16"/>
  <c r="Q258" i="16"/>
  <c r="P258" i="16"/>
  <c r="O258" i="16"/>
  <c r="N258" i="16"/>
  <c r="M258" i="16"/>
  <c r="L258" i="16"/>
  <c r="K258" i="16"/>
  <c r="H258" i="16"/>
  <c r="E258" i="16"/>
  <c r="B258" i="16"/>
  <c r="Q257" i="16"/>
  <c r="P257" i="16"/>
  <c r="O257" i="16"/>
  <c r="N257" i="16"/>
  <c r="M257" i="16"/>
  <c r="L257" i="16"/>
  <c r="K257" i="16"/>
  <c r="H257" i="16"/>
  <c r="E257" i="16"/>
  <c r="B257" i="16"/>
  <c r="Q256" i="16"/>
  <c r="P256" i="16"/>
  <c r="O256" i="16"/>
  <c r="N256" i="16"/>
  <c r="M256" i="16"/>
  <c r="L256" i="16"/>
  <c r="K256" i="16"/>
  <c r="H256" i="16"/>
  <c r="E256" i="16"/>
  <c r="B256" i="16"/>
  <c r="Q255" i="16"/>
  <c r="P255" i="16"/>
  <c r="O255" i="16"/>
  <c r="N255" i="16"/>
  <c r="M255" i="16"/>
  <c r="L255" i="16"/>
  <c r="K255" i="16"/>
  <c r="H255" i="16"/>
  <c r="E255" i="16"/>
  <c r="B255" i="16"/>
  <c r="Q254" i="16"/>
  <c r="P254" i="16"/>
  <c r="O254" i="16"/>
  <c r="N254" i="16"/>
  <c r="M254" i="16"/>
  <c r="L254" i="16"/>
  <c r="K254" i="16"/>
  <c r="H254" i="16"/>
  <c r="E254" i="16"/>
  <c r="B254" i="16"/>
  <c r="Q253" i="16"/>
  <c r="P253" i="16"/>
  <c r="O253" i="16"/>
  <c r="N253" i="16"/>
  <c r="M253" i="16"/>
  <c r="L253" i="16"/>
  <c r="K253" i="16"/>
  <c r="H253" i="16"/>
  <c r="E253" i="16"/>
  <c r="B253" i="16"/>
  <c r="Q252" i="16"/>
  <c r="P252" i="16"/>
  <c r="O252" i="16"/>
  <c r="N252" i="16"/>
  <c r="M252" i="16"/>
  <c r="L252" i="16"/>
  <c r="K252" i="16"/>
  <c r="H252" i="16"/>
  <c r="E252" i="16"/>
  <c r="B252" i="16"/>
  <c r="Q251" i="16"/>
  <c r="P251" i="16"/>
  <c r="O251" i="16"/>
  <c r="N251" i="16"/>
  <c r="M251" i="16"/>
  <c r="L251" i="16"/>
  <c r="K251" i="16"/>
  <c r="H251" i="16"/>
  <c r="E251" i="16"/>
  <c r="B251" i="16"/>
  <c r="Q250" i="16"/>
  <c r="P250" i="16"/>
  <c r="O250" i="16"/>
  <c r="N250" i="16"/>
  <c r="M250" i="16"/>
  <c r="L250" i="16"/>
  <c r="K250" i="16"/>
  <c r="H250" i="16"/>
  <c r="E250" i="16"/>
  <c r="B250" i="16"/>
  <c r="Q249" i="16"/>
  <c r="P249" i="16"/>
  <c r="O249" i="16"/>
  <c r="N249" i="16"/>
  <c r="M249" i="16"/>
  <c r="L249" i="16"/>
  <c r="K249" i="16"/>
  <c r="H249" i="16"/>
  <c r="E249" i="16"/>
  <c r="B249" i="16"/>
  <c r="Q248" i="16"/>
  <c r="P248" i="16"/>
  <c r="O248" i="16"/>
  <c r="N248" i="16"/>
  <c r="M248" i="16"/>
  <c r="L248" i="16"/>
  <c r="K248" i="16"/>
  <c r="H248" i="16"/>
  <c r="E248" i="16"/>
  <c r="B248" i="16"/>
  <c r="Q247" i="16"/>
  <c r="P247" i="16"/>
  <c r="O247" i="16"/>
  <c r="N247" i="16"/>
  <c r="M247" i="16"/>
  <c r="L247" i="16"/>
  <c r="K247" i="16"/>
  <c r="H247" i="16"/>
  <c r="E247" i="16"/>
  <c r="B247" i="16"/>
  <c r="Q246" i="16"/>
  <c r="P246" i="16"/>
  <c r="O246" i="16"/>
  <c r="N246" i="16"/>
  <c r="M246" i="16"/>
  <c r="L246" i="16"/>
  <c r="K246" i="16"/>
  <c r="H246" i="16"/>
  <c r="E246" i="16"/>
  <c r="B246" i="16"/>
  <c r="Q245" i="16"/>
  <c r="P245" i="16"/>
  <c r="O245" i="16"/>
  <c r="N245" i="16"/>
  <c r="M245" i="16"/>
  <c r="L245" i="16"/>
  <c r="K245" i="16"/>
  <c r="H245" i="16"/>
  <c r="E245" i="16"/>
  <c r="B245" i="16"/>
  <c r="Q244" i="16"/>
  <c r="P244" i="16"/>
  <c r="O244" i="16"/>
  <c r="N244" i="16"/>
  <c r="M244" i="16"/>
  <c r="L244" i="16"/>
  <c r="K244" i="16"/>
  <c r="H244" i="16"/>
  <c r="E244" i="16"/>
  <c r="B244" i="16"/>
  <c r="Q243" i="16"/>
  <c r="P243" i="16"/>
  <c r="O243" i="16"/>
  <c r="N243" i="16"/>
  <c r="M243" i="16"/>
  <c r="L243" i="16"/>
  <c r="K243" i="16"/>
  <c r="H243" i="16"/>
  <c r="E243" i="16"/>
  <c r="B243" i="16"/>
  <c r="Q242" i="16"/>
  <c r="P242" i="16"/>
  <c r="O242" i="16"/>
  <c r="N242" i="16"/>
  <c r="M242" i="16"/>
  <c r="L242" i="16"/>
  <c r="K242" i="16"/>
  <c r="H242" i="16"/>
  <c r="E242" i="16"/>
  <c r="B242" i="16"/>
  <c r="Q241" i="16"/>
  <c r="P241" i="16"/>
  <c r="O241" i="16"/>
  <c r="N241" i="16"/>
  <c r="M241" i="16"/>
  <c r="L241" i="16"/>
  <c r="K241" i="16"/>
  <c r="H241" i="16"/>
  <c r="E241" i="16"/>
  <c r="B241" i="16"/>
  <c r="Q240" i="16"/>
  <c r="P240" i="16"/>
  <c r="O240" i="16"/>
  <c r="N240" i="16"/>
  <c r="M240" i="16"/>
  <c r="L240" i="16"/>
  <c r="K240" i="16"/>
  <c r="H240" i="16"/>
  <c r="E240" i="16"/>
  <c r="B240" i="16"/>
  <c r="Q239" i="16"/>
  <c r="P239" i="16"/>
  <c r="O239" i="16"/>
  <c r="N239" i="16"/>
  <c r="M239" i="16"/>
  <c r="L239" i="16"/>
  <c r="K239" i="16"/>
  <c r="H239" i="16"/>
  <c r="E239" i="16"/>
  <c r="B239" i="16"/>
  <c r="Q238" i="16"/>
  <c r="P238" i="16"/>
  <c r="O238" i="16"/>
  <c r="N238" i="16"/>
  <c r="M238" i="16"/>
  <c r="L238" i="16"/>
  <c r="K238" i="16"/>
  <c r="H238" i="16"/>
  <c r="E238" i="16"/>
  <c r="B238" i="16"/>
  <c r="Q237" i="16"/>
  <c r="P237" i="16"/>
  <c r="O237" i="16"/>
  <c r="N237" i="16"/>
  <c r="M237" i="16"/>
  <c r="L237" i="16"/>
  <c r="K237" i="16"/>
  <c r="H237" i="16"/>
  <c r="E237" i="16"/>
  <c r="B237" i="16"/>
  <c r="Q236" i="16"/>
  <c r="P236" i="16"/>
  <c r="O236" i="16"/>
  <c r="N236" i="16"/>
  <c r="M236" i="16"/>
  <c r="L236" i="16"/>
  <c r="K236" i="16"/>
  <c r="H236" i="16"/>
  <c r="E236" i="16"/>
  <c r="B236" i="16"/>
  <c r="Q235" i="16"/>
  <c r="P235" i="16"/>
  <c r="O235" i="16"/>
  <c r="N235" i="16"/>
  <c r="M235" i="16"/>
  <c r="L235" i="16"/>
  <c r="K235" i="16"/>
  <c r="H235" i="16"/>
  <c r="E235" i="16"/>
  <c r="B235" i="16"/>
  <c r="Q234" i="16"/>
  <c r="P234" i="16"/>
  <c r="O234" i="16"/>
  <c r="N234" i="16"/>
  <c r="M234" i="16"/>
  <c r="L234" i="16"/>
  <c r="K234" i="16"/>
  <c r="H234" i="16"/>
  <c r="E234" i="16"/>
  <c r="B234" i="16"/>
  <c r="Q233" i="16"/>
  <c r="P233" i="16"/>
  <c r="O233" i="16"/>
  <c r="N233" i="16"/>
  <c r="M233" i="16"/>
  <c r="L233" i="16"/>
  <c r="K233" i="16"/>
  <c r="H233" i="16"/>
  <c r="E233" i="16"/>
  <c r="B233" i="16"/>
  <c r="Q232" i="16"/>
  <c r="P232" i="16"/>
  <c r="O232" i="16"/>
  <c r="N232" i="16"/>
  <c r="M232" i="16"/>
  <c r="L232" i="16"/>
  <c r="K232" i="16"/>
  <c r="H232" i="16"/>
  <c r="E232" i="16"/>
  <c r="B232" i="16"/>
  <c r="Q231" i="16"/>
  <c r="P231" i="16"/>
  <c r="O231" i="16"/>
  <c r="N231" i="16"/>
  <c r="M231" i="16"/>
  <c r="L231" i="16"/>
  <c r="K231" i="16"/>
  <c r="H231" i="16"/>
  <c r="E231" i="16"/>
  <c r="B231" i="16"/>
  <c r="Q230" i="16"/>
  <c r="P230" i="16"/>
  <c r="O230" i="16"/>
  <c r="N230" i="16"/>
  <c r="M230" i="16"/>
  <c r="L230" i="16"/>
  <c r="K230" i="16"/>
  <c r="H230" i="16"/>
  <c r="E230" i="16"/>
  <c r="B230" i="16"/>
  <c r="Q229" i="16"/>
  <c r="P229" i="16"/>
  <c r="O229" i="16"/>
  <c r="N229" i="16"/>
  <c r="M229" i="16"/>
  <c r="L229" i="16"/>
  <c r="K229" i="16"/>
  <c r="H229" i="16"/>
  <c r="E229" i="16"/>
  <c r="B229" i="16"/>
  <c r="Q228" i="16"/>
  <c r="P228" i="16"/>
  <c r="O228" i="16"/>
  <c r="N228" i="16"/>
  <c r="M228" i="16"/>
  <c r="L228" i="16"/>
  <c r="K228" i="16"/>
  <c r="H228" i="16"/>
  <c r="E228" i="16"/>
  <c r="B228" i="16"/>
  <c r="Q227" i="16"/>
  <c r="P227" i="16"/>
  <c r="O227" i="16"/>
  <c r="N227" i="16"/>
  <c r="M227" i="16"/>
  <c r="L227" i="16"/>
  <c r="K227" i="16"/>
  <c r="H227" i="16"/>
  <c r="E227" i="16"/>
  <c r="B227" i="16"/>
  <c r="Q226" i="16"/>
  <c r="P226" i="16"/>
  <c r="O226" i="16"/>
  <c r="N226" i="16"/>
  <c r="M226" i="16"/>
  <c r="L226" i="16"/>
  <c r="K226" i="16"/>
  <c r="H226" i="16"/>
  <c r="E226" i="16"/>
  <c r="B226" i="16"/>
  <c r="Q225" i="16"/>
  <c r="P225" i="16"/>
  <c r="O225" i="16"/>
  <c r="N225" i="16"/>
  <c r="M225" i="16"/>
  <c r="L225" i="16"/>
  <c r="K225" i="16"/>
  <c r="H225" i="16"/>
  <c r="E225" i="16"/>
  <c r="B225" i="16"/>
  <c r="Q224" i="16"/>
  <c r="P224" i="16"/>
  <c r="O224" i="16"/>
  <c r="N224" i="16"/>
  <c r="M224" i="16"/>
  <c r="L224" i="16"/>
  <c r="K224" i="16"/>
  <c r="H224" i="16"/>
  <c r="E224" i="16"/>
  <c r="B224" i="16"/>
  <c r="Q223" i="16"/>
  <c r="P223" i="16"/>
  <c r="O223" i="16"/>
  <c r="N223" i="16"/>
  <c r="M223" i="16"/>
  <c r="L223" i="16"/>
  <c r="K223" i="16"/>
  <c r="H223" i="16"/>
  <c r="E223" i="16"/>
  <c r="B223" i="16"/>
  <c r="Q222" i="16"/>
  <c r="P222" i="16"/>
  <c r="O222" i="16"/>
  <c r="N222" i="16"/>
  <c r="M222" i="16"/>
  <c r="L222" i="16"/>
  <c r="K222" i="16"/>
  <c r="H222" i="16"/>
  <c r="E222" i="16"/>
  <c r="B222" i="16"/>
  <c r="Q221" i="16"/>
  <c r="P221" i="16"/>
  <c r="O221" i="16"/>
  <c r="N221" i="16"/>
  <c r="M221" i="16"/>
  <c r="L221" i="16"/>
  <c r="K221" i="16"/>
  <c r="H221" i="16"/>
  <c r="E221" i="16"/>
  <c r="B221" i="16"/>
  <c r="Q220" i="16"/>
  <c r="P220" i="16"/>
  <c r="O220" i="16"/>
  <c r="N220" i="16"/>
  <c r="M220" i="16"/>
  <c r="L220" i="16"/>
  <c r="K220" i="16"/>
  <c r="H220" i="16"/>
  <c r="E220" i="16"/>
  <c r="B220" i="16"/>
  <c r="Q219" i="16"/>
  <c r="P219" i="16"/>
  <c r="O219" i="16"/>
  <c r="N219" i="16"/>
  <c r="M219" i="16"/>
  <c r="L219" i="16"/>
  <c r="K219" i="16"/>
  <c r="H219" i="16"/>
  <c r="E219" i="16"/>
  <c r="B219" i="16"/>
  <c r="Q218" i="16"/>
  <c r="P218" i="16"/>
  <c r="O218" i="16"/>
  <c r="N218" i="16"/>
  <c r="M218" i="16"/>
  <c r="L218" i="16"/>
  <c r="K218" i="16"/>
  <c r="H218" i="16"/>
  <c r="E218" i="16"/>
  <c r="B218" i="16"/>
  <c r="Q217" i="16"/>
  <c r="P217" i="16"/>
  <c r="O217" i="16"/>
  <c r="N217" i="16"/>
  <c r="M217" i="16"/>
  <c r="L217" i="16"/>
  <c r="K217" i="16"/>
  <c r="H217" i="16"/>
  <c r="E217" i="16"/>
  <c r="B217" i="16"/>
  <c r="Q216" i="16"/>
  <c r="P216" i="16"/>
  <c r="O216" i="16"/>
  <c r="N216" i="16"/>
  <c r="M216" i="16"/>
  <c r="L216" i="16"/>
  <c r="K216" i="16"/>
  <c r="H216" i="16"/>
  <c r="E216" i="16"/>
  <c r="B216" i="16"/>
  <c r="Q215" i="16"/>
  <c r="P215" i="16"/>
  <c r="O215" i="16"/>
  <c r="N215" i="16"/>
  <c r="M215" i="16"/>
  <c r="L215" i="16"/>
  <c r="K215" i="16"/>
  <c r="H215" i="16"/>
  <c r="E215" i="16"/>
  <c r="B215" i="16"/>
  <c r="Q214" i="16"/>
  <c r="P214" i="16"/>
  <c r="O214" i="16"/>
  <c r="N214" i="16"/>
  <c r="M214" i="16"/>
  <c r="L214" i="16"/>
  <c r="K214" i="16"/>
  <c r="H214" i="16"/>
  <c r="E214" i="16"/>
  <c r="B214" i="16"/>
  <c r="Q213" i="16"/>
  <c r="P213" i="16"/>
  <c r="O213" i="16"/>
  <c r="N213" i="16"/>
  <c r="M213" i="16"/>
  <c r="L213" i="16"/>
  <c r="K213" i="16"/>
  <c r="H213" i="16"/>
  <c r="E213" i="16"/>
  <c r="B213" i="16"/>
  <c r="Q212" i="16"/>
  <c r="P212" i="16"/>
  <c r="O212" i="16"/>
  <c r="N212" i="16"/>
  <c r="M212" i="16"/>
  <c r="L212" i="16"/>
  <c r="K212" i="16"/>
  <c r="H212" i="16"/>
  <c r="E212" i="16"/>
  <c r="B212" i="16"/>
  <c r="Q211" i="16"/>
  <c r="P211" i="16"/>
  <c r="O211" i="16"/>
  <c r="N211" i="16"/>
  <c r="M211" i="16"/>
  <c r="L211" i="16"/>
  <c r="K211" i="16"/>
  <c r="H211" i="16"/>
  <c r="E211" i="16"/>
  <c r="B211" i="16"/>
  <c r="Q210" i="16"/>
  <c r="P210" i="16"/>
  <c r="O210" i="16"/>
  <c r="N210" i="16"/>
  <c r="M210" i="16"/>
  <c r="L210" i="16"/>
  <c r="K210" i="16"/>
  <c r="H210" i="16"/>
  <c r="E210" i="16"/>
  <c r="B210" i="16"/>
  <c r="Q209" i="16"/>
  <c r="P209" i="16"/>
  <c r="O209" i="16"/>
  <c r="N209" i="16"/>
  <c r="M209" i="16"/>
  <c r="L209" i="16"/>
  <c r="K209" i="16"/>
  <c r="H209" i="16"/>
  <c r="E209" i="16"/>
  <c r="B209" i="16"/>
  <c r="Q208" i="16"/>
  <c r="P208" i="16"/>
  <c r="O208" i="16"/>
  <c r="N208" i="16"/>
  <c r="M208" i="16"/>
  <c r="L208" i="16"/>
  <c r="K208" i="16"/>
  <c r="H208" i="16"/>
  <c r="E208" i="16"/>
  <c r="B208" i="16"/>
  <c r="Q207" i="16"/>
  <c r="P207" i="16"/>
  <c r="O207" i="16"/>
  <c r="N207" i="16"/>
  <c r="M207" i="16"/>
  <c r="L207" i="16"/>
  <c r="K207" i="16"/>
  <c r="H207" i="16"/>
  <c r="E207" i="16"/>
  <c r="B207" i="16"/>
  <c r="Q206" i="16"/>
  <c r="P206" i="16"/>
  <c r="O206" i="16"/>
  <c r="N206" i="16"/>
  <c r="M206" i="16"/>
  <c r="L206" i="16"/>
  <c r="K206" i="16"/>
  <c r="H206" i="16"/>
  <c r="E206" i="16"/>
  <c r="B206" i="16"/>
  <c r="Q205" i="16"/>
  <c r="P205" i="16"/>
  <c r="O205" i="16"/>
  <c r="N205" i="16"/>
  <c r="M205" i="16"/>
  <c r="L205" i="16"/>
  <c r="K205" i="16"/>
  <c r="H205" i="16"/>
  <c r="E205" i="16"/>
  <c r="B205" i="16"/>
  <c r="Q204" i="16"/>
  <c r="P204" i="16"/>
  <c r="O204" i="16"/>
  <c r="N204" i="16"/>
  <c r="M204" i="16"/>
  <c r="L204" i="16"/>
  <c r="K204" i="16"/>
  <c r="H204" i="16"/>
  <c r="E204" i="16"/>
  <c r="B204" i="16"/>
  <c r="Q203" i="16"/>
  <c r="P203" i="16"/>
  <c r="O203" i="16"/>
  <c r="N203" i="16"/>
  <c r="M203" i="16"/>
  <c r="L203" i="16"/>
  <c r="K203" i="16"/>
  <c r="H203" i="16"/>
  <c r="E203" i="16"/>
  <c r="B203" i="16"/>
  <c r="Q202" i="16"/>
  <c r="P202" i="16"/>
  <c r="O202" i="16"/>
  <c r="N202" i="16"/>
  <c r="M202" i="16"/>
  <c r="L202" i="16"/>
  <c r="K202" i="16"/>
  <c r="H202" i="16"/>
  <c r="E202" i="16"/>
  <c r="B202" i="16"/>
  <c r="Q201" i="16"/>
  <c r="P201" i="16"/>
  <c r="O201" i="16"/>
  <c r="N201" i="16"/>
  <c r="M201" i="16"/>
  <c r="L201" i="16"/>
  <c r="K201" i="16"/>
  <c r="H201" i="16"/>
  <c r="E201" i="16"/>
  <c r="B201" i="16"/>
  <c r="Q200" i="16"/>
  <c r="P200" i="16"/>
  <c r="O200" i="16"/>
  <c r="N200" i="16"/>
  <c r="M200" i="16"/>
  <c r="L200" i="16"/>
  <c r="K200" i="16"/>
  <c r="H200" i="16"/>
  <c r="E200" i="16"/>
  <c r="B200" i="16"/>
  <c r="Q199" i="16"/>
  <c r="P199" i="16"/>
  <c r="O199" i="16"/>
  <c r="N199" i="16"/>
  <c r="M199" i="16"/>
  <c r="L199" i="16"/>
  <c r="K199" i="16"/>
  <c r="H199" i="16"/>
  <c r="E199" i="16"/>
  <c r="B199" i="16"/>
  <c r="Q198" i="16"/>
  <c r="P198" i="16"/>
  <c r="O198" i="16"/>
  <c r="N198" i="16"/>
  <c r="M198" i="16"/>
  <c r="L198" i="16"/>
  <c r="K198" i="16"/>
  <c r="H198" i="16"/>
  <c r="E198" i="16"/>
  <c r="B198" i="16"/>
  <c r="Q197" i="16"/>
  <c r="P197" i="16"/>
  <c r="O197" i="16"/>
  <c r="N197" i="16"/>
  <c r="M197" i="16"/>
  <c r="L197" i="16"/>
  <c r="K197" i="16"/>
  <c r="H197" i="16"/>
  <c r="E197" i="16"/>
  <c r="B197" i="16"/>
  <c r="Q196" i="16"/>
  <c r="P196" i="16"/>
  <c r="O196" i="16"/>
  <c r="N196" i="16"/>
  <c r="M196" i="16"/>
  <c r="L196" i="16"/>
  <c r="K196" i="16"/>
  <c r="H196" i="16"/>
  <c r="E196" i="16"/>
  <c r="B196" i="16"/>
  <c r="Q195" i="16"/>
  <c r="P195" i="16"/>
  <c r="O195" i="16"/>
  <c r="N195" i="16"/>
  <c r="M195" i="16"/>
  <c r="L195" i="16"/>
  <c r="K195" i="16"/>
  <c r="H195" i="16"/>
  <c r="E195" i="16"/>
  <c r="B195" i="16"/>
  <c r="Q194" i="16"/>
  <c r="P194" i="16"/>
  <c r="O194" i="16"/>
  <c r="N194" i="16"/>
  <c r="M194" i="16"/>
  <c r="L194" i="16"/>
  <c r="K194" i="16"/>
  <c r="H194" i="16"/>
  <c r="E194" i="16"/>
  <c r="B194" i="16"/>
  <c r="Q193" i="16"/>
  <c r="P193" i="16"/>
  <c r="O193" i="16"/>
  <c r="N193" i="16"/>
  <c r="M193" i="16"/>
  <c r="L193" i="16"/>
  <c r="K193" i="16"/>
  <c r="H193" i="16"/>
  <c r="E193" i="16"/>
  <c r="B193" i="16"/>
  <c r="Q192" i="16"/>
  <c r="P192" i="16"/>
  <c r="O192" i="16"/>
  <c r="N192" i="16"/>
  <c r="M192" i="16"/>
  <c r="L192" i="16"/>
  <c r="K192" i="16"/>
  <c r="H192" i="16"/>
  <c r="E192" i="16"/>
  <c r="B192" i="16"/>
  <c r="Q191" i="16"/>
  <c r="P191" i="16"/>
  <c r="O191" i="16"/>
  <c r="N191" i="16"/>
  <c r="M191" i="16"/>
  <c r="L191" i="16"/>
  <c r="K191" i="16"/>
  <c r="H191" i="16"/>
  <c r="E191" i="16"/>
  <c r="B191" i="16"/>
  <c r="Q190" i="16"/>
  <c r="P190" i="16"/>
  <c r="O190" i="16"/>
  <c r="N190" i="16"/>
  <c r="M190" i="16"/>
  <c r="L190" i="16"/>
  <c r="K190" i="16"/>
  <c r="H190" i="16"/>
  <c r="E190" i="16"/>
  <c r="B190" i="16"/>
  <c r="Q189" i="16"/>
  <c r="P189" i="16"/>
  <c r="O189" i="16"/>
  <c r="N189" i="16"/>
  <c r="M189" i="16"/>
  <c r="L189" i="16"/>
  <c r="K189" i="16"/>
  <c r="H189" i="16"/>
  <c r="E189" i="16"/>
  <c r="B189" i="16"/>
  <c r="Q188" i="16"/>
  <c r="P188" i="16"/>
  <c r="O188" i="16"/>
  <c r="N188" i="16"/>
  <c r="M188" i="16"/>
  <c r="L188" i="16"/>
  <c r="K188" i="16"/>
  <c r="H188" i="16"/>
  <c r="E188" i="16"/>
  <c r="B188" i="16"/>
  <c r="Q187" i="16"/>
  <c r="P187" i="16"/>
  <c r="O187" i="16"/>
  <c r="N187" i="16"/>
  <c r="M187" i="16"/>
  <c r="L187" i="16"/>
  <c r="K187" i="16"/>
  <c r="H187" i="16"/>
  <c r="E187" i="16"/>
  <c r="B187" i="16"/>
  <c r="Q186" i="16"/>
  <c r="P186" i="16"/>
  <c r="O186" i="16"/>
  <c r="N186" i="16"/>
  <c r="M186" i="16"/>
  <c r="L186" i="16"/>
  <c r="K186" i="16"/>
  <c r="H186" i="16"/>
  <c r="E186" i="16"/>
  <c r="B186" i="16"/>
  <c r="Q185" i="16"/>
  <c r="P185" i="16"/>
  <c r="O185" i="16"/>
  <c r="N185" i="16"/>
  <c r="M185" i="16"/>
  <c r="L185" i="16"/>
  <c r="K185" i="16"/>
  <c r="H185" i="16"/>
  <c r="E185" i="16"/>
  <c r="B185" i="16"/>
  <c r="Q184" i="16"/>
  <c r="P184" i="16"/>
  <c r="O184" i="16"/>
  <c r="N184" i="16"/>
  <c r="M184" i="16"/>
  <c r="L184" i="16"/>
  <c r="K184" i="16"/>
  <c r="H184" i="16"/>
  <c r="E184" i="16"/>
  <c r="B184" i="16"/>
  <c r="Q183" i="16"/>
  <c r="P183" i="16"/>
  <c r="O183" i="16"/>
  <c r="N183" i="16"/>
  <c r="M183" i="16"/>
  <c r="L183" i="16"/>
  <c r="K183" i="16"/>
  <c r="H183" i="16"/>
  <c r="E183" i="16"/>
  <c r="B183" i="16"/>
  <c r="Q182" i="16"/>
  <c r="P182" i="16"/>
  <c r="O182" i="16"/>
  <c r="N182" i="16"/>
  <c r="M182" i="16"/>
  <c r="L182" i="16"/>
  <c r="K182" i="16"/>
  <c r="H182" i="16"/>
  <c r="E182" i="16"/>
  <c r="B182" i="16"/>
  <c r="Q181" i="16"/>
  <c r="P181" i="16"/>
  <c r="O181" i="16"/>
  <c r="N181" i="16"/>
  <c r="M181" i="16"/>
  <c r="L181" i="16"/>
  <c r="K181" i="16"/>
  <c r="H181" i="16"/>
  <c r="E181" i="16"/>
  <c r="B181" i="16"/>
  <c r="Q180" i="16"/>
  <c r="P180" i="16"/>
  <c r="O180" i="16"/>
  <c r="N180" i="16"/>
  <c r="M180" i="16"/>
  <c r="L180" i="16"/>
  <c r="K180" i="16"/>
  <c r="H180" i="16"/>
  <c r="E180" i="16"/>
  <c r="B180" i="16"/>
  <c r="Q179" i="16"/>
  <c r="P179" i="16"/>
  <c r="O179" i="16"/>
  <c r="N179" i="16"/>
  <c r="M179" i="16"/>
  <c r="L179" i="16"/>
  <c r="K179" i="16"/>
  <c r="H179" i="16"/>
  <c r="E179" i="16"/>
  <c r="B179" i="16"/>
  <c r="Q178" i="16"/>
  <c r="P178" i="16"/>
  <c r="O178" i="16"/>
  <c r="N178" i="16"/>
  <c r="M178" i="16"/>
  <c r="L178" i="16"/>
  <c r="K178" i="16"/>
  <c r="H178" i="16"/>
  <c r="E178" i="16"/>
  <c r="B178" i="16"/>
  <c r="Q177" i="16"/>
  <c r="P177" i="16"/>
  <c r="O177" i="16"/>
  <c r="N177" i="16"/>
  <c r="M177" i="16"/>
  <c r="L177" i="16"/>
  <c r="K177" i="16"/>
  <c r="H177" i="16"/>
  <c r="E177" i="16"/>
  <c r="B177" i="16"/>
  <c r="Q176" i="16"/>
  <c r="P176" i="16"/>
  <c r="O176" i="16"/>
  <c r="N176" i="16"/>
  <c r="M176" i="16"/>
  <c r="L176" i="16"/>
  <c r="K176" i="16"/>
  <c r="H176" i="16"/>
  <c r="E176" i="16"/>
  <c r="B176" i="16"/>
  <c r="Q175" i="16"/>
  <c r="P175" i="16"/>
  <c r="O175" i="16"/>
  <c r="N175" i="16"/>
  <c r="M175" i="16"/>
  <c r="L175" i="16"/>
  <c r="K175" i="16"/>
  <c r="H175" i="16"/>
  <c r="E175" i="16"/>
  <c r="B175" i="16"/>
  <c r="Q174" i="16"/>
  <c r="P174" i="16"/>
  <c r="O174" i="16"/>
  <c r="N174" i="16"/>
  <c r="M174" i="16"/>
  <c r="L174" i="16"/>
  <c r="K174" i="16"/>
  <c r="H174" i="16"/>
  <c r="E174" i="16"/>
  <c r="B174" i="16"/>
  <c r="Q173" i="16"/>
  <c r="P173" i="16"/>
  <c r="O173" i="16"/>
  <c r="N173" i="16"/>
  <c r="M173" i="16"/>
  <c r="L173" i="16"/>
  <c r="K173" i="16"/>
  <c r="H173" i="16"/>
  <c r="E173" i="16"/>
  <c r="B173" i="16"/>
  <c r="Q172" i="16"/>
  <c r="P172" i="16"/>
  <c r="O172" i="16"/>
  <c r="N172" i="16"/>
  <c r="M172" i="16"/>
  <c r="L172" i="16"/>
  <c r="K172" i="16"/>
  <c r="H172" i="16"/>
  <c r="E172" i="16"/>
  <c r="B172" i="16"/>
  <c r="Q171" i="16"/>
  <c r="P171" i="16"/>
  <c r="O171" i="16"/>
  <c r="N171" i="16"/>
  <c r="M171" i="16"/>
  <c r="L171" i="16"/>
  <c r="K171" i="16"/>
  <c r="H171" i="16"/>
  <c r="E171" i="16"/>
  <c r="B171" i="16"/>
  <c r="Q170" i="16"/>
  <c r="P170" i="16"/>
  <c r="O170" i="16"/>
  <c r="N170" i="16"/>
  <c r="M170" i="16"/>
  <c r="L170" i="16"/>
  <c r="K170" i="16"/>
  <c r="H170" i="16"/>
  <c r="E170" i="16"/>
  <c r="B170" i="16"/>
  <c r="Q169" i="16"/>
  <c r="P169" i="16"/>
  <c r="O169" i="16"/>
  <c r="N169" i="16"/>
  <c r="M169" i="16"/>
  <c r="L169" i="16"/>
  <c r="K169" i="16"/>
  <c r="H169" i="16"/>
  <c r="E169" i="16"/>
  <c r="B169" i="16"/>
  <c r="Q168" i="16"/>
  <c r="P168" i="16"/>
  <c r="O168" i="16"/>
  <c r="N168" i="16"/>
  <c r="M168" i="16"/>
  <c r="L168" i="16"/>
  <c r="K168" i="16"/>
  <c r="H168" i="16"/>
  <c r="E168" i="16"/>
  <c r="B168" i="16"/>
  <c r="Q167" i="16"/>
  <c r="P167" i="16"/>
  <c r="O167" i="16"/>
  <c r="N167" i="16"/>
  <c r="M167" i="16"/>
  <c r="L167" i="16"/>
  <c r="K167" i="16"/>
  <c r="H167" i="16"/>
  <c r="E167" i="16"/>
  <c r="B167" i="16"/>
  <c r="Q166" i="16"/>
  <c r="P166" i="16"/>
  <c r="O166" i="16"/>
  <c r="N166" i="16"/>
  <c r="M166" i="16"/>
  <c r="L166" i="16"/>
  <c r="K166" i="16"/>
  <c r="H166" i="16"/>
  <c r="E166" i="16"/>
  <c r="B166" i="16"/>
  <c r="Q165" i="16"/>
  <c r="P165" i="16"/>
  <c r="O165" i="16"/>
  <c r="N165" i="16"/>
  <c r="M165" i="16"/>
  <c r="L165" i="16"/>
  <c r="K165" i="16"/>
  <c r="H165" i="16"/>
  <c r="E165" i="16"/>
  <c r="B165" i="16"/>
  <c r="Q164" i="16"/>
  <c r="P164" i="16"/>
  <c r="O164" i="16"/>
  <c r="N164" i="16"/>
  <c r="M164" i="16"/>
  <c r="L164" i="16"/>
  <c r="K164" i="16"/>
  <c r="H164" i="16"/>
  <c r="E164" i="16"/>
  <c r="B164" i="16"/>
  <c r="Q163" i="16"/>
  <c r="P163" i="16"/>
  <c r="O163" i="16"/>
  <c r="N163" i="16"/>
  <c r="M163" i="16"/>
  <c r="L163" i="16"/>
  <c r="K163" i="16"/>
  <c r="H163" i="16"/>
  <c r="E163" i="16"/>
  <c r="B163" i="16"/>
  <c r="Q162" i="16"/>
  <c r="P162" i="16"/>
  <c r="O162" i="16"/>
  <c r="N162" i="16"/>
  <c r="M162" i="16"/>
  <c r="L162" i="16"/>
  <c r="K162" i="16"/>
  <c r="H162" i="16"/>
  <c r="E162" i="16"/>
  <c r="B162" i="16"/>
  <c r="Q161" i="16"/>
  <c r="P161" i="16"/>
  <c r="O161" i="16"/>
  <c r="N161" i="16"/>
  <c r="M161" i="16"/>
  <c r="L161" i="16"/>
  <c r="K161" i="16"/>
  <c r="H161" i="16"/>
  <c r="E161" i="16"/>
  <c r="B161" i="16"/>
  <c r="Q160" i="16"/>
  <c r="P160" i="16"/>
  <c r="O160" i="16"/>
  <c r="N160" i="16"/>
  <c r="M160" i="16"/>
  <c r="L160" i="16"/>
  <c r="K160" i="16"/>
  <c r="H160" i="16"/>
  <c r="E160" i="16"/>
  <c r="B160" i="16"/>
  <c r="Q159" i="16"/>
  <c r="P159" i="16"/>
  <c r="O159" i="16"/>
  <c r="N159" i="16"/>
  <c r="M159" i="16"/>
  <c r="L159" i="16"/>
  <c r="K159" i="16"/>
  <c r="H159" i="16"/>
  <c r="E159" i="16"/>
  <c r="B159" i="16"/>
  <c r="Q158" i="16"/>
  <c r="P158" i="16"/>
  <c r="O158" i="16"/>
  <c r="N158" i="16"/>
  <c r="M158" i="16"/>
  <c r="L158" i="16"/>
  <c r="K158" i="16"/>
  <c r="H158" i="16"/>
  <c r="E158" i="16"/>
  <c r="B158" i="16"/>
  <c r="Q157" i="16"/>
  <c r="P157" i="16"/>
  <c r="O157" i="16"/>
  <c r="N157" i="16"/>
  <c r="M157" i="16"/>
  <c r="L157" i="16"/>
  <c r="K157" i="16"/>
  <c r="H157" i="16"/>
  <c r="E157" i="16"/>
  <c r="B157" i="16"/>
  <c r="Q156" i="16"/>
  <c r="P156" i="16"/>
  <c r="O156" i="16"/>
  <c r="N156" i="16"/>
  <c r="M156" i="16"/>
  <c r="L156" i="16"/>
  <c r="K156" i="16"/>
  <c r="H156" i="16"/>
  <c r="E156" i="16"/>
  <c r="B156" i="16"/>
  <c r="Q155" i="16"/>
  <c r="P155" i="16"/>
  <c r="O155" i="16"/>
  <c r="N155" i="16"/>
  <c r="M155" i="16"/>
  <c r="L155" i="16"/>
  <c r="K155" i="16"/>
  <c r="H155" i="16"/>
  <c r="E155" i="16"/>
  <c r="B155" i="16"/>
  <c r="Q154" i="16"/>
  <c r="P154" i="16"/>
  <c r="O154" i="16"/>
  <c r="N154" i="16"/>
  <c r="M154" i="16"/>
  <c r="L154" i="16"/>
  <c r="K154" i="16"/>
  <c r="H154" i="16"/>
  <c r="E154" i="16"/>
  <c r="B154" i="16"/>
  <c r="Q153" i="16"/>
  <c r="P153" i="16"/>
  <c r="O153" i="16"/>
  <c r="N153" i="16"/>
  <c r="M153" i="16"/>
  <c r="L153" i="16"/>
  <c r="K153" i="16"/>
  <c r="H153" i="16"/>
  <c r="E153" i="16"/>
  <c r="B153" i="16"/>
  <c r="Q152" i="16"/>
  <c r="P152" i="16"/>
  <c r="O152" i="16"/>
  <c r="N152" i="16"/>
  <c r="M152" i="16"/>
  <c r="L152" i="16"/>
  <c r="K152" i="16"/>
  <c r="H152" i="16"/>
  <c r="E152" i="16"/>
  <c r="B152" i="16"/>
  <c r="Q151" i="16"/>
  <c r="P151" i="16"/>
  <c r="O151" i="16"/>
  <c r="N151" i="16"/>
  <c r="M151" i="16"/>
  <c r="L151" i="16"/>
  <c r="K151" i="16"/>
  <c r="H151" i="16"/>
  <c r="E151" i="16"/>
  <c r="B151" i="16"/>
  <c r="Q150" i="16"/>
  <c r="P150" i="16"/>
  <c r="O150" i="16"/>
  <c r="N150" i="16"/>
  <c r="M150" i="16"/>
  <c r="L150" i="16"/>
  <c r="K150" i="16"/>
  <c r="H150" i="16"/>
  <c r="E150" i="16"/>
  <c r="B150" i="16"/>
  <c r="Q149" i="16"/>
  <c r="P149" i="16"/>
  <c r="O149" i="16"/>
  <c r="N149" i="16"/>
  <c r="M149" i="16"/>
  <c r="L149" i="16"/>
  <c r="K149" i="16"/>
  <c r="H149" i="16"/>
  <c r="E149" i="16"/>
  <c r="B149" i="16"/>
  <c r="Q148" i="16"/>
  <c r="P148" i="16"/>
  <c r="O148" i="16"/>
  <c r="N148" i="16"/>
  <c r="M148" i="16"/>
  <c r="L148" i="16"/>
  <c r="K148" i="16"/>
  <c r="H148" i="16"/>
  <c r="E148" i="16"/>
  <c r="B148" i="16"/>
  <c r="Q147" i="16"/>
  <c r="P147" i="16"/>
  <c r="O147" i="16"/>
  <c r="N147" i="16"/>
  <c r="M147" i="16"/>
  <c r="L147" i="16"/>
  <c r="K147" i="16"/>
  <c r="H147" i="16"/>
  <c r="E147" i="16"/>
  <c r="B147" i="16"/>
  <c r="Q146" i="16"/>
  <c r="P146" i="16"/>
  <c r="O146" i="16"/>
  <c r="N146" i="16"/>
  <c r="M146" i="16"/>
  <c r="L146" i="16"/>
  <c r="K146" i="16"/>
  <c r="H146" i="16"/>
  <c r="E146" i="16"/>
  <c r="B146" i="16"/>
  <c r="Q145" i="16"/>
  <c r="P145" i="16"/>
  <c r="O145" i="16"/>
  <c r="N145" i="16"/>
  <c r="M145" i="16"/>
  <c r="L145" i="16"/>
  <c r="K145" i="16"/>
  <c r="H145" i="16"/>
  <c r="E145" i="16"/>
  <c r="B145" i="16"/>
  <c r="Q144" i="16"/>
  <c r="P144" i="16"/>
  <c r="O144" i="16"/>
  <c r="N144" i="16"/>
  <c r="M144" i="16"/>
  <c r="L144" i="16"/>
  <c r="K144" i="16"/>
  <c r="H144" i="16"/>
  <c r="E144" i="16"/>
  <c r="B144" i="16"/>
  <c r="Q143" i="16"/>
  <c r="P143" i="16"/>
  <c r="O143" i="16"/>
  <c r="N143" i="16"/>
  <c r="M143" i="16"/>
  <c r="L143" i="16"/>
  <c r="K143" i="16"/>
  <c r="H143" i="16"/>
  <c r="E143" i="16"/>
  <c r="B143" i="16"/>
  <c r="Q142" i="16"/>
  <c r="P142" i="16"/>
  <c r="O142" i="16"/>
  <c r="N142" i="16"/>
  <c r="M142" i="16"/>
  <c r="L142" i="16"/>
  <c r="K142" i="16"/>
  <c r="H142" i="16"/>
  <c r="E142" i="16"/>
  <c r="B142" i="16"/>
  <c r="Q141" i="16"/>
  <c r="P141" i="16"/>
  <c r="O141" i="16"/>
  <c r="N141" i="16"/>
  <c r="M141" i="16"/>
  <c r="L141" i="16"/>
  <c r="K141" i="16"/>
  <c r="H141" i="16"/>
  <c r="E141" i="16"/>
  <c r="B141" i="16"/>
  <c r="Q140" i="16"/>
  <c r="P140" i="16"/>
  <c r="O140" i="16"/>
  <c r="N140" i="16"/>
  <c r="M140" i="16"/>
  <c r="L140" i="16"/>
  <c r="K140" i="16"/>
  <c r="H140" i="16"/>
  <c r="E140" i="16"/>
  <c r="B140" i="16"/>
  <c r="Q139" i="16"/>
  <c r="P139" i="16"/>
  <c r="O139" i="16"/>
  <c r="N139" i="16"/>
  <c r="M139" i="16"/>
  <c r="L139" i="16"/>
  <c r="K139" i="16"/>
  <c r="H139" i="16"/>
  <c r="E139" i="16"/>
  <c r="B139" i="16"/>
  <c r="Q138" i="16"/>
  <c r="P138" i="16"/>
  <c r="O138" i="16"/>
  <c r="N138" i="16"/>
  <c r="M138" i="16"/>
  <c r="L138" i="16"/>
  <c r="K138" i="16"/>
  <c r="H138" i="16"/>
  <c r="E138" i="16"/>
  <c r="B138" i="16"/>
  <c r="Q137" i="16"/>
  <c r="P137" i="16"/>
  <c r="O137" i="16"/>
  <c r="N137" i="16"/>
  <c r="M137" i="16"/>
  <c r="L137" i="16"/>
  <c r="K137" i="16"/>
  <c r="H137" i="16"/>
  <c r="E137" i="16"/>
  <c r="B137" i="16"/>
  <c r="Q136" i="16"/>
  <c r="P136" i="16"/>
  <c r="O136" i="16"/>
  <c r="N136" i="16"/>
  <c r="M136" i="16"/>
  <c r="L136" i="16"/>
  <c r="K136" i="16"/>
  <c r="H136" i="16"/>
  <c r="E136" i="16"/>
  <c r="B136" i="16"/>
  <c r="Q135" i="16"/>
  <c r="P135" i="16"/>
  <c r="O135" i="16"/>
  <c r="N135" i="16"/>
  <c r="M135" i="16"/>
  <c r="L135" i="16"/>
  <c r="K135" i="16"/>
  <c r="H135" i="16"/>
  <c r="E135" i="16"/>
  <c r="B135" i="16"/>
  <c r="Q134" i="16"/>
  <c r="P134" i="16"/>
  <c r="O134" i="16"/>
  <c r="N134" i="16"/>
  <c r="M134" i="16"/>
  <c r="L134" i="16"/>
  <c r="K134" i="16"/>
  <c r="H134" i="16"/>
  <c r="E134" i="16"/>
  <c r="B134" i="16"/>
  <c r="Q133" i="16"/>
  <c r="P133" i="16"/>
  <c r="O133" i="16"/>
  <c r="N133" i="16"/>
  <c r="M133" i="16"/>
  <c r="L133" i="16"/>
  <c r="K133" i="16"/>
  <c r="H133" i="16"/>
  <c r="E133" i="16"/>
  <c r="B133" i="16"/>
  <c r="Q132" i="16"/>
  <c r="P132" i="16"/>
  <c r="O132" i="16"/>
  <c r="N132" i="16"/>
  <c r="M132" i="16"/>
  <c r="L132" i="16"/>
  <c r="K132" i="16"/>
  <c r="H132" i="16"/>
  <c r="E132" i="16"/>
  <c r="B132" i="16"/>
  <c r="Q131" i="16"/>
  <c r="P131" i="16"/>
  <c r="O131" i="16"/>
  <c r="N131" i="16"/>
  <c r="M131" i="16"/>
  <c r="L131" i="16"/>
  <c r="K131" i="16"/>
  <c r="H131" i="16"/>
  <c r="E131" i="16"/>
  <c r="B131" i="16"/>
  <c r="Q130" i="16"/>
  <c r="P130" i="16"/>
  <c r="O130" i="16"/>
  <c r="N130" i="16"/>
  <c r="M130" i="16"/>
  <c r="L130" i="16"/>
  <c r="K130" i="16"/>
  <c r="H130" i="16"/>
  <c r="E130" i="16"/>
  <c r="B130" i="16"/>
  <c r="Q129" i="16"/>
  <c r="P129" i="16"/>
  <c r="O129" i="16"/>
  <c r="N129" i="16"/>
  <c r="M129" i="16"/>
  <c r="L129" i="16"/>
  <c r="K129" i="16"/>
  <c r="H129" i="16"/>
  <c r="E129" i="16"/>
  <c r="B129" i="16"/>
  <c r="Q128" i="16"/>
  <c r="P128" i="16"/>
  <c r="O128" i="16"/>
  <c r="N128" i="16"/>
  <c r="M128" i="16"/>
  <c r="L128" i="16"/>
  <c r="K128" i="16"/>
  <c r="H128" i="16"/>
  <c r="E128" i="16"/>
  <c r="B128" i="16"/>
  <c r="Q127" i="16"/>
  <c r="P127" i="16"/>
  <c r="O127" i="16"/>
  <c r="N127" i="16"/>
  <c r="M127" i="16"/>
  <c r="L127" i="16"/>
  <c r="K127" i="16"/>
  <c r="H127" i="16"/>
  <c r="E127" i="16"/>
  <c r="B127" i="16"/>
  <c r="Q126" i="16"/>
  <c r="P126" i="16"/>
  <c r="O126" i="16"/>
  <c r="N126" i="16"/>
  <c r="M126" i="16"/>
  <c r="L126" i="16"/>
  <c r="K126" i="16"/>
  <c r="H126" i="16"/>
  <c r="E126" i="16"/>
  <c r="B126" i="16"/>
  <c r="Q125" i="16"/>
  <c r="P125" i="16"/>
  <c r="O125" i="16"/>
  <c r="N125" i="16"/>
  <c r="M125" i="16"/>
  <c r="L125" i="16"/>
  <c r="K125" i="16"/>
  <c r="H125" i="16"/>
  <c r="E125" i="16"/>
  <c r="B125" i="16"/>
  <c r="Q124" i="16"/>
  <c r="P124" i="16"/>
  <c r="O124" i="16"/>
  <c r="N124" i="16"/>
  <c r="M124" i="16"/>
  <c r="L124" i="16"/>
  <c r="K124" i="16"/>
  <c r="H124" i="16"/>
  <c r="E124" i="16"/>
  <c r="B124" i="16"/>
  <c r="Q123" i="16"/>
  <c r="P123" i="16"/>
  <c r="O123" i="16"/>
  <c r="N123" i="16"/>
  <c r="M123" i="16"/>
  <c r="L123" i="16"/>
  <c r="K123" i="16"/>
  <c r="H123" i="16"/>
  <c r="E123" i="16"/>
  <c r="B123" i="16"/>
  <c r="Q122" i="16"/>
  <c r="P122" i="16"/>
  <c r="O122" i="16"/>
  <c r="N122" i="16"/>
  <c r="M122" i="16"/>
  <c r="L122" i="16"/>
  <c r="K122" i="16"/>
  <c r="H122" i="16"/>
  <c r="E122" i="16"/>
  <c r="B122" i="16"/>
  <c r="Q121" i="16"/>
  <c r="P121" i="16"/>
  <c r="O121" i="16"/>
  <c r="N121" i="16"/>
  <c r="M121" i="16"/>
  <c r="L121" i="16"/>
  <c r="K121" i="16"/>
  <c r="H121" i="16"/>
  <c r="E121" i="16"/>
  <c r="B121" i="16"/>
  <c r="Q120" i="16"/>
  <c r="P120" i="16"/>
  <c r="O120" i="16"/>
  <c r="N120" i="16"/>
  <c r="M120" i="16"/>
  <c r="L120" i="16"/>
  <c r="K120" i="16"/>
  <c r="H120" i="16"/>
  <c r="E120" i="16"/>
  <c r="B120" i="16"/>
  <c r="Q119" i="16"/>
  <c r="P119" i="16"/>
  <c r="O119" i="16"/>
  <c r="N119" i="16"/>
  <c r="M119" i="16"/>
  <c r="L119" i="16"/>
  <c r="K119" i="16"/>
  <c r="H119" i="16"/>
  <c r="E119" i="16"/>
  <c r="B119" i="16"/>
  <c r="Q118" i="16"/>
  <c r="P118" i="16"/>
  <c r="O118" i="16"/>
  <c r="N118" i="16"/>
  <c r="M118" i="16"/>
  <c r="L118" i="16"/>
  <c r="K118" i="16"/>
  <c r="H118" i="16"/>
  <c r="E118" i="16"/>
  <c r="B118" i="16"/>
  <c r="Q117" i="16"/>
  <c r="P117" i="16"/>
  <c r="O117" i="16"/>
  <c r="N117" i="16"/>
  <c r="M117" i="16"/>
  <c r="L117" i="16"/>
  <c r="K117" i="16"/>
  <c r="H117" i="16"/>
  <c r="E117" i="16"/>
  <c r="B117" i="16"/>
  <c r="Q116" i="16"/>
  <c r="P116" i="16"/>
  <c r="O116" i="16"/>
  <c r="N116" i="16"/>
  <c r="M116" i="16"/>
  <c r="L116" i="16"/>
  <c r="K116" i="16"/>
  <c r="H116" i="16"/>
  <c r="E116" i="16"/>
  <c r="B116" i="16"/>
  <c r="Q115" i="16"/>
  <c r="P115" i="16"/>
  <c r="O115" i="16"/>
  <c r="N115" i="16"/>
  <c r="M115" i="16"/>
  <c r="L115" i="16"/>
  <c r="K115" i="16"/>
  <c r="H115" i="16"/>
  <c r="E115" i="16"/>
  <c r="B115" i="16"/>
  <c r="Q114" i="16"/>
  <c r="P114" i="16"/>
  <c r="O114" i="16"/>
  <c r="N114" i="16"/>
  <c r="M114" i="16"/>
  <c r="L114" i="16"/>
  <c r="K114" i="16"/>
  <c r="H114" i="16"/>
  <c r="E114" i="16"/>
  <c r="B114" i="16"/>
  <c r="Q113" i="16"/>
  <c r="P113" i="16"/>
  <c r="O113" i="16"/>
  <c r="N113" i="16"/>
  <c r="M113" i="16"/>
  <c r="L113" i="16"/>
  <c r="K113" i="16"/>
  <c r="H113" i="16"/>
  <c r="E113" i="16"/>
  <c r="B113" i="16"/>
  <c r="Q112" i="16"/>
  <c r="P112" i="16"/>
  <c r="O112" i="16"/>
  <c r="N112" i="16"/>
  <c r="M112" i="16"/>
  <c r="L112" i="16"/>
  <c r="K112" i="16"/>
  <c r="H112" i="16"/>
  <c r="E112" i="16"/>
  <c r="B112" i="16"/>
  <c r="Q111" i="16"/>
  <c r="P111" i="16"/>
  <c r="O111" i="16"/>
  <c r="N111" i="16"/>
  <c r="M111" i="16"/>
  <c r="L111" i="16"/>
  <c r="K111" i="16"/>
  <c r="H111" i="16"/>
  <c r="E111" i="16"/>
  <c r="B111" i="16"/>
  <c r="Q110" i="16"/>
  <c r="P110" i="16"/>
  <c r="O110" i="16"/>
  <c r="N110" i="16"/>
  <c r="M110" i="16"/>
  <c r="L110" i="16"/>
  <c r="K110" i="16"/>
  <c r="H110" i="16"/>
  <c r="E110" i="16"/>
  <c r="B110" i="16"/>
  <c r="Q109" i="16"/>
  <c r="P109" i="16"/>
  <c r="O109" i="16"/>
  <c r="N109" i="16"/>
  <c r="M109" i="16"/>
  <c r="L109" i="16"/>
  <c r="K109" i="16"/>
  <c r="H109" i="16"/>
  <c r="E109" i="16"/>
  <c r="B109" i="16"/>
  <c r="Q108" i="16"/>
  <c r="P108" i="16"/>
  <c r="O108" i="16"/>
  <c r="N108" i="16"/>
  <c r="M108" i="16"/>
  <c r="L108" i="16"/>
  <c r="K108" i="16"/>
  <c r="H108" i="16"/>
  <c r="E108" i="16"/>
  <c r="B108" i="16"/>
  <c r="Q107" i="16"/>
  <c r="P107" i="16"/>
  <c r="O107" i="16"/>
  <c r="N107" i="16"/>
  <c r="M107" i="16"/>
  <c r="L107" i="16"/>
  <c r="K107" i="16"/>
  <c r="H107" i="16"/>
  <c r="E107" i="16"/>
  <c r="B107" i="16"/>
  <c r="Q106" i="16"/>
  <c r="P106" i="16"/>
  <c r="O106" i="16"/>
  <c r="N106" i="16"/>
  <c r="M106" i="16"/>
  <c r="L106" i="16"/>
  <c r="K106" i="16"/>
  <c r="H106" i="16"/>
  <c r="E106" i="16"/>
  <c r="B106" i="16"/>
  <c r="Q105" i="16"/>
  <c r="P105" i="16"/>
  <c r="O105" i="16"/>
  <c r="N105" i="16"/>
  <c r="M105" i="16"/>
  <c r="L105" i="16"/>
  <c r="K105" i="16"/>
  <c r="H105" i="16"/>
  <c r="E105" i="16"/>
  <c r="B105" i="16"/>
  <c r="Q104" i="16"/>
  <c r="P104" i="16"/>
  <c r="O104" i="16"/>
  <c r="N104" i="16"/>
  <c r="M104" i="16"/>
  <c r="L104" i="16"/>
  <c r="K104" i="16"/>
  <c r="H104" i="16"/>
  <c r="E104" i="16"/>
  <c r="B104" i="16"/>
  <c r="Q103" i="16"/>
  <c r="P103" i="16"/>
  <c r="O103" i="16"/>
  <c r="N103" i="16"/>
  <c r="M103" i="16"/>
  <c r="L103" i="16"/>
  <c r="K103" i="16"/>
  <c r="H103" i="16"/>
  <c r="E103" i="16"/>
  <c r="B103" i="16"/>
  <c r="Q102" i="16"/>
  <c r="P102" i="16"/>
  <c r="O102" i="16"/>
  <c r="N102" i="16"/>
  <c r="M102" i="16"/>
  <c r="L102" i="16"/>
  <c r="K102" i="16"/>
  <c r="H102" i="16"/>
  <c r="E102" i="16"/>
  <c r="B102" i="16"/>
  <c r="Q101" i="16"/>
  <c r="P101" i="16"/>
  <c r="O101" i="16"/>
  <c r="N101" i="16"/>
  <c r="M101" i="16"/>
  <c r="L101" i="16"/>
  <c r="K101" i="16"/>
  <c r="H101" i="16"/>
  <c r="E101" i="16"/>
  <c r="B101" i="16"/>
  <c r="Q100" i="16"/>
  <c r="P100" i="16"/>
  <c r="O100" i="16"/>
  <c r="N100" i="16"/>
  <c r="M100" i="16"/>
  <c r="L100" i="16"/>
  <c r="K100" i="16"/>
  <c r="H100" i="16"/>
  <c r="E100" i="16"/>
  <c r="B100" i="16"/>
  <c r="Q99" i="16"/>
  <c r="P99" i="16"/>
  <c r="O99" i="16"/>
  <c r="N99" i="16"/>
  <c r="M99" i="16"/>
  <c r="L99" i="16"/>
  <c r="K99" i="16"/>
  <c r="H99" i="16"/>
  <c r="E99" i="16"/>
  <c r="B99" i="16"/>
  <c r="Q98" i="16"/>
  <c r="P98" i="16"/>
  <c r="O98" i="16"/>
  <c r="N98" i="16"/>
  <c r="M98" i="16"/>
  <c r="L98" i="16"/>
  <c r="K98" i="16"/>
  <c r="H98" i="16"/>
  <c r="E98" i="16"/>
  <c r="B98" i="16"/>
  <c r="Q97" i="16"/>
  <c r="P97" i="16"/>
  <c r="O97" i="16"/>
  <c r="N97" i="16"/>
  <c r="M97" i="16"/>
  <c r="L97" i="16"/>
  <c r="K97" i="16"/>
  <c r="H97" i="16"/>
  <c r="E97" i="16"/>
  <c r="B97" i="16"/>
  <c r="Q96" i="16"/>
  <c r="P96" i="16"/>
  <c r="O96" i="16"/>
  <c r="N96" i="16"/>
  <c r="M96" i="16"/>
  <c r="L96" i="16"/>
  <c r="K96" i="16"/>
  <c r="H96" i="16"/>
  <c r="E96" i="16"/>
  <c r="B96" i="16"/>
  <c r="Q95" i="16"/>
  <c r="P95" i="16"/>
  <c r="O95" i="16"/>
  <c r="N95" i="16"/>
  <c r="M95" i="16"/>
  <c r="L95" i="16"/>
  <c r="K95" i="16"/>
  <c r="H95" i="16"/>
  <c r="E95" i="16"/>
  <c r="B95" i="16"/>
  <c r="Q94" i="16"/>
  <c r="P94" i="16"/>
  <c r="O94" i="16"/>
  <c r="N94" i="16"/>
  <c r="M94" i="16"/>
  <c r="L94" i="16"/>
  <c r="K94" i="16"/>
  <c r="H94" i="16"/>
  <c r="E94" i="16"/>
  <c r="B94" i="16"/>
  <c r="Q93" i="16"/>
  <c r="P93" i="16"/>
  <c r="O93" i="16"/>
  <c r="N93" i="16"/>
  <c r="M93" i="16"/>
  <c r="L93" i="16"/>
  <c r="K93" i="16"/>
  <c r="H93" i="16"/>
  <c r="E93" i="16"/>
  <c r="B93" i="16"/>
  <c r="Q92" i="16"/>
  <c r="P92" i="16"/>
  <c r="O92" i="16"/>
  <c r="N92" i="16"/>
  <c r="M92" i="16"/>
  <c r="L92" i="16"/>
  <c r="K92" i="16"/>
  <c r="H92" i="16"/>
  <c r="E92" i="16"/>
  <c r="B92" i="16"/>
  <c r="Q91" i="16"/>
  <c r="P91" i="16"/>
  <c r="O91" i="16"/>
  <c r="N91" i="16"/>
  <c r="M91" i="16"/>
  <c r="L91" i="16"/>
  <c r="K91" i="16"/>
  <c r="H91" i="16"/>
  <c r="E91" i="16"/>
  <c r="B91" i="16"/>
  <c r="Q90" i="16"/>
  <c r="P90" i="16"/>
  <c r="O90" i="16"/>
  <c r="N90" i="16"/>
  <c r="M90" i="16"/>
  <c r="L90" i="16"/>
  <c r="K90" i="16"/>
  <c r="H90" i="16"/>
  <c r="E90" i="16"/>
  <c r="B90" i="16"/>
  <c r="Q89" i="16"/>
  <c r="P89" i="16"/>
  <c r="O89" i="16"/>
  <c r="N89" i="16"/>
  <c r="M89" i="16"/>
  <c r="L89" i="16"/>
  <c r="K89" i="16"/>
  <c r="H89" i="16"/>
  <c r="E89" i="16"/>
  <c r="B89" i="16"/>
  <c r="Q88" i="16"/>
  <c r="P88" i="16"/>
  <c r="O88" i="16"/>
  <c r="N88" i="16"/>
  <c r="M88" i="16"/>
  <c r="L88" i="16"/>
  <c r="K88" i="16"/>
  <c r="H88" i="16"/>
  <c r="E88" i="16"/>
  <c r="B88" i="16"/>
  <c r="Q87" i="16"/>
  <c r="P87" i="16"/>
  <c r="O87" i="16"/>
  <c r="N87" i="16"/>
  <c r="M87" i="16"/>
  <c r="L87" i="16"/>
  <c r="K87" i="16"/>
  <c r="H87" i="16"/>
  <c r="E87" i="16"/>
  <c r="B87" i="16"/>
  <c r="Q86" i="16"/>
  <c r="P86" i="16"/>
  <c r="O86" i="16"/>
  <c r="N86" i="16"/>
  <c r="M86" i="16"/>
  <c r="L86" i="16"/>
  <c r="K86" i="16"/>
  <c r="H86" i="16"/>
  <c r="E86" i="16"/>
  <c r="B86" i="16"/>
  <c r="Q85" i="16"/>
  <c r="P85" i="16"/>
  <c r="O85" i="16"/>
  <c r="N85" i="16"/>
  <c r="M85" i="16"/>
  <c r="L85" i="16"/>
  <c r="K85" i="16"/>
  <c r="H85" i="16"/>
  <c r="E85" i="16"/>
  <c r="B85" i="16"/>
  <c r="Q84" i="16"/>
  <c r="P84" i="16"/>
  <c r="O84" i="16"/>
  <c r="N84" i="16"/>
  <c r="M84" i="16"/>
  <c r="L84" i="16"/>
  <c r="K84" i="16"/>
  <c r="H84" i="16"/>
  <c r="E84" i="16"/>
  <c r="B84" i="16"/>
  <c r="Q83" i="16"/>
  <c r="P83" i="16"/>
  <c r="O83" i="16"/>
  <c r="N83" i="16"/>
  <c r="M83" i="16"/>
  <c r="L83" i="16"/>
  <c r="K83" i="16"/>
  <c r="H83" i="16"/>
  <c r="E83" i="16"/>
  <c r="B83" i="16"/>
  <c r="Q82" i="16"/>
  <c r="P82" i="16"/>
  <c r="O82" i="16"/>
  <c r="N82" i="16"/>
  <c r="M82" i="16"/>
  <c r="L82" i="16"/>
  <c r="K82" i="16"/>
  <c r="H82" i="16"/>
  <c r="E82" i="16"/>
  <c r="B82" i="16"/>
  <c r="Q81" i="16"/>
  <c r="P81" i="16"/>
  <c r="O81" i="16"/>
  <c r="N81" i="16"/>
  <c r="M81" i="16"/>
  <c r="L81" i="16"/>
  <c r="K81" i="16"/>
  <c r="H81" i="16"/>
  <c r="E81" i="16"/>
  <c r="B81" i="16"/>
  <c r="Q80" i="16"/>
  <c r="P80" i="16"/>
  <c r="O80" i="16"/>
  <c r="N80" i="16"/>
  <c r="M80" i="16"/>
  <c r="L80" i="16"/>
  <c r="K80" i="16"/>
  <c r="H80" i="16"/>
  <c r="E80" i="16"/>
  <c r="B80" i="16"/>
  <c r="Q79" i="16"/>
  <c r="P79" i="16"/>
  <c r="O79" i="16"/>
  <c r="N79" i="16"/>
  <c r="M79" i="16"/>
  <c r="L79" i="16"/>
  <c r="K79" i="16"/>
  <c r="H79" i="16"/>
  <c r="E79" i="16"/>
  <c r="B79" i="16"/>
  <c r="Q78" i="16"/>
  <c r="P78" i="16"/>
  <c r="O78" i="16"/>
  <c r="N78" i="16"/>
  <c r="M78" i="16"/>
  <c r="L78" i="16"/>
  <c r="K78" i="16"/>
  <c r="H78" i="16"/>
  <c r="E78" i="16"/>
  <c r="B78" i="16"/>
  <c r="Q77" i="16"/>
  <c r="P77" i="16"/>
  <c r="O77" i="16"/>
  <c r="N77" i="16"/>
  <c r="M77" i="16"/>
  <c r="L77" i="16"/>
  <c r="K77" i="16"/>
  <c r="H77" i="16"/>
  <c r="E77" i="16"/>
  <c r="B77" i="16"/>
  <c r="Q76" i="16"/>
  <c r="P76" i="16"/>
  <c r="O76" i="16"/>
  <c r="N76" i="16"/>
  <c r="M76" i="16"/>
  <c r="L76" i="16"/>
  <c r="K76" i="16"/>
  <c r="H76" i="16"/>
  <c r="E76" i="16"/>
  <c r="B76" i="16"/>
  <c r="Q75" i="16"/>
  <c r="P75" i="16"/>
  <c r="O75" i="16"/>
  <c r="N75" i="16"/>
  <c r="M75" i="16"/>
  <c r="L75" i="16"/>
  <c r="K75" i="16"/>
  <c r="H75" i="16"/>
  <c r="E75" i="16"/>
  <c r="B75" i="16"/>
  <c r="Q74" i="16"/>
  <c r="P74" i="16"/>
  <c r="O74" i="16"/>
  <c r="N74" i="16"/>
  <c r="M74" i="16"/>
  <c r="L74" i="16"/>
  <c r="K74" i="16"/>
  <c r="H74" i="16"/>
  <c r="E74" i="16"/>
  <c r="B74" i="16"/>
  <c r="Q73" i="16"/>
  <c r="P73" i="16"/>
  <c r="O73" i="16"/>
  <c r="N73" i="16"/>
  <c r="M73" i="16"/>
  <c r="L73" i="16"/>
  <c r="K73" i="16"/>
  <c r="H73" i="16"/>
  <c r="E73" i="16"/>
  <c r="B73" i="16"/>
  <c r="Q72" i="16"/>
  <c r="P72" i="16"/>
  <c r="O72" i="16"/>
  <c r="N72" i="16"/>
  <c r="M72" i="16"/>
  <c r="L72" i="16"/>
  <c r="K72" i="16"/>
  <c r="H72" i="16"/>
  <c r="E72" i="16"/>
  <c r="B72" i="16"/>
  <c r="Q71" i="16"/>
  <c r="P71" i="16"/>
  <c r="O71" i="16"/>
  <c r="N71" i="16"/>
  <c r="M71" i="16"/>
  <c r="L71" i="16"/>
  <c r="K71" i="16"/>
  <c r="H71" i="16"/>
  <c r="E71" i="16"/>
  <c r="B71" i="16"/>
  <c r="Q70" i="16"/>
  <c r="P70" i="16"/>
  <c r="O70" i="16"/>
  <c r="N70" i="16"/>
  <c r="M70" i="16"/>
  <c r="L70" i="16"/>
  <c r="K70" i="16"/>
  <c r="H70" i="16"/>
  <c r="E70" i="16"/>
  <c r="B70" i="16"/>
  <c r="Q69" i="16"/>
  <c r="P69" i="16"/>
  <c r="O69" i="16"/>
  <c r="N69" i="16"/>
  <c r="M69" i="16"/>
  <c r="L69" i="16"/>
  <c r="K69" i="16"/>
  <c r="H69" i="16"/>
  <c r="E69" i="16"/>
  <c r="B69" i="16"/>
  <c r="Q68" i="16"/>
  <c r="P68" i="16"/>
  <c r="O68" i="16"/>
  <c r="N68" i="16"/>
  <c r="M68" i="16"/>
  <c r="L68" i="16"/>
  <c r="K68" i="16"/>
  <c r="H68" i="16"/>
  <c r="E68" i="16"/>
  <c r="B68" i="16"/>
  <c r="Q67" i="16"/>
  <c r="P67" i="16"/>
  <c r="O67" i="16"/>
  <c r="N67" i="16"/>
  <c r="M67" i="16"/>
  <c r="L67" i="16"/>
  <c r="K67" i="16"/>
  <c r="H67" i="16"/>
  <c r="E67" i="16"/>
  <c r="B67" i="16"/>
  <c r="Q66" i="16"/>
  <c r="P66" i="16"/>
  <c r="O66" i="16"/>
  <c r="N66" i="16"/>
  <c r="M66" i="16"/>
  <c r="L66" i="16"/>
  <c r="K66" i="16"/>
  <c r="H66" i="16"/>
  <c r="E66" i="16"/>
  <c r="B66" i="16"/>
  <c r="Q65" i="16"/>
  <c r="P65" i="16"/>
  <c r="O65" i="16"/>
  <c r="N65" i="16"/>
  <c r="M65" i="16"/>
  <c r="L65" i="16"/>
  <c r="K65" i="16"/>
  <c r="H65" i="16"/>
  <c r="E65" i="16"/>
  <c r="B65" i="16"/>
  <c r="Q64" i="16"/>
  <c r="P64" i="16"/>
  <c r="O64" i="16"/>
  <c r="N64" i="16"/>
  <c r="M64" i="16"/>
  <c r="L64" i="16"/>
  <c r="K64" i="16"/>
  <c r="H64" i="16"/>
  <c r="E64" i="16"/>
  <c r="B64" i="16"/>
  <c r="Q63" i="16"/>
  <c r="P63" i="16"/>
  <c r="O63" i="16"/>
  <c r="N63" i="16"/>
  <c r="M63" i="16"/>
  <c r="L63" i="16"/>
  <c r="K63" i="16"/>
  <c r="H63" i="16"/>
  <c r="E63" i="16"/>
  <c r="B63" i="16"/>
  <c r="Q62" i="16"/>
  <c r="P62" i="16"/>
  <c r="O62" i="16"/>
  <c r="N62" i="16"/>
  <c r="M62" i="16"/>
  <c r="L62" i="16"/>
  <c r="K62" i="16"/>
  <c r="H62" i="16"/>
  <c r="E62" i="16"/>
  <c r="B62" i="16"/>
  <c r="Q61" i="16"/>
  <c r="P61" i="16"/>
  <c r="O61" i="16"/>
  <c r="N61" i="16"/>
  <c r="M61" i="16"/>
  <c r="L61" i="16"/>
  <c r="K61" i="16"/>
  <c r="H61" i="16"/>
  <c r="E61" i="16"/>
  <c r="B61" i="16"/>
  <c r="Q60" i="16"/>
  <c r="P60" i="16"/>
  <c r="O60" i="16"/>
  <c r="N60" i="16"/>
  <c r="M60" i="16"/>
  <c r="L60" i="16"/>
  <c r="K60" i="16"/>
  <c r="H60" i="16"/>
  <c r="E60" i="16"/>
  <c r="B60" i="16"/>
  <c r="Q59" i="16"/>
  <c r="P59" i="16"/>
  <c r="O59" i="16"/>
  <c r="N59" i="16"/>
  <c r="M59" i="16"/>
  <c r="L59" i="16"/>
  <c r="K59" i="16"/>
  <c r="H59" i="16"/>
  <c r="E59" i="16"/>
  <c r="B59" i="16"/>
  <c r="Q58" i="16"/>
  <c r="P58" i="16"/>
  <c r="O58" i="16"/>
  <c r="N58" i="16"/>
  <c r="M58" i="16"/>
  <c r="L58" i="16"/>
  <c r="K58" i="16"/>
  <c r="H58" i="16"/>
  <c r="E58" i="16"/>
  <c r="B58" i="16"/>
  <c r="Q57" i="16"/>
  <c r="P57" i="16"/>
  <c r="O57" i="16"/>
  <c r="N57" i="16"/>
  <c r="M57" i="16"/>
  <c r="L57" i="16"/>
  <c r="K57" i="16"/>
  <c r="H57" i="16"/>
  <c r="E57" i="16"/>
  <c r="B57" i="16"/>
  <c r="Q56" i="16"/>
  <c r="P56" i="16"/>
  <c r="O56" i="16"/>
  <c r="N56" i="16"/>
  <c r="M56" i="16"/>
  <c r="L56" i="16"/>
  <c r="K56" i="16"/>
  <c r="H56" i="16"/>
  <c r="E56" i="16"/>
  <c r="B56" i="16"/>
  <c r="Q55" i="16"/>
  <c r="P55" i="16"/>
  <c r="O55" i="16"/>
  <c r="N55" i="16"/>
  <c r="M55" i="16"/>
  <c r="L55" i="16"/>
  <c r="K55" i="16"/>
  <c r="H55" i="16"/>
  <c r="E55" i="16"/>
  <c r="B55" i="16"/>
  <c r="Q54" i="16"/>
  <c r="P54" i="16"/>
  <c r="O54" i="16"/>
  <c r="N54" i="16"/>
  <c r="M54" i="16"/>
  <c r="L54" i="16"/>
  <c r="K54" i="16"/>
  <c r="H54" i="16"/>
  <c r="E54" i="16"/>
  <c r="B54" i="16"/>
  <c r="Q53" i="16"/>
  <c r="P53" i="16"/>
  <c r="O53" i="16"/>
  <c r="N53" i="16"/>
  <c r="M53" i="16"/>
  <c r="L53" i="16"/>
  <c r="K53" i="16"/>
  <c r="H53" i="16"/>
  <c r="E53" i="16"/>
  <c r="B53" i="16"/>
  <c r="Q52" i="16"/>
  <c r="P52" i="16"/>
  <c r="O52" i="16"/>
  <c r="N52" i="16"/>
  <c r="M52" i="16"/>
  <c r="L52" i="16"/>
  <c r="K52" i="16"/>
  <c r="H52" i="16"/>
  <c r="E52" i="16"/>
  <c r="B52" i="16"/>
  <c r="Q51" i="16"/>
  <c r="P51" i="16"/>
  <c r="O51" i="16"/>
  <c r="N51" i="16"/>
  <c r="M51" i="16"/>
  <c r="L51" i="16"/>
  <c r="K51" i="16"/>
  <c r="H51" i="16"/>
  <c r="E51" i="16"/>
  <c r="B51" i="16"/>
  <c r="Q50" i="16"/>
  <c r="P50" i="16"/>
  <c r="O50" i="16"/>
  <c r="N50" i="16"/>
  <c r="M50" i="16"/>
  <c r="L50" i="16"/>
  <c r="K50" i="16"/>
  <c r="H50" i="16"/>
  <c r="E50" i="16"/>
  <c r="B50" i="16"/>
  <c r="Q49" i="16"/>
  <c r="P49" i="16"/>
  <c r="O49" i="16"/>
  <c r="N49" i="16"/>
  <c r="M49" i="16"/>
  <c r="L49" i="16"/>
  <c r="K49" i="16"/>
  <c r="H49" i="16"/>
  <c r="E49" i="16"/>
  <c r="B49" i="16"/>
  <c r="Q48" i="16"/>
  <c r="P48" i="16"/>
  <c r="O48" i="16"/>
  <c r="N48" i="16"/>
  <c r="M48" i="16"/>
  <c r="L48" i="16"/>
  <c r="K48" i="16"/>
  <c r="H48" i="16"/>
  <c r="E48" i="16"/>
  <c r="B48" i="16"/>
  <c r="Q47" i="16"/>
  <c r="P47" i="16"/>
  <c r="O47" i="16"/>
  <c r="N47" i="16"/>
  <c r="M47" i="16"/>
  <c r="L47" i="16"/>
  <c r="K47" i="16"/>
  <c r="H47" i="16"/>
  <c r="E47" i="16"/>
  <c r="B47" i="16"/>
  <c r="Q46" i="16"/>
  <c r="P46" i="16"/>
  <c r="O46" i="16"/>
  <c r="N46" i="16"/>
  <c r="M46" i="16"/>
  <c r="L46" i="16"/>
  <c r="K46" i="16"/>
  <c r="H46" i="16"/>
  <c r="E46" i="16"/>
  <c r="B46" i="16"/>
  <c r="Q45" i="16"/>
  <c r="P45" i="16"/>
  <c r="O45" i="16"/>
  <c r="N45" i="16"/>
  <c r="M45" i="16"/>
  <c r="L45" i="16"/>
  <c r="K45" i="16"/>
  <c r="H45" i="16"/>
  <c r="E45" i="16"/>
  <c r="B45" i="16"/>
  <c r="Q44" i="16"/>
  <c r="P44" i="16"/>
  <c r="O44" i="16"/>
  <c r="N44" i="16"/>
  <c r="M44" i="16"/>
  <c r="L44" i="16"/>
  <c r="K44" i="16"/>
  <c r="H44" i="16"/>
  <c r="E44" i="16"/>
  <c r="B44" i="16"/>
  <c r="Q43" i="16"/>
  <c r="P43" i="16"/>
  <c r="O43" i="16"/>
  <c r="N43" i="16"/>
  <c r="M43" i="16"/>
  <c r="L43" i="16"/>
  <c r="K43" i="16"/>
  <c r="H43" i="16"/>
  <c r="E43" i="16"/>
  <c r="B43" i="16"/>
  <c r="Q42" i="16"/>
  <c r="P42" i="16"/>
  <c r="O42" i="16"/>
  <c r="N42" i="16"/>
  <c r="M42" i="16"/>
  <c r="L42" i="16"/>
  <c r="K42" i="16"/>
  <c r="H42" i="16"/>
  <c r="E42" i="16"/>
  <c r="B42" i="16"/>
  <c r="Q41" i="16"/>
  <c r="P41" i="16"/>
  <c r="O41" i="16"/>
  <c r="N41" i="16"/>
  <c r="M41" i="16"/>
  <c r="L41" i="16"/>
  <c r="K41" i="16"/>
  <c r="H41" i="16"/>
  <c r="E41" i="16"/>
  <c r="B41" i="16"/>
  <c r="Q40" i="16"/>
  <c r="P40" i="16"/>
  <c r="O40" i="16"/>
  <c r="N40" i="16"/>
  <c r="M40" i="16"/>
  <c r="L40" i="16"/>
  <c r="K40" i="16"/>
  <c r="H40" i="16"/>
  <c r="E40" i="16"/>
  <c r="B40" i="16"/>
  <c r="Q39" i="16"/>
  <c r="P39" i="16"/>
  <c r="O39" i="16"/>
  <c r="N39" i="16"/>
  <c r="M39" i="16"/>
  <c r="L39" i="16"/>
  <c r="K39" i="16"/>
  <c r="H39" i="16"/>
  <c r="E39" i="16"/>
  <c r="B39" i="16"/>
  <c r="Q38" i="16"/>
  <c r="P38" i="16"/>
  <c r="O38" i="16"/>
  <c r="N38" i="16"/>
  <c r="M38" i="16"/>
  <c r="L38" i="16"/>
  <c r="K38" i="16"/>
  <c r="H38" i="16"/>
  <c r="E38" i="16"/>
  <c r="B38" i="16"/>
  <c r="Q37" i="16"/>
  <c r="P37" i="16"/>
  <c r="O37" i="16"/>
  <c r="N37" i="16"/>
  <c r="M37" i="16"/>
  <c r="L37" i="16"/>
  <c r="K37" i="16"/>
  <c r="H37" i="16"/>
  <c r="E37" i="16"/>
  <c r="B37" i="16"/>
  <c r="Q36" i="16"/>
  <c r="P36" i="16"/>
  <c r="O36" i="16"/>
  <c r="N36" i="16"/>
  <c r="M36" i="16"/>
  <c r="L36" i="16"/>
  <c r="K36" i="16"/>
  <c r="H36" i="16"/>
  <c r="E36" i="16"/>
  <c r="B36" i="16"/>
  <c r="Q35" i="16"/>
  <c r="P35" i="16"/>
  <c r="O35" i="16"/>
  <c r="N35" i="16"/>
  <c r="M35" i="16"/>
  <c r="L35" i="16"/>
  <c r="K35" i="16"/>
  <c r="H35" i="16"/>
  <c r="E35" i="16"/>
  <c r="B35" i="16"/>
  <c r="Q34" i="16"/>
  <c r="P34" i="16"/>
  <c r="O34" i="16"/>
  <c r="N34" i="16"/>
  <c r="M34" i="16"/>
  <c r="L34" i="16"/>
  <c r="K34" i="16"/>
  <c r="H34" i="16"/>
  <c r="E34" i="16"/>
  <c r="B34" i="16"/>
  <c r="Q33" i="16"/>
  <c r="P33" i="16"/>
  <c r="O33" i="16"/>
  <c r="N33" i="16"/>
  <c r="M33" i="16"/>
  <c r="L33" i="16"/>
  <c r="K33" i="16"/>
  <c r="H33" i="16"/>
  <c r="E33" i="16"/>
  <c r="B33" i="16"/>
  <c r="Q32" i="16"/>
  <c r="P32" i="16"/>
  <c r="O32" i="16"/>
  <c r="N32" i="16"/>
  <c r="M32" i="16"/>
  <c r="L32" i="16"/>
  <c r="K32" i="16"/>
  <c r="H32" i="16"/>
  <c r="E32" i="16"/>
  <c r="B32" i="16"/>
  <c r="Q31" i="16"/>
  <c r="P31" i="16"/>
  <c r="O31" i="16"/>
  <c r="N31" i="16"/>
  <c r="M31" i="16"/>
  <c r="L31" i="16"/>
  <c r="K31" i="16"/>
  <c r="H31" i="16"/>
  <c r="E31" i="16"/>
  <c r="B31" i="16"/>
  <c r="Q30" i="16"/>
  <c r="P30" i="16"/>
  <c r="O30" i="16"/>
  <c r="N30" i="16"/>
  <c r="M30" i="16"/>
  <c r="L30" i="16"/>
  <c r="K30" i="16"/>
  <c r="H30" i="16"/>
  <c r="E30" i="16"/>
  <c r="B30" i="16"/>
  <c r="X2" i="22" a="1"/>
  <c r="R2" i="22" a="1"/>
  <c r="G2" i="22" a="1"/>
  <c r="K3" i="21" a="1"/>
  <c r="V2" i="20"/>
  <c r="K2" i="20" a="1"/>
  <c r="D38" i="26"/>
  <c r="D40" i="26"/>
  <c r="D53" i="26"/>
  <c r="D52" i="26"/>
  <c r="D50" i="26"/>
  <c r="D49" i="26"/>
  <c r="D48" i="26"/>
  <c r="D47" i="26"/>
  <c r="D46" i="26"/>
  <c r="D45" i="26"/>
  <c r="D44" i="26"/>
  <c r="D43" i="26"/>
  <c r="D42" i="26"/>
  <c r="D41" i="26"/>
  <c r="D37" i="26"/>
  <c r="D36" i="26"/>
  <c r="D35" i="26"/>
  <c r="D34" i="26"/>
  <c r="D33" i="26"/>
  <c r="D32" i="26"/>
  <c r="D31" i="26"/>
  <c r="D30" i="26"/>
  <c r="A165" i="27"/>
  <c r="M2" i="22" l="1" a="1"/>
  <c r="M130" i="27" l="1"/>
  <c r="Q3" i="21" l="1"/>
  <c r="E3" i="21"/>
  <c r="E2" i="20"/>
  <c r="F50" i="20" l="1"/>
  <c r="AT70" i="21" l="1"/>
  <c r="AS70" i="21"/>
  <c r="AR70" i="21"/>
  <c r="AQ70" i="21"/>
  <c r="AP70" i="21"/>
  <c r="AO70" i="21"/>
  <c r="C5" i="27" l="1"/>
  <c r="C4" i="27"/>
  <c r="A216" i="27" l="1"/>
  <c r="M213" i="27"/>
  <c r="M212" i="27"/>
  <c r="M211" i="27"/>
  <c r="M210" i="27"/>
  <c r="M209" i="27"/>
  <c r="M208" i="27"/>
  <c r="M207" i="27"/>
  <c r="M206" i="27"/>
  <c r="M205" i="27"/>
  <c r="M204" i="27"/>
  <c r="M203" i="27"/>
  <c r="M202" i="27"/>
  <c r="M201"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M171" i="27"/>
  <c r="M170" i="27"/>
  <c r="M169" i="27"/>
  <c r="M162" i="27"/>
  <c r="M161" i="27"/>
  <c r="M160" i="27"/>
  <c r="M159" i="27"/>
  <c r="M158" i="27"/>
  <c r="M157" i="27"/>
  <c r="M156" i="27"/>
  <c r="M155" i="27"/>
  <c r="M154" i="27"/>
  <c r="M153" i="27"/>
  <c r="M152" i="27"/>
  <c r="M151" i="27"/>
  <c r="M148" i="27"/>
  <c r="M147" i="27"/>
  <c r="M146" i="27"/>
  <c r="M145" i="27"/>
  <c r="M144" i="27"/>
  <c r="M143" i="27"/>
  <c r="M142" i="27"/>
  <c r="M141" i="27"/>
  <c r="M140" i="27"/>
  <c r="M139" i="27"/>
  <c r="M138" i="27"/>
  <c r="M137" i="27"/>
  <c r="M136" i="27"/>
  <c r="M135" i="27"/>
  <c r="M134" i="27"/>
  <c r="M133" i="27"/>
  <c r="M132" i="27"/>
  <c r="M131" i="27"/>
  <c r="M129" i="27"/>
  <c r="M128" i="27"/>
  <c r="M127" i="27"/>
  <c r="M126" i="27"/>
  <c r="M125" i="27"/>
  <c r="M124" i="27"/>
  <c r="M123" i="27"/>
  <c r="M122" i="27"/>
  <c r="M121" i="27"/>
  <c r="M120" i="27"/>
  <c r="M119" i="27"/>
  <c r="M118" i="27"/>
  <c r="O32" i="27" l="1"/>
  <c r="E73" i="27"/>
  <c r="E108" i="27"/>
  <c r="E113" i="27"/>
  <c r="E111" i="27" l="1"/>
  <c r="E82" i="27"/>
  <c r="E109" i="27"/>
  <c r="E80" i="27"/>
  <c r="E107" i="27"/>
  <c r="E78" i="27"/>
  <c r="E105" i="27"/>
  <c r="E76" i="27"/>
  <c r="E103" i="27"/>
  <c r="E74" i="27"/>
  <c r="E101" i="27"/>
  <c r="E72" i="27"/>
  <c r="E99" i="27"/>
  <c r="E70" i="27"/>
  <c r="E97" i="27"/>
  <c r="E68" i="27"/>
  <c r="E95" i="27"/>
  <c r="E66" i="27"/>
  <c r="E93" i="27"/>
  <c r="E64" i="27"/>
  <c r="E91" i="27"/>
  <c r="E62" i="27"/>
  <c r="E89" i="27"/>
  <c r="E60" i="27"/>
  <c r="E84" i="27"/>
  <c r="E112" i="27"/>
  <c r="E83" i="27"/>
  <c r="E110" i="27"/>
  <c r="E81" i="27"/>
  <c r="E79" i="27"/>
  <c r="E106" i="27"/>
  <c r="E77" i="27"/>
  <c r="E104" i="27"/>
  <c r="E75" i="27"/>
  <c r="E102" i="27"/>
  <c r="E100" i="27"/>
  <c r="E71" i="27"/>
  <c r="E98" i="27"/>
  <c r="E69" i="27"/>
  <c r="E96" i="27"/>
  <c r="E67" i="27"/>
  <c r="E94" i="27"/>
  <c r="E65" i="27"/>
  <c r="E63" i="27"/>
  <c r="E92" i="27"/>
  <c r="E90" i="27"/>
  <c r="E61" i="27"/>
  <c r="E88" i="27"/>
  <c r="E59" i="27"/>
  <c r="O55" i="27"/>
  <c r="O53" i="27"/>
  <c r="O54" i="27"/>
  <c r="O52" i="27"/>
  <c r="O50" i="27"/>
  <c r="O48" i="27"/>
  <c r="O46" i="27"/>
  <c r="O44" i="27"/>
  <c r="O42" i="27"/>
  <c r="O40" i="27"/>
  <c r="O38" i="27"/>
  <c r="O36" i="27"/>
  <c r="O34" i="27"/>
  <c r="O30" i="27"/>
  <c r="O28" i="27"/>
  <c r="O26" i="27"/>
  <c r="O24" i="27"/>
  <c r="O22" i="27"/>
  <c r="O20" i="27"/>
  <c r="O17" i="27"/>
  <c r="O14" i="27"/>
  <c r="O12" i="27"/>
  <c r="O51" i="27"/>
  <c r="O49" i="27"/>
  <c r="O47" i="27"/>
  <c r="O45" i="27"/>
  <c r="O43" i="27"/>
  <c r="O41" i="27"/>
  <c r="O39" i="27"/>
  <c r="O37" i="27"/>
  <c r="O35" i="27"/>
  <c r="O33" i="27"/>
  <c r="O31" i="27"/>
  <c r="O29" i="27"/>
  <c r="O27" i="27"/>
  <c r="O25" i="27"/>
  <c r="O23" i="27"/>
  <c r="O21" i="27"/>
  <c r="O19" i="27"/>
  <c r="O16" i="27"/>
  <c r="O13" i="27"/>
  <c r="O11" i="27"/>
  <c r="F10" i="27"/>
  <c r="F55" i="27"/>
  <c r="F52" i="27"/>
  <c r="F50" i="27"/>
  <c r="F48" i="27"/>
  <c r="F46" i="27"/>
  <c r="F44" i="27"/>
  <c r="F42" i="27"/>
  <c r="F40" i="27"/>
  <c r="F38" i="27"/>
  <c r="F36" i="27"/>
  <c r="F34" i="27"/>
  <c r="F32" i="27"/>
  <c r="F30" i="27"/>
  <c r="F28" i="27"/>
  <c r="F26" i="27"/>
  <c r="F24" i="27"/>
  <c r="F22" i="27"/>
  <c r="F20" i="27"/>
  <c r="F17" i="27"/>
  <c r="F15" i="27"/>
  <c r="F13" i="27"/>
  <c r="F11" i="27"/>
  <c r="F54" i="27"/>
  <c r="F51" i="27"/>
  <c r="F49" i="27"/>
  <c r="F47" i="27"/>
  <c r="F45" i="27"/>
  <c r="F43" i="27"/>
  <c r="F41" i="27"/>
  <c r="F39" i="27"/>
  <c r="F37" i="27"/>
  <c r="F35" i="27"/>
  <c r="F33" i="27"/>
  <c r="F31" i="27"/>
  <c r="F29" i="27"/>
  <c r="F27" i="27"/>
  <c r="F25" i="27"/>
  <c r="F23" i="27"/>
  <c r="F21" i="27"/>
  <c r="F19" i="27"/>
  <c r="F16" i="27"/>
  <c r="F14" i="27"/>
  <c r="F12" i="27"/>
  <c r="E10" i="27"/>
  <c r="E55" i="27"/>
  <c r="E52" i="27"/>
  <c r="E50" i="27"/>
  <c r="E48" i="27"/>
  <c r="E46" i="27"/>
  <c r="E44" i="27"/>
  <c r="E42" i="27"/>
  <c r="E40" i="27"/>
  <c r="E38" i="27"/>
  <c r="E36" i="27"/>
  <c r="E34" i="27"/>
  <c r="E32" i="27"/>
  <c r="E30" i="27"/>
  <c r="E28" i="27"/>
  <c r="E26" i="27"/>
  <c r="E24" i="27"/>
  <c r="E22" i="27"/>
  <c r="E20" i="27"/>
  <c r="E17" i="27"/>
  <c r="E15" i="27"/>
  <c r="E13" i="27"/>
  <c r="E11" i="27"/>
  <c r="E54" i="27"/>
  <c r="E51" i="27"/>
  <c r="E49" i="27"/>
  <c r="E47" i="27"/>
  <c r="E45" i="27"/>
  <c r="E43" i="27"/>
  <c r="E41" i="27"/>
  <c r="E39" i="27"/>
  <c r="E37" i="27"/>
  <c r="E35" i="27"/>
  <c r="E33" i="27"/>
  <c r="E31" i="27"/>
  <c r="E29" i="27"/>
  <c r="E27" i="27"/>
  <c r="E25" i="27"/>
  <c r="E23" i="27"/>
  <c r="E21" i="27"/>
  <c r="E19" i="27"/>
  <c r="E16" i="27"/>
  <c r="E14" i="27"/>
  <c r="E12" i="27"/>
  <c r="AD55" i="27" l="1"/>
  <c r="AD53" i="27"/>
  <c r="AD51" i="27"/>
  <c r="AD49" i="27"/>
  <c r="AD47" i="27"/>
  <c r="AD45" i="27"/>
  <c r="AD43" i="27"/>
  <c r="AD41" i="27"/>
  <c r="AD39" i="27"/>
  <c r="AD37" i="27"/>
  <c r="AD35" i="27"/>
  <c r="AD33" i="27"/>
  <c r="AD31" i="27"/>
  <c r="AD29" i="27"/>
  <c r="AD27" i="27"/>
  <c r="AD25" i="27"/>
  <c r="AD23" i="27"/>
  <c r="AD21" i="27"/>
  <c r="AD19" i="27"/>
  <c r="AD16" i="27"/>
  <c r="AD13" i="27"/>
  <c r="AD11" i="27"/>
  <c r="AD54" i="27"/>
  <c r="AD52" i="27"/>
  <c r="AD50" i="27"/>
  <c r="AD48" i="27"/>
  <c r="AD46" i="27"/>
  <c r="AD44" i="27"/>
  <c r="AD42" i="27"/>
  <c r="AD40" i="27"/>
  <c r="AD38" i="27"/>
  <c r="AD36" i="27"/>
  <c r="AD34" i="27"/>
  <c r="AD32" i="27"/>
  <c r="AD30" i="27"/>
  <c r="AD28" i="27"/>
  <c r="AD26" i="27"/>
  <c r="AD24" i="27"/>
  <c r="AD22" i="27"/>
  <c r="AD20" i="27"/>
  <c r="AD17" i="27"/>
  <c r="AD14" i="27"/>
  <c r="AD12" i="27"/>
  <c r="AC55" i="27"/>
  <c r="AC52" i="27"/>
  <c r="AC50" i="27"/>
  <c r="AC48" i="27"/>
  <c r="AC46" i="27"/>
  <c r="AC44" i="27"/>
  <c r="AC42" i="27"/>
  <c r="AC40" i="27"/>
  <c r="AC38" i="27"/>
  <c r="AC36" i="27"/>
  <c r="AC34" i="27"/>
  <c r="AC32" i="27"/>
  <c r="AC30" i="27"/>
  <c r="AC28" i="27"/>
  <c r="AC26" i="27"/>
  <c r="AC24" i="27"/>
  <c r="AC22" i="27"/>
  <c r="AC20" i="27"/>
  <c r="AC17" i="27"/>
  <c r="AC14" i="27"/>
  <c r="AC12" i="27"/>
  <c r="AC54" i="27"/>
  <c r="AC51" i="27"/>
  <c r="AC49" i="27"/>
  <c r="AC47" i="27"/>
  <c r="AC45" i="27"/>
  <c r="AC43" i="27"/>
  <c r="AC41" i="27"/>
  <c r="AC39" i="27"/>
  <c r="AC37" i="27"/>
  <c r="AC35" i="27"/>
  <c r="AC33" i="27"/>
  <c r="AC31" i="27"/>
  <c r="AC29" i="27"/>
  <c r="AC27" i="27"/>
  <c r="AC25" i="27"/>
  <c r="AC23" i="27"/>
  <c r="AC21" i="27"/>
  <c r="AC19" i="27"/>
  <c r="AC16" i="27"/>
  <c r="AC13" i="27"/>
  <c r="AC11" i="27"/>
  <c r="AB55" i="27"/>
  <c r="AB53" i="27"/>
  <c r="AB51" i="27"/>
  <c r="AB49" i="27"/>
  <c r="AB47" i="27"/>
  <c r="AB45" i="27"/>
  <c r="AB43" i="27"/>
  <c r="AB41" i="27"/>
  <c r="AB39" i="27"/>
  <c r="AB37" i="27"/>
  <c r="AB35" i="27"/>
  <c r="AB33" i="27"/>
  <c r="AB31" i="27"/>
  <c r="AB29" i="27"/>
  <c r="AB27" i="27"/>
  <c r="AB25" i="27"/>
  <c r="AB23" i="27"/>
  <c r="AB21" i="27"/>
  <c r="AB19" i="27"/>
  <c r="AB17" i="27"/>
  <c r="AB15" i="27"/>
  <c r="AB13" i="27"/>
  <c r="AB11" i="27"/>
  <c r="AB54" i="27"/>
  <c r="AB52" i="27"/>
  <c r="AB50" i="27"/>
  <c r="AB48" i="27"/>
  <c r="AB46" i="27"/>
  <c r="AB44" i="27"/>
  <c r="AB42" i="27"/>
  <c r="AB40" i="27"/>
  <c r="AB38" i="27"/>
  <c r="AB36" i="27"/>
  <c r="AB34" i="27"/>
  <c r="AB32" i="27"/>
  <c r="AB30" i="27"/>
  <c r="AB28" i="27"/>
  <c r="AB26" i="27"/>
  <c r="AB24" i="27"/>
  <c r="AB22" i="27"/>
  <c r="AB20" i="27"/>
  <c r="AB18" i="27"/>
  <c r="AB16" i="27"/>
  <c r="AB14" i="27"/>
  <c r="AB12" i="27"/>
  <c r="AB10" i="27"/>
  <c r="AA55" i="27"/>
  <c r="AA52" i="27"/>
  <c r="AA50" i="27"/>
  <c r="AA48" i="27"/>
  <c r="AA46" i="27"/>
  <c r="AA44" i="27"/>
  <c r="AA42" i="27"/>
  <c r="AA40" i="27"/>
  <c r="AA38" i="27"/>
  <c r="AA36" i="27"/>
  <c r="AA34" i="27"/>
  <c r="AA32" i="27"/>
  <c r="AA30" i="27"/>
  <c r="AA28" i="27"/>
  <c r="AA26" i="27"/>
  <c r="AA24" i="27"/>
  <c r="AA22" i="27"/>
  <c r="AA20" i="27"/>
  <c r="AA17" i="27"/>
  <c r="AA14" i="27"/>
  <c r="AA12" i="27"/>
  <c r="AA54" i="27"/>
  <c r="AA51" i="27"/>
  <c r="AA49" i="27"/>
  <c r="AA47" i="27"/>
  <c r="AA45" i="27"/>
  <c r="AA43" i="27"/>
  <c r="AA41" i="27"/>
  <c r="AA39" i="27"/>
  <c r="AA37" i="27"/>
  <c r="AA35" i="27"/>
  <c r="AA33" i="27"/>
  <c r="AA31" i="27"/>
  <c r="AA29" i="27"/>
  <c r="AA27" i="27"/>
  <c r="AA25" i="27"/>
  <c r="AA23" i="27"/>
  <c r="AA21" i="27"/>
  <c r="AA19" i="27"/>
  <c r="AA16" i="27"/>
  <c r="AA13" i="27"/>
  <c r="AA11" i="27"/>
  <c r="Z55" i="27"/>
  <c r="Z52" i="27"/>
  <c r="Z50" i="27"/>
  <c r="Z48" i="27"/>
  <c r="Z46" i="27"/>
  <c r="Z44" i="27"/>
  <c r="Z42" i="27"/>
  <c r="Z40" i="27"/>
  <c r="Z38" i="27"/>
  <c r="Z36" i="27"/>
  <c r="Z34" i="27"/>
  <c r="Z32" i="27"/>
  <c r="Z30" i="27"/>
  <c r="Z28" i="27"/>
  <c r="Z26" i="27"/>
  <c r="Z24" i="27"/>
  <c r="Z22" i="27"/>
  <c r="Z20" i="27"/>
  <c r="Z17" i="27"/>
  <c r="Z14" i="27"/>
  <c r="Z12" i="27"/>
  <c r="Z54" i="27"/>
  <c r="Z51" i="27"/>
  <c r="Z49" i="27"/>
  <c r="Z47" i="27"/>
  <c r="Z45" i="27"/>
  <c r="Z43" i="27"/>
  <c r="Z41" i="27"/>
  <c r="Z39" i="27"/>
  <c r="Z37" i="27"/>
  <c r="Z35" i="27"/>
  <c r="Z33" i="27"/>
  <c r="Z31" i="27"/>
  <c r="Z29" i="27"/>
  <c r="Z27" i="27"/>
  <c r="Z25" i="27"/>
  <c r="Z23" i="27"/>
  <c r="Z21" i="27"/>
  <c r="Z19" i="27"/>
  <c r="Z16" i="27"/>
  <c r="Z13" i="27"/>
  <c r="Z11" i="27"/>
  <c r="Y55" i="27"/>
  <c r="Y52" i="27"/>
  <c r="Y50" i="27"/>
  <c r="Y48" i="27"/>
  <c r="Y46" i="27"/>
  <c r="Y44" i="27"/>
  <c r="Y42" i="27"/>
  <c r="Y40" i="27"/>
  <c r="Y38" i="27"/>
  <c r="Y36" i="27"/>
  <c r="Y34" i="27"/>
  <c r="Y32" i="27"/>
  <c r="Y30" i="27"/>
  <c r="Y28" i="27"/>
  <c r="Y26" i="27"/>
  <c r="Y24" i="27"/>
  <c r="Y22" i="27"/>
  <c r="Y20" i="27"/>
  <c r="Y17" i="27"/>
  <c r="Y14" i="27"/>
  <c r="Y12" i="27"/>
  <c r="Y54" i="27"/>
  <c r="Y51" i="27"/>
  <c r="Y49" i="27"/>
  <c r="Y47" i="27"/>
  <c r="Y45" i="27"/>
  <c r="Y43" i="27"/>
  <c r="Y41" i="27"/>
  <c r="Y39" i="27"/>
  <c r="Y37" i="27"/>
  <c r="Y35" i="27"/>
  <c r="Y33" i="27"/>
  <c r="Y31" i="27"/>
  <c r="Y29" i="27"/>
  <c r="Y27" i="27"/>
  <c r="Y25" i="27"/>
  <c r="Y23" i="27"/>
  <c r="Y21" i="27"/>
  <c r="Y19" i="27"/>
  <c r="Y16" i="27"/>
  <c r="Y13" i="27"/>
  <c r="Y11" i="27"/>
  <c r="X55" i="27"/>
  <c r="X52" i="27"/>
  <c r="X50" i="27"/>
  <c r="X48" i="27"/>
  <c r="X46" i="27"/>
  <c r="X44" i="27"/>
  <c r="X42" i="27"/>
  <c r="X40" i="27"/>
  <c r="X38" i="27"/>
  <c r="X36" i="27"/>
  <c r="X34" i="27"/>
  <c r="X32" i="27"/>
  <c r="X30" i="27"/>
  <c r="X28" i="27"/>
  <c r="X26" i="27"/>
  <c r="X24" i="27"/>
  <c r="X22" i="27"/>
  <c r="X20" i="27"/>
  <c r="X17" i="27"/>
  <c r="X14" i="27"/>
  <c r="X12" i="27"/>
  <c r="X54" i="27"/>
  <c r="X51" i="27"/>
  <c r="X49" i="27"/>
  <c r="X47" i="27"/>
  <c r="X45" i="27"/>
  <c r="X43" i="27"/>
  <c r="X41" i="27"/>
  <c r="X39" i="27"/>
  <c r="X37" i="27"/>
  <c r="X35" i="27"/>
  <c r="X33" i="27"/>
  <c r="X31" i="27"/>
  <c r="X29" i="27"/>
  <c r="X27" i="27"/>
  <c r="X25" i="27"/>
  <c r="X23" i="27"/>
  <c r="X21" i="27"/>
  <c r="X19" i="27"/>
  <c r="X16" i="27"/>
  <c r="X13" i="27"/>
  <c r="X11" i="27"/>
  <c r="W55" i="27"/>
  <c r="W52" i="27"/>
  <c r="W50" i="27"/>
  <c r="W48" i="27"/>
  <c r="W46" i="27"/>
  <c r="W44" i="27"/>
  <c r="W42" i="27"/>
  <c r="W40" i="27"/>
  <c r="W38" i="27"/>
  <c r="W36" i="27"/>
  <c r="W34" i="27"/>
  <c r="W32" i="27"/>
  <c r="W30" i="27"/>
  <c r="W28" i="27"/>
  <c r="W26" i="27"/>
  <c r="W24" i="27"/>
  <c r="W22" i="27"/>
  <c r="W20" i="27"/>
  <c r="W17" i="27"/>
  <c r="W14" i="27"/>
  <c r="W12" i="27"/>
  <c r="W54" i="27"/>
  <c r="W51" i="27"/>
  <c r="W49" i="27"/>
  <c r="W47" i="27"/>
  <c r="W45" i="27"/>
  <c r="W43" i="27"/>
  <c r="W41" i="27"/>
  <c r="W39" i="27"/>
  <c r="W37" i="27"/>
  <c r="W35" i="27"/>
  <c r="W33" i="27"/>
  <c r="W31" i="27"/>
  <c r="W29" i="27"/>
  <c r="W27" i="27"/>
  <c r="W25" i="27"/>
  <c r="W23" i="27"/>
  <c r="W21" i="27"/>
  <c r="W19" i="27"/>
  <c r="W16" i="27"/>
  <c r="W13" i="27"/>
  <c r="W11" i="27"/>
  <c r="V55" i="27"/>
  <c r="V52" i="27"/>
  <c r="V50" i="27"/>
  <c r="V48" i="27"/>
  <c r="V46" i="27"/>
  <c r="V44" i="27"/>
  <c r="V42" i="27"/>
  <c r="V40" i="27"/>
  <c r="V38" i="27"/>
  <c r="V36" i="27"/>
  <c r="V34" i="27"/>
  <c r="V32" i="27"/>
  <c r="V30" i="27"/>
  <c r="V28" i="27"/>
  <c r="V26" i="27"/>
  <c r="V24" i="27"/>
  <c r="V22" i="27"/>
  <c r="V20" i="27"/>
  <c r="V17" i="27"/>
  <c r="V14" i="27"/>
  <c r="V12" i="27"/>
  <c r="V54" i="27"/>
  <c r="V51" i="27"/>
  <c r="V49" i="27"/>
  <c r="V47" i="27"/>
  <c r="V45" i="27"/>
  <c r="V43" i="27"/>
  <c r="V41" i="27"/>
  <c r="V39" i="27"/>
  <c r="V37" i="27"/>
  <c r="V35" i="27"/>
  <c r="V33" i="27"/>
  <c r="V31" i="27"/>
  <c r="V29" i="27"/>
  <c r="V27" i="27"/>
  <c r="V25" i="27"/>
  <c r="V23" i="27"/>
  <c r="V21" i="27"/>
  <c r="V19" i="27"/>
  <c r="V16" i="27"/>
  <c r="V13" i="27"/>
  <c r="V11" i="27"/>
  <c r="U55" i="27"/>
  <c r="U52" i="27"/>
  <c r="U50" i="27"/>
  <c r="U48" i="27"/>
  <c r="U46" i="27"/>
  <c r="U44" i="27"/>
  <c r="U42" i="27"/>
  <c r="U40" i="27"/>
  <c r="U38" i="27"/>
  <c r="U36" i="27"/>
  <c r="U34" i="27"/>
  <c r="U32" i="27"/>
  <c r="U30" i="27"/>
  <c r="U28" i="27"/>
  <c r="U26" i="27"/>
  <c r="U24" i="27"/>
  <c r="U22" i="27"/>
  <c r="U20" i="27"/>
  <c r="U17" i="27"/>
  <c r="U14" i="27"/>
  <c r="U12" i="27"/>
  <c r="U54" i="27"/>
  <c r="U51" i="27"/>
  <c r="U49" i="27"/>
  <c r="U47" i="27"/>
  <c r="U45" i="27"/>
  <c r="U43" i="27"/>
  <c r="U41" i="27"/>
  <c r="U39" i="27"/>
  <c r="U37" i="27"/>
  <c r="U35" i="27"/>
  <c r="U33" i="27"/>
  <c r="U31" i="27"/>
  <c r="U29" i="27"/>
  <c r="U27" i="27"/>
  <c r="U25" i="27"/>
  <c r="U23" i="27"/>
  <c r="U21" i="27"/>
  <c r="U19" i="27"/>
  <c r="U16" i="27"/>
  <c r="U13" i="27"/>
  <c r="U11" i="27"/>
  <c r="T55" i="27"/>
  <c r="T52" i="27"/>
  <c r="T50" i="27"/>
  <c r="T48" i="27"/>
  <c r="T46" i="27"/>
  <c r="T44" i="27"/>
  <c r="T42" i="27"/>
  <c r="T40" i="27"/>
  <c r="T38" i="27"/>
  <c r="T36" i="27"/>
  <c r="T34" i="27"/>
  <c r="T32" i="27"/>
  <c r="T30" i="27"/>
  <c r="T28" i="27"/>
  <c r="T26" i="27"/>
  <c r="T24" i="27"/>
  <c r="T22" i="27"/>
  <c r="T20" i="27"/>
  <c r="T17" i="27"/>
  <c r="T14" i="27"/>
  <c r="T54" i="27"/>
  <c r="T51" i="27"/>
  <c r="T49" i="27"/>
  <c r="T47" i="27"/>
  <c r="T45" i="27"/>
  <c r="T43" i="27"/>
  <c r="T41" i="27"/>
  <c r="T39" i="27"/>
  <c r="T37" i="27"/>
  <c r="T35" i="27"/>
  <c r="T33" i="27"/>
  <c r="T31" i="27"/>
  <c r="T29" i="27"/>
  <c r="T27" i="27"/>
  <c r="T25" i="27"/>
  <c r="T23" i="27"/>
  <c r="T21" i="27"/>
  <c r="T19" i="27"/>
  <c r="T16" i="27"/>
  <c r="T12" i="27"/>
  <c r="T13" i="27"/>
  <c r="T11" i="27"/>
  <c r="S55" i="27"/>
  <c r="S52" i="27"/>
  <c r="S50" i="27"/>
  <c r="S48" i="27"/>
  <c r="S46" i="27"/>
  <c r="S44" i="27"/>
  <c r="S42" i="27"/>
  <c r="S40" i="27"/>
  <c r="S38" i="27"/>
  <c r="S36" i="27"/>
  <c r="S34" i="27"/>
  <c r="S32" i="27"/>
  <c r="S30" i="27"/>
  <c r="S28" i="27"/>
  <c r="S26" i="27"/>
  <c r="S24" i="27"/>
  <c r="S22" i="27"/>
  <c r="S20" i="27"/>
  <c r="S17" i="27"/>
  <c r="S14" i="27"/>
  <c r="S12" i="27"/>
  <c r="S54" i="27"/>
  <c r="S51" i="27"/>
  <c r="S49" i="27"/>
  <c r="S47" i="27"/>
  <c r="S45" i="27"/>
  <c r="S43" i="27"/>
  <c r="S41" i="27"/>
  <c r="S39" i="27"/>
  <c r="S37" i="27"/>
  <c r="S35" i="27"/>
  <c r="S33" i="27"/>
  <c r="S31" i="27"/>
  <c r="S29" i="27"/>
  <c r="S27" i="27"/>
  <c r="S25" i="27"/>
  <c r="S23" i="27"/>
  <c r="S21" i="27"/>
  <c r="S19" i="27"/>
  <c r="S16" i="27"/>
  <c r="S13" i="27"/>
  <c r="S11" i="27"/>
  <c r="R55" i="27"/>
  <c r="R52" i="27"/>
  <c r="R50" i="27"/>
  <c r="R48" i="27"/>
  <c r="R46" i="27"/>
  <c r="R44" i="27"/>
  <c r="R42" i="27"/>
  <c r="R40" i="27"/>
  <c r="R38" i="27"/>
  <c r="R36" i="27"/>
  <c r="R34" i="27"/>
  <c r="R32" i="27"/>
  <c r="R30" i="27"/>
  <c r="R28" i="27"/>
  <c r="R26" i="27"/>
  <c r="R24" i="27"/>
  <c r="R22" i="27"/>
  <c r="R20" i="27"/>
  <c r="R17" i="27"/>
  <c r="R14" i="27"/>
  <c r="R12" i="27"/>
  <c r="R54" i="27"/>
  <c r="R51" i="27"/>
  <c r="R49" i="27"/>
  <c r="R47" i="27"/>
  <c r="R45" i="27"/>
  <c r="R43" i="27"/>
  <c r="R41" i="27"/>
  <c r="R39" i="27"/>
  <c r="R37" i="27"/>
  <c r="R35" i="27"/>
  <c r="R33" i="27"/>
  <c r="R31" i="27"/>
  <c r="R29" i="27"/>
  <c r="R27" i="27"/>
  <c r="R25" i="27"/>
  <c r="R23" i="27"/>
  <c r="R21" i="27"/>
  <c r="R19" i="27"/>
  <c r="R16" i="27"/>
  <c r="R13" i="27"/>
  <c r="R11" i="27"/>
  <c r="Q55" i="27"/>
  <c r="Q52" i="27"/>
  <c r="Q50" i="27"/>
  <c r="Q48" i="27"/>
  <c r="Q46" i="27"/>
  <c r="Q44" i="27"/>
  <c r="Q42" i="27"/>
  <c r="Q40" i="27"/>
  <c r="Q38" i="27"/>
  <c r="Q36" i="27"/>
  <c r="Q34" i="27"/>
  <c r="Q32" i="27"/>
  <c r="Q30" i="27"/>
  <c r="Q28" i="27"/>
  <c r="Q26" i="27"/>
  <c r="Q24" i="27"/>
  <c r="Q22" i="27"/>
  <c r="Q20" i="27"/>
  <c r="Q17" i="27"/>
  <c r="Q14" i="27"/>
  <c r="Q12" i="27"/>
  <c r="Q54" i="27"/>
  <c r="Q51" i="27"/>
  <c r="Q49" i="27"/>
  <c r="Q47" i="27"/>
  <c r="Q45" i="27"/>
  <c r="Q43" i="27"/>
  <c r="Q41" i="27"/>
  <c r="Q39" i="27"/>
  <c r="Q37" i="27"/>
  <c r="Q35" i="27"/>
  <c r="Q33" i="27"/>
  <c r="Q31" i="27"/>
  <c r="Q29" i="27"/>
  <c r="Q27" i="27"/>
  <c r="Q25" i="27"/>
  <c r="Q23" i="27"/>
  <c r="Q21" i="27"/>
  <c r="Q19" i="27"/>
  <c r="Q16" i="27"/>
  <c r="Q13" i="27"/>
  <c r="Q11" i="27"/>
  <c r="P55" i="27"/>
  <c r="P52" i="27"/>
  <c r="P50" i="27"/>
  <c r="P48" i="27"/>
  <c r="P46" i="27"/>
  <c r="P44" i="27"/>
  <c r="P42" i="27"/>
  <c r="P40" i="27"/>
  <c r="P38" i="27"/>
  <c r="P36" i="27"/>
  <c r="P34" i="27"/>
  <c r="P32" i="27"/>
  <c r="P30" i="27"/>
  <c r="P28" i="27"/>
  <c r="P26" i="27"/>
  <c r="P24" i="27"/>
  <c r="P22" i="27"/>
  <c r="P20" i="27"/>
  <c r="P17" i="27"/>
  <c r="P14" i="27"/>
  <c r="P12" i="27"/>
  <c r="P54" i="27"/>
  <c r="P51" i="27"/>
  <c r="P49" i="27"/>
  <c r="P47" i="27"/>
  <c r="P45" i="27"/>
  <c r="P43" i="27"/>
  <c r="P41" i="27"/>
  <c r="P39" i="27"/>
  <c r="P37" i="27"/>
  <c r="P35" i="27"/>
  <c r="P33" i="27"/>
  <c r="P31" i="27"/>
  <c r="P29" i="27"/>
  <c r="P27" i="27"/>
  <c r="P25" i="27"/>
  <c r="P23" i="27"/>
  <c r="P21" i="27"/>
  <c r="P19" i="27"/>
  <c r="P16" i="27"/>
  <c r="P13" i="27"/>
  <c r="P11" i="27"/>
  <c r="N55" i="27"/>
  <c r="N53" i="27"/>
  <c r="N51" i="27"/>
  <c r="N49" i="27"/>
  <c r="N47" i="27"/>
  <c r="N45" i="27"/>
  <c r="N43" i="27"/>
  <c r="N41" i="27"/>
  <c r="N39" i="27"/>
  <c r="N37" i="27"/>
  <c r="N35" i="27"/>
  <c r="N33" i="27"/>
  <c r="N31" i="27"/>
  <c r="N29" i="27"/>
  <c r="N27" i="27"/>
  <c r="N25" i="27"/>
  <c r="N23" i="27"/>
  <c r="N21" i="27"/>
  <c r="N19" i="27"/>
  <c r="N16" i="27"/>
  <c r="N13" i="27"/>
  <c r="N11" i="27"/>
  <c r="N54" i="27"/>
  <c r="N52" i="27"/>
  <c r="N50" i="27"/>
  <c r="N48" i="27"/>
  <c r="N46" i="27"/>
  <c r="N44" i="27"/>
  <c r="N42" i="27"/>
  <c r="N40" i="27"/>
  <c r="N38" i="27"/>
  <c r="N36" i="27"/>
  <c r="N34" i="27"/>
  <c r="N32" i="27"/>
  <c r="N30" i="27"/>
  <c r="N28" i="27"/>
  <c r="N26" i="27"/>
  <c r="N24" i="27"/>
  <c r="N22" i="27"/>
  <c r="N20" i="27"/>
  <c r="N17" i="27"/>
  <c r="N14" i="27"/>
  <c r="N12" i="27"/>
  <c r="M55" i="27"/>
  <c r="M53" i="27"/>
  <c r="M51" i="27"/>
  <c r="M49" i="27"/>
  <c r="M47" i="27"/>
  <c r="M45" i="27"/>
  <c r="M43" i="27"/>
  <c r="M41" i="27"/>
  <c r="M39" i="27"/>
  <c r="M37" i="27"/>
  <c r="M35" i="27"/>
  <c r="M33" i="27"/>
  <c r="M31" i="27"/>
  <c r="M29" i="27"/>
  <c r="M27" i="27"/>
  <c r="M25" i="27"/>
  <c r="M23" i="27"/>
  <c r="M21" i="27"/>
  <c r="M19" i="27"/>
  <c r="M16" i="27"/>
  <c r="M13" i="27"/>
  <c r="M11" i="27"/>
  <c r="M54" i="27"/>
  <c r="M52" i="27"/>
  <c r="M50" i="27"/>
  <c r="M48" i="27"/>
  <c r="M46" i="27"/>
  <c r="M44" i="27"/>
  <c r="M42" i="27"/>
  <c r="M40" i="27"/>
  <c r="M38" i="27"/>
  <c r="M36" i="27"/>
  <c r="M34" i="27"/>
  <c r="M32" i="27"/>
  <c r="M30" i="27"/>
  <c r="M28" i="27"/>
  <c r="M26" i="27"/>
  <c r="M24" i="27"/>
  <c r="M22" i="27"/>
  <c r="M20" i="27"/>
  <c r="M17" i="27"/>
  <c r="M14" i="27"/>
  <c r="M12" i="27"/>
  <c r="L55" i="27"/>
  <c r="L53" i="27"/>
  <c r="L51" i="27"/>
  <c r="L49" i="27"/>
  <c r="L47" i="27"/>
  <c r="L45" i="27"/>
  <c r="L43" i="27"/>
  <c r="L41" i="27"/>
  <c r="L39" i="27"/>
  <c r="L37" i="27"/>
  <c r="L35" i="27"/>
  <c r="L33" i="27"/>
  <c r="L31" i="27"/>
  <c r="L29" i="27"/>
  <c r="L27" i="27"/>
  <c r="L25" i="27"/>
  <c r="L23" i="27"/>
  <c r="L21" i="27"/>
  <c r="L19" i="27"/>
  <c r="L16" i="27"/>
  <c r="L13" i="27"/>
  <c r="L11" i="27"/>
  <c r="L54" i="27"/>
  <c r="L52" i="27"/>
  <c r="L50" i="27"/>
  <c r="L48" i="27"/>
  <c r="L46" i="27"/>
  <c r="L44" i="27"/>
  <c r="L42" i="27"/>
  <c r="L40" i="27"/>
  <c r="L38" i="27"/>
  <c r="L36" i="27"/>
  <c r="L34" i="27"/>
  <c r="L32" i="27"/>
  <c r="L30" i="27"/>
  <c r="L28" i="27"/>
  <c r="L26" i="27"/>
  <c r="L24" i="27"/>
  <c r="L22" i="27"/>
  <c r="L20" i="27"/>
  <c r="L17" i="27"/>
  <c r="L14" i="27"/>
  <c r="L12" i="27"/>
  <c r="K55" i="27"/>
  <c r="K53" i="27"/>
  <c r="K51" i="27"/>
  <c r="K49" i="27"/>
  <c r="K47" i="27"/>
  <c r="K45" i="27"/>
  <c r="K43" i="27"/>
  <c r="K41" i="27"/>
  <c r="K39" i="27"/>
  <c r="K37" i="27"/>
  <c r="K35" i="27"/>
  <c r="K33" i="27"/>
  <c r="K31" i="27"/>
  <c r="K29" i="27"/>
  <c r="K27" i="27"/>
  <c r="K25" i="27"/>
  <c r="K23" i="27"/>
  <c r="K21" i="27"/>
  <c r="K19" i="27"/>
  <c r="K16" i="27"/>
  <c r="K13" i="27"/>
  <c r="K11" i="27"/>
  <c r="K54" i="27"/>
  <c r="K52" i="27"/>
  <c r="K50" i="27"/>
  <c r="K48" i="27"/>
  <c r="K46" i="27"/>
  <c r="K44" i="27"/>
  <c r="K42" i="27"/>
  <c r="K40" i="27"/>
  <c r="K38" i="27"/>
  <c r="K36" i="27"/>
  <c r="K34" i="27"/>
  <c r="K32" i="27"/>
  <c r="K30" i="27"/>
  <c r="K28" i="27"/>
  <c r="K26" i="27"/>
  <c r="K24" i="27"/>
  <c r="K22" i="27"/>
  <c r="K20" i="27"/>
  <c r="K17" i="27"/>
  <c r="K14" i="27"/>
  <c r="K12" i="27"/>
  <c r="J54" i="27"/>
  <c r="J51" i="27"/>
  <c r="J49" i="27"/>
  <c r="J47" i="27"/>
  <c r="J45" i="27"/>
  <c r="J43" i="27"/>
  <c r="J41" i="27"/>
  <c r="J39" i="27"/>
  <c r="J37" i="27"/>
  <c r="J35" i="27"/>
  <c r="J33" i="27"/>
  <c r="J31" i="27"/>
  <c r="J29" i="27"/>
  <c r="J27" i="27"/>
  <c r="J25" i="27"/>
  <c r="J23" i="27"/>
  <c r="J21" i="27"/>
  <c r="J19" i="27"/>
  <c r="J17" i="27"/>
  <c r="J15" i="27"/>
  <c r="J13" i="27"/>
  <c r="J11" i="27"/>
  <c r="J55" i="27"/>
  <c r="J52" i="27"/>
  <c r="J50" i="27"/>
  <c r="J48" i="27"/>
  <c r="J46" i="27"/>
  <c r="J44" i="27"/>
  <c r="J42" i="27"/>
  <c r="J40" i="27"/>
  <c r="J38" i="27"/>
  <c r="J36" i="27"/>
  <c r="J34" i="27"/>
  <c r="J32" i="27"/>
  <c r="J30" i="27"/>
  <c r="J28" i="27"/>
  <c r="J26" i="27"/>
  <c r="J24" i="27"/>
  <c r="J22" i="27"/>
  <c r="J20" i="27"/>
  <c r="J18" i="27"/>
  <c r="J16" i="27"/>
  <c r="J14" i="27"/>
  <c r="J12" i="27"/>
  <c r="I55" i="27"/>
  <c r="I52" i="27"/>
  <c r="I50" i="27"/>
  <c r="I48" i="27"/>
  <c r="I46" i="27"/>
  <c r="I44" i="27"/>
  <c r="I42" i="27"/>
  <c r="I40" i="27"/>
  <c r="I38" i="27"/>
  <c r="I36" i="27"/>
  <c r="I34" i="27"/>
  <c r="I32" i="27"/>
  <c r="I30" i="27"/>
  <c r="I28" i="27"/>
  <c r="I26" i="27"/>
  <c r="I24" i="27"/>
  <c r="I22" i="27"/>
  <c r="I20" i="27"/>
  <c r="I18" i="27"/>
  <c r="I16" i="27"/>
  <c r="I14" i="27"/>
  <c r="I12" i="27"/>
  <c r="I54" i="27"/>
  <c r="I51" i="27"/>
  <c r="I49" i="27"/>
  <c r="I47" i="27"/>
  <c r="I45" i="27"/>
  <c r="I43" i="27"/>
  <c r="I41" i="27"/>
  <c r="I39" i="27"/>
  <c r="I37" i="27"/>
  <c r="I35" i="27"/>
  <c r="I33" i="27"/>
  <c r="I31" i="27"/>
  <c r="I29" i="27"/>
  <c r="I27" i="27"/>
  <c r="I25" i="27"/>
  <c r="I23" i="27"/>
  <c r="I21" i="27"/>
  <c r="I19" i="27"/>
  <c r="I17" i="27"/>
  <c r="I15" i="27"/>
  <c r="I13" i="27"/>
  <c r="I11" i="27"/>
  <c r="H55" i="27"/>
  <c r="H52" i="27"/>
  <c r="H50" i="27"/>
  <c r="H48" i="27"/>
  <c r="H46" i="27"/>
  <c r="H44" i="27"/>
  <c r="H42" i="27"/>
  <c r="H40" i="27"/>
  <c r="H38" i="27"/>
  <c r="H36" i="27"/>
  <c r="H34" i="27"/>
  <c r="H32" i="27"/>
  <c r="H30" i="27"/>
  <c r="H28" i="27"/>
  <c r="H26" i="27"/>
  <c r="H24" i="27"/>
  <c r="H22" i="27"/>
  <c r="H20" i="27"/>
  <c r="H18" i="27"/>
  <c r="H16" i="27"/>
  <c r="H14" i="27"/>
  <c r="H12" i="27"/>
  <c r="H54" i="27"/>
  <c r="H51" i="27"/>
  <c r="H49" i="27"/>
  <c r="H47" i="27"/>
  <c r="H45" i="27"/>
  <c r="H43" i="27"/>
  <c r="H41" i="27"/>
  <c r="H39" i="27"/>
  <c r="H37" i="27"/>
  <c r="H35" i="27"/>
  <c r="H33" i="27"/>
  <c r="H31" i="27"/>
  <c r="H29" i="27"/>
  <c r="H27" i="27"/>
  <c r="H25" i="27"/>
  <c r="H23" i="27"/>
  <c r="H21" i="27"/>
  <c r="H19" i="27"/>
  <c r="H17" i="27"/>
  <c r="H15" i="27"/>
  <c r="H13" i="27"/>
  <c r="H11" i="27"/>
  <c r="G54" i="27"/>
  <c r="G51" i="27"/>
  <c r="G49" i="27"/>
  <c r="G47" i="27"/>
  <c r="G45" i="27"/>
  <c r="G43" i="27"/>
  <c r="G41" i="27"/>
  <c r="G39" i="27"/>
  <c r="G37" i="27"/>
  <c r="G35" i="27"/>
  <c r="G33" i="27"/>
  <c r="G31" i="27"/>
  <c r="G29" i="27"/>
  <c r="G27" i="27"/>
  <c r="G25" i="27"/>
  <c r="G23" i="27"/>
  <c r="G21" i="27"/>
  <c r="G19" i="27"/>
  <c r="G16" i="27"/>
  <c r="G14" i="27"/>
  <c r="G12" i="27"/>
  <c r="G10" i="27"/>
  <c r="G55" i="27"/>
  <c r="G52" i="27"/>
  <c r="G50" i="27"/>
  <c r="G48" i="27"/>
  <c r="G46" i="27"/>
  <c r="G44" i="27"/>
  <c r="G42" i="27"/>
  <c r="G40" i="27"/>
  <c r="G38" i="27"/>
  <c r="G36" i="27"/>
  <c r="G34" i="27"/>
  <c r="G32" i="27"/>
  <c r="G30" i="27"/>
  <c r="G28" i="27"/>
  <c r="G26" i="27"/>
  <c r="G24" i="27"/>
  <c r="G22" i="27"/>
  <c r="G20" i="27"/>
  <c r="G17" i="27"/>
  <c r="G15" i="27"/>
  <c r="G13" i="27"/>
  <c r="G11" i="27"/>
  <c r="AB189" i="22"/>
  <c r="AB188" i="22"/>
  <c r="I106" i="22"/>
  <c r="H60" i="22"/>
  <c r="J153" i="22"/>
  <c r="X109" i="22"/>
  <c r="J110" i="22"/>
  <c r="I110" i="22"/>
  <c r="AE222" i="22"/>
  <c r="AD222" i="22"/>
  <c r="AB222" i="22"/>
  <c r="AA222" i="22"/>
  <c r="Z222" i="22"/>
  <c r="Y222" i="22"/>
  <c r="X222" i="22"/>
  <c r="W222" i="22"/>
  <c r="V222" i="22"/>
  <c r="U222" i="22"/>
  <c r="T222" i="22"/>
  <c r="S222" i="22"/>
  <c r="R222" i="22"/>
  <c r="P222" i="22"/>
  <c r="O222" i="22"/>
  <c r="N222" i="22"/>
  <c r="M222" i="22"/>
  <c r="L222" i="22"/>
  <c r="K222" i="22"/>
  <c r="J222" i="22"/>
  <c r="I222" i="22"/>
  <c r="H222" i="22"/>
  <c r="G222" i="22"/>
  <c r="AE221" i="22"/>
  <c r="AD221" i="22"/>
  <c r="AB221" i="22"/>
  <c r="AA221" i="22"/>
  <c r="Z221" i="22"/>
  <c r="Y221" i="22"/>
  <c r="X221" i="22"/>
  <c r="W221" i="22"/>
  <c r="V221" i="22"/>
  <c r="U221" i="22"/>
  <c r="T221" i="22"/>
  <c r="S221" i="22"/>
  <c r="R221" i="22"/>
  <c r="P221" i="22"/>
  <c r="O221" i="22"/>
  <c r="N221" i="22"/>
  <c r="M221" i="22"/>
  <c r="L221" i="22"/>
  <c r="K221" i="22"/>
  <c r="J221" i="22"/>
  <c r="I221" i="22"/>
  <c r="H221" i="22"/>
  <c r="G221" i="22"/>
  <c r="AE220" i="22"/>
  <c r="AD220" i="22"/>
  <c r="AB220" i="22"/>
  <c r="AA220" i="22"/>
  <c r="Z220" i="22"/>
  <c r="Y220" i="22"/>
  <c r="X220" i="22"/>
  <c r="W220" i="22"/>
  <c r="V220" i="22"/>
  <c r="U220" i="22"/>
  <c r="T220" i="22"/>
  <c r="S220" i="22"/>
  <c r="R220" i="22"/>
  <c r="P220" i="22"/>
  <c r="O220" i="22"/>
  <c r="N220" i="22"/>
  <c r="M220" i="22"/>
  <c r="L220" i="22"/>
  <c r="K220" i="22"/>
  <c r="J220" i="22"/>
  <c r="I220" i="22"/>
  <c r="H220" i="22"/>
  <c r="G220" i="22"/>
  <c r="AE219" i="22"/>
  <c r="AD219" i="22"/>
  <c r="AB219" i="22"/>
  <c r="AA219" i="22"/>
  <c r="Z219" i="22"/>
  <c r="Y219" i="22"/>
  <c r="X219" i="22"/>
  <c r="W219" i="22"/>
  <c r="V219" i="22"/>
  <c r="U219" i="22"/>
  <c r="T219" i="22"/>
  <c r="S219" i="22"/>
  <c r="R219" i="22"/>
  <c r="P219" i="22"/>
  <c r="O219" i="22"/>
  <c r="N219" i="22"/>
  <c r="M219" i="22"/>
  <c r="L219" i="22"/>
  <c r="K219" i="22"/>
  <c r="J219" i="22"/>
  <c r="I219" i="22"/>
  <c r="H219" i="22"/>
  <c r="G219" i="22"/>
  <c r="AE218" i="22"/>
  <c r="AD218" i="22"/>
  <c r="AB218" i="22"/>
  <c r="AA218" i="22"/>
  <c r="Z218" i="22"/>
  <c r="Y218" i="22"/>
  <c r="X218" i="22"/>
  <c r="W218" i="22"/>
  <c r="V218" i="22"/>
  <c r="U218" i="22"/>
  <c r="T218" i="22"/>
  <c r="S218" i="22"/>
  <c r="R218" i="22"/>
  <c r="P218" i="22"/>
  <c r="O218" i="22"/>
  <c r="N218" i="22"/>
  <c r="M218" i="22"/>
  <c r="L218" i="22"/>
  <c r="K218" i="22"/>
  <c r="J218" i="22"/>
  <c r="I218" i="22"/>
  <c r="H218" i="22"/>
  <c r="G218" i="22"/>
  <c r="AE217" i="22"/>
  <c r="AD217" i="22"/>
  <c r="AB217" i="22"/>
  <c r="AA217" i="22"/>
  <c r="Z217" i="22"/>
  <c r="Y217" i="22"/>
  <c r="X217" i="22"/>
  <c r="W217" i="22"/>
  <c r="V217" i="22"/>
  <c r="U217" i="22"/>
  <c r="T217" i="22"/>
  <c r="S217" i="22"/>
  <c r="R217" i="22"/>
  <c r="P217" i="22"/>
  <c r="O217" i="22"/>
  <c r="N217" i="22"/>
  <c r="M217" i="22"/>
  <c r="L217" i="22"/>
  <c r="K217" i="22"/>
  <c r="J217" i="22"/>
  <c r="I217" i="22"/>
  <c r="H217" i="22"/>
  <c r="G217" i="22"/>
  <c r="AE216" i="22"/>
  <c r="AD216" i="22"/>
  <c r="AB216" i="22"/>
  <c r="AA216" i="22"/>
  <c r="Z216" i="22"/>
  <c r="Y216" i="22"/>
  <c r="X216" i="22"/>
  <c r="W216" i="22"/>
  <c r="V216" i="22"/>
  <c r="U216" i="22"/>
  <c r="T216" i="22"/>
  <c r="S216" i="22"/>
  <c r="R216" i="22"/>
  <c r="P216" i="22"/>
  <c r="O216" i="22"/>
  <c r="N216" i="22"/>
  <c r="M216" i="22"/>
  <c r="L216" i="22"/>
  <c r="K216" i="22"/>
  <c r="J216" i="22"/>
  <c r="I216" i="22"/>
  <c r="H216" i="22"/>
  <c r="G216" i="22"/>
  <c r="AE215" i="22"/>
  <c r="AD215" i="22"/>
  <c r="AB215" i="22"/>
  <c r="AA215" i="22"/>
  <c r="Z215" i="22"/>
  <c r="Y215" i="22"/>
  <c r="X215" i="22"/>
  <c r="W215" i="22"/>
  <c r="V215" i="22"/>
  <c r="U215" i="22"/>
  <c r="T215" i="22"/>
  <c r="S215" i="22"/>
  <c r="R215" i="22"/>
  <c r="P215" i="22"/>
  <c r="O215" i="22"/>
  <c r="N215" i="22"/>
  <c r="M215" i="22"/>
  <c r="L215" i="22"/>
  <c r="K215" i="22"/>
  <c r="J215" i="22"/>
  <c r="I215" i="22"/>
  <c r="H215" i="22"/>
  <c r="G215" i="22"/>
  <c r="AE214" i="22"/>
  <c r="AD214" i="22"/>
  <c r="AB214" i="22"/>
  <c r="AA214" i="22"/>
  <c r="Z214" i="22"/>
  <c r="Y214" i="22"/>
  <c r="X214" i="22"/>
  <c r="W214" i="22"/>
  <c r="V214" i="22"/>
  <c r="U214" i="22"/>
  <c r="T214" i="22"/>
  <c r="S214" i="22"/>
  <c r="R214" i="22"/>
  <c r="P214" i="22"/>
  <c r="O214" i="22"/>
  <c r="N214" i="22"/>
  <c r="M214" i="22"/>
  <c r="L214" i="22"/>
  <c r="K214" i="22"/>
  <c r="J214" i="22"/>
  <c r="I214" i="22"/>
  <c r="H214" i="22"/>
  <c r="G214" i="22"/>
  <c r="AE213" i="22"/>
  <c r="AD213" i="22"/>
  <c r="AB213" i="22"/>
  <c r="AA213" i="22"/>
  <c r="Z213" i="22"/>
  <c r="Y213" i="22"/>
  <c r="X213" i="22"/>
  <c r="W213" i="22"/>
  <c r="V213" i="22"/>
  <c r="U213" i="22"/>
  <c r="T213" i="22"/>
  <c r="S213" i="22"/>
  <c r="R213" i="22"/>
  <c r="P213" i="22"/>
  <c r="O213" i="22"/>
  <c r="N213" i="22"/>
  <c r="M213" i="22"/>
  <c r="L213" i="22"/>
  <c r="K213" i="22"/>
  <c r="J213" i="22"/>
  <c r="I213" i="22"/>
  <c r="H213" i="22"/>
  <c r="G213" i="22"/>
  <c r="AE212" i="22"/>
  <c r="AD212" i="22"/>
  <c r="AB212" i="22"/>
  <c r="AA212" i="22"/>
  <c r="Z212" i="22"/>
  <c r="Y212" i="22"/>
  <c r="X212" i="22"/>
  <c r="W212" i="22"/>
  <c r="V212" i="22"/>
  <c r="U212" i="22"/>
  <c r="T212" i="22"/>
  <c r="S212" i="22"/>
  <c r="R212" i="22"/>
  <c r="P212" i="22"/>
  <c r="O212" i="22"/>
  <c r="N212" i="22"/>
  <c r="M212" i="22"/>
  <c r="L212" i="22"/>
  <c r="K212" i="22"/>
  <c r="J212" i="22"/>
  <c r="I212" i="22"/>
  <c r="H212" i="22"/>
  <c r="G212" i="22"/>
  <c r="AE211" i="22"/>
  <c r="AD211" i="22"/>
  <c r="AB211" i="22"/>
  <c r="AA211" i="22"/>
  <c r="Z211" i="22"/>
  <c r="Y211" i="22"/>
  <c r="X211" i="22"/>
  <c r="W211" i="22"/>
  <c r="V211" i="22"/>
  <c r="U211" i="22"/>
  <c r="T211" i="22"/>
  <c r="S211" i="22"/>
  <c r="R211" i="22"/>
  <c r="P211" i="22"/>
  <c r="O211" i="22"/>
  <c r="N211" i="22"/>
  <c r="M211" i="22"/>
  <c r="L211" i="22"/>
  <c r="K211" i="22"/>
  <c r="J211" i="22"/>
  <c r="I211" i="22"/>
  <c r="H211" i="22"/>
  <c r="G211" i="22"/>
  <c r="AE210" i="22"/>
  <c r="AD210" i="22"/>
  <c r="AB210" i="22"/>
  <c r="AA210" i="22"/>
  <c r="Z210" i="22"/>
  <c r="Y210" i="22"/>
  <c r="X210" i="22"/>
  <c r="W210" i="22"/>
  <c r="V210" i="22"/>
  <c r="U210" i="22"/>
  <c r="T210" i="22"/>
  <c r="S210" i="22"/>
  <c r="R210" i="22"/>
  <c r="P210" i="22"/>
  <c r="O210" i="22"/>
  <c r="N210" i="22"/>
  <c r="M210" i="22"/>
  <c r="L210" i="22"/>
  <c r="K210" i="22"/>
  <c r="J210" i="22"/>
  <c r="I210" i="22"/>
  <c r="H210" i="22"/>
  <c r="G210" i="22"/>
  <c r="AE209" i="22"/>
  <c r="AD209" i="22"/>
  <c r="AB209" i="22"/>
  <c r="AA209" i="22"/>
  <c r="Z209" i="22"/>
  <c r="Y209" i="22"/>
  <c r="X209" i="22"/>
  <c r="W209" i="22"/>
  <c r="V209" i="22"/>
  <c r="U209" i="22"/>
  <c r="T209" i="22"/>
  <c r="S209" i="22"/>
  <c r="R209" i="22"/>
  <c r="P209" i="22"/>
  <c r="O209" i="22"/>
  <c r="N209" i="22"/>
  <c r="M209" i="22"/>
  <c r="L209" i="22"/>
  <c r="K209" i="22"/>
  <c r="J209" i="22"/>
  <c r="I209" i="22"/>
  <c r="H209" i="22"/>
  <c r="G209" i="22"/>
  <c r="AE208" i="22"/>
  <c r="AD208" i="22"/>
  <c r="AB208" i="22"/>
  <c r="AA208" i="22"/>
  <c r="Z208" i="22"/>
  <c r="Y208" i="22"/>
  <c r="X208" i="22"/>
  <c r="W208" i="22"/>
  <c r="V208" i="22"/>
  <c r="U208" i="22"/>
  <c r="T208" i="22"/>
  <c r="S208" i="22"/>
  <c r="R208" i="22"/>
  <c r="P208" i="22"/>
  <c r="O208" i="22"/>
  <c r="N208" i="22"/>
  <c r="M208" i="22"/>
  <c r="L208" i="22"/>
  <c r="K208" i="22"/>
  <c r="J208" i="22"/>
  <c r="I208" i="22"/>
  <c r="H208" i="22"/>
  <c r="G208" i="22"/>
  <c r="AE207" i="22"/>
  <c r="AD207" i="22"/>
  <c r="AB207" i="22"/>
  <c r="AA207" i="22"/>
  <c r="Z207" i="22"/>
  <c r="Y207" i="22"/>
  <c r="X207" i="22"/>
  <c r="W207" i="22"/>
  <c r="V207" i="22"/>
  <c r="U207" i="22"/>
  <c r="T207" i="22"/>
  <c r="S207" i="22"/>
  <c r="R207" i="22"/>
  <c r="P207" i="22"/>
  <c r="O207" i="22"/>
  <c r="N207" i="22"/>
  <c r="M207" i="22"/>
  <c r="L207" i="22"/>
  <c r="K207" i="22"/>
  <c r="J207" i="22"/>
  <c r="I207" i="22"/>
  <c r="H207" i="22"/>
  <c r="G207" i="22"/>
  <c r="AE206" i="22"/>
  <c r="AD206" i="22"/>
  <c r="AB206" i="22"/>
  <c r="AA206" i="22"/>
  <c r="Z206" i="22"/>
  <c r="Y206" i="22"/>
  <c r="X206" i="22"/>
  <c r="W206" i="22"/>
  <c r="V206" i="22"/>
  <c r="U206" i="22"/>
  <c r="T206" i="22"/>
  <c r="S206" i="22"/>
  <c r="R206" i="22"/>
  <c r="P206" i="22"/>
  <c r="O206" i="22"/>
  <c r="N206" i="22"/>
  <c r="M206" i="22"/>
  <c r="L206" i="22"/>
  <c r="K206" i="22"/>
  <c r="J206" i="22"/>
  <c r="I206" i="22"/>
  <c r="H206" i="22"/>
  <c r="G206" i="22"/>
  <c r="AE205" i="22"/>
  <c r="AD205" i="22"/>
  <c r="AB205" i="22"/>
  <c r="AA205" i="22"/>
  <c r="Z205" i="22"/>
  <c r="Y205" i="22"/>
  <c r="X205" i="22"/>
  <c r="W205" i="22"/>
  <c r="V205" i="22"/>
  <c r="U205" i="22"/>
  <c r="T205" i="22"/>
  <c r="S205" i="22"/>
  <c r="R205" i="22"/>
  <c r="P205" i="22"/>
  <c r="O205" i="22"/>
  <c r="N205" i="22"/>
  <c r="M205" i="22"/>
  <c r="L205" i="22"/>
  <c r="K205" i="22"/>
  <c r="J205" i="22"/>
  <c r="I205" i="22"/>
  <c r="H205" i="22"/>
  <c r="G205" i="22"/>
  <c r="AE204" i="22"/>
  <c r="AD204" i="22"/>
  <c r="AB204" i="22"/>
  <c r="AA204" i="22"/>
  <c r="Z204" i="22"/>
  <c r="Y204" i="22"/>
  <c r="X204" i="22"/>
  <c r="W204" i="22"/>
  <c r="V204" i="22"/>
  <c r="U204" i="22"/>
  <c r="T204" i="22"/>
  <c r="S204" i="22"/>
  <c r="R204" i="22"/>
  <c r="P204" i="22"/>
  <c r="O204" i="22"/>
  <c r="N204" i="22"/>
  <c r="M204" i="22"/>
  <c r="L204" i="22"/>
  <c r="K204" i="22"/>
  <c r="J204" i="22"/>
  <c r="I204" i="22"/>
  <c r="H204" i="22"/>
  <c r="G204" i="22"/>
  <c r="AE203" i="22"/>
  <c r="AD203" i="22"/>
  <c r="AB203" i="22"/>
  <c r="AA203" i="22"/>
  <c r="Z203" i="22"/>
  <c r="Y203" i="22"/>
  <c r="X203" i="22"/>
  <c r="W203" i="22"/>
  <c r="V203" i="22"/>
  <c r="U203" i="22"/>
  <c r="T203" i="22"/>
  <c r="S203" i="22"/>
  <c r="R203" i="22"/>
  <c r="P203" i="22"/>
  <c r="O203" i="22"/>
  <c r="N203" i="22"/>
  <c r="M203" i="22"/>
  <c r="L203" i="22"/>
  <c r="K203" i="22"/>
  <c r="J203" i="22"/>
  <c r="I203" i="22"/>
  <c r="H203" i="22"/>
  <c r="G203" i="22"/>
  <c r="AE202" i="22"/>
  <c r="AD202" i="22"/>
  <c r="AB202" i="22"/>
  <c r="AA202" i="22"/>
  <c r="Z202" i="22"/>
  <c r="Y202" i="22"/>
  <c r="X202" i="22"/>
  <c r="W202" i="22"/>
  <c r="V202" i="22"/>
  <c r="U202" i="22"/>
  <c r="T202" i="22"/>
  <c r="S202" i="22"/>
  <c r="R202" i="22"/>
  <c r="P202" i="22"/>
  <c r="O202" i="22"/>
  <c r="N202" i="22"/>
  <c r="M202" i="22"/>
  <c r="L202" i="22"/>
  <c r="K202" i="22"/>
  <c r="J202" i="22"/>
  <c r="I202" i="22"/>
  <c r="H202" i="22"/>
  <c r="G202" i="22"/>
  <c r="AE201" i="22"/>
  <c r="AD201" i="22"/>
  <c r="AB201" i="22"/>
  <c r="AA201" i="22"/>
  <c r="Z201" i="22"/>
  <c r="Y201" i="22"/>
  <c r="X201" i="22"/>
  <c r="W201" i="22"/>
  <c r="V201" i="22"/>
  <c r="U201" i="22"/>
  <c r="T201" i="22"/>
  <c r="S201" i="22"/>
  <c r="R201" i="22"/>
  <c r="P201" i="22"/>
  <c r="O201" i="22"/>
  <c r="N201" i="22"/>
  <c r="M201" i="22"/>
  <c r="L201" i="22"/>
  <c r="K201" i="22"/>
  <c r="J201" i="22"/>
  <c r="I201" i="22"/>
  <c r="H201" i="22"/>
  <c r="G201" i="22"/>
  <c r="AE200" i="22"/>
  <c r="AD200" i="22"/>
  <c r="AB200" i="22"/>
  <c r="AA200" i="22"/>
  <c r="Z200" i="22"/>
  <c r="Y200" i="22"/>
  <c r="X200" i="22"/>
  <c r="W200" i="22"/>
  <c r="V200" i="22"/>
  <c r="U200" i="22"/>
  <c r="T200" i="22"/>
  <c r="S200" i="22"/>
  <c r="R200" i="22"/>
  <c r="P200" i="22"/>
  <c r="O200" i="22"/>
  <c r="N200" i="22"/>
  <c r="M200" i="22"/>
  <c r="L200" i="22"/>
  <c r="K200" i="22"/>
  <c r="J200" i="22"/>
  <c r="I200" i="22"/>
  <c r="H200" i="22"/>
  <c r="G200" i="22"/>
  <c r="AE199" i="22"/>
  <c r="AD199" i="22"/>
  <c r="AB199" i="22"/>
  <c r="AA199" i="22"/>
  <c r="Z199" i="22"/>
  <c r="Y199" i="22"/>
  <c r="X199" i="22"/>
  <c r="W199" i="22"/>
  <c r="V199" i="22"/>
  <c r="U199" i="22"/>
  <c r="T199" i="22"/>
  <c r="S199" i="22"/>
  <c r="R199" i="22"/>
  <c r="P199" i="22"/>
  <c r="O199" i="22"/>
  <c r="N199" i="22"/>
  <c r="M199" i="22"/>
  <c r="L199" i="22"/>
  <c r="K199" i="22"/>
  <c r="J199" i="22"/>
  <c r="I199" i="22"/>
  <c r="H199" i="22"/>
  <c r="G199" i="22"/>
  <c r="AE198" i="22"/>
  <c r="AD198" i="22"/>
  <c r="AB198" i="22"/>
  <c r="AA198" i="22"/>
  <c r="Z198" i="22"/>
  <c r="Y198" i="22"/>
  <c r="X198" i="22"/>
  <c r="W198" i="22"/>
  <c r="V198" i="22"/>
  <c r="U198" i="22"/>
  <c r="T198" i="22"/>
  <c r="S198" i="22"/>
  <c r="R198" i="22"/>
  <c r="P198" i="22"/>
  <c r="O198" i="22"/>
  <c r="N198" i="22"/>
  <c r="M198" i="22"/>
  <c r="L198" i="22"/>
  <c r="K198" i="22"/>
  <c r="J198" i="22"/>
  <c r="I198" i="22"/>
  <c r="H198" i="22"/>
  <c r="G198" i="22"/>
  <c r="AE197" i="22"/>
  <c r="AD197" i="22"/>
  <c r="AB197" i="22"/>
  <c r="AA197" i="22"/>
  <c r="Z197" i="22"/>
  <c r="Y197" i="22"/>
  <c r="X197" i="22"/>
  <c r="W197" i="22"/>
  <c r="V197" i="22"/>
  <c r="U197" i="22"/>
  <c r="T197" i="22"/>
  <c r="S197" i="22"/>
  <c r="R197" i="22"/>
  <c r="P197" i="22"/>
  <c r="O197" i="22"/>
  <c r="N197" i="22"/>
  <c r="M197" i="22"/>
  <c r="L197" i="22"/>
  <c r="K197" i="22"/>
  <c r="J197" i="22"/>
  <c r="I197" i="22"/>
  <c r="H197" i="22"/>
  <c r="G197" i="22"/>
  <c r="AE196" i="22"/>
  <c r="AD196" i="22"/>
  <c r="AB196" i="22"/>
  <c r="AA196" i="22"/>
  <c r="Z196" i="22"/>
  <c r="Y196" i="22"/>
  <c r="X196" i="22"/>
  <c r="W196" i="22"/>
  <c r="V196" i="22"/>
  <c r="U196" i="22"/>
  <c r="T196" i="22"/>
  <c r="S196" i="22"/>
  <c r="R196" i="22"/>
  <c r="P196" i="22"/>
  <c r="O196" i="22"/>
  <c r="N196" i="22"/>
  <c r="M196" i="22"/>
  <c r="L196" i="22"/>
  <c r="K196" i="22"/>
  <c r="J196" i="22"/>
  <c r="I196" i="22"/>
  <c r="H196" i="22"/>
  <c r="G196" i="22"/>
  <c r="AE195" i="22"/>
  <c r="AD195" i="22"/>
  <c r="AB195" i="22"/>
  <c r="AA195" i="22"/>
  <c r="Z195" i="22"/>
  <c r="Y195" i="22"/>
  <c r="X195" i="22"/>
  <c r="W195" i="22"/>
  <c r="V195" i="22"/>
  <c r="U195" i="22"/>
  <c r="T195" i="22"/>
  <c r="S195" i="22"/>
  <c r="R195" i="22"/>
  <c r="P195" i="22"/>
  <c r="O195" i="22"/>
  <c r="N195" i="22"/>
  <c r="M195" i="22"/>
  <c r="L195" i="22"/>
  <c r="K195" i="22"/>
  <c r="J195" i="22"/>
  <c r="I195" i="22"/>
  <c r="H195" i="22"/>
  <c r="G195" i="22"/>
  <c r="AE194" i="22"/>
  <c r="AD194" i="22"/>
  <c r="AB194" i="22"/>
  <c r="AA194" i="22"/>
  <c r="Z194" i="22"/>
  <c r="Y194" i="22"/>
  <c r="X194" i="22"/>
  <c r="W194" i="22"/>
  <c r="V194" i="22"/>
  <c r="U194" i="22"/>
  <c r="T194" i="22"/>
  <c r="S194" i="22"/>
  <c r="R194" i="22"/>
  <c r="P194" i="22"/>
  <c r="O194" i="22"/>
  <c r="N194" i="22"/>
  <c r="M194" i="22"/>
  <c r="L194" i="22"/>
  <c r="K194" i="22"/>
  <c r="J194" i="22"/>
  <c r="I194" i="22"/>
  <c r="H194" i="22"/>
  <c r="G194" i="22"/>
  <c r="AE193" i="22"/>
  <c r="AD193" i="22"/>
  <c r="AB193" i="22"/>
  <c r="AA193" i="22"/>
  <c r="Z193" i="22"/>
  <c r="Y193" i="22"/>
  <c r="X193" i="22"/>
  <c r="W193" i="22"/>
  <c r="V193" i="22"/>
  <c r="U193" i="22"/>
  <c r="T193" i="22"/>
  <c r="S193" i="22"/>
  <c r="R193" i="22"/>
  <c r="P193" i="22"/>
  <c r="O193" i="22"/>
  <c r="N193" i="22"/>
  <c r="M193" i="22"/>
  <c r="L193" i="22"/>
  <c r="K193" i="22"/>
  <c r="J193" i="22"/>
  <c r="I193" i="22"/>
  <c r="H193" i="22"/>
  <c r="G193" i="22"/>
  <c r="AE192" i="22"/>
  <c r="AD192" i="22"/>
  <c r="AB192" i="22"/>
  <c r="AA192" i="22"/>
  <c r="Z192" i="22"/>
  <c r="Y192" i="22"/>
  <c r="X192" i="22"/>
  <c r="W192" i="22"/>
  <c r="V192" i="22"/>
  <c r="U192" i="22"/>
  <c r="T192" i="22"/>
  <c r="S192" i="22"/>
  <c r="R192" i="22"/>
  <c r="P192" i="22"/>
  <c r="O192" i="22"/>
  <c r="N192" i="22"/>
  <c r="M192" i="22"/>
  <c r="L192" i="22"/>
  <c r="K192" i="22"/>
  <c r="J192" i="22"/>
  <c r="I192" i="22"/>
  <c r="H192" i="22"/>
  <c r="G192" i="22"/>
  <c r="AE191" i="22"/>
  <c r="AD191" i="22"/>
  <c r="AB191" i="22"/>
  <c r="AA191" i="22"/>
  <c r="Z191" i="22"/>
  <c r="Y191" i="22"/>
  <c r="X191" i="22"/>
  <c r="W191" i="22"/>
  <c r="V191" i="22"/>
  <c r="U191" i="22"/>
  <c r="T191" i="22"/>
  <c r="S191" i="22"/>
  <c r="R191" i="22"/>
  <c r="P191" i="22"/>
  <c r="O191" i="22"/>
  <c r="N191" i="22"/>
  <c r="M191" i="22"/>
  <c r="L191" i="22"/>
  <c r="K191" i="22"/>
  <c r="J191" i="22"/>
  <c r="I191" i="22"/>
  <c r="H191" i="22"/>
  <c r="G191" i="22"/>
  <c r="AE190" i="22"/>
  <c r="AD190" i="22"/>
  <c r="AB190" i="22"/>
  <c r="AA190" i="22"/>
  <c r="Z190" i="22"/>
  <c r="Y190" i="22"/>
  <c r="X190" i="22"/>
  <c r="W190" i="22"/>
  <c r="V190" i="22"/>
  <c r="U190" i="22"/>
  <c r="T190" i="22"/>
  <c r="S190" i="22"/>
  <c r="R190" i="22"/>
  <c r="P190" i="22"/>
  <c r="O190" i="22"/>
  <c r="N190" i="22"/>
  <c r="M190" i="22"/>
  <c r="L190" i="22"/>
  <c r="K190" i="22"/>
  <c r="J190" i="22"/>
  <c r="I190" i="22"/>
  <c r="H190" i="22"/>
  <c r="G190" i="22"/>
  <c r="AE189" i="22"/>
  <c r="AD189" i="22"/>
  <c r="AA189" i="22"/>
  <c r="Z189" i="22"/>
  <c r="Y189" i="22"/>
  <c r="X189" i="22"/>
  <c r="W189" i="22"/>
  <c r="V189" i="22"/>
  <c r="U189" i="22"/>
  <c r="T189" i="22"/>
  <c r="S189" i="22"/>
  <c r="R189" i="22"/>
  <c r="P189" i="22"/>
  <c r="O189" i="22"/>
  <c r="N189" i="22"/>
  <c r="M189" i="22"/>
  <c r="L189" i="22"/>
  <c r="K189" i="22"/>
  <c r="J189" i="22"/>
  <c r="I189" i="22"/>
  <c r="H189" i="22"/>
  <c r="G189" i="22"/>
  <c r="AE188" i="22"/>
  <c r="AD188" i="22"/>
  <c r="AA188" i="22"/>
  <c r="Z188" i="22"/>
  <c r="Y188" i="22"/>
  <c r="X188" i="22"/>
  <c r="W188" i="22"/>
  <c r="V188" i="22"/>
  <c r="U188" i="22"/>
  <c r="T188" i="22"/>
  <c r="S188" i="22"/>
  <c r="R188" i="22"/>
  <c r="P188" i="22"/>
  <c r="O188" i="22"/>
  <c r="N188" i="22"/>
  <c r="M188" i="22"/>
  <c r="L188" i="22"/>
  <c r="K188" i="22"/>
  <c r="J188" i="22"/>
  <c r="I188" i="22"/>
  <c r="H188" i="22"/>
  <c r="G188" i="22"/>
  <c r="AE187" i="22"/>
  <c r="AD187" i="22"/>
  <c r="AB187" i="22"/>
  <c r="AA187" i="22"/>
  <c r="Z187" i="22"/>
  <c r="Y187" i="22"/>
  <c r="X187" i="22"/>
  <c r="W187" i="22"/>
  <c r="V187" i="22"/>
  <c r="U187" i="22"/>
  <c r="T187" i="22"/>
  <c r="S187" i="22"/>
  <c r="R187" i="22"/>
  <c r="P187" i="22"/>
  <c r="O187" i="22"/>
  <c r="N187" i="22"/>
  <c r="M187" i="22"/>
  <c r="L187" i="22"/>
  <c r="K187" i="22"/>
  <c r="J187" i="22"/>
  <c r="I187" i="22"/>
  <c r="H187" i="22"/>
  <c r="G187" i="22"/>
  <c r="AE178" i="22"/>
  <c r="AD178" i="22"/>
  <c r="AB178" i="22"/>
  <c r="AA178" i="22"/>
  <c r="Z178" i="22"/>
  <c r="Y178" i="22"/>
  <c r="X178" i="22"/>
  <c r="W178" i="22"/>
  <c r="V178" i="22"/>
  <c r="U178" i="22"/>
  <c r="T178" i="22"/>
  <c r="S178" i="22"/>
  <c r="R178" i="22"/>
  <c r="P178" i="22"/>
  <c r="O178" i="22"/>
  <c r="N178" i="22"/>
  <c r="M178" i="22"/>
  <c r="L178" i="22"/>
  <c r="K178" i="22"/>
  <c r="J178" i="22"/>
  <c r="I178" i="22"/>
  <c r="H178" i="22"/>
  <c r="G178" i="22"/>
  <c r="AE177" i="22"/>
  <c r="AD177" i="22"/>
  <c r="AB177" i="22"/>
  <c r="AA177" i="22"/>
  <c r="Z177" i="22"/>
  <c r="Y177" i="22"/>
  <c r="X177" i="22"/>
  <c r="W177" i="22"/>
  <c r="V177" i="22"/>
  <c r="U177" i="22"/>
  <c r="T177" i="22"/>
  <c r="S177" i="22"/>
  <c r="R177" i="22"/>
  <c r="P177" i="22"/>
  <c r="O177" i="22"/>
  <c r="N177" i="22"/>
  <c r="M177" i="22"/>
  <c r="L177" i="22"/>
  <c r="K177" i="22"/>
  <c r="J177" i="22"/>
  <c r="I177" i="22"/>
  <c r="H177" i="22"/>
  <c r="G177" i="22"/>
  <c r="AE176" i="22"/>
  <c r="AD176" i="22"/>
  <c r="AB176" i="22"/>
  <c r="AA176" i="22"/>
  <c r="Z176" i="22"/>
  <c r="Y176" i="22"/>
  <c r="X176" i="22"/>
  <c r="W176" i="22"/>
  <c r="V176" i="22"/>
  <c r="U176" i="22"/>
  <c r="T176" i="22"/>
  <c r="S176" i="22"/>
  <c r="R176" i="22"/>
  <c r="P176" i="22"/>
  <c r="O176" i="22"/>
  <c r="N176" i="22"/>
  <c r="M176" i="22"/>
  <c r="L176" i="22"/>
  <c r="K176" i="22"/>
  <c r="J176" i="22"/>
  <c r="I176" i="22"/>
  <c r="H176" i="22"/>
  <c r="G176" i="22"/>
  <c r="AE175" i="22"/>
  <c r="AD175" i="22"/>
  <c r="AB175" i="22"/>
  <c r="AA175" i="22"/>
  <c r="Z175" i="22"/>
  <c r="Y175" i="22"/>
  <c r="X175" i="22"/>
  <c r="W175" i="22"/>
  <c r="V175" i="22"/>
  <c r="U175" i="22"/>
  <c r="T175" i="22"/>
  <c r="S175" i="22"/>
  <c r="R175" i="22"/>
  <c r="P175" i="22"/>
  <c r="O175" i="22"/>
  <c r="N175" i="22"/>
  <c r="M175" i="22"/>
  <c r="L175" i="22"/>
  <c r="K175" i="22"/>
  <c r="J175" i="22"/>
  <c r="I175" i="22"/>
  <c r="H175" i="22"/>
  <c r="G175" i="22"/>
  <c r="AE174" i="22"/>
  <c r="AD174" i="22"/>
  <c r="AB174" i="22"/>
  <c r="AA174" i="22"/>
  <c r="Z174" i="22"/>
  <c r="Y174" i="22"/>
  <c r="X174" i="22"/>
  <c r="W174" i="22"/>
  <c r="V174" i="22"/>
  <c r="U174" i="22"/>
  <c r="T174" i="22"/>
  <c r="S174" i="22"/>
  <c r="R174" i="22"/>
  <c r="P174" i="22"/>
  <c r="O174" i="22"/>
  <c r="N174" i="22"/>
  <c r="M174" i="22"/>
  <c r="L174" i="22"/>
  <c r="K174" i="22"/>
  <c r="J174" i="22"/>
  <c r="I174" i="22"/>
  <c r="H174" i="22"/>
  <c r="G174" i="22"/>
  <c r="AE173" i="22"/>
  <c r="AD173" i="22"/>
  <c r="AB173" i="22"/>
  <c r="AA173" i="22"/>
  <c r="Z173" i="22"/>
  <c r="Y173" i="22"/>
  <c r="X173" i="22"/>
  <c r="W173" i="22"/>
  <c r="V173" i="22"/>
  <c r="U173" i="22"/>
  <c r="T173" i="22"/>
  <c r="S173" i="22"/>
  <c r="R173" i="22"/>
  <c r="P173" i="22"/>
  <c r="O173" i="22"/>
  <c r="N173" i="22"/>
  <c r="M173" i="22"/>
  <c r="L173" i="22"/>
  <c r="K173" i="22"/>
  <c r="J173" i="22"/>
  <c r="I173" i="22"/>
  <c r="H173" i="22"/>
  <c r="G173" i="22"/>
  <c r="AE172" i="22"/>
  <c r="AD172" i="22"/>
  <c r="AB172" i="22"/>
  <c r="AA172" i="22"/>
  <c r="Z172" i="22"/>
  <c r="Y172" i="22"/>
  <c r="X172" i="22"/>
  <c r="W172" i="22"/>
  <c r="V172" i="22"/>
  <c r="U172" i="22"/>
  <c r="T172" i="22"/>
  <c r="S172" i="22"/>
  <c r="R172" i="22"/>
  <c r="P172" i="22"/>
  <c r="O172" i="22"/>
  <c r="N172" i="22"/>
  <c r="M172" i="22"/>
  <c r="L172" i="22"/>
  <c r="K172" i="22"/>
  <c r="J172" i="22"/>
  <c r="I172" i="22"/>
  <c r="H172" i="22"/>
  <c r="G172" i="22"/>
  <c r="AE171" i="22"/>
  <c r="AD171" i="22"/>
  <c r="AB171" i="22"/>
  <c r="AA171" i="22"/>
  <c r="Z171" i="22"/>
  <c r="Y171" i="22"/>
  <c r="X171" i="22"/>
  <c r="W171" i="22"/>
  <c r="V171" i="22"/>
  <c r="U171" i="22"/>
  <c r="T171" i="22"/>
  <c r="S171" i="22"/>
  <c r="R171" i="22"/>
  <c r="P171" i="22"/>
  <c r="O171" i="22"/>
  <c r="N171" i="22"/>
  <c r="M171" i="22"/>
  <c r="L171" i="22"/>
  <c r="K171" i="22"/>
  <c r="J171" i="22"/>
  <c r="I171" i="22"/>
  <c r="H171" i="22"/>
  <c r="G171" i="22"/>
  <c r="AE170" i="22"/>
  <c r="AD170" i="22"/>
  <c r="AB170" i="22"/>
  <c r="AA170" i="22"/>
  <c r="Z170" i="22"/>
  <c r="Y170" i="22"/>
  <c r="X170" i="22"/>
  <c r="W170" i="22"/>
  <c r="V170" i="22"/>
  <c r="U170" i="22"/>
  <c r="T170" i="22"/>
  <c r="S170" i="22"/>
  <c r="R170" i="22"/>
  <c r="P170" i="22"/>
  <c r="O170" i="22"/>
  <c r="N170" i="22"/>
  <c r="M170" i="22"/>
  <c r="L170" i="22"/>
  <c r="K170" i="22"/>
  <c r="J170" i="22"/>
  <c r="I170" i="22"/>
  <c r="H170" i="22"/>
  <c r="G170" i="22"/>
  <c r="AE169" i="22"/>
  <c r="AD169" i="22"/>
  <c r="AB169" i="22"/>
  <c r="AA169" i="22"/>
  <c r="Z169" i="22"/>
  <c r="Y169" i="22"/>
  <c r="X169" i="22"/>
  <c r="W169" i="22"/>
  <c r="V169" i="22"/>
  <c r="U169" i="22"/>
  <c r="T169" i="22"/>
  <c r="S169" i="22"/>
  <c r="R169" i="22"/>
  <c r="P169" i="22"/>
  <c r="O169" i="22"/>
  <c r="N169" i="22"/>
  <c r="M169" i="22"/>
  <c r="L169" i="22"/>
  <c r="K169" i="22"/>
  <c r="J169" i="22"/>
  <c r="I169" i="22"/>
  <c r="H169" i="22"/>
  <c r="G169" i="22"/>
  <c r="AE168" i="22"/>
  <c r="AD168" i="22"/>
  <c r="AB168" i="22"/>
  <c r="AA168" i="22"/>
  <c r="Z168" i="22"/>
  <c r="Y168" i="22"/>
  <c r="X168" i="22"/>
  <c r="W168" i="22"/>
  <c r="V168" i="22"/>
  <c r="U168" i="22"/>
  <c r="T168" i="22"/>
  <c r="S168" i="22"/>
  <c r="R168" i="22"/>
  <c r="P168" i="22"/>
  <c r="O168" i="22"/>
  <c r="N168" i="22"/>
  <c r="M168" i="22"/>
  <c r="L168" i="22"/>
  <c r="K168" i="22"/>
  <c r="J168" i="22"/>
  <c r="I168" i="22"/>
  <c r="H168" i="22"/>
  <c r="G168" i="22"/>
  <c r="AE167" i="22"/>
  <c r="AD167" i="22"/>
  <c r="AB167" i="22"/>
  <c r="AA167" i="22"/>
  <c r="Z167" i="22"/>
  <c r="Y167" i="22"/>
  <c r="X167" i="22"/>
  <c r="W167" i="22"/>
  <c r="V167" i="22"/>
  <c r="U167" i="22"/>
  <c r="T167" i="22"/>
  <c r="S167" i="22"/>
  <c r="R167" i="22"/>
  <c r="P167" i="22"/>
  <c r="O167" i="22"/>
  <c r="N167" i="22"/>
  <c r="M167" i="22"/>
  <c r="L167" i="22"/>
  <c r="K167" i="22"/>
  <c r="J167" i="22"/>
  <c r="I167" i="22"/>
  <c r="H167" i="22"/>
  <c r="G167" i="22"/>
  <c r="AE166" i="22"/>
  <c r="AD166" i="22"/>
  <c r="AB166" i="22"/>
  <c r="AA166" i="22"/>
  <c r="Z166" i="22"/>
  <c r="Y166" i="22"/>
  <c r="X166" i="22"/>
  <c r="W166" i="22"/>
  <c r="V166" i="22"/>
  <c r="U166" i="22"/>
  <c r="T166" i="22"/>
  <c r="S166" i="22"/>
  <c r="R166" i="22"/>
  <c r="P166" i="22"/>
  <c r="O166" i="22"/>
  <c r="N166" i="22"/>
  <c r="M166" i="22"/>
  <c r="L166" i="22"/>
  <c r="K166" i="22"/>
  <c r="J166" i="22"/>
  <c r="I166" i="22"/>
  <c r="H166" i="22"/>
  <c r="G166" i="22"/>
  <c r="AE165" i="22"/>
  <c r="AD165" i="22"/>
  <c r="AB165" i="22"/>
  <c r="AA165" i="22"/>
  <c r="Z165" i="22"/>
  <c r="Y165" i="22"/>
  <c r="X165" i="22"/>
  <c r="W165" i="22"/>
  <c r="V165" i="22"/>
  <c r="U165" i="22"/>
  <c r="T165" i="22"/>
  <c r="S165" i="22"/>
  <c r="R165" i="22"/>
  <c r="P165" i="22"/>
  <c r="O165" i="22"/>
  <c r="N165" i="22"/>
  <c r="M165" i="22"/>
  <c r="L165" i="22"/>
  <c r="K165" i="22"/>
  <c r="J165" i="22"/>
  <c r="I165" i="22"/>
  <c r="H165" i="22"/>
  <c r="G165" i="22"/>
  <c r="AE164" i="22"/>
  <c r="AD164" i="22"/>
  <c r="AB164" i="22"/>
  <c r="AA164" i="22"/>
  <c r="Z164" i="22"/>
  <c r="Y164" i="22"/>
  <c r="X164" i="22"/>
  <c r="W164" i="22"/>
  <c r="V164" i="22"/>
  <c r="U164" i="22"/>
  <c r="T164" i="22"/>
  <c r="S164" i="22"/>
  <c r="R164" i="22"/>
  <c r="P164" i="22"/>
  <c r="O164" i="22"/>
  <c r="N164" i="22"/>
  <c r="M164" i="22"/>
  <c r="L164" i="22"/>
  <c r="K164" i="22"/>
  <c r="J164" i="22"/>
  <c r="I164" i="22"/>
  <c r="H164" i="22"/>
  <c r="G164" i="22"/>
  <c r="AE163" i="22"/>
  <c r="AD163" i="22"/>
  <c r="AB163" i="22"/>
  <c r="AA163" i="22"/>
  <c r="Z163" i="22"/>
  <c r="Y163" i="22"/>
  <c r="X163" i="22"/>
  <c r="W163" i="22"/>
  <c r="V163" i="22"/>
  <c r="U163" i="22"/>
  <c r="T163" i="22"/>
  <c r="S163" i="22"/>
  <c r="R163" i="22"/>
  <c r="P163" i="22"/>
  <c r="O163" i="22"/>
  <c r="N163" i="22"/>
  <c r="M163" i="22"/>
  <c r="L163" i="22"/>
  <c r="K163" i="22"/>
  <c r="J163" i="22"/>
  <c r="I163" i="22"/>
  <c r="H163" i="22"/>
  <c r="G163" i="22"/>
  <c r="AE162" i="22"/>
  <c r="AD162" i="22"/>
  <c r="AB162" i="22"/>
  <c r="AA162" i="22"/>
  <c r="Z162" i="22"/>
  <c r="Y162" i="22"/>
  <c r="X162" i="22"/>
  <c r="W162" i="22"/>
  <c r="V162" i="22"/>
  <c r="U162" i="22"/>
  <c r="T162" i="22"/>
  <c r="S162" i="22"/>
  <c r="R162" i="22"/>
  <c r="P162" i="22"/>
  <c r="O162" i="22"/>
  <c r="N162" i="22"/>
  <c r="M162" i="22"/>
  <c r="L162" i="22"/>
  <c r="K162" i="22"/>
  <c r="J162" i="22"/>
  <c r="I162" i="22"/>
  <c r="H162" i="22"/>
  <c r="G162" i="22"/>
  <c r="AE161" i="22"/>
  <c r="AD161" i="22"/>
  <c r="AB161" i="22"/>
  <c r="AA161" i="22"/>
  <c r="Z161" i="22"/>
  <c r="Y161" i="22"/>
  <c r="X161" i="22"/>
  <c r="W161" i="22"/>
  <c r="V161" i="22"/>
  <c r="U161" i="22"/>
  <c r="T161" i="22"/>
  <c r="S161" i="22"/>
  <c r="R161" i="22"/>
  <c r="P161" i="22"/>
  <c r="O161" i="22"/>
  <c r="N161" i="22"/>
  <c r="M161" i="22"/>
  <c r="L161" i="22"/>
  <c r="K161" i="22"/>
  <c r="J161" i="22"/>
  <c r="I161" i="22"/>
  <c r="H161" i="22"/>
  <c r="G161" i="22"/>
  <c r="AE160" i="22"/>
  <c r="AD160" i="22"/>
  <c r="AB160" i="22"/>
  <c r="AA160" i="22"/>
  <c r="Z160" i="22"/>
  <c r="Y160" i="22"/>
  <c r="X160" i="22"/>
  <c r="W160" i="22"/>
  <c r="V160" i="22"/>
  <c r="U160" i="22"/>
  <c r="T160" i="22"/>
  <c r="S160" i="22"/>
  <c r="R160" i="22"/>
  <c r="P160" i="22"/>
  <c r="O160" i="22"/>
  <c r="N160" i="22"/>
  <c r="M160" i="22"/>
  <c r="L160" i="22"/>
  <c r="K160" i="22"/>
  <c r="J160" i="22"/>
  <c r="I160" i="22"/>
  <c r="H160" i="22"/>
  <c r="G160" i="22"/>
  <c r="AE159" i="22"/>
  <c r="AD159" i="22"/>
  <c r="AB159" i="22"/>
  <c r="AA159" i="22"/>
  <c r="Z159" i="22"/>
  <c r="Y159" i="22"/>
  <c r="X159" i="22"/>
  <c r="W159" i="22"/>
  <c r="V159" i="22"/>
  <c r="U159" i="22"/>
  <c r="T159" i="22"/>
  <c r="S159" i="22"/>
  <c r="R159" i="22"/>
  <c r="P159" i="22"/>
  <c r="O159" i="22"/>
  <c r="N159" i="22"/>
  <c r="M159" i="22"/>
  <c r="L159" i="22"/>
  <c r="K159" i="22"/>
  <c r="J159" i="22"/>
  <c r="I159" i="22"/>
  <c r="H159" i="22"/>
  <c r="G159" i="22"/>
  <c r="AE158" i="22"/>
  <c r="AD158" i="22"/>
  <c r="AB158" i="22"/>
  <c r="AA158" i="22"/>
  <c r="Z158" i="22"/>
  <c r="Y158" i="22"/>
  <c r="X158" i="22"/>
  <c r="W158" i="22"/>
  <c r="V158" i="22"/>
  <c r="U158" i="22"/>
  <c r="T158" i="22"/>
  <c r="S158" i="22"/>
  <c r="R158" i="22"/>
  <c r="P158" i="22"/>
  <c r="O158" i="22"/>
  <c r="N158" i="22"/>
  <c r="M158" i="22"/>
  <c r="L158" i="22"/>
  <c r="K158" i="22"/>
  <c r="J158" i="22"/>
  <c r="I158" i="22"/>
  <c r="H158" i="22"/>
  <c r="G158" i="22"/>
  <c r="AE157" i="22"/>
  <c r="AD157" i="22"/>
  <c r="AB157" i="22"/>
  <c r="AA157" i="22"/>
  <c r="Z157" i="22"/>
  <c r="Y157" i="22"/>
  <c r="X157" i="22"/>
  <c r="W157" i="22"/>
  <c r="V157" i="22"/>
  <c r="U157" i="22"/>
  <c r="T157" i="22"/>
  <c r="S157" i="22"/>
  <c r="R157" i="22"/>
  <c r="P157" i="22"/>
  <c r="O157" i="22"/>
  <c r="N157" i="22"/>
  <c r="M157" i="22"/>
  <c r="L157" i="22"/>
  <c r="K157" i="22"/>
  <c r="J157" i="22"/>
  <c r="I157" i="22"/>
  <c r="H157" i="22"/>
  <c r="G157" i="22"/>
  <c r="AE156" i="22"/>
  <c r="AD156" i="22"/>
  <c r="AB156" i="22"/>
  <c r="AA156" i="22"/>
  <c r="Z156" i="22"/>
  <c r="Y156" i="22"/>
  <c r="X156" i="22"/>
  <c r="W156" i="22"/>
  <c r="V156" i="22"/>
  <c r="U156" i="22"/>
  <c r="T156" i="22"/>
  <c r="S156" i="22"/>
  <c r="R156" i="22"/>
  <c r="P156" i="22"/>
  <c r="O156" i="22"/>
  <c r="N156" i="22"/>
  <c r="M156" i="22"/>
  <c r="L156" i="22"/>
  <c r="K156" i="22"/>
  <c r="J156" i="22"/>
  <c r="I156" i="22"/>
  <c r="H156" i="22"/>
  <c r="G156" i="22"/>
  <c r="AE155" i="22"/>
  <c r="AD155" i="22"/>
  <c r="AB155" i="22"/>
  <c r="AA155" i="22"/>
  <c r="Z155" i="22"/>
  <c r="Y155" i="22"/>
  <c r="X155" i="22"/>
  <c r="W155" i="22"/>
  <c r="V155" i="22"/>
  <c r="U155" i="22"/>
  <c r="T155" i="22"/>
  <c r="S155" i="22"/>
  <c r="R155" i="22"/>
  <c r="P155" i="22"/>
  <c r="O155" i="22"/>
  <c r="N155" i="22"/>
  <c r="M155" i="22"/>
  <c r="L155" i="22"/>
  <c r="K155" i="22"/>
  <c r="J155" i="22"/>
  <c r="I155" i="22"/>
  <c r="H155" i="22"/>
  <c r="G155" i="22"/>
  <c r="AE154" i="22"/>
  <c r="AD154" i="22"/>
  <c r="AB154" i="22"/>
  <c r="AA154" i="22"/>
  <c r="Z154" i="22"/>
  <c r="Y154" i="22"/>
  <c r="X154" i="22"/>
  <c r="W154" i="22"/>
  <c r="V154" i="22"/>
  <c r="U154" i="22"/>
  <c r="T154" i="22"/>
  <c r="S154" i="22"/>
  <c r="R154" i="22"/>
  <c r="P154" i="22"/>
  <c r="O154" i="22"/>
  <c r="N154" i="22"/>
  <c r="M154" i="22"/>
  <c r="L154" i="22"/>
  <c r="K154" i="22"/>
  <c r="J154" i="22"/>
  <c r="I154" i="22"/>
  <c r="H154" i="22"/>
  <c r="G154" i="22"/>
  <c r="AE153" i="22"/>
  <c r="AD153" i="22"/>
  <c r="AB153" i="22"/>
  <c r="AA153" i="22"/>
  <c r="Z153" i="22"/>
  <c r="Y153" i="22"/>
  <c r="X153" i="22"/>
  <c r="W153" i="22"/>
  <c r="V153" i="22"/>
  <c r="U153" i="22"/>
  <c r="T153" i="22"/>
  <c r="S153" i="22"/>
  <c r="R153" i="22"/>
  <c r="P153" i="22"/>
  <c r="O153" i="22"/>
  <c r="N153" i="22"/>
  <c r="M153" i="22"/>
  <c r="L153" i="22"/>
  <c r="K153" i="22"/>
  <c r="I153" i="22"/>
  <c r="H153" i="22"/>
  <c r="G153" i="22"/>
  <c r="AE152" i="22"/>
  <c r="AD152" i="22"/>
  <c r="AB152" i="22"/>
  <c r="AA152" i="22"/>
  <c r="Z152" i="22"/>
  <c r="Y152" i="22"/>
  <c r="X152" i="22"/>
  <c r="W152" i="22"/>
  <c r="V152" i="22"/>
  <c r="U152" i="22"/>
  <c r="T152" i="22"/>
  <c r="S152" i="22"/>
  <c r="R152" i="22"/>
  <c r="P152" i="22"/>
  <c r="O152" i="22"/>
  <c r="N152" i="22"/>
  <c r="M152" i="22"/>
  <c r="L152" i="22"/>
  <c r="K152" i="22"/>
  <c r="J152" i="22"/>
  <c r="I152" i="22"/>
  <c r="H152" i="22"/>
  <c r="G152" i="22"/>
  <c r="AE151" i="22"/>
  <c r="AD151" i="22"/>
  <c r="AB151" i="22"/>
  <c r="AA151" i="22"/>
  <c r="Z151" i="22"/>
  <c r="Y151" i="22"/>
  <c r="X151" i="22"/>
  <c r="W151" i="22"/>
  <c r="V151" i="22"/>
  <c r="U151" i="22"/>
  <c r="T151" i="22"/>
  <c r="S151" i="22"/>
  <c r="R151" i="22"/>
  <c r="P151" i="22"/>
  <c r="O151" i="22"/>
  <c r="N151" i="22"/>
  <c r="M151" i="22"/>
  <c r="L151" i="22"/>
  <c r="K151" i="22"/>
  <c r="J151" i="22"/>
  <c r="I151" i="22"/>
  <c r="H151" i="22"/>
  <c r="G151" i="22"/>
  <c r="AE150" i="22"/>
  <c r="AD150" i="22"/>
  <c r="AB150" i="22"/>
  <c r="AA150" i="22"/>
  <c r="Z150" i="22"/>
  <c r="Y150" i="22"/>
  <c r="X150" i="22"/>
  <c r="W150" i="22"/>
  <c r="V150" i="22"/>
  <c r="U150" i="22"/>
  <c r="T150" i="22"/>
  <c r="S150" i="22"/>
  <c r="R150" i="22"/>
  <c r="P150" i="22"/>
  <c r="O150" i="22"/>
  <c r="N150" i="22"/>
  <c r="M150" i="22"/>
  <c r="L150" i="22"/>
  <c r="K150" i="22"/>
  <c r="J150" i="22"/>
  <c r="I150" i="22"/>
  <c r="H150" i="22"/>
  <c r="G150" i="22"/>
  <c r="AE149" i="22"/>
  <c r="AD149" i="22"/>
  <c r="AB149" i="22"/>
  <c r="AA149" i="22"/>
  <c r="Z149" i="22"/>
  <c r="Y149" i="22"/>
  <c r="X149" i="22"/>
  <c r="W149" i="22"/>
  <c r="V149" i="22"/>
  <c r="U149" i="22"/>
  <c r="T149" i="22"/>
  <c r="S149" i="22"/>
  <c r="R149" i="22"/>
  <c r="P149" i="22"/>
  <c r="O149" i="22"/>
  <c r="N149" i="22"/>
  <c r="M149" i="22"/>
  <c r="L149" i="22"/>
  <c r="K149" i="22"/>
  <c r="J149" i="22"/>
  <c r="I149" i="22"/>
  <c r="H149" i="22"/>
  <c r="G149" i="22"/>
  <c r="AE148" i="22"/>
  <c r="AD148" i="22"/>
  <c r="AB148" i="22"/>
  <c r="AA148" i="22"/>
  <c r="Z148" i="22"/>
  <c r="Y148" i="22"/>
  <c r="X148" i="22"/>
  <c r="W148" i="22"/>
  <c r="V148" i="22"/>
  <c r="U148" i="22"/>
  <c r="T148" i="22"/>
  <c r="S148" i="22"/>
  <c r="R148" i="22"/>
  <c r="P148" i="22"/>
  <c r="O148" i="22"/>
  <c r="N148" i="22"/>
  <c r="M148" i="22"/>
  <c r="L148" i="22"/>
  <c r="K148" i="22"/>
  <c r="J148" i="22"/>
  <c r="I148" i="22"/>
  <c r="H148" i="22"/>
  <c r="G148" i="22"/>
  <c r="AE147" i="22"/>
  <c r="AD147" i="22"/>
  <c r="AB147" i="22"/>
  <c r="AA147" i="22"/>
  <c r="Z147" i="22"/>
  <c r="Y147" i="22"/>
  <c r="X147" i="22"/>
  <c r="W147" i="22"/>
  <c r="V147" i="22"/>
  <c r="U147" i="22"/>
  <c r="T147" i="22"/>
  <c r="S147" i="22"/>
  <c r="R147" i="22"/>
  <c r="P147" i="22"/>
  <c r="O147" i="22"/>
  <c r="N147" i="22"/>
  <c r="M147" i="22"/>
  <c r="L147" i="22"/>
  <c r="K147" i="22"/>
  <c r="J147" i="22"/>
  <c r="I147" i="22"/>
  <c r="H147" i="22"/>
  <c r="G147" i="22"/>
  <c r="AE146" i="22"/>
  <c r="AD146" i="22"/>
  <c r="AB146" i="22"/>
  <c r="AA146" i="22"/>
  <c r="Z146" i="22"/>
  <c r="Y146" i="22"/>
  <c r="X146" i="22"/>
  <c r="W146" i="22"/>
  <c r="V146" i="22"/>
  <c r="U146" i="22"/>
  <c r="T146" i="22"/>
  <c r="S146" i="22"/>
  <c r="R146" i="22"/>
  <c r="P146" i="22"/>
  <c r="O146" i="22"/>
  <c r="N146" i="22"/>
  <c r="M146" i="22"/>
  <c r="L146" i="22"/>
  <c r="K146" i="22"/>
  <c r="J146" i="22"/>
  <c r="I146" i="22"/>
  <c r="H146" i="22"/>
  <c r="G146" i="22"/>
  <c r="AE145" i="22"/>
  <c r="AD145" i="22"/>
  <c r="AB145" i="22"/>
  <c r="AA145" i="22"/>
  <c r="Z145" i="22"/>
  <c r="Y145" i="22"/>
  <c r="X145" i="22"/>
  <c r="W145" i="22"/>
  <c r="V145" i="22"/>
  <c r="U145" i="22"/>
  <c r="T145" i="22"/>
  <c r="S145" i="22"/>
  <c r="R145" i="22"/>
  <c r="P145" i="22"/>
  <c r="O145" i="22"/>
  <c r="N145" i="22"/>
  <c r="M145" i="22"/>
  <c r="L145" i="22"/>
  <c r="K145" i="22"/>
  <c r="J145" i="22"/>
  <c r="I145" i="22"/>
  <c r="H145" i="22"/>
  <c r="G145" i="22"/>
  <c r="AE144" i="22"/>
  <c r="AD144" i="22"/>
  <c r="AB144" i="22"/>
  <c r="AA144" i="22"/>
  <c r="Z144" i="22"/>
  <c r="Y144" i="22"/>
  <c r="X144" i="22"/>
  <c r="W144" i="22"/>
  <c r="V144" i="22"/>
  <c r="U144" i="22"/>
  <c r="T144" i="22"/>
  <c r="S144" i="22"/>
  <c r="R144" i="22"/>
  <c r="P144" i="22"/>
  <c r="O144" i="22"/>
  <c r="N144" i="22"/>
  <c r="M144" i="22"/>
  <c r="L144" i="22"/>
  <c r="K144" i="22"/>
  <c r="J144" i="22"/>
  <c r="I144" i="22"/>
  <c r="H144" i="22"/>
  <c r="G144" i="22"/>
  <c r="AE143" i="22"/>
  <c r="AD143" i="22"/>
  <c r="AB143" i="22"/>
  <c r="AA143" i="22"/>
  <c r="Z143" i="22"/>
  <c r="Y143" i="22"/>
  <c r="X143" i="22"/>
  <c r="W143" i="22"/>
  <c r="V143" i="22"/>
  <c r="U143" i="22"/>
  <c r="T143" i="22"/>
  <c r="S143" i="22"/>
  <c r="R143" i="22"/>
  <c r="P143" i="22"/>
  <c r="O143" i="22"/>
  <c r="N143" i="22"/>
  <c r="M143" i="22"/>
  <c r="L143" i="22"/>
  <c r="K143" i="22"/>
  <c r="J143" i="22"/>
  <c r="I143" i="22"/>
  <c r="H143" i="22"/>
  <c r="G143" i="22"/>
  <c r="AE134" i="22"/>
  <c r="AD134" i="22"/>
  <c r="AB134" i="22"/>
  <c r="AA134" i="22"/>
  <c r="Z134" i="22"/>
  <c r="Y134" i="22"/>
  <c r="X134" i="22"/>
  <c r="W134" i="22"/>
  <c r="V134" i="22"/>
  <c r="U134" i="22"/>
  <c r="T134" i="22"/>
  <c r="S134" i="22"/>
  <c r="R134" i="22"/>
  <c r="P134" i="22"/>
  <c r="O134" i="22"/>
  <c r="N134" i="22"/>
  <c r="M134" i="22"/>
  <c r="L134" i="22"/>
  <c r="K134" i="22"/>
  <c r="J134" i="22"/>
  <c r="I134" i="22"/>
  <c r="H134" i="22"/>
  <c r="G134" i="22"/>
  <c r="AE133" i="22"/>
  <c r="AD133" i="22"/>
  <c r="AB133" i="22"/>
  <c r="AA133" i="22"/>
  <c r="Z133" i="22"/>
  <c r="Y133" i="22"/>
  <c r="X133" i="22"/>
  <c r="W133" i="22"/>
  <c r="V133" i="22"/>
  <c r="U133" i="22"/>
  <c r="T133" i="22"/>
  <c r="S133" i="22"/>
  <c r="R133" i="22"/>
  <c r="P133" i="22"/>
  <c r="O133" i="22"/>
  <c r="N133" i="22"/>
  <c r="M133" i="22"/>
  <c r="L133" i="22"/>
  <c r="K133" i="22"/>
  <c r="J133" i="22"/>
  <c r="I133" i="22"/>
  <c r="H133" i="22"/>
  <c r="G133" i="22"/>
  <c r="AE132" i="22"/>
  <c r="AD132" i="22"/>
  <c r="AB132" i="22"/>
  <c r="AA132" i="22"/>
  <c r="Z132" i="22"/>
  <c r="Y132" i="22"/>
  <c r="X132" i="22"/>
  <c r="W132" i="22"/>
  <c r="V132" i="22"/>
  <c r="U132" i="22"/>
  <c r="T132" i="22"/>
  <c r="S132" i="22"/>
  <c r="R132" i="22"/>
  <c r="P132" i="22"/>
  <c r="O132" i="22"/>
  <c r="N132" i="22"/>
  <c r="M132" i="22"/>
  <c r="L132" i="22"/>
  <c r="K132" i="22"/>
  <c r="J132" i="22"/>
  <c r="I132" i="22"/>
  <c r="H132" i="22"/>
  <c r="G132" i="22"/>
  <c r="AE131" i="22"/>
  <c r="AD131" i="22"/>
  <c r="AB131" i="22"/>
  <c r="AA131" i="22"/>
  <c r="Z131" i="22"/>
  <c r="Y131" i="22"/>
  <c r="X131" i="22"/>
  <c r="W131" i="22"/>
  <c r="V131" i="22"/>
  <c r="U131" i="22"/>
  <c r="T131" i="22"/>
  <c r="S131" i="22"/>
  <c r="R131" i="22"/>
  <c r="P131" i="22"/>
  <c r="O131" i="22"/>
  <c r="N131" i="22"/>
  <c r="M131" i="22"/>
  <c r="L131" i="22"/>
  <c r="K131" i="22"/>
  <c r="J131" i="22"/>
  <c r="I131" i="22"/>
  <c r="H131" i="22"/>
  <c r="G131" i="22"/>
  <c r="AE130" i="22"/>
  <c r="AD130" i="22"/>
  <c r="AB130" i="22"/>
  <c r="AA130" i="22"/>
  <c r="Z130" i="22"/>
  <c r="Y130" i="22"/>
  <c r="X130" i="22"/>
  <c r="W130" i="22"/>
  <c r="V130" i="22"/>
  <c r="U130" i="22"/>
  <c r="T130" i="22"/>
  <c r="S130" i="22"/>
  <c r="R130" i="22"/>
  <c r="P130" i="22"/>
  <c r="O130" i="22"/>
  <c r="N130" i="22"/>
  <c r="M130" i="22"/>
  <c r="L130" i="22"/>
  <c r="K130" i="22"/>
  <c r="J130" i="22"/>
  <c r="I130" i="22"/>
  <c r="H130" i="22"/>
  <c r="G130" i="22"/>
  <c r="AE129" i="22"/>
  <c r="AD129" i="22"/>
  <c r="AB129" i="22"/>
  <c r="AA129" i="22"/>
  <c r="Z129" i="22"/>
  <c r="Y129" i="22"/>
  <c r="X129" i="22"/>
  <c r="W129" i="22"/>
  <c r="V129" i="22"/>
  <c r="U129" i="22"/>
  <c r="T129" i="22"/>
  <c r="S129" i="22"/>
  <c r="R129" i="22"/>
  <c r="P129" i="22"/>
  <c r="O129" i="22"/>
  <c r="N129" i="22"/>
  <c r="M129" i="22"/>
  <c r="L129" i="22"/>
  <c r="K129" i="22"/>
  <c r="J129" i="22"/>
  <c r="I129" i="22"/>
  <c r="H129" i="22"/>
  <c r="G129" i="22"/>
  <c r="AE128" i="22"/>
  <c r="AD128" i="22"/>
  <c r="AB128" i="22"/>
  <c r="AA128" i="22"/>
  <c r="Z128" i="22"/>
  <c r="Y128" i="22"/>
  <c r="X128" i="22"/>
  <c r="W128" i="22"/>
  <c r="V128" i="22"/>
  <c r="U128" i="22"/>
  <c r="T128" i="22"/>
  <c r="S128" i="22"/>
  <c r="R128" i="22"/>
  <c r="P128" i="22"/>
  <c r="O128" i="22"/>
  <c r="N128" i="22"/>
  <c r="M128" i="22"/>
  <c r="L128" i="22"/>
  <c r="K128" i="22"/>
  <c r="J128" i="22"/>
  <c r="I128" i="22"/>
  <c r="H128" i="22"/>
  <c r="G128" i="22"/>
  <c r="AE127" i="22"/>
  <c r="AD127" i="22"/>
  <c r="AB127" i="22"/>
  <c r="AA127" i="22"/>
  <c r="Z127" i="22"/>
  <c r="Y127" i="22"/>
  <c r="X127" i="22"/>
  <c r="W127" i="22"/>
  <c r="V127" i="22"/>
  <c r="U127" i="22"/>
  <c r="T127" i="22"/>
  <c r="S127" i="22"/>
  <c r="R127" i="22"/>
  <c r="P127" i="22"/>
  <c r="O127" i="22"/>
  <c r="N127" i="22"/>
  <c r="M127" i="22"/>
  <c r="L127" i="22"/>
  <c r="K127" i="22"/>
  <c r="J127" i="22"/>
  <c r="I127" i="22"/>
  <c r="H127" i="22"/>
  <c r="G127" i="22"/>
  <c r="AE126" i="22"/>
  <c r="AD126" i="22"/>
  <c r="AB126" i="22"/>
  <c r="AA126" i="22"/>
  <c r="Z126" i="22"/>
  <c r="Y126" i="22"/>
  <c r="X126" i="22"/>
  <c r="W126" i="22"/>
  <c r="V126" i="22"/>
  <c r="U126" i="22"/>
  <c r="T126" i="22"/>
  <c r="S126" i="22"/>
  <c r="R126" i="22"/>
  <c r="P126" i="22"/>
  <c r="O126" i="22"/>
  <c r="N126" i="22"/>
  <c r="M126" i="22"/>
  <c r="L126" i="22"/>
  <c r="K126" i="22"/>
  <c r="J126" i="22"/>
  <c r="I126" i="22"/>
  <c r="H126" i="22"/>
  <c r="G126" i="22"/>
  <c r="AE125" i="22"/>
  <c r="AD125" i="22"/>
  <c r="AB125" i="22"/>
  <c r="AA125" i="22"/>
  <c r="Z125" i="22"/>
  <c r="Y125" i="22"/>
  <c r="X125" i="22"/>
  <c r="W125" i="22"/>
  <c r="V125" i="22"/>
  <c r="U125" i="22"/>
  <c r="T125" i="22"/>
  <c r="S125" i="22"/>
  <c r="R125" i="22"/>
  <c r="P125" i="22"/>
  <c r="O125" i="22"/>
  <c r="N125" i="22"/>
  <c r="M125" i="22"/>
  <c r="L125" i="22"/>
  <c r="K125" i="22"/>
  <c r="J125" i="22"/>
  <c r="I125" i="22"/>
  <c r="H125" i="22"/>
  <c r="G125" i="22"/>
  <c r="AE124" i="22"/>
  <c r="AD124" i="22"/>
  <c r="AB124" i="22"/>
  <c r="AA124" i="22"/>
  <c r="Z124" i="22"/>
  <c r="Y124" i="22"/>
  <c r="X124" i="22"/>
  <c r="W124" i="22"/>
  <c r="V124" i="22"/>
  <c r="U124" i="22"/>
  <c r="T124" i="22"/>
  <c r="S124" i="22"/>
  <c r="R124" i="22"/>
  <c r="P124" i="22"/>
  <c r="O124" i="22"/>
  <c r="N124" i="22"/>
  <c r="M124" i="22"/>
  <c r="L124" i="22"/>
  <c r="K124" i="22"/>
  <c r="J124" i="22"/>
  <c r="I124" i="22"/>
  <c r="H124" i="22"/>
  <c r="G124" i="22"/>
  <c r="AE123" i="22"/>
  <c r="AD123" i="22"/>
  <c r="AB123" i="22"/>
  <c r="AA123" i="22"/>
  <c r="Z123" i="22"/>
  <c r="Y123" i="22"/>
  <c r="X123" i="22"/>
  <c r="W123" i="22"/>
  <c r="V123" i="22"/>
  <c r="U123" i="22"/>
  <c r="T123" i="22"/>
  <c r="S123" i="22"/>
  <c r="R123" i="22"/>
  <c r="P123" i="22"/>
  <c r="O123" i="22"/>
  <c r="N123" i="22"/>
  <c r="M123" i="22"/>
  <c r="L123" i="22"/>
  <c r="K123" i="22"/>
  <c r="J123" i="22"/>
  <c r="I123" i="22"/>
  <c r="H123" i="22"/>
  <c r="G123" i="22"/>
  <c r="AE122" i="22"/>
  <c r="AD122" i="22"/>
  <c r="AB122" i="22"/>
  <c r="AA122" i="22"/>
  <c r="Z122" i="22"/>
  <c r="Y122" i="22"/>
  <c r="X122" i="22"/>
  <c r="W122" i="22"/>
  <c r="V122" i="22"/>
  <c r="U122" i="22"/>
  <c r="T122" i="22"/>
  <c r="S122" i="22"/>
  <c r="R122" i="22"/>
  <c r="P122" i="22"/>
  <c r="O122" i="22"/>
  <c r="N122" i="22"/>
  <c r="M122" i="22"/>
  <c r="L122" i="22"/>
  <c r="K122" i="22"/>
  <c r="J122" i="22"/>
  <c r="I122" i="22"/>
  <c r="H122" i="22"/>
  <c r="G122" i="22"/>
  <c r="AE121" i="22"/>
  <c r="AD121" i="22"/>
  <c r="AB121" i="22"/>
  <c r="AA121" i="22"/>
  <c r="Z121" i="22"/>
  <c r="Y121" i="22"/>
  <c r="X121" i="22"/>
  <c r="W121" i="22"/>
  <c r="V121" i="22"/>
  <c r="U121" i="22"/>
  <c r="T121" i="22"/>
  <c r="S121" i="22"/>
  <c r="R121" i="22"/>
  <c r="P121" i="22"/>
  <c r="O121" i="22"/>
  <c r="N121" i="22"/>
  <c r="M121" i="22"/>
  <c r="L121" i="22"/>
  <c r="K121" i="22"/>
  <c r="J121" i="22"/>
  <c r="I121" i="22"/>
  <c r="H121" i="22"/>
  <c r="G121" i="22"/>
  <c r="AE120" i="22"/>
  <c r="AD120" i="22"/>
  <c r="AB120" i="22"/>
  <c r="AA120" i="22"/>
  <c r="Z120" i="22"/>
  <c r="Y120" i="22"/>
  <c r="X120" i="22"/>
  <c r="W120" i="22"/>
  <c r="V120" i="22"/>
  <c r="U120" i="22"/>
  <c r="T120" i="22"/>
  <c r="S120" i="22"/>
  <c r="R120" i="22"/>
  <c r="P120" i="22"/>
  <c r="O120" i="22"/>
  <c r="N120" i="22"/>
  <c r="M120" i="22"/>
  <c r="L120" i="22"/>
  <c r="K120" i="22"/>
  <c r="J120" i="22"/>
  <c r="I120" i="22"/>
  <c r="H120" i="22"/>
  <c r="G120" i="22"/>
  <c r="AE119" i="22"/>
  <c r="AD119" i="22"/>
  <c r="AB119" i="22"/>
  <c r="AA119" i="22"/>
  <c r="Z119" i="22"/>
  <c r="Y119" i="22"/>
  <c r="X119" i="22"/>
  <c r="W119" i="22"/>
  <c r="V119" i="22"/>
  <c r="U119" i="22"/>
  <c r="T119" i="22"/>
  <c r="S119" i="22"/>
  <c r="R119" i="22"/>
  <c r="P119" i="22"/>
  <c r="O119" i="22"/>
  <c r="N119" i="22"/>
  <c r="M119" i="22"/>
  <c r="L119" i="22"/>
  <c r="K119" i="22"/>
  <c r="J119" i="22"/>
  <c r="I119" i="22"/>
  <c r="H119" i="22"/>
  <c r="G119" i="22"/>
  <c r="AE118" i="22"/>
  <c r="AD118" i="22"/>
  <c r="AB118" i="22"/>
  <c r="AA118" i="22"/>
  <c r="Z118" i="22"/>
  <c r="Y118" i="22"/>
  <c r="X118" i="22"/>
  <c r="W118" i="22"/>
  <c r="V118" i="22"/>
  <c r="U118" i="22"/>
  <c r="T118" i="22"/>
  <c r="S118" i="22"/>
  <c r="R118" i="22"/>
  <c r="P118" i="22"/>
  <c r="O118" i="22"/>
  <c r="N118" i="22"/>
  <c r="M118" i="22"/>
  <c r="L118" i="22"/>
  <c r="K118" i="22"/>
  <c r="J118" i="22"/>
  <c r="I118" i="22"/>
  <c r="H118" i="22"/>
  <c r="G118" i="22"/>
  <c r="AE117" i="22"/>
  <c r="AD117" i="22"/>
  <c r="AB117" i="22"/>
  <c r="AA117" i="22"/>
  <c r="Z117" i="22"/>
  <c r="Y117" i="22"/>
  <c r="X117" i="22"/>
  <c r="W117" i="22"/>
  <c r="V117" i="22"/>
  <c r="U117" i="22"/>
  <c r="T117" i="22"/>
  <c r="S117" i="22"/>
  <c r="R117" i="22"/>
  <c r="P117" i="22"/>
  <c r="O117" i="22"/>
  <c r="N117" i="22"/>
  <c r="M117" i="22"/>
  <c r="L117" i="22"/>
  <c r="K117" i="22"/>
  <c r="J117" i="22"/>
  <c r="I117" i="22"/>
  <c r="H117" i="22"/>
  <c r="G117" i="22"/>
  <c r="AE116" i="22"/>
  <c r="AD116" i="22"/>
  <c r="AB116" i="22"/>
  <c r="AA116" i="22"/>
  <c r="Z116" i="22"/>
  <c r="Y116" i="22"/>
  <c r="X116" i="22"/>
  <c r="W116" i="22"/>
  <c r="V116" i="22"/>
  <c r="U116" i="22"/>
  <c r="T116" i="22"/>
  <c r="S116" i="22"/>
  <c r="R116" i="22"/>
  <c r="P116" i="22"/>
  <c r="O116" i="22"/>
  <c r="N116" i="22"/>
  <c r="M116" i="22"/>
  <c r="L116" i="22"/>
  <c r="K116" i="22"/>
  <c r="J116" i="22"/>
  <c r="I116" i="22"/>
  <c r="H116" i="22"/>
  <c r="G116" i="22"/>
  <c r="AE115" i="22"/>
  <c r="AD115" i="22"/>
  <c r="AB115" i="22"/>
  <c r="AA115" i="22"/>
  <c r="Z115" i="22"/>
  <c r="Y115" i="22"/>
  <c r="X115" i="22"/>
  <c r="W115" i="22"/>
  <c r="V115" i="22"/>
  <c r="U115" i="22"/>
  <c r="T115" i="22"/>
  <c r="S115" i="22"/>
  <c r="R115" i="22"/>
  <c r="P115" i="22"/>
  <c r="O115" i="22"/>
  <c r="N115" i="22"/>
  <c r="M115" i="22"/>
  <c r="L115" i="22"/>
  <c r="K115" i="22"/>
  <c r="J115" i="22"/>
  <c r="I115" i="22"/>
  <c r="H115" i="22"/>
  <c r="G115" i="22"/>
  <c r="AE114" i="22"/>
  <c r="AD114" i="22"/>
  <c r="AB114" i="22"/>
  <c r="AA114" i="22"/>
  <c r="Z114" i="22"/>
  <c r="Y114" i="22"/>
  <c r="X114" i="22"/>
  <c r="W114" i="22"/>
  <c r="V114" i="22"/>
  <c r="U114" i="22"/>
  <c r="T114" i="22"/>
  <c r="S114" i="22"/>
  <c r="R114" i="22"/>
  <c r="P114" i="22"/>
  <c r="O114" i="22"/>
  <c r="N114" i="22"/>
  <c r="M114" i="22"/>
  <c r="L114" i="22"/>
  <c r="K114" i="22"/>
  <c r="J114" i="22"/>
  <c r="I114" i="22"/>
  <c r="H114" i="22"/>
  <c r="G114" i="22"/>
  <c r="AE113" i="22"/>
  <c r="AD113" i="22"/>
  <c r="AB113" i="22"/>
  <c r="AA113" i="22"/>
  <c r="Z113" i="22"/>
  <c r="Y113" i="22"/>
  <c r="X113" i="22"/>
  <c r="W113" i="22"/>
  <c r="V113" i="22"/>
  <c r="U113" i="22"/>
  <c r="T113" i="22"/>
  <c r="S113" i="22"/>
  <c r="R113" i="22"/>
  <c r="P113" i="22"/>
  <c r="O113" i="22"/>
  <c r="N113" i="22"/>
  <c r="M113" i="22"/>
  <c r="L113" i="22"/>
  <c r="K113" i="22"/>
  <c r="J113" i="22"/>
  <c r="I113" i="22"/>
  <c r="H113" i="22"/>
  <c r="G113" i="22"/>
  <c r="AE112" i="22"/>
  <c r="AD112" i="22"/>
  <c r="AB112" i="22"/>
  <c r="AA112" i="22"/>
  <c r="Z112" i="22"/>
  <c r="Y112" i="22"/>
  <c r="X112" i="22"/>
  <c r="W112" i="22"/>
  <c r="V112" i="22"/>
  <c r="U112" i="22"/>
  <c r="T112" i="22"/>
  <c r="S112" i="22"/>
  <c r="R112" i="22"/>
  <c r="P112" i="22"/>
  <c r="O112" i="22"/>
  <c r="N112" i="22"/>
  <c r="M112" i="22"/>
  <c r="L112" i="22"/>
  <c r="K112" i="22"/>
  <c r="J112" i="22"/>
  <c r="I112" i="22"/>
  <c r="H112" i="22"/>
  <c r="G112" i="22"/>
  <c r="AE111" i="22"/>
  <c r="AD111" i="22"/>
  <c r="AB111" i="22"/>
  <c r="AA111" i="22"/>
  <c r="Z111" i="22"/>
  <c r="Y111" i="22"/>
  <c r="X111" i="22"/>
  <c r="W111" i="22"/>
  <c r="V111" i="22"/>
  <c r="U111" i="22"/>
  <c r="T111" i="22"/>
  <c r="S111" i="22"/>
  <c r="R111" i="22"/>
  <c r="P111" i="22"/>
  <c r="O111" i="22"/>
  <c r="N111" i="22"/>
  <c r="M111" i="22"/>
  <c r="L111" i="22"/>
  <c r="K111" i="22"/>
  <c r="J111" i="22"/>
  <c r="I111" i="22"/>
  <c r="H111" i="22"/>
  <c r="G111" i="22"/>
  <c r="AE110" i="22"/>
  <c r="AD110" i="22"/>
  <c r="AB110" i="22"/>
  <c r="AA110" i="22"/>
  <c r="Z110" i="22"/>
  <c r="Y110" i="22"/>
  <c r="X110" i="22"/>
  <c r="W110" i="22"/>
  <c r="V110" i="22"/>
  <c r="U110" i="22"/>
  <c r="T110" i="22"/>
  <c r="S110" i="22"/>
  <c r="R110" i="22"/>
  <c r="P110" i="22"/>
  <c r="O110" i="22"/>
  <c r="N110" i="22"/>
  <c r="M110" i="22"/>
  <c r="L110" i="22"/>
  <c r="K110" i="22"/>
  <c r="G110" i="22"/>
  <c r="AE109" i="22"/>
  <c r="AD109" i="22"/>
  <c r="AB109" i="22"/>
  <c r="AA109" i="22"/>
  <c r="Z109" i="22"/>
  <c r="Y109" i="22"/>
  <c r="W109" i="22"/>
  <c r="V109" i="22"/>
  <c r="U109" i="22"/>
  <c r="T109" i="22"/>
  <c r="S109" i="22"/>
  <c r="R109" i="22"/>
  <c r="P109" i="22"/>
  <c r="O109" i="22"/>
  <c r="N109" i="22"/>
  <c r="M109" i="22"/>
  <c r="L109" i="22"/>
  <c r="K109" i="22"/>
  <c r="J109" i="22"/>
  <c r="I109" i="22"/>
  <c r="G109" i="22"/>
  <c r="AE108" i="22"/>
  <c r="AD108" i="22"/>
  <c r="AB108" i="22"/>
  <c r="AA108" i="22"/>
  <c r="Z108" i="22"/>
  <c r="Y108" i="22"/>
  <c r="X108" i="22"/>
  <c r="W108" i="22"/>
  <c r="V108" i="22"/>
  <c r="U108" i="22"/>
  <c r="T108" i="22"/>
  <c r="S108" i="22"/>
  <c r="R108" i="22"/>
  <c r="P108" i="22"/>
  <c r="O108" i="22"/>
  <c r="N108" i="22"/>
  <c r="M108" i="22"/>
  <c r="L108" i="22"/>
  <c r="K108" i="22"/>
  <c r="J108" i="22"/>
  <c r="I108" i="22"/>
  <c r="H108" i="22"/>
  <c r="G108" i="22"/>
  <c r="AE107" i="22"/>
  <c r="AD107" i="22"/>
  <c r="AB107" i="22"/>
  <c r="AA107" i="22"/>
  <c r="Z107" i="22"/>
  <c r="Y107" i="22"/>
  <c r="X107" i="22"/>
  <c r="W107" i="22"/>
  <c r="V107" i="22"/>
  <c r="U107" i="22"/>
  <c r="T107" i="22"/>
  <c r="S107" i="22"/>
  <c r="R107" i="22"/>
  <c r="P107" i="22"/>
  <c r="O107" i="22"/>
  <c r="N107" i="22"/>
  <c r="M107" i="22"/>
  <c r="L107" i="22"/>
  <c r="K107" i="22"/>
  <c r="J107" i="22"/>
  <c r="I107" i="22"/>
  <c r="H107" i="22"/>
  <c r="G107" i="22"/>
  <c r="AE106" i="22"/>
  <c r="AD106" i="22"/>
  <c r="AB106" i="22"/>
  <c r="AA106" i="22"/>
  <c r="Z106" i="22"/>
  <c r="Y106" i="22"/>
  <c r="X106" i="22"/>
  <c r="W106" i="22"/>
  <c r="V106" i="22"/>
  <c r="U106" i="22"/>
  <c r="T106" i="22"/>
  <c r="S106" i="22"/>
  <c r="R106" i="22"/>
  <c r="P106" i="22"/>
  <c r="O106" i="22"/>
  <c r="N106" i="22"/>
  <c r="M106" i="22"/>
  <c r="L106" i="22"/>
  <c r="K106" i="22"/>
  <c r="J106" i="22"/>
  <c r="H106" i="22"/>
  <c r="G106" i="22"/>
  <c r="AE105" i="22"/>
  <c r="AD105" i="22"/>
  <c r="AB105" i="22"/>
  <c r="AA105" i="22"/>
  <c r="Z105" i="22"/>
  <c r="Y105" i="22"/>
  <c r="X105" i="22"/>
  <c r="W105" i="22"/>
  <c r="V105" i="22"/>
  <c r="U105" i="22"/>
  <c r="T105" i="22"/>
  <c r="S105" i="22"/>
  <c r="R105" i="22"/>
  <c r="P105" i="22"/>
  <c r="O105" i="22"/>
  <c r="N105" i="22"/>
  <c r="M105" i="22"/>
  <c r="L105" i="22"/>
  <c r="K105" i="22"/>
  <c r="J105" i="22"/>
  <c r="I105" i="22"/>
  <c r="H105" i="22"/>
  <c r="G105" i="22"/>
  <c r="AE104" i="22"/>
  <c r="AD104" i="22"/>
  <c r="AB104" i="22"/>
  <c r="AA104" i="22"/>
  <c r="Z104" i="22"/>
  <c r="Y104" i="22"/>
  <c r="X104" i="22"/>
  <c r="W104" i="22"/>
  <c r="V104" i="22"/>
  <c r="U104" i="22"/>
  <c r="T104" i="22"/>
  <c r="S104" i="22"/>
  <c r="R104" i="22"/>
  <c r="P104" i="22"/>
  <c r="O104" i="22"/>
  <c r="N104" i="22"/>
  <c r="M104" i="22"/>
  <c r="L104" i="22"/>
  <c r="K104" i="22"/>
  <c r="J104" i="22"/>
  <c r="I104" i="22"/>
  <c r="H104" i="22"/>
  <c r="G104" i="22"/>
  <c r="AE103" i="22"/>
  <c r="AD103" i="22"/>
  <c r="AB103" i="22"/>
  <c r="AA103" i="22"/>
  <c r="Z103" i="22"/>
  <c r="Y103" i="22"/>
  <c r="X103" i="22"/>
  <c r="W103" i="22"/>
  <c r="V103" i="22"/>
  <c r="U103" i="22"/>
  <c r="T103" i="22"/>
  <c r="S103" i="22"/>
  <c r="R103" i="22"/>
  <c r="P103" i="22"/>
  <c r="O103" i="22"/>
  <c r="N103" i="22"/>
  <c r="M103" i="22"/>
  <c r="L103" i="22"/>
  <c r="K103" i="22"/>
  <c r="J103" i="22"/>
  <c r="I103" i="22"/>
  <c r="H103" i="22"/>
  <c r="G103" i="22"/>
  <c r="AE102" i="22"/>
  <c r="AD102" i="22"/>
  <c r="AB102" i="22"/>
  <c r="AA102" i="22"/>
  <c r="Z102" i="22"/>
  <c r="Y102" i="22"/>
  <c r="X102" i="22"/>
  <c r="W102" i="22"/>
  <c r="V102" i="22"/>
  <c r="U102" i="22"/>
  <c r="T102" i="22"/>
  <c r="S102" i="22"/>
  <c r="R102" i="22"/>
  <c r="P102" i="22"/>
  <c r="O102" i="22"/>
  <c r="N102" i="22"/>
  <c r="M102" i="22"/>
  <c r="L102" i="22"/>
  <c r="K102" i="22"/>
  <c r="J102" i="22"/>
  <c r="I102" i="22"/>
  <c r="H102" i="22"/>
  <c r="G102" i="22"/>
  <c r="AE101" i="22"/>
  <c r="AD101" i="22"/>
  <c r="AB101" i="22"/>
  <c r="AA101" i="22"/>
  <c r="Z101" i="22"/>
  <c r="Y101" i="22"/>
  <c r="X101" i="22"/>
  <c r="W101" i="22"/>
  <c r="V101" i="22"/>
  <c r="U101" i="22"/>
  <c r="T101" i="22"/>
  <c r="S101" i="22"/>
  <c r="R101" i="22"/>
  <c r="P101" i="22"/>
  <c r="O101" i="22"/>
  <c r="N101" i="22"/>
  <c r="M101" i="22"/>
  <c r="L101" i="22"/>
  <c r="K101" i="22"/>
  <c r="J101" i="22"/>
  <c r="I101" i="22"/>
  <c r="H101" i="22"/>
  <c r="G101" i="22"/>
  <c r="AE100" i="22"/>
  <c r="AD100" i="22"/>
  <c r="AB100" i="22"/>
  <c r="AA100" i="22"/>
  <c r="Z100" i="22"/>
  <c r="Y100" i="22"/>
  <c r="X100" i="22"/>
  <c r="W100" i="22"/>
  <c r="V100" i="22"/>
  <c r="U100" i="22"/>
  <c r="T100" i="22"/>
  <c r="S100" i="22"/>
  <c r="R100" i="22"/>
  <c r="P100" i="22"/>
  <c r="O100" i="22"/>
  <c r="N100" i="22"/>
  <c r="M100" i="22"/>
  <c r="L100" i="22"/>
  <c r="K100" i="22"/>
  <c r="J100" i="22"/>
  <c r="I100" i="22"/>
  <c r="H100" i="22"/>
  <c r="G100" i="22"/>
  <c r="AE99" i="22"/>
  <c r="AD99" i="22"/>
  <c r="AB99" i="22"/>
  <c r="AA99" i="22"/>
  <c r="Z99" i="22"/>
  <c r="Y99" i="22"/>
  <c r="X99" i="22"/>
  <c r="W99" i="22"/>
  <c r="V99" i="22"/>
  <c r="U99" i="22"/>
  <c r="T99" i="22"/>
  <c r="S99" i="22"/>
  <c r="R99" i="22"/>
  <c r="P99" i="22"/>
  <c r="O99" i="22"/>
  <c r="N99" i="22"/>
  <c r="M99" i="22"/>
  <c r="L99" i="22"/>
  <c r="K99" i="22"/>
  <c r="J99" i="22"/>
  <c r="I99" i="22"/>
  <c r="H99" i="22"/>
  <c r="G99" i="22"/>
  <c r="AE90" i="22"/>
  <c r="AD90" i="22"/>
  <c r="AB90" i="22"/>
  <c r="AA90" i="22"/>
  <c r="Z90" i="22"/>
  <c r="Y90" i="22"/>
  <c r="X90" i="22"/>
  <c r="W90" i="22"/>
  <c r="V90" i="22"/>
  <c r="U90" i="22"/>
  <c r="T90" i="22"/>
  <c r="S90" i="22"/>
  <c r="R90" i="22"/>
  <c r="P90" i="22"/>
  <c r="O90" i="22"/>
  <c r="N90" i="22"/>
  <c r="M90" i="22"/>
  <c r="L90" i="22"/>
  <c r="K90" i="22"/>
  <c r="J90" i="22"/>
  <c r="I90" i="22"/>
  <c r="H90" i="22"/>
  <c r="G90" i="22"/>
  <c r="AE89" i="22"/>
  <c r="AD89" i="22"/>
  <c r="AB89" i="22"/>
  <c r="AA89" i="22"/>
  <c r="Z89" i="22"/>
  <c r="Y89" i="22"/>
  <c r="X89" i="22"/>
  <c r="W89" i="22"/>
  <c r="V89" i="22"/>
  <c r="U89" i="22"/>
  <c r="T89" i="22"/>
  <c r="S89" i="22"/>
  <c r="R89" i="22"/>
  <c r="P89" i="22"/>
  <c r="O89" i="22"/>
  <c r="N89" i="22"/>
  <c r="M89" i="22"/>
  <c r="L89" i="22"/>
  <c r="K89" i="22"/>
  <c r="J89" i="22"/>
  <c r="I89" i="22"/>
  <c r="H89" i="22"/>
  <c r="G89" i="22"/>
  <c r="AE88" i="22"/>
  <c r="AD88" i="22"/>
  <c r="AB88" i="22"/>
  <c r="AA88" i="22"/>
  <c r="Z88" i="22"/>
  <c r="Y88" i="22"/>
  <c r="X88" i="22"/>
  <c r="W88" i="22"/>
  <c r="V88" i="22"/>
  <c r="U88" i="22"/>
  <c r="T88" i="22"/>
  <c r="S88" i="22"/>
  <c r="R88" i="22"/>
  <c r="P88" i="22"/>
  <c r="O88" i="22"/>
  <c r="N88" i="22"/>
  <c r="M88" i="22"/>
  <c r="L88" i="22"/>
  <c r="K88" i="22"/>
  <c r="J88" i="22"/>
  <c r="I88" i="22"/>
  <c r="H88" i="22"/>
  <c r="G88" i="22"/>
  <c r="AE87" i="22"/>
  <c r="AD87" i="22"/>
  <c r="AB87" i="22"/>
  <c r="AA87" i="22"/>
  <c r="Z87" i="22"/>
  <c r="Y87" i="22"/>
  <c r="X87" i="22"/>
  <c r="W87" i="22"/>
  <c r="V87" i="22"/>
  <c r="U87" i="22"/>
  <c r="T87" i="22"/>
  <c r="S87" i="22"/>
  <c r="R87" i="22"/>
  <c r="P87" i="22"/>
  <c r="O87" i="22"/>
  <c r="N87" i="22"/>
  <c r="M87" i="22"/>
  <c r="L87" i="22"/>
  <c r="K87" i="22"/>
  <c r="J87" i="22"/>
  <c r="I87" i="22"/>
  <c r="H87" i="22"/>
  <c r="G87" i="22"/>
  <c r="AE86" i="22"/>
  <c r="AD86" i="22"/>
  <c r="AB86" i="22"/>
  <c r="AA86" i="22"/>
  <c r="Z86" i="22"/>
  <c r="Y86" i="22"/>
  <c r="X86" i="22"/>
  <c r="W86" i="22"/>
  <c r="V86" i="22"/>
  <c r="U86" i="22"/>
  <c r="T86" i="22"/>
  <c r="S86" i="22"/>
  <c r="R86" i="22"/>
  <c r="P86" i="22"/>
  <c r="O86" i="22"/>
  <c r="N86" i="22"/>
  <c r="M86" i="22"/>
  <c r="L86" i="22"/>
  <c r="K86" i="22"/>
  <c r="J86" i="22"/>
  <c r="I86" i="22"/>
  <c r="H86" i="22"/>
  <c r="G86" i="22"/>
  <c r="AE85" i="22"/>
  <c r="AD85" i="22"/>
  <c r="AB85" i="22"/>
  <c r="AA85" i="22"/>
  <c r="Z85" i="22"/>
  <c r="Y85" i="22"/>
  <c r="X85" i="22"/>
  <c r="W85" i="22"/>
  <c r="V85" i="22"/>
  <c r="U85" i="22"/>
  <c r="T85" i="22"/>
  <c r="S85" i="22"/>
  <c r="R85" i="22"/>
  <c r="P85" i="22"/>
  <c r="O85" i="22"/>
  <c r="N85" i="22"/>
  <c r="M85" i="22"/>
  <c r="L85" i="22"/>
  <c r="K85" i="22"/>
  <c r="J85" i="22"/>
  <c r="I85" i="22"/>
  <c r="H85" i="22"/>
  <c r="G85" i="22"/>
  <c r="AE84" i="22"/>
  <c r="AD84" i="22"/>
  <c r="AB84" i="22"/>
  <c r="AA84" i="22"/>
  <c r="Z84" i="22"/>
  <c r="Y84" i="22"/>
  <c r="X84" i="22"/>
  <c r="W84" i="22"/>
  <c r="V84" i="22"/>
  <c r="U84" i="22"/>
  <c r="T84" i="22"/>
  <c r="S84" i="22"/>
  <c r="R84" i="22"/>
  <c r="P84" i="22"/>
  <c r="O84" i="22"/>
  <c r="N84" i="22"/>
  <c r="M84" i="22"/>
  <c r="L84" i="22"/>
  <c r="K84" i="22"/>
  <c r="J84" i="22"/>
  <c r="I84" i="22"/>
  <c r="H84" i="22"/>
  <c r="G84" i="22"/>
  <c r="AE83" i="22"/>
  <c r="AD83" i="22"/>
  <c r="AB83" i="22"/>
  <c r="AA83" i="22"/>
  <c r="Z83" i="22"/>
  <c r="Y83" i="22"/>
  <c r="X83" i="22"/>
  <c r="W83" i="22"/>
  <c r="V83" i="22"/>
  <c r="U83" i="22"/>
  <c r="T83" i="22"/>
  <c r="S83" i="22"/>
  <c r="R83" i="22"/>
  <c r="P83" i="22"/>
  <c r="O83" i="22"/>
  <c r="N83" i="22"/>
  <c r="M83" i="22"/>
  <c r="L83" i="22"/>
  <c r="K83" i="22"/>
  <c r="J83" i="22"/>
  <c r="I83" i="22"/>
  <c r="H83" i="22"/>
  <c r="G83" i="22"/>
  <c r="AE82" i="22"/>
  <c r="AD82" i="22"/>
  <c r="AB82" i="22"/>
  <c r="AA82" i="22"/>
  <c r="Z82" i="22"/>
  <c r="Y82" i="22"/>
  <c r="X82" i="22"/>
  <c r="W82" i="22"/>
  <c r="V82" i="22"/>
  <c r="U82" i="22"/>
  <c r="T82" i="22"/>
  <c r="S82" i="22"/>
  <c r="R82" i="22"/>
  <c r="P82" i="22"/>
  <c r="O82" i="22"/>
  <c r="N82" i="22"/>
  <c r="M82" i="22"/>
  <c r="L82" i="22"/>
  <c r="K82" i="22"/>
  <c r="J82" i="22"/>
  <c r="I82" i="22"/>
  <c r="H82" i="22"/>
  <c r="G82" i="22"/>
  <c r="AE81" i="22"/>
  <c r="AD81" i="22"/>
  <c r="AB81" i="22"/>
  <c r="AA81" i="22"/>
  <c r="Z81" i="22"/>
  <c r="Y81" i="22"/>
  <c r="X81" i="22"/>
  <c r="W81" i="22"/>
  <c r="V81" i="22"/>
  <c r="U81" i="22"/>
  <c r="T81" i="22"/>
  <c r="S81" i="22"/>
  <c r="R81" i="22"/>
  <c r="P81" i="22"/>
  <c r="O81" i="22"/>
  <c r="N81" i="22"/>
  <c r="M81" i="22"/>
  <c r="L81" i="22"/>
  <c r="K81" i="22"/>
  <c r="J81" i="22"/>
  <c r="I81" i="22"/>
  <c r="H81" i="22"/>
  <c r="G81" i="22"/>
  <c r="AE80" i="22"/>
  <c r="AD80" i="22"/>
  <c r="AB80" i="22"/>
  <c r="AA80" i="22"/>
  <c r="Z80" i="22"/>
  <c r="Y80" i="22"/>
  <c r="X80" i="22"/>
  <c r="W80" i="22"/>
  <c r="V80" i="22"/>
  <c r="U80" i="22"/>
  <c r="T80" i="22"/>
  <c r="S80" i="22"/>
  <c r="R80" i="22"/>
  <c r="P80" i="22"/>
  <c r="O80" i="22"/>
  <c r="N80" i="22"/>
  <c r="M80" i="22"/>
  <c r="L80" i="22"/>
  <c r="K80" i="22"/>
  <c r="J80" i="22"/>
  <c r="I80" i="22"/>
  <c r="H80" i="22"/>
  <c r="G80" i="22"/>
  <c r="AE79" i="22"/>
  <c r="AD79" i="22"/>
  <c r="AB79" i="22"/>
  <c r="AA79" i="22"/>
  <c r="Z79" i="22"/>
  <c r="Y79" i="22"/>
  <c r="X79" i="22"/>
  <c r="W79" i="22"/>
  <c r="V79" i="22"/>
  <c r="U79" i="22"/>
  <c r="T79" i="22"/>
  <c r="S79" i="22"/>
  <c r="R79" i="22"/>
  <c r="P79" i="22"/>
  <c r="O79" i="22"/>
  <c r="N79" i="22"/>
  <c r="M79" i="22"/>
  <c r="L79" i="22"/>
  <c r="K79" i="22"/>
  <c r="J79" i="22"/>
  <c r="I79" i="22"/>
  <c r="H79" i="22"/>
  <c r="G79" i="22"/>
  <c r="AE78" i="22"/>
  <c r="AD78" i="22"/>
  <c r="AB78" i="22"/>
  <c r="AA78" i="22"/>
  <c r="Z78" i="22"/>
  <c r="Y78" i="22"/>
  <c r="X78" i="22"/>
  <c r="W78" i="22"/>
  <c r="V78" i="22"/>
  <c r="U78" i="22"/>
  <c r="T78" i="22"/>
  <c r="S78" i="22"/>
  <c r="R78" i="22"/>
  <c r="P78" i="22"/>
  <c r="O78" i="22"/>
  <c r="N78" i="22"/>
  <c r="M78" i="22"/>
  <c r="L78" i="22"/>
  <c r="K78" i="22"/>
  <c r="J78" i="22"/>
  <c r="I78" i="22"/>
  <c r="H78" i="22"/>
  <c r="G78" i="22"/>
  <c r="AE77" i="22"/>
  <c r="AD77" i="22"/>
  <c r="AB77" i="22"/>
  <c r="AA77" i="22"/>
  <c r="Z77" i="22"/>
  <c r="Y77" i="22"/>
  <c r="X77" i="22"/>
  <c r="W77" i="22"/>
  <c r="V77" i="22"/>
  <c r="U77" i="22"/>
  <c r="T77" i="22"/>
  <c r="S77" i="22"/>
  <c r="R77" i="22"/>
  <c r="P77" i="22"/>
  <c r="O77" i="22"/>
  <c r="N77" i="22"/>
  <c r="M77" i="22"/>
  <c r="L77" i="22"/>
  <c r="K77" i="22"/>
  <c r="J77" i="22"/>
  <c r="I77" i="22"/>
  <c r="H77" i="22"/>
  <c r="G77" i="22"/>
  <c r="AE76" i="22"/>
  <c r="AD76" i="22"/>
  <c r="AB76" i="22"/>
  <c r="AA76" i="22"/>
  <c r="Z76" i="22"/>
  <c r="Y76" i="22"/>
  <c r="X76" i="22"/>
  <c r="W76" i="22"/>
  <c r="V76" i="22"/>
  <c r="U76" i="22"/>
  <c r="T76" i="22"/>
  <c r="S76" i="22"/>
  <c r="R76" i="22"/>
  <c r="P76" i="22"/>
  <c r="O76" i="22"/>
  <c r="N76" i="22"/>
  <c r="M76" i="22"/>
  <c r="L76" i="22"/>
  <c r="K76" i="22"/>
  <c r="J76" i="22"/>
  <c r="I76" i="22"/>
  <c r="H76" i="22"/>
  <c r="G76" i="22"/>
  <c r="AE75" i="22"/>
  <c r="AD75" i="22"/>
  <c r="AB75" i="22"/>
  <c r="AA75" i="22"/>
  <c r="Z75" i="22"/>
  <c r="Y75" i="22"/>
  <c r="X75" i="22"/>
  <c r="W75" i="22"/>
  <c r="V75" i="22"/>
  <c r="U75" i="22"/>
  <c r="T75" i="22"/>
  <c r="S75" i="22"/>
  <c r="R75" i="22"/>
  <c r="P75" i="22"/>
  <c r="O75" i="22"/>
  <c r="N75" i="22"/>
  <c r="M75" i="22"/>
  <c r="L75" i="22"/>
  <c r="K75" i="22"/>
  <c r="J75" i="22"/>
  <c r="I75" i="22"/>
  <c r="H75" i="22"/>
  <c r="G75" i="22"/>
  <c r="AE74" i="22"/>
  <c r="AD74" i="22"/>
  <c r="AB74" i="22"/>
  <c r="AA74" i="22"/>
  <c r="Z74" i="22"/>
  <c r="Y74" i="22"/>
  <c r="X74" i="22"/>
  <c r="W74" i="22"/>
  <c r="V74" i="22"/>
  <c r="U74" i="22"/>
  <c r="T74" i="22"/>
  <c r="S74" i="22"/>
  <c r="R74" i="22"/>
  <c r="P74" i="22"/>
  <c r="O74" i="22"/>
  <c r="N74" i="22"/>
  <c r="M74" i="22"/>
  <c r="L74" i="22"/>
  <c r="K74" i="22"/>
  <c r="J74" i="22"/>
  <c r="I74" i="22"/>
  <c r="H74" i="22"/>
  <c r="G74" i="22"/>
  <c r="AE73" i="22"/>
  <c r="AD73" i="22"/>
  <c r="AB73" i="22"/>
  <c r="AA73" i="22"/>
  <c r="Z73" i="22"/>
  <c r="Y73" i="22"/>
  <c r="X73" i="22"/>
  <c r="W73" i="22"/>
  <c r="V73" i="22"/>
  <c r="U73" i="22"/>
  <c r="T73" i="22"/>
  <c r="S73" i="22"/>
  <c r="R73" i="22"/>
  <c r="P73" i="22"/>
  <c r="O73" i="22"/>
  <c r="N73" i="22"/>
  <c r="M73" i="22"/>
  <c r="L73" i="22"/>
  <c r="K73" i="22"/>
  <c r="J73" i="22"/>
  <c r="I73" i="22"/>
  <c r="H73" i="22"/>
  <c r="G73" i="22"/>
  <c r="AE72" i="22"/>
  <c r="AD72" i="22"/>
  <c r="AB72" i="22"/>
  <c r="AA72" i="22"/>
  <c r="Z72" i="22"/>
  <c r="Y72" i="22"/>
  <c r="X72" i="22"/>
  <c r="W72" i="22"/>
  <c r="V72" i="22"/>
  <c r="U72" i="22"/>
  <c r="T72" i="22"/>
  <c r="S72" i="22"/>
  <c r="R72" i="22"/>
  <c r="P72" i="22"/>
  <c r="O72" i="22"/>
  <c r="N72" i="22"/>
  <c r="M72" i="22"/>
  <c r="L72" i="22"/>
  <c r="K72" i="22"/>
  <c r="J72" i="22"/>
  <c r="I72" i="22"/>
  <c r="H72" i="22"/>
  <c r="G72" i="22"/>
  <c r="AE71" i="22"/>
  <c r="AD71" i="22"/>
  <c r="AB71" i="22"/>
  <c r="AA71" i="22"/>
  <c r="Z71" i="22"/>
  <c r="Y71" i="22"/>
  <c r="X71" i="22"/>
  <c r="W71" i="22"/>
  <c r="V71" i="22"/>
  <c r="U71" i="22"/>
  <c r="T71" i="22"/>
  <c r="S71" i="22"/>
  <c r="R71" i="22"/>
  <c r="P71" i="22"/>
  <c r="O71" i="22"/>
  <c r="N71" i="22"/>
  <c r="M71" i="22"/>
  <c r="L71" i="22"/>
  <c r="K71" i="22"/>
  <c r="J71" i="22"/>
  <c r="I71" i="22"/>
  <c r="H71" i="22"/>
  <c r="G71" i="22"/>
  <c r="AE70" i="22"/>
  <c r="AD70" i="22"/>
  <c r="AB70" i="22"/>
  <c r="AA70" i="22"/>
  <c r="Z70" i="22"/>
  <c r="Y70" i="22"/>
  <c r="X70" i="22"/>
  <c r="W70" i="22"/>
  <c r="V70" i="22"/>
  <c r="U70" i="22"/>
  <c r="T70" i="22"/>
  <c r="S70" i="22"/>
  <c r="R70" i="22"/>
  <c r="P70" i="22"/>
  <c r="O70" i="22"/>
  <c r="N70" i="22"/>
  <c r="M70" i="22"/>
  <c r="L70" i="22"/>
  <c r="K70" i="22"/>
  <c r="J70" i="22"/>
  <c r="I70" i="22"/>
  <c r="H70" i="22"/>
  <c r="G70" i="22"/>
  <c r="AE69" i="22"/>
  <c r="AD69" i="22"/>
  <c r="AB69" i="22"/>
  <c r="AA69" i="22"/>
  <c r="Z69" i="22"/>
  <c r="Y69" i="22"/>
  <c r="X69" i="22"/>
  <c r="W69" i="22"/>
  <c r="V69" i="22"/>
  <c r="U69" i="22"/>
  <c r="T69" i="22"/>
  <c r="S69" i="22"/>
  <c r="R69" i="22"/>
  <c r="P69" i="22"/>
  <c r="O69" i="22"/>
  <c r="N69" i="22"/>
  <c r="M69" i="22"/>
  <c r="L69" i="22"/>
  <c r="K69" i="22"/>
  <c r="J69" i="22"/>
  <c r="I69" i="22"/>
  <c r="H69" i="22"/>
  <c r="G69" i="22"/>
  <c r="AE68" i="22"/>
  <c r="AD68" i="22"/>
  <c r="AB68" i="22"/>
  <c r="AA68" i="22"/>
  <c r="Z68" i="22"/>
  <c r="Y68" i="22"/>
  <c r="X68" i="22"/>
  <c r="W68" i="22"/>
  <c r="V68" i="22"/>
  <c r="U68" i="22"/>
  <c r="T68" i="22"/>
  <c r="S68" i="22"/>
  <c r="R68" i="22"/>
  <c r="P68" i="22"/>
  <c r="O68" i="22"/>
  <c r="N68" i="22"/>
  <c r="M68" i="22"/>
  <c r="L68" i="22"/>
  <c r="K68" i="22"/>
  <c r="J68" i="22"/>
  <c r="I68" i="22"/>
  <c r="H68" i="22"/>
  <c r="G68" i="22"/>
  <c r="AE67" i="22"/>
  <c r="AD67" i="22"/>
  <c r="AB67" i="22"/>
  <c r="AA67" i="22"/>
  <c r="Z67" i="22"/>
  <c r="Y67" i="22"/>
  <c r="X67" i="22"/>
  <c r="W67" i="22"/>
  <c r="V67" i="22"/>
  <c r="U67" i="22"/>
  <c r="T67" i="22"/>
  <c r="S67" i="22"/>
  <c r="R67" i="22"/>
  <c r="P67" i="22"/>
  <c r="O67" i="22"/>
  <c r="N67" i="22"/>
  <c r="M67" i="22"/>
  <c r="L67" i="22"/>
  <c r="K67" i="22"/>
  <c r="J67" i="22"/>
  <c r="I67" i="22"/>
  <c r="H67" i="22"/>
  <c r="G67" i="22"/>
  <c r="AE66" i="22"/>
  <c r="AD66" i="22"/>
  <c r="AB66" i="22"/>
  <c r="AA66" i="22"/>
  <c r="Z66" i="22"/>
  <c r="Y66" i="22"/>
  <c r="X66" i="22"/>
  <c r="W66" i="22"/>
  <c r="V66" i="22"/>
  <c r="U66" i="22"/>
  <c r="T66" i="22"/>
  <c r="S66" i="22"/>
  <c r="R66" i="22"/>
  <c r="P66" i="22"/>
  <c r="O66" i="22"/>
  <c r="N66" i="22"/>
  <c r="M66" i="22"/>
  <c r="L66" i="22"/>
  <c r="K66" i="22"/>
  <c r="J66" i="22"/>
  <c r="I66" i="22"/>
  <c r="H66" i="22"/>
  <c r="G66" i="22"/>
  <c r="AE65" i="22"/>
  <c r="AD65" i="22"/>
  <c r="AB65" i="22"/>
  <c r="AA65" i="22"/>
  <c r="Z65" i="22"/>
  <c r="Y65" i="22"/>
  <c r="X65" i="22"/>
  <c r="W65" i="22"/>
  <c r="V65" i="22"/>
  <c r="U65" i="22"/>
  <c r="T65" i="22"/>
  <c r="S65" i="22"/>
  <c r="R65" i="22"/>
  <c r="P65" i="22"/>
  <c r="O65" i="22"/>
  <c r="N65" i="22"/>
  <c r="M65" i="22"/>
  <c r="L65" i="22"/>
  <c r="K65" i="22"/>
  <c r="J65" i="22"/>
  <c r="I65" i="22"/>
  <c r="H65" i="22"/>
  <c r="G65" i="22"/>
  <c r="AE64" i="22"/>
  <c r="AD64" i="22"/>
  <c r="AB64" i="22"/>
  <c r="AA64" i="22"/>
  <c r="Z64" i="22"/>
  <c r="Y64" i="22"/>
  <c r="X64" i="22"/>
  <c r="W64" i="22"/>
  <c r="V64" i="22"/>
  <c r="U64" i="22"/>
  <c r="T64" i="22"/>
  <c r="S64" i="22"/>
  <c r="R64" i="22"/>
  <c r="P64" i="22"/>
  <c r="O64" i="22"/>
  <c r="N64" i="22"/>
  <c r="M64" i="22"/>
  <c r="L64" i="22"/>
  <c r="K64" i="22"/>
  <c r="J64" i="22"/>
  <c r="I64" i="22"/>
  <c r="H64" i="22"/>
  <c r="G64" i="22"/>
  <c r="AE63" i="22"/>
  <c r="AD63" i="22"/>
  <c r="AB63" i="22"/>
  <c r="AA63" i="22"/>
  <c r="Z63" i="22"/>
  <c r="Y63" i="22"/>
  <c r="X63" i="22"/>
  <c r="W63" i="22"/>
  <c r="V63" i="22"/>
  <c r="U63" i="22"/>
  <c r="T63" i="22"/>
  <c r="S63" i="22"/>
  <c r="R63" i="22"/>
  <c r="P63" i="22"/>
  <c r="O63" i="22"/>
  <c r="N63" i="22"/>
  <c r="M63" i="22"/>
  <c r="L63" i="22"/>
  <c r="K63" i="22"/>
  <c r="J63" i="22"/>
  <c r="I63" i="22"/>
  <c r="H63" i="22"/>
  <c r="G63" i="22"/>
  <c r="AE62" i="22"/>
  <c r="AD62" i="22"/>
  <c r="AB62" i="22"/>
  <c r="AA62" i="22"/>
  <c r="Z62" i="22"/>
  <c r="Y62" i="22"/>
  <c r="X62" i="22"/>
  <c r="W62" i="22"/>
  <c r="V62" i="22"/>
  <c r="U62" i="22"/>
  <c r="T62" i="22"/>
  <c r="S62" i="22"/>
  <c r="R62" i="22"/>
  <c r="P62" i="22"/>
  <c r="O62" i="22"/>
  <c r="N62" i="22"/>
  <c r="M62" i="22"/>
  <c r="L62" i="22"/>
  <c r="K62" i="22"/>
  <c r="J62" i="22"/>
  <c r="I62" i="22"/>
  <c r="H62" i="22"/>
  <c r="G62" i="22"/>
  <c r="AE61" i="22"/>
  <c r="AD61" i="22"/>
  <c r="AB61" i="22"/>
  <c r="AA61" i="22"/>
  <c r="Z61" i="22"/>
  <c r="Y61" i="22"/>
  <c r="X61" i="22"/>
  <c r="W61" i="22"/>
  <c r="V61" i="22"/>
  <c r="U61" i="22"/>
  <c r="T61" i="22"/>
  <c r="S61" i="22"/>
  <c r="R61" i="22"/>
  <c r="P61" i="22"/>
  <c r="O61" i="22"/>
  <c r="N61" i="22"/>
  <c r="M61" i="22"/>
  <c r="L61" i="22"/>
  <c r="K61" i="22"/>
  <c r="J61" i="22"/>
  <c r="I61" i="22"/>
  <c r="H61" i="22"/>
  <c r="G61" i="22"/>
  <c r="AE60" i="22"/>
  <c r="AD60" i="22"/>
  <c r="AB60" i="22"/>
  <c r="AA60" i="22"/>
  <c r="Z60" i="22"/>
  <c r="Y60" i="22"/>
  <c r="X60" i="22"/>
  <c r="W60" i="22"/>
  <c r="V60" i="22"/>
  <c r="U60" i="22"/>
  <c r="T60" i="22"/>
  <c r="S60" i="22"/>
  <c r="R60" i="22"/>
  <c r="P60" i="22"/>
  <c r="O60" i="22"/>
  <c r="N60" i="22"/>
  <c r="M60" i="22"/>
  <c r="L60" i="22"/>
  <c r="K60" i="22"/>
  <c r="J60" i="22"/>
  <c r="I60" i="22"/>
  <c r="G60" i="22"/>
  <c r="AE59" i="22"/>
  <c r="AD59" i="22"/>
  <c r="AB59" i="22"/>
  <c r="AA59" i="22"/>
  <c r="Z59" i="22"/>
  <c r="Y59" i="22"/>
  <c r="X59" i="22"/>
  <c r="W59" i="22"/>
  <c r="V59" i="22"/>
  <c r="U59" i="22"/>
  <c r="T59" i="22"/>
  <c r="S59" i="22"/>
  <c r="R59" i="22"/>
  <c r="P59" i="22"/>
  <c r="O59" i="22"/>
  <c r="N59" i="22"/>
  <c r="M59" i="22"/>
  <c r="L59" i="22"/>
  <c r="K59" i="22"/>
  <c r="J59" i="22"/>
  <c r="I59" i="22"/>
  <c r="H59" i="22"/>
  <c r="G59" i="22"/>
  <c r="AE58" i="22"/>
  <c r="AD58" i="22"/>
  <c r="AB58" i="22"/>
  <c r="AA58" i="22"/>
  <c r="Z58" i="22"/>
  <c r="Y58" i="22"/>
  <c r="X58" i="22"/>
  <c r="W58" i="22"/>
  <c r="V58" i="22"/>
  <c r="U58" i="22"/>
  <c r="T58" i="22"/>
  <c r="S58" i="22"/>
  <c r="R58" i="22"/>
  <c r="P58" i="22"/>
  <c r="O58" i="22"/>
  <c r="N58" i="22"/>
  <c r="M58" i="22"/>
  <c r="L58" i="22"/>
  <c r="K58" i="22"/>
  <c r="J58" i="22"/>
  <c r="I58" i="22"/>
  <c r="H58" i="22"/>
  <c r="G58" i="22"/>
  <c r="AE57" i="22"/>
  <c r="AD57" i="22"/>
  <c r="AB57" i="22"/>
  <c r="AA57" i="22"/>
  <c r="Z57" i="22"/>
  <c r="Y57" i="22"/>
  <c r="X57" i="22"/>
  <c r="W57" i="22"/>
  <c r="V57" i="22"/>
  <c r="U57" i="22"/>
  <c r="T57" i="22"/>
  <c r="S57" i="22"/>
  <c r="R57" i="22"/>
  <c r="P57" i="22"/>
  <c r="O57" i="22"/>
  <c r="N57" i="22"/>
  <c r="M57" i="22"/>
  <c r="L57" i="22"/>
  <c r="K57" i="22"/>
  <c r="J57" i="22"/>
  <c r="I57" i="22"/>
  <c r="H57" i="22"/>
  <c r="G57" i="22"/>
  <c r="AE56" i="22"/>
  <c r="AD56" i="22"/>
  <c r="AB56" i="22"/>
  <c r="AA56" i="22"/>
  <c r="Z56" i="22"/>
  <c r="Y56" i="22"/>
  <c r="X56" i="22"/>
  <c r="W56" i="22"/>
  <c r="V56" i="22"/>
  <c r="U56" i="22"/>
  <c r="T56" i="22"/>
  <c r="S56" i="22"/>
  <c r="R56" i="22"/>
  <c r="P56" i="22"/>
  <c r="O56" i="22"/>
  <c r="N56" i="22"/>
  <c r="M56" i="22"/>
  <c r="L56" i="22"/>
  <c r="K56" i="22"/>
  <c r="J56" i="22"/>
  <c r="I56" i="22"/>
  <c r="H56" i="22"/>
  <c r="G56" i="22"/>
  <c r="AE55" i="22"/>
  <c r="AD55" i="22"/>
  <c r="AB55" i="22"/>
  <c r="AA55" i="22"/>
  <c r="Z55" i="22"/>
  <c r="Y55" i="22"/>
  <c r="X55" i="22"/>
  <c r="W55" i="22"/>
  <c r="V55" i="22"/>
  <c r="U55" i="22"/>
  <c r="T55" i="22"/>
  <c r="S55" i="22"/>
  <c r="R55" i="22"/>
  <c r="P55" i="22"/>
  <c r="O55" i="22"/>
  <c r="N55" i="22"/>
  <c r="M55" i="22"/>
  <c r="L55" i="22"/>
  <c r="K55" i="22"/>
  <c r="J55" i="22"/>
  <c r="I55" i="22"/>
  <c r="H55" i="22"/>
  <c r="G55" i="22"/>
  <c r="AE34" i="27" l="1"/>
  <c r="AE17" i="27"/>
  <c r="AE33" i="27"/>
  <c r="AE10" i="27"/>
  <c r="AE38" i="27"/>
  <c r="AE41" i="27"/>
  <c r="AE15" i="27"/>
  <c r="AE40" i="27"/>
  <c r="AE31" i="27"/>
  <c r="AE12" i="27"/>
  <c r="AE54" i="27"/>
  <c r="AE30" i="27"/>
  <c r="AE23" i="27"/>
  <c r="AE47" i="27"/>
  <c r="AE32" i="27"/>
  <c r="AE27" i="27"/>
  <c r="AE51" i="27"/>
  <c r="AE36" i="27"/>
  <c r="AE14" i="27"/>
  <c r="AE35" i="27"/>
  <c r="AE11" i="27"/>
  <c r="AE37" i="27"/>
  <c r="AE20" i="27"/>
  <c r="AE44" i="27"/>
  <c r="AE42" i="27"/>
  <c r="AE13" i="27"/>
  <c r="AE39" i="27"/>
  <c r="AE22" i="27"/>
  <c r="AE46" i="27"/>
  <c r="AE25" i="27"/>
  <c r="AE49" i="27"/>
  <c r="AE16" i="27"/>
  <c r="AE24" i="27"/>
  <c r="AE48" i="27"/>
  <c r="AE18" i="27"/>
  <c r="AE19" i="27"/>
  <c r="AE43" i="27"/>
  <c r="AE50" i="27"/>
  <c r="AE29" i="27"/>
  <c r="AE53" i="27"/>
  <c r="AE21" i="27"/>
  <c r="AE45" i="27"/>
  <c r="AE28" i="27"/>
  <c r="AE52" i="27"/>
  <c r="AE26" i="27"/>
  <c r="AE55" i="27"/>
  <c r="Q217" i="22" l="1"/>
  <c r="Q213" i="22"/>
  <c r="Q209" i="22"/>
  <c r="Q205" i="22"/>
  <c r="Q201" i="22"/>
  <c r="Q197" i="22"/>
  <c r="Q193" i="22"/>
  <c r="Q189" i="22"/>
  <c r="Q177" i="22"/>
  <c r="Q173" i="22"/>
  <c r="Q169" i="22"/>
  <c r="Q165" i="22"/>
  <c r="Q161" i="22"/>
  <c r="Q157" i="22"/>
  <c r="Q153" i="22"/>
  <c r="Q149" i="22"/>
  <c r="Q145" i="22"/>
  <c r="Q133" i="22"/>
  <c r="Q129" i="22"/>
  <c r="Q125" i="22"/>
  <c r="Q121" i="22"/>
  <c r="Q117" i="22"/>
  <c r="Q113" i="22"/>
  <c r="Q109" i="22"/>
  <c r="Q105" i="22"/>
  <c r="Q101" i="22"/>
  <c r="Q89" i="22"/>
  <c r="Q85" i="22"/>
  <c r="Q81" i="22"/>
  <c r="Q77" i="22"/>
  <c r="Q73" i="22"/>
  <c r="Q69" i="22"/>
  <c r="Q65" i="22"/>
  <c r="Q61" i="22"/>
  <c r="Q57" i="22"/>
  <c r="Q220" i="22"/>
  <c r="Q216" i="22"/>
  <c r="Q212" i="22"/>
  <c r="Q208" i="22"/>
  <c r="Q204" i="22"/>
  <c r="Q200" i="22"/>
  <c r="Q196" i="22"/>
  <c r="Q192" i="22"/>
  <c r="Q188" i="22"/>
  <c r="Q176" i="22"/>
  <c r="Q172" i="22"/>
  <c r="Q168" i="22"/>
  <c r="Q164" i="22"/>
  <c r="Q160" i="22"/>
  <c r="Q156" i="22"/>
  <c r="Q152" i="22"/>
  <c r="Q148" i="22"/>
  <c r="Q144" i="22"/>
  <c r="Q132" i="22"/>
  <c r="Q128" i="22"/>
  <c r="Q124" i="22"/>
  <c r="Q120" i="22"/>
  <c r="Q116" i="22"/>
  <c r="Q112" i="22"/>
  <c r="Q108" i="22"/>
  <c r="Q104" i="22"/>
  <c r="Q100" i="22"/>
  <c r="Q88" i="22"/>
  <c r="Q84" i="22"/>
  <c r="Q80" i="22"/>
  <c r="Q76" i="22"/>
  <c r="Q72" i="22"/>
  <c r="Q68" i="22"/>
  <c r="Q64" i="22"/>
  <c r="Q60" i="22"/>
  <c r="Q56" i="22"/>
  <c r="Q55" i="22"/>
  <c r="Q219" i="22"/>
  <c r="Q215" i="22"/>
  <c r="Q211" i="22"/>
  <c r="Q207" i="22"/>
  <c r="Q203" i="22"/>
  <c r="Q199" i="22"/>
  <c r="Q195" i="22"/>
  <c r="Q191" i="22"/>
  <c r="Q187" i="22"/>
  <c r="Q175" i="22"/>
  <c r="Q171" i="22"/>
  <c r="Q167" i="22"/>
  <c r="Q163" i="22"/>
  <c r="Q159" i="22"/>
  <c r="Q155" i="22"/>
  <c r="Q151" i="22"/>
  <c r="Q147" i="22"/>
  <c r="Q143" i="22"/>
  <c r="Q131" i="22"/>
  <c r="Q127" i="22"/>
  <c r="Q123" i="22"/>
  <c r="Q119" i="22"/>
  <c r="Q115" i="22"/>
  <c r="Q111" i="22"/>
  <c r="Q107" i="22"/>
  <c r="Q103" i="22"/>
  <c r="Q99" i="22"/>
  <c r="Q87" i="22"/>
  <c r="Q83" i="22"/>
  <c r="Q79" i="22"/>
  <c r="Q75" i="22"/>
  <c r="Q71" i="22"/>
  <c r="Q67" i="22"/>
  <c r="Q63" i="22"/>
  <c r="Q59" i="22"/>
  <c r="Q222" i="22"/>
  <c r="Q218" i="22"/>
  <c r="Q214" i="22"/>
  <c r="Q210" i="22"/>
  <c r="Q206" i="22"/>
  <c r="Q202" i="22"/>
  <c r="Q198" i="22"/>
  <c r="Q194" i="22"/>
  <c r="Q190" i="22"/>
  <c r="Q178" i="22"/>
  <c r="Q174" i="22"/>
  <c r="Q170" i="22"/>
  <c r="Q166" i="22"/>
  <c r="Q162" i="22"/>
  <c r="Q158" i="22"/>
  <c r="Q154" i="22"/>
  <c r="Q150" i="22"/>
  <c r="Q146" i="22"/>
  <c r="Q134" i="22"/>
  <c r="Q130" i="22"/>
  <c r="Q126" i="22"/>
  <c r="Q122" i="22"/>
  <c r="Q118" i="22"/>
  <c r="Q114" i="22"/>
  <c r="Q110" i="22"/>
  <c r="Q106" i="22"/>
  <c r="Q102" i="22"/>
  <c r="Q90" i="22"/>
  <c r="Q86" i="22"/>
  <c r="Q82" i="22"/>
  <c r="Q78" i="22"/>
  <c r="Q74" i="22"/>
  <c r="Q70" i="22"/>
  <c r="Q66" i="22"/>
  <c r="Q62" i="22"/>
  <c r="Q58" i="22"/>
  <c r="AC219" i="22"/>
  <c r="AC215" i="22"/>
  <c r="AC211" i="22"/>
  <c r="AC207" i="22"/>
  <c r="AC203" i="22"/>
  <c r="AC199" i="22"/>
  <c r="AC195" i="22"/>
  <c r="AC191" i="22"/>
  <c r="AC187" i="22"/>
  <c r="AC175" i="22"/>
  <c r="AC171" i="22"/>
  <c r="AC167" i="22"/>
  <c r="AC163" i="22"/>
  <c r="AC159" i="22"/>
  <c r="AC155" i="22"/>
  <c r="AC151" i="22"/>
  <c r="AC147" i="22"/>
  <c r="AC143" i="22"/>
  <c r="AC131" i="22"/>
  <c r="AC127" i="22"/>
  <c r="AC123" i="22"/>
  <c r="AC119" i="22"/>
  <c r="AC115" i="22"/>
  <c r="AC111" i="22"/>
  <c r="AC107" i="22"/>
  <c r="AC103" i="22"/>
  <c r="AC99" i="22"/>
  <c r="AC87" i="22"/>
  <c r="AC83" i="22"/>
  <c r="AC79" i="22"/>
  <c r="AC75" i="22"/>
  <c r="AC71" i="22"/>
  <c r="AC67" i="22"/>
  <c r="AC63" i="22"/>
  <c r="AC59" i="22"/>
  <c r="AC55" i="22"/>
  <c r="AC222" i="22"/>
  <c r="AC218" i="22"/>
  <c r="AC214" i="22"/>
  <c r="AC210" i="22"/>
  <c r="AC206" i="22"/>
  <c r="AC202" i="22"/>
  <c r="AC198" i="22"/>
  <c r="AC194" i="22"/>
  <c r="AC190" i="22"/>
  <c r="AC178" i="22"/>
  <c r="AC174" i="22"/>
  <c r="AC170" i="22"/>
  <c r="AC166" i="22"/>
  <c r="AC162" i="22"/>
  <c r="AC158" i="22"/>
  <c r="AC154" i="22"/>
  <c r="AC150" i="22"/>
  <c r="AC146" i="22"/>
  <c r="AC134" i="22"/>
  <c r="AC130" i="22"/>
  <c r="AC126" i="22"/>
  <c r="AC122" i="22"/>
  <c r="AC118" i="22"/>
  <c r="AC114" i="22"/>
  <c r="AC110" i="22"/>
  <c r="AC106" i="22"/>
  <c r="AC102" i="22"/>
  <c r="AC90" i="22"/>
  <c r="AC86" i="22"/>
  <c r="AC82" i="22"/>
  <c r="AC78" i="22"/>
  <c r="AC74" i="22"/>
  <c r="AC70" i="22"/>
  <c r="AC66" i="22"/>
  <c r="AC62" i="22"/>
  <c r="AC58" i="22"/>
  <c r="AC221" i="22"/>
  <c r="AC217" i="22"/>
  <c r="AC213" i="22"/>
  <c r="AC209" i="22"/>
  <c r="AC205" i="22"/>
  <c r="AC201" i="22"/>
  <c r="AC197" i="22"/>
  <c r="AC193" i="22"/>
  <c r="AC189" i="22"/>
  <c r="AC177" i="22"/>
  <c r="AC173" i="22"/>
  <c r="AC169" i="22"/>
  <c r="AC165" i="22"/>
  <c r="AC161" i="22"/>
  <c r="AC157" i="22"/>
  <c r="AC153" i="22"/>
  <c r="AC149" i="22"/>
  <c r="AC145" i="22"/>
  <c r="AC133" i="22"/>
  <c r="AC129" i="22"/>
  <c r="AC125" i="22"/>
  <c r="AC121" i="22"/>
  <c r="AC117" i="22"/>
  <c r="AC113" i="22"/>
  <c r="AC109" i="22"/>
  <c r="AC105" i="22"/>
  <c r="AC101" i="22"/>
  <c r="AC89" i="22"/>
  <c r="AC85" i="22"/>
  <c r="AC81" i="22"/>
  <c r="AC77" i="22"/>
  <c r="AC73" i="22"/>
  <c r="AC69" i="22"/>
  <c r="AC65" i="22"/>
  <c r="AC61" i="22"/>
  <c r="AC57" i="22"/>
  <c r="AC220" i="22"/>
  <c r="AC216" i="22"/>
  <c r="AC212" i="22"/>
  <c r="AC208" i="22"/>
  <c r="AC204" i="22"/>
  <c r="AC200" i="22"/>
  <c r="AC196" i="22"/>
  <c r="AC192" i="22"/>
  <c r="AC188" i="22"/>
  <c r="AC176" i="22"/>
  <c r="AC172" i="22"/>
  <c r="AC168" i="22"/>
  <c r="AC164" i="22"/>
  <c r="AC160" i="22"/>
  <c r="AC156" i="22"/>
  <c r="AC152" i="22"/>
  <c r="AC148" i="22"/>
  <c r="AC144" i="22"/>
  <c r="AC132" i="22"/>
  <c r="AC128" i="22"/>
  <c r="AC124" i="22"/>
  <c r="AC120" i="22"/>
  <c r="AC116" i="22"/>
  <c r="AC112" i="22"/>
  <c r="AC108" i="22"/>
  <c r="AC104" i="22"/>
  <c r="AC100" i="22"/>
  <c r="AC88" i="22"/>
  <c r="AC84" i="22"/>
  <c r="AC80" i="22"/>
  <c r="AC76" i="22"/>
  <c r="AC72" i="22"/>
  <c r="AC68" i="22"/>
  <c r="AC64" i="22"/>
  <c r="AC60" i="22"/>
  <c r="AC56" i="22"/>
  <c r="AF110" i="22"/>
  <c r="AF70" i="22"/>
  <c r="AF221" i="22"/>
  <c r="AF217" i="22"/>
  <c r="AF213" i="22"/>
  <c r="AF209" i="22"/>
  <c r="AF205" i="22"/>
  <c r="AF201" i="22"/>
  <c r="AF197" i="22"/>
  <c r="AF193" i="22"/>
  <c r="AF189" i="22"/>
  <c r="AF177" i="22"/>
  <c r="AF173" i="22"/>
  <c r="AF169" i="22"/>
  <c r="AF165" i="22"/>
  <c r="AF161" i="22"/>
  <c r="AF157" i="22"/>
  <c r="AF153" i="22"/>
  <c r="AF149" i="22"/>
  <c r="AF145" i="22"/>
  <c r="AF133" i="22"/>
  <c r="AF129" i="22"/>
  <c r="AF125" i="22"/>
  <c r="AF121" i="22"/>
  <c r="AF117" i="22"/>
  <c r="AF113" i="22"/>
  <c r="AF109" i="22"/>
  <c r="AF105" i="22"/>
  <c r="AF101" i="22"/>
  <c r="AF89" i="22"/>
  <c r="AF85" i="22"/>
  <c r="AF81" i="22"/>
  <c r="AF77" i="22"/>
  <c r="AF73" i="22"/>
  <c r="AF69" i="22"/>
  <c r="AF65" i="22"/>
  <c r="AF61" i="22"/>
  <c r="AF57" i="22"/>
  <c r="AF86" i="22"/>
  <c r="AF62" i="22"/>
  <c r="AF60" i="22"/>
  <c r="AF63" i="22"/>
  <c r="AF190" i="22"/>
  <c r="AF178" i="22"/>
  <c r="AF158" i="22"/>
  <c r="AF134" i="22"/>
  <c r="AF118" i="22"/>
  <c r="AF106" i="22"/>
  <c r="AF90" i="22"/>
  <c r="AF66" i="22"/>
  <c r="AF220" i="22"/>
  <c r="AF216" i="22"/>
  <c r="AF212" i="22"/>
  <c r="AF208" i="22"/>
  <c r="AF204" i="22"/>
  <c r="AF200" i="22"/>
  <c r="AF196" i="22"/>
  <c r="AF192" i="22"/>
  <c r="AF188" i="22"/>
  <c r="AF176" i="22"/>
  <c r="AF172" i="22"/>
  <c r="AF168" i="22"/>
  <c r="AF164" i="22"/>
  <c r="AF160" i="22"/>
  <c r="AF156" i="22"/>
  <c r="AF152" i="22"/>
  <c r="AF148" i="22"/>
  <c r="AF144" i="22"/>
  <c r="AF132" i="22"/>
  <c r="AF128" i="22"/>
  <c r="AF124" i="22"/>
  <c r="AF120" i="22"/>
  <c r="AF116" i="22"/>
  <c r="AF112" i="22"/>
  <c r="AF108" i="22"/>
  <c r="AF104" i="22"/>
  <c r="AF100" i="22"/>
  <c r="AF88" i="22"/>
  <c r="AF84" i="22"/>
  <c r="AF80" i="22"/>
  <c r="AF76" i="22"/>
  <c r="AF72" i="22"/>
  <c r="AF68" i="22"/>
  <c r="AF64" i="22"/>
  <c r="AF56" i="22"/>
  <c r="AF166" i="22"/>
  <c r="AF150" i="22"/>
  <c r="AF130" i="22"/>
  <c r="AF78" i="22"/>
  <c r="AF58" i="22"/>
  <c r="AF59" i="22"/>
  <c r="AF55" i="22"/>
  <c r="AF154" i="22"/>
  <c r="AF126" i="22"/>
  <c r="AF122" i="22"/>
  <c r="AF219" i="22"/>
  <c r="AF215" i="22"/>
  <c r="AF211" i="22"/>
  <c r="AF207" i="22"/>
  <c r="AF203" i="22"/>
  <c r="AF199" i="22"/>
  <c r="AF195" i="22"/>
  <c r="AF191" i="22"/>
  <c r="AF187" i="22"/>
  <c r="AF175" i="22"/>
  <c r="AF171" i="22"/>
  <c r="AF167" i="22"/>
  <c r="AF163" i="22"/>
  <c r="AF159" i="22"/>
  <c r="AF155" i="22"/>
  <c r="AF151" i="22"/>
  <c r="AF147" i="22"/>
  <c r="AF143" i="22"/>
  <c r="AF131" i="22"/>
  <c r="AF127" i="22"/>
  <c r="AF123" i="22"/>
  <c r="AF119" i="22"/>
  <c r="AF115" i="22"/>
  <c r="AF111" i="22"/>
  <c r="AF107" i="22"/>
  <c r="AF103" i="22"/>
  <c r="AF99" i="22"/>
  <c r="AF87" i="22"/>
  <c r="AF83" i="22"/>
  <c r="AF79" i="22"/>
  <c r="AF75" i="22"/>
  <c r="AF71" i="22"/>
  <c r="AF67" i="22"/>
  <c r="AF162" i="22"/>
  <c r="AF146" i="22"/>
  <c r="AF102" i="22"/>
  <c r="AF82" i="22"/>
  <c r="AF218" i="22"/>
  <c r="AF214" i="22"/>
  <c r="AF210" i="22"/>
  <c r="AF206" i="22"/>
  <c r="AF202" i="22"/>
  <c r="AF198" i="22"/>
  <c r="AF194" i="22"/>
  <c r="AF174" i="22"/>
  <c r="AF170" i="22"/>
  <c r="AF114" i="22"/>
  <c r="AF74" i="22"/>
  <c r="AF222" i="22"/>
  <c r="AE186" i="22"/>
  <c r="AD186" i="22"/>
  <c r="AB186" i="22"/>
  <c r="AA186" i="22"/>
  <c r="Z186" i="22"/>
  <c r="Y186" i="22"/>
  <c r="X186" i="22"/>
  <c r="W186" i="22"/>
  <c r="V186" i="22"/>
  <c r="U186" i="22"/>
  <c r="T186" i="22"/>
  <c r="S186" i="22"/>
  <c r="R186" i="22"/>
  <c r="P186" i="22"/>
  <c r="O186" i="22"/>
  <c r="N186" i="22"/>
  <c r="M186" i="22"/>
  <c r="L186" i="22"/>
  <c r="K186" i="22"/>
  <c r="J186" i="22"/>
  <c r="I186" i="22"/>
  <c r="H186" i="22"/>
  <c r="G186" i="22"/>
  <c r="AE185" i="22"/>
  <c r="AD185" i="22"/>
  <c r="AB185" i="22"/>
  <c r="AA185" i="22"/>
  <c r="Z185" i="22"/>
  <c r="Y185" i="22"/>
  <c r="X185" i="22"/>
  <c r="W185" i="22"/>
  <c r="V185" i="22"/>
  <c r="U185" i="22"/>
  <c r="T185" i="22"/>
  <c r="S185" i="22"/>
  <c r="R185" i="22"/>
  <c r="P185" i="22"/>
  <c r="O185" i="22"/>
  <c r="N185" i="22"/>
  <c r="M185" i="22"/>
  <c r="L185" i="22"/>
  <c r="K185" i="22"/>
  <c r="J185" i="22"/>
  <c r="I185" i="22"/>
  <c r="H185" i="22"/>
  <c r="G185" i="22"/>
  <c r="AE184" i="22"/>
  <c r="AD184" i="22"/>
  <c r="AB184" i="22"/>
  <c r="AA184" i="22"/>
  <c r="Z184" i="22"/>
  <c r="Y184" i="22"/>
  <c r="X184" i="22"/>
  <c r="W184" i="22"/>
  <c r="V184" i="22"/>
  <c r="U184" i="22"/>
  <c r="T184" i="22"/>
  <c r="S184" i="22"/>
  <c r="R184" i="22"/>
  <c r="P184" i="22"/>
  <c r="O184" i="22"/>
  <c r="N184" i="22"/>
  <c r="M184" i="22"/>
  <c r="L184" i="22"/>
  <c r="K184" i="22"/>
  <c r="J184" i="22"/>
  <c r="I184" i="22"/>
  <c r="H184" i="22"/>
  <c r="G184" i="22"/>
  <c r="AE142" i="22"/>
  <c r="AD142" i="22"/>
  <c r="AB142" i="22"/>
  <c r="AA142" i="22"/>
  <c r="Z142" i="22"/>
  <c r="Y142" i="22"/>
  <c r="X142" i="22"/>
  <c r="W142" i="22"/>
  <c r="V142" i="22"/>
  <c r="U142" i="22"/>
  <c r="T142" i="22"/>
  <c r="S142" i="22"/>
  <c r="R142" i="22"/>
  <c r="P142" i="22"/>
  <c r="O142" i="22"/>
  <c r="N142" i="22"/>
  <c r="M142" i="22"/>
  <c r="L142" i="22"/>
  <c r="K142" i="22"/>
  <c r="J142" i="22"/>
  <c r="I142" i="22"/>
  <c r="H142" i="22"/>
  <c r="G142" i="22"/>
  <c r="AE141" i="22"/>
  <c r="AD141" i="22"/>
  <c r="AB141" i="22"/>
  <c r="AA141" i="22"/>
  <c r="Z141" i="22"/>
  <c r="Y141" i="22"/>
  <c r="X141" i="22"/>
  <c r="W141" i="22"/>
  <c r="V141" i="22"/>
  <c r="U141" i="22"/>
  <c r="T141" i="22"/>
  <c r="S141" i="22"/>
  <c r="R141" i="22"/>
  <c r="P141" i="22"/>
  <c r="O141" i="22"/>
  <c r="N141" i="22"/>
  <c r="M141" i="22"/>
  <c r="L141" i="22"/>
  <c r="K141" i="22"/>
  <c r="J141" i="22"/>
  <c r="I141" i="22"/>
  <c r="H141" i="22"/>
  <c r="G141" i="22"/>
  <c r="AE140" i="22"/>
  <c r="AD140" i="22"/>
  <c r="AB140" i="22"/>
  <c r="AA140" i="22"/>
  <c r="Z140" i="22"/>
  <c r="Y140" i="22"/>
  <c r="X140" i="22"/>
  <c r="W140" i="22"/>
  <c r="V140" i="22"/>
  <c r="U140" i="22"/>
  <c r="T140" i="22"/>
  <c r="S140" i="22"/>
  <c r="R140" i="22"/>
  <c r="P140" i="22"/>
  <c r="O140" i="22"/>
  <c r="N140" i="22"/>
  <c r="M140" i="22"/>
  <c r="L140" i="22"/>
  <c r="K140" i="22"/>
  <c r="J140" i="22"/>
  <c r="I140" i="22"/>
  <c r="H140" i="22"/>
  <c r="G140" i="22"/>
  <c r="AE98" i="22"/>
  <c r="AD98" i="22"/>
  <c r="AB98" i="22"/>
  <c r="AA98" i="22"/>
  <c r="Z98" i="22"/>
  <c r="Y98" i="22"/>
  <c r="X98" i="22"/>
  <c r="W98" i="22"/>
  <c r="V98" i="22"/>
  <c r="U98" i="22"/>
  <c r="T98" i="22"/>
  <c r="S98" i="22"/>
  <c r="R98" i="22"/>
  <c r="P98" i="22"/>
  <c r="O98" i="22"/>
  <c r="N98" i="22"/>
  <c r="M98" i="22"/>
  <c r="L98" i="22"/>
  <c r="K98" i="22"/>
  <c r="J98" i="22"/>
  <c r="I98" i="22"/>
  <c r="G98" i="22"/>
  <c r="AE97" i="22"/>
  <c r="AD97" i="22"/>
  <c r="AB97" i="22"/>
  <c r="AA97" i="22"/>
  <c r="Z97" i="22"/>
  <c r="Y97" i="22"/>
  <c r="X97" i="22"/>
  <c r="W97" i="22"/>
  <c r="V97" i="22"/>
  <c r="U97" i="22"/>
  <c r="T97" i="22"/>
  <c r="S97" i="22"/>
  <c r="R97" i="22"/>
  <c r="P97" i="22"/>
  <c r="O97" i="22"/>
  <c r="N97" i="22"/>
  <c r="M97" i="22"/>
  <c r="L97" i="22"/>
  <c r="K97" i="22"/>
  <c r="J97" i="22"/>
  <c r="I97" i="22"/>
  <c r="G97" i="22"/>
  <c r="AE96" i="22"/>
  <c r="AD96" i="22"/>
  <c r="AB96" i="22"/>
  <c r="AA96" i="22"/>
  <c r="Z96" i="22"/>
  <c r="Y96" i="22"/>
  <c r="X96" i="22"/>
  <c r="W96" i="22"/>
  <c r="V96" i="22"/>
  <c r="U96" i="22"/>
  <c r="T96" i="22"/>
  <c r="S96" i="22"/>
  <c r="R96" i="22"/>
  <c r="P96" i="22"/>
  <c r="O96" i="22"/>
  <c r="N96" i="22"/>
  <c r="M96" i="22"/>
  <c r="L96" i="22"/>
  <c r="K96" i="22"/>
  <c r="J96" i="22"/>
  <c r="I96" i="22"/>
  <c r="H96" i="22"/>
  <c r="G96" i="22"/>
  <c r="AE54" i="22"/>
  <c r="AD54" i="22"/>
  <c r="AB54" i="22"/>
  <c r="AA54" i="22"/>
  <c r="Z54" i="22"/>
  <c r="Y54" i="22"/>
  <c r="X54" i="22"/>
  <c r="W54" i="22"/>
  <c r="V54" i="22"/>
  <c r="U54" i="22"/>
  <c r="T54" i="22"/>
  <c r="S54" i="22"/>
  <c r="R54" i="22"/>
  <c r="P54" i="22"/>
  <c r="O54" i="22"/>
  <c r="N54" i="22"/>
  <c r="M54" i="22"/>
  <c r="L54" i="22"/>
  <c r="K54" i="22"/>
  <c r="J54" i="22"/>
  <c r="I54" i="22"/>
  <c r="H54" i="22"/>
  <c r="G54" i="22"/>
  <c r="AE53" i="22"/>
  <c r="AD53" i="22"/>
  <c r="AB53" i="22"/>
  <c r="AA53" i="22"/>
  <c r="Z53" i="22"/>
  <c r="Y53" i="22"/>
  <c r="X53" i="22"/>
  <c r="W53" i="22"/>
  <c r="V53" i="22"/>
  <c r="U53" i="22"/>
  <c r="T53" i="22"/>
  <c r="S53" i="22"/>
  <c r="R53" i="22"/>
  <c r="P53" i="22"/>
  <c r="O53" i="22"/>
  <c r="N53" i="22"/>
  <c r="M53" i="22"/>
  <c r="L53" i="22"/>
  <c r="K53" i="22"/>
  <c r="J53" i="22"/>
  <c r="I53" i="22"/>
  <c r="H53" i="22"/>
  <c r="G53" i="22"/>
  <c r="AE52" i="22"/>
  <c r="AD52" i="22"/>
  <c r="AB52" i="22"/>
  <c r="AA52" i="22"/>
  <c r="Z52" i="22"/>
  <c r="Y52" i="22"/>
  <c r="X52" i="22"/>
  <c r="W52" i="22"/>
  <c r="V52" i="22"/>
  <c r="U52" i="22"/>
  <c r="T52" i="22"/>
  <c r="S52" i="22"/>
  <c r="R52" i="22"/>
  <c r="P52" i="22"/>
  <c r="O52" i="22"/>
  <c r="N52" i="22"/>
  <c r="M52" i="22"/>
  <c r="L52" i="22"/>
  <c r="K52" i="22"/>
  <c r="J52" i="22"/>
  <c r="I52" i="22"/>
  <c r="H52" i="22"/>
  <c r="G52" i="22"/>
  <c r="AB73" i="20"/>
  <c r="AA73" i="20"/>
  <c r="Y73" i="20"/>
  <c r="X73" i="20"/>
  <c r="W73" i="20"/>
  <c r="V73" i="20"/>
  <c r="U73" i="20"/>
  <c r="T73" i="20"/>
  <c r="S73" i="20"/>
  <c r="R73" i="20"/>
  <c r="Q73" i="20"/>
  <c r="P73" i="20"/>
  <c r="O73" i="20"/>
  <c r="M73" i="20"/>
  <c r="L73" i="20"/>
  <c r="K73" i="20"/>
  <c r="J73" i="20"/>
  <c r="I73" i="20"/>
  <c r="H73" i="20"/>
  <c r="G73" i="20"/>
  <c r="F73" i="20"/>
  <c r="E73" i="20"/>
  <c r="AB72" i="20"/>
  <c r="AA72" i="20"/>
  <c r="Y72" i="20"/>
  <c r="X72" i="20"/>
  <c r="W72" i="20"/>
  <c r="V72" i="20"/>
  <c r="U72" i="20"/>
  <c r="T72" i="20"/>
  <c r="S72" i="20"/>
  <c r="R72" i="20"/>
  <c r="Q72" i="20"/>
  <c r="P72" i="20"/>
  <c r="O72" i="20"/>
  <c r="M72" i="20"/>
  <c r="L72" i="20"/>
  <c r="K72" i="20"/>
  <c r="J72" i="20"/>
  <c r="I72" i="20"/>
  <c r="H72" i="20"/>
  <c r="G72" i="20"/>
  <c r="F72" i="20"/>
  <c r="E72" i="20"/>
  <c r="AB71" i="20"/>
  <c r="AA71" i="20"/>
  <c r="Y71" i="20"/>
  <c r="X71" i="20"/>
  <c r="W71" i="20"/>
  <c r="V71" i="20"/>
  <c r="U71" i="20"/>
  <c r="T71" i="20"/>
  <c r="S71" i="20"/>
  <c r="R71" i="20"/>
  <c r="Q71" i="20"/>
  <c r="P71" i="20"/>
  <c r="O71" i="20"/>
  <c r="M71" i="20"/>
  <c r="L71" i="20"/>
  <c r="K71" i="20"/>
  <c r="J71" i="20"/>
  <c r="I71" i="20"/>
  <c r="H71" i="20"/>
  <c r="G71" i="20"/>
  <c r="F71" i="20"/>
  <c r="E71" i="20"/>
  <c r="AB70" i="20"/>
  <c r="AA70" i="20"/>
  <c r="Y70" i="20"/>
  <c r="X70" i="20"/>
  <c r="W70" i="20"/>
  <c r="V70" i="20"/>
  <c r="U70" i="20"/>
  <c r="T70" i="20"/>
  <c r="S70" i="20"/>
  <c r="R70" i="20"/>
  <c r="Q70" i="20"/>
  <c r="P70" i="20"/>
  <c r="O70" i="20"/>
  <c r="M70" i="20"/>
  <c r="L70" i="20"/>
  <c r="K70" i="20"/>
  <c r="J70" i="20"/>
  <c r="I70" i="20"/>
  <c r="H70" i="20"/>
  <c r="G70" i="20"/>
  <c r="F70" i="20"/>
  <c r="E70" i="20"/>
  <c r="AB69" i="20"/>
  <c r="AA69" i="20"/>
  <c r="Y69" i="20"/>
  <c r="X69" i="20"/>
  <c r="W69" i="20"/>
  <c r="V69" i="20"/>
  <c r="U69" i="20"/>
  <c r="T69" i="20"/>
  <c r="S69" i="20"/>
  <c r="R69" i="20"/>
  <c r="Q69" i="20"/>
  <c r="P69" i="20"/>
  <c r="O69" i="20"/>
  <c r="M69" i="20"/>
  <c r="L69" i="20"/>
  <c r="K69" i="20"/>
  <c r="J69" i="20"/>
  <c r="I69" i="20"/>
  <c r="H69" i="20"/>
  <c r="G69" i="20"/>
  <c r="F69" i="20"/>
  <c r="E69" i="20"/>
  <c r="AB68" i="20"/>
  <c r="AA68" i="20"/>
  <c r="Y68" i="20"/>
  <c r="X68" i="20"/>
  <c r="W68" i="20"/>
  <c r="V68" i="20"/>
  <c r="U68" i="20"/>
  <c r="T68" i="20"/>
  <c r="S68" i="20"/>
  <c r="R68" i="20"/>
  <c r="Q68" i="20"/>
  <c r="P68" i="20"/>
  <c r="O68" i="20"/>
  <c r="M68" i="20"/>
  <c r="L68" i="20"/>
  <c r="K68" i="20"/>
  <c r="J68" i="20"/>
  <c r="I68" i="20"/>
  <c r="H68" i="20"/>
  <c r="G68" i="20"/>
  <c r="F68" i="20"/>
  <c r="E68" i="20"/>
  <c r="AB67" i="20"/>
  <c r="AA67" i="20"/>
  <c r="Y67" i="20"/>
  <c r="X67" i="20"/>
  <c r="W67" i="20"/>
  <c r="V67" i="20"/>
  <c r="U67" i="20"/>
  <c r="T67" i="20"/>
  <c r="S67" i="20"/>
  <c r="R67" i="20"/>
  <c r="Q67" i="20"/>
  <c r="P67" i="20"/>
  <c r="O67" i="20"/>
  <c r="M67" i="20"/>
  <c r="L67" i="20"/>
  <c r="K67" i="20"/>
  <c r="J67" i="20"/>
  <c r="I67" i="20"/>
  <c r="H67" i="20"/>
  <c r="G67" i="20"/>
  <c r="F67" i="20"/>
  <c r="E67" i="20"/>
  <c r="AB66" i="20"/>
  <c r="AA66" i="20"/>
  <c r="Y66" i="20"/>
  <c r="X66" i="20"/>
  <c r="W66" i="20"/>
  <c r="V66" i="20"/>
  <c r="U66" i="20"/>
  <c r="T66" i="20"/>
  <c r="S66" i="20"/>
  <c r="R66" i="20"/>
  <c r="Q66" i="20"/>
  <c r="P66" i="20"/>
  <c r="O66" i="20"/>
  <c r="M66" i="20"/>
  <c r="L66" i="20"/>
  <c r="K66" i="20"/>
  <c r="J66" i="20"/>
  <c r="I66" i="20"/>
  <c r="H66" i="20"/>
  <c r="G66" i="20"/>
  <c r="F66" i="20"/>
  <c r="E66" i="20"/>
  <c r="AB65" i="20"/>
  <c r="AA65" i="20"/>
  <c r="Y65" i="20"/>
  <c r="X65" i="20"/>
  <c r="W65" i="20"/>
  <c r="V65" i="20"/>
  <c r="U65" i="20"/>
  <c r="T65" i="20"/>
  <c r="S65" i="20"/>
  <c r="R65" i="20"/>
  <c r="Q65" i="20"/>
  <c r="P65" i="20"/>
  <c r="O65" i="20"/>
  <c r="M65" i="20"/>
  <c r="L65" i="20"/>
  <c r="K65" i="20"/>
  <c r="J65" i="20"/>
  <c r="I65" i="20"/>
  <c r="H65" i="20"/>
  <c r="G65" i="20"/>
  <c r="F65" i="20"/>
  <c r="E65" i="20"/>
  <c r="AB64" i="20"/>
  <c r="AA64" i="20"/>
  <c r="Y64" i="20"/>
  <c r="X64" i="20"/>
  <c r="W64" i="20"/>
  <c r="V64" i="20"/>
  <c r="U64" i="20"/>
  <c r="T64" i="20"/>
  <c r="S64" i="20"/>
  <c r="R64" i="20"/>
  <c r="Q64" i="20"/>
  <c r="P64" i="20"/>
  <c r="O64" i="20"/>
  <c r="M64" i="20"/>
  <c r="L64" i="20"/>
  <c r="K64" i="20"/>
  <c r="J64" i="20"/>
  <c r="I64" i="20"/>
  <c r="H64" i="20"/>
  <c r="G64" i="20"/>
  <c r="F64" i="20"/>
  <c r="E64" i="20"/>
  <c r="AB63" i="20"/>
  <c r="AA63" i="20"/>
  <c r="Y63" i="20"/>
  <c r="X63" i="20"/>
  <c r="W63" i="20"/>
  <c r="V63" i="20"/>
  <c r="U63" i="20"/>
  <c r="T63" i="20"/>
  <c r="S63" i="20"/>
  <c r="R63" i="20"/>
  <c r="Q63" i="20"/>
  <c r="P63" i="20"/>
  <c r="O63" i="20"/>
  <c r="M63" i="20"/>
  <c r="L63" i="20"/>
  <c r="K63" i="20"/>
  <c r="J63" i="20"/>
  <c r="I63" i="20"/>
  <c r="H63" i="20"/>
  <c r="G63" i="20"/>
  <c r="F63" i="20"/>
  <c r="E63" i="20"/>
  <c r="AB62" i="20"/>
  <c r="AA62" i="20"/>
  <c r="Y62" i="20"/>
  <c r="X62" i="20"/>
  <c r="W62" i="20"/>
  <c r="V62" i="20"/>
  <c r="U62" i="20"/>
  <c r="T62" i="20"/>
  <c r="S62" i="20"/>
  <c r="R62" i="20"/>
  <c r="Q62" i="20"/>
  <c r="P62" i="20"/>
  <c r="O62" i="20"/>
  <c r="M62" i="20"/>
  <c r="L62" i="20"/>
  <c r="K62" i="20"/>
  <c r="J62" i="20"/>
  <c r="I62" i="20"/>
  <c r="H62" i="20"/>
  <c r="G62" i="20"/>
  <c r="F62" i="20"/>
  <c r="E62" i="20"/>
  <c r="AB61" i="20"/>
  <c r="AA61" i="20"/>
  <c r="Y61" i="20"/>
  <c r="X61" i="20"/>
  <c r="W61" i="20"/>
  <c r="V61" i="20"/>
  <c r="U61" i="20"/>
  <c r="T61" i="20"/>
  <c r="S61" i="20"/>
  <c r="R61" i="20"/>
  <c r="Q61" i="20"/>
  <c r="P61" i="20"/>
  <c r="O61" i="20"/>
  <c r="M61" i="20"/>
  <c r="L61" i="20"/>
  <c r="K61" i="20"/>
  <c r="J61" i="20"/>
  <c r="I61" i="20"/>
  <c r="H61" i="20"/>
  <c r="G61" i="20"/>
  <c r="F61" i="20"/>
  <c r="E61" i="20"/>
  <c r="AA60" i="20"/>
  <c r="I60" i="20"/>
  <c r="H60" i="20"/>
  <c r="G60" i="20"/>
  <c r="F60" i="20"/>
  <c r="E60" i="20"/>
  <c r="AB59" i="20"/>
  <c r="AA59" i="20"/>
  <c r="Y59" i="20"/>
  <c r="X59" i="20"/>
  <c r="W59" i="20"/>
  <c r="V59" i="20"/>
  <c r="U59" i="20"/>
  <c r="T59" i="20"/>
  <c r="S59" i="20"/>
  <c r="R59" i="20"/>
  <c r="Q59" i="20"/>
  <c r="P59" i="20"/>
  <c r="O59" i="20"/>
  <c r="M59" i="20"/>
  <c r="L59" i="20"/>
  <c r="K59" i="20"/>
  <c r="J59" i="20"/>
  <c r="I59" i="20"/>
  <c r="H59" i="20"/>
  <c r="G59" i="20"/>
  <c r="F59" i="20"/>
  <c r="E59" i="20"/>
  <c r="AB58" i="20"/>
  <c r="AA58" i="20"/>
  <c r="Y58" i="20"/>
  <c r="X58" i="20"/>
  <c r="W58" i="20"/>
  <c r="V58" i="20"/>
  <c r="U58" i="20"/>
  <c r="T58" i="20"/>
  <c r="S58" i="20"/>
  <c r="R58" i="20"/>
  <c r="Q58" i="20"/>
  <c r="P58" i="20"/>
  <c r="O58" i="20"/>
  <c r="M58" i="20"/>
  <c r="L58" i="20"/>
  <c r="K58" i="20"/>
  <c r="J58" i="20"/>
  <c r="I58" i="20"/>
  <c r="H58" i="20"/>
  <c r="G58" i="20"/>
  <c r="F58" i="20"/>
  <c r="E58" i="20"/>
  <c r="AB57" i="20"/>
  <c r="AA57" i="20"/>
  <c r="Y57" i="20"/>
  <c r="X57" i="20"/>
  <c r="W57" i="20"/>
  <c r="V57" i="20"/>
  <c r="U57" i="20"/>
  <c r="T57" i="20"/>
  <c r="S57" i="20"/>
  <c r="R57" i="20"/>
  <c r="Q57" i="20"/>
  <c r="P57" i="20"/>
  <c r="O57" i="20"/>
  <c r="M57" i="20"/>
  <c r="L57" i="20"/>
  <c r="K57" i="20"/>
  <c r="J57" i="20"/>
  <c r="I57" i="20"/>
  <c r="H57" i="20"/>
  <c r="G57" i="20"/>
  <c r="F57" i="20"/>
  <c r="E57" i="20"/>
  <c r="AB56" i="20"/>
  <c r="AA56" i="20"/>
  <c r="Y56" i="20"/>
  <c r="X56" i="20"/>
  <c r="W56" i="20"/>
  <c r="V56" i="20"/>
  <c r="U56" i="20"/>
  <c r="T56" i="20"/>
  <c r="S56" i="20"/>
  <c r="R56" i="20"/>
  <c r="Q56" i="20"/>
  <c r="P56" i="20"/>
  <c r="O56" i="20"/>
  <c r="M56" i="20"/>
  <c r="L56" i="20"/>
  <c r="K56" i="20"/>
  <c r="J56" i="20"/>
  <c r="I56" i="20"/>
  <c r="H56" i="20"/>
  <c r="G56" i="20"/>
  <c r="F56" i="20"/>
  <c r="E56" i="20"/>
  <c r="AB55" i="20"/>
  <c r="AA55" i="20"/>
  <c r="Y55" i="20"/>
  <c r="X55" i="20"/>
  <c r="W55" i="20"/>
  <c r="V55" i="20"/>
  <c r="U55" i="20"/>
  <c r="T55" i="20"/>
  <c r="S55" i="20"/>
  <c r="R55" i="20"/>
  <c r="Q55" i="20"/>
  <c r="P55" i="20"/>
  <c r="O55" i="20"/>
  <c r="M55" i="20"/>
  <c r="L55" i="20"/>
  <c r="K55" i="20"/>
  <c r="J55" i="20"/>
  <c r="I55" i="20"/>
  <c r="H55" i="20"/>
  <c r="G55" i="20"/>
  <c r="F55" i="20"/>
  <c r="E55" i="20"/>
  <c r="AB54" i="20"/>
  <c r="AA54" i="20"/>
  <c r="Y54" i="20"/>
  <c r="X54" i="20"/>
  <c r="W54" i="20"/>
  <c r="V54" i="20"/>
  <c r="U54" i="20"/>
  <c r="T54" i="20"/>
  <c r="S54" i="20"/>
  <c r="R54" i="20"/>
  <c r="Q54" i="20"/>
  <c r="P54" i="20"/>
  <c r="O54" i="20"/>
  <c r="M54" i="20"/>
  <c r="L54" i="20"/>
  <c r="K54" i="20"/>
  <c r="J54" i="20"/>
  <c r="I54" i="20"/>
  <c r="H54" i="20"/>
  <c r="G54" i="20"/>
  <c r="F54" i="20"/>
  <c r="E54" i="20"/>
  <c r="AB53" i="20"/>
  <c r="AA53" i="20"/>
  <c r="Y53" i="20"/>
  <c r="X53" i="20"/>
  <c r="W53" i="20"/>
  <c r="V53" i="20"/>
  <c r="U53" i="20"/>
  <c r="T53" i="20"/>
  <c r="S53" i="20"/>
  <c r="R53" i="20"/>
  <c r="Q53" i="20"/>
  <c r="P53" i="20"/>
  <c r="O53" i="20"/>
  <c r="M53" i="20"/>
  <c r="L53" i="20"/>
  <c r="K53" i="20"/>
  <c r="J53" i="20"/>
  <c r="I53" i="20"/>
  <c r="H53" i="20"/>
  <c r="G53" i="20"/>
  <c r="F53" i="20"/>
  <c r="E53" i="20"/>
  <c r="AB52" i="20"/>
  <c r="AA52" i="20"/>
  <c r="Y52" i="20"/>
  <c r="X52" i="20"/>
  <c r="W52" i="20"/>
  <c r="V52" i="20"/>
  <c r="U52" i="20"/>
  <c r="T52" i="20"/>
  <c r="S52" i="20"/>
  <c r="R52" i="20"/>
  <c r="Q52" i="20"/>
  <c r="P52" i="20"/>
  <c r="O52" i="20"/>
  <c r="M52" i="20"/>
  <c r="L52" i="20"/>
  <c r="K52" i="20"/>
  <c r="J52" i="20"/>
  <c r="I52" i="20"/>
  <c r="H52" i="20"/>
  <c r="G52" i="20"/>
  <c r="F52" i="20"/>
  <c r="E52" i="20"/>
  <c r="AB51" i="20"/>
  <c r="AA51" i="20"/>
  <c r="Y51" i="20"/>
  <c r="X51" i="20"/>
  <c r="W51" i="20"/>
  <c r="V51" i="20"/>
  <c r="U51" i="20"/>
  <c r="T51" i="20"/>
  <c r="S51" i="20"/>
  <c r="R51" i="20"/>
  <c r="Q51" i="20"/>
  <c r="P51" i="20"/>
  <c r="O51" i="20"/>
  <c r="M51" i="20"/>
  <c r="L51" i="20"/>
  <c r="K51" i="20"/>
  <c r="J51" i="20"/>
  <c r="I51" i="20"/>
  <c r="H51" i="20"/>
  <c r="G51" i="20"/>
  <c r="F51" i="20"/>
  <c r="E51" i="20"/>
  <c r="AA50" i="20"/>
  <c r="E50" i="20"/>
  <c r="AB49" i="20"/>
  <c r="AA49" i="20"/>
  <c r="Y49" i="20"/>
  <c r="X49" i="20"/>
  <c r="W49" i="20"/>
  <c r="V49" i="20"/>
  <c r="U49" i="20"/>
  <c r="T49" i="20"/>
  <c r="S49" i="20"/>
  <c r="R49" i="20"/>
  <c r="Q49" i="20"/>
  <c r="P49" i="20"/>
  <c r="O49" i="20"/>
  <c r="M49" i="20"/>
  <c r="L49" i="20"/>
  <c r="K49" i="20"/>
  <c r="J49" i="20"/>
  <c r="I49" i="20"/>
  <c r="H49" i="20"/>
  <c r="G49" i="20"/>
  <c r="F49" i="20"/>
  <c r="E49" i="20"/>
  <c r="AB48" i="20"/>
  <c r="AA48" i="20"/>
  <c r="Y48" i="20"/>
  <c r="X48" i="20"/>
  <c r="W48" i="20"/>
  <c r="V48" i="20"/>
  <c r="U48" i="20"/>
  <c r="T48" i="20"/>
  <c r="S48" i="20"/>
  <c r="R48" i="20"/>
  <c r="Q48" i="20"/>
  <c r="P48" i="20"/>
  <c r="O48" i="20"/>
  <c r="M48" i="20"/>
  <c r="L48" i="20"/>
  <c r="K48" i="20"/>
  <c r="J48" i="20"/>
  <c r="I48" i="20"/>
  <c r="H48" i="20"/>
  <c r="G48" i="20"/>
  <c r="F48" i="20"/>
  <c r="E48" i="20"/>
  <c r="AB47" i="20"/>
  <c r="AA47" i="20"/>
  <c r="Y47" i="20"/>
  <c r="X47" i="20"/>
  <c r="W47" i="20"/>
  <c r="V47" i="20"/>
  <c r="U47" i="20"/>
  <c r="T47" i="20"/>
  <c r="S47" i="20"/>
  <c r="R47" i="20"/>
  <c r="Q47" i="20"/>
  <c r="P47" i="20"/>
  <c r="O47" i="20"/>
  <c r="M47" i="20"/>
  <c r="L47" i="20"/>
  <c r="K47" i="20"/>
  <c r="J47" i="20"/>
  <c r="I47" i="20"/>
  <c r="H47" i="20"/>
  <c r="G47" i="20"/>
  <c r="F47" i="20"/>
  <c r="E47" i="20"/>
  <c r="AB46" i="20"/>
  <c r="AA46" i="20"/>
  <c r="Y46" i="20"/>
  <c r="X46" i="20"/>
  <c r="W46" i="20"/>
  <c r="V46" i="20"/>
  <c r="U46" i="20"/>
  <c r="T46" i="20"/>
  <c r="S46" i="20"/>
  <c r="R46" i="20"/>
  <c r="Q46" i="20"/>
  <c r="P46" i="20"/>
  <c r="O46" i="20"/>
  <c r="M46" i="20"/>
  <c r="L46" i="20"/>
  <c r="K46" i="20"/>
  <c r="J46" i="20"/>
  <c r="I46" i="20"/>
  <c r="H46" i="20"/>
  <c r="G46" i="20"/>
  <c r="F46" i="20"/>
  <c r="E46" i="20"/>
  <c r="AB45" i="20"/>
  <c r="AA45" i="20"/>
  <c r="Y45" i="20"/>
  <c r="X45" i="20"/>
  <c r="W45" i="20"/>
  <c r="V45" i="20"/>
  <c r="U45" i="20"/>
  <c r="T45" i="20"/>
  <c r="S45" i="20"/>
  <c r="R45" i="20"/>
  <c r="Q45" i="20"/>
  <c r="P45" i="20"/>
  <c r="O45" i="20"/>
  <c r="M45" i="20"/>
  <c r="L45" i="20"/>
  <c r="K45" i="20"/>
  <c r="J45" i="20"/>
  <c r="I45" i="20"/>
  <c r="H45" i="20"/>
  <c r="G45" i="20"/>
  <c r="F45" i="20"/>
  <c r="E45" i="20"/>
  <c r="AB44" i="20"/>
  <c r="AA44" i="20"/>
  <c r="Y44" i="20"/>
  <c r="X44" i="20"/>
  <c r="W44" i="20"/>
  <c r="V44" i="20"/>
  <c r="U44" i="20"/>
  <c r="T44" i="20"/>
  <c r="S44" i="20"/>
  <c r="R44" i="20"/>
  <c r="Q44" i="20"/>
  <c r="P44" i="20"/>
  <c r="O44" i="20"/>
  <c r="M44" i="20"/>
  <c r="L44" i="20"/>
  <c r="K44" i="20"/>
  <c r="J44" i="20"/>
  <c r="I44" i="20"/>
  <c r="H44" i="20"/>
  <c r="G44" i="20"/>
  <c r="F44" i="20"/>
  <c r="E44" i="20"/>
  <c r="AB43" i="20"/>
  <c r="AA43" i="20"/>
  <c r="Y43" i="20"/>
  <c r="X43" i="20"/>
  <c r="W43" i="20"/>
  <c r="V43" i="20"/>
  <c r="U43" i="20"/>
  <c r="T43" i="20"/>
  <c r="S43" i="20"/>
  <c r="R43" i="20"/>
  <c r="Q43" i="20"/>
  <c r="P43" i="20"/>
  <c r="O43" i="20"/>
  <c r="M43" i="20"/>
  <c r="L43" i="20"/>
  <c r="K43" i="20"/>
  <c r="J43" i="20"/>
  <c r="I43" i="20"/>
  <c r="H43" i="20"/>
  <c r="G43" i="20"/>
  <c r="F43" i="20"/>
  <c r="E43" i="20"/>
  <c r="AB42" i="20"/>
  <c r="AA42" i="20"/>
  <c r="Y42" i="20"/>
  <c r="X42" i="20"/>
  <c r="W42" i="20"/>
  <c r="V42" i="20"/>
  <c r="U42" i="20"/>
  <c r="T42" i="20"/>
  <c r="S42" i="20"/>
  <c r="R42" i="20"/>
  <c r="Q42" i="20"/>
  <c r="P42" i="20"/>
  <c r="O42" i="20"/>
  <c r="M42" i="20"/>
  <c r="L42" i="20"/>
  <c r="K42" i="20"/>
  <c r="J42" i="20"/>
  <c r="I42" i="20"/>
  <c r="H42" i="20"/>
  <c r="G42" i="20"/>
  <c r="F42" i="20"/>
  <c r="E42"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AC73" i="20"/>
  <c r="Z68" i="20"/>
  <c r="N72" i="20"/>
  <c r="X35" i="20"/>
  <c r="W35" i="20"/>
  <c r="V35" i="20"/>
  <c r="U35" i="20"/>
  <c r="T35" i="20"/>
  <c r="S35" i="20"/>
  <c r="R35" i="20"/>
  <c r="Q35" i="20"/>
  <c r="G35" i="20"/>
  <c r="F35" i="20"/>
  <c r="E35" i="20"/>
  <c r="D35" i="20"/>
  <c r="X34" i="20"/>
  <c r="W34" i="20"/>
  <c r="V34" i="20"/>
  <c r="U34" i="20"/>
  <c r="T34" i="20"/>
  <c r="S34" i="20"/>
  <c r="R34" i="20"/>
  <c r="Q34" i="20"/>
  <c r="G34" i="20"/>
  <c r="F34" i="20"/>
  <c r="E34" i="20"/>
  <c r="D34" i="20"/>
  <c r="X32" i="20"/>
  <c r="W32" i="20"/>
  <c r="V32" i="20"/>
  <c r="U32" i="20"/>
  <c r="T32" i="20"/>
  <c r="S32" i="20"/>
  <c r="R32" i="20"/>
  <c r="Q32" i="20"/>
  <c r="E32" i="20"/>
  <c r="D32" i="20"/>
  <c r="X31" i="20"/>
  <c r="W31" i="20"/>
  <c r="V31" i="20"/>
  <c r="U31" i="20"/>
  <c r="T31" i="20"/>
  <c r="S31" i="20"/>
  <c r="R31" i="20"/>
  <c r="Q31" i="20"/>
  <c r="G31" i="20"/>
  <c r="F31" i="20"/>
  <c r="E31" i="20"/>
  <c r="D31" i="20"/>
  <c r="X30" i="20"/>
  <c r="W30" i="20"/>
  <c r="V30" i="20"/>
  <c r="U30" i="20"/>
  <c r="T30" i="20"/>
  <c r="S30" i="20"/>
  <c r="R30" i="20"/>
  <c r="Q30" i="20"/>
  <c r="G30" i="20"/>
  <c r="F30" i="20"/>
  <c r="E30" i="20"/>
  <c r="D30" i="20"/>
  <c r="X29" i="20"/>
  <c r="W29" i="20"/>
  <c r="V29" i="20"/>
  <c r="U29" i="20"/>
  <c r="T29" i="20"/>
  <c r="S29" i="20"/>
  <c r="R29" i="20"/>
  <c r="Q29" i="20"/>
  <c r="G29" i="20"/>
  <c r="F29" i="20"/>
  <c r="E29" i="20"/>
  <c r="D29" i="20"/>
  <c r="X28" i="20"/>
  <c r="W28" i="20"/>
  <c r="V28" i="20"/>
  <c r="U28" i="20"/>
  <c r="T28" i="20"/>
  <c r="S28" i="20"/>
  <c r="R28" i="20"/>
  <c r="Q28" i="20"/>
  <c r="G28" i="20"/>
  <c r="F28" i="20"/>
  <c r="E28" i="20"/>
  <c r="D28" i="20"/>
  <c r="X27" i="20"/>
  <c r="W27" i="20"/>
  <c r="V27" i="20"/>
  <c r="U27" i="20"/>
  <c r="T27" i="20"/>
  <c r="S27" i="20"/>
  <c r="R27" i="20"/>
  <c r="Q27" i="20"/>
  <c r="G27" i="20"/>
  <c r="F27" i="20"/>
  <c r="E27" i="20"/>
  <c r="D27" i="20"/>
  <c r="X26" i="20"/>
  <c r="W26" i="20"/>
  <c r="V26" i="20"/>
  <c r="U26" i="20"/>
  <c r="T26" i="20"/>
  <c r="S26" i="20"/>
  <c r="R26" i="20"/>
  <c r="Q26" i="20"/>
  <c r="G26" i="20"/>
  <c r="F26" i="20"/>
  <c r="E26" i="20"/>
  <c r="D26" i="20"/>
  <c r="X25" i="20"/>
  <c r="W25" i="20"/>
  <c r="V25" i="20"/>
  <c r="U25" i="20"/>
  <c r="T25" i="20"/>
  <c r="S25" i="20"/>
  <c r="R25" i="20"/>
  <c r="Q25" i="20"/>
  <c r="G25" i="20"/>
  <c r="F25" i="20"/>
  <c r="E25" i="20"/>
  <c r="D25" i="20"/>
  <c r="X24" i="20"/>
  <c r="W24" i="20"/>
  <c r="V24" i="20"/>
  <c r="U24" i="20"/>
  <c r="T24" i="20"/>
  <c r="S24" i="20"/>
  <c r="R24" i="20"/>
  <c r="Q24" i="20"/>
  <c r="G24" i="20"/>
  <c r="F24" i="20"/>
  <c r="E24" i="20"/>
  <c r="D24" i="20"/>
  <c r="X23" i="20"/>
  <c r="W23" i="20"/>
  <c r="V23" i="20"/>
  <c r="U23" i="20"/>
  <c r="T23" i="20"/>
  <c r="S23" i="20"/>
  <c r="R23" i="20"/>
  <c r="Q23" i="20"/>
  <c r="G23" i="20"/>
  <c r="F23" i="20"/>
  <c r="E23" i="20"/>
  <c r="D23" i="20"/>
  <c r="X22" i="20"/>
  <c r="W22" i="20"/>
  <c r="V22" i="20"/>
  <c r="U22" i="20"/>
  <c r="T22" i="20"/>
  <c r="S22" i="20"/>
  <c r="R22" i="20"/>
  <c r="Q22" i="20"/>
  <c r="G22" i="20"/>
  <c r="F22" i="20"/>
  <c r="E22" i="20"/>
  <c r="D22" i="20"/>
  <c r="X20" i="20"/>
  <c r="W20" i="20"/>
  <c r="V20" i="20"/>
  <c r="U20" i="20"/>
  <c r="T20" i="20"/>
  <c r="S20" i="20"/>
  <c r="R20" i="20"/>
  <c r="Q20" i="20"/>
  <c r="G20" i="20"/>
  <c r="F20" i="20"/>
  <c r="E20" i="20"/>
  <c r="D20" i="20"/>
  <c r="X19" i="20"/>
  <c r="W19" i="20"/>
  <c r="V19" i="20"/>
  <c r="U19" i="20"/>
  <c r="T19" i="20"/>
  <c r="S19" i="20"/>
  <c r="R19" i="20"/>
  <c r="Q19" i="20"/>
  <c r="G19" i="20"/>
  <c r="F19" i="20"/>
  <c r="E19" i="20"/>
  <c r="D19" i="20"/>
  <c r="X18" i="20"/>
  <c r="W18" i="20"/>
  <c r="V18" i="20"/>
  <c r="U18" i="20"/>
  <c r="T18" i="20"/>
  <c r="S18" i="20"/>
  <c r="R18" i="20"/>
  <c r="Q18" i="20"/>
  <c r="G18" i="20"/>
  <c r="F18" i="20"/>
  <c r="E18" i="20"/>
  <c r="D18" i="20"/>
  <c r="X17" i="20"/>
  <c r="W17" i="20"/>
  <c r="V17" i="20"/>
  <c r="U17" i="20"/>
  <c r="T17" i="20"/>
  <c r="S17" i="20"/>
  <c r="R17" i="20"/>
  <c r="Q17" i="20"/>
  <c r="G17" i="20"/>
  <c r="F17" i="20"/>
  <c r="E17" i="20"/>
  <c r="D17" i="20"/>
  <c r="X16" i="20"/>
  <c r="W16" i="20"/>
  <c r="V16" i="20"/>
  <c r="U16" i="20"/>
  <c r="T16" i="20"/>
  <c r="S16" i="20"/>
  <c r="R16" i="20"/>
  <c r="Q16" i="20"/>
  <c r="G16" i="20"/>
  <c r="F16" i="20"/>
  <c r="E16" i="20"/>
  <c r="D16" i="20"/>
  <c r="X15" i="20"/>
  <c r="W15" i="20"/>
  <c r="V15" i="20"/>
  <c r="U15" i="20"/>
  <c r="T15" i="20"/>
  <c r="S15" i="20"/>
  <c r="R15" i="20"/>
  <c r="Q15" i="20"/>
  <c r="G15" i="20"/>
  <c r="F15" i="20"/>
  <c r="E15" i="20"/>
  <c r="D15" i="20"/>
  <c r="X14" i="20"/>
  <c r="W14" i="20"/>
  <c r="V14" i="20"/>
  <c r="U14" i="20"/>
  <c r="T14" i="20"/>
  <c r="S14" i="20"/>
  <c r="R14" i="20"/>
  <c r="Q14" i="20"/>
  <c r="G14" i="20"/>
  <c r="F14" i="20"/>
  <c r="E14" i="20"/>
  <c r="D14" i="20"/>
  <c r="X13" i="20"/>
  <c r="W13" i="20"/>
  <c r="V13" i="20"/>
  <c r="U13" i="20"/>
  <c r="T13" i="20"/>
  <c r="S13" i="20"/>
  <c r="R13" i="20"/>
  <c r="Q13" i="20"/>
  <c r="G13" i="20"/>
  <c r="F13" i="20"/>
  <c r="E13" i="20"/>
  <c r="D13" i="20"/>
  <c r="X12" i="20"/>
  <c r="W12" i="20"/>
  <c r="V12" i="20"/>
  <c r="U12" i="20"/>
  <c r="T12" i="20"/>
  <c r="S12" i="20"/>
  <c r="R12" i="20"/>
  <c r="Q12" i="20"/>
  <c r="E12" i="20"/>
  <c r="D12" i="20"/>
  <c r="E11" i="20"/>
  <c r="D11" i="20"/>
  <c r="Q142" i="22" l="1"/>
  <c r="Z53" i="20"/>
  <c r="AF185" i="22"/>
  <c r="AF98" i="22"/>
  <c r="AF141" i="22"/>
  <c r="AF184" i="22"/>
  <c r="AC53" i="22"/>
  <c r="AC54" i="22"/>
  <c r="AC140" i="22"/>
  <c r="AC96" i="22"/>
  <c r="AC185" i="22"/>
  <c r="Q52" i="22"/>
  <c r="Q97" i="22"/>
  <c r="Q186" i="22"/>
  <c r="Q141" i="22"/>
  <c r="Q184" i="22"/>
  <c r="N43" i="20"/>
  <c r="N49" i="20"/>
  <c r="AF53" i="22"/>
  <c r="Z45" i="20"/>
  <c r="AF97" i="22"/>
  <c r="AF140" i="22"/>
  <c r="AF186" i="22"/>
  <c r="AF142" i="22"/>
  <c r="AF52" i="22"/>
  <c r="AF54" i="22"/>
  <c r="AC52" i="22"/>
  <c r="AC98" i="22"/>
  <c r="AC141" i="22"/>
  <c r="AC186" i="22"/>
  <c r="AC97" i="22"/>
  <c r="AC142" i="22"/>
  <c r="AC184" i="22"/>
  <c r="Q54" i="22"/>
  <c r="Q140" i="22"/>
  <c r="Q53" i="22"/>
  <c r="Q96" i="22"/>
  <c r="Q98" i="22"/>
  <c r="AC52" i="20"/>
  <c r="AC58" i="20"/>
  <c r="AC44" i="20"/>
  <c r="Z55" i="20"/>
  <c r="N59" i="20"/>
  <c r="AF96" i="22"/>
  <c r="Z61" i="20"/>
  <c r="AC42" i="20"/>
  <c r="Z47" i="20"/>
  <c r="N51" i="20"/>
  <c r="N57" i="20"/>
  <c r="N65" i="20"/>
  <c r="AC66" i="20"/>
  <c r="Z69" i="20"/>
  <c r="N73" i="20"/>
  <c r="N42" i="20"/>
  <c r="AC43" i="20"/>
  <c r="Z46" i="20"/>
  <c r="AC51" i="20"/>
  <c r="Z54" i="20"/>
  <c r="N58" i="20"/>
  <c r="AC59" i="20"/>
  <c r="Z62" i="20"/>
  <c r="N66" i="20"/>
  <c r="AC67" i="20"/>
  <c r="Z70" i="20"/>
  <c r="Z63" i="20"/>
  <c r="N67" i="20"/>
  <c r="AC68" i="20"/>
  <c r="Z71" i="20"/>
  <c r="N44" i="20"/>
  <c r="AC45" i="20"/>
  <c r="Z48" i="20"/>
  <c r="N52" i="20"/>
  <c r="AC53" i="20"/>
  <c r="Z56" i="20"/>
  <c r="AC61" i="20"/>
  <c r="Z64" i="20"/>
  <c r="N68" i="20"/>
  <c r="AC69" i="20"/>
  <c r="Z72" i="20"/>
  <c r="N45" i="20"/>
  <c r="AC46" i="20"/>
  <c r="Z49" i="20"/>
  <c r="N53" i="20"/>
  <c r="AC54" i="20"/>
  <c r="Z57" i="20"/>
  <c r="N61" i="20"/>
  <c r="AC62" i="20"/>
  <c r="Z65" i="20"/>
  <c r="N69" i="20"/>
  <c r="AC70" i="20"/>
  <c r="Z73" i="20"/>
  <c r="Z42" i="20"/>
  <c r="N46" i="20"/>
  <c r="AC47" i="20"/>
  <c r="N54" i="20"/>
  <c r="AC55" i="20"/>
  <c r="Z58" i="20"/>
  <c r="N62" i="20"/>
  <c r="AC63" i="20"/>
  <c r="Z66" i="20"/>
  <c r="N70" i="20"/>
  <c r="AC71" i="20"/>
  <c r="Z43" i="20"/>
  <c r="N47" i="20"/>
  <c r="AC48" i="20"/>
  <c r="Z51" i="20"/>
  <c r="N55" i="20"/>
  <c r="AC56" i="20"/>
  <c r="Z59" i="20"/>
  <c r="N63" i="20"/>
  <c r="AC64" i="20"/>
  <c r="Z67" i="20"/>
  <c r="N71" i="20"/>
  <c r="AC72" i="20"/>
  <c r="Z44" i="20"/>
  <c r="N48" i="20"/>
  <c r="AC49" i="20"/>
  <c r="Z52" i="20"/>
  <c r="N56" i="20"/>
  <c r="AC57" i="20"/>
  <c r="N64" i="20"/>
  <c r="AC65" i="20"/>
  <c r="Q29" i="16"/>
  <c r="S21" i="20" l="1"/>
  <c r="V21" i="20"/>
  <c r="E21" i="20"/>
  <c r="R21" i="20"/>
  <c r="Q21" i="20"/>
  <c r="T21" i="20"/>
  <c r="X21" i="20"/>
  <c r="W21" i="20"/>
  <c r="U21" i="20"/>
  <c r="D21" i="20"/>
  <c r="S33" i="20"/>
  <c r="R33" i="20"/>
  <c r="Q33" i="20"/>
  <c r="X33" i="20"/>
  <c r="G33" i="20"/>
  <c r="W33" i="20"/>
  <c r="F33" i="20"/>
  <c r="V33" i="20"/>
  <c r="E33" i="20"/>
  <c r="U33" i="20"/>
  <c r="D33" i="20"/>
  <c r="T33" i="20"/>
  <c r="E36" i="20"/>
  <c r="D36" i="20"/>
  <c r="V36" i="20"/>
  <c r="U36" i="20"/>
  <c r="R36" i="20"/>
  <c r="T36" i="20"/>
  <c r="S36" i="20"/>
  <c r="B29" i="16"/>
  <c r="V68" i="21"/>
  <c r="U68" i="21"/>
  <c r="T68" i="21"/>
  <c r="S68" i="21"/>
  <c r="R68" i="21"/>
  <c r="Q68" i="21"/>
  <c r="P68" i="21"/>
  <c r="O68" i="21"/>
  <c r="N68" i="21"/>
  <c r="M68" i="21"/>
  <c r="L68" i="21"/>
  <c r="K68" i="21"/>
  <c r="I68" i="21"/>
  <c r="G68" i="21"/>
  <c r="F68" i="21"/>
  <c r="E68" i="21"/>
  <c r="D68" i="21"/>
  <c r="C68" i="21"/>
  <c r="V67" i="21"/>
  <c r="U67" i="21"/>
  <c r="T67" i="21"/>
  <c r="S67" i="21"/>
  <c r="R67" i="21"/>
  <c r="Q67" i="21"/>
  <c r="P67" i="21"/>
  <c r="O67" i="21"/>
  <c r="N67" i="21"/>
  <c r="M67" i="21"/>
  <c r="L67" i="21"/>
  <c r="K67" i="21"/>
  <c r="I67" i="21"/>
  <c r="G67" i="21"/>
  <c r="F67" i="21"/>
  <c r="E67" i="21"/>
  <c r="D67" i="21"/>
  <c r="C67" i="21"/>
  <c r="V65" i="21"/>
  <c r="U65" i="21"/>
  <c r="T65" i="21"/>
  <c r="S65" i="21"/>
  <c r="R65" i="21"/>
  <c r="Q65" i="21"/>
  <c r="P65" i="21"/>
  <c r="O65" i="21"/>
  <c r="N65" i="21"/>
  <c r="M65" i="21"/>
  <c r="L65" i="21"/>
  <c r="K65" i="21"/>
  <c r="I65" i="21"/>
  <c r="G65" i="21"/>
  <c r="F65" i="21"/>
  <c r="E65" i="21"/>
  <c r="D65" i="21"/>
  <c r="C65" i="21"/>
  <c r="V64" i="21"/>
  <c r="U64" i="21"/>
  <c r="T64" i="21"/>
  <c r="S64" i="21"/>
  <c r="R64" i="21"/>
  <c r="Q64" i="21"/>
  <c r="P64" i="21"/>
  <c r="O64" i="21"/>
  <c r="N64" i="21"/>
  <c r="M64" i="21"/>
  <c r="L64" i="21"/>
  <c r="K64" i="21"/>
  <c r="I64" i="21"/>
  <c r="G64" i="21"/>
  <c r="F64" i="21"/>
  <c r="E64" i="21"/>
  <c r="D64" i="21"/>
  <c r="C64" i="21"/>
  <c r="V63" i="21"/>
  <c r="U63" i="21"/>
  <c r="T63" i="21"/>
  <c r="S63" i="21"/>
  <c r="R63" i="21"/>
  <c r="Q63" i="21"/>
  <c r="P63" i="21"/>
  <c r="O63" i="21"/>
  <c r="N63" i="21"/>
  <c r="M63" i="21"/>
  <c r="L63" i="21"/>
  <c r="K63" i="21"/>
  <c r="I63" i="21"/>
  <c r="G63" i="21"/>
  <c r="F63" i="21"/>
  <c r="E63" i="21"/>
  <c r="D63" i="21"/>
  <c r="C63" i="21"/>
  <c r="V62" i="21"/>
  <c r="U62" i="21"/>
  <c r="T62" i="21"/>
  <c r="S62" i="21"/>
  <c r="R62" i="21"/>
  <c r="Q62" i="21"/>
  <c r="P62" i="21"/>
  <c r="O62" i="21"/>
  <c r="N62" i="21"/>
  <c r="M62" i="21"/>
  <c r="L62" i="21"/>
  <c r="K62" i="21"/>
  <c r="I62" i="21"/>
  <c r="G62" i="21"/>
  <c r="F62" i="21"/>
  <c r="E62" i="21"/>
  <c r="D62" i="21"/>
  <c r="C62" i="21"/>
  <c r="V61" i="21"/>
  <c r="U61" i="21"/>
  <c r="T61" i="21"/>
  <c r="S61" i="21"/>
  <c r="R61" i="21"/>
  <c r="Q61" i="21"/>
  <c r="P61" i="21"/>
  <c r="O61" i="21"/>
  <c r="N61" i="21"/>
  <c r="M61" i="21"/>
  <c r="L61" i="21"/>
  <c r="K61" i="21"/>
  <c r="I61" i="21"/>
  <c r="G61" i="21"/>
  <c r="F61" i="21"/>
  <c r="E61" i="21"/>
  <c r="D61" i="21"/>
  <c r="C61" i="21"/>
  <c r="V60" i="21"/>
  <c r="U60" i="21"/>
  <c r="T60" i="21"/>
  <c r="S60" i="21"/>
  <c r="R60" i="21"/>
  <c r="Q60" i="21"/>
  <c r="P60" i="21"/>
  <c r="O60" i="21"/>
  <c r="N60" i="21"/>
  <c r="M60" i="21"/>
  <c r="L60" i="21"/>
  <c r="K60" i="21"/>
  <c r="I60" i="21"/>
  <c r="G60" i="21"/>
  <c r="F60" i="21"/>
  <c r="E60" i="21"/>
  <c r="D60" i="21"/>
  <c r="C60" i="21"/>
  <c r="V59" i="21"/>
  <c r="U59" i="21"/>
  <c r="T59" i="21"/>
  <c r="S59" i="21"/>
  <c r="R59" i="21"/>
  <c r="Q59" i="21"/>
  <c r="P59" i="21"/>
  <c r="O59" i="21"/>
  <c r="N59" i="21"/>
  <c r="M59" i="21"/>
  <c r="L59" i="21"/>
  <c r="K59" i="21"/>
  <c r="I59" i="21"/>
  <c r="G59" i="21"/>
  <c r="F59" i="21"/>
  <c r="E59" i="21"/>
  <c r="D59" i="21"/>
  <c r="C59" i="21"/>
  <c r="V58" i="21"/>
  <c r="U58" i="21"/>
  <c r="T58" i="21"/>
  <c r="S58" i="21"/>
  <c r="R58" i="21"/>
  <c r="Q58" i="21"/>
  <c r="P58" i="21"/>
  <c r="O58" i="21"/>
  <c r="N58" i="21"/>
  <c r="M58" i="21"/>
  <c r="L58" i="21"/>
  <c r="K58" i="21"/>
  <c r="I58" i="21"/>
  <c r="G58" i="21"/>
  <c r="F58" i="21"/>
  <c r="E58" i="21"/>
  <c r="D58" i="21"/>
  <c r="C58" i="21"/>
  <c r="V57" i="21"/>
  <c r="U57" i="21"/>
  <c r="T57" i="21"/>
  <c r="S57" i="21"/>
  <c r="R57" i="21"/>
  <c r="Q57" i="21"/>
  <c r="P57" i="21"/>
  <c r="O57" i="21"/>
  <c r="N57" i="21"/>
  <c r="M57" i="21"/>
  <c r="L57" i="21"/>
  <c r="K57" i="21"/>
  <c r="I57" i="21"/>
  <c r="G57" i="21"/>
  <c r="F57" i="21"/>
  <c r="E57" i="21"/>
  <c r="D57" i="21"/>
  <c r="C57" i="21"/>
  <c r="V56" i="21"/>
  <c r="U56" i="21"/>
  <c r="T56" i="21"/>
  <c r="S56" i="21"/>
  <c r="R56" i="21"/>
  <c r="Q56" i="21"/>
  <c r="P56" i="21"/>
  <c r="O56" i="21"/>
  <c r="N56" i="21"/>
  <c r="M56" i="21"/>
  <c r="L56" i="21"/>
  <c r="K56" i="21"/>
  <c r="I56" i="21"/>
  <c r="G56" i="21"/>
  <c r="F56" i="21"/>
  <c r="E56" i="21"/>
  <c r="D56" i="21"/>
  <c r="C56" i="21"/>
  <c r="V55" i="21"/>
  <c r="U55" i="21"/>
  <c r="T55" i="21"/>
  <c r="S55" i="21"/>
  <c r="R55" i="21"/>
  <c r="Q55" i="21"/>
  <c r="P55" i="21"/>
  <c r="O55" i="21"/>
  <c r="N55" i="21"/>
  <c r="M55" i="21"/>
  <c r="L55" i="21"/>
  <c r="K55" i="21"/>
  <c r="I55" i="21"/>
  <c r="G55" i="21"/>
  <c r="F55" i="21"/>
  <c r="E55" i="21"/>
  <c r="D55" i="21"/>
  <c r="C55" i="21"/>
  <c r="V53" i="21"/>
  <c r="U53" i="21"/>
  <c r="T53" i="21"/>
  <c r="S53" i="21"/>
  <c r="R53" i="21"/>
  <c r="Q53" i="21"/>
  <c r="P53" i="21"/>
  <c r="O53" i="21"/>
  <c r="N53" i="21"/>
  <c r="M53" i="21"/>
  <c r="L53" i="21"/>
  <c r="K53" i="21"/>
  <c r="I53" i="21"/>
  <c r="G53" i="21"/>
  <c r="F53" i="21"/>
  <c r="E53" i="21"/>
  <c r="D53" i="21"/>
  <c r="C53" i="21"/>
  <c r="V52" i="21"/>
  <c r="U52" i="21"/>
  <c r="T52" i="21"/>
  <c r="S52" i="21"/>
  <c r="R52" i="21"/>
  <c r="Q52" i="21"/>
  <c r="P52" i="21"/>
  <c r="O52" i="21"/>
  <c r="N52" i="21"/>
  <c r="M52" i="21"/>
  <c r="L52" i="21"/>
  <c r="K52" i="21"/>
  <c r="I52" i="21"/>
  <c r="G52" i="21"/>
  <c r="F52" i="21"/>
  <c r="E52" i="21"/>
  <c r="D52" i="21"/>
  <c r="C52" i="21"/>
  <c r="V51" i="21"/>
  <c r="U51" i="21"/>
  <c r="T51" i="21"/>
  <c r="S51" i="21"/>
  <c r="R51" i="21"/>
  <c r="Q51" i="21"/>
  <c r="P51" i="21"/>
  <c r="O51" i="21"/>
  <c r="N51" i="21"/>
  <c r="M51" i="21"/>
  <c r="L51" i="21"/>
  <c r="K51" i="21"/>
  <c r="I51" i="21"/>
  <c r="G51" i="21"/>
  <c r="F51" i="21"/>
  <c r="E51" i="21"/>
  <c r="D51" i="21"/>
  <c r="C51" i="21"/>
  <c r="V50" i="21"/>
  <c r="U50" i="21"/>
  <c r="T50" i="21"/>
  <c r="S50" i="21"/>
  <c r="R50" i="21"/>
  <c r="Q50" i="21"/>
  <c r="P50" i="21"/>
  <c r="O50" i="21"/>
  <c r="N50" i="21"/>
  <c r="M50" i="21"/>
  <c r="L50" i="21"/>
  <c r="K50" i="21"/>
  <c r="I50" i="21"/>
  <c r="G50" i="21"/>
  <c r="F50" i="21"/>
  <c r="E50" i="21"/>
  <c r="D50" i="21"/>
  <c r="C50" i="21"/>
  <c r="V49" i="21"/>
  <c r="U49" i="21"/>
  <c r="T49" i="21"/>
  <c r="S49" i="21"/>
  <c r="R49" i="21"/>
  <c r="Q49" i="21"/>
  <c r="P49" i="21"/>
  <c r="O49" i="21"/>
  <c r="N49" i="21"/>
  <c r="M49" i="21"/>
  <c r="L49" i="21"/>
  <c r="K49" i="21"/>
  <c r="I49" i="21"/>
  <c r="G49" i="21"/>
  <c r="F49" i="21"/>
  <c r="E49" i="21"/>
  <c r="D49" i="21"/>
  <c r="C49" i="21"/>
  <c r="V48" i="21"/>
  <c r="U48" i="21"/>
  <c r="T48" i="21"/>
  <c r="S48" i="21"/>
  <c r="R48" i="21"/>
  <c r="Q48" i="21"/>
  <c r="P48" i="21"/>
  <c r="O48" i="21"/>
  <c r="N48" i="21"/>
  <c r="M48" i="21"/>
  <c r="L48" i="21"/>
  <c r="K48" i="21"/>
  <c r="I48" i="21"/>
  <c r="G48" i="21"/>
  <c r="F48" i="21"/>
  <c r="E48" i="21"/>
  <c r="D48" i="21"/>
  <c r="C48" i="21"/>
  <c r="V47" i="21"/>
  <c r="U47" i="21"/>
  <c r="T47" i="21"/>
  <c r="S47" i="21"/>
  <c r="R47" i="21"/>
  <c r="Q47" i="21"/>
  <c r="P47" i="21"/>
  <c r="O47" i="21"/>
  <c r="N47" i="21"/>
  <c r="M47" i="21"/>
  <c r="L47" i="21"/>
  <c r="K47" i="21"/>
  <c r="I47" i="21"/>
  <c r="G47" i="21"/>
  <c r="F47" i="21"/>
  <c r="E47" i="21"/>
  <c r="D47" i="21"/>
  <c r="C47" i="21"/>
  <c r="V46" i="21"/>
  <c r="U46" i="21"/>
  <c r="T46" i="21"/>
  <c r="S46" i="21"/>
  <c r="R46" i="21"/>
  <c r="Q46" i="21"/>
  <c r="P46" i="21"/>
  <c r="O46" i="21"/>
  <c r="N46" i="21"/>
  <c r="M46" i="21"/>
  <c r="L46" i="21"/>
  <c r="K46" i="21"/>
  <c r="I46" i="21"/>
  <c r="G46" i="21"/>
  <c r="F46" i="21"/>
  <c r="E46" i="21"/>
  <c r="D46" i="21"/>
  <c r="C46" i="21"/>
  <c r="V45" i="21"/>
  <c r="U45" i="21"/>
  <c r="T45" i="21"/>
  <c r="S45" i="21"/>
  <c r="R45" i="21"/>
  <c r="Q45" i="21"/>
  <c r="P45" i="21"/>
  <c r="O45" i="21"/>
  <c r="N45" i="21"/>
  <c r="M45" i="21"/>
  <c r="L45" i="21"/>
  <c r="K45" i="21"/>
  <c r="I45" i="21"/>
  <c r="G45" i="21"/>
  <c r="F45" i="21"/>
  <c r="E45" i="21"/>
  <c r="D45" i="21"/>
  <c r="C45" i="21"/>
  <c r="V44" i="21"/>
  <c r="U44" i="21"/>
  <c r="T44" i="21"/>
  <c r="S44" i="21"/>
  <c r="R44" i="21"/>
  <c r="Q44" i="21"/>
  <c r="P44" i="21"/>
  <c r="O44" i="21"/>
  <c r="N44" i="21"/>
  <c r="M44" i="21"/>
  <c r="L44" i="21"/>
  <c r="K44" i="21"/>
  <c r="I44" i="21"/>
  <c r="G44" i="21"/>
  <c r="F44" i="21"/>
  <c r="E44" i="21"/>
  <c r="D44" i="21"/>
  <c r="C44" i="21"/>
  <c r="J64" i="21" l="1"/>
  <c r="J56" i="21"/>
  <c r="J60" i="21"/>
  <c r="J68" i="21"/>
  <c r="J47" i="21"/>
  <c r="J51" i="21"/>
  <c r="J55" i="21"/>
  <c r="J59" i="21"/>
  <c r="J63" i="21"/>
  <c r="J67" i="21"/>
  <c r="J45" i="21"/>
  <c r="J49" i="21"/>
  <c r="J53" i="21"/>
  <c r="J57" i="21"/>
  <c r="J61" i="21"/>
  <c r="J65" i="21"/>
  <c r="J46" i="21"/>
  <c r="J50" i="21"/>
  <c r="J58" i="21"/>
  <c r="J62" i="21"/>
  <c r="J48" i="21"/>
  <c r="J52" i="21"/>
  <c r="H51" i="21"/>
  <c r="H55" i="21"/>
  <c r="H59" i="21"/>
  <c r="H63" i="21"/>
  <c r="H67" i="21"/>
  <c r="H47" i="21"/>
  <c r="H46" i="21"/>
  <c r="H50" i="21"/>
  <c r="H58" i="21"/>
  <c r="H62" i="21"/>
  <c r="H48" i="21"/>
  <c r="H52" i="21"/>
  <c r="H56" i="21"/>
  <c r="H60" i="21"/>
  <c r="H64" i="21"/>
  <c r="H68" i="21"/>
  <c r="H45" i="21"/>
  <c r="H49" i="21"/>
  <c r="H53" i="21"/>
  <c r="H57" i="21"/>
  <c r="H61" i="21"/>
  <c r="H65" i="21"/>
  <c r="D35" i="21"/>
  <c r="E34" i="21"/>
  <c r="D34" i="21"/>
  <c r="C34" i="21"/>
  <c r="E33" i="21"/>
  <c r="D33" i="21"/>
  <c r="C33" i="21"/>
  <c r="E31" i="21"/>
  <c r="D31" i="21"/>
  <c r="C31" i="21"/>
  <c r="E30" i="21"/>
  <c r="D30" i="21"/>
  <c r="C30" i="21"/>
  <c r="E29" i="21"/>
  <c r="D29" i="21"/>
  <c r="C29" i="21"/>
  <c r="E28" i="21"/>
  <c r="D28" i="21"/>
  <c r="C28" i="21"/>
  <c r="E27" i="21"/>
  <c r="D27" i="21"/>
  <c r="C27" i="21"/>
  <c r="E26" i="21"/>
  <c r="D26" i="21"/>
  <c r="C26" i="21"/>
  <c r="E25" i="21"/>
  <c r="D25" i="21"/>
  <c r="C25" i="21"/>
  <c r="E24" i="21"/>
  <c r="D24" i="21"/>
  <c r="C24" i="21"/>
  <c r="E23" i="21"/>
  <c r="D23" i="21"/>
  <c r="C23" i="21"/>
  <c r="E22" i="21"/>
  <c r="D22" i="21"/>
  <c r="C22" i="21"/>
  <c r="E21" i="21"/>
  <c r="D21" i="21"/>
  <c r="C21" i="21"/>
  <c r="E19" i="21"/>
  <c r="D19" i="21"/>
  <c r="C19" i="21"/>
  <c r="E18" i="21"/>
  <c r="D18" i="21"/>
  <c r="C18" i="21"/>
  <c r="E17" i="21"/>
  <c r="D17" i="21"/>
  <c r="C17" i="21"/>
  <c r="E16" i="21"/>
  <c r="D16" i="21"/>
  <c r="C16" i="21"/>
  <c r="E15" i="21"/>
  <c r="D15" i="21"/>
  <c r="C15" i="21"/>
  <c r="E14" i="21"/>
  <c r="D14" i="21"/>
  <c r="C14" i="21"/>
  <c r="E13" i="21"/>
  <c r="D13" i="21"/>
  <c r="C13" i="21"/>
  <c r="E12" i="21"/>
  <c r="D12" i="21"/>
  <c r="C12" i="21"/>
  <c r="E11" i="21"/>
  <c r="D11" i="21"/>
  <c r="C11" i="21"/>
  <c r="E10" i="21"/>
  <c r="D10" i="21"/>
  <c r="C10" i="21"/>
  <c r="C35" i="21" l="1"/>
  <c r="R69" i="21"/>
  <c r="I69" i="21"/>
  <c r="Q69" i="21"/>
  <c r="G69" i="21"/>
  <c r="P69" i="21"/>
  <c r="F69" i="21"/>
  <c r="O69" i="21"/>
  <c r="E69" i="21"/>
  <c r="V69" i="21"/>
  <c r="N69" i="21"/>
  <c r="D69" i="21"/>
  <c r="S69" i="21"/>
  <c r="K69" i="21"/>
  <c r="U69" i="21"/>
  <c r="M69" i="21"/>
  <c r="C69" i="21"/>
  <c r="T69" i="21"/>
  <c r="L69" i="21"/>
  <c r="E32" i="21"/>
  <c r="P66" i="21"/>
  <c r="F66" i="21"/>
  <c r="O66" i="21"/>
  <c r="E66" i="21"/>
  <c r="V66" i="21"/>
  <c r="N66" i="21"/>
  <c r="D66" i="21"/>
  <c r="U66" i="21"/>
  <c r="M66" i="21"/>
  <c r="C66" i="21"/>
  <c r="Q66" i="21"/>
  <c r="G66" i="21"/>
  <c r="T66" i="21"/>
  <c r="L66" i="21"/>
  <c r="S66" i="21"/>
  <c r="K66" i="21"/>
  <c r="R66" i="21"/>
  <c r="I66" i="21"/>
  <c r="D20" i="21"/>
  <c r="P54" i="21"/>
  <c r="F54" i="21"/>
  <c r="O54" i="21"/>
  <c r="E54" i="21"/>
  <c r="V54" i="21"/>
  <c r="N54" i="21"/>
  <c r="D54" i="21"/>
  <c r="U54" i="21"/>
  <c r="M54" i="21"/>
  <c r="C54" i="21"/>
  <c r="Q54" i="21"/>
  <c r="G54" i="21"/>
  <c r="T54" i="21"/>
  <c r="L54" i="21"/>
  <c r="S54" i="21"/>
  <c r="K54" i="21"/>
  <c r="R54" i="21"/>
  <c r="I54" i="21"/>
  <c r="E20" i="21"/>
  <c r="C20" i="21"/>
  <c r="C32" i="21"/>
  <c r="D32" i="21"/>
  <c r="E35" i="21"/>
  <c r="H69" i="21" l="1"/>
  <c r="J54" i="21"/>
  <c r="H66" i="21"/>
  <c r="J69" i="21"/>
  <c r="J66" i="21"/>
  <c r="H54" i="21"/>
  <c r="H29" i="16"/>
  <c r="I29" i="16" s="1"/>
  <c r="N29" i="16"/>
  <c r="M29" i="16"/>
  <c r="F12" i="20" s="1"/>
  <c r="I30" i="16" l="1"/>
  <c r="I31" i="16" s="1"/>
  <c r="I32" i="16" s="1"/>
  <c r="I33" i="16" s="1"/>
  <c r="I34" i="16" s="1"/>
  <c r="I35" i="16" s="1"/>
  <c r="I36" i="16" s="1"/>
  <c r="I37" i="16" s="1"/>
  <c r="I38" i="16" s="1"/>
  <c r="I39" i="16" s="1"/>
  <c r="I40" i="16" s="1"/>
  <c r="I41" i="16" s="1"/>
  <c r="I42" i="16" s="1"/>
  <c r="I43" i="16" s="1"/>
  <c r="I44" i="16" s="1"/>
  <c r="I45" i="16" s="1"/>
  <c r="I46" i="16" s="1"/>
  <c r="I47" i="16" s="1"/>
  <c r="I48" i="16" s="1"/>
  <c r="I49" i="16" s="1"/>
  <c r="I50" i="16" s="1"/>
  <c r="I51" i="16" s="1"/>
  <c r="I52" i="16" s="1"/>
  <c r="I53" i="16" s="1"/>
  <c r="I54" i="16" s="1"/>
  <c r="I55" i="16" s="1"/>
  <c r="I56" i="16" s="1"/>
  <c r="I57" i="16" s="1"/>
  <c r="I58" i="16" s="1"/>
  <c r="I59" i="16" s="1"/>
  <c r="I60" i="16" s="1"/>
  <c r="I61" i="16" s="1"/>
  <c r="I62" i="16" s="1"/>
  <c r="I63" i="16" s="1"/>
  <c r="I64" i="16" s="1"/>
  <c r="I65" i="16" s="1"/>
  <c r="I66" i="16" s="1"/>
  <c r="I67" i="16" s="1"/>
  <c r="I68" i="16" s="1"/>
  <c r="I69" i="16" s="1"/>
  <c r="I70" i="16" s="1"/>
  <c r="I71" i="16" s="1"/>
  <c r="I72" i="16" s="1"/>
  <c r="I73" i="16" s="1"/>
  <c r="I74" i="16" s="1"/>
  <c r="I75" i="16" s="1"/>
  <c r="I76" i="16" s="1"/>
  <c r="I77" i="16" s="1"/>
  <c r="I78" i="16" s="1"/>
  <c r="I79" i="16" s="1"/>
  <c r="I80" i="16" s="1"/>
  <c r="I81" i="16" s="1"/>
  <c r="I82" i="16" s="1"/>
  <c r="I83" i="16" s="1"/>
  <c r="I84" i="16" s="1"/>
  <c r="I85" i="16" s="1"/>
  <c r="I86" i="16" s="1"/>
  <c r="I87" i="16" s="1"/>
  <c r="I88" i="16" s="1"/>
  <c r="I89" i="16" s="1"/>
  <c r="I90" i="16" s="1"/>
  <c r="I91" i="16" s="1"/>
  <c r="I92" i="16" s="1"/>
  <c r="I93" i="16" s="1"/>
  <c r="I94" i="16" s="1"/>
  <c r="I95" i="16" s="1"/>
  <c r="I96" i="16" s="1"/>
  <c r="I97" i="16" s="1"/>
  <c r="I98" i="16" s="1"/>
  <c r="I99" i="16" s="1"/>
  <c r="I100" i="16" s="1"/>
  <c r="I101" i="16" s="1"/>
  <c r="I102" i="16" s="1"/>
  <c r="I103" i="16" s="1"/>
  <c r="I104" i="16" s="1"/>
  <c r="I105" i="16" s="1"/>
  <c r="I106" i="16" s="1"/>
  <c r="I107" i="16" s="1"/>
  <c r="I108" i="16" s="1"/>
  <c r="I109" i="16" s="1"/>
  <c r="I110" i="16" s="1"/>
  <c r="I111" i="16" s="1"/>
  <c r="I112" i="16" s="1"/>
  <c r="I113" i="16" s="1"/>
  <c r="I114" i="16" s="1"/>
  <c r="I115" i="16" s="1"/>
  <c r="I116" i="16" s="1"/>
  <c r="I117" i="16" s="1"/>
  <c r="I118" i="16" s="1"/>
  <c r="I119" i="16" s="1"/>
  <c r="I120" i="16" s="1"/>
  <c r="I121" i="16" s="1"/>
  <c r="I122" i="16" s="1"/>
  <c r="I123" i="16" s="1"/>
  <c r="I124" i="16" s="1"/>
  <c r="I125" i="16" s="1"/>
  <c r="I126" i="16" s="1"/>
  <c r="I127" i="16" s="1"/>
  <c r="I128" i="16" s="1"/>
  <c r="I129" i="16" s="1"/>
  <c r="I130" i="16" s="1"/>
  <c r="I131" i="16" s="1"/>
  <c r="I132" i="16" s="1"/>
  <c r="I133" i="16" s="1"/>
  <c r="I134" i="16" s="1"/>
  <c r="I135" i="16" s="1"/>
  <c r="I136" i="16" s="1"/>
  <c r="I137" i="16" s="1"/>
  <c r="I138" i="16" s="1"/>
  <c r="I139" i="16" s="1"/>
  <c r="I140" i="16" s="1"/>
  <c r="I141" i="16" s="1"/>
  <c r="I142" i="16" s="1"/>
  <c r="I143" i="16" s="1"/>
  <c r="I144" i="16" s="1"/>
  <c r="I145" i="16" s="1"/>
  <c r="I146" i="16" s="1"/>
  <c r="I147" i="16" s="1"/>
  <c r="I148" i="16" s="1"/>
  <c r="I149" i="16" s="1"/>
  <c r="I150" i="16" s="1"/>
  <c r="I151" i="16" s="1"/>
  <c r="I152" i="16" s="1"/>
  <c r="I153" i="16" s="1"/>
  <c r="I154" i="16" s="1"/>
  <c r="I155" i="16" s="1"/>
  <c r="I156" i="16" s="1"/>
  <c r="I157" i="16" s="1"/>
  <c r="I158" i="16" s="1"/>
  <c r="I159" i="16" s="1"/>
  <c r="I160" i="16" s="1"/>
  <c r="I161" i="16" s="1"/>
  <c r="I162" i="16" s="1"/>
  <c r="I163" i="16" s="1"/>
  <c r="I164" i="16" s="1"/>
  <c r="I165" i="16" s="1"/>
  <c r="I166" i="16" s="1"/>
  <c r="I167" i="16" s="1"/>
  <c r="I168" i="16" s="1"/>
  <c r="I169" i="16" s="1"/>
  <c r="I170" i="16" s="1"/>
  <c r="I171" i="16" s="1"/>
  <c r="I172" i="16" s="1"/>
  <c r="I173" i="16" s="1"/>
  <c r="I174" i="16" s="1"/>
  <c r="I175" i="16" s="1"/>
  <c r="I176" i="16" s="1"/>
  <c r="I177" i="16" s="1"/>
  <c r="I178" i="16" s="1"/>
  <c r="I179" i="16" s="1"/>
  <c r="I180" i="16" s="1"/>
  <c r="I181" i="16" s="1"/>
  <c r="I182" i="16" s="1"/>
  <c r="I183" i="16" s="1"/>
  <c r="I184" i="16" s="1"/>
  <c r="I185" i="16" s="1"/>
  <c r="I186" i="16" s="1"/>
  <c r="I187" i="16" s="1"/>
  <c r="I188" i="16" s="1"/>
  <c r="I189" i="16" s="1"/>
  <c r="I190" i="16" s="1"/>
  <c r="I191" i="16" s="1"/>
  <c r="I192" i="16" s="1"/>
  <c r="I193" i="16" s="1"/>
  <c r="I194" i="16" s="1"/>
  <c r="I195" i="16" s="1"/>
  <c r="I196" i="16" s="1"/>
  <c r="I197" i="16" s="1"/>
  <c r="I198" i="16" s="1"/>
  <c r="I199" i="16" s="1"/>
  <c r="I200" i="16" s="1"/>
  <c r="I201" i="16" s="1"/>
  <c r="I202" i="16" s="1"/>
  <c r="I203" i="16" s="1"/>
  <c r="I204" i="16" s="1"/>
  <c r="I205" i="16" s="1"/>
  <c r="I206" i="16" s="1"/>
  <c r="I207" i="16" s="1"/>
  <c r="I208" i="16" s="1"/>
  <c r="I209" i="16" s="1"/>
  <c r="I210" i="16" s="1"/>
  <c r="I211" i="16" s="1"/>
  <c r="I212" i="16" s="1"/>
  <c r="I213" i="16" s="1"/>
  <c r="I214" i="16" s="1"/>
  <c r="I215" i="16" s="1"/>
  <c r="I216" i="16" s="1"/>
  <c r="I217" i="16" s="1"/>
  <c r="I218" i="16" s="1"/>
  <c r="I219" i="16" s="1"/>
  <c r="I220" i="16" s="1"/>
  <c r="I221" i="16" s="1"/>
  <c r="I222" i="16" s="1"/>
  <c r="I223" i="16" s="1"/>
  <c r="I224" i="16" s="1"/>
  <c r="I225" i="16" s="1"/>
  <c r="I226" i="16" s="1"/>
  <c r="I227" i="16" s="1"/>
  <c r="I228" i="16" s="1"/>
  <c r="I229" i="16" s="1"/>
  <c r="I230" i="16" s="1"/>
  <c r="I231" i="16" s="1"/>
  <c r="I232" i="16" s="1"/>
  <c r="I233" i="16" s="1"/>
  <c r="I234" i="16" s="1"/>
  <c r="I235" i="16" s="1"/>
  <c r="I236" i="16" s="1"/>
  <c r="I237" i="16" s="1"/>
  <c r="I238" i="16" s="1"/>
  <c r="I239" i="16" s="1"/>
  <c r="I240" i="16" s="1"/>
  <c r="I241" i="16" s="1"/>
  <c r="I242" i="16" s="1"/>
  <c r="I243" i="16" s="1"/>
  <c r="I244" i="16" s="1"/>
  <c r="I245" i="16" s="1"/>
  <c r="I246" i="16" s="1"/>
  <c r="I247" i="16" s="1"/>
  <c r="I248" i="16" s="1"/>
  <c r="I249" i="16" s="1"/>
  <c r="I250" i="16" s="1"/>
  <c r="I251" i="16" s="1"/>
  <c r="I252" i="16" s="1"/>
  <c r="I253" i="16" s="1"/>
  <c r="I254" i="16" s="1"/>
  <c r="I255" i="16" s="1"/>
  <c r="I256" i="16" s="1"/>
  <c r="I257" i="16" s="1"/>
  <c r="I258" i="16" s="1"/>
  <c r="I259" i="16" s="1"/>
  <c r="I260" i="16" s="1"/>
  <c r="I261" i="16" s="1"/>
  <c r="I262" i="16" s="1"/>
  <c r="I263" i="16" s="1"/>
  <c r="I264" i="16" s="1"/>
  <c r="I265" i="16" s="1"/>
  <c r="I266" i="16" s="1"/>
  <c r="I267" i="16" s="1"/>
  <c r="I268" i="16" s="1"/>
  <c r="I269" i="16" s="1"/>
  <c r="I270" i="16" s="1"/>
  <c r="I271" i="16" s="1"/>
  <c r="I272" i="16" s="1"/>
  <c r="I273" i="16" s="1"/>
  <c r="I274" i="16" s="1"/>
  <c r="I275" i="16" s="1"/>
  <c r="I276" i="16" s="1"/>
  <c r="I277" i="16" s="1"/>
  <c r="I278" i="16" s="1"/>
  <c r="I279" i="16" s="1"/>
  <c r="I280" i="16" s="1"/>
  <c r="I281" i="16" s="1"/>
  <c r="I282" i="16" s="1"/>
  <c r="I283" i="16" s="1"/>
  <c r="I284" i="16" s="1"/>
  <c r="I285" i="16" s="1"/>
  <c r="I286" i="16" s="1"/>
  <c r="I287" i="16" s="1"/>
  <c r="I288" i="16" s="1"/>
  <c r="I289" i="16" s="1"/>
  <c r="I290" i="16" s="1"/>
  <c r="I291" i="16" s="1"/>
  <c r="I292" i="16" s="1"/>
  <c r="I293" i="16" s="1"/>
  <c r="I294" i="16" s="1"/>
  <c r="I295" i="16" s="1"/>
  <c r="I296" i="16" s="1"/>
  <c r="I297" i="16" s="1"/>
  <c r="I298" i="16" s="1"/>
  <c r="I299" i="16" s="1"/>
  <c r="I300" i="16" s="1"/>
  <c r="I301" i="16" s="1"/>
  <c r="I302" i="16" s="1"/>
  <c r="I303" i="16" s="1"/>
  <c r="I304" i="16" s="1"/>
  <c r="I305" i="16" s="1"/>
  <c r="I306" i="16" s="1"/>
  <c r="I307" i="16" s="1"/>
  <c r="I308" i="16" s="1"/>
  <c r="I309" i="16" s="1"/>
  <c r="I310" i="16" s="1"/>
  <c r="I311" i="16" s="1"/>
  <c r="I312" i="16" s="1"/>
  <c r="I313" i="16" s="1"/>
  <c r="I314" i="16" s="1"/>
  <c r="I315" i="16" s="1"/>
  <c r="I316" i="16" s="1"/>
  <c r="I317" i="16" s="1"/>
  <c r="I318" i="16" s="1"/>
  <c r="I319" i="16" s="1"/>
  <c r="I320" i="16" s="1"/>
  <c r="I321" i="16" s="1"/>
  <c r="I322" i="16" s="1"/>
  <c r="I323" i="16" s="1"/>
  <c r="I324" i="16" s="1"/>
  <c r="I325" i="16" s="1"/>
  <c r="I326" i="16" s="1"/>
  <c r="I327" i="16" s="1"/>
  <c r="I328" i="16" s="1"/>
  <c r="I329" i="16" s="1"/>
  <c r="I330" i="16" s="1"/>
  <c r="I331" i="16" s="1"/>
  <c r="I332" i="16" s="1"/>
  <c r="I333" i="16" s="1"/>
  <c r="I334" i="16" s="1"/>
  <c r="I335" i="16" s="1"/>
  <c r="I336" i="16" s="1"/>
  <c r="I337" i="16" s="1"/>
  <c r="I338" i="16" s="1"/>
  <c r="I339" i="16" s="1"/>
  <c r="I340" i="16" s="1"/>
  <c r="I341" i="16" s="1"/>
  <c r="I342" i="16" s="1"/>
  <c r="I343" i="16" s="1"/>
  <c r="I344" i="16" s="1"/>
  <c r="I345" i="16" s="1"/>
  <c r="I346" i="16" s="1"/>
  <c r="I347" i="16" s="1"/>
  <c r="I348" i="16" s="1"/>
  <c r="I349" i="16" s="1"/>
  <c r="I350" i="16" s="1"/>
  <c r="I351" i="16" s="1"/>
  <c r="I352" i="16" s="1"/>
  <c r="I353" i="16" s="1"/>
  <c r="I354" i="16" s="1"/>
  <c r="I355" i="16" s="1"/>
  <c r="I356" i="16" s="1"/>
  <c r="I357" i="16" s="1"/>
  <c r="I358" i="16" s="1"/>
  <c r="I359" i="16" s="1"/>
  <c r="I360" i="16" s="1"/>
  <c r="I361" i="16" s="1"/>
  <c r="I362" i="16" s="1"/>
  <c r="I363" i="16" s="1"/>
  <c r="I364" i="16" s="1"/>
  <c r="I365" i="16" s="1"/>
  <c r="I366" i="16" s="1"/>
  <c r="I367" i="16" s="1"/>
  <c r="I368" i="16" s="1"/>
  <c r="I369" i="16" s="1"/>
  <c r="I370" i="16" s="1"/>
  <c r="I371" i="16" s="1"/>
  <c r="I372" i="16" s="1"/>
  <c r="I373" i="16" s="1"/>
  <c r="I374" i="16" s="1"/>
  <c r="I375" i="16" s="1"/>
  <c r="I376" i="16" s="1"/>
  <c r="I377" i="16" s="1"/>
  <c r="I378" i="16" s="1"/>
  <c r="I379" i="16" s="1"/>
  <c r="I380" i="16" s="1"/>
  <c r="I381" i="16" s="1"/>
  <c r="I382" i="16" s="1"/>
  <c r="I383" i="16" s="1"/>
  <c r="I384" i="16" s="1"/>
  <c r="I385" i="16" s="1"/>
  <c r="I386" i="16" s="1"/>
  <c r="I387" i="16" s="1"/>
  <c r="I388" i="16" s="1"/>
  <c r="I389" i="16" s="1"/>
  <c r="I390" i="16" s="1"/>
  <c r="I391" i="16" s="1"/>
  <c r="I392" i="16" s="1"/>
  <c r="I393" i="16" s="1"/>
  <c r="I394" i="16" s="1"/>
  <c r="I395" i="16" s="1"/>
  <c r="I396" i="16" s="1"/>
  <c r="I397" i="16" s="1"/>
  <c r="I398" i="16" s="1"/>
  <c r="I399" i="16" s="1"/>
  <c r="I400" i="16" s="1"/>
  <c r="I401" i="16" s="1"/>
  <c r="I402" i="16" s="1"/>
  <c r="I403" i="16" s="1"/>
  <c r="I404" i="16" s="1"/>
  <c r="I405" i="16" s="1"/>
  <c r="I406" i="16" s="1"/>
  <c r="I407" i="16" s="1"/>
  <c r="I408" i="16" s="1"/>
  <c r="I409" i="16" s="1"/>
  <c r="I410" i="16" s="1"/>
  <c r="I411" i="16" s="1"/>
  <c r="I412" i="16" s="1"/>
  <c r="I413" i="16" s="1"/>
  <c r="I414" i="16" s="1"/>
  <c r="I415" i="16" s="1"/>
  <c r="I416" i="16" s="1"/>
  <c r="I417" i="16" s="1"/>
  <c r="I418" i="16" s="1"/>
  <c r="I419" i="16" s="1"/>
  <c r="I420" i="16" s="1"/>
  <c r="I421" i="16" s="1"/>
  <c r="I422" i="16" s="1"/>
  <c r="I423" i="16" s="1"/>
  <c r="I424" i="16" s="1"/>
  <c r="I425" i="16" s="1"/>
  <c r="I426" i="16" s="1"/>
  <c r="I427" i="16" s="1"/>
  <c r="I428" i="16" s="1"/>
  <c r="I429" i="16" s="1"/>
  <c r="I430" i="16" s="1"/>
  <c r="I431" i="16" s="1"/>
  <c r="I432" i="16" s="1"/>
  <c r="I433" i="16" s="1"/>
  <c r="I434" i="16" s="1"/>
  <c r="I435" i="16" s="1"/>
  <c r="I436" i="16" s="1"/>
  <c r="I437" i="16" s="1"/>
  <c r="I438" i="16" s="1"/>
  <c r="I439" i="16" s="1"/>
  <c r="I440" i="16" s="1"/>
  <c r="I441" i="16" s="1"/>
  <c r="I442" i="16" s="1"/>
  <c r="I443" i="16" s="1"/>
  <c r="I444" i="16" s="1"/>
  <c r="I445" i="16" s="1"/>
  <c r="I446" i="16" s="1"/>
  <c r="I447" i="16" s="1"/>
  <c r="I448" i="16" s="1"/>
  <c r="I449" i="16" s="1"/>
  <c r="I450" i="16" s="1"/>
  <c r="I451" i="16" s="1"/>
  <c r="I452" i="16" s="1"/>
  <c r="I453" i="16" s="1"/>
  <c r="I454" i="16" s="1"/>
  <c r="I455" i="16" s="1"/>
  <c r="I456" i="16" s="1"/>
  <c r="I457" i="16" s="1"/>
  <c r="I458" i="16" s="1"/>
  <c r="I459" i="16" s="1"/>
  <c r="I460" i="16" s="1"/>
  <c r="I461" i="16" s="1"/>
  <c r="I462" i="16" s="1"/>
  <c r="I463" i="16" s="1"/>
  <c r="I464" i="16" s="1"/>
  <c r="I465" i="16" s="1"/>
  <c r="I466" i="16" s="1"/>
  <c r="I467" i="16" s="1"/>
  <c r="I468" i="16" s="1"/>
  <c r="I469" i="16" s="1"/>
  <c r="I470" i="16" s="1"/>
  <c r="I471" i="16" s="1"/>
  <c r="I472" i="16" s="1"/>
  <c r="I473" i="16" s="1"/>
  <c r="I474" i="16" s="1"/>
  <c r="I475" i="16" s="1"/>
  <c r="I476" i="16" s="1"/>
  <c r="I477" i="16" s="1"/>
  <c r="I478" i="16" s="1"/>
  <c r="I479" i="16" s="1"/>
  <c r="I480" i="16" s="1"/>
  <c r="I481" i="16" s="1"/>
  <c r="I482" i="16" s="1"/>
  <c r="I483" i="16" s="1"/>
  <c r="I484" i="16" s="1"/>
  <c r="I485" i="16" s="1"/>
  <c r="I486" i="16" s="1"/>
  <c r="I487" i="16" s="1"/>
  <c r="I488" i="16" s="1"/>
  <c r="I489" i="16" s="1"/>
  <c r="I490" i="16" s="1"/>
  <c r="I491" i="16" s="1"/>
  <c r="I492" i="16" s="1"/>
  <c r="I493" i="16" s="1"/>
  <c r="I494" i="16" s="1"/>
  <c r="I495" i="16" s="1"/>
  <c r="I496" i="16" s="1"/>
  <c r="I497" i="16" s="1"/>
  <c r="I498" i="16" s="1"/>
  <c r="I499" i="16" s="1"/>
  <c r="I500" i="16" s="1"/>
  <c r="I501" i="16" s="1"/>
  <c r="I502" i="16" s="1"/>
  <c r="I503" i="16" s="1"/>
  <c r="I504" i="16" s="1"/>
  <c r="I505" i="16" s="1"/>
  <c r="I506" i="16" s="1"/>
  <c r="I507" i="16" s="1"/>
  <c r="I508" i="16" s="1"/>
  <c r="I509" i="16" s="1"/>
  <c r="I510" i="16" s="1"/>
  <c r="I511" i="16" s="1"/>
  <c r="I512" i="16" s="1"/>
  <c r="I513" i="16" s="1"/>
  <c r="I514" i="16" s="1"/>
  <c r="I515" i="16" s="1"/>
  <c r="I516" i="16" s="1"/>
  <c r="I517" i="16" s="1"/>
  <c r="I518" i="16" s="1"/>
  <c r="I519" i="16" s="1"/>
  <c r="I520" i="16" s="1"/>
  <c r="I521" i="16" s="1"/>
  <c r="I522" i="16" s="1"/>
  <c r="I523" i="16" s="1"/>
  <c r="I524" i="16" s="1"/>
  <c r="I525" i="16" s="1"/>
  <c r="I526" i="16" s="1"/>
  <c r="I527" i="16" s="1"/>
  <c r="I528" i="16" s="1"/>
  <c r="I529" i="16" s="1"/>
  <c r="I530" i="16" s="1"/>
  <c r="I531" i="16" s="1"/>
  <c r="I532" i="16" s="1"/>
  <c r="I533" i="16" s="1"/>
  <c r="I534" i="16" s="1"/>
  <c r="I535" i="16" s="1"/>
  <c r="I536" i="16" s="1"/>
  <c r="I537" i="16" s="1"/>
  <c r="I538" i="16" s="1"/>
  <c r="I539" i="16" s="1"/>
  <c r="I540" i="16" s="1"/>
  <c r="I541" i="16" s="1"/>
  <c r="I542" i="16" s="1"/>
  <c r="I543" i="16" s="1"/>
  <c r="I544" i="16" s="1"/>
  <c r="I545" i="16" s="1"/>
  <c r="I546" i="16" s="1"/>
  <c r="I547" i="16" s="1"/>
  <c r="I548" i="16" s="1"/>
  <c r="I549" i="16" s="1"/>
  <c r="I550" i="16" s="1"/>
  <c r="I551" i="16" s="1"/>
  <c r="I552" i="16" s="1"/>
  <c r="I553" i="16" s="1"/>
  <c r="I554" i="16" s="1"/>
  <c r="I555" i="16" s="1"/>
  <c r="I556" i="16" s="1"/>
  <c r="I557" i="16" s="1"/>
  <c r="I558" i="16" s="1"/>
  <c r="I559" i="16" s="1"/>
  <c r="I560" i="16" s="1"/>
  <c r="I561" i="16" s="1"/>
  <c r="I562" i="16" s="1"/>
  <c r="I563" i="16" s="1"/>
  <c r="I564" i="16" s="1"/>
  <c r="I565" i="16" s="1"/>
  <c r="I566" i="16" s="1"/>
  <c r="I567" i="16" s="1"/>
  <c r="I568" i="16" s="1"/>
  <c r="I569" i="16" s="1"/>
  <c r="I570" i="16" s="1"/>
  <c r="I571" i="16" s="1"/>
  <c r="I572" i="16" s="1"/>
  <c r="I573" i="16" s="1"/>
  <c r="I574" i="16" s="1"/>
  <c r="I575" i="16" s="1"/>
  <c r="I576" i="16" s="1"/>
  <c r="I577" i="16" s="1"/>
  <c r="I578" i="16" s="1"/>
  <c r="I579" i="16" s="1"/>
  <c r="I580" i="16" s="1"/>
  <c r="I581" i="16" s="1"/>
  <c r="I582" i="16" s="1"/>
  <c r="I583" i="16" s="1"/>
  <c r="I584" i="16" s="1"/>
  <c r="I585" i="16" s="1"/>
  <c r="I586" i="16" s="1"/>
  <c r="I587" i="16" s="1"/>
  <c r="I588" i="16" s="1"/>
  <c r="I589" i="16" s="1"/>
  <c r="I590" i="16" s="1"/>
  <c r="I591" i="16" s="1"/>
  <c r="I592" i="16" s="1"/>
  <c r="I593" i="16" s="1"/>
  <c r="I594" i="16" s="1"/>
  <c r="I595" i="16" s="1"/>
  <c r="I596" i="16" s="1"/>
  <c r="I597" i="16" s="1"/>
  <c r="I598" i="16" s="1"/>
  <c r="I599" i="16" s="1"/>
  <c r="I600" i="16" s="1"/>
  <c r="I601" i="16" s="1"/>
  <c r="I602" i="16" s="1"/>
  <c r="I603" i="16" s="1"/>
  <c r="I604" i="16" s="1"/>
  <c r="I605" i="16" s="1"/>
  <c r="I606" i="16" s="1"/>
  <c r="I607" i="16" s="1"/>
  <c r="I608" i="16" s="1"/>
  <c r="I609" i="16" s="1"/>
  <c r="I610" i="16" s="1"/>
  <c r="I611" i="16" s="1"/>
  <c r="I612" i="16" s="1"/>
  <c r="I613" i="16" s="1"/>
  <c r="I614" i="16" s="1"/>
  <c r="I615" i="16" s="1"/>
  <c r="I616" i="16" s="1"/>
  <c r="I617" i="16" s="1"/>
  <c r="I618" i="16" s="1"/>
  <c r="I619" i="16" s="1"/>
  <c r="I620" i="16" s="1"/>
  <c r="I621" i="16" s="1"/>
  <c r="I622" i="16" s="1"/>
  <c r="I623" i="16" s="1"/>
  <c r="I624" i="16" s="1"/>
  <c r="I625" i="16" s="1"/>
  <c r="I626" i="16" s="1"/>
  <c r="I627" i="16" s="1"/>
  <c r="I628" i="16" s="1"/>
  <c r="I629" i="16" s="1"/>
  <c r="I630" i="16" s="1"/>
  <c r="I631" i="16" s="1"/>
  <c r="I632" i="16" s="1"/>
  <c r="I633" i="16" s="1"/>
  <c r="I634" i="16" s="1"/>
  <c r="I635" i="16" s="1"/>
  <c r="I636" i="16" s="1"/>
  <c r="I637" i="16" s="1"/>
  <c r="I638" i="16" s="1"/>
  <c r="I639" i="16" s="1"/>
  <c r="I640" i="16" s="1"/>
  <c r="I641" i="16" s="1"/>
  <c r="I642" i="16" s="1"/>
  <c r="I643" i="16" s="1"/>
  <c r="I644" i="16" s="1"/>
  <c r="I645" i="16" s="1"/>
  <c r="I646" i="16" s="1"/>
  <c r="I647" i="16" s="1"/>
  <c r="I648" i="16" s="1"/>
  <c r="I649" i="16" s="1"/>
  <c r="I650" i="16" s="1"/>
  <c r="I651" i="16" s="1"/>
  <c r="I652" i="16" s="1"/>
  <c r="I653" i="16" s="1"/>
  <c r="I654" i="16" s="1"/>
  <c r="I655" i="16" s="1"/>
  <c r="I656" i="16" s="1"/>
  <c r="I657" i="16" s="1"/>
  <c r="I658" i="16" s="1"/>
  <c r="I659" i="16" s="1"/>
  <c r="I660" i="16" s="1"/>
  <c r="I661" i="16" s="1"/>
  <c r="I662" i="16" s="1"/>
  <c r="I663" i="16" s="1"/>
  <c r="I664" i="16" s="1"/>
  <c r="I665" i="16" s="1"/>
  <c r="I666" i="16" s="1"/>
  <c r="I667" i="16" s="1"/>
  <c r="I668" i="16" s="1"/>
  <c r="I669" i="16" s="1"/>
  <c r="I670" i="16" s="1"/>
  <c r="I671" i="16" s="1"/>
  <c r="I672" i="16" s="1"/>
  <c r="I673" i="16" s="1"/>
  <c r="I674" i="16" s="1"/>
  <c r="I675" i="16" s="1"/>
  <c r="I676" i="16" s="1"/>
  <c r="I677" i="16" s="1"/>
  <c r="I678" i="16" s="1"/>
  <c r="I679" i="16" s="1"/>
  <c r="I680" i="16" s="1"/>
  <c r="I681" i="16" s="1"/>
  <c r="I682" i="16" s="1"/>
  <c r="I683" i="16" s="1"/>
  <c r="I684" i="16" s="1"/>
  <c r="I685" i="16" s="1"/>
  <c r="I686" i="16" s="1"/>
  <c r="I687" i="16" s="1"/>
  <c r="I688" i="16" s="1"/>
  <c r="I689" i="16" s="1"/>
  <c r="I690" i="16" s="1"/>
  <c r="I691" i="16" s="1"/>
  <c r="I692" i="16" s="1"/>
  <c r="I693" i="16" s="1"/>
  <c r="I694" i="16" s="1"/>
  <c r="I695" i="16" s="1"/>
  <c r="I696" i="16" s="1"/>
  <c r="I697" i="16" s="1"/>
  <c r="I698" i="16" s="1"/>
  <c r="I699" i="16" s="1"/>
  <c r="I700" i="16" s="1"/>
  <c r="I701" i="16" s="1"/>
  <c r="I702" i="16" s="1"/>
  <c r="I703" i="16" s="1"/>
  <c r="I704" i="16" s="1"/>
  <c r="I705" i="16" s="1"/>
  <c r="I706" i="16" s="1"/>
  <c r="I707" i="16" s="1"/>
  <c r="I708" i="16" s="1"/>
  <c r="I709" i="16" s="1"/>
  <c r="I710" i="16" s="1"/>
  <c r="I711" i="16" s="1"/>
  <c r="I712" i="16" s="1"/>
  <c r="I713" i="16" s="1"/>
  <c r="I714" i="16" s="1"/>
  <c r="I715" i="16" s="1"/>
  <c r="I716" i="16" s="1"/>
  <c r="I717" i="16" s="1"/>
  <c r="I718" i="16" s="1"/>
  <c r="I719" i="16" s="1"/>
  <c r="I720" i="16" s="1"/>
  <c r="I721" i="16" s="1"/>
  <c r="I722" i="16" s="1"/>
  <c r="I723" i="16" s="1"/>
  <c r="I724" i="16" s="1"/>
  <c r="I725" i="16" s="1"/>
  <c r="I726" i="16" s="1"/>
  <c r="I727" i="16" s="1"/>
  <c r="I728" i="16" s="1"/>
  <c r="I729" i="16" s="1"/>
  <c r="I730" i="16" s="1"/>
  <c r="I731" i="16" s="1"/>
  <c r="I732" i="16" s="1"/>
  <c r="I733" i="16" s="1"/>
  <c r="I734" i="16" s="1"/>
  <c r="I735" i="16" s="1"/>
  <c r="I736" i="16" s="1"/>
  <c r="I737" i="16" s="1"/>
  <c r="I738" i="16" s="1"/>
  <c r="I739" i="16" s="1"/>
  <c r="I740" i="16" s="1"/>
  <c r="I741" i="16" s="1"/>
  <c r="I742" i="16" s="1"/>
  <c r="I743" i="16" s="1"/>
  <c r="I744" i="16" s="1"/>
  <c r="I745" i="16" s="1"/>
  <c r="I746" i="16" s="1"/>
  <c r="I747" i="16" s="1"/>
  <c r="I748" i="16" s="1"/>
  <c r="I749" i="16" s="1"/>
  <c r="I750" i="16" s="1"/>
  <c r="I751" i="16" s="1"/>
  <c r="I752" i="16" s="1"/>
  <c r="I753" i="16" s="1"/>
  <c r="I754" i="16" s="1"/>
  <c r="I755" i="16" s="1"/>
  <c r="I756" i="16" s="1"/>
  <c r="I757" i="16" s="1"/>
  <c r="I758" i="16" s="1"/>
  <c r="I759" i="16" s="1"/>
  <c r="I760" i="16" s="1"/>
  <c r="I761" i="16" s="1"/>
  <c r="I762" i="16" s="1"/>
  <c r="I763" i="16" s="1"/>
  <c r="I764" i="16" s="1"/>
  <c r="I765" i="16" s="1"/>
  <c r="I766" i="16" s="1"/>
  <c r="I767" i="16" s="1"/>
  <c r="I768" i="16" s="1"/>
  <c r="I769" i="16" s="1"/>
  <c r="I770" i="16" s="1"/>
  <c r="I771" i="16" s="1"/>
  <c r="I772" i="16" s="1"/>
  <c r="I773" i="16" s="1"/>
  <c r="I774" i="16" s="1"/>
  <c r="I775" i="16" s="1"/>
  <c r="I776" i="16" s="1"/>
  <c r="I777" i="16" s="1"/>
  <c r="I778" i="16" s="1"/>
  <c r="I779" i="16" s="1"/>
  <c r="I780" i="16" s="1"/>
  <c r="I781" i="16" s="1"/>
  <c r="I782" i="16" s="1"/>
  <c r="I783" i="16" s="1"/>
  <c r="I784" i="16" s="1"/>
  <c r="I785" i="16" s="1"/>
  <c r="I786" i="16" s="1"/>
  <c r="I787" i="16" s="1"/>
  <c r="I788" i="16" s="1"/>
  <c r="I789" i="16" s="1"/>
  <c r="I790" i="16" s="1"/>
  <c r="I791" i="16" s="1"/>
  <c r="I792" i="16" s="1"/>
  <c r="I793" i="16" s="1"/>
  <c r="I794" i="16" s="1"/>
  <c r="I795" i="16" s="1"/>
  <c r="I796" i="16" s="1"/>
  <c r="I797" i="16" s="1"/>
  <c r="I798" i="16" s="1"/>
  <c r="I799" i="16" s="1"/>
  <c r="I800" i="16" s="1"/>
  <c r="I801" i="16" s="1"/>
  <c r="I802" i="16" s="1"/>
  <c r="I803" i="16" s="1"/>
  <c r="I804" i="16" s="1"/>
  <c r="I805" i="16" s="1"/>
  <c r="I806" i="16" s="1"/>
  <c r="I807" i="16" s="1"/>
  <c r="I808" i="16" s="1"/>
  <c r="I809" i="16" s="1"/>
  <c r="I810" i="16" s="1"/>
  <c r="I811" i="16" s="1"/>
  <c r="I812" i="16" s="1"/>
  <c r="I813" i="16" s="1"/>
  <c r="I814" i="16" s="1"/>
  <c r="I815" i="16" s="1"/>
  <c r="I816" i="16" s="1"/>
  <c r="I817" i="16" s="1"/>
  <c r="I818" i="16" s="1"/>
  <c r="I819" i="16" s="1"/>
  <c r="I820" i="16" s="1"/>
  <c r="I821" i="16" s="1"/>
  <c r="I822" i="16" s="1"/>
  <c r="I823" i="16" s="1"/>
  <c r="I824" i="16" s="1"/>
  <c r="I825" i="16" s="1"/>
  <c r="I826" i="16" s="1"/>
  <c r="I827" i="16" s="1"/>
  <c r="I828" i="16" s="1"/>
  <c r="I829" i="16" s="1"/>
  <c r="I830" i="16" s="1"/>
  <c r="I831" i="16" s="1"/>
  <c r="I832" i="16" s="1"/>
  <c r="I833" i="16" s="1"/>
  <c r="I834" i="16" s="1"/>
  <c r="I835" i="16" s="1"/>
  <c r="I836" i="16" s="1"/>
  <c r="I837" i="16" s="1"/>
  <c r="I838" i="16" s="1"/>
  <c r="I839" i="16" s="1"/>
  <c r="I840" i="16" s="1"/>
  <c r="I841" i="16" s="1"/>
  <c r="I842" i="16" s="1"/>
  <c r="I843" i="16" s="1"/>
  <c r="I844" i="16" s="1"/>
  <c r="I845" i="16" s="1"/>
  <c r="I846" i="16" s="1"/>
  <c r="I847" i="16" s="1"/>
  <c r="I848" i="16" s="1"/>
  <c r="I849" i="16" s="1"/>
  <c r="I850" i="16" s="1"/>
  <c r="I851" i="16" s="1"/>
  <c r="I852" i="16" s="1"/>
  <c r="I853" i="16" s="1"/>
  <c r="I854" i="16" s="1"/>
  <c r="I855" i="16" s="1"/>
  <c r="I856" i="16" s="1"/>
  <c r="I857" i="16" s="1"/>
  <c r="I858" i="16" s="1"/>
  <c r="I859" i="16" s="1"/>
  <c r="I860" i="16" s="1"/>
  <c r="I861" i="16" s="1"/>
  <c r="I862" i="16" s="1"/>
  <c r="I863" i="16" s="1"/>
  <c r="I864" i="16" s="1"/>
  <c r="I865" i="16" s="1"/>
  <c r="I866" i="16" s="1"/>
  <c r="I867" i="16" s="1"/>
  <c r="I868" i="16" s="1"/>
  <c r="I869" i="16" s="1"/>
  <c r="I870" i="16" s="1"/>
  <c r="I871" i="16" s="1"/>
  <c r="I872" i="16" s="1"/>
  <c r="I873" i="16" s="1"/>
  <c r="I874" i="16" s="1"/>
  <c r="I875" i="16" s="1"/>
  <c r="I876" i="16" s="1"/>
  <c r="I877" i="16" s="1"/>
  <c r="I878" i="16" s="1"/>
  <c r="I879" i="16" s="1"/>
  <c r="I880" i="16" s="1"/>
  <c r="I881" i="16" s="1"/>
  <c r="I882" i="16" s="1"/>
  <c r="I883" i="16" s="1"/>
  <c r="I884" i="16" s="1"/>
  <c r="I885" i="16" s="1"/>
  <c r="I886" i="16" s="1"/>
  <c r="I887" i="16" s="1"/>
  <c r="I888" i="16" s="1"/>
  <c r="I889" i="16" s="1"/>
  <c r="I890" i="16" s="1"/>
  <c r="I891" i="16" s="1"/>
  <c r="I892" i="16" s="1"/>
  <c r="I893" i="16" s="1"/>
  <c r="I894" i="16" s="1"/>
  <c r="I895" i="16" s="1"/>
  <c r="I896" i="16" s="1"/>
  <c r="I897" i="16" s="1"/>
  <c r="I898" i="16" s="1"/>
  <c r="I899" i="16" s="1"/>
  <c r="I900" i="16" s="1"/>
  <c r="I901" i="16" s="1"/>
  <c r="I902" i="16" s="1"/>
  <c r="I903" i="16" s="1"/>
  <c r="I904" i="16" s="1"/>
  <c r="I905" i="16" s="1"/>
  <c r="I906" i="16" s="1"/>
  <c r="I907" i="16" s="1"/>
  <c r="I908" i="16" s="1"/>
  <c r="I909" i="16" s="1"/>
  <c r="I910" i="16" s="1"/>
  <c r="I911" i="16" s="1"/>
  <c r="I912" i="16" s="1"/>
  <c r="I913" i="16" s="1"/>
  <c r="I914" i="16" s="1"/>
  <c r="I915" i="16" s="1"/>
  <c r="I916" i="16" s="1"/>
  <c r="I917" i="16" s="1"/>
  <c r="I918" i="16" s="1"/>
  <c r="I919" i="16" s="1"/>
  <c r="I920" i="16" s="1"/>
  <c r="I921" i="16" s="1"/>
  <c r="I922" i="16" s="1"/>
  <c r="I923" i="16" s="1"/>
  <c r="I924" i="16" s="1"/>
  <c r="I925" i="16" s="1"/>
  <c r="I926" i="16" s="1"/>
  <c r="I927" i="16" s="1"/>
  <c r="I928" i="16" s="1"/>
  <c r="I929" i="16" s="1"/>
  <c r="I930" i="16" s="1"/>
  <c r="I931" i="16" s="1"/>
  <c r="I932" i="16" s="1"/>
  <c r="I933" i="16" s="1"/>
  <c r="I934" i="16" s="1"/>
  <c r="I935" i="16" s="1"/>
  <c r="I936" i="16" s="1"/>
  <c r="I937" i="16" s="1"/>
  <c r="I938" i="16" s="1"/>
  <c r="I939" i="16" s="1"/>
  <c r="I940" i="16" s="1"/>
  <c r="I941" i="16" s="1"/>
  <c r="I942" i="16" s="1"/>
  <c r="I943" i="16" s="1"/>
  <c r="I944" i="16" s="1"/>
  <c r="I945" i="16" s="1"/>
  <c r="I946" i="16" s="1"/>
  <c r="I947" i="16" s="1"/>
  <c r="I948" i="16" s="1"/>
  <c r="I949" i="16" s="1"/>
  <c r="I950" i="16" s="1"/>
  <c r="I951" i="16" s="1"/>
  <c r="I952" i="16" s="1"/>
  <c r="I953" i="16" s="1"/>
  <c r="I954" i="16" s="1"/>
  <c r="I955" i="16" s="1"/>
  <c r="I956" i="16" s="1"/>
  <c r="I957" i="16" s="1"/>
  <c r="I958" i="16" s="1"/>
  <c r="I959" i="16" s="1"/>
  <c r="I960" i="16" s="1"/>
  <c r="I961" i="16" s="1"/>
  <c r="I962" i="16" s="1"/>
  <c r="I963" i="16" s="1"/>
  <c r="I964" i="16" s="1"/>
  <c r="I965" i="16" s="1"/>
  <c r="I966" i="16" s="1"/>
  <c r="I967" i="16" s="1"/>
  <c r="I968" i="16" s="1"/>
  <c r="I969" i="16" s="1"/>
  <c r="I970" i="16" s="1"/>
  <c r="I971" i="16" s="1"/>
  <c r="I972" i="16" s="1"/>
  <c r="I973" i="16" s="1"/>
  <c r="I974" i="16" s="1"/>
  <c r="I975" i="16" s="1"/>
  <c r="I976" i="16" s="1"/>
  <c r="I977" i="16" s="1"/>
  <c r="I978" i="16" s="1"/>
  <c r="I979" i="16" s="1"/>
  <c r="I980" i="16" s="1"/>
  <c r="I981" i="16" s="1"/>
  <c r="I982" i="16" s="1"/>
  <c r="I983" i="16" s="1"/>
  <c r="I984" i="16" s="1"/>
  <c r="I985" i="16" s="1"/>
  <c r="I986" i="16" s="1"/>
  <c r="I987" i="16" s="1"/>
  <c r="I988" i="16" s="1"/>
  <c r="I989" i="16" s="1"/>
  <c r="I990" i="16" s="1"/>
  <c r="I991" i="16" s="1"/>
  <c r="I992" i="16" s="1"/>
  <c r="I993" i="16" s="1"/>
  <c r="I994" i="16" s="1"/>
  <c r="I995" i="16" s="1"/>
  <c r="I996" i="16" s="1"/>
  <c r="I997" i="16" s="1"/>
  <c r="I998" i="16" s="1"/>
  <c r="I999" i="16" s="1"/>
  <c r="I1000" i="16" s="1"/>
  <c r="I1001" i="16" s="1"/>
  <c r="I1002" i="16" s="1"/>
  <c r="I1003" i="16" s="1"/>
  <c r="I1004" i="16" s="1"/>
  <c r="I1005" i="16" s="1"/>
  <c r="I1006" i="16" s="1"/>
  <c r="I1007" i="16" s="1"/>
  <c r="I1008" i="16" s="1"/>
  <c r="I1009" i="16" s="1"/>
  <c r="I1010" i="16" s="1"/>
  <c r="I1011" i="16" s="1"/>
  <c r="I1012" i="16" s="1"/>
  <c r="I1013" i="16" s="1"/>
  <c r="I1014" i="16" s="1"/>
  <c r="I1015" i="16" s="1"/>
  <c r="I1016" i="16" s="1"/>
  <c r="I1017" i="16" s="1"/>
  <c r="I1018" i="16" s="1"/>
  <c r="I1019" i="16" s="1"/>
  <c r="I1020" i="16" s="1"/>
  <c r="I1021" i="16" s="1"/>
  <c r="I1022" i="16" s="1"/>
  <c r="I1023" i="16" s="1"/>
  <c r="I1024" i="16" s="1"/>
  <c r="I1025" i="16" s="1"/>
  <c r="I1026" i="16" s="1"/>
  <c r="I1027" i="16" s="1"/>
  <c r="I1028" i="16" s="1"/>
  <c r="J103" i="16" s="1"/>
  <c r="G32" i="20"/>
  <c r="G12" i="20"/>
  <c r="F21" i="20"/>
  <c r="F32" i="20"/>
  <c r="G36" i="20"/>
  <c r="G21" i="20"/>
  <c r="F11" i="20"/>
  <c r="F36" i="20"/>
  <c r="H34" i="20"/>
  <c r="H14" i="20"/>
  <c r="H24" i="20"/>
  <c r="H18" i="20"/>
  <c r="H16" i="20"/>
  <c r="H25" i="20"/>
  <c r="H29" i="20"/>
  <c r="H35" i="20"/>
  <c r="H17" i="20"/>
  <c r="H31" i="20"/>
  <c r="H21" i="20"/>
  <c r="H27" i="20"/>
  <c r="H20" i="20"/>
  <c r="H23" i="20"/>
  <c r="H13" i="20"/>
  <c r="H19" i="20"/>
  <c r="H15" i="20"/>
  <c r="H28" i="20"/>
  <c r="H30" i="20"/>
  <c r="H32" i="20"/>
  <c r="H26" i="20"/>
  <c r="H33" i="20"/>
  <c r="H12" i="20"/>
  <c r="H22" i="20"/>
  <c r="G11" i="20"/>
  <c r="AG222" i="22"/>
  <c r="AG220" i="22"/>
  <c r="AG219" i="22"/>
  <c r="AG218" i="22"/>
  <c r="AG217" i="22"/>
  <c r="AG216" i="22"/>
  <c r="AG215" i="22"/>
  <c r="AG214" i="22"/>
  <c r="AG213" i="22"/>
  <c r="AG212" i="22"/>
  <c r="AG211" i="22"/>
  <c r="AG210" i="22"/>
  <c r="AG209" i="22"/>
  <c r="AG208" i="22"/>
  <c r="AG207" i="22"/>
  <c r="AG206" i="22"/>
  <c r="AG205" i="22"/>
  <c r="AG204" i="22"/>
  <c r="AG203" i="22"/>
  <c r="AG202" i="22"/>
  <c r="AG201" i="22"/>
  <c r="AG200" i="22"/>
  <c r="AG199" i="22"/>
  <c r="AG198" i="22"/>
  <c r="AG197" i="22"/>
  <c r="AG196" i="22"/>
  <c r="AG195" i="22"/>
  <c r="AG194" i="22"/>
  <c r="AG193" i="22"/>
  <c r="AG192" i="22"/>
  <c r="AG191" i="22"/>
  <c r="AG190" i="22"/>
  <c r="AG189" i="22"/>
  <c r="AG188" i="22"/>
  <c r="AG187" i="22"/>
  <c r="AG178" i="22"/>
  <c r="AG177" i="22"/>
  <c r="AG176" i="22"/>
  <c r="AG175" i="22"/>
  <c r="AG174" i="22"/>
  <c r="AG173" i="22"/>
  <c r="AG172" i="22"/>
  <c r="AG171" i="22"/>
  <c r="AG170" i="22"/>
  <c r="AG169" i="22"/>
  <c r="AG168" i="22"/>
  <c r="AG167" i="22"/>
  <c r="AG166" i="22"/>
  <c r="AG165" i="22"/>
  <c r="AG164" i="22"/>
  <c r="AG163" i="22"/>
  <c r="AG162" i="22"/>
  <c r="AG161" i="22"/>
  <c r="AG160" i="22"/>
  <c r="AG159" i="22"/>
  <c r="AG158" i="22"/>
  <c r="AG157" i="22"/>
  <c r="AG156" i="22"/>
  <c r="AG155" i="22"/>
  <c r="AG154" i="22"/>
  <c r="AG153" i="22"/>
  <c r="AG152" i="22"/>
  <c r="AG151" i="22"/>
  <c r="AG150" i="22"/>
  <c r="AG149" i="22"/>
  <c r="AG148" i="22"/>
  <c r="AG147" i="22"/>
  <c r="AG146" i="22"/>
  <c r="AG145" i="22"/>
  <c r="AG144" i="22"/>
  <c r="AG143" i="22"/>
  <c r="AG134" i="22"/>
  <c r="AG133" i="22"/>
  <c r="AG132" i="22"/>
  <c r="AG131" i="22"/>
  <c r="AG130" i="22"/>
  <c r="AG129" i="22"/>
  <c r="AG128" i="22"/>
  <c r="AG127" i="22"/>
  <c r="AG126" i="22"/>
  <c r="AG125" i="22"/>
  <c r="AG124" i="22"/>
  <c r="AG123" i="22"/>
  <c r="AG122" i="22"/>
  <c r="AG121" i="22"/>
  <c r="AG120" i="22"/>
  <c r="AG119" i="22"/>
  <c r="AG118" i="22"/>
  <c r="AG117" i="22"/>
  <c r="AG116" i="22"/>
  <c r="AG115" i="22"/>
  <c r="AG114" i="22"/>
  <c r="AG113" i="22"/>
  <c r="AG112" i="22"/>
  <c r="AG111" i="22"/>
  <c r="AG108" i="22"/>
  <c r="AG107" i="22"/>
  <c r="AG106" i="22"/>
  <c r="AG105" i="22"/>
  <c r="AG104" i="22"/>
  <c r="AG103" i="22"/>
  <c r="AG102" i="22"/>
  <c r="AG101" i="22"/>
  <c r="AG100" i="22"/>
  <c r="AG99" i="22"/>
  <c r="AG90" i="22"/>
  <c r="AG89" i="22"/>
  <c r="AG88" i="22"/>
  <c r="AG87" i="22"/>
  <c r="AG86" i="22"/>
  <c r="AG85" i="22"/>
  <c r="AG84" i="22"/>
  <c r="AG83" i="22"/>
  <c r="AG82" i="22"/>
  <c r="AG81" i="22"/>
  <c r="AG80" i="22"/>
  <c r="AG79" i="22"/>
  <c r="AG78" i="22"/>
  <c r="AG77" i="22"/>
  <c r="AG76" i="22"/>
  <c r="AG75" i="22"/>
  <c r="AG74" i="22"/>
  <c r="AG73" i="22"/>
  <c r="AG72" i="22"/>
  <c r="AG71" i="22"/>
  <c r="AG70" i="22"/>
  <c r="AG69" i="22"/>
  <c r="AG68" i="22"/>
  <c r="AG67" i="22"/>
  <c r="AG66" i="22"/>
  <c r="AG65" i="22"/>
  <c r="AG64" i="22"/>
  <c r="AG63" i="22"/>
  <c r="AG62" i="22"/>
  <c r="AG61" i="22"/>
  <c r="AG60" i="22"/>
  <c r="AG59" i="22"/>
  <c r="AG58" i="22"/>
  <c r="AG57" i="22"/>
  <c r="AG56" i="22"/>
  <c r="AG55" i="22"/>
  <c r="V70" i="21"/>
  <c r="U70" i="21"/>
  <c r="T70" i="21"/>
  <c r="S70" i="21"/>
  <c r="R70" i="21"/>
  <c r="Q70" i="21"/>
  <c r="P70" i="21"/>
  <c r="O70" i="21"/>
  <c r="N70" i="21"/>
  <c r="M70" i="21"/>
  <c r="L70" i="21"/>
  <c r="K70" i="21"/>
  <c r="I70" i="21"/>
  <c r="G70" i="21"/>
  <c r="F70" i="21"/>
  <c r="E70" i="21"/>
  <c r="D70" i="21"/>
  <c r="C70" i="21"/>
  <c r="J44" i="21"/>
  <c r="H44" i="21"/>
  <c r="H70" i="21" s="1"/>
  <c r="E36" i="21"/>
  <c r="D36" i="21"/>
  <c r="C36" i="21"/>
  <c r="J248" i="16" l="1"/>
  <c r="J313" i="16"/>
  <c r="J109" i="16"/>
  <c r="J145" i="16"/>
  <c r="J214" i="16"/>
  <c r="J400" i="16"/>
  <c r="J589" i="16"/>
  <c r="J64" i="16"/>
  <c r="J934" i="16"/>
  <c r="J797" i="16"/>
  <c r="J416" i="16"/>
  <c r="J75" i="16"/>
  <c r="J167" i="16"/>
  <c r="J616" i="16"/>
  <c r="J441" i="16"/>
  <c r="J690" i="16"/>
  <c r="J545" i="16"/>
  <c r="J829" i="16"/>
  <c r="J330" i="16"/>
  <c r="J242" i="16"/>
  <c r="J733" i="16"/>
  <c r="J353" i="16"/>
  <c r="J467" i="16"/>
  <c r="J341" i="16"/>
  <c r="J228" i="16"/>
  <c r="J245" i="16"/>
  <c r="J970" i="16"/>
  <c r="J138" i="16"/>
  <c r="J986" i="16"/>
  <c r="J274" i="16"/>
  <c r="J601" i="16"/>
  <c r="J652" i="16"/>
  <c r="J944" i="16"/>
  <c r="J357" i="16"/>
  <c r="J97" i="16"/>
  <c r="J363" i="16"/>
  <c r="J239" i="16"/>
  <c r="J876" i="16"/>
  <c r="J191" i="16"/>
  <c r="J188" i="16"/>
  <c r="J988" i="16"/>
  <c r="J35" i="16"/>
  <c r="J824" i="16"/>
  <c r="J886" i="16"/>
  <c r="J190" i="16"/>
  <c r="J70" i="16"/>
  <c r="J178" i="16"/>
  <c r="J483" i="16"/>
  <c r="J444" i="16"/>
  <c r="J1008" i="16"/>
  <c r="J221" i="16"/>
  <c r="J264" i="16"/>
  <c r="J90" i="16"/>
  <c r="J253" i="16"/>
  <c r="J843" i="16"/>
  <c r="J734" i="16"/>
  <c r="J822" i="16"/>
  <c r="J562" i="16"/>
  <c r="J758" i="16"/>
  <c r="J701" i="16"/>
  <c r="J693" i="16"/>
  <c r="J349" i="16"/>
  <c r="J707" i="16"/>
  <c r="J157" i="16"/>
  <c r="J196" i="16"/>
  <c r="J792" i="16"/>
  <c r="J830" i="16"/>
  <c r="J231" i="16"/>
  <c r="J854" i="16"/>
  <c r="J666" i="16"/>
  <c r="J337" i="16"/>
  <c r="J306" i="16"/>
  <c r="J425" i="16"/>
  <c r="J732" i="16"/>
  <c r="J56" i="16"/>
  <c r="J131" i="16"/>
  <c r="J572" i="16"/>
  <c r="J310" i="16"/>
  <c r="J737" i="16"/>
  <c r="J635" i="16"/>
  <c r="J868" i="16"/>
  <c r="J606" i="16"/>
  <c r="J43" i="16"/>
  <c r="J820" i="16"/>
  <c r="J187" i="16"/>
  <c r="J750" i="16"/>
  <c r="J725" i="16"/>
  <c r="J486" i="16"/>
  <c r="J610" i="16"/>
  <c r="J696" i="16"/>
  <c r="J550" i="16"/>
  <c r="J368" i="16"/>
  <c r="J775" i="16"/>
  <c r="J574" i="16"/>
  <c r="J435" i="16"/>
  <c r="J215" i="16"/>
  <c r="J459" i="16"/>
  <c r="J879" i="16"/>
  <c r="J347" i="16"/>
  <c r="J741" i="16"/>
  <c r="J874" i="16"/>
  <c r="J468" i="16"/>
  <c r="J781" i="16"/>
  <c r="J749" i="16"/>
  <c r="J151" i="16"/>
  <c r="J277" i="16"/>
  <c r="J708" i="16"/>
  <c r="J233" i="16"/>
  <c r="J705" i="16"/>
  <c r="J120" i="16"/>
  <c r="J500" i="16"/>
  <c r="J154" i="16"/>
  <c r="J241" i="16"/>
  <c r="J496" i="16"/>
  <c r="J431" i="16"/>
  <c r="J658" i="16"/>
  <c r="J63" i="16"/>
  <c r="J593" i="16"/>
  <c r="J645" i="16"/>
  <c r="J144" i="16"/>
  <c r="J910" i="16"/>
  <c r="J716" i="16"/>
  <c r="J315" i="16"/>
  <c r="J618" i="16"/>
  <c r="J218" i="16"/>
  <c r="J642" i="16"/>
  <c r="J743" i="16"/>
  <c r="J697" i="16"/>
  <c r="J302" i="16"/>
  <c r="J625" i="16"/>
  <c r="J788" i="16"/>
  <c r="J753" i="16"/>
  <c r="J327" i="16"/>
  <c r="J760" i="16"/>
  <c r="J619" i="16"/>
  <c r="J307" i="16"/>
  <c r="J106" i="16"/>
  <c r="J426" i="16"/>
  <c r="J319" i="16"/>
  <c r="J629" i="16"/>
  <c r="J626" i="16"/>
  <c r="J1014" i="16"/>
  <c r="J497" i="16"/>
  <c r="J470" i="16"/>
  <c r="J217" i="16"/>
  <c r="J286" i="16"/>
  <c r="J136" i="16"/>
  <c r="J961" i="16"/>
  <c r="J947" i="16"/>
  <c r="J557" i="16"/>
  <c r="J967" i="16"/>
  <c r="J533" i="16"/>
  <c r="J552" i="16"/>
  <c r="J135" i="16"/>
  <c r="J920" i="16"/>
  <c r="J591" i="16"/>
  <c r="J288" i="16"/>
  <c r="J238" i="16"/>
  <c r="J121" i="16"/>
  <c r="J698" i="16"/>
  <c r="J631" i="16"/>
  <c r="J472" i="16"/>
  <c r="J912" i="16"/>
  <c r="J224" i="16"/>
  <c r="J813" i="16"/>
  <c r="J895" i="16"/>
  <c r="J997" i="16"/>
  <c r="J69" i="16"/>
  <c r="J1018" i="16"/>
  <c r="J45" i="16"/>
  <c r="J891" i="16"/>
  <c r="J1009" i="16"/>
  <c r="J220" i="16"/>
  <c r="J71" i="16"/>
  <c r="J181" i="16"/>
  <c r="J50" i="16"/>
  <c r="J143" i="16"/>
  <c r="J173" i="16"/>
  <c r="J660" i="16"/>
  <c r="J37" i="16"/>
  <c r="J278" i="16"/>
  <c r="J940" i="16"/>
  <c r="J770" i="16"/>
  <c r="J31" i="16"/>
  <c r="J148" i="16"/>
  <c r="J561" i="16"/>
  <c r="J419" i="16"/>
  <c r="J759" i="16"/>
  <c r="J198" i="16"/>
  <c r="J193" i="16"/>
  <c r="J840" i="16"/>
  <c r="J403" i="16"/>
  <c r="J952" i="16"/>
  <c r="J140" i="16"/>
  <c r="J909" i="16"/>
  <c r="J101" i="16"/>
  <c r="J771" i="16"/>
  <c r="J633" i="16"/>
  <c r="J437" i="16"/>
  <c r="J268" i="16"/>
  <c r="J232" i="16"/>
  <c r="J87" i="16"/>
  <c r="J142" i="16"/>
  <c r="J211" i="16"/>
  <c r="J378" i="16"/>
  <c r="J747" i="16"/>
  <c r="J432" i="16"/>
  <c r="J362" i="16"/>
  <c r="J744" i="16"/>
  <c r="J541" i="16"/>
  <c r="J566" i="16"/>
  <c r="J679" i="16"/>
  <c r="J301" i="16"/>
  <c r="J96" i="16"/>
  <c r="J559" i="16"/>
  <c r="J939" i="16"/>
  <c r="J937" i="16"/>
  <c r="J254" i="16"/>
  <c r="J477" i="16"/>
  <c r="J704" i="16"/>
  <c r="J339" i="16"/>
  <c r="J152" i="16"/>
  <c r="J1011" i="16"/>
  <c r="J695" i="16"/>
  <c r="J837" i="16"/>
  <c r="J936" i="16"/>
  <c r="J356" i="16"/>
  <c r="J926" i="16"/>
  <c r="J346" i="16"/>
  <c r="J261" i="16"/>
  <c r="J691" i="16"/>
  <c r="J199" i="16"/>
  <c r="J92" i="16"/>
  <c r="J455" i="16"/>
  <c r="J1004" i="16"/>
  <c r="J79" i="16"/>
  <c r="J777" i="16"/>
  <c r="J352" i="16"/>
  <c r="J76" i="16"/>
  <c r="J684" i="16"/>
  <c r="J845" i="16"/>
  <c r="J742" i="16"/>
  <c r="J34" i="16"/>
  <c r="J800" i="16"/>
  <c r="J839" i="16"/>
  <c r="J391" i="16"/>
  <c r="J507" i="16"/>
  <c r="J665" i="16"/>
  <c r="J599" i="16"/>
  <c r="J584" i="16"/>
  <c r="J841" i="16"/>
  <c r="J804" i="16"/>
  <c r="J464" i="16"/>
  <c r="J981" i="16"/>
  <c r="J811" i="16"/>
  <c r="J60" i="16"/>
  <c r="J88" i="16"/>
  <c r="J972" i="16"/>
  <c r="J815" i="16"/>
  <c r="J175" i="16"/>
  <c r="J904" i="16"/>
  <c r="J762" i="16"/>
  <c r="J333" i="16"/>
  <c r="J311" i="16"/>
  <c r="J565" i="16"/>
  <c r="J114" i="16"/>
  <c r="J686" i="16"/>
  <c r="J55" i="16"/>
  <c r="J57" i="16"/>
  <c r="J482" i="16"/>
  <c r="J727" i="16"/>
  <c r="J938" i="16"/>
  <c r="J897" i="16"/>
  <c r="J379" i="16"/>
  <c r="J82" i="16"/>
  <c r="J186" i="16"/>
  <c r="J816" i="16"/>
  <c r="J646" i="16"/>
  <c r="J639" i="16"/>
  <c r="J833" i="16"/>
  <c r="J409" i="16"/>
  <c r="J370" i="16"/>
  <c r="J251" i="16"/>
  <c r="J476" i="16"/>
  <c r="J654" i="16"/>
  <c r="J526" i="16"/>
  <c r="J61" i="16"/>
  <c r="J819" i="16"/>
  <c r="J67" i="16"/>
  <c r="J265" i="16"/>
  <c r="J454" i="16"/>
  <c r="J794" i="16"/>
  <c r="J255" i="16"/>
  <c r="J754" i="16"/>
  <c r="J527" i="16"/>
  <c r="J898" i="16"/>
  <c r="J65" i="16"/>
  <c r="J124" i="16"/>
  <c r="J640" i="16"/>
  <c r="J119" i="16"/>
  <c r="J787" i="16"/>
  <c r="J731" i="16"/>
  <c r="J335" i="16"/>
  <c r="J52" i="16"/>
  <c r="J227" i="16"/>
  <c r="J182" i="16"/>
  <c r="J894" i="16"/>
  <c r="J713" i="16"/>
  <c r="J475" i="16"/>
  <c r="J300" i="16"/>
  <c r="J595" i="16"/>
  <c r="J662" i="16"/>
  <c r="J543" i="16"/>
  <c r="J987" i="16"/>
  <c r="J250" i="16"/>
  <c r="J456" i="16"/>
  <c r="J954" i="16"/>
  <c r="J863" i="16"/>
  <c r="J978" i="16"/>
  <c r="J53" i="16"/>
  <c r="J945" i="16"/>
  <c r="J664" i="16"/>
  <c r="J887" i="16"/>
  <c r="J531" i="16"/>
  <c r="J989" i="16"/>
  <c r="J871" i="16"/>
  <c r="J380" i="16"/>
  <c r="J677" i="16"/>
  <c r="J281" i="16"/>
  <c r="J493" i="16"/>
  <c r="J340" i="16"/>
  <c r="J587" i="16"/>
  <c r="J756" i="16"/>
  <c r="J295" i="16"/>
  <c r="J243" i="16"/>
  <c r="J115" i="16"/>
  <c r="J397" i="16"/>
  <c r="J128" i="16"/>
  <c r="J814" i="16"/>
  <c r="J578" i="16"/>
  <c r="J668" i="16"/>
  <c r="J914" i="16"/>
  <c r="J1021" i="16"/>
  <c r="J535" i="16"/>
  <c r="J39" i="16"/>
  <c r="J329" i="16"/>
  <c r="J474" i="16"/>
  <c r="J206" i="16"/>
  <c r="J510" i="16"/>
  <c r="J661" i="16"/>
  <c r="J471" i="16"/>
  <c r="J386" i="16"/>
  <c r="J924" i="16"/>
  <c r="J877" i="16"/>
  <c r="J835" i="16"/>
  <c r="J956" i="16"/>
  <c r="J415" i="16"/>
  <c r="J605" i="16"/>
  <c r="J512" i="16"/>
  <c r="J156" i="16"/>
  <c r="J983" i="16"/>
  <c r="J963" i="16"/>
  <c r="J617" i="16"/>
  <c r="J796" i="16"/>
  <c r="J95" i="16"/>
  <c r="J929" i="16"/>
  <c r="J338" i="16"/>
  <c r="J495" i="16"/>
  <c r="J58" i="16"/>
  <c r="J384" i="16"/>
  <c r="J230" i="16"/>
  <c r="J883" i="16"/>
  <c r="J532" i="16"/>
  <c r="J864" i="16"/>
  <c r="J201" i="16"/>
  <c r="J831" i="16"/>
  <c r="J371" i="16"/>
  <c r="J118" i="16"/>
  <c r="J783" i="16"/>
  <c r="J367" i="16"/>
  <c r="J525" i="16"/>
  <c r="J673" i="16"/>
  <c r="J849" i="16"/>
  <c r="J249" i="16"/>
  <c r="J718" i="16"/>
  <c r="J951" i="16"/>
  <c r="J247" i="16"/>
  <c r="J422" i="16"/>
  <c r="J202" i="16"/>
  <c r="J219" i="16"/>
  <c r="J395" i="16"/>
  <c r="J1001" i="16"/>
  <c r="J73" i="16"/>
  <c r="J502" i="16"/>
  <c r="J98" i="16"/>
  <c r="J998" i="16"/>
  <c r="J328" i="16"/>
  <c r="J139" i="16"/>
  <c r="J650" i="16"/>
  <c r="J473" i="16"/>
  <c r="J376" i="16"/>
  <c r="J407" i="16"/>
  <c r="J485" i="16"/>
  <c r="J979" i="16"/>
  <c r="J375" i="16"/>
  <c r="J917" i="16"/>
  <c r="J996" i="16"/>
  <c r="J913" i="16"/>
  <c r="J402" i="16"/>
  <c r="J1005" i="16"/>
  <c r="J259" i="16"/>
  <c r="J321" i="16"/>
  <c r="J159" i="16"/>
  <c r="J659" i="16"/>
  <c r="J674" i="16"/>
  <c r="J805" i="16"/>
  <c r="J630" i="16"/>
  <c r="J86" i="16"/>
  <c r="J889" i="16"/>
  <c r="J672" i="16"/>
  <c r="J465" i="16"/>
  <c r="J818" i="16"/>
  <c r="J155" i="16"/>
  <c r="J810" i="16"/>
  <c r="J320" i="16"/>
  <c r="J590" i="16"/>
  <c r="J326" i="16"/>
  <c r="J900" i="16"/>
  <c r="J867" i="16"/>
  <c r="J852" i="16"/>
  <c r="J612" i="16"/>
  <c r="J132" i="16"/>
  <c r="J316" i="16"/>
  <c r="J385" i="16"/>
  <c r="J860" i="16"/>
  <c r="J529" i="16"/>
  <c r="J275" i="16"/>
  <c r="J229" i="16"/>
  <c r="J534" i="16"/>
  <c r="J350" i="16"/>
  <c r="J212" i="16"/>
  <c r="J611" i="16"/>
  <c r="J194" i="16"/>
  <c r="J414" i="16"/>
  <c r="J689" i="16"/>
  <c r="J1010" i="16"/>
  <c r="J246" i="16"/>
  <c r="J571" i="16"/>
  <c r="J1027" i="16"/>
  <c r="J111" i="16"/>
  <c r="J59" i="16"/>
  <c r="J297" i="16"/>
  <c r="J38" i="16"/>
  <c r="J40" i="16"/>
  <c r="J257" i="16"/>
  <c r="J434" i="16"/>
  <c r="J433" i="16"/>
  <c r="J280" i="16"/>
  <c r="J303" i="16"/>
  <c r="J648" i="16"/>
  <c r="J208" i="16"/>
  <c r="J596" i="16"/>
  <c r="J608" i="16"/>
  <c r="J451" i="16"/>
  <c r="J791" i="16"/>
  <c r="J129" i="16"/>
  <c r="J569" i="16"/>
  <c r="J62" i="16"/>
  <c r="J957" i="16"/>
  <c r="J752" i="16"/>
  <c r="J105" i="16"/>
  <c r="J670" i="16"/>
  <c r="J976" i="16"/>
  <c r="J973" i="16"/>
  <c r="J423" i="16"/>
  <c r="J161" i="16"/>
  <c r="J287" i="16"/>
  <c r="J613" i="16"/>
  <c r="J372" i="16"/>
  <c r="J784" i="16"/>
  <c r="J80" i="16"/>
  <c r="J943" i="16"/>
  <c r="J916" i="16"/>
  <c r="J724" i="16"/>
  <c r="J44" i="16"/>
  <c r="J83" i="16"/>
  <c r="J449" i="16"/>
  <c r="J85" i="16"/>
  <c r="J603" i="16"/>
  <c r="J162" i="16"/>
  <c r="J941" i="16"/>
  <c r="J551" i="16"/>
  <c r="J638" i="16"/>
  <c r="J966" i="16"/>
  <c r="J381" i="16"/>
  <c r="J185" i="16"/>
  <c r="J933" i="16"/>
  <c r="J714" i="16"/>
  <c r="J41" i="16"/>
  <c r="J699" i="16"/>
  <c r="J427" i="16"/>
  <c r="J955" i="16"/>
  <c r="J348" i="16"/>
  <c r="J678" i="16"/>
  <c r="J276" i="16"/>
  <c r="J896" i="16"/>
  <c r="J848" i="16"/>
  <c r="J1013" i="16"/>
  <c r="J548" i="16"/>
  <c r="J404" i="16"/>
  <c r="J203" i="16"/>
  <c r="J484" i="16"/>
  <c r="J927" i="16"/>
  <c r="J168" i="16"/>
  <c r="J365" i="16"/>
  <c r="J764" i="16"/>
  <c r="J637" i="16"/>
  <c r="J581" i="16"/>
  <c r="J564" i="16"/>
  <c r="J383" i="16"/>
  <c r="J123" i="16"/>
  <c r="J46" i="16"/>
  <c r="J643" i="16"/>
  <c r="J197" i="16"/>
  <c r="J622" i="16"/>
  <c r="J853" i="16"/>
  <c r="J597" i="16"/>
  <c r="J728" i="16"/>
  <c r="J892" i="16"/>
  <c r="J48" i="16"/>
  <c r="J501" i="16"/>
  <c r="J547" i="16"/>
  <c r="J621" i="16"/>
  <c r="J964" i="16"/>
  <c r="J768" i="16"/>
  <c r="J104" i="16"/>
  <c r="J580" i="16"/>
  <c r="J735" i="16"/>
  <c r="J706" i="16"/>
  <c r="J688" i="16"/>
  <c r="J453" i="16"/>
  <c r="J273" i="16"/>
  <c r="J798" i="16"/>
  <c r="J958" i="16"/>
  <c r="J905" i="16"/>
  <c r="J994" i="16"/>
  <c r="J878" i="16"/>
  <c r="J1028" i="16"/>
  <c r="J870" i="16"/>
  <c r="J478" i="16"/>
  <c r="J1012" i="16"/>
  <c r="J776" i="16"/>
  <c r="J169" i="16"/>
  <c r="J410" i="16"/>
  <c r="J703" i="16"/>
  <c r="J506" i="16"/>
  <c r="J299" i="16"/>
  <c r="J359" i="16"/>
  <c r="J729" i="16"/>
  <c r="J681" i="16"/>
  <c r="J72" i="16"/>
  <c r="J575" i="16"/>
  <c r="J632" i="16"/>
  <c r="J355" i="16"/>
  <c r="J806" i="16"/>
  <c r="J594" i="16"/>
  <c r="J93" i="16"/>
  <c r="J342" i="16"/>
  <c r="J709" i="16"/>
  <c r="J463" i="16"/>
  <c r="J928" i="16"/>
  <c r="J480" i="16"/>
  <c r="J256" i="16"/>
  <c r="J170" i="16"/>
  <c r="J782" i="16"/>
  <c r="J930" i="16"/>
  <c r="J974" i="16"/>
  <c r="J634" i="16"/>
  <c r="J134" i="16"/>
  <c r="J334" i="16"/>
  <c r="J147" i="16"/>
  <c r="J505" i="16"/>
  <c r="J908" i="16"/>
  <c r="J653" i="16"/>
  <c r="J542" i="16"/>
  <c r="J720" i="16"/>
  <c r="J364" i="16"/>
  <c r="J469" i="16"/>
  <c r="J32" i="16"/>
  <c r="J113" i="16"/>
  <c r="J296" i="16"/>
  <c r="J516" i="16"/>
  <c r="J260" i="16"/>
  <c r="J692" i="16"/>
  <c r="J604" i="16"/>
  <c r="J959" i="16"/>
  <c r="J183" i="16"/>
  <c r="J577" i="16"/>
  <c r="J953" i="16"/>
  <c r="J921" i="16"/>
  <c r="J586" i="16"/>
  <c r="J656" i="16"/>
  <c r="J401" i="16"/>
  <c r="J417" i="16"/>
  <c r="J36" i="16"/>
  <c r="J722" i="16"/>
  <c r="J859" i="16"/>
  <c r="J888" i="16"/>
  <c r="J751" i="16"/>
  <c r="J488" i="16"/>
  <c r="J537" i="16"/>
  <c r="J682" i="16"/>
  <c r="J503" i="16"/>
  <c r="J77" i="16"/>
  <c r="J568" i="16"/>
  <c r="J855" i="16"/>
  <c r="J392" i="16"/>
  <c r="J778" i="16"/>
  <c r="J968" i="16"/>
  <c r="J508" i="16"/>
  <c r="J490" i="16"/>
  <c r="J452" i="16"/>
  <c r="J558" i="16"/>
  <c r="J458" i="16"/>
  <c r="J461" i="16"/>
  <c r="J271" i="16"/>
  <c r="J439" i="16"/>
  <c r="J882" i="16"/>
  <c r="J396" i="16"/>
  <c r="J266" i="16"/>
  <c r="J554" i="16"/>
  <c r="J492" i="16"/>
  <c r="J237" i="16"/>
  <c r="J494" i="16"/>
  <c r="J761" i="16"/>
  <c r="J817" i="16"/>
  <c r="J655" i="16"/>
  <c r="J68" i="16"/>
  <c r="J323" i="16"/>
  <c r="J523" i="16"/>
  <c r="J84" i="16"/>
  <c r="J172" i="16"/>
  <c r="J592" i="16"/>
  <c r="J1003" i="16"/>
  <c r="J498" i="16"/>
  <c r="J49" i="16"/>
  <c r="J117" i="16"/>
  <c r="J821" i="16"/>
  <c r="J240" i="16"/>
  <c r="J309" i="16"/>
  <c r="J420" i="16"/>
  <c r="J738" i="16"/>
  <c r="J726" i="16"/>
  <c r="J445" i="16"/>
  <c r="J146" i="16"/>
  <c r="J1007" i="16"/>
  <c r="J443" i="16"/>
  <c r="J450" i="16"/>
  <c r="J893" i="16"/>
  <c r="J803" i="16"/>
  <c r="J935" i="16"/>
  <c r="J826" i="16"/>
  <c r="J225" i="16"/>
  <c r="J785" i="16"/>
  <c r="J308" i="16"/>
  <c r="J827" i="16"/>
  <c r="J354" i="16"/>
  <c r="J538" i="16"/>
  <c r="J207" i="16"/>
  <c r="J942" i="16"/>
  <c r="J408" i="16"/>
  <c r="J712" i="16"/>
  <c r="J530" i="16"/>
  <c r="J802" i="16"/>
  <c r="J292" i="16"/>
  <c r="J950" i="16"/>
  <c r="J511" i="16"/>
  <c r="J620" i="16"/>
  <c r="J628" i="16"/>
  <c r="J600" i="16"/>
  <c r="J81" i="16"/>
  <c r="J721" i="16"/>
  <c r="J715" i="16"/>
  <c r="J314" i="16"/>
  <c r="J779" i="16"/>
  <c r="J919" i="16"/>
  <c r="J832" i="16"/>
  <c r="J984" i="16"/>
  <c r="J903" i="16"/>
  <c r="J189" i="16"/>
  <c r="J862" i="16"/>
  <c r="J110" i="16"/>
  <c r="J430" i="16"/>
  <c r="J740" i="16"/>
  <c r="J641" i="16"/>
  <c r="J374" i="16"/>
  <c r="J847" i="16"/>
  <c r="J298" i="16"/>
  <c r="J809" i="16"/>
  <c r="J651" i="16"/>
  <c r="J546" i="16"/>
  <c r="J42" i="16"/>
  <c r="J808" i="16"/>
  <c r="J270" i="16"/>
  <c r="J421" i="16"/>
  <c r="J1023" i="16"/>
  <c r="J555" i="16"/>
  <c r="J164" i="16"/>
  <c r="J204" i="16"/>
  <c r="J869" i="16"/>
  <c r="J290" i="16"/>
  <c r="J915" i="16"/>
  <c r="J141" i="16"/>
  <c r="J331" i="16"/>
  <c r="J192" i="16"/>
  <c r="J683" i="16"/>
  <c r="J406" i="16"/>
  <c r="J649" i="16"/>
  <c r="J992" i="16"/>
  <c r="J755" i="16"/>
  <c r="J325" i="16"/>
  <c r="J582" i="16"/>
  <c r="J710" i="16"/>
  <c r="J748" i="16"/>
  <c r="J262" i="16"/>
  <c r="J624" i="16"/>
  <c r="J615" i="16"/>
  <c r="J807" i="16"/>
  <c r="J790" i="16"/>
  <c r="J667" i="16"/>
  <c r="J969" i="16"/>
  <c r="J657" i="16"/>
  <c r="J694" i="16"/>
  <c r="J884" i="16"/>
  <c r="J125" i="16"/>
  <c r="J644" i="16"/>
  <c r="J885" i="16"/>
  <c r="J560" i="16"/>
  <c r="J772" i="16"/>
  <c r="J991" i="16"/>
  <c r="J899" i="16"/>
  <c r="J382" i="16"/>
  <c r="J990" i="16"/>
  <c r="J890" i="16"/>
  <c r="J515" i="16"/>
  <c r="J573" i="16"/>
  <c r="J965" i="16"/>
  <c r="J514" i="16"/>
  <c r="J711" i="16"/>
  <c r="J931" i="16"/>
  <c r="J828" i="16"/>
  <c r="J481" i="16"/>
  <c r="J736" i="16"/>
  <c r="J389" i="16"/>
  <c r="J448" i="16"/>
  <c r="J856" i="16"/>
  <c r="J112" i="16"/>
  <c r="J258" i="16"/>
  <c r="J163" i="16"/>
  <c r="J524" i="16"/>
  <c r="J823" i="16"/>
  <c r="J844" i="16"/>
  <c r="J1024" i="16"/>
  <c r="J846" i="16"/>
  <c r="J293" i="16"/>
  <c r="J872" i="16"/>
  <c r="J570" i="16"/>
  <c r="J223" i="16"/>
  <c r="J588" i="16"/>
  <c r="J210" i="16"/>
  <c r="J491" i="16"/>
  <c r="J179" i="16"/>
  <c r="J184" i="16"/>
  <c r="J795" i="16"/>
  <c r="J946" i="16"/>
  <c r="J850" i="16"/>
  <c r="J122" i="16"/>
  <c r="J923" i="16"/>
  <c r="J685" i="16"/>
  <c r="J669" i="16"/>
  <c r="J312" i="16"/>
  <c r="J394" i="16"/>
  <c r="J949" i="16"/>
  <c r="J285" i="16"/>
  <c r="J765" i="16"/>
  <c r="J975" i="16"/>
  <c r="J834" i="16"/>
  <c r="J745" i="16"/>
  <c r="J126" i="16"/>
  <c r="J487" i="16"/>
  <c r="J361" i="16"/>
  <c r="J980" i="16"/>
  <c r="J127" i="16"/>
  <c r="J528" i="16"/>
  <c r="J609" i="16"/>
  <c r="J789" i="16"/>
  <c r="J812" i="16"/>
  <c r="J536" i="16"/>
  <c r="J176" i="16"/>
  <c r="J440" i="16"/>
  <c r="J636" i="16"/>
  <c r="J373" i="16"/>
  <c r="J1020" i="16"/>
  <c r="J922" i="16"/>
  <c r="J457" i="16"/>
  <c r="J284" i="16"/>
  <c r="J446" i="16"/>
  <c r="J766" i="16"/>
  <c r="J283" i="16"/>
  <c r="J30" i="16"/>
  <c r="J865" i="16"/>
  <c r="J858" i="16"/>
  <c r="J324" i="16"/>
  <c r="J171" i="16"/>
  <c r="J429" i="16"/>
  <c r="J702" i="16"/>
  <c r="J730" i="16"/>
  <c r="J165" i="16"/>
  <c r="J902" i="16"/>
  <c r="J842" i="16"/>
  <c r="J567" i="16"/>
  <c r="J836" i="16"/>
  <c r="J102" i="16"/>
  <c r="J663" i="16"/>
  <c r="J504" i="16"/>
  <c r="J676" i="16"/>
  <c r="J428" i="16"/>
  <c r="J405" i="16"/>
  <c r="J1019" i="16"/>
  <c r="J825" i="16"/>
  <c r="J520" i="16"/>
  <c r="J166" i="16"/>
  <c r="J89" i="16"/>
  <c r="J411" i="16"/>
  <c r="J540" i="16"/>
  <c r="J177" i="16"/>
  <c r="J739" i="16"/>
  <c r="J948" i="16"/>
  <c r="J322" i="16"/>
  <c r="J901" i="16"/>
  <c r="J108" i="16"/>
  <c r="J786" i="16"/>
  <c r="J767" i="16"/>
  <c r="J627" i="16"/>
  <c r="J393" i="16"/>
  <c r="J180" i="16"/>
  <c r="J489" i="16"/>
  <c r="J851" i="16"/>
  <c r="J881" i="16"/>
  <c r="J1006" i="16"/>
  <c r="J91" i="16"/>
  <c r="J962" i="16"/>
  <c r="J424" i="16"/>
  <c r="J539" i="16"/>
  <c r="J387" i="16"/>
  <c r="J366" i="16"/>
  <c r="J999" i="16"/>
  <c r="J746" i="16"/>
  <c r="J861" i="16"/>
  <c r="J358" i="16"/>
  <c r="J971" i="16"/>
  <c r="J336" i="16"/>
  <c r="J209" i="16"/>
  <c r="J263" i="16"/>
  <c r="J269" i="16"/>
  <c r="J317" i="16"/>
  <c r="J47" i="16"/>
  <c r="J130" i="16"/>
  <c r="J1002" i="16"/>
  <c r="J757" i="16"/>
  <c r="J687" i="16"/>
  <c r="J671" i="16"/>
  <c r="J647" i="16"/>
  <c r="J763" i="16"/>
  <c r="J509" i="16"/>
  <c r="J462" i="16"/>
  <c r="J267" i="16"/>
  <c r="J153" i="16"/>
  <c r="J911" i="16"/>
  <c r="J213" i="16"/>
  <c r="J351" i="16"/>
  <c r="J436" i="16"/>
  <c r="J866" i="16"/>
  <c r="J932" i="16"/>
  <c r="J553" i="16"/>
  <c r="J918" i="16"/>
  <c r="J607" i="16"/>
  <c r="J556" i="16"/>
  <c r="J413" i="16"/>
  <c r="J116" i="16"/>
  <c r="J1022" i="16"/>
  <c r="J305" i="16"/>
  <c r="J875" i="16"/>
  <c r="J521" i="16"/>
  <c r="J294" i="16"/>
  <c r="J279" i="16"/>
  <c r="J442" i="16"/>
  <c r="J1026" i="16"/>
  <c r="J769" i="16"/>
  <c r="J993" i="16"/>
  <c r="J318" i="16"/>
  <c r="J291" i="16"/>
  <c r="J982" i="16"/>
  <c r="J838" i="16"/>
  <c r="J235" i="16"/>
  <c r="J388" i="16"/>
  <c r="J1016" i="16"/>
  <c r="J985" i="16"/>
  <c r="J460" i="16"/>
  <c r="J343" i="16"/>
  <c r="J272" i="16"/>
  <c r="J517" i="16"/>
  <c r="J133" i="16"/>
  <c r="J585" i="16"/>
  <c r="J880" i="16"/>
  <c r="J244" i="16"/>
  <c r="J345" i="16"/>
  <c r="J479" i="16"/>
  <c r="J873" i="16"/>
  <c r="J252" i="16"/>
  <c r="J236" i="16"/>
  <c r="J377" i="16"/>
  <c r="J304" i="16"/>
  <c r="J675" i="16"/>
  <c r="J216" i="16"/>
  <c r="J773" i="16"/>
  <c r="J107" i="16"/>
  <c r="J150" i="16"/>
  <c r="J51" i="16"/>
  <c r="J369" i="16"/>
  <c r="J390" i="16"/>
  <c r="J438" i="16"/>
  <c r="J598" i="16"/>
  <c r="J418" i="16"/>
  <c r="J576" i="16"/>
  <c r="J1017" i="16"/>
  <c r="J149" i="16"/>
  <c r="J412" i="16"/>
  <c r="J499" i="16"/>
  <c r="J960" i="16"/>
  <c r="J513" i="16"/>
  <c r="J54" i="16"/>
  <c r="J857" i="16"/>
  <c r="J200" i="16"/>
  <c r="J799" i="16"/>
  <c r="J579" i="16"/>
  <c r="J583" i="16"/>
  <c r="J94" i="16"/>
  <c r="J78" i="16"/>
  <c r="J563" i="16"/>
  <c r="J360" i="16"/>
  <c r="J544" i="16"/>
  <c r="J700" i="16"/>
  <c r="J226" i="16"/>
  <c r="J137" i="16"/>
  <c r="J74" i="16"/>
  <c r="J925" i="16"/>
  <c r="J195" i="16"/>
  <c r="J66" i="16"/>
  <c r="J717" i="16"/>
  <c r="J100" i="16"/>
  <c r="J549" i="16"/>
  <c r="J774" i="16"/>
  <c r="J158" i="16"/>
  <c r="J623" i="16"/>
  <c r="J398" i="16"/>
  <c r="J160" i="16"/>
  <c r="J466" i="16"/>
  <c r="J1000" i="16"/>
  <c r="J332" i="16"/>
  <c r="J906" i="16"/>
  <c r="J282" i="16"/>
  <c r="J780" i="16"/>
  <c r="J793" i="16"/>
  <c r="J205" i="16"/>
  <c r="J602" i="16"/>
  <c r="J519" i="16"/>
  <c r="J399" i="16"/>
  <c r="J995" i="16"/>
  <c r="J680" i="16"/>
  <c r="J614" i="16"/>
  <c r="J723" i="16"/>
  <c r="J1015" i="16"/>
  <c r="J99" i="16"/>
  <c r="J977" i="16"/>
  <c r="J174" i="16"/>
  <c r="J234" i="16"/>
  <c r="J907" i="16"/>
  <c r="J801" i="16"/>
  <c r="J289" i="16"/>
  <c r="J447" i="16"/>
  <c r="J719" i="16"/>
  <c r="J1025" i="16"/>
  <c r="J522" i="16"/>
  <c r="J222" i="16"/>
  <c r="J518" i="16"/>
  <c r="J344" i="16"/>
  <c r="J33" i="16"/>
  <c r="AG184" i="22"/>
  <c r="J70" i="21"/>
  <c r="AG96" i="22"/>
  <c r="AG186" i="22"/>
  <c r="AG52" i="22"/>
  <c r="AG53" i="22"/>
  <c r="AG54" i="22"/>
  <c r="AG140" i="22"/>
  <c r="AG141" i="22"/>
  <c r="AG142" i="22"/>
  <c r="L29" i="16" l="1"/>
  <c r="H110" i="22" s="1"/>
  <c r="K29" i="16"/>
  <c r="H109" i="22" s="1"/>
  <c r="H97" i="22" l="1"/>
  <c r="AG97" i="22" s="1"/>
  <c r="AG109" i="22"/>
  <c r="H98" i="22"/>
  <c r="AG98" i="22" s="1"/>
  <c r="AG110" i="22"/>
  <c r="C29" i="16"/>
  <c r="E29" i="16"/>
  <c r="F29" i="16" s="1"/>
  <c r="O29" i="16"/>
  <c r="Q36" i="20" s="1"/>
  <c r="P29" i="16"/>
  <c r="F30" i="16" l="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 r="F103" i="16" s="1"/>
  <c r="F104" i="16" s="1"/>
  <c r="F105" i="16" s="1"/>
  <c r="F106" i="16" s="1"/>
  <c r="F107" i="16" s="1"/>
  <c r="F108" i="16" s="1"/>
  <c r="F109" i="16" s="1"/>
  <c r="F110" i="16" s="1"/>
  <c r="F111" i="16" s="1"/>
  <c r="F112" i="16" s="1"/>
  <c r="F113" i="16" s="1"/>
  <c r="F114" i="16" s="1"/>
  <c r="F115" i="16" s="1"/>
  <c r="F116" i="16" s="1"/>
  <c r="F117" i="16" s="1"/>
  <c r="F118" i="16" s="1"/>
  <c r="F119" i="16" s="1"/>
  <c r="F120" i="16" s="1"/>
  <c r="F121" i="16" s="1"/>
  <c r="F122" i="16" s="1"/>
  <c r="F123" i="16" s="1"/>
  <c r="F124" i="16" s="1"/>
  <c r="F125" i="16" s="1"/>
  <c r="F126" i="16" s="1"/>
  <c r="F127" i="16" s="1"/>
  <c r="F128" i="16" s="1"/>
  <c r="F129" i="16" s="1"/>
  <c r="F130" i="16" s="1"/>
  <c r="F131" i="16" s="1"/>
  <c r="F132" i="16" s="1"/>
  <c r="F133" i="16" s="1"/>
  <c r="F134" i="16" s="1"/>
  <c r="F135" i="16" s="1"/>
  <c r="F136" i="16" s="1"/>
  <c r="F137" i="16" s="1"/>
  <c r="F138" i="16" s="1"/>
  <c r="F139" i="16" s="1"/>
  <c r="F140" i="16" s="1"/>
  <c r="F141" i="16" s="1"/>
  <c r="F142" i="16" s="1"/>
  <c r="F143" i="16" s="1"/>
  <c r="F144" i="16" s="1"/>
  <c r="F145" i="16" s="1"/>
  <c r="F146" i="16" s="1"/>
  <c r="F147" i="16" s="1"/>
  <c r="F148" i="16" s="1"/>
  <c r="F149" i="16" s="1"/>
  <c r="F150" i="16" s="1"/>
  <c r="F151" i="16" s="1"/>
  <c r="F152" i="16" s="1"/>
  <c r="F153" i="16" s="1"/>
  <c r="F154" i="16" s="1"/>
  <c r="F155" i="16" s="1"/>
  <c r="F156" i="16" s="1"/>
  <c r="F157" i="16" s="1"/>
  <c r="F158" i="16" s="1"/>
  <c r="F159" i="16" s="1"/>
  <c r="F160" i="16" s="1"/>
  <c r="F161" i="16" s="1"/>
  <c r="F162" i="16" s="1"/>
  <c r="F163" i="16" s="1"/>
  <c r="F164" i="16" s="1"/>
  <c r="F165" i="16" s="1"/>
  <c r="F166" i="16" s="1"/>
  <c r="F167" i="16" s="1"/>
  <c r="F168" i="16" s="1"/>
  <c r="F169" i="16" s="1"/>
  <c r="F170" i="16" s="1"/>
  <c r="F171" i="16" s="1"/>
  <c r="F172" i="16" s="1"/>
  <c r="F173" i="16" s="1"/>
  <c r="F174" i="16" s="1"/>
  <c r="F175" i="16" s="1"/>
  <c r="F176" i="16" s="1"/>
  <c r="F177" i="16" s="1"/>
  <c r="F178" i="16" s="1"/>
  <c r="F179" i="16" s="1"/>
  <c r="F180" i="16" s="1"/>
  <c r="F181" i="16" s="1"/>
  <c r="F182" i="16" s="1"/>
  <c r="F183" i="16" s="1"/>
  <c r="F184" i="16" s="1"/>
  <c r="F185" i="16" s="1"/>
  <c r="F186" i="16" s="1"/>
  <c r="F187" i="16" s="1"/>
  <c r="F188" i="16" s="1"/>
  <c r="F189" i="16" s="1"/>
  <c r="F190" i="16" s="1"/>
  <c r="F191" i="16" s="1"/>
  <c r="F192" i="16" s="1"/>
  <c r="F193" i="16" s="1"/>
  <c r="F194" i="16" s="1"/>
  <c r="F195" i="16" s="1"/>
  <c r="F196" i="16" s="1"/>
  <c r="F197" i="16" s="1"/>
  <c r="F198" i="16" s="1"/>
  <c r="F199" i="16" s="1"/>
  <c r="F200" i="16" s="1"/>
  <c r="F201" i="16" s="1"/>
  <c r="F202" i="16" s="1"/>
  <c r="F203" i="16" s="1"/>
  <c r="F204" i="16" s="1"/>
  <c r="F205" i="16" s="1"/>
  <c r="F206" i="16" s="1"/>
  <c r="F207" i="16" s="1"/>
  <c r="F208" i="16" s="1"/>
  <c r="F209" i="16" s="1"/>
  <c r="F210" i="16" s="1"/>
  <c r="F211" i="16" s="1"/>
  <c r="F212" i="16" s="1"/>
  <c r="F213" i="16" s="1"/>
  <c r="F214" i="16" s="1"/>
  <c r="F215" i="16" s="1"/>
  <c r="F216" i="16" s="1"/>
  <c r="F217" i="16" s="1"/>
  <c r="F218" i="16" s="1"/>
  <c r="F219" i="16" s="1"/>
  <c r="F220" i="16" s="1"/>
  <c r="F221" i="16" s="1"/>
  <c r="F222" i="16" s="1"/>
  <c r="F223" i="16" s="1"/>
  <c r="F224" i="16" s="1"/>
  <c r="F225" i="16" s="1"/>
  <c r="F226" i="16" s="1"/>
  <c r="F227" i="16" s="1"/>
  <c r="F228" i="16" s="1"/>
  <c r="F229" i="16" s="1"/>
  <c r="F230" i="16" s="1"/>
  <c r="F231" i="16" s="1"/>
  <c r="F232" i="16" s="1"/>
  <c r="F233" i="16" s="1"/>
  <c r="F234" i="16" s="1"/>
  <c r="F235" i="16" s="1"/>
  <c r="F236" i="16" s="1"/>
  <c r="F237" i="16" s="1"/>
  <c r="F238" i="16" s="1"/>
  <c r="F239" i="16" s="1"/>
  <c r="F240" i="16" s="1"/>
  <c r="F241" i="16" s="1"/>
  <c r="F242" i="16" s="1"/>
  <c r="F243" i="16" s="1"/>
  <c r="F244" i="16" s="1"/>
  <c r="F245" i="16" s="1"/>
  <c r="F246" i="16" s="1"/>
  <c r="F247" i="16" s="1"/>
  <c r="F248" i="16" s="1"/>
  <c r="F249" i="16" s="1"/>
  <c r="F250" i="16" s="1"/>
  <c r="F251" i="16" s="1"/>
  <c r="F252" i="16" s="1"/>
  <c r="F253" i="16" s="1"/>
  <c r="F254" i="16" s="1"/>
  <c r="F255" i="16" s="1"/>
  <c r="F256" i="16" s="1"/>
  <c r="F257" i="16" s="1"/>
  <c r="F258" i="16" s="1"/>
  <c r="F259" i="16" s="1"/>
  <c r="F260" i="16" s="1"/>
  <c r="F261" i="16" s="1"/>
  <c r="F262" i="16" s="1"/>
  <c r="F263" i="16" s="1"/>
  <c r="F264" i="16" s="1"/>
  <c r="F265" i="16" s="1"/>
  <c r="F266" i="16" s="1"/>
  <c r="F267" i="16" s="1"/>
  <c r="F268" i="16" s="1"/>
  <c r="F269" i="16" s="1"/>
  <c r="F270" i="16" s="1"/>
  <c r="F271" i="16" s="1"/>
  <c r="F272" i="16" s="1"/>
  <c r="F273" i="16" s="1"/>
  <c r="F274" i="16" s="1"/>
  <c r="F275" i="16" s="1"/>
  <c r="F276" i="16" s="1"/>
  <c r="F277" i="16" s="1"/>
  <c r="F278" i="16" s="1"/>
  <c r="F279" i="16" s="1"/>
  <c r="F280" i="16" s="1"/>
  <c r="F281" i="16" s="1"/>
  <c r="F282" i="16" s="1"/>
  <c r="F283" i="16" s="1"/>
  <c r="F284" i="16" s="1"/>
  <c r="F285" i="16" s="1"/>
  <c r="F286" i="16" s="1"/>
  <c r="F287" i="16" s="1"/>
  <c r="F288" i="16" s="1"/>
  <c r="F289" i="16" s="1"/>
  <c r="F290" i="16" s="1"/>
  <c r="F291" i="16" s="1"/>
  <c r="F292" i="16" s="1"/>
  <c r="F293" i="16" s="1"/>
  <c r="F294" i="16" s="1"/>
  <c r="F295" i="16" s="1"/>
  <c r="F296" i="16" s="1"/>
  <c r="F297" i="16" s="1"/>
  <c r="F298" i="16" s="1"/>
  <c r="F299" i="16" s="1"/>
  <c r="F300" i="16" s="1"/>
  <c r="F301" i="16" s="1"/>
  <c r="F302" i="16" s="1"/>
  <c r="F303" i="16" s="1"/>
  <c r="F304" i="16" s="1"/>
  <c r="F305" i="16" s="1"/>
  <c r="F306" i="16" s="1"/>
  <c r="F307" i="16" s="1"/>
  <c r="F308" i="16" s="1"/>
  <c r="F309" i="16" s="1"/>
  <c r="F310" i="16" s="1"/>
  <c r="F311" i="16" s="1"/>
  <c r="F312" i="16" s="1"/>
  <c r="F313" i="16" s="1"/>
  <c r="F314" i="16" s="1"/>
  <c r="F315" i="16" s="1"/>
  <c r="F316" i="16" s="1"/>
  <c r="F317" i="16" s="1"/>
  <c r="F318" i="16" s="1"/>
  <c r="F319" i="16" s="1"/>
  <c r="F320" i="16" s="1"/>
  <c r="F321" i="16" s="1"/>
  <c r="F322" i="16" s="1"/>
  <c r="F323" i="16" s="1"/>
  <c r="F324" i="16" s="1"/>
  <c r="F325" i="16" s="1"/>
  <c r="F326" i="16" s="1"/>
  <c r="F327" i="16" s="1"/>
  <c r="F328" i="16" s="1"/>
  <c r="F329" i="16" s="1"/>
  <c r="F330" i="16" s="1"/>
  <c r="F331" i="16" s="1"/>
  <c r="F332" i="16" s="1"/>
  <c r="F333" i="16" s="1"/>
  <c r="F334" i="16" s="1"/>
  <c r="F335" i="16" s="1"/>
  <c r="F336" i="16" s="1"/>
  <c r="F337" i="16" s="1"/>
  <c r="F338" i="16" s="1"/>
  <c r="F339" i="16" s="1"/>
  <c r="F340" i="16" s="1"/>
  <c r="F341" i="16" s="1"/>
  <c r="F342" i="16" s="1"/>
  <c r="F343" i="16" s="1"/>
  <c r="F344" i="16" s="1"/>
  <c r="F345" i="16" s="1"/>
  <c r="F346" i="16" s="1"/>
  <c r="F347" i="16" s="1"/>
  <c r="F348" i="16" s="1"/>
  <c r="F349" i="16" s="1"/>
  <c r="F350" i="16" s="1"/>
  <c r="F351" i="16" s="1"/>
  <c r="F352" i="16" s="1"/>
  <c r="F353" i="16" s="1"/>
  <c r="F354" i="16" s="1"/>
  <c r="F355" i="16" s="1"/>
  <c r="F356" i="16" s="1"/>
  <c r="F357" i="16" s="1"/>
  <c r="F358" i="16" s="1"/>
  <c r="F359" i="16" s="1"/>
  <c r="F360" i="16" s="1"/>
  <c r="F361" i="16" s="1"/>
  <c r="F362" i="16" s="1"/>
  <c r="F363" i="16" s="1"/>
  <c r="F364" i="16" s="1"/>
  <c r="F365" i="16" s="1"/>
  <c r="F366" i="16" s="1"/>
  <c r="F367" i="16" s="1"/>
  <c r="F368" i="16" s="1"/>
  <c r="F369" i="16" s="1"/>
  <c r="F370" i="16" s="1"/>
  <c r="F371" i="16" s="1"/>
  <c r="F372" i="16" s="1"/>
  <c r="F373" i="16" s="1"/>
  <c r="F374" i="16" s="1"/>
  <c r="F375" i="16" s="1"/>
  <c r="F376" i="16" s="1"/>
  <c r="F377" i="16" s="1"/>
  <c r="F378" i="16" s="1"/>
  <c r="F379" i="16" s="1"/>
  <c r="F380" i="16" s="1"/>
  <c r="F381" i="16" s="1"/>
  <c r="F382" i="16" s="1"/>
  <c r="F383" i="16" s="1"/>
  <c r="F384" i="16" s="1"/>
  <c r="F385" i="16" s="1"/>
  <c r="F386" i="16" s="1"/>
  <c r="F387" i="16" s="1"/>
  <c r="F388" i="16" s="1"/>
  <c r="F389" i="16" s="1"/>
  <c r="F390" i="16" s="1"/>
  <c r="F391" i="16" s="1"/>
  <c r="F392" i="16" s="1"/>
  <c r="F393" i="16" s="1"/>
  <c r="F394" i="16" s="1"/>
  <c r="F395" i="16" s="1"/>
  <c r="F396" i="16" s="1"/>
  <c r="F397" i="16" s="1"/>
  <c r="F398" i="16" s="1"/>
  <c r="F399" i="16" s="1"/>
  <c r="F400" i="16" s="1"/>
  <c r="F401" i="16" s="1"/>
  <c r="F402" i="16" s="1"/>
  <c r="F403" i="16" s="1"/>
  <c r="F404" i="16" s="1"/>
  <c r="F405" i="16" s="1"/>
  <c r="F406" i="16" s="1"/>
  <c r="F407" i="16" s="1"/>
  <c r="F408" i="16" s="1"/>
  <c r="F409" i="16" s="1"/>
  <c r="F410" i="16" s="1"/>
  <c r="F411" i="16" s="1"/>
  <c r="F412" i="16" s="1"/>
  <c r="F413" i="16" s="1"/>
  <c r="F414" i="16" s="1"/>
  <c r="F415" i="16" s="1"/>
  <c r="F416" i="16" s="1"/>
  <c r="F417" i="16" s="1"/>
  <c r="F418" i="16" s="1"/>
  <c r="F419" i="16" s="1"/>
  <c r="F420" i="16" s="1"/>
  <c r="F421" i="16" s="1"/>
  <c r="F422" i="16" s="1"/>
  <c r="F423" i="16" s="1"/>
  <c r="F424" i="16" s="1"/>
  <c r="F425" i="16" s="1"/>
  <c r="F426" i="16" s="1"/>
  <c r="F427" i="16" s="1"/>
  <c r="F428" i="16" s="1"/>
  <c r="F429" i="16" s="1"/>
  <c r="F430" i="16" s="1"/>
  <c r="F431" i="16" s="1"/>
  <c r="F432" i="16" s="1"/>
  <c r="F433" i="16" s="1"/>
  <c r="F434" i="16" s="1"/>
  <c r="F435" i="16" s="1"/>
  <c r="F436" i="16" s="1"/>
  <c r="F437" i="16" s="1"/>
  <c r="F438" i="16" s="1"/>
  <c r="F439" i="16" s="1"/>
  <c r="F440" i="16" s="1"/>
  <c r="F441" i="16" s="1"/>
  <c r="F442" i="16" s="1"/>
  <c r="F443" i="16" s="1"/>
  <c r="F444" i="16" s="1"/>
  <c r="F445" i="16" s="1"/>
  <c r="F446" i="16" s="1"/>
  <c r="F447" i="16" s="1"/>
  <c r="F448" i="16" s="1"/>
  <c r="F449" i="16" s="1"/>
  <c r="F450" i="16" s="1"/>
  <c r="F451" i="16" s="1"/>
  <c r="F452" i="16" s="1"/>
  <c r="F453" i="16" s="1"/>
  <c r="F454" i="16" s="1"/>
  <c r="F455" i="16" s="1"/>
  <c r="F456" i="16" s="1"/>
  <c r="F457" i="16" s="1"/>
  <c r="F458" i="16" s="1"/>
  <c r="F459" i="16" s="1"/>
  <c r="F460" i="16" s="1"/>
  <c r="F461" i="16" s="1"/>
  <c r="F462" i="16" s="1"/>
  <c r="F463" i="16" s="1"/>
  <c r="F464" i="16" s="1"/>
  <c r="F465" i="16" s="1"/>
  <c r="F466" i="16" s="1"/>
  <c r="F467" i="16" s="1"/>
  <c r="F468" i="16" s="1"/>
  <c r="F469" i="16" s="1"/>
  <c r="F470" i="16" s="1"/>
  <c r="F471" i="16" s="1"/>
  <c r="F472" i="16" s="1"/>
  <c r="F473" i="16" s="1"/>
  <c r="F474" i="16" s="1"/>
  <c r="F475" i="16" s="1"/>
  <c r="F476" i="16" s="1"/>
  <c r="F477" i="16" s="1"/>
  <c r="F478" i="16" s="1"/>
  <c r="F479" i="16" s="1"/>
  <c r="F480" i="16" s="1"/>
  <c r="F481" i="16" s="1"/>
  <c r="F482" i="16" s="1"/>
  <c r="F483" i="16" s="1"/>
  <c r="F484" i="16" s="1"/>
  <c r="F485" i="16" s="1"/>
  <c r="F486" i="16" s="1"/>
  <c r="F487" i="16" s="1"/>
  <c r="F488" i="16" s="1"/>
  <c r="F489" i="16" s="1"/>
  <c r="F490" i="16" s="1"/>
  <c r="F491" i="16" s="1"/>
  <c r="F492" i="16" s="1"/>
  <c r="F493" i="16" s="1"/>
  <c r="F494" i="16" s="1"/>
  <c r="F495" i="16" s="1"/>
  <c r="F496" i="16" s="1"/>
  <c r="F497" i="16" s="1"/>
  <c r="F498" i="16" s="1"/>
  <c r="F499" i="16" s="1"/>
  <c r="F500" i="16" s="1"/>
  <c r="F501" i="16" s="1"/>
  <c r="F502" i="16" s="1"/>
  <c r="F503" i="16" s="1"/>
  <c r="F504" i="16" s="1"/>
  <c r="F505" i="16" s="1"/>
  <c r="F506" i="16" s="1"/>
  <c r="F507" i="16" s="1"/>
  <c r="F508" i="16" s="1"/>
  <c r="F509" i="16" s="1"/>
  <c r="F510" i="16" s="1"/>
  <c r="F511" i="16" s="1"/>
  <c r="F512" i="16" s="1"/>
  <c r="F513" i="16" s="1"/>
  <c r="F514" i="16" s="1"/>
  <c r="F515" i="16" s="1"/>
  <c r="F516" i="16" s="1"/>
  <c r="F517" i="16" s="1"/>
  <c r="F518" i="16" s="1"/>
  <c r="F519" i="16" s="1"/>
  <c r="F520" i="16" s="1"/>
  <c r="F521" i="16" s="1"/>
  <c r="F522" i="16" s="1"/>
  <c r="F523" i="16" s="1"/>
  <c r="F524" i="16" s="1"/>
  <c r="F525" i="16" s="1"/>
  <c r="F526" i="16" s="1"/>
  <c r="F527" i="16" s="1"/>
  <c r="F528" i="16" s="1"/>
  <c r="F529" i="16" s="1"/>
  <c r="F530" i="16" s="1"/>
  <c r="F531" i="16" s="1"/>
  <c r="F532" i="16" s="1"/>
  <c r="F533" i="16" s="1"/>
  <c r="F534" i="16" s="1"/>
  <c r="F535" i="16" s="1"/>
  <c r="F536" i="16" s="1"/>
  <c r="F537" i="16" s="1"/>
  <c r="F538" i="16" s="1"/>
  <c r="F539" i="16" s="1"/>
  <c r="F540" i="16" s="1"/>
  <c r="F541" i="16" s="1"/>
  <c r="F542" i="16" s="1"/>
  <c r="F543" i="16" s="1"/>
  <c r="F544" i="16" s="1"/>
  <c r="F545" i="16" s="1"/>
  <c r="F546" i="16" s="1"/>
  <c r="F547" i="16" s="1"/>
  <c r="F548" i="16" s="1"/>
  <c r="F549" i="16" s="1"/>
  <c r="F550" i="16" s="1"/>
  <c r="F551" i="16" s="1"/>
  <c r="F552" i="16" s="1"/>
  <c r="F553" i="16" s="1"/>
  <c r="F554" i="16" s="1"/>
  <c r="F555" i="16" s="1"/>
  <c r="F556" i="16" s="1"/>
  <c r="F557" i="16" s="1"/>
  <c r="F558" i="16" s="1"/>
  <c r="F559" i="16" s="1"/>
  <c r="F560" i="16" s="1"/>
  <c r="F561" i="16" s="1"/>
  <c r="F562" i="16" s="1"/>
  <c r="F563" i="16" s="1"/>
  <c r="F564" i="16" s="1"/>
  <c r="F565" i="16" s="1"/>
  <c r="F566" i="16" s="1"/>
  <c r="F567" i="16" s="1"/>
  <c r="F568" i="16" s="1"/>
  <c r="F569" i="16" s="1"/>
  <c r="F570" i="16" s="1"/>
  <c r="F571" i="16" s="1"/>
  <c r="F572" i="16" s="1"/>
  <c r="F573" i="16" s="1"/>
  <c r="F574" i="16" s="1"/>
  <c r="F575" i="16" s="1"/>
  <c r="F576" i="16" s="1"/>
  <c r="F577" i="16" s="1"/>
  <c r="F578" i="16" s="1"/>
  <c r="F579" i="16" s="1"/>
  <c r="F580" i="16" s="1"/>
  <c r="F581" i="16" s="1"/>
  <c r="F582" i="16" s="1"/>
  <c r="F583" i="16" s="1"/>
  <c r="F584" i="16" s="1"/>
  <c r="F585" i="16" s="1"/>
  <c r="F586" i="16" s="1"/>
  <c r="F587" i="16" s="1"/>
  <c r="F588" i="16" s="1"/>
  <c r="F589" i="16" s="1"/>
  <c r="F590" i="16" s="1"/>
  <c r="F591" i="16" s="1"/>
  <c r="F592" i="16" s="1"/>
  <c r="F593" i="16" s="1"/>
  <c r="F594" i="16" s="1"/>
  <c r="F595" i="16" s="1"/>
  <c r="F596" i="16" s="1"/>
  <c r="F597" i="16" s="1"/>
  <c r="F598" i="16" s="1"/>
  <c r="F599" i="16" s="1"/>
  <c r="F600" i="16" s="1"/>
  <c r="F601" i="16" s="1"/>
  <c r="F602" i="16" s="1"/>
  <c r="F603" i="16" s="1"/>
  <c r="F604" i="16" s="1"/>
  <c r="F605" i="16" s="1"/>
  <c r="F606" i="16" s="1"/>
  <c r="F607" i="16" s="1"/>
  <c r="F608" i="16" s="1"/>
  <c r="F609" i="16" s="1"/>
  <c r="F610" i="16" s="1"/>
  <c r="F611" i="16" s="1"/>
  <c r="F612" i="16" s="1"/>
  <c r="F613" i="16" s="1"/>
  <c r="F614" i="16" s="1"/>
  <c r="F615" i="16" s="1"/>
  <c r="F616" i="16" s="1"/>
  <c r="F617" i="16" s="1"/>
  <c r="F618" i="16" s="1"/>
  <c r="F619" i="16" s="1"/>
  <c r="F620" i="16" s="1"/>
  <c r="F621" i="16" s="1"/>
  <c r="F622" i="16" s="1"/>
  <c r="F623" i="16" s="1"/>
  <c r="F624" i="16" s="1"/>
  <c r="F625" i="16" s="1"/>
  <c r="F626" i="16" s="1"/>
  <c r="F627" i="16" s="1"/>
  <c r="F628" i="16" s="1"/>
  <c r="F629" i="16" s="1"/>
  <c r="F630" i="16" s="1"/>
  <c r="F631" i="16" s="1"/>
  <c r="F632" i="16" s="1"/>
  <c r="F633" i="16" s="1"/>
  <c r="F634" i="16" s="1"/>
  <c r="F635" i="16" s="1"/>
  <c r="F636" i="16" s="1"/>
  <c r="F637" i="16" s="1"/>
  <c r="F638" i="16" s="1"/>
  <c r="F639" i="16" s="1"/>
  <c r="F640" i="16" s="1"/>
  <c r="F641" i="16" s="1"/>
  <c r="F642" i="16" s="1"/>
  <c r="F643" i="16" s="1"/>
  <c r="F644" i="16" s="1"/>
  <c r="F645" i="16" s="1"/>
  <c r="F646" i="16" s="1"/>
  <c r="F647" i="16" s="1"/>
  <c r="F648" i="16" s="1"/>
  <c r="F649" i="16" s="1"/>
  <c r="F650" i="16" s="1"/>
  <c r="F651" i="16" s="1"/>
  <c r="F652" i="16" s="1"/>
  <c r="F653" i="16" s="1"/>
  <c r="F654" i="16" s="1"/>
  <c r="F655" i="16" s="1"/>
  <c r="F656" i="16" s="1"/>
  <c r="F657" i="16" s="1"/>
  <c r="F658" i="16" s="1"/>
  <c r="F659" i="16" s="1"/>
  <c r="F660" i="16" s="1"/>
  <c r="F661" i="16" s="1"/>
  <c r="F662" i="16" s="1"/>
  <c r="F663" i="16" s="1"/>
  <c r="F664" i="16" s="1"/>
  <c r="F665" i="16" s="1"/>
  <c r="F666" i="16" s="1"/>
  <c r="F667" i="16" s="1"/>
  <c r="F668" i="16" s="1"/>
  <c r="F669" i="16" s="1"/>
  <c r="F670" i="16" s="1"/>
  <c r="F671" i="16" s="1"/>
  <c r="F672" i="16" s="1"/>
  <c r="F673" i="16" s="1"/>
  <c r="F674" i="16" s="1"/>
  <c r="F675" i="16" s="1"/>
  <c r="F676" i="16" s="1"/>
  <c r="F677" i="16" s="1"/>
  <c r="F678" i="16" s="1"/>
  <c r="F679" i="16" s="1"/>
  <c r="F680" i="16" s="1"/>
  <c r="F681" i="16" s="1"/>
  <c r="F682" i="16" s="1"/>
  <c r="F683" i="16" s="1"/>
  <c r="F684" i="16" s="1"/>
  <c r="F685" i="16" s="1"/>
  <c r="F686" i="16" s="1"/>
  <c r="F687" i="16" s="1"/>
  <c r="F688" i="16" s="1"/>
  <c r="F689" i="16" s="1"/>
  <c r="F690" i="16" s="1"/>
  <c r="F691" i="16" s="1"/>
  <c r="F692" i="16" s="1"/>
  <c r="F693" i="16" s="1"/>
  <c r="F694" i="16" s="1"/>
  <c r="F695" i="16" s="1"/>
  <c r="F696" i="16" s="1"/>
  <c r="F697" i="16" s="1"/>
  <c r="F698" i="16" s="1"/>
  <c r="F699" i="16" s="1"/>
  <c r="F700" i="16" s="1"/>
  <c r="F701" i="16" s="1"/>
  <c r="F702" i="16" s="1"/>
  <c r="F703" i="16" s="1"/>
  <c r="F704" i="16" s="1"/>
  <c r="F705" i="16" s="1"/>
  <c r="F706" i="16" s="1"/>
  <c r="F707" i="16" s="1"/>
  <c r="F708" i="16" s="1"/>
  <c r="F709" i="16" s="1"/>
  <c r="F710" i="16" s="1"/>
  <c r="F711" i="16" s="1"/>
  <c r="F712" i="16" s="1"/>
  <c r="F713" i="16" s="1"/>
  <c r="F714" i="16" s="1"/>
  <c r="F715" i="16" s="1"/>
  <c r="F716" i="16" s="1"/>
  <c r="F717" i="16" s="1"/>
  <c r="F718" i="16" s="1"/>
  <c r="F719" i="16" s="1"/>
  <c r="F720" i="16" s="1"/>
  <c r="F721" i="16" s="1"/>
  <c r="F722" i="16" s="1"/>
  <c r="F723" i="16" s="1"/>
  <c r="F724" i="16" s="1"/>
  <c r="F725" i="16" s="1"/>
  <c r="F726" i="16" s="1"/>
  <c r="F727" i="16" s="1"/>
  <c r="F728" i="16" s="1"/>
  <c r="F729" i="16" s="1"/>
  <c r="F730" i="16" s="1"/>
  <c r="F731" i="16" s="1"/>
  <c r="F732" i="16" s="1"/>
  <c r="F733" i="16" s="1"/>
  <c r="F734" i="16" s="1"/>
  <c r="F735" i="16" s="1"/>
  <c r="F736" i="16" s="1"/>
  <c r="F737" i="16" s="1"/>
  <c r="F738" i="16" s="1"/>
  <c r="F739" i="16" s="1"/>
  <c r="F740" i="16" s="1"/>
  <c r="F741" i="16" s="1"/>
  <c r="F742" i="16" s="1"/>
  <c r="F743" i="16" s="1"/>
  <c r="F744" i="16" s="1"/>
  <c r="F745" i="16" s="1"/>
  <c r="F746" i="16" s="1"/>
  <c r="F747" i="16" s="1"/>
  <c r="F748" i="16" s="1"/>
  <c r="F749" i="16" s="1"/>
  <c r="F750" i="16" s="1"/>
  <c r="F751" i="16" s="1"/>
  <c r="F752" i="16" s="1"/>
  <c r="F753" i="16" s="1"/>
  <c r="F754" i="16" s="1"/>
  <c r="F755" i="16" s="1"/>
  <c r="F756" i="16" s="1"/>
  <c r="F757" i="16" s="1"/>
  <c r="F758" i="16" s="1"/>
  <c r="F759" i="16" s="1"/>
  <c r="F760" i="16" s="1"/>
  <c r="F761" i="16" s="1"/>
  <c r="F762" i="16" s="1"/>
  <c r="F763" i="16" s="1"/>
  <c r="F764" i="16" s="1"/>
  <c r="F765" i="16" s="1"/>
  <c r="F766" i="16" s="1"/>
  <c r="F767" i="16" s="1"/>
  <c r="F768" i="16" s="1"/>
  <c r="F769" i="16" s="1"/>
  <c r="F770" i="16" s="1"/>
  <c r="F771" i="16" s="1"/>
  <c r="F772" i="16" s="1"/>
  <c r="F773" i="16" s="1"/>
  <c r="F774" i="16" s="1"/>
  <c r="F775" i="16" s="1"/>
  <c r="F776" i="16" s="1"/>
  <c r="F777" i="16" s="1"/>
  <c r="F778" i="16" s="1"/>
  <c r="F779" i="16" s="1"/>
  <c r="F780" i="16" s="1"/>
  <c r="F781" i="16" s="1"/>
  <c r="F782" i="16" s="1"/>
  <c r="F783" i="16" s="1"/>
  <c r="F784" i="16" s="1"/>
  <c r="F785" i="16" s="1"/>
  <c r="F786" i="16" s="1"/>
  <c r="F787" i="16" s="1"/>
  <c r="F788" i="16" s="1"/>
  <c r="F789" i="16" s="1"/>
  <c r="F790" i="16" s="1"/>
  <c r="F791" i="16" s="1"/>
  <c r="F792" i="16" s="1"/>
  <c r="F793" i="16" s="1"/>
  <c r="F794" i="16" s="1"/>
  <c r="F795" i="16" s="1"/>
  <c r="F796" i="16" s="1"/>
  <c r="F797" i="16" s="1"/>
  <c r="F798" i="16" s="1"/>
  <c r="F799" i="16" s="1"/>
  <c r="F800" i="16" s="1"/>
  <c r="F801" i="16" s="1"/>
  <c r="F802" i="16" s="1"/>
  <c r="F803" i="16" s="1"/>
  <c r="F804" i="16" s="1"/>
  <c r="F805" i="16" s="1"/>
  <c r="F806" i="16" s="1"/>
  <c r="F807" i="16" s="1"/>
  <c r="F808" i="16" s="1"/>
  <c r="F809" i="16" s="1"/>
  <c r="F810" i="16" s="1"/>
  <c r="F811" i="16" s="1"/>
  <c r="F812" i="16" s="1"/>
  <c r="F813" i="16" s="1"/>
  <c r="F814" i="16" s="1"/>
  <c r="F815" i="16" s="1"/>
  <c r="F816" i="16" s="1"/>
  <c r="F817" i="16" s="1"/>
  <c r="F818" i="16" s="1"/>
  <c r="F819" i="16" s="1"/>
  <c r="F820" i="16" s="1"/>
  <c r="F821" i="16" s="1"/>
  <c r="F822" i="16" s="1"/>
  <c r="F823" i="16" s="1"/>
  <c r="F824" i="16" s="1"/>
  <c r="F825" i="16" s="1"/>
  <c r="F826" i="16" s="1"/>
  <c r="F827" i="16" s="1"/>
  <c r="F828" i="16" s="1"/>
  <c r="F829" i="16" s="1"/>
  <c r="F830" i="16" s="1"/>
  <c r="F831" i="16" s="1"/>
  <c r="F832" i="16" s="1"/>
  <c r="F833" i="16" s="1"/>
  <c r="F834" i="16" s="1"/>
  <c r="F835" i="16" s="1"/>
  <c r="F836" i="16" s="1"/>
  <c r="F837" i="16" s="1"/>
  <c r="F838" i="16" s="1"/>
  <c r="F839" i="16" s="1"/>
  <c r="F840" i="16" s="1"/>
  <c r="F841" i="16" s="1"/>
  <c r="F842" i="16" s="1"/>
  <c r="F843" i="16" s="1"/>
  <c r="F844" i="16" s="1"/>
  <c r="F845" i="16" s="1"/>
  <c r="F846" i="16" s="1"/>
  <c r="F847" i="16" s="1"/>
  <c r="F848" i="16" s="1"/>
  <c r="F849" i="16" s="1"/>
  <c r="F850" i="16" s="1"/>
  <c r="F851" i="16" s="1"/>
  <c r="F852" i="16" s="1"/>
  <c r="F853" i="16" s="1"/>
  <c r="F854" i="16" s="1"/>
  <c r="F855" i="16" s="1"/>
  <c r="F856" i="16" s="1"/>
  <c r="F857" i="16" s="1"/>
  <c r="F858" i="16" s="1"/>
  <c r="F859" i="16" s="1"/>
  <c r="F860" i="16" s="1"/>
  <c r="F861" i="16" s="1"/>
  <c r="F862" i="16" s="1"/>
  <c r="F863" i="16" s="1"/>
  <c r="F864" i="16" s="1"/>
  <c r="F865" i="16" s="1"/>
  <c r="F866" i="16" s="1"/>
  <c r="F867" i="16" s="1"/>
  <c r="F868" i="16" s="1"/>
  <c r="F869" i="16" s="1"/>
  <c r="F870" i="16" s="1"/>
  <c r="F871" i="16" s="1"/>
  <c r="F872" i="16" s="1"/>
  <c r="F873" i="16" s="1"/>
  <c r="F874" i="16" s="1"/>
  <c r="F875" i="16" s="1"/>
  <c r="F876" i="16" s="1"/>
  <c r="F877" i="16" s="1"/>
  <c r="F878" i="16" s="1"/>
  <c r="F879" i="16" s="1"/>
  <c r="F880" i="16" s="1"/>
  <c r="F881" i="16" s="1"/>
  <c r="F882" i="16" s="1"/>
  <c r="F883" i="16" s="1"/>
  <c r="F884" i="16" s="1"/>
  <c r="F885" i="16" s="1"/>
  <c r="F886" i="16" s="1"/>
  <c r="F887" i="16" s="1"/>
  <c r="F888" i="16" s="1"/>
  <c r="F889" i="16" s="1"/>
  <c r="F890" i="16" s="1"/>
  <c r="F891" i="16" s="1"/>
  <c r="F892" i="16" s="1"/>
  <c r="F893" i="16" s="1"/>
  <c r="F894" i="16" s="1"/>
  <c r="F895" i="16" s="1"/>
  <c r="F896" i="16" s="1"/>
  <c r="F897" i="16" s="1"/>
  <c r="F898" i="16" s="1"/>
  <c r="F899" i="16" s="1"/>
  <c r="F900" i="16" s="1"/>
  <c r="F901" i="16" s="1"/>
  <c r="F902" i="16" s="1"/>
  <c r="F903" i="16" s="1"/>
  <c r="F904" i="16" s="1"/>
  <c r="F905" i="16" s="1"/>
  <c r="F906" i="16" s="1"/>
  <c r="F907" i="16" s="1"/>
  <c r="F908" i="16" s="1"/>
  <c r="F909" i="16" s="1"/>
  <c r="F910" i="16" s="1"/>
  <c r="F911" i="16" s="1"/>
  <c r="F912" i="16" s="1"/>
  <c r="F913" i="16" s="1"/>
  <c r="F914" i="16" s="1"/>
  <c r="F915" i="16" s="1"/>
  <c r="F916" i="16" s="1"/>
  <c r="F917" i="16" s="1"/>
  <c r="F918" i="16" s="1"/>
  <c r="F919" i="16" s="1"/>
  <c r="F920" i="16" s="1"/>
  <c r="F921" i="16" s="1"/>
  <c r="F922" i="16" s="1"/>
  <c r="F923" i="16" s="1"/>
  <c r="F924" i="16" s="1"/>
  <c r="F925" i="16" s="1"/>
  <c r="F926" i="16" s="1"/>
  <c r="F927" i="16" s="1"/>
  <c r="F928" i="16" s="1"/>
  <c r="F929" i="16" s="1"/>
  <c r="F930" i="16" s="1"/>
  <c r="F931" i="16" s="1"/>
  <c r="F932" i="16" s="1"/>
  <c r="F933" i="16" s="1"/>
  <c r="F934" i="16" s="1"/>
  <c r="F935" i="16" s="1"/>
  <c r="F936" i="16" s="1"/>
  <c r="F937" i="16" s="1"/>
  <c r="F938" i="16" s="1"/>
  <c r="F939" i="16" s="1"/>
  <c r="F940" i="16" s="1"/>
  <c r="F941" i="16" s="1"/>
  <c r="F942" i="16" s="1"/>
  <c r="F943" i="16" s="1"/>
  <c r="F944" i="16" s="1"/>
  <c r="F945" i="16" s="1"/>
  <c r="F946" i="16" s="1"/>
  <c r="F947" i="16" s="1"/>
  <c r="F948" i="16" s="1"/>
  <c r="F949" i="16" s="1"/>
  <c r="F950" i="16" s="1"/>
  <c r="F951" i="16" s="1"/>
  <c r="F952" i="16" s="1"/>
  <c r="F953" i="16" s="1"/>
  <c r="F954" i="16" s="1"/>
  <c r="F955" i="16" s="1"/>
  <c r="F956" i="16" s="1"/>
  <c r="F957" i="16" s="1"/>
  <c r="F958" i="16" s="1"/>
  <c r="F959" i="16" s="1"/>
  <c r="F960" i="16" s="1"/>
  <c r="F961" i="16" s="1"/>
  <c r="F962" i="16" s="1"/>
  <c r="F963" i="16" s="1"/>
  <c r="F964" i="16" s="1"/>
  <c r="F965" i="16" s="1"/>
  <c r="F966" i="16" s="1"/>
  <c r="F967" i="16" s="1"/>
  <c r="F968" i="16" s="1"/>
  <c r="F969" i="16" s="1"/>
  <c r="F970" i="16" s="1"/>
  <c r="F971" i="16" s="1"/>
  <c r="F972" i="16" s="1"/>
  <c r="F973" i="16" s="1"/>
  <c r="F974" i="16" s="1"/>
  <c r="F975" i="16" s="1"/>
  <c r="F976" i="16" s="1"/>
  <c r="F977" i="16" s="1"/>
  <c r="F978" i="16" s="1"/>
  <c r="F979" i="16" s="1"/>
  <c r="F980" i="16" s="1"/>
  <c r="F981" i="16" s="1"/>
  <c r="F982" i="16" s="1"/>
  <c r="F983" i="16" s="1"/>
  <c r="F984" i="16" s="1"/>
  <c r="F985" i="16" s="1"/>
  <c r="F986" i="16" s="1"/>
  <c r="F987" i="16" s="1"/>
  <c r="F988" i="16" s="1"/>
  <c r="F989" i="16" s="1"/>
  <c r="F990" i="16" s="1"/>
  <c r="F991" i="16" s="1"/>
  <c r="F992" i="16" s="1"/>
  <c r="F993" i="16" s="1"/>
  <c r="F994" i="16" s="1"/>
  <c r="F995" i="16" s="1"/>
  <c r="F996" i="16" s="1"/>
  <c r="F997" i="16" s="1"/>
  <c r="F998" i="16" s="1"/>
  <c r="F999" i="16" s="1"/>
  <c r="F1000" i="16" s="1"/>
  <c r="F1001" i="16" s="1"/>
  <c r="F1002" i="16" s="1"/>
  <c r="F1003" i="16" s="1"/>
  <c r="F1004" i="16" s="1"/>
  <c r="F1005" i="16" s="1"/>
  <c r="F1006" i="16" s="1"/>
  <c r="F1007" i="16" s="1"/>
  <c r="F1008" i="16" s="1"/>
  <c r="F1009" i="16" s="1"/>
  <c r="F1010" i="16" s="1"/>
  <c r="F1011" i="16" s="1"/>
  <c r="F1012" i="16" s="1"/>
  <c r="F1013" i="16" s="1"/>
  <c r="F1014" i="16" s="1"/>
  <c r="F1015" i="16" s="1"/>
  <c r="F1016" i="16" s="1"/>
  <c r="F1017" i="16" s="1"/>
  <c r="F1018" i="16" s="1"/>
  <c r="F1019" i="16" s="1"/>
  <c r="F1020" i="16" s="1"/>
  <c r="F1021" i="16" s="1"/>
  <c r="F1022" i="16" s="1"/>
  <c r="F1023" i="16" s="1"/>
  <c r="F1024" i="16" s="1"/>
  <c r="F1025" i="16" s="1"/>
  <c r="F1026" i="16" s="1"/>
  <c r="F1027" i="16" s="1"/>
  <c r="F1028" i="16" s="1"/>
  <c r="C30" i="16"/>
  <c r="H11" i="20"/>
  <c r="H36" i="20"/>
  <c r="X36" i="20"/>
  <c r="W36" i="20"/>
  <c r="P36" i="20"/>
  <c r="J35" i="20"/>
  <c r="N34" i="20"/>
  <c r="J33" i="20"/>
  <c r="N32" i="20"/>
  <c r="J31" i="20"/>
  <c r="N30" i="20"/>
  <c r="J29" i="20"/>
  <c r="N28" i="20"/>
  <c r="J27" i="20"/>
  <c r="N26" i="20"/>
  <c r="J25" i="20"/>
  <c r="N24" i="20"/>
  <c r="J23" i="20"/>
  <c r="N22" i="20"/>
  <c r="J21" i="20"/>
  <c r="N20" i="20"/>
  <c r="J19" i="20"/>
  <c r="N18" i="20"/>
  <c r="J17" i="20"/>
  <c r="N16" i="20"/>
  <c r="J15" i="20"/>
  <c r="N14" i="20"/>
  <c r="J13" i="20"/>
  <c r="N12" i="20"/>
  <c r="K27" i="20"/>
  <c r="K25" i="20"/>
  <c r="K17" i="20"/>
  <c r="O36" i="20"/>
  <c r="I35" i="20"/>
  <c r="M34" i="20"/>
  <c r="I33" i="20"/>
  <c r="M32" i="20"/>
  <c r="I31" i="20"/>
  <c r="M30" i="20"/>
  <c r="I29" i="20"/>
  <c r="M28" i="20"/>
  <c r="I27" i="20"/>
  <c r="M26" i="20"/>
  <c r="I25" i="20"/>
  <c r="M24" i="20"/>
  <c r="I23" i="20"/>
  <c r="M22" i="20"/>
  <c r="I21" i="20"/>
  <c r="M20" i="20"/>
  <c r="I19" i="20"/>
  <c r="M18" i="20"/>
  <c r="I17" i="20"/>
  <c r="M16" i="20"/>
  <c r="I15" i="20"/>
  <c r="M14" i="20"/>
  <c r="I13" i="20"/>
  <c r="M12" i="20"/>
  <c r="L16" i="20"/>
  <c r="P13" i="20"/>
  <c r="O15" i="20"/>
  <c r="J14" i="20"/>
  <c r="K35" i="20"/>
  <c r="K31" i="20"/>
  <c r="K29" i="20"/>
  <c r="O24" i="20"/>
  <c r="K23" i="20"/>
  <c r="N36" i="20"/>
  <c r="P35" i="20"/>
  <c r="L34" i="20"/>
  <c r="P33" i="20"/>
  <c r="L32" i="20"/>
  <c r="P31" i="20"/>
  <c r="L30" i="20"/>
  <c r="P29" i="20"/>
  <c r="L28" i="20"/>
  <c r="P27" i="20"/>
  <c r="L26" i="20"/>
  <c r="P25" i="20"/>
  <c r="L24" i="20"/>
  <c r="P23" i="20"/>
  <c r="L22" i="20"/>
  <c r="P21" i="20"/>
  <c r="L20" i="20"/>
  <c r="P19" i="20"/>
  <c r="L18" i="20"/>
  <c r="P17" i="20"/>
  <c r="P15" i="20"/>
  <c r="L14" i="20"/>
  <c r="L12" i="20"/>
  <c r="K12" i="20"/>
  <c r="N13" i="20"/>
  <c r="J12" i="20"/>
  <c r="I12" i="20"/>
  <c r="K33" i="20"/>
  <c r="O32" i="20"/>
  <c r="K19" i="20"/>
  <c r="M36" i="20"/>
  <c r="O35" i="20"/>
  <c r="K34" i="20"/>
  <c r="O33" i="20"/>
  <c r="K32" i="20"/>
  <c r="O31" i="20"/>
  <c r="K30" i="20"/>
  <c r="O29" i="20"/>
  <c r="K28" i="20"/>
  <c r="O27" i="20"/>
  <c r="K26" i="20"/>
  <c r="O25" i="20"/>
  <c r="K24" i="20"/>
  <c r="O23" i="20"/>
  <c r="K22" i="20"/>
  <c r="O21" i="20"/>
  <c r="K20" i="20"/>
  <c r="O19" i="20"/>
  <c r="K18" i="20"/>
  <c r="O17" i="20"/>
  <c r="K16" i="20"/>
  <c r="K14" i="20"/>
  <c r="O13" i="20"/>
  <c r="M13" i="20"/>
  <c r="L13" i="20"/>
  <c r="K21" i="20"/>
  <c r="O14" i="20"/>
  <c r="O12" i="20"/>
  <c r="L36" i="20"/>
  <c r="N35" i="20"/>
  <c r="J34" i="20"/>
  <c r="N33" i="20"/>
  <c r="J32" i="20"/>
  <c r="N31" i="20"/>
  <c r="J30" i="20"/>
  <c r="N29" i="20"/>
  <c r="J28" i="20"/>
  <c r="N27" i="20"/>
  <c r="J26" i="20"/>
  <c r="N25" i="20"/>
  <c r="J24" i="20"/>
  <c r="N23" i="20"/>
  <c r="J22" i="20"/>
  <c r="N21" i="20"/>
  <c r="J20" i="20"/>
  <c r="N19" i="20"/>
  <c r="J18" i="20"/>
  <c r="N17" i="20"/>
  <c r="J16" i="20"/>
  <c r="N15" i="20"/>
  <c r="P12" i="20"/>
  <c r="O30" i="20"/>
  <c r="O28" i="20"/>
  <c r="O26" i="20"/>
  <c r="K13" i="20"/>
  <c r="K36" i="20"/>
  <c r="M35" i="20"/>
  <c r="I34" i="20"/>
  <c r="M33" i="20"/>
  <c r="I32" i="20"/>
  <c r="M31" i="20"/>
  <c r="I30" i="20"/>
  <c r="M29" i="20"/>
  <c r="I28" i="20"/>
  <c r="M27" i="20"/>
  <c r="I26" i="20"/>
  <c r="M25" i="20"/>
  <c r="I24" i="20"/>
  <c r="M23" i="20"/>
  <c r="I22" i="20"/>
  <c r="M21" i="20"/>
  <c r="I20" i="20"/>
  <c r="M19" i="20"/>
  <c r="I18" i="20"/>
  <c r="M17" i="20"/>
  <c r="I16" i="20"/>
  <c r="M15" i="20"/>
  <c r="I14" i="20"/>
  <c r="O20" i="20"/>
  <c r="O18" i="20"/>
  <c r="O16" i="20"/>
  <c r="J36" i="20"/>
  <c r="L35" i="20"/>
  <c r="P34" i="20"/>
  <c r="L33" i="20"/>
  <c r="P32" i="20"/>
  <c r="L31" i="20"/>
  <c r="P30" i="20"/>
  <c r="L29" i="20"/>
  <c r="P28" i="20"/>
  <c r="L27" i="20"/>
  <c r="P26" i="20"/>
  <c r="L25" i="20"/>
  <c r="P24" i="20"/>
  <c r="L23" i="20"/>
  <c r="P22" i="20"/>
  <c r="L21" i="20"/>
  <c r="P20" i="20"/>
  <c r="L19" i="20"/>
  <c r="P18" i="20"/>
  <c r="L17" i="20"/>
  <c r="P16" i="20"/>
  <c r="L15" i="20"/>
  <c r="P14" i="20"/>
  <c r="I36" i="20"/>
  <c r="O34" i="20"/>
  <c r="O22" i="20"/>
  <c r="K15" i="20"/>
  <c r="V11" i="20"/>
  <c r="X11" i="20"/>
  <c r="W11" i="20"/>
  <c r="R11" i="20"/>
  <c r="Q11" i="20"/>
  <c r="U11" i="20"/>
  <c r="S11" i="20"/>
  <c r="T11" i="20"/>
  <c r="P11" i="20"/>
  <c r="O11" i="20"/>
  <c r="N11" i="20"/>
  <c r="M11" i="20"/>
  <c r="L11" i="20"/>
  <c r="K11" i="20"/>
  <c r="J11" i="20"/>
  <c r="I11" i="20"/>
  <c r="G144" i="16" l="1"/>
  <c r="G925" i="16"/>
  <c r="G525" i="16"/>
  <c r="G761" i="16"/>
  <c r="G714" i="16"/>
  <c r="G616" i="16"/>
  <c r="G729" i="16"/>
  <c r="G565" i="16"/>
  <c r="G690" i="16"/>
  <c r="G832" i="16"/>
  <c r="G189" i="16"/>
  <c r="G756" i="16"/>
  <c r="G238" i="16"/>
  <c r="G662" i="16"/>
  <c r="G766" i="16"/>
  <c r="G174" i="16"/>
  <c r="G999" i="16"/>
  <c r="G490" i="16"/>
  <c r="G341" i="16"/>
  <c r="G981" i="16"/>
  <c r="G39" i="16"/>
  <c r="G196" i="16"/>
  <c r="G697" i="16"/>
  <c r="G938" i="16"/>
  <c r="G1011" i="16"/>
  <c r="G31" i="16"/>
  <c r="G147" i="16"/>
  <c r="G400" i="16"/>
  <c r="G880" i="16"/>
  <c r="G615" i="16"/>
  <c r="G521" i="16"/>
  <c r="G49" i="16"/>
  <c r="G137" i="16"/>
  <c r="G399" i="16"/>
  <c r="G518" i="16"/>
  <c r="G352" i="16"/>
  <c r="G249" i="16"/>
  <c r="G220" i="16"/>
  <c r="G644" i="16"/>
  <c r="G1027" i="16"/>
  <c r="G289" i="16"/>
  <c r="G267" i="16"/>
  <c r="G571" i="16"/>
  <c r="G879" i="16"/>
  <c r="G223" i="16"/>
  <c r="G129" i="16"/>
  <c r="G849" i="16"/>
  <c r="G710" i="16"/>
  <c r="G284" i="16"/>
  <c r="G882" i="16"/>
  <c r="G578" i="16"/>
  <c r="G799" i="16"/>
  <c r="G622" i="16"/>
  <c r="G846" i="16"/>
  <c r="G824" i="16"/>
  <c r="G160" i="16"/>
  <c r="G539" i="16"/>
  <c r="G277" i="16"/>
  <c r="G711" i="16"/>
  <c r="G529" i="16"/>
  <c r="G180" i="16"/>
  <c r="G769" i="16"/>
  <c r="G308" i="16"/>
  <c r="G753" i="16"/>
  <c r="G432" i="16"/>
  <c r="G696" i="16"/>
  <c r="G344" i="16"/>
  <c r="G361" i="16"/>
  <c r="G709" i="16"/>
  <c r="G63" i="16"/>
  <c r="G916" i="16"/>
  <c r="G829" i="16"/>
  <c r="G236" i="16"/>
  <c r="G625" i="16"/>
  <c r="G430" i="16"/>
  <c r="G422" i="16"/>
  <c r="G300" i="16"/>
  <c r="G153" i="16"/>
  <c r="G141" i="16"/>
  <c r="G965" i="16"/>
  <c r="G158" i="16"/>
  <c r="G647" i="16"/>
  <c r="G107" i="16"/>
  <c r="G626" i="16"/>
  <c r="G900" i="16"/>
  <c r="G403" i="16"/>
  <c r="G173" i="16"/>
  <c r="G448" i="16"/>
  <c r="G440" i="16"/>
  <c r="G329" i="16"/>
  <c r="G954" i="16"/>
  <c r="G270" i="16"/>
  <c r="G501" i="16"/>
  <c r="G825" i="16"/>
  <c r="G46" i="16"/>
  <c r="G471" i="16"/>
  <c r="G470" i="16"/>
  <c r="G780" i="16"/>
  <c r="G299" i="16"/>
  <c r="G125" i="16"/>
  <c r="G530" i="16"/>
  <c r="G388" i="16"/>
  <c r="G198" i="16"/>
  <c r="G419" i="16"/>
  <c r="G387" i="16"/>
  <c r="G116" i="16"/>
  <c r="G182" i="16"/>
  <c r="G739" i="16"/>
  <c r="G368" i="16"/>
  <c r="G819" i="16"/>
  <c r="G607" i="16"/>
  <c r="G599" i="16"/>
  <c r="G252" i="16"/>
  <c r="G204" i="16"/>
  <c r="G671" i="16"/>
  <c r="G472" i="16"/>
  <c r="G896" i="16"/>
  <c r="G822" i="16"/>
  <c r="G445" i="16"/>
  <c r="G76" i="16"/>
  <c r="G713" i="16"/>
  <c r="G286" i="16"/>
  <c r="G673" i="16"/>
  <c r="G110" i="16"/>
  <c r="G257" i="16"/>
  <c r="G104" i="16"/>
  <c r="G438" i="16"/>
  <c r="G609" i="16"/>
  <c r="G152" i="16"/>
  <c r="G540" i="16"/>
  <c r="G1006" i="16"/>
  <c r="G842" i="16"/>
  <c r="G243" i="16"/>
  <c r="G745" i="16"/>
  <c r="G623" i="16"/>
  <c r="G328" i="16"/>
  <c r="G171" i="16"/>
  <c r="G600" i="16"/>
  <c r="G59" i="16"/>
  <c r="G281" i="16"/>
  <c r="G866" i="16"/>
  <c r="G482" i="16"/>
  <c r="G203" i="16"/>
  <c r="G660" i="16"/>
  <c r="G159" i="16"/>
  <c r="G806" i="16"/>
  <c r="G53" i="16"/>
  <c r="G802" i="16"/>
  <c r="G645" i="16"/>
  <c r="G961" i="16"/>
  <c r="G964" i="16"/>
  <c r="G554" i="16"/>
  <c r="G596" i="16"/>
  <c r="G821" i="16"/>
  <c r="G811" i="16"/>
  <c r="G210" i="16"/>
  <c r="G81" i="16"/>
  <c r="G935" i="16"/>
  <c r="G319" i="16"/>
  <c r="G813" i="16"/>
  <c r="G772" i="16"/>
  <c r="G837" i="16"/>
  <c r="G712" i="16"/>
  <c r="G742" i="16"/>
  <c r="G665" i="16"/>
  <c r="G854" i="16"/>
  <c r="G598" i="16"/>
  <c r="G261" i="16"/>
  <c r="G688" i="16"/>
  <c r="G245" i="16"/>
  <c r="G253" i="16"/>
  <c r="G912" i="16"/>
  <c r="G503" i="16"/>
  <c r="G927" i="16"/>
  <c r="G297" i="16"/>
  <c r="G820" i="16"/>
  <c r="G313" i="16"/>
  <c r="G921" i="16"/>
  <c r="G560" i="16"/>
  <c r="G389" i="16"/>
  <c r="G333" i="16"/>
  <c r="G850" i="16"/>
  <c r="G722" i="16"/>
  <c r="G754" i="16"/>
  <c r="G379" i="16"/>
  <c r="G746" i="16"/>
  <c r="G553" i="16"/>
  <c r="G883" i="16"/>
  <c r="G841" i="16"/>
  <c r="G995" i="16"/>
  <c r="G489" i="16"/>
  <c r="G654" i="16"/>
  <c r="G303" i="16"/>
  <c r="G959" i="16"/>
  <c r="G584" i="16"/>
  <c r="G426" i="16"/>
  <c r="G37" i="16"/>
  <c r="G207" i="16"/>
  <c r="G543" i="16"/>
  <c r="G459" i="16"/>
  <c r="G733" i="16"/>
  <c r="G60" i="16"/>
  <c r="G702" i="16"/>
  <c r="G851" i="16"/>
  <c r="G992" i="16"/>
  <c r="G85" i="16"/>
  <c r="G327" i="16"/>
  <c r="G593" i="16"/>
  <c r="G814" i="16"/>
  <c r="G656" i="16"/>
  <c r="G734" i="16"/>
  <c r="G36" i="16"/>
  <c r="G88" i="16"/>
  <c r="G454" i="16"/>
  <c r="G217" i="16"/>
  <c r="G54" i="16"/>
  <c r="G612" i="16"/>
  <c r="G919" i="16"/>
  <c r="G906" i="16"/>
  <c r="G184" i="16"/>
  <c r="G117" i="16"/>
  <c r="G288" i="16"/>
  <c r="G279" i="16"/>
  <c r="G434" i="16"/>
  <c r="G390" i="16"/>
  <c r="G939" i="16"/>
  <c r="G363" i="16"/>
  <c r="G808" i="16"/>
  <c r="G392" i="16"/>
  <c r="G377" i="16"/>
  <c r="G899" i="16"/>
  <c r="G668" i="16"/>
  <c r="G715" i="16"/>
  <c r="G342" i="16"/>
  <c r="G681" i="16"/>
  <c r="G362" i="16"/>
  <c r="G265" i="16"/>
  <c r="G1028" i="16"/>
  <c r="G436" i="16"/>
  <c r="G975" i="16"/>
  <c r="G407" i="16"/>
  <c r="G499" i="16"/>
  <c r="G936" i="16"/>
  <c r="G758" i="16"/>
  <c r="G962" i="16"/>
  <c r="G55" i="16"/>
  <c r="G254" i="16"/>
  <c r="G828" i="16"/>
  <c r="G298" i="16"/>
  <c r="G751" i="16"/>
  <c r="G83" i="16"/>
  <c r="G385" i="16"/>
  <c r="G209" i="16"/>
  <c r="G740" i="16"/>
  <c r="G405" i="16"/>
  <c r="G146" i="16"/>
  <c r="G273" i="16"/>
  <c r="G453" i="16"/>
  <c r="G271" i="16"/>
  <c r="G886" i="16"/>
  <c r="G834" i="16"/>
  <c r="G991" i="16"/>
  <c r="G767" i="16"/>
  <c r="G942" i="16"/>
  <c r="G473" i="16"/>
  <c r="G674" i="16"/>
  <c r="G334" i="16"/>
  <c r="G676" i="16"/>
  <c r="G373" i="16"/>
  <c r="G305" i="16"/>
  <c r="G1018" i="16"/>
  <c r="G280" i="16"/>
  <c r="G73" i="16"/>
  <c r="G1008" i="16"/>
  <c r="G275" i="16"/>
  <c r="G661" i="16"/>
  <c r="G239" i="16"/>
  <c r="G807" i="16"/>
  <c r="G446" i="16"/>
  <c r="G317" i="16"/>
  <c r="G283" i="16"/>
  <c r="G795" i="16"/>
  <c r="G915" i="16"/>
  <c r="G624" i="16"/>
  <c r="G322" i="16"/>
  <c r="G124" i="16"/>
  <c r="G830" i="16"/>
  <c r="G917" i="16"/>
  <c r="G136" i="16"/>
  <c r="G98" i="16"/>
  <c r="G575" i="16"/>
  <c r="G347" i="16"/>
  <c r="G630" i="16"/>
  <c r="G339" i="16"/>
  <c r="G582" i="16"/>
  <c r="G247" i="16"/>
  <c r="G79" i="16"/>
  <c r="G801" i="16"/>
  <c r="G325" i="16"/>
  <c r="G324" i="16"/>
  <c r="G787" i="16"/>
  <c r="C31" i="16"/>
  <c r="G428" i="16"/>
  <c r="G409" i="16"/>
  <c r="G516" i="16"/>
  <c r="G931" i="16"/>
  <c r="G415" i="16"/>
  <c r="G990" i="16"/>
  <c r="G541" i="16"/>
  <c r="G346" i="16"/>
  <c r="G468" i="16"/>
  <c r="G481" i="16"/>
  <c r="G190" i="16"/>
  <c r="G326" i="16"/>
  <c r="G215" i="16"/>
  <c r="G340" i="16"/>
  <c r="G463" i="16"/>
  <c r="G444" i="16"/>
  <c r="G604" i="16"/>
  <c r="G923" i="16"/>
  <c r="G99" i="16"/>
  <c r="G924" i="16"/>
  <c r="G564" i="16"/>
  <c r="G979" i="16"/>
  <c r="G926" i="16"/>
  <c r="G679" i="16"/>
  <c r="G817" i="16"/>
  <c r="G585" i="16"/>
  <c r="G955" i="16"/>
  <c r="G496" i="16"/>
  <c r="G359" i="16"/>
  <c r="G635" i="16"/>
  <c r="G884" i="16"/>
  <c r="G143" i="16"/>
  <c r="G301" i="16"/>
  <c r="G162" i="16"/>
  <c r="G115" i="16"/>
  <c r="G187" i="16"/>
  <c r="G700" i="16"/>
  <c r="G590" i="16"/>
  <c r="G505" i="16"/>
  <c r="G863" i="16"/>
  <c r="G627" i="16"/>
  <c r="G843" i="16"/>
  <c r="G226" i="16"/>
  <c r="G949" i="16"/>
  <c r="G260" i="16"/>
  <c r="G397" i="16"/>
  <c r="G206" i="16"/>
  <c r="G603" i="16"/>
  <c r="G214" i="16"/>
  <c r="G601" i="16"/>
  <c r="G864" i="16"/>
  <c r="G686" i="16"/>
  <c r="G757" i="16"/>
  <c r="G57" i="16"/>
  <c r="G796" i="16"/>
  <c r="G629" i="16"/>
  <c r="G425" i="16"/>
  <c r="G534" i="16"/>
  <c r="G718" i="16"/>
  <c r="G653" i="16"/>
  <c r="G274" i="16"/>
  <c r="G461" i="16"/>
  <c r="G987" i="16"/>
  <c r="G791" i="16"/>
  <c r="G68" i="16"/>
  <c r="G246" i="16"/>
  <c r="G752" i="16"/>
  <c r="G617" i="16"/>
  <c r="G631" i="16"/>
  <c r="G976" i="16"/>
  <c r="G701" i="16"/>
  <c r="G581" i="16"/>
  <c r="G348" i="16"/>
  <c r="G302" i="16"/>
  <c r="G345" i="16"/>
  <c r="G449" i="16"/>
  <c r="G172" i="16"/>
  <c r="G364" i="16"/>
  <c r="G429" i="16"/>
  <c r="G610" i="16"/>
  <c r="G508" i="16"/>
  <c r="G382" i="16"/>
  <c r="G293" i="16"/>
  <c r="G195" i="16"/>
  <c r="G495" i="16"/>
  <c r="G870" i="16"/>
  <c r="G264" i="16"/>
  <c r="G231" i="16"/>
  <c r="G150" i="16"/>
  <c r="G586" i="16"/>
  <c r="G966" i="16"/>
  <c r="G885" i="16"/>
  <c r="G522" i="16"/>
  <c r="G258" i="16"/>
  <c r="G619" i="16"/>
  <c r="G105" i="16"/>
  <c r="G559" i="16"/>
  <c r="G232" i="16"/>
  <c r="G958" i="16"/>
  <c r="G785" i="16"/>
  <c r="G285" i="16"/>
  <c r="G887" i="16"/>
  <c r="G151" i="16"/>
  <c r="G877" i="16"/>
  <c r="G528" i="16"/>
  <c r="G1003" i="16"/>
  <c r="G779" i="16"/>
  <c r="G460" i="16"/>
  <c r="G71" i="16"/>
  <c r="G61" i="16"/>
  <c r="G738" i="16"/>
  <c r="G583" i="16"/>
  <c r="G684" i="16"/>
  <c r="G155" i="16"/>
  <c r="G750" i="16"/>
  <c r="G594" i="16"/>
  <c r="G350" i="16"/>
  <c r="G677" i="16"/>
  <c r="G145" i="16"/>
  <c r="G109" i="16"/>
  <c r="G227" i="16"/>
  <c r="G65" i="16"/>
  <c r="G41" i="16"/>
  <c r="G450" i="16"/>
  <c r="G424" i="16"/>
  <c r="G230" i="16"/>
  <c r="G810" i="16"/>
  <c r="G1021" i="16"/>
  <c r="G984" i="16"/>
  <c r="G435" i="16"/>
  <c r="G680" i="16"/>
  <c r="G72" i="16"/>
  <c r="G770" i="16"/>
  <c r="G640" i="16"/>
  <c r="G224" i="16"/>
  <c r="G726" i="16"/>
  <c r="G1010" i="16"/>
  <c r="G331" i="16"/>
  <c r="G848" i="16"/>
  <c r="G1015" i="16"/>
  <c r="G833" i="16"/>
  <c r="G507" i="16"/>
  <c r="G716" i="16"/>
  <c r="G823" i="16"/>
  <c r="G44" i="16"/>
  <c r="G77" i="16"/>
  <c r="G687" i="16"/>
  <c r="G839" i="16"/>
  <c r="G997" i="16"/>
  <c r="G682" i="16"/>
  <c r="G860" i="16"/>
  <c r="G70" i="16"/>
  <c r="G544" i="16"/>
  <c r="G903" i="16"/>
  <c r="G370" i="16"/>
  <c r="G365" i="16"/>
  <c r="G121" i="16"/>
  <c r="G233" i="16"/>
  <c r="G154" i="16"/>
  <c r="G567" i="16"/>
  <c r="G1026" i="16"/>
  <c r="G1022" i="16"/>
  <c r="G812" i="16"/>
  <c r="G782" i="16"/>
  <c r="G97" i="16"/>
  <c r="G929" i="16"/>
  <c r="G30" i="16"/>
  <c r="G366" i="16"/>
  <c r="G374" i="16"/>
  <c r="G262" i="16"/>
  <c r="G186" i="16"/>
  <c r="G506" i="16"/>
  <c r="G383" i="16"/>
  <c r="G181" i="16"/>
  <c r="G291" i="16"/>
  <c r="G127" i="16"/>
  <c r="G655" i="16"/>
  <c r="G792" i="16"/>
  <c r="G572" i="16"/>
  <c r="G836" i="16"/>
  <c r="G972" i="16"/>
  <c r="G771" i="16"/>
  <c r="G337" i="16"/>
  <c r="G945" i="16"/>
  <c r="G465" i="16"/>
  <c r="G67" i="16"/>
  <c r="G797" i="16"/>
  <c r="G853" i="16"/>
  <c r="G202" i="16"/>
  <c r="G62" i="16"/>
  <c r="G416" i="16"/>
  <c r="G401" i="16"/>
  <c r="G721" i="16"/>
  <c r="G960" i="16"/>
  <c r="G914" i="16"/>
  <c r="G48" i="16"/>
  <c r="G229" i="16"/>
  <c r="G778" i="16"/>
  <c r="G641" i="16"/>
  <c r="G235" i="16"/>
  <c r="G535" i="16"/>
  <c r="G433" i="16"/>
  <c r="G724" i="16"/>
  <c r="G108" i="16"/>
  <c r="G112" i="16"/>
  <c r="G982" i="16"/>
  <c r="G968" i="16"/>
  <c r="G266" i="16"/>
  <c r="G737" i="16"/>
  <c r="G552" i="16"/>
  <c r="G775" i="16"/>
  <c r="G513" i="16"/>
  <c r="G396" i="16"/>
  <c r="G314" i="16"/>
  <c r="G957" i="16"/>
  <c r="G78" i="16"/>
  <c r="G1013" i="16"/>
  <c r="G191" i="16"/>
  <c r="G132" i="16"/>
  <c r="G948" i="16"/>
  <c r="G699" i="16"/>
  <c r="G354" i="16"/>
  <c r="G904" i="16"/>
  <c r="G134" i="16"/>
  <c r="G646" i="16"/>
  <c r="G102" i="16"/>
  <c r="G918" i="16"/>
  <c r="G698" i="16"/>
  <c r="G375" i="16"/>
  <c r="G213" i="16"/>
  <c r="G720" i="16"/>
  <c r="G418" i="16"/>
  <c r="G538" i="16"/>
  <c r="G570" i="16"/>
  <c r="G932" i="16"/>
  <c r="G211" i="16"/>
  <c r="G732" i="16"/>
  <c r="G663" i="16"/>
  <c r="G510" i="16"/>
  <c r="G1001" i="16"/>
  <c r="G157" i="16"/>
  <c r="G38" i="16"/>
  <c r="G526" i="16"/>
  <c r="G749" i="16"/>
  <c r="G398" i="16"/>
  <c r="G664" i="16"/>
  <c r="G512" i="16"/>
  <c r="G595" i="16"/>
  <c r="G1025" i="16"/>
  <c r="G587" i="16"/>
  <c r="G479" i="16"/>
  <c r="G353" i="16"/>
  <c r="G82" i="16"/>
  <c r="G255" i="16"/>
  <c r="G704" i="16"/>
  <c r="G971" i="16"/>
  <c r="G64" i="16"/>
  <c r="G212" i="16"/>
  <c r="G650" i="16"/>
  <c r="G532" i="16"/>
  <c r="G566" i="16"/>
  <c r="G251" i="16"/>
  <c r="G574" i="16"/>
  <c r="G168" i="16"/>
  <c r="G873" i="16"/>
  <c r="G240" i="16"/>
  <c r="G728" i="16"/>
  <c r="G868" i="16"/>
  <c r="G705" i="16"/>
  <c r="G1000" i="16"/>
  <c r="G404" i="16"/>
  <c r="G381" i="16"/>
  <c r="G395" i="16"/>
  <c r="G977" i="16"/>
  <c r="G118" i="16"/>
  <c r="G793" i="16"/>
  <c r="G42" i="16"/>
  <c r="G606" i="16"/>
  <c r="G717" i="16"/>
  <c r="G410" i="16"/>
  <c r="G689" i="16"/>
  <c r="G759" i="16"/>
  <c r="G545" i="16"/>
  <c r="G469" i="16"/>
  <c r="G156" i="16"/>
  <c r="G669" i="16"/>
  <c r="G135" i="16"/>
  <c r="G871" i="16"/>
  <c r="G874" i="16"/>
  <c r="G781" i="16"/>
  <c r="G488" i="16"/>
  <c r="G372" i="16"/>
  <c r="G86" i="16"/>
  <c r="G658" i="16"/>
  <c r="G569" i="16"/>
  <c r="G876" i="16"/>
  <c r="G784" i="16"/>
  <c r="G741" i="16"/>
  <c r="G417" i="16"/>
  <c r="G634" i="16"/>
  <c r="G547" i="16"/>
  <c r="G763" i="16"/>
  <c r="G456" i="16"/>
  <c r="G32" i="16"/>
  <c r="G423" i="16"/>
  <c r="G950" i="16"/>
  <c r="G192" i="16"/>
  <c r="G474" i="16"/>
  <c r="G908" i="16"/>
  <c r="G336" i="16"/>
  <c r="G922" i="16"/>
  <c r="G760" i="16"/>
  <c r="G457" i="16"/>
  <c r="G69" i="16"/>
  <c r="G369" i="16"/>
  <c r="G809" i="16"/>
  <c r="G494" i="16"/>
  <c r="G208" i="16"/>
  <c r="G755" i="16"/>
  <c r="G391" i="16"/>
  <c r="G685" i="16"/>
  <c r="G311" i="16"/>
  <c r="G562" i="16"/>
  <c r="G376" i="16"/>
  <c r="G278" i="16"/>
  <c r="G872" i="16"/>
  <c r="G282" i="16"/>
  <c r="G588" i="16"/>
  <c r="G670" i="16"/>
  <c r="G219" i="16"/>
  <c r="G563" i="16"/>
  <c r="G657" i="16"/>
  <c r="G276" i="16"/>
  <c r="G34" i="16"/>
  <c r="G905" i="16"/>
  <c r="G943" i="16"/>
  <c r="G466" i="16"/>
  <c r="G996" i="16"/>
  <c r="G911" i="16"/>
  <c r="G875" i="16"/>
  <c r="G576" i="16"/>
  <c r="G840" i="16"/>
  <c r="G95" i="16"/>
  <c r="G706" i="16"/>
  <c r="G75" i="16"/>
  <c r="G1009" i="16"/>
  <c r="G351" i="16"/>
  <c r="G412" i="16"/>
  <c r="G485" i="16"/>
  <c r="G835" i="16"/>
  <c r="G165" i="16"/>
  <c r="G637" i="16"/>
  <c r="G504" i="16"/>
  <c r="G179" i="16"/>
  <c r="G33" i="16"/>
  <c r="G491" i="16"/>
  <c r="G188" i="16"/>
  <c r="G176" i="16"/>
  <c r="G205" i="16"/>
  <c r="G852" i="16"/>
  <c r="G998" i="16"/>
  <c r="G974" i="16"/>
  <c r="G818" i="16"/>
  <c r="G573" i="16"/>
  <c r="G357" i="16"/>
  <c r="G263" i="16"/>
  <c r="G683" i="16"/>
  <c r="G420" i="16"/>
  <c r="G558" i="16"/>
  <c r="G360" i="16"/>
  <c r="G427" i="16"/>
  <c r="G1023" i="16"/>
  <c r="G994" i="16"/>
  <c r="G393" i="16"/>
  <c r="G542" i="16"/>
  <c r="G611" i="16"/>
  <c r="G894" i="16"/>
  <c r="G888" i="16"/>
  <c r="G475" i="16"/>
  <c r="G536" i="16"/>
  <c r="G96" i="16"/>
  <c r="G306" i="16"/>
  <c r="G533" i="16"/>
  <c r="G126" i="16"/>
  <c r="G980" i="16"/>
  <c r="G268" i="16"/>
  <c r="G523" i="16"/>
  <c r="G788" i="16"/>
  <c r="G148" i="16"/>
  <c r="G464" i="16"/>
  <c r="G309" i="16"/>
  <c r="G52" i="16"/>
  <c r="G502" i="16"/>
  <c r="G933" i="16"/>
  <c r="G869" i="16"/>
  <c r="G35" i="16"/>
  <c r="G703" i="16"/>
  <c r="G56" i="16"/>
  <c r="G443" i="16"/>
  <c r="G477" i="16"/>
  <c r="G970" i="16"/>
  <c r="G520" i="16"/>
  <c r="G804" i="16"/>
  <c r="G993" i="16"/>
  <c r="G890" i="16"/>
  <c r="G100" i="16"/>
  <c r="G580" i="16"/>
  <c r="G986" i="16"/>
  <c r="G946" i="16"/>
  <c r="G292" i="16"/>
  <c r="G744" i="16"/>
  <c r="G130" i="16"/>
  <c r="G177" i="16"/>
  <c r="G783" i="16"/>
  <c r="G222" i="16"/>
  <c r="G200" i="16"/>
  <c r="G613" i="16"/>
  <c r="G500" i="16"/>
  <c r="G394" i="16"/>
  <c r="G139" i="16"/>
  <c r="G517" i="16"/>
  <c r="G163" i="16"/>
  <c r="G614" i="16"/>
  <c r="G928" i="16"/>
  <c r="G123" i="16"/>
  <c r="G304" i="16"/>
  <c r="G805" i="16"/>
  <c r="G859" i="16"/>
  <c r="G498" i="16"/>
  <c r="G442" i="16"/>
  <c r="G323" i="16"/>
  <c r="G1017" i="16"/>
  <c r="G113" i="16"/>
  <c r="G133" i="16"/>
  <c r="G315" i="16"/>
  <c r="G74" i="16"/>
  <c r="G515" i="16"/>
  <c r="G695" i="16"/>
  <c r="G486" i="16"/>
  <c r="G45" i="16"/>
  <c r="G439" i="16"/>
  <c r="G131" i="16"/>
  <c r="G80" i="16"/>
  <c r="G378" i="16"/>
  <c r="G250" i="16"/>
  <c r="G620" i="16"/>
  <c r="G555" i="16"/>
  <c r="G487" i="16"/>
  <c r="G338" i="16"/>
  <c r="G413" i="16"/>
  <c r="G920" i="16"/>
  <c r="G87" i="16"/>
  <c r="G93" i="16"/>
  <c r="G142" i="16"/>
  <c r="G1016" i="16"/>
  <c r="G952" i="16"/>
  <c r="G579" i="16"/>
  <c r="G546" i="16"/>
  <c r="G216" i="16"/>
  <c r="G122" i="16"/>
  <c r="G92" i="16"/>
  <c r="G1024" i="16"/>
  <c r="G967" i="16"/>
  <c r="G856" i="16"/>
  <c r="G719" i="16"/>
  <c r="G221" i="16"/>
  <c r="G845" i="16"/>
  <c r="G514" i="16"/>
  <c r="G895" i="16"/>
  <c r="G384" i="16"/>
  <c r="G537" i="16"/>
  <c r="G90" i="16"/>
  <c r="G493" i="16"/>
  <c r="G881" i="16"/>
  <c r="G519" i="16"/>
  <c r="G800" i="16"/>
  <c r="G193" i="16"/>
  <c r="G591" i="16"/>
  <c r="G1012" i="16"/>
  <c r="G103" i="16"/>
  <c r="G170" i="16"/>
  <c r="G659" i="16"/>
  <c r="G411" i="16"/>
  <c r="G458" i="16"/>
  <c r="G678" i="16"/>
  <c r="G549" i="16"/>
  <c r="G643" i="16"/>
  <c r="G140" i="16"/>
  <c r="G237" i="16"/>
  <c r="G316" i="16"/>
  <c r="G106" i="16"/>
  <c r="G862" i="16"/>
  <c r="G666" i="16"/>
  <c r="G91" i="16"/>
  <c r="G621" i="16"/>
  <c r="G730" i="16"/>
  <c r="G421" i="16"/>
  <c r="G636" i="16"/>
  <c r="G386" i="16"/>
  <c r="G321" i="16"/>
  <c r="G963" i="16"/>
  <c r="G234" i="16"/>
  <c r="G199" i="16"/>
  <c r="G561" i="16"/>
  <c r="G891" i="16"/>
  <c r="G693" i="16"/>
  <c r="G178" i="16"/>
  <c r="G878" i="16"/>
  <c r="G1004" i="16"/>
  <c r="G89" i="16"/>
  <c r="G380" i="16"/>
  <c r="G735" i="16"/>
  <c r="G1014" i="16"/>
  <c r="G312" i="16"/>
  <c r="G608" i="16"/>
  <c r="G197" i="16"/>
  <c r="G989" i="16"/>
  <c r="G476" i="16"/>
  <c r="G497" i="16"/>
  <c r="G691" i="16"/>
  <c r="G43" i="16"/>
  <c r="G228" i="16"/>
  <c r="G605" i="16"/>
  <c r="G672" i="16"/>
  <c r="G597" i="16"/>
  <c r="G776" i="16"/>
  <c r="G897" i="16"/>
  <c r="G865" i="16"/>
  <c r="G527" i="16"/>
  <c r="G940" i="16"/>
  <c r="G727" i="16"/>
  <c r="G467" i="16"/>
  <c r="G988" i="16"/>
  <c r="G892" i="16"/>
  <c r="G349" i="16"/>
  <c r="G944" i="16"/>
  <c r="G294" i="16"/>
  <c r="G639" i="16"/>
  <c r="G524" i="16"/>
  <c r="G901" i="16"/>
  <c r="G66" i="16"/>
  <c r="G414" i="16"/>
  <c r="G244" i="16"/>
  <c r="G185" i="16"/>
  <c r="G765" i="16"/>
  <c r="G803" i="16"/>
  <c r="G551" i="16"/>
  <c r="G511" i="16"/>
  <c r="G269" i="16"/>
  <c r="G272" i="16"/>
  <c r="G951" i="16"/>
  <c r="G628" i="16"/>
  <c r="G633" i="16"/>
  <c r="G985" i="16"/>
  <c r="G149" i="16"/>
  <c r="G47" i="16"/>
  <c r="G736" i="16"/>
  <c r="G953" i="16"/>
  <c r="G725" i="16"/>
  <c r="G844" i="16"/>
  <c r="G335" i="16"/>
  <c r="G858" i="16"/>
  <c r="G290" i="16"/>
  <c r="G978" i="16"/>
  <c r="G194" i="16"/>
  <c r="G898" i="16"/>
  <c r="G777" i="16"/>
  <c r="G241" i="16"/>
  <c r="G101" i="16"/>
  <c r="G492" i="16"/>
  <c r="G343" i="16"/>
  <c r="G531" i="16"/>
  <c r="G983" i="16"/>
  <c r="G847" i="16"/>
  <c r="G256" i="16"/>
  <c r="G774" i="16"/>
  <c r="G358" i="16"/>
  <c r="G111" i="16"/>
  <c r="G861" i="16"/>
  <c r="G652" i="16"/>
  <c r="G762" i="16"/>
  <c r="G310" i="16"/>
  <c r="G138" i="16"/>
  <c r="G169" i="16"/>
  <c r="G816" i="16"/>
  <c r="G934" i="16"/>
  <c r="G826" i="16"/>
  <c r="G798" i="16"/>
  <c r="G694" i="16"/>
  <c r="G790" i="16"/>
  <c r="G332" i="16"/>
  <c r="G1002" i="16"/>
  <c r="G462" i="16"/>
  <c r="G509" i="16"/>
  <c r="G452" i="16"/>
  <c r="G356" i="16"/>
  <c r="G478" i="16"/>
  <c r="G764" i="16"/>
  <c r="G330" i="16"/>
  <c r="G692" i="16"/>
  <c r="G296" i="16"/>
  <c r="G295" i="16"/>
  <c r="G638" i="16"/>
  <c r="G748" i="16"/>
  <c r="G857" i="16"/>
  <c r="G556" i="16"/>
  <c r="G431" i="16"/>
  <c r="G119" i="16"/>
  <c r="G642" i="16"/>
  <c r="G577" i="16"/>
  <c r="G1020" i="16"/>
  <c r="G707" i="16"/>
  <c r="G602" i="16"/>
  <c r="G667" i="16"/>
  <c r="G1005" i="16"/>
  <c r="G827" i="16"/>
  <c r="G441" i="16"/>
  <c r="G161" i="16"/>
  <c r="G114" i="16"/>
  <c r="G183" i="16"/>
  <c r="G175" i="16"/>
  <c r="G867" i="16"/>
  <c r="G355" i="16"/>
  <c r="G307" i="16"/>
  <c r="G408" i="16"/>
  <c r="G406" i="16"/>
  <c r="G794" i="16"/>
  <c r="G855" i="16"/>
  <c r="G447" i="16"/>
  <c r="G451" i="16"/>
  <c r="G747" i="16"/>
  <c r="G789" i="16"/>
  <c r="G648" i="16"/>
  <c r="G455" i="16"/>
  <c r="G218" i="16"/>
  <c r="G632" i="16"/>
  <c r="G51" i="16"/>
  <c r="G120" i="16"/>
  <c r="G50" i="16"/>
  <c r="G907" i="16"/>
  <c r="G786" i="16"/>
  <c r="G831" i="16"/>
  <c r="G743" i="16"/>
  <c r="G675" i="16"/>
  <c r="G248" i="16"/>
  <c r="G318" i="16"/>
  <c r="G94" i="16"/>
  <c r="G941" i="16"/>
  <c r="G618" i="16"/>
  <c r="G287" i="16"/>
  <c r="G651" i="16"/>
  <c r="G40" i="16"/>
  <c r="G367" i="16"/>
  <c r="G164" i="16"/>
  <c r="G166" i="16"/>
  <c r="G815" i="16"/>
  <c r="G1007" i="16"/>
  <c r="G557" i="16"/>
  <c r="G371" i="16"/>
  <c r="G910" i="16"/>
  <c r="G973" i="16"/>
  <c r="G242" i="16"/>
  <c r="G930" i="16"/>
  <c r="G913" i="16"/>
  <c r="G84" i="16"/>
  <c r="G201" i="16"/>
  <c r="G893" i="16"/>
  <c r="G480" i="16"/>
  <c r="G589" i="16"/>
  <c r="G550" i="16"/>
  <c r="G889" i="16"/>
  <c r="G483" i="16"/>
  <c r="G402" i="16"/>
  <c r="G568" i="16"/>
  <c r="G437" i="16"/>
  <c r="G592" i="16"/>
  <c r="G259" i="16"/>
  <c r="G320" i="16"/>
  <c r="G937" i="16"/>
  <c r="G902" i="16"/>
  <c r="G708" i="16"/>
  <c r="G947" i="16"/>
  <c r="G58" i="16"/>
  <c r="G649" i="16"/>
  <c r="G969" i="16"/>
  <c r="G768" i="16"/>
  <c r="G1019" i="16"/>
  <c r="G167" i="16"/>
  <c r="G548" i="16"/>
  <c r="G909" i="16"/>
  <c r="G838" i="16"/>
  <c r="G484" i="16"/>
  <c r="G956" i="16"/>
  <c r="G773" i="16"/>
  <c r="G225" i="16"/>
  <c r="G723" i="16"/>
  <c r="G731" i="16"/>
  <c r="G128" i="16"/>
  <c r="Y24" i="20"/>
  <c r="Y26" i="20"/>
  <c r="Y28" i="20"/>
  <c r="Z12" i="20"/>
  <c r="Y13" i="20"/>
  <c r="Y19" i="20"/>
  <c r="Z11" i="20"/>
  <c r="Z20" i="20"/>
  <c r="Z22" i="20"/>
  <c r="Y30" i="20"/>
  <c r="Y32" i="20"/>
  <c r="Y11" i="20"/>
  <c r="Z36" i="20"/>
  <c r="Y14" i="20"/>
  <c r="Y16" i="20"/>
  <c r="Y20" i="20"/>
  <c r="Y22" i="20"/>
  <c r="Y18" i="20"/>
  <c r="Y34" i="20"/>
  <c r="Y15" i="20"/>
  <c r="Y17" i="20"/>
  <c r="Y21" i="20"/>
  <c r="Y23" i="20"/>
  <c r="Y25" i="20"/>
  <c r="Y27" i="20"/>
  <c r="Y29" i="20"/>
  <c r="Y31" i="20"/>
  <c r="Y33" i="20"/>
  <c r="Y35" i="20"/>
  <c r="Z13" i="20"/>
  <c r="Z15" i="20"/>
  <c r="Z17" i="20"/>
  <c r="Z19" i="20"/>
  <c r="Z21" i="20"/>
  <c r="Z23" i="20"/>
  <c r="Z25" i="20"/>
  <c r="Z27" i="20"/>
  <c r="Z29" i="20"/>
  <c r="Z31" i="20"/>
  <c r="Z33" i="20"/>
  <c r="Z35" i="20"/>
  <c r="Y36" i="20"/>
  <c r="Z16" i="20"/>
  <c r="Z18" i="20"/>
  <c r="Z24" i="20"/>
  <c r="Z26" i="20"/>
  <c r="Z28" i="20"/>
  <c r="Z30" i="20"/>
  <c r="Z32" i="20"/>
  <c r="Z34" i="20"/>
  <c r="Y12" i="20"/>
  <c r="Z14" i="20"/>
  <c r="C32" i="16" l="1"/>
  <c r="AA68" i="4"/>
  <c r="Z68" i="4"/>
  <c r="Y68" i="4"/>
  <c r="X68" i="4"/>
  <c r="W68" i="4"/>
  <c r="V68" i="4"/>
  <c r="U68" i="4"/>
  <c r="T68" i="4"/>
  <c r="S68" i="4"/>
  <c r="R68" i="4"/>
  <c r="Q68" i="4"/>
  <c r="P68" i="4"/>
  <c r="O68" i="4"/>
  <c r="N68" i="4"/>
  <c r="M68" i="4"/>
  <c r="L68" i="4"/>
  <c r="K68" i="4"/>
  <c r="J68" i="4"/>
  <c r="I68" i="4"/>
  <c r="H68" i="4"/>
  <c r="G68" i="4"/>
  <c r="F68" i="4"/>
  <c r="E68" i="4"/>
  <c r="AA67" i="4"/>
  <c r="Z67" i="4"/>
  <c r="Y67" i="4"/>
  <c r="X67" i="4"/>
  <c r="W67" i="4"/>
  <c r="V67" i="4"/>
  <c r="U67" i="4"/>
  <c r="T67" i="4"/>
  <c r="S67" i="4"/>
  <c r="R67" i="4"/>
  <c r="Q67" i="4"/>
  <c r="P67" i="4"/>
  <c r="O67" i="4"/>
  <c r="N67" i="4"/>
  <c r="M67" i="4"/>
  <c r="L67" i="4"/>
  <c r="K67" i="4"/>
  <c r="J67" i="4"/>
  <c r="I67" i="4"/>
  <c r="H67" i="4"/>
  <c r="G67" i="4"/>
  <c r="F67" i="4"/>
  <c r="E67" i="4"/>
  <c r="AA66" i="4"/>
  <c r="Z66" i="4"/>
  <c r="Y66" i="4"/>
  <c r="X66" i="4"/>
  <c r="W66" i="4"/>
  <c r="V66" i="4"/>
  <c r="U66" i="4"/>
  <c r="T66" i="4"/>
  <c r="S66" i="4"/>
  <c r="R66" i="4"/>
  <c r="Q66" i="4"/>
  <c r="P66" i="4"/>
  <c r="O66" i="4"/>
  <c r="N66" i="4"/>
  <c r="M66" i="4"/>
  <c r="L66" i="4"/>
  <c r="K66" i="4"/>
  <c r="J66" i="4"/>
  <c r="I66" i="4"/>
  <c r="H66" i="4"/>
  <c r="G66" i="4"/>
  <c r="F66" i="4"/>
  <c r="E66" i="4"/>
  <c r="AA65" i="4"/>
  <c r="Z65" i="4"/>
  <c r="Y65" i="4"/>
  <c r="X65" i="4"/>
  <c r="W65" i="4"/>
  <c r="V65" i="4"/>
  <c r="U65" i="4"/>
  <c r="T65" i="4"/>
  <c r="S65" i="4"/>
  <c r="R65" i="4"/>
  <c r="Q65" i="4"/>
  <c r="P65" i="4"/>
  <c r="O65" i="4"/>
  <c r="N65" i="4"/>
  <c r="M65" i="4"/>
  <c r="L65" i="4"/>
  <c r="K65" i="4"/>
  <c r="J65" i="4"/>
  <c r="I65" i="4"/>
  <c r="H65" i="4"/>
  <c r="G65" i="4"/>
  <c r="F65" i="4"/>
  <c r="E65" i="4"/>
  <c r="AA62" i="4"/>
  <c r="Z62" i="4"/>
  <c r="Y62" i="4"/>
  <c r="X62" i="4"/>
  <c r="W62" i="4"/>
  <c r="V62" i="4"/>
  <c r="U62" i="4"/>
  <c r="T62" i="4"/>
  <c r="S62" i="4"/>
  <c r="R62" i="4"/>
  <c r="Q62" i="4"/>
  <c r="P62" i="4"/>
  <c r="O62" i="4"/>
  <c r="N62" i="4"/>
  <c r="M62" i="4"/>
  <c r="L62" i="4"/>
  <c r="K62" i="4"/>
  <c r="J62" i="4"/>
  <c r="I62" i="4"/>
  <c r="H62" i="4"/>
  <c r="G62" i="4"/>
  <c r="F62" i="4"/>
  <c r="E62" i="4"/>
  <c r="AA61" i="4"/>
  <c r="Z61" i="4"/>
  <c r="Y61" i="4"/>
  <c r="X61" i="4"/>
  <c r="W61" i="4"/>
  <c r="V61" i="4"/>
  <c r="U61" i="4"/>
  <c r="T61" i="4"/>
  <c r="S61" i="4"/>
  <c r="R61" i="4"/>
  <c r="Q61" i="4"/>
  <c r="P61" i="4"/>
  <c r="O61" i="4"/>
  <c r="N61" i="4"/>
  <c r="M61" i="4"/>
  <c r="L61" i="4"/>
  <c r="K61" i="4"/>
  <c r="J61" i="4"/>
  <c r="I61" i="4"/>
  <c r="H61" i="4"/>
  <c r="G61" i="4"/>
  <c r="F61" i="4"/>
  <c r="E61" i="4"/>
  <c r="AA60" i="4"/>
  <c r="Z60" i="4"/>
  <c r="Y60" i="4"/>
  <c r="X60" i="4"/>
  <c r="W60" i="4"/>
  <c r="V60" i="4"/>
  <c r="U60" i="4"/>
  <c r="T60" i="4"/>
  <c r="S60" i="4"/>
  <c r="R60" i="4"/>
  <c r="Q60" i="4"/>
  <c r="P60" i="4"/>
  <c r="O60" i="4"/>
  <c r="N60" i="4"/>
  <c r="M60" i="4"/>
  <c r="L60" i="4"/>
  <c r="K60" i="4"/>
  <c r="J60" i="4"/>
  <c r="I60" i="4"/>
  <c r="H60" i="4"/>
  <c r="G60" i="4"/>
  <c r="F60" i="4"/>
  <c r="E60" i="4"/>
  <c r="AA59" i="4"/>
  <c r="Z59" i="4"/>
  <c r="Y59" i="4"/>
  <c r="X59" i="4"/>
  <c r="W59" i="4"/>
  <c r="V59" i="4"/>
  <c r="U59" i="4"/>
  <c r="T59" i="4"/>
  <c r="S59" i="4"/>
  <c r="R59" i="4"/>
  <c r="Q59" i="4"/>
  <c r="P59" i="4"/>
  <c r="O59" i="4"/>
  <c r="N59" i="4"/>
  <c r="M59" i="4"/>
  <c r="L59" i="4"/>
  <c r="K59" i="4"/>
  <c r="J59" i="4"/>
  <c r="I59" i="4"/>
  <c r="H59" i="4"/>
  <c r="G59" i="4"/>
  <c r="F59" i="4"/>
  <c r="E59" i="4"/>
  <c r="AA58" i="4"/>
  <c r="Z58" i="4"/>
  <c r="Y58" i="4"/>
  <c r="X58" i="4"/>
  <c r="W58" i="4"/>
  <c r="V58" i="4"/>
  <c r="U58" i="4"/>
  <c r="T58" i="4"/>
  <c r="S58" i="4"/>
  <c r="R58" i="4"/>
  <c r="Q58" i="4"/>
  <c r="P58" i="4"/>
  <c r="O58" i="4"/>
  <c r="N58" i="4"/>
  <c r="M58" i="4"/>
  <c r="L58" i="4"/>
  <c r="K58" i="4"/>
  <c r="J58" i="4"/>
  <c r="I58" i="4"/>
  <c r="H58" i="4"/>
  <c r="G58" i="4"/>
  <c r="F58" i="4"/>
  <c r="E58" i="4"/>
  <c r="AA57" i="4"/>
  <c r="Z57" i="4"/>
  <c r="Y57" i="4"/>
  <c r="X57" i="4"/>
  <c r="W57" i="4"/>
  <c r="V57" i="4"/>
  <c r="U57" i="4"/>
  <c r="T57" i="4"/>
  <c r="S57" i="4"/>
  <c r="R57" i="4"/>
  <c r="Q57" i="4"/>
  <c r="P57" i="4"/>
  <c r="O57" i="4"/>
  <c r="N57" i="4"/>
  <c r="M57" i="4"/>
  <c r="L57" i="4"/>
  <c r="K57" i="4"/>
  <c r="J57" i="4"/>
  <c r="I57" i="4"/>
  <c r="H57" i="4"/>
  <c r="G57" i="4"/>
  <c r="F57" i="4"/>
  <c r="E57" i="4"/>
  <c r="AA56" i="4"/>
  <c r="Z56" i="4"/>
  <c r="Y56" i="4"/>
  <c r="X56" i="4"/>
  <c r="W56" i="4"/>
  <c r="V56" i="4"/>
  <c r="U56" i="4"/>
  <c r="T56" i="4"/>
  <c r="S56" i="4"/>
  <c r="R56" i="4"/>
  <c r="Q56" i="4"/>
  <c r="P56" i="4"/>
  <c r="O56" i="4"/>
  <c r="N56" i="4"/>
  <c r="M56" i="4"/>
  <c r="L56" i="4"/>
  <c r="K56" i="4"/>
  <c r="J56" i="4"/>
  <c r="I56" i="4"/>
  <c r="H56" i="4"/>
  <c r="G56" i="4"/>
  <c r="F56" i="4"/>
  <c r="E56" i="4"/>
  <c r="AA55" i="4"/>
  <c r="Z55" i="4"/>
  <c r="Y55" i="4"/>
  <c r="X55" i="4"/>
  <c r="W55" i="4"/>
  <c r="V55" i="4"/>
  <c r="U55" i="4"/>
  <c r="T55" i="4"/>
  <c r="S55" i="4"/>
  <c r="R55" i="4"/>
  <c r="Q55" i="4"/>
  <c r="P55" i="4"/>
  <c r="O55" i="4"/>
  <c r="N55" i="4"/>
  <c r="M55" i="4"/>
  <c r="L55" i="4"/>
  <c r="K55" i="4"/>
  <c r="J55" i="4"/>
  <c r="I55" i="4"/>
  <c r="H55" i="4"/>
  <c r="G55" i="4"/>
  <c r="F55" i="4"/>
  <c r="E55" i="4"/>
  <c r="AA54" i="4"/>
  <c r="Z54" i="4"/>
  <c r="Y54" i="4"/>
  <c r="X54" i="4"/>
  <c r="W54" i="4"/>
  <c r="V54" i="4"/>
  <c r="U54" i="4"/>
  <c r="T54" i="4"/>
  <c r="S54" i="4"/>
  <c r="R54" i="4"/>
  <c r="Q54" i="4"/>
  <c r="P54" i="4"/>
  <c r="O54" i="4"/>
  <c r="N54" i="4"/>
  <c r="M54" i="4"/>
  <c r="L54" i="4"/>
  <c r="K54" i="4"/>
  <c r="J54" i="4"/>
  <c r="I54" i="4"/>
  <c r="H54" i="4"/>
  <c r="G54" i="4"/>
  <c r="F54" i="4"/>
  <c r="E54" i="4"/>
  <c r="AA52" i="4"/>
  <c r="Z52" i="4"/>
  <c r="Y52" i="4"/>
  <c r="X52" i="4"/>
  <c r="W52" i="4"/>
  <c r="V52" i="4"/>
  <c r="U52" i="4"/>
  <c r="T52" i="4"/>
  <c r="S52" i="4"/>
  <c r="R52" i="4"/>
  <c r="Q52" i="4"/>
  <c r="P52" i="4"/>
  <c r="O52" i="4"/>
  <c r="N52" i="4"/>
  <c r="M52" i="4"/>
  <c r="L52" i="4"/>
  <c r="K52" i="4"/>
  <c r="J52" i="4"/>
  <c r="I52" i="4"/>
  <c r="H52" i="4"/>
  <c r="G52" i="4"/>
  <c r="F52" i="4"/>
  <c r="E52" i="4"/>
  <c r="AA51" i="4"/>
  <c r="Z51" i="4"/>
  <c r="Y51" i="4"/>
  <c r="X51" i="4"/>
  <c r="W51" i="4"/>
  <c r="V51" i="4"/>
  <c r="U51" i="4"/>
  <c r="T51" i="4"/>
  <c r="S51" i="4"/>
  <c r="R51" i="4"/>
  <c r="Q51" i="4"/>
  <c r="P51" i="4"/>
  <c r="O51" i="4"/>
  <c r="N51" i="4"/>
  <c r="M51" i="4"/>
  <c r="L51" i="4"/>
  <c r="K51" i="4"/>
  <c r="J51" i="4"/>
  <c r="I51" i="4"/>
  <c r="H51" i="4"/>
  <c r="G51" i="4"/>
  <c r="F51" i="4"/>
  <c r="E51" i="4"/>
  <c r="AA50" i="4"/>
  <c r="Z50" i="4"/>
  <c r="Y50" i="4"/>
  <c r="X50" i="4"/>
  <c r="W50" i="4"/>
  <c r="V50" i="4"/>
  <c r="U50" i="4"/>
  <c r="T50" i="4"/>
  <c r="S50" i="4"/>
  <c r="R50" i="4"/>
  <c r="Q50" i="4"/>
  <c r="P50" i="4"/>
  <c r="O50" i="4"/>
  <c r="N50" i="4"/>
  <c r="M50" i="4"/>
  <c r="L50" i="4"/>
  <c r="K50" i="4"/>
  <c r="J50" i="4"/>
  <c r="I50" i="4"/>
  <c r="H50" i="4"/>
  <c r="G50" i="4"/>
  <c r="F50" i="4"/>
  <c r="E50" i="4"/>
  <c r="AA49" i="4"/>
  <c r="Z49" i="4"/>
  <c r="Y49" i="4"/>
  <c r="X49" i="4"/>
  <c r="W49" i="4"/>
  <c r="V49" i="4"/>
  <c r="U49" i="4"/>
  <c r="T49" i="4"/>
  <c r="S49" i="4"/>
  <c r="R49" i="4"/>
  <c r="Q49" i="4"/>
  <c r="P49" i="4"/>
  <c r="O49" i="4"/>
  <c r="N49" i="4"/>
  <c r="M49" i="4"/>
  <c r="L49" i="4"/>
  <c r="K49" i="4"/>
  <c r="J49" i="4"/>
  <c r="I49" i="4"/>
  <c r="H49" i="4"/>
  <c r="G49" i="4"/>
  <c r="F49" i="4"/>
  <c r="E49" i="4"/>
  <c r="AA48" i="4"/>
  <c r="Z48" i="4"/>
  <c r="Y48" i="4"/>
  <c r="X48" i="4"/>
  <c r="W48" i="4"/>
  <c r="V48" i="4"/>
  <c r="U48" i="4"/>
  <c r="T48" i="4"/>
  <c r="S48" i="4"/>
  <c r="R48" i="4"/>
  <c r="Q48" i="4"/>
  <c r="P48" i="4"/>
  <c r="O48" i="4"/>
  <c r="N48" i="4"/>
  <c r="M48" i="4"/>
  <c r="L48" i="4"/>
  <c r="K48" i="4"/>
  <c r="J48" i="4"/>
  <c r="I48" i="4"/>
  <c r="H48" i="4"/>
  <c r="G48" i="4"/>
  <c r="F48" i="4"/>
  <c r="E48" i="4"/>
  <c r="AA47" i="4"/>
  <c r="Z47" i="4"/>
  <c r="Y47" i="4"/>
  <c r="X47" i="4"/>
  <c r="W47" i="4"/>
  <c r="V47" i="4"/>
  <c r="U47" i="4"/>
  <c r="T47" i="4"/>
  <c r="S47" i="4"/>
  <c r="R47" i="4"/>
  <c r="Q47" i="4"/>
  <c r="P47" i="4"/>
  <c r="O47" i="4"/>
  <c r="N47" i="4"/>
  <c r="M47" i="4"/>
  <c r="L47" i="4"/>
  <c r="K47" i="4"/>
  <c r="J47" i="4"/>
  <c r="I47" i="4"/>
  <c r="H47" i="4"/>
  <c r="G47" i="4"/>
  <c r="F47" i="4"/>
  <c r="E47" i="4"/>
  <c r="AA46" i="4"/>
  <c r="Z46" i="4"/>
  <c r="Y46" i="4"/>
  <c r="X46" i="4"/>
  <c r="W46" i="4"/>
  <c r="V46" i="4"/>
  <c r="U46" i="4"/>
  <c r="T46" i="4"/>
  <c r="S46" i="4"/>
  <c r="R46" i="4"/>
  <c r="Q46" i="4"/>
  <c r="P46" i="4"/>
  <c r="O46" i="4"/>
  <c r="N46" i="4"/>
  <c r="M46" i="4"/>
  <c r="L46" i="4"/>
  <c r="K46" i="4"/>
  <c r="J46" i="4"/>
  <c r="I46" i="4"/>
  <c r="H46" i="4"/>
  <c r="G46" i="4"/>
  <c r="F46" i="4"/>
  <c r="E46" i="4"/>
  <c r="AA45" i="4"/>
  <c r="Z45" i="4"/>
  <c r="Y45" i="4"/>
  <c r="X45" i="4"/>
  <c r="W45" i="4"/>
  <c r="V45" i="4"/>
  <c r="U45" i="4"/>
  <c r="T45" i="4"/>
  <c r="S45" i="4"/>
  <c r="R45" i="4"/>
  <c r="Q45" i="4"/>
  <c r="P45" i="4"/>
  <c r="O45" i="4"/>
  <c r="N45" i="4"/>
  <c r="M45" i="4"/>
  <c r="L45" i="4"/>
  <c r="K45" i="4"/>
  <c r="J45" i="4"/>
  <c r="I45" i="4"/>
  <c r="H45" i="4"/>
  <c r="G45" i="4"/>
  <c r="F45" i="4"/>
  <c r="E45" i="4"/>
  <c r="AA44" i="4"/>
  <c r="Z44" i="4"/>
  <c r="Y44" i="4"/>
  <c r="X44" i="4"/>
  <c r="W44" i="4"/>
  <c r="V44" i="4"/>
  <c r="U44" i="4"/>
  <c r="T44" i="4"/>
  <c r="S44" i="4"/>
  <c r="R44" i="4"/>
  <c r="Q44" i="4"/>
  <c r="P44" i="4"/>
  <c r="O44" i="4"/>
  <c r="N44" i="4"/>
  <c r="M44" i="4"/>
  <c r="L44" i="4"/>
  <c r="K44" i="4"/>
  <c r="J44" i="4"/>
  <c r="I44" i="4"/>
  <c r="H44" i="4"/>
  <c r="G44" i="4"/>
  <c r="F44" i="4"/>
  <c r="E44" i="4"/>
  <c r="AA43" i="4"/>
  <c r="Z43" i="4"/>
  <c r="Y43" i="4"/>
  <c r="X43" i="4"/>
  <c r="W43" i="4"/>
  <c r="V43" i="4"/>
  <c r="U43" i="4"/>
  <c r="T43" i="4"/>
  <c r="S43" i="4"/>
  <c r="R43" i="4"/>
  <c r="Q43" i="4"/>
  <c r="P43" i="4"/>
  <c r="O43" i="4"/>
  <c r="N43" i="4"/>
  <c r="M43" i="4"/>
  <c r="L43" i="4"/>
  <c r="K43" i="4"/>
  <c r="J43" i="4"/>
  <c r="I43" i="4"/>
  <c r="H43" i="4"/>
  <c r="G43" i="4"/>
  <c r="F43" i="4"/>
  <c r="E43" i="4"/>
  <c r="AA42" i="4"/>
  <c r="Z42" i="4"/>
  <c r="Y42" i="4"/>
  <c r="X42" i="4"/>
  <c r="W42" i="4"/>
  <c r="V42" i="4"/>
  <c r="U42" i="4"/>
  <c r="T42" i="4"/>
  <c r="S42" i="4"/>
  <c r="R42" i="4"/>
  <c r="Q42" i="4"/>
  <c r="P42" i="4"/>
  <c r="O42" i="4"/>
  <c r="N42" i="4"/>
  <c r="M42" i="4"/>
  <c r="L42" i="4"/>
  <c r="K42" i="4"/>
  <c r="J42" i="4"/>
  <c r="I42" i="4"/>
  <c r="H42" i="4"/>
  <c r="G42" i="4"/>
  <c r="F42" i="4"/>
  <c r="E42" i="4"/>
  <c r="Y37" i="4"/>
  <c r="X37" i="4"/>
  <c r="W37" i="4"/>
  <c r="V37" i="4"/>
  <c r="U37" i="4"/>
  <c r="T37" i="4"/>
  <c r="S37" i="4"/>
  <c r="R37" i="4"/>
  <c r="Y36" i="4"/>
  <c r="X36" i="4"/>
  <c r="W36" i="4"/>
  <c r="V36" i="4"/>
  <c r="U36" i="4"/>
  <c r="T36" i="4"/>
  <c r="S36" i="4"/>
  <c r="R36" i="4"/>
  <c r="Y35" i="4"/>
  <c r="X35" i="4"/>
  <c r="W35" i="4"/>
  <c r="V35" i="4"/>
  <c r="U35" i="4"/>
  <c r="T35" i="4"/>
  <c r="S35" i="4"/>
  <c r="R35" i="4"/>
  <c r="Y34" i="4"/>
  <c r="X34" i="4"/>
  <c r="W34" i="4"/>
  <c r="V34" i="4"/>
  <c r="U34" i="4"/>
  <c r="T34" i="4"/>
  <c r="S34" i="4"/>
  <c r="R34" i="4"/>
  <c r="Y31" i="4"/>
  <c r="X31" i="4"/>
  <c r="W31" i="4"/>
  <c r="V31" i="4"/>
  <c r="U31" i="4"/>
  <c r="T31" i="4"/>
  <c r="S31" i="4"/>
  <c r="R31" i="4"/>
  <c r="Y30" i="4"/>
  <c r="X30" i="4"/>
  <c r="W30" i="4"/>
  <c r="V30" i="4"/>
  <c r="U30" i="4"/>
  <c r="T30" i="4"/>
  <c r="S30" i="4"/>
  <c r="R30" i="4"/>
  <c r="Y29" i="4"/>
  <c r="X29" i="4"/>
  <c r="W29" i="4"/>
  <c r="V29" i="4"/>
  <c r="U29" i="4"/>
  <c r="T29" i="4"/>
  <c r="S29" i="4"/>
  <c r="R29" i="4"/>
  <c r="Y28" i="4"/>
  <c r="X28" i="4"/>
  <c r="W28" i="4"/>
  <c r="V28" i="4"/>
  <c r="U28" i="4"/>
  <c r="T28" i="4"/>
  <c r="S28" i="4"/>
  <c r="R28" i="4"/>
  <c r="Y27" i="4"/>
  <c r="X27" i="4"/>
  <c r="W27" i="4"/>
  <c r="V27" i="4"/>
  <c r="U27" i="4"/>
  <c r="T27" i="4"/>
  <c r="S27" i="4"/>
  <c r="R27" i="4"/>
  <c r="Y26" i="4"/>
  <c r="X26" i="4"/>
  <c r="W26" i="4"/>
  <c r="V26" i="4"/>
  <c r="U26" i="4"/>
  <c r="T26" i="4"/>
  <c r="S26" i="4"/>
  <c r="R26" i="4"/>
  <c r="Y25" i="4"/>
  <c r="X25" i="4"/>
  <c r="W25" i="4"/>
  <c r="V25" i="4"/>
  <c r="U25" i="4"/>
  <c r="T25" i="4"/>
  <c r="S25" i="4"/>
  <c r="R25" i="4"/>
  <c r="Y24" i="4"/>
  <c r="X24" i="4"/>
  <c r="W24" i="4"/>
  <c r="V24" i="4"/>
  <c r="U24" i="4"/>
  <c r="T24" i="4"/>
  <c r="S24" i="4"/>
  <c r="R24" i="4"/>
  <c r="Y23" i="4"/>
  <c r="X23" i="4"/>
  <c r="W23" i="4"/>
  <c r="V23" i="4"/>
  <c r="U23" i="4"/>
  <c r="T23" i="4"/>
  <c r="S23" i="4"/>
  <c r="R23" i="4"/>
  <c r="Y21" i="4"/>
  <c r="X21" i="4"/>
  <c r="W21" i="4"/>
  <c r="V21" i="4"/>
  <c r="U21" i="4"/>
  <c r="T21" i="4"/>
  <c r="S21" i="4"/>
  <c r="R21" i="4"/>
  <c r="Y20" i="4"/>
  <c r="X20" i="4"/>
  <c r="W20" i="4"/>
  <c r="V20" i="4"/>
  <c r="U20" i="4"/>
  <c r="T20" i="4"/>
  <c r="S20" i="4"/>
  <c r="R20" i="4"/>
  <c r="Y19" i="4"/>
  <c r="X19" i="4"/>
  <c r="W19" i="4"/>
  <c r="V19" i="4"/>
  <c r="U19" i="4"/>
  <c r="T19" i="4"/>
  <c r="S19" i="4"/>
  <c r="R19" i="4"/>
  <c r="Y18" i="4"/>
  <c r="X18" i="4"/>
  <c r="W18" i="4"/>
  <c r="V18" i="4"/>
  <c r="U18" i="4"/>
  <c r="T18" i="4"/>
  <c r="S18" i="4"/>
  <c r="R18" i="4"/>
  <c r="Y17" i="4"/>
  <c r="X17" i="4"/>
  <c r="W17" i="4"/>
  <c r="V17" i="4"/>
  <c r="U17" i="4"/>
  <c r="T17" i="4"/>
  <c r="S17" i="4"/>
  <c r="R17" i="4"/>
  <c r="Y16" i="4"/>
  <c r="X16" i="4"/>
  <c r="W16" i="4"/>
  <c r="V16" i="4"/>
  <c r="U16" i="4"/>
  <c r="T16" i="4"/>
  <c r="S16" i="4"/>
  <c r="R16" i="4"/>
  <c r="Y15" i="4"/>
  <c r="X15" i="4"/>
  <c r="W15" i="4"/>
  <c r="V15" i="4"/>
  <c r="U15" i="4"/>
  <c r="T15" i="4"/>
  <c r="S15" i="4"/>
  <c r="R15" i="4"/>
  <c r="Y14" i="4"/>
  <c r="X14" i="4"/>
  <c r="W14" i="4"/>
  <c r="V14" i="4"/>
  <c r="U14" i="4"/>
  <c r="T14" i="4"/>
  <c r="S14" i="4"/>
  <c r="R14" i="4"/>
  <c r="Y13" i="4"/>
  <c r="X13" i="4"/>
  <c r="W13" i="4"/>
  <c r="V13" i="4"/>
  <c r="U13" i="4"/>
  <c r="T13" i="4"/>
  <c r="S13" i="4"/>
  <c r="R13" i="4"/>
  <c r="Y12" i="4"/>
  <c r="X12" i="4"/>
  <c r="W12" i="4"/>
  <c r="V12" i="4"/>
  <c r="U12" i="4"/>
  <c r="T12" i="4"/>
  <c r="S12" i="4"/>
  <c r="R12" i="4"/>
  <c r="Y11" i="4"/>
  <c r="X11" i="4"/>
  <c r="W11" i="4"/>
  <c r="V11" i="4"/>
  <c r="U11" i="4"/>
  <c r="T11" i="4"/>
  <c r="S11" i="4"/>
  <c r="R11" i="4"/>
  <c r="H37" i="4"/>
  <c r="G37" i="4"/>
  <c r="F37" i="4"/>
  <c r="E37" i="4"/>
  <c r="H36" i="4"/>
  <c r="G36" i="4"/>
  <c r="F36" i="4"/>
  <c r="E36" i="4"/>
  <c r="H35" i="4"/>
  <c r="G35" i="4"/>
  <c r="F35" i="4"/>
  <c r="E35" i="4"/>
  <c r="H34" i="4"/>
  <c r="G34" i="4"/>
  <c r="F34" i="4"/>
  <c r="E34" i="4"/>
  <c r="H31" i="4"/>
  <c r="G31" i="4"/>
  <c r="F31" i="4"/>
  <c r="E31" i="4"/>
  <c r="H30" i="4"/>
  <c r="G30" i="4"/>
  <c r="F30" i="4"/>
  <c r="E30" i="4"/>
  <c r="H29" i="4"/>
  <c r="G29" i="4"/>
  <c r="F29" i="4"/>
  <c r="E29" i="4"/>
  <c r="H28" i="4"/>
  <c r="G28" i="4"/>
  <c r="F28" i="4"/>
  <c r="E28" i="4"/>
  <c r="H27" i="4"/>
  <c r="G27" i="4"/>
  <c r="F27" i="4"/>
  <c r="E27" i="4"/>
  <c r="H26" i="4"/>
  <c r="G26" i="4"/>
  <c r="F26" i="4"/>
  <c r="E26" i="4"/>
  <c r="H25" i="4"/>
  <c r="G25" i="4"/>
  <c r="F25" i="4"/>
  <c r="E25" i="4"/>
  <c r="H24" i="4"/>
  <c r="G24" i="4"/>
  <c r="F24" i="4"/>
  <c r="E24" i="4"/>
  <c r="H23" i="4"/>
  <c r="G23" i="4"/>
  <c r="F23" i="4"/>
  <c r="E23" i="4"/>
  <c r="H21" i="4"/>
  <c r="G21" i="4"/>
  <c r="F21" i="4"/>
  <c r="E21" i="4"/>
  <c r="H20" i="4"/>
  <c r="G20" i="4"/>
  <c r="F20" i="4"/>
  <c r="E20" i="4"/>
  <c r="H19" i="4"/>
  <c r="G19" i="4"/>
  <c r="F19" i="4"/>
  <c r="E19" i="4"/>
  <c r="H18" i="4"/>
  <c r="G18" i="4"/>
  <c r="F18" i="4"/>
  <c r="E18" i="4"/>
  <c r="H17" i="4"/>
  <c r="G17" i="4"/>
  <c r="F17" i="4"/>
  <c r="E17" i="4"/>
  <c r="H16" i="4"/>
  <c r="G16" i="4"/>
  <c r="F16" i="4"/>
  <c r="E16" i="4"/>
  <c r="H15" i="4"/>
  <c r="G15" i="4"/>
  <c r="F15" i="4"/>
  <c r="E15" i="4"/>
  <c r="H14" i="4"/>
  <c r="G14" i="4"/>
  <c r="F14" i="4"/>
  <c r="E14" i="4"/>
  <c r="H13" i="4"/>
  <c r="G13" i="4"/>
  <c r="F13" i="4"/>
  <c r="E13" i="4"/>
  <c r="H12" i="4"/>
  <c r="G12" i="4"/>
  <c r="F12" i="4"/>
  <c r="E12" i="4"/>
  <c r="H11" i="4"/>
  <c r="F11" i="4"/>
  <c r="E11" i="4"/>
  <c r="G11" i="4"/>
  <c r="C33" i="16" l="1"/>
  <c r="D197" i="4"/>
  <c r="D187" i="4"/>
  <c r="C34" i="16" l="1"/>
  <c r="U53" i="4"/>
  <c r="M53" i="4"/>
  <c r="E53" i="4"/>
  <c r="W22" i="4"/>
  <c r="Y53" i="4"/>
  <c r="Q53" i="4"/>
  <c r="I53" i="4"/>
  <c r="S22" i="4"/>
  <c r="T53" i="4"/>
  <c r="L53" i="4"/>
  <c r="V22" i="4"/>
  <c r="AA53" i="4"/>
  <c r="S53" i="4"/>
  <c r="K53" i="4"/>
  <c r="U22" i="4"/>
  <c r="Z53" i="4"/>
  <c r="R53" i="4"/>
  <c r="J53" i="4"/>
  <c r="T22" i="4"/>
  <c r="X53" i="4"/>
  <c r="P53" i="4"/>
  <c r="H53" i="4"/>
  <c r="R22" i="4"/>
  <c r="H22" i="4"/>
  <c r="W53" i="4"/>
  <c r="O53" i="4"/>
  <c r="G53" i="4"/>
  <c r="Y22" i="4"/>
  <c r="G22" i="4"/>
  <c r="V53" i="4"/>
  <c r="N53" i="4"/>
  <c r="F53" i="4"/>
  <c r="X22" i="4"/>
  <c r="F22" i="4"/>
  <c r="E22" i="4"/>
  <c r="W63" i="4"/>
  <c r="O63" i="4"/>
  <c r="G63" i="4"/>
  <c r="W32" i="4"/>
  <c r="V63" i="4"/>
  <c r="N63" i="4"/>
  <c r="F63" i="4"/>
  <c r="V32" i="4"/>
  <c r="S32" i="4"/>
  <c r="U63" i="4"/>
  <c r="M63" i="4"/>
  <c r="E63" i="4"/>
  <c r="U32" i="4"/>
  <c r="T63" i="4"/>
  <c r="L63" i="4"/>
  <c r="T32" i="4"/>
  <c r="H32" i="4"/>
  <c r="G32" i="4"/>
  <c r="Z63" i="4"/>
  <c r="R63" i="4"/>
  <c r="J63" i="4"/>
  <c r="R32" i="4"/>
  <c r="F32" i="4"/>
  <c r="Y63" i="4"/>
  <c r="Q63" i="4"/>
  <c r="I63" i="4"/>
  <c r="Y32" i="4"/>
  <c r="E32" i="4"/>
  <c r="X63" i="4"/>
  <c r="P63" i="4"/>
  <c r="H63" i="4"/>
  <c r="X32" i="4"/>
  <c r="AA63" i="4"/>
  <c r="S63" i="4"/>
  <c r="K63" i="4"/>
  <c r="Z173" i="4"/>
  <c r="X173" i="4"/>
  <c r="V173" i="4"/>
  <c r="T173" i="4"/>
  <c r="R173" i="4"/>
  <c r="P173" i="4"/>
  <c r="N173" i="4"/>
  <c r="L173" i="4"/>
  <c r="J173" i="4"/>
  <c r="H173" i="4"/>
  <c r="F173" i="4"/>
  <c r="Z172" i="4"/>
  <c r="X172" i="4"/>
  <c r="V172" i="4"/>
  <c r="T172" i="4"/>
  <c r="R172" i="4"/>
  <c r="P172" i="4"/>
  <c r="N172" i="4"/>
  <c r="L172" i="4"/>
  <c r="J172" i="4"/>
  <c r="H172" i="4"/>
  <c r="F172" i="4"/>
  <c r="Z171" i="4"/>
  <c r="X171" i="4"/>
  <c r="V171" i="4"/>
  <c r="T171" i="4"/>
  <c r="R171" i="4"/>
  <c r="P171" i="4"/>
  <c r="N171" i="4"/>
  <c r="L171" i="4"/>
  <c r="J171" i="4"/>
  <c r="H171" i="4"/>
  <c r="F171" i="4"/>
  <c r="Z170" i="4"/>
  <c r="X170" i="4"/>
  <c r="V170" i="4"/>
  <c r="T170" i="4"/>
  <c r="R170" i="4"/>
  <c r="P170" i="4"/>
  <c r="N170" i="4"/>
  <c r="L170" i="4"/>
  <c r="J170" i="4"/>
  <c r="H170" i="4"/>
  <c r="F170" i="4"/>
  <c r="Z169" i="4"/>
  <c r="X169" i="4"/>
  <c r="V169" i="4"/>
  <c r="T169" i="4"/>
  <c r="R169" i="4"/>
  <c r="P169" i="4"/>
  <c r="N169" i="4"/>
  <c r="L169" i="4"/>
  <c r="J169" i="4"/>
  <c r="H169" i="4"/>
  <c r="F169" i="4"/>
  <c r="Z168" i="4"/>
  <c r="X168" i="4"/>
  <c r="V168" i="4"/>
  <c r="T168" i="4"/>
  <c r="R168" i="4"/>
  <c r="P168" i="4"/>
  <c r="N168" i="4"/>
  <c r="L168" i="4"/>
  <c r="J168" i="4"/>
  <c r="H168" i="4"/>
  <c r="F168" i="4"/>
  <c r="Z167" i="4"/>
  <c r="X167" i="4"/>
  <c r="V167" i="4"/>
  <c r="T167" i="4"/>
  <c r="R167" i="4"/>
  <c r="P167" i="4"/>
  <c r="N167" i="4"/>
  <c r="L167" i="4"/>
  <c r="J167" i="4"/>
  <c r="H167" i="4"/>
  <c r="F167" i="4"/>
  <c r="Z166" i="4"/>
  <c r="X166" i="4"/>
  <c r="V166" i="4"/>
  <c r="T166" i="4"/>
  <c r="R166" i="4"/>
  <c r="P166" i="4"/>
  <c r="N166" i="4"/>
  <c r="L166" i="4"/>
  <c r="J166" i="4"/>
  <c r="H166" i="4"/>
  <c r="F166" i="4"/>
  <c r="Z165" i="4"/>
  <c r="X165" i="4"/>
  <c r="V165" i="4"/>
  <c r="T165" i="4"/>
  <c r="R165" i="4"/>
  <c r="P165" i="4"/>
  <c r="N165" i="4"/>
  <c r="L165" i="4"/>
  <c r="J165" i="4"/>
  <c r="H165" i="4"/>
  <c r="F165" i="4"/>
  <c r="Z164" i="4"/>
  <c r="X164" i="4"/>
  <c r="V164" i="4"/>
  <c r="T164" i="4"/>
  <c r="R164" i="4"/>
  <c r="P164" i="4"/>
  <c r="N164" i="4"/>
  <c r="L164" i="4"/>
  <c r="J164" i="4"/>
  <c r="H164" i="4"/>
  <c r="F164" i="4"/>
  <c r="Z163" i="4"/>
  <c r="X163" i="4"/>
  <c r="V163" i="4"/>
  <c r="T163" i="4"/>
  <c r="R163" i="4"/>
  <c r="P163" i="4"/>
  <c r="N163" i="4"/>
  <c r="L163" i="4"/>
  <c r="J163" i="4"/>
  <c r="H163" i="4"/>
  <c r="F163" i="4"/>
  <c r="Z162" i="4"/>
  <c r="X162" i="4"/>
  <c r="V162" i="4"/>
  <c r="T162" i="4"/>
  <c r="R162" i="4"/>
  <c r="P162" i="4"/>
  <c r="N162" i="4"/>
  <c r="L162" i="4"/>
  <c r="J162" i="4"/>
  <c r="H162" i="4"/>
  <c r="F162" i="4"/>
  <c r="Z161" i="4"/>
  <c r="X161" i="4"/>
  <c r="V161" i="4"/>
  <c r="T161" i="4"/>
  <c r="R161" i="4"/>
  <c r="P161" i="4"/>
  <c r="N161" i="4"/>
  <c r="L161" i="4"/>
  <c r="J161" i="4"/>
  <c r="H161" i="4"/>
  <c r="F161" i="4"/>
  <c r="Z160" i="4"/>
  <c r="X160" i="4"/>
  <c r="V160" i="4"/>
  <c r="T160" i="4"/>
  <c r="R160" i="4"/>
  <c r="P160" i="4"/>
  <c r="N160" i="4"/>
  <c r="L160" i="4"/>
  <c r="J160" i="4"/>
  <c r="H160" i="4"/>
  <c r="F160" i="4"/>
  <c r="Z159" i="4"/>
  <c r="X159" i="4"/>
  <c r="V159" i="4"/>
  <c r="T159" i="4"/>
  <c r="R159" i="4"/>
  <c r="P159" i="4"/>
  <c r="N159" i="4"/>
  <c r="L159" i="4"/>
  <c r="J159" i="4"/>
  <c r="H159" i="4"/>
  <c r="F159" i="4"/>
  <c r="Z158" i="4"/>
  <c r="X158" i="4"/>
  <c r="V158" i="4"/>
  <c r="T158" i="4"/>
  <c r="R158" i="4"/>
  <c r="P158" i="4"/>
  <c r="N158" i="4"/>
  <c r="L158" i="4"/>
  <c r="J158" i="4"/>
  <c r="H158" i="4"/>
  <c r="F158" i="4"/>
  <c r="Z157" i="4"/>
  <c r="X157" i="4"/>
  <c r="V157" i="4"/>
  <c r="T157" i="4"/>
  <c r="R157" i="4"/>
  <c r="P157" i="4"/>
  <c r="N157" i="4"/>
  <c r="L157" i="4"/>
  <c r="J157" i="4"/>
  <c r="H157" i="4"/>
  <c r="F157" i="4"/>
  <c r="Z156" i="4"/>
  <c r="X156" i="4"/>
  <c r="V156" i="4"/>
  <c r="T156" i="4"/>
  <c r="R156" i="4"/>
  <c r="P156" i="4"/>
  <c r="N156" i="4"/>
  <c r="L156" i="4"/>
  <c r="J156" i="4"/>
  <c r="H156" i="4"/>
  <c r="F156" i="4"/>
  <c r="Z155" i="4"/>
  <c r="X155" i="4"/>
  <c r="V155" i="4"/>
  <c r="T155" i="4"/>
  <c r="R155" i="4"/>
  <c r="P155" i="4"/>
  <c r="N155" i="4"/>
  <c r="L155" i="4"/>
  <c r="J155" i="4"/>
  <c r="H155" i="4"/>
  <c r="F155" i="4"/>
  <c r="Z154" i="4"/>
  <c r="X154" i="4"/>
  <c r="V154" i="4"/>
  <c r="T154" i="4"/>
  <c r="R154" i="4"/>
  <c r="P154" i="4"/>
  <c r="N154" i="4"/>
  <c r="L154" i="4"/>
  <c r="J154" i="4"/>
  <c r="H154" i="4"/>
  <c r="F154" i="4"/>
  <c r="Z153" i="4"/>
  <c r="X153" i="4"/>
  <c r="V153" i="4"/>
  <c r="T153" i="4"/>
  <c r="R153" i="4"/>
  <c r="P153" i="4"/>
  <c r="N153" i="4"/>
  <c r="L153" i="4"/>
  <c r="J153" i="4"/>
  <c r="H153" i="4"/>
  <c r="F153" i="4"/>
  <c r="Z152" i="4"/>
  <c r="X152" i="4"/>
  <c r="V152" i="4"/>
  <c r="T152" i="4"/>
  <c r="R152" i="4"/>
  <c r="P152" i="4"/>
  <c r="N152" i="4"/>
  <c r="L152" i="4"/>
  <c r="J152" i="4"/>
  <c r="H152" i="4"/>
  <c r="F152" i="4"/>
  <c r="Z151" i="4"/>
  <c r="X151" i="4"/>
  <c r="V151" i="4"/>
  <c r="T151" i="4"/>
  <c r="R151" i="4"/>
  <c r="P151" i="4"/>
  <c r="N151" i="4"/>
  <c r="L151" i="4"/>
  <c r="J151" i="4"/>
  <c r="H151" i="4"/>
  <c r="F151" i="4"/>
  <c r="Z150" i="4"/>
  <c r="X150" i="4"/>
  <c r="V150" i="4"/>
  <c r="T150" i="4"/>
  <c r="R150" i="4"/>
  <c r="P150" i="4"/>
  <c r="N150" i="4"/>
  <c r="L150" i="4"/>
  <c r="J150" i="4"/>
  <c r="H150" i="4"/>
  <c r="F150" i="4"/>
  <c r="Z149" i="4"/>
  <c r="X149" i="4"/>
  <c r="V149" i="4"/>
  <c r="T149" i="4"/>
  <c r="R149" i="4"/>
  <c r="P149" i="4"/>
  <c r="N149" i="4"/>
  <c r="L149" i="4"/>
  <c r="J149" i="4"/>
  <c r="H149" i="4"/>
  <c r="F149" i="4"/>
  <c r="Z148" i="4"/>
  <c r="X148" i="4"/>
  <c r="V148" i="4"/>
  <c r="T148" i="4"/>
  <c r="R148" i="4"/>
  <c r="P148" i="4"/>
  <c r="N148" i="4"/>
  <c r="L148" i="4"/>
  <c r="J148" i="4"/>
  <c r="H148" i="4"/>
  <c r="F148" i="4"/>
  <c r="Z147" i="4"/>
  <c r="X147" i="4"/>
  <c r="V147" i="4"/>
  <c r="T147" i="4"/>
  <c r="R147" i="4"/>
  <c r="P147" i="4"/>
  <c r="N147" i="4"/>
  <c r="L147" i="4"/>
  <c r="J147" i="4"/>
  <c r="H147" i="4"/>
  <c r="F147" i="4"/>
  <c r="Z146" i="4"/>
  <c r="X146" i="4"/>
  <c r="V146" i="4"/>
  <c r="T146" i="4"/>
  <c r="R146" i="4"/>
  <c r="P146" i="4"/>
  <c r="N146" i="4"/>
  <c r="L146" i="4"/>
  <c r="J146" i="4"/>
  <c r="H146" i="4"/>
  <c r="F146" i="4"/>
  <c r="Z145" i="4"/>
  <c r="X145" i="4"/>
  <c r="V145" i="4"/>
  <c r="T145" i="4"/>
  <c r="R145" i="4"/>
  <c r="P145" i="4"/>
  <c r="N145" i="4"/>
  <c r="L145" i="4"/>
  <c r="J145" i="4"/>
  <c r="H145" i="4"/>
  <c r="F145" i="4"/>
  <c r="Z144" i="4"/>
  <c r="X144" i="4"/>
  <c r="V144" i="4"/>
  <c r="T144" i="4"/>
  <c r="R144" i="4"/>
  <c r="P144" i="4"/>
  <c r="N144" i="4"/>
  <c r="L144" i="4"/>
  <c r="J144" i="4"/>
  <c r="H144" i="4"/>
  <c r="F144" i="4"/>
  <c r="Z143" i="4"/>
  <c r="X143" i="4"/>
  <c r="V143" i="4"/>
  <c r="T143" i="4"/>
  <c r="R143" i="4"/>
  <c r="P143" i="4"/>
  <c r="N143" i="4"/>
  <c r="L143" i="4"/>
  <c r="J143" i="4"/>
  <c r="H143" i="4"/>
  <c r="F143" i="4"/>
  <c r="Z142" i="4"/>
  <c r="X142" i="4"/>
  <c r="V142" i="4"/>
  <c r="T142" i="4"/>
  <c r="R142" i="4"/>
  <c r="P142" i="4"/>
  <c r="N142" i="4"/>
  <c r="L142" i="4"/>
  <c r="J142" i="4"/>
  <c r="H142" i="4"/>
  <c r="F142" i="4"/>
  <c r="Z141" i="4"/>
  <c r="X141" i="4"/>
  <c r="V141" i="4"/>
  <c r="T141" i="4"/>
  <c r="R141" i="4"/>
  <c r="P141" i="4"/>
  <c r="N141" i="4"/>
  <c r="L141" i="4"/>
  <c r="J141" i="4"/>
  <c r="H141" i="4"/>
  <c r="F141" i="4"/>
  <c r="Z140" i="4"/>
  <c r="X140" i="4"/>
  <c r="V140" i="4"/>
  <c r="T140" i="4"/>
  <c r="R140" i="4"/>
  <c r="P140" i="4"/>
  <c r="N140" i="4"/>
  <c r="L140" i="4"/>
  <c r="J140" i="4"/>
  <c r="H140" i="4"/>
  <c r="F140" i="4"/>
  <c r="Z139" i="4"/>
  <c r="X139" i="4"/>
  <c r="V139" i="4"/>
  <c r="T139" i="4"/>
  <c r="R139" i="4"/>
  <c r="P139" i="4"/>
  <c r="N139" i="4"/>
  <c r="L139" i="4"/>
  <c r="J139" i="4"/>
  <c r="H139" i="4"/>
  <c r="F139" i="4"/>
  <c r="Z138" i="4"/>
  <c r="X138" i="4"/>
  <c r="V138" i="4"/>
  <c r="T138" i="4"/>
  <c r="R138" i="4"/>
  <c r="P138" i="4"/>
  <c r="N138" i="4"/>
  <c r="L138" i="4"/>
  <c r="J138" i="4"/>
  <c r="H138" i="4"/>
  <c r="F138" i="4"/>
  <c r="Z137" i="4"/>
  <c r="X137" i="4"/>
  <c r="V137" i="4"/>
  <c r="T137" i="4"/>
  <c r="R137" i="4"/>
  <c r="P137" i="4"/>
  <c r="N137" i="4"/>
  <c r="L137" i="4"/>
  <c r="J137" i="4"/>
  <c r="H137" i="4"/>
  <c r="F137" i="4"/>
  <c r="Z136" i="4"/>
  <c r="X136" i="4"/>
  <c r="V136" i="4"/>
  <c r="T136" i="4"/>
  <c r="R136" i="4"/>
  <c r="P136" i="4"/>
  <c r="N136" i="4"/>
  <c r="L136" i="4"/>
  <c r="J136" i="4"/>
  <c r="H136" i="4"/>
  <c r="F136" i="4"/>
  <c r="Z135" i="4"/>
  <c r="X135" i="4"/>
  <c r="V135" i="4"/>
  <c r="T135" i="4"/>
  <c r="R135" i="4"/>
  <c r="P135" i="4"/>
  <c r="N135" i="4"/>
  <c r="L135" i="4"/>
  <c r="J135" i="4"/>
  <c r="H135" i="4"/>
  <c r="F135" i="4"/>
  <c r="Z134" i="4"/>
  <c r="X134" i="4"/>
  <c r="V134" i="4"/>
  <c r="T134" i="4"/>
  <c r="R134" i="4"/>
  <c r="P134" i="4"/>
  <c r="N134" i="4"/>
  <c r="L134" i="4"/>
  <c r="J134" i="4"/>
  <c r="H134" i="4"/>
  <c r="F134" i="4"/>
  <c r="Z133" i="4"/>
  <c r="X133" i="4"/>
  <c r="V133" i="4"/>
  <c r="T133" i="4"/>
  <c r="R133" i="4"/>
  <c r="P133" i="4"/>
  <c r="N133" i="4"/>
  <c r="L133" i="4"/>
  <c r="J133" i="4"/>
  <c r="H133" i="4"/>
  <c r="F133" i="4"/>
  <c r="Z132" i="4"/>
  <c r="X132" i="4"/>
  <c r="V132" i="4"/>
  <c r="T132" i="4"/>
  <c r="R132" i="4"/>
  <c r="P132" i="4"/>
  <c r="N132" i="4"/>
  <c r="L132" i="4"/>
  <c r="J132" i="4"/>
  <c r="H132" i="4"/>
  <c r="F132" i="4"/>
  <c r="Z131" i="4"/>
  <c r="X131" i="4"/>
  <c r="V131" i="4"/>
  <c r="T131" i="4"/>
  <c r="R131" i="4"/>
  <c r="P131" i="4"/>
  <c r="N131" i="4"/>
  <c r="L131" i="4"/>
  <c r="J131" i="4"/>
  <c r="H131" i="4"/>
  <c r="F131" i="4"/>
  <c r="Z130" i="4"/>
  <c r="X130" i="4"/>
  <c r="V130" i="4"/>
  <c r="T130" i="4"/>
  <c r="R130" i="4"/>
  <c r="P130" i="4"/>
  <c r="N130" i="4"/>
  <c r="L130" i="4"/>
  <c r="J130" i="4"/>
  <c r="H130" i="4"/>
  <c r="F130" i="4"/>
  <c r="Z129" i="4"/>
  <c r="X129" i="4"/>
  <c r="V129" i="4"/>
  <c r="T129" i="4"/>
  <c r="R129" i="4"/>
  <c r="P129" i="4"/>
  <c r="N129" i="4"/>
  <c r="L129" i="4"/>
  <c r="J129" i="4"/>
  <c r="H129" i="4"/>
  <c r="F129" i="4"/>
  <c r="Z128" i="4"/>
  <c r="X128" i="4"/>
  <c r="V128" i="4"/>
  <c r="T128" i="4"/>
  <c r="R128" i="4"/>
  <c r="P128" i="4"/>
  <c r="N128" i="4"/>
  <c r="L128" i="4"/>
  <c r="J128" i="4"/>
  <c r="H128" i="4"/>
  <c r="F128" i="4"/>
  <c r="Z127" i="4"/>
  <c r="X127" i="4"/>
  <c r="V127" i="4"/>
  <c r="T127" i="4"/>
  <c r="R127" i="4"/>
  <c r="P127" i="4"/>
  <c r="N127" i="4"/>
  <c r="L127" i="4"/>
  <c r="J127" i="4"/>
  <c r="H127" i="4"/>
  <c r="F127" i="4"/>
  <c r="Z126" i="4"/>
  <c r="X126" i="4"/>
  <c r="V126" i="4"/>
  <c r="T126" i="4"/>
  <c r="R126" i="4"/>
  <c r="P126" i="4"/>
  <c r="N126" i="4"/>
  <c r="L126" i="4"/>
  <c r="J126" i="4"/>
  <c r="H126" i="4"/>
  <c r="F126" i="4"/>
  <c r="Z125" i="4"/>
  <c r="X125" i="4"/>
  <c r="V125" i="4"/>
  <c r="T125" i="4"/>
  <c r="R125" i="4"/>
  <c r="P125" i="4"/>
  <c r="N125" i="4"/>
  <c r="L125" i="4"/>
  <c r="J125" i="4"/>
  <c r="H125" i="4"/>
  <c r="F125" i="4"/>
  <c r="Z124" i="4"/>
  <c r="X124" i="4"/>
  <c r="V124" i="4"/>
  <c r="T124" i="4"/>
  <c r="R124" i="4"/>
  <c r="P124" i="4"/>
  <c r="N124" i="4"/>
  <c r="L124" i="4"/>
  <c r="J124" i="4"/>
  <c r="H124" i="4"/>
  <c r="F124" i="4"/>
  <c r="N22" i="4"/>
  <c r="C35" i="16" l="1"/>
  <c r="K32" i="4"/>
  <c r="L22" i="4"/>
  <c r="Q32" i="4"/>
  <c r="I18" i="4"/>
  <c r="I13" i="4"/>
  <c r="I29" i="4"/>
  <c r="I21" i="4"/>
  <c r="I24" i="4"/>
  <c r="I19" i="4"/>
  <c r="I27" i="4"/>
  <c r="I30" i="4"/>
  <c r="I14" i="4"/>
  <c r="I25" i="4"/>
  <c r="I17" i="4"/>
  <c r="I28" i="4"/>
  <c r="I20" i="4"/>
  <c r="I12" i="4"/>
  <c r="I31" i="4"/>
  <c r="I23" i="4"/>
  <c r="I15" i="4"/>
  <c r="I26" i="4"/>
  <c r="I16" i="4"/>
  <c r="I11" i="4"/>
  <c r="I32" i="4"/>
  <c r="N32" i="4"/>
  <c r="O31" i="4"/>
  <c r="O30" i="4"/>
  <c r="O29" i="4"/>
  <c r="O28" i="4"/>
  <c r="O27" i="4"/>
  <c r="O26" i="4"/>
  <c r="O25" i="4"/>
  <c r="O24" i="4"/>
  <c r="O23" i="4"/>
  <c r="O21" i="4"/>
  <c r="O20" i="4"/>
  <c r="O18" i="4"/>
  <c r="O16" i="4"/>
  <c r="O15" i="4"/>
  <c r="O13" i="4"/>
  <c r="O12" i="4"/>
  <c r="K31" i="4"/>
  <c r="K29" i="4"/>
  <c r="K16" i="4"/>
  <c r="K15" i="4"/>
  <c r="K14" i="4"/>
  <c r="N31" i="4"/>
  <c r="N30" i="4"/>
  <c r="N29" i="4"/>
  <c r="N28" i="4"/>
  <c r="N27" i="4"/>
  <c r="N26" i="4"/>
  <c r="N25" i="4"/>
  <c r="N24" i="4"/>
  <c r="N23" i="4"/>
  <c r="N21" i="4"/>
  <c r="N20" i="4"/>
  <c r="N19" i="4"/>
  <c r="N18" i="4"/>
  <c r="N17" i="4"/>
  <c r="N16" i="4"/>
  <c r="N15" i="4"/>
  <c r="N12" i="4"/>
  <c r="N11" i="4"/>
  <c r="K25" i="4"/>
  <c r="M31" i="4"/>
  <c r="M30" i="4"/>
  <c r="M29" i="4"/>
  <c r="M28" i="4"/>
  <c r="M27" i="4"/>
  <c r="M26" i="4"/>
  <c r="M25" i="4"/>
  <c r="M24" i="4"/>
  <c r="M23" i="4"/>
  <c r="M21" i="4"/>
  <c r="M20" i="4"/>
  <c r="M19" i="4"/>
  <c r="M18" i="4"/>
  <c r="M17" i="4"/>
  <c r="M16" i="4"/>
  <c r="M15" i="4"/>
  <c r="M14" i="4"/>
  <c r="M13" i="4"/>
  <c r="M12" i="4"/>
  <c r="M11" i="4"/>
  <c r="K30" i="4"/>
  <c r="K12" i="4"/>
  <c r="K11" i="4"/>
  <c r="L31" i="4"/>
  <c r="L30" i="4"/>
  <c r="L29" i="4"/>
  <c r="L28" i="4"/>
  <c r="L27" i="4"/>
  <c r="L26" i="4"/>
  <c r="L25" i="4"/>
  <c r="L24" i="4"/>
  <c r="L23" i="4"/>
  <c r="L21" i="4"/>
  <c r="L20" i="4"/>
  <c r="L19" i="4"/>
  <c r="L18" i="4"/>
  <c r="L17" i="4"/>
  <c r="L16" i="4"/>
  <c r="L15" i="4"/>
  <c r="L14" i="4"/>
  <c r="L13" i="4"/>
  <c r="L12" i="4"/>
  <c r="L11" i="4"/>
  <c r="K24" i="4"/>
  <c r="K23" i="4"/>
  <c r="K21" i="4"/>
  <c r="J31" i="4"/>
  <c r="J30" i="4"/>
  <c r="J29" i="4"/>
  <c r="J28" i="4"/>
  <c r="J27" i="4"/>
  <c r="J26" i="4"/>
  <c r="J25" i="4"/>
  <c r="J24" i="4"/>
  <c r="J23" i="4"/>
  <c r="J21" i="4"/>
  <c r="J20" i="4"/>
  <c r="J19" i="4"/>
  <c r="J18" i="4"/>
  <c r="J17" i="4"/>
  <c r="J16" i="4"/>
  <c r="J15" i="4"/>
  <c r="J14" i="4"/>
  <c r="J13" i="4"/>
  <c r="J12" i="4"/>
  <c r="J11" i="4"/>
  <c r="Q31" i="4"/>
  <c r="Q30" i="4"/>
  <c r="Q29" i="4"/>
  <c r="Q28" i="4"/>
  <c r="Q27" i="4"/>
  <c r="Q26" i="4"/>
  <c r="Q25" i="4"/>
  <c r="Q24" i="4"/>
  <c r="Q23" i="4"/>
  <c r="Q21" i="4"/>
  <c r="Q20" i="4"/>
  <c r="Q19" i="4"/>
  <c r="Q18" i="4"/>
  <c r="Q17" i="4"/>
  <c r="Q16" i="4"/>
  <c r="Q15" i="4"/>
  <c r="Q14" i="4"/>
  <c r="Q13" i="4"/>
  <c r="Q12" i="4"/>
  <c r="Q11" i="4"/>
  <c r="K28" i="4"/>
  <c r="K27" i="4"/>
  <c r="K20" i="4"/>
  <c r="K19" i="4"/>
  <c r="K18" i="4"/>
  <c r="K17" i="4"/>
  <c r="P31" i="4"/>
  <c r="P30" i="4"/>
  <c r="P29" i="4"/>
  <c r="P28" i="4"/>
  <c r="P27" i="4"/>
  <c r="P26" i="4"/>
  <c r="P25" i="4"/>
  <c r="P24" i="4"/>
  <c r="P23" i="4"/>
  <c r="P21" i="4"/>
  <c r="P20" i="4"/>
  <c r="P19" i="4"/>
  <c r="P18" i="4"/>
  <c r="P17" i="4"/>
  <c r="P16" i="4"/>
  <c r="P15" i="4"/>
  <c r="P14" i="4"/>
  <c r="P13" i="4"/>
  <c r="P12" i="4"/>
  <c r="P11" i="4"/>
  <c r="O19" i="4"/>
  <c r="O17" i="4"/>
  <c r="O14" i="4"/>
  <c r="O11" i="4"/>
  <c r="N14" i="4"/>
  <c r="N13" i="4"/>
  <c r="K26" i="4"/>
  <c r="K13" i="4"/>
  <c r="I35" i="4"/>
  <c r="I36" i="4"/>
  <c r="I34" i="4"/>
  <c r="I37" i="4"/>
  <c r="P32" i="4"/>
  <c r="M32" i="4"/>
  <c r="J22" i="4"/>
  <c r="O22" i="4"/>
  <c r="O37" i="4"/>
  <c r="O36" i="4"/>
  <c r="O35" i="4"/>
  <c r="O34" i="4"/>
  <c r="N37" i="4"/>
  <c r="N36" i="4"/>
  <c r="N35" i="4"/>
  <c r="N34" i="4"/>
  <c r="K35" i="4"/>
  <c r="M37" i="4"/>
  <c r="M36" i="4"/>
  <c r="M35" i="4"/>
  <c r="M34" i="4"/>
  <c r="L37" i="4"/>
  <c r="L36" i="4"/>
  <c r="L35" i="4"/>
  <c r="L34" i="4"/>
  <c r="K37" i="4"/>
  <c r="J37" i="4"/>
  <c r="J36" i="4"/>
  <c r="J35" i="4"/>
  <c r="J34" i="4"/>
  <c r="Q37" i="4"/>
  <c r="Q36" i="4"/>
  <c r="Q35" i="4"/>
  <c r="Q34" i="4"/>
  <c r="K36" i="4"/>
  <c r="P37" i="4"/>
  <c r="P36" i="4"/>
  <c r="P35" i="4"/>
  <c r="P34" i="4"/>
  <c r="K34" i="4"/>
  <c r="I22" i="4"/>
  <c r="Q22" i="4"/>
  <c r="M22" i="4"/>
  <c r="L32" i="4"/>
  <c r="K22" i="4"/>
  <c r="J32" i="4"/>
  <c r="O32" i="4"/>
  <c r="P22" i="4"/>
  <c r="C36" i="16" l="1"/>
  <c r="J29" i="16"/>
  <c r="J77" i="20" s="1"/>
  <c r="C37" i="16" l="1"/>
  <c r="B77" i="20"/>
  <c r="D77" i="20"/>
  <c r="J118" i="20"/>
  <c r="D118" i="20"/>
  <c r="B118" i="20"/>
  <c r="J110" i="20"/>
  <c r="D110" i="20"/>
  <c r="B110" i="20"/>
  <c r="J117" i="20"/>
  <c r="D117" i="20"/>
  <c r="B117" i="20"/>
  <c r="J111" i="20"/>
  <c r="D111" i="20"/>
  <c r="B111" i="20"/>
  <c r="D92" i="20"/>
  <c r="B92" i="20"/>
  <c r="J92" i="20"/>
  <c r="D124" i="20"/>
  <c r="B124" i="20"/>
  <c r="J124" i="20"/>
  <c r="J98" i="20"/>
  <c r="D98" i="20"/>
  <c r="B98" i="20"/>
  <c r="D113" i="20"/>
  <c r="B113" i="20"/>
  <c r="J113" i="20"/>
  <c r="J123" i="20"/>
  <c r="D123" i="20"/>
  <c r="B123" i="20"/>
  <c r="B95" i="20"/>
  <c r="J95" i="20"/>
  <c r="D95" i="20"/>
  <c r="J109" i="20"/>
  <c r="D109" i="20"/>
  <c r="B109" i="20"/>
  <c r="D103" i="20"/>
  <c r="J103" i="20"/>
  <c r="B103" i="20"/>
  <c r="J115" i="20"/>
  <c r="D115" i="20"/>
  <c r="B115" i="20"/>
  <c r="B86" i="20"/>
  <c r="J86" i="20"/>
  <c r="D86" i="20"/>
  <c r="D122" i="20"/>
  <c r="B122" i="20"/>
  <c r="J122" i="20"/>
  <c r="B126" i="20"/>
  <c r="J126" i="20"/>
  <c r="D126" i="20"/>
  <c r="J107" i="20"/>
  <c r="D107" i="20"/>
  <c r="B107" i="20"/>
  <c r="B125" i="20"/>
  <c r="J125" i="20"/>
  <c r="D125" i="20"/>
  <c r="J105" i="20"/>
  <c r="D105" i="20"/>
  <c r="B105" i="20"/>
  <c r="B108" i="20"/>
  <c r="J108" i="20"/>
  <c r="D108" i="20"/>
  <c r="B101" i="20"/>
  <c r="J101" i="20"/>
  <c r="D101" i="20"/>
  <c r="D97" i="20"/>
  <c r="B97" i="20"/>
  <c r="J97" i="20"/>
  <c r="D89" i="20"/>
  <c r="B89" i="20"/>
  <c r="J89" i="20"/>
  <c r="J116" i="20"/>
  <c r="B116" i="20"/>
  <c r="D116" i="20"/>
  <c r="D104" i="20"/>
  <c r="J104" i="20"/>
  <c r="B104" i="20"/>
  <c r="B99" i="20"/>
  <c r="J99" i="20"/>
  <c r="D99" i="20"/>
  <c r="J85" i="20"/>
  <c r="D85" i="20"/>
  <c r="B85" i="20"/>
  <c r="D114" i="20"/>
  <c r="B114" i="20"/>
  <c r="J114" i="20"/>
  <c r="J94" i="20"/>
  <c r="D94" i="20"/>
  <c r="B94" i="20"/>
  <c r="J90" i="20"/>
  <c r="D90" i="20"/>
  <c r="B90" i="20"/>
  <c r="D81" i="20"/>
  <c r="B81" i="20"/>
  <c r="J81" i="20"/>
  <c r="D91" i="20"/>
  <c r="B91" i="20"/>
  <c r="J91" i="20"/>
  <c r="J87" i="20"/>
  <c r="D87" i="20"/>
  <c r="B87" i="20"/>
  <c r="D82" i="20"/>
  <c r="B82" i="20"/>
  <c r="J82" i="20"/>
  <c r="J112" i="20"/>
  <c r="D112" i="20"/>
  <c r="B112" i="20"/>
  <c r="D79" i="20"/>
  <c r="B79" i="20"/>
  <c r="J79" i="20"/>
  <c r="J80" i="20"/>
  <c r="D80" i="20"/>
  <c r="B80" i="20"/>
  <c r="J100" i="20"/>
  <c r="D100" i="20"/>
  <c r="B100" i="20"/>
  <c r="D121" i="20"/>
  <c r="B121" i="20"/>
  <c r="J121" i="20"/>
  <c r="J88" i="20"/>
  <c r="D88" i="20"/>
  <c r="B88" i="20"/>
  <c r="B83" i="20"/>
  <c r="J83" i="20"/>
  <c r="D83" i="20"/>
  <c r="D102" i="20"/>
  <c r="B102" i="20"/>
  <c r="J102" i="20"/>
  <c r="J106" i="20"/>
  <c r="D106" i="20"/>
  <c r="B106" i="20"/>
  <c r="J96" i="20"/>
  <c r="D96" i="20"/>
  <c r="B96" i="20"/>
  <c r="B120" i="20"/>
  <c r="J120" i="20"/>
  <c r="D120" i="20"/>
  <c r="J78" i="20"/>
  <c r="D78" i="20"/>
  <c r="B78" i="20"/>
  <c r="D93" i="20"/>
  <c r="B93" i="20"/>
  <c r="J93" i="20"/>
  <c r="B119" i="20"/>
  <c r="J119" i="20"/>
  <c r="D119" i="20"/>
  <c r="B84" i="20"/>
  <c r="J84" i="20"/>
  <c r="D84" i="20"/>
  <c r="C38" i="16" l="1"/>
  <c r="G137" i="20"/>
  <c r="G139" i="20"/>
  <c r="G155" i="20"/>
  <c r="G148" i="20"/>
  <c r="G144" i="20"/>
  <c r="G138" i="20"/>
  <c r="G149" i="20"/>
  <c r="G143" i="20"/>
  <c r="G131" i="20"/>
  <c r="G133" i="20"/>
  <c r="G141" i="20"/>
  <c r="G130" i="20"/>
  <c r="G150" i="20"/>
  <c r="G132" i="20"/>
  <c r="G146" i="20"/>
  <c r="G147" i="20"/>
  <c r="G136" i="20"/>
  <c r="G135" i="20"/>
  <c r="G134" i="20"/>
  <c r="G145" i="20"/>
  <c r="G140" i="20"/>
  <c r="G153" i="20"/>
  <c r="G142" i="20"/>
  <c r="G151" i="20"/>
  <c r="G154" i="20"/>
  <c r="G152" i="20"/>
  <c r="B117" i="4"/>
  <c r="B79" i="4"/>
  <c r="B93" i="4"/>
  <c r="B85" i="4"/>
  <c r="B109" i="4"/>
  <c r="B107" i="4"/>
  <c r="B75" i="4"/>
  <c r="B101" i="4"/>
  <c r="D85" i="4"/>
  <c r="B81" i="4"/>
  <c r="B99" i="4"/>
  <c r="B113" i="4"/>
  <c r="B91" i="4"/>
  <c r="J109" i="4"/>
  <c r="J117" i="4"/>
  <c r="D101" i="4"/>
  <c r="B88" i="4"/>
  <c r="B116" i="4"/>
  <c r="B96" i="4"/>
  <c r="B108" i="4"/>
  <c r="B110" i="4"/>
  <c r="B104" i="4"/>
  <c r="B120" i="4"/>
  <c r="B84" i="4"/>
  <c r="B76" i="4"/>
  <c r="B78" i="4"/>
  <c r="B112" i="4"/>
  <c r="B92" i="4"/>
  <c r="B94" i="4"/>
  <c r="B72" i="4"/>
  <c r="B100" i="4"/>
  <c r="B80" i="4"/>
  <c r="B102" i="4"/>
  <c r="B82" i="4"/>
  <c r="B74" i="4"/>
  <c r="B118" i="4"/>
  <c r="B98" i="4"/>
  <c r="B90" i="4"/>
  <c r="B114" i="4"/>
  <c r="B106" i="4"/>
  <c r="B86" i="4"/>
  <c r="B87" i="4"/>
  <c r="B97" i="4"/>
  <c r="B105" i="4"/>
  <c r="B71" i="4"/>
  <c r="B103" i="4"/>
  <c r="B73" i="4"/>
  <c r="B111" i="4"/>
  <c r="B83" i="4"/>
  <c r="B95" i="4"/>
  <c r="B89" i="4"/>
  <c r="B115" i="4"/>
  <c r="B119" i="4"/>
  <c r="B77" i="4"/>
  <c r="C39" i="16" l="1"/>
  <c r="G29" i="16"/>
  <c r="F83" i="7"/>
  <c r="D107" i="4"/>
  <c r="D79" i="4"/>
  <c r="J93" i="4"/>
  <c r="J101" i="4"/>
  <c r="D117" i="4"/>
  <c r="J107" i="4"/>
  <c r="D109" i="4"/>
  <c r="D93" i="4"/>
  <c r="J75" i="4"/>
  <c r="J85" i="4"/>
  <c r="J79" i="4"/>
  <c r="D75" i="4"/>
  <c r="J119" i="4"/>
  <c r="D119" i="4"/>
  <c r="J115" i="4"/>
  <c r="D115" i="4"/>
  <c r="J89" i="4"/>
  <c r="D89" i="4"/>
  <c r="J95" i="4"/>
  <c r="D95" i="4"/>
  <c r="J83" i="4"/>
  <c r="D83" i="4"/>
  <c r="J111" i="4"/>
  <c r="D111" i="4"/>
  <c r="J73" i="4"/>
  <c r="D73" i="4"/>
  <c r="J71" i="4"/>
  <c r="D71" i="4"/>
  <c r="J97" i="4"/>
  <c r="D97" i="4"/>
  <c r="J86" i="4"/>
  <c r="D86" i="4"/>
  <c r="J114" i="4"/>
  <c r="D114" i="4"/>
  <c r="J98" i="4"/>
  <c r="D98" i="4"/>
  <c r="J102" i="4"/>
  <c r="D102" i="4"/>
  <c r="J80" i="4"/>
  <c r="D80" i="4"/>
  <c r="J72" i="4"/>
  <c r="D72" i="4"/>
  <c r="J94" i="4"/>
  <c r="D94" i="4"/>
  <c r="J92" i="4"/>
  <c r="D92" i="4"/>
  <c r="J78" i="4"/>
  <c r="D78" i="4"/>
  <c r="J76" i="4"/>
  <c r="D76" i="4"/>
  <c r="J110" i="4"/>
  <c r="D110" i="4"/>
  <c r="J108" i="4"/>
  <c r="D108" i="4"/>
  <c r="J88" i="4"/>
  <c r="D88" i="4"/>
  <c r="J91" i="4"/>
  <c r="D91" i="4"/>
  <c r="J99" i="4"/>
  <c r="D99" i="4"/>
  <c r="J77" i="4"/>
  <c r="D77" i="4"/>
  <c r="J103" i="4"/>
  <c r="D103" i="4"/>
  <c r="J105" i="4"/>
  <c r="D105" i="4"/>
  <c r="J87" i="4"/>
  <c r="D87" i="4"/>
  <c r="J106" i="4"/>
  <c r="D106" i="4"/>
  <c r="J90" i="4"/>
  <c r="D90" i="4"/>
  <c r="J118" i="4"/>
  <c r="D118" i="4"/>
  <c r="J74" i="4"/>
  <c r="D74" i="4"/>
  <c r="J82" i="4"/>
  <c r="D82" i="4"/>
  <c r="J100" i="4"/>
  <c r="D100" i="4"/>
  <c r="J112" i="4"/>
  <c r="D112" i="4"/>
  <c r="J84" i="4"/>
  <c r="D84" i="4"/>
  <c r="J120" i="4"/>
  <c r="D120" i="4"/>
  <c r="J104" i="4"/>
  <c r="D104" i="4"/>
  <c r="J96" i="4"/>
  <c r="D96" i="4"/>
  <c r="J116" i="4"/>
  <c r="D116" i="4"/>
  <c r="J113" i="4"/>
  <c r="D113" i="4"/>
  <c r="J81" i="4"/>
  <c r="D81" i="4"/>
  <c r="C40" i="16" l="1"/>
  <c r="F75" i="24"/>
  <c r="B75" i="24"/>
  <c r="G75" i="24"/>
  <c r="D75" i="24"/>
  <c r="H75" i="24"/>
  <c r="C75" i="24"/>
  <c r="F84" i="24"/>
  <c r="G84" i="24"/>
  <c r="D84" i="24"/>
  <c r="C84" i="24"/>
  <c r="B84" i="24"/>
  <c r="H84" i="24"/>
  <c r="D65" i="24"/>
  <c r="C65" i="24"/>
  <c r="H65" i="24"/>
  <c r="F65" i="24"/>
  <c r="B65" i="24"/>
  <c r="G65" i="24"/>
  <c r="H91" i="24"/>
  <c r="B91" i="24"/>
  <c r="D91" i="24"/>
  <c r="C91" i="24"/>
  <c r="F91" i="24"/>
  <c r="G91" i="24"/>
  <c r="D62" i="24"/>
  <c r="B62" i="24"/>
  <c r="H62" i="24"/>
  <c r="C62" i="24"/>
  <c r="F62" i="24"/>
  <c r="G62" i="24"/>
  <c r="G99" i="24"/>
  <c r="F99" i="24"/>
  <c r="D99" i="24"/>
  <c r="C99" i="24"/>
  <c r="H99" i="24"/>
  <c r="B99" i="24"/>
  <c r="F87" i="24"/>
  <c r="G87" i="24"/>
  <c r="C87" i="24"/>
  <c r="B87" i="24"/>
  <c r="H87" i="24"/>
  <c r="D87" i="24"/>
  <c r="G39" i="24"/>
  <c r="B39" i="24"/>
  <c r="D39" i="24"/>
  <c r="C39" i="24"/>
  <c r="F39" i="24"/>
  <c r="H39" i="24"/>
  <c r="B106" i="24"/>
  <c r="G106" i="24"/>
  <c r="F106" i="24"/>
  <c r="H106" i="24"/>
  <c r="D106" i="24"/>
  <c r="C106" i="24"/>
  <c r="B57" i="24"/>
  <c r="F57" i="24"/>
  <c r="D57" i="24"/>
  <c r="G57" i="24"/>
  <c r="H57" i="24"/>
  <c r="C57" i="24"/>
  <c r="D26" i="24"/>
  <c r="H26" i="24"/>
  <c r="B26" i="24"/>
  <c r="C26" i="24"/>
  <c r="F26" i="24"/>
  <c r="G26" i="24"/>
  <c r="F56" i="24"/>
  <c r="G56" i="24"/>
  <c r="B56" i="24"/>
  <c r="C56" i="24"/>
  <c r="H56" i="24"/>
  <c r="D56" i="24"/>
  <c r="H83" i="24"/>
  <c r="F83" i="24"/>
  <c r="G83" i="24"/>
  <c r="C83" i="24"/>
  <c r="D83" i="24"/>
  <c r="B83" i="24"/>
  <c r="H19" i="24"/>
  <c r="B19" i="24"/>
  <c r="C19" i="24"/>
  <c r="D19" i="24"/>
  <c r="F19" i="24"/>
  <c r="G19" i="24"/>
  <c r="B18" i="24"/>
  <c r="F18" i="24"/>
  <c r="G18" i="24"/>
  <c r="H18" i="24"/>
  <c r="C18" i="24"/>
  <c r="D18" i="24"/>
  <c r="D11" i="24"/>
  <c r="B11" i="24"/>
  <c r="C11" i="24"/>
  <c r="H11" i="24"/>
  <c r="F11" i="24"/>
  <c r="G11" i="24"/>
  <c r="C92" i="24"/>
  <c r="H92" i="24"/>
  <c r="B92" i="24"/>
  <c r="D92" i="24"/>
  <c r="F92" i="24"/>
  <c r="G92" i="24"/>
  <c r="C63" i="24"/>
  <c r="F63" i="24"/>
  <c r="G63" i="24"/>
  <c r="H63" i="24"/>
  <c r="B63" i="24"/>
  <c r="D63" i="24"/>
  <c r="D64" i="24"/>
  <c r="B64" i="24"/>
  <c r="F64" i="24"/>
  <c r="G64" i="24"/>
  <c r="C64" i="24"/>
  <c r="H64" i="24"/>
  <c r="H78" i="24"/>
  <c r="B78" i="24"/>
  <c r="F78" i="24"/>
  <c r="G78" i="24"/>
  <c r="C78" i="24"/>
  <c r="D78" i="24"/>
  <c r="F67" i="24"/>
  <c r="H67" i="24"/>
  <c r="G67" i="24"/>
  <c r="D67" i="24"/>
  <c r="B67" i="24"/>
  <c r="C67" i="24"/>
  <c r="G73" i="24"/>
  <c r="H73" i="24"/>
  <c r="D73" i="24"/>
  <c r="C73" i="24"/>
  <c r="B73" i="24"/>
  <c r="F73" i="24"/>
  <c r="D8" i="24"/>
  <c r="H8" i="24"/>
  <c r="G8" i="24"/>
  <c r="F8" i="24"/>
  <c r="B8" i="24"/>
  <c r="C8" i="24"/>
  <c r="B104" i="24"/>
  <c r="G104" i="24"/>
  <c r="F104" i="24"/>
  <c r="H104" i="24"/>
  <c r="D104" i="24"/>
  <c r="C104" i="24"/>
  <c r="F74" i="24"/>
  <c r="G74" i="24"/>
  <c r="B74" i="24"/>
  <c r="D74" i="24"/>
  <c r="C74" i="24"/>
  <c r="H74" i="24"/>
  <c r="H88" i="24"/>
  <c r="F88" i="24"/>
  <c r="G88" i="24"/>
  <c r="D88" i="24"/>
  <c r="C88" i="24"/>
  <c r="B88" i="24"/>
  <c r="F46" i="24"/>
  <c r="G46" i="24"/>
  <c r="D46" i="24"/>
  <c r="C46" i="24"/>
  <c r="H46" i="24"/>
  <c r="B46" i="24"/>
  <c r="D7" i="24"/>
  <c r="B7" i="24"/>
  <c r="G7" i="24"/>
  <c r="F7" i="24"/>
  <c r="C7" i="24"/>
  <c r="H7" i="24"/>
  <c r="D71" i="24"/>
  <c r="C71" i="24"/>
  <c r="F71" i="24"/>
  <c r="B71" i="24"/>
  <c r="H71" i="24"/>
  <c r="G71" i="24"/>
  <c r="B10" i="24"/>
  <c r="D10" i="24"/>
  <c r="H10" i="24"/>
  <c r="F10" i="24"/>
  <c r="G10" i="24"/>
  <c r="C10" i="24"/>
  <c r="F86" i="24"/>
  <c r="C86" i="24"/>
  <c r="G86" i="24"/>
  <c r="H86" i="24"/>
  <c r="B86" i="24"/>
  <c r="D86" i="24"/>
  <c r="H69" i="24"/>
  <c r="G69" i="24"/>
  <c r="C69" i="24"/>
  <c r="B69" i="24"/>
  <c r="D69" i="24"/>
  <c r="F69" i="24"/>
  <c r="H36" i="24"/>
  <c r="F36" i="24"/>
  <c r="G36" i="24"/>
  <c r="B36" i="24"/>
  <c r="D36" i="24"/>
  <c r="C36" i="24"/>
  <c r="H54" i="24"/>
  <c r="F54" i="24"/>
  <c r="G54" i="24"/>
  <c r="D54" i="24"/>
  <c r="C54" i="24"/>
  <c r="B54" i="24"/>
  <c r="F33" i="24"/>
  <c r="G33" i="24"/>
  <c r="C33" i="24"/>
  <c r="B33" i="24"/>
  <c r="H33" i="24"/>
  <c r="D33" i="24"/>
  <c r="C29" i="24"/>
  <c r="H29" i="24"/>
  <c r="B29" i="24"/>
  <c r="F29" i="24"/>
  <c r="G29" i="24"/>
  <c r="D29" i="24"/>
  <c r="H98" i="24"/>
  <c r="B98" i="24"/>
  <c r="G98" i="24"/>
  <c r="F98" i="24"/>
  <c r="C98" i="24"/>
  <c r="D98" i="24"/>
  <c r="G76" i="24"/>
  <c r="C76" i="24"/>
  <c r="B76" i="24"/>
  <c r="H76" i="24"/>
  <c r="D76" i="24"/>
  <c r="F76" i="24"/>
  <c r="H105" i="24"/>
  <c r="C105" i="24"/>
  <c r="B105" i="24"/>
  <c r="D105" i="24"/>
  <c r="G105" i="24"/>
  <c r="F105" i="24"/>
  <c r="D22" i="24"/>
  <c r="F22" i="24"/>
  <c r="C22" i="24"/>
  <c r="G22" i="24"/>
  <c r="B22" i="24"/>
  <c r="H22" i="24"/>
  <c r="C40" i="24"/>
  <c r="D40" i="24"/>
  <c r="F40" i="24"/>
  <c r="G40" i="24"/>
  <c r="B40" i="24"/>
  <c r="H40" i="24"/>
  <c r="C58" i="24"/>
  <c r="H58" i="24"/>
  <c r="D58" i="24"/>
  <c r="B58" i="24"/>
  <c r="F58" i="24"/>
  <c r="G58" i="24"/>
  <c r="C23" i="24"/>
  <c r="B23" i="24"/>
  <c r="H23" i="24"/>
  <c r="F23" i="24"/>
  <c r="D23" i="24"/>
  <c r="G23" i="24"/>
  <c r="D47" i="24"/>
  <c r="C47" i="24"/>
  <c r="B47" i="24"/>
  <c r="F47" i="24"/>
  <c r="G47" i="24"/>
  <c r="H47" i="24"/>
  <c r="H12" i="24"/>
  <c r="F12" i="24"/>
  <c r="B12" i="24"/>
  <c r="G12" i="24"/>
  <c r="D12" i="24"/>
  <c r="C12" i="24"/>
  <c r="F9" i="24"/>
  <c r="D9" i="24"/>
  <c r="G9" i="24"/>
  <c r="B9" i="24"/>
  <c r="H9" i="24"/>
  <c r="C9" i="24"/>
  <c r="F96" i="24"/>
  <c r="G96" i="24"/>
  <c r="D96" i="24"/>
  <c r="C96" i="24"/>
  <c r="B96" i="24"/>
  <c r="H96" i="24"/>
  <c r="G43" i="24"/>
  <c r="H43" i="24"/>
  <c r="D43" i="24"/>
  <c r="C43" i="24"/>
  <c r="B43" i="24"/>
  <c r="F43" i="24"/>
  <c r="H28" i="24"/>
  <c r="B28" i="24"/>
  <c r="C28" i="24"/>
  <c r="D28" i="24"/>
  <c r="F28" i="24"/>
  <c r="G28" i="24"/>
  <c r="B35" i="24"/>
  <c r="D35" i="24"/>
  <c r="F35" i="24"/>
  <c r="C35" i="24"/>
  <c r="H35" i="24"/>
  <c r="G35" i="24"/>
  <c r="H59" i="24"/>
  <c r="D59" i="24"/>
  <c r="C59" i="24"/>
  <c r="F59" i="24"/>
  <c r="B59" i="24"/>
  <c r="G59" i="24"/>
  <c r="F34" i="24"/>
  <c r="G34" i="24"/>
  <c r="D34" i="24"/>
  <c r="H34" i="24"/>
  <c r="B34" i="24"/>
  <c r="C34" i="24"/>
  <c r="H100" i="24"/>
  <c r="G100" i="24"/>
  <c r="F100" i="24"/>
  <c r="B100" i="24"/>
  <c r="D100" i="24"/>
  <c r="C100" i="24"/>
  <c r="B45" i="24"/>
  <c r="C45" i="24"/>
  <c r="D45" i="24"/>
  <c r="F45" i="24"/>
  <c r="H45" i="24"/>
  <c r="G45" i="24"/>
  <c r="B55" i="24"/>
  <c r="H55" i="24"/>
  <c r="C55" i="24"/>
  <c r="F55" i="24"/>
  <c r="G55" i="24"/>
  <c r="D55" i="24"/>
  <c r="B72" i="24"/>
  <c r="D72" i="24"/>
  <c r="C72" i="24"/>
  <c r="F72" i="24"/>
  <c r="G72" i="24"/>
  <c r="H72" i="24"/>
  <c r="D44" i="24"/>
  <c r="C44" i="24"/>
  <c r="F44" i="24"/>
  <c r="G44" i="24"/>
  <c r="B44" i="24"/>
  <c r="H44" i="24"/>
  <c r="B49" i="24"/>
  <c r="H49" i="24"/>
  <c r="C49" i="24"/>
  <c r="D49" i="24"/>
  <c r="F49" i="24"/>
  <c r="G49" i="24"/>
  <c r="B81" i="24"/>
  <c r="F81" i="24"/>
  <c r="G81" i="24"/>
  <c r="C81" i="24"/>
  <c r="D81" i="24"/>
  <c r="H81" i="24"/>
  <c r="H17" i="24"/>
  <c r="F17" i="24"/>
  <c r="B17" i="24"/>
  <c r="G17" i="24"/>
  <c r="C17" i="24"/>
  <c r="D17" i="24"/>
  <c r="C80" i="24"/>
  <c r="D80" i="24"/>
  <c r="H80" i="24"/>
  <c r="F80" i="24"/>
  <c r="G80" i="24"/>
  <c r="B80" i="24"/>
  <c r="C25" i="24"/>
  <c r="H25" i="24"/>
  <c r="F25" i="24"/>
  <c r="B25" i="24"/>
  <c r="G25" i="24"/>
  <c r="D25" i="24"/>
  <c r="D32" i="24"/>
  <c r="F32" i="24"/>
  <c r="G32" i="24"/>
  <c r="C32" i="24"/>
  <c r="H32" i="24"/>
  <c r="B32" i="24"/>
  <c r="D48" i="24"/>
  <c r="F48" i="24"/>
  <c r="G48" i="24"/>
  <c r="B48" i="24"/>
  <c r="H48" i="24"/>
  <c r="C48" i="24"/>
  <c r="G51" i="24"/>
  <c r="B51" i="24"/>
  <c r="D51" i="24"/>
  <c r="H51" i="24"/>
  <c r="C51" i="24"/>
  <c r="F51" i="24"/>
  <c r="B70" i="24"/>
  <c r="H70" i="24"/>
  <c r="D70" i="24"/>
  <c r="C70" i="24"/>
  <c r="F70" i="24"/>
  <c r="G70" i="24"/>
  <c r="C30" i="24"/>
  <c r="F30" i="24"/>
  <c r="H30" i="24"/>
  <c r="G30" i="24"/>
  <c r="B30" i="24"/>
  <c r="D30" i="24"/>
  <c r="D90" i="24"/>
  <c r="C90" i="24"/>
  <c r="H90" i="24"/>
  <c r="F90" i="24"/>
  <c r="G90" i="24"/>
  <c r="B90" i="24"/>
  <c r="B50" i="24"/>
  <c r="D50" i="24"/>
  <c r="F50" i="24"/>
  <c r="G50" i="24"/>
  <c r="H50" i="24"/>
  <c r="C50" i="24"/>
  <c r="H16" i="24"/>
  <c r="C16" i="24"/>
  <c r="G16" i="24"/>
  <c r="F16" i="24"/>
  <c r="B16" i="24"/>
  <c r="D16" i="24"/>
  <c r="B85" i="24"/>
  <c r="H85" i="24"/>
  <c r="D85" i="24"/>
  <c r="C85" i="24"/>
  <c r="F85" i="24"/>
  <c r="G85" i="24"/>
  <c r="G60" i="24"/>
  <c r="C60" i="24"/>
  <c r="D60" i="24"/>
  <c r="H60" i="24"/>
  <c r="B60" i="24"/>
  <c r="F60" i="24"/>
  <c r="C13" i="24"/>
  <c r="B13" i="24"/>
  <c r="F13" i="24"/>
  <c r="G13" i="24"/>
  <c r="H13" i="24"/>
  <c r="D13" i="24"/>
  <c r="H53" i="24"/>
  <c r="F53" i="24"/>
  <c r="G53" i="24"/>
  <c r="C53" i="24"/>
  <c r="B53" i="24"/>
  <c r="D53" i="24"/>
  <c r="F41" i="24"/>
  <c r="C41" i="24"/>
  <c r="G41" i="24"/>
  <c r="D41" i="24"/>
  <c r="H41" i="24"/>
  <c r="B41" i="24"/>
  <c r="B103" i="24"/>
  <c r="F103" i="24"/>
  <c r="D103" i="24"/>
  <c r="G103" i="24"/>
  <c r="H103" i="24"/>
  <c r="C103" i="24"/>
  <c r="H24" i="24"/>
  <c r="D24" i="24"/>
  <c r="B24" i="24"/>
  <c r="C24" i="24"/>
  <c r="F24" i="24"/>
  <c r="G24" i="24"/>
  <c r="H14" i="24"/>
  <c r="G14" i="24"/>
  <c r="D14" i="24"/>
  <c r="F14" i="24"/>
  <c r="B14" i="24"/>
  <c r="C14" i="24"/>
  <c r="D42" i="24"/>
  <c r="C42" i="24"/>
  <c r="B42" i="24"/>
  <c r="F42" i="24"/>
  <c r="G42" i="24"/>
  <c r="H42" i="24"/>
  <c r="B79" i="24"/>
  <c r="F79" i="24"/>
  <c r="G79" i="24"/>
  <c r="H79" i="24"/>
  <c r="D79" i="24"/>
  <c r="C79" i="24"/>
  <c r="F37" i="24"/>
  <c r="D37" i="24"/>
  <c r="G37" i="24"/>
  <c r="C37" i="24"/>
  <c r="B37" i="24"/>
  <c r="H37" i="24"/>
  <c r="B93" i="24"/>
  <c r="C93" i="24"/>
  <c r="H93" i="24"/>
  <c r="D93" i="24"/>
  <c r="F93" i="24"/>
  <c r="G93" i="24"/>
  <c r="F15" i="24"/>
  <c r="B15" i="24"/>
  <c r="G15" i="24"/>
  <c r="H15" i="24"/>
  <c r="D15" i="24"/>
  <c r="C15" i="24"/>
  <c r="G97" i="24"/>
  <c r="D97" i="24"/>
  <c r="F97" i="24"/>
  <c r="B97" i="24"/>
  <c r="H97" i="24"/>
  <c r="C97" i="24"/>
  <c r="D52" i="24"/>
  <c r="C52" i="24"/>
  <c r="H52" i="24"/>
  <c r="B52" i="24"/>
  <c r="F52" i="24"/>
  <c r="G52" i="24"/>
  <c r="F66" i="24"/>
  <c r="G66" i="24"/>
  <c r="C66" i="24"/>
  <c r="B66" i="24"/>
  <c r="D66" i="24"/>
  <c r="H66" i="24"/>
  <c r="C95" i="24"/>
  <c r="D95" i="24"/>
  <c r="F95" i="24"/>
  <c r="B95" i="24"/>
  <c r="G95" i="24"/>
  <c r="H95" i="24"/>
  <c r="H21" i="24"/>
  <c r="C21" i="24"/>
  <c r="F21" i="24"/>
  <c r="G21" i="24"/>
  <c r="B21" i="24"/>
  <c r="D21" i="24"/>
  <c r="D31" i="24"/>
  <c r="C31" i="24"/>
  <c r="H31" i="24"/>
  <c r="F31" i="24"/>
  <c r="G31" i="24"/>
  <c r="B31" i="24"/>
  <c r="H77" i="24"/>
  <c r="G77" i="24"/>
  <c r="F77" i="24"/>
  <c r="C77" i="24"/>
  <c r="D77" i="24"/>
  <c r="B77" i="24"/>
  <c r="H20" i="24"/>
  <c r="F20" i="24"/>
  <c r="G20" i="24"/>
  <c r="B20" i="24"/>
  <c r="D20" i="24"/>
  <c r="C20" i="24"/>
  <c r="D101" i="24"/>
  <c r="C101" i="24"/>
  <c r="H101" i="24"/>
  <c r="G101" i="24"/>
  <c r="F101" i="24"/>
  <c r="B101" i="24"/>
  <c r="B61" i="24"/>
  <c r="C61" i="24"/>
  <c r="D61" i="24"/>
  <c r="F61" i="24"/>
  <c r="H61" i="24"/>
  <c r="G61" i="24"/>
  <c r="D27" i="24"/>
  <c r="F27" i="24"/>
  <c r="G27" i="24"/>
  <c r="H27" i="24"/>
  <c r="B27" i="24"/>
  <c r="C27" i="24"/>
  <c r="F94" i="24"/>
  <c r="G94" i="24"/>
  <c r="B94" i="24"/>
  <c r="H94" i="24"/>
  <c r="D94" i="24"/>
  <c r="C94" i="24"/>
  <c r="H102" i="24"/>
  <c r="D102" i="24"/>
  <c r="F102" i="24"/>
  <c r="C102" i="24"/>
  <c r="G102" i="24"/>
  <c r="B102" i="24"/>
  <c r="D38" i="24"/>
  <c r="F38" i="24"/>
  <c r="C38" i="24"/>
  <c r="G38" i="24"/>
  <c r="B38" i="24"/>
  <c r="H38" i="24"/>
  <c r="H68" i="24"/>
  <c r="B68" i="24"/>
  <c r="C68" i="24"/>
  <c r="D68" i="24"/>
  <c r="F68" i="24"/>
  <c r="G68" i="24"/>
  <c r="F82" i="24"/>
  <c r="G82" i="24"/>
  <c r="D82" i="24"/>
  <c r="C82" i="24"/>
  <c r="B82" i="24"/>
  <c r="H82" i="24"/>
  <c r="C89" i="24"/>
  <c r="D89" i="24"/>
  <c r="F89" i="24"/>
  <c r="B89" i="24"/>
  <c r="G89" i="24"/>
  <c r="H89" i="24"/>
  <c r="D83" i="7"/>
  <c r="E83" i="7" s="1"/>
  <c r="G83" i="7"/>
  <c r="B83" i="7"/>
  <c r="C83" i="7"/>
  <c r="E196" i="4"/>
  <c r="E194" i="4"/>
  <c r="E192" i="4"/>
  <c r="E190" i="4"/>
  <c r="E188" i="4"/>
  <c r="E186" i="4"/>
  <c r="E184" i="4"/>
  <c r="E182" i="4"/>
  <c r="E180" i="4"/>
  <c r="E178" i="4"/>
  <c r="E176" i="4"/>
  <c r="E195" i="4"/>
  <c r="E191" i="4"/>
  <c r="E183" i="4"/>
  <c r="E179" i="4"/>
  <c r="E193" i="4"/>
  <c r="E189" i="4"/>
  <c r="E185" i="4"/>
  <c r="E181" i="4"/>
  <c r="E177" i="4"/>
  <c r="E187" i="4"/>
  <c r="E197" i="4"/>
  <c r="K77" i="24" l="1"/>
  <c r="L77" i="24"/>
  <c r="J77" i="24"/>
  <c r="I77" i="24"/>
  <c r="K68" i="24"/>
  <c r="L68" i="24"/>
  <c r="J68" i="24"/>
  <c r="I68" i="24"/>
  <c r="K93" i="24"/>
  <c r="J93" i="24"/>
  <c r="I93" i="24"/>
  <c r="L93" i="24"/>
  <c r="L49" i="24"/>
  <c r="K49" i="24"/>
  <c r="J49" i="24"/>
  <c r="I49" i="24"/>
  <c r="K54" i="24"/>
  <c r="J54" i="24"/>
  <c r="I54" i="24"/>
  <c r="L54" i="24"/>
  <c r="L88" i="24"/>
  <c r="J88" i="24"/>
  <c r="K88" i="24"/>
  <c r="I88" i="24"/>
  <c r="L19" i="24"/>
  <c r="I19" i="24"/>
  <c r="J19" i="24"/>
  <c r="K19" i="24"/>
  <c r="K69" i="24"/>
  <c r="J69" i="24"/>
  <c r="I69" i="24"/>
  <c r="L69" i="24"/>
  <c r="K14" i="24"/>
  <c r="L14" i="24"/>
  <c r="J14" i="24"/>
  <c r="I14" i="24"/>
  <c r="L103" i="24"/>
  <c r="K103" i="24"/>
  <c r="I103" i="24"/>
  <c r="J103" i="24"/>
  <c r="K60" i="24"/>
  <c r="J60" i="24"/>
  <c r="I60" i="24"/>
  <c r="L60" i="24"/>
  <c r="L70" i="24"/>
  <c r="K70" i="24"/>
  <c r="J70" i="24"/>
  <c r="I70" i="24"/>
  <c r="K45" i="24"/>
  <c r="J45" i="24"/>
  <c r="I45" i="24"/>
  <c r="L45" i="24"/>
  <c r="L34" i="24"/>
  <c r="K34" i="24"/>
  <c r="J34" i="24"/>
  <c r="I34" i="24"/>
  <c r="L43" i="24"/>
  <c r="K43" i="24"/>
  <c r="J43" i="24"/>
  <c r="I43" i="24"/>
  <c r="L58" i="24"/>
  <c r="K58" i="24"/>
  <c r="J58" i="24"/>
  <c r="I58" i="24"/>
  <c r="L73" i="24"/>
  <c r="K73" i="24"/>
  <c r="I73" i="24"/>
  <c r="J73" i="24"/>
  <c r="K57" i="24"/>
  <c r="J57" i="24"/>
  <c r="I57" i="24"/>
  <c r="L57" i="24"/>
  <c r="K39" i="24"/>
  <c r="J39" i="24"/>
  <c r="I39" i="24"/>
  <c r="L39" i="24"/>
  <c r="K99" i="24"/>
  <c r="J99" i="24"/>
  <c r="I99" i="24"/>
  <c r="L99" i="24"/>
  <c r="L91" i="24"/>
  <c r="K91" i="24"/>
  <c r="J91" i="24"/>
  <c r="I91" i="24"/>
  <c r="K84" i="24"/>
  <c r="J84" i="24"/>
  <c r="I84" i="24"/>
  <c r="L84" i="24"/>
  <c r="K102" i="24"/>
  <c r="J102" i="24"/>
  <c r="I102" i="24"/>
  <c r="L102" i="24"/>
  <c r="L97" i="24"/>
  <c r="J97" i="24"/>
  <c r="I97" i="24"/>
  <c r="K97" i="24"/>
  <c r="K72" i="24"/>
  <c r="J72" i="24"/>
  <c r="I72" i="24"/>
  <c r="L72" i="24"/>
  <c r="K35" i="24"/>
  <c r="L35" i="24"/>
  <c r="J35" i="24"/>
  <c r="I35" i="24"/>
  <c r="K9" i="24"/>
  <c r="J9" i="24"/>
  <c r="I9" i="24"/>
  <c r="L9" i="24"/>
  <c r="L10" i="24"/>
  <c r="K10" i="24"/>
  <c r="I10" i="24"/>
  <c r="J10" i="24"/>
  <c r="K90" i="24"/>
  <c r="J90" i="24"/>
  <c r="I90" i="24"/>
  <c r="L90" i="24"/>
  <c r="K48" i="24"/>
  <c r="J48" i="24"/>
  <c r="I48" i="24"/>
  <c r="L48" i="24"/>
  <c r="K47" i="24"/>
  <c r="L47" i="24"/>
  <c r="J47" i="24"/>
  <c r="I47" i="24"/>
  <c r="L22" i="24"/>
  <c r="K22" i="24"/>
  <c r="I22" i="24"/>
  <c r="J22" i="24"/>
  <c r="L7" i="24"/>
  <c r="K7" i="24"/>
  <c r="J7" i="24"/>
  <c r="I7" i="24"/>
  <c r="K11" i="24"/>
  <c r="L11" i="24"/>
  <c r="J11" i="24"/>
  <c r="I11" i="24"/>
  <c r="L79" i="24"/>
  <c r="I79" i="24"/>
  <c r="K79" i="24"/>
  <c r="J79" i="24"/>
  <c r="K27" i="24"/>
  <c r="J27" i="24"/>
  <c r="I27" i="24"/>
  <c r="L27" i="24"/>
  <c r="L13" i="24"/>
  <c r="K13" i="24"/>
  <c r="J13" i="24"/>
  <c r="I13" i="24"/>
  <c r="K30" i="24"/>
  <c r="J30" i="24"/>
  <c r="I30" i="24"/>
  <c r="L30" i="24"/>
  <c r="L55" i="24"/>
  <c r="J55" i="24"/>
  <c r="K55" i="24"/>
  <c r="I55" i="24"/>
  <c r="K98" i="24"/>
  <c r="L98" i="24"/>
  <c r="J98" i="24"/>
  <c r="I98" i="24"/>
  <c r="K33" i="24"/>
  <c r="J33" i="24"/>
  <c r="I33" i="24"/>
  <c r="L33" i="24"/>
  <c r="K86" i="24"/>
  <c r="L86" i="24"/>
  <c r="J86" i="24"/>
  <c r="I86" i="24"/>
  <c r="K18" i="24"/>
  <c r="J18" i="24"/>
  <c r="I18" i="24"/>
  <c r="L18" i="24"/>
  <c r="K87" i="24"/>
  <c r="J87" i="24"/>
  <c r="I87" i="24"/>
  <c r="L87" i="24"/>
  <c r="K66" i="24"/>
  <c r="J66" i="24"/>
  <c r="I66" i="24"/>
  <c r="L66" i="24"/>
  <c r="I104" i="24"/>
  <c r="L104" i="24"/>
  <c r="K104" i="24"/>
  <c r="J104" i="24"/>
  <c r="K89" i="24"/>
  <c r="L89" i="24"/>
  <c r="J89" i="24"/>
  <c r="I89" i="24"/>
  <c r="L94" i="24"/>
  <c r="I94" i="24"/>
  <c r="K94" i="24"/>
  <c r="J94" i="24"/>
  <c r="K20" i="24"/>
  <c r="L20" i="24"/>
  <c r="J20" i="24"/>
  <c r="I20" i="24"/>
  <c r="K15" i="24"/>
  <c r="J15" i="24"/>
  <c r="I15" i="24"/>
  <c r="L15" i="24"/>
  <c r="K81" i="24"/>
  <c r="J81" i="24"/>
  <c r="I81" i="24"/>
  <c r="L81" i="24"/>
  <c r="L100" i="24"/>
  <c r="J100" i="24"/>
  <c r="I100" i="24"/>
  <c r="K100" i="24"/>
  <c r="K12" i="24"/>
  <c r="J12" i="24"/>
  <c r="I12" i="24"/>
  <c r="L12" i="24"/>
  <c r="K23" i="24"/>
  <c r="L23" i="24"/>
  <c r="J23" i="24"/>
  <c r="I23" i="24"/>
  <c r="K36" i="24"/>
  <c r="J36" i="24"/>
  <c r="I36" i="24"/>
  <c r="L36" i="24"/>
  <c r="K83" i="24"/>
  <c r="L83" i="24"/>
  <c r="J83" i="24"/>
  <c r="I83" i="24"/>
  <c r="L106" i="24"/>
  <c r="K106" i="24"/>
  <c r="J106" i="24"/>
  <c r="I106" i="24"/>
  <c r="L76" i="24"/>
  <c r="I76" i="24"/>
  <c r="K76" i="24"/>
  <c r="J76" i="24"/>
  <c r="K41" i="24"/>
  <c r="L41" i="24"/>
  <c r="J41" i="24"/>
  <c r="I41" i="24"/>
  <c r="L28" i="24"/>
  <c r="K28" i="24"/>
  <c r="J28" i="24"/>
  <c r="I28" i="24"/>
  <c r="L105" i="24"/>
  <c r="K105" i="24"/>
  <c r="J105" i="24"/>
  <c r="I105" i="24"/>
  <c r="K74" i="24"/>
  <c r="L74" i="24"/>
  <c r="J74" i="24"/>
  <c r="I74" i="24"/>
  <c r="L67" i="24"/>
  <c r="K67" i="24"/>
  <c r="I67" i="24"/>
  <c r="J67" i="24"/>
  <c r="K92" i="24"/>
  <c r="L92" i="24"/>
  <c r="J92" i="24"/>
  <c r="I92" i="24"/>
  <c r="K75" i="24"/>
  <c r="J75" i="24"/>
  <c r="I75" i="24"/>
  <c r="L75" i="24"/>
  <c r="L101" i="24"/>
  <c r="K101" i="24"/>
  <c r="J101" i="24"/>
  <c r="I101" i="24"/>
  <c r="L82" i="24"/>
  <c r="K82" i="24"/>
  <c r="J82" i="24"/>
  <c r="I82" i="24"/>
  <c r="L61" i="24"/>
  <c r="J61" i="24"/>
  <c r="I61" i="24"/>
  <c r="K61" i="24"/>
  <c r="L85" i="24"/>
  <c r="K85" i="24"/>
  <c r="J85" i="24"/>
  <c r="I85" i="24"/>
  <c r="K51" i="24"/>
  <c r="J51" i="24"/>
  <c r="I51" i="24"/>
  <c r="L51" i="24"/>
  <c r="K96" i="24"/>
  <c r="J96" i="24"/>
  <c r="I96" i="24"/>
  <c r="L96" i="24"/>
  <c r="L46" i="24"/>
  <c r="K46" i="24"/>
  <c r="J46" i="24"/>
  <c r="I46" i="24"/>
  <c r="K95" i="24"/>
  <c r="L95" i="24"/>
  <c r="J95" i="24"/>
  <c r="I95" i="24"/>
  <c r="L37" i="24"/>
  <c r="K37" i="24"/>
  <c r="I37" i="24"/>
  <c r="J37" i="24"/>
  <c r="K24" i="24"/>
  <c r="J24" i="24"/>
  <c r="I24" i="24"/>
  <c r="L24" i="24"/>
  <c r="K50" i="24"/>
  <c r="L50" i="24"/>
  <c r="J50" i="24"/>
  <c r="I50" i="24"/>
  <c r="K80" i="24"/>
  <c r="L80" i="24"/>
  <c r="J80" i="24"/>
  <c r="I80" i="24"/>
  <c r="K59" i="24"/>
  <c r="L59" i="24"/>
  <c r="J59" i="24"/>
  <c r="I59" i="24"/>
  <c r="L40" i="24"/>
  <c r="I40" i="24"/>
  <c r="K40" i="24"/>
  <c r="J40" i="24"/>
  <c r="L52" i="24"/>
  <c r="J52" i="24"/>
  <c r="K52" i="24"/>
  <c r="I52" i="24"/>
  <c r="K32" i="24"/>
  <c r="L32" i="24"/>
  <c r="J32" i="24"/>
  <c r="I32" i="24"/>
  <c r="K44" i="24"/>
  <c r="L44" i="24"/>
  <c r="J44" i="24"/>
  <c r="I44" i="24"/>
  <c r="K71" i="24"/>
  <c r="L71" i="24"/>
  <c r="J71" i="24"/>
  <c r="I71" i="24"/>
  <c r="K8" i="24"/>
  <c r="L8" i="24"/>
  <c r="J8" i="24"/>
  <c r="I8" i="24"/>
  <c r="L64" i="24"/>
  <c r="K64" i="24"/>
  <c r="J64" i="24"/>
  <c r="I64" i="24"/>
  <c r="K26" i="24"/>
  <c r="L26" i="24"/>
  <c r="J26" i="24"/>
  <c r="I26" i="24"/>
  <c r="K62" i="24"/>
  <c r="L62" i="24"/>
  <c r="J62" i="24"/>
  <c r="I62" i="24"/>
  <c r="K65" i="24"/>
  <c r="L65" i="24"/>
  <c r="J65" i="24"/>
  <c r="I65" i="24"/>
  <c r="L38" i="24"/>
  <c r="J38" i="24"/>
  <c r="I38" i="24"/>
  <c r="K38" i="24"/>
  <c r="L31" i="24"/>
  <c r="J31" i="24"/>
  <c r="K31" i="24"/>
  <c r="I31" i="24"/>
  <c r="K42" i="24"/>
  <c r="J42" i="24"/>
  <c r="I42" i="24"/>
  <c r="L42" i="24"/>
  <c r="K21" i="24"/>
  <c r="J21" i="24"/>
  <c r="I21" i="24"/>
  <c r="L21" i="24"/>
  <c r="K53" i="24"/>
  <c r="L53" i="24"/>
  <c r="J53" i="24"/>
  <c r="I53" i="24"/>
  <c r="L16" i="24"/>
  <c r="K16" i="24"/>
  <c r="J16" i="24"/>
  <c r="I16" i="24"/>
  <c r="L25" i="24"/>
  <c r="K25" i="24"/>
  <c r="J25" i="24"/>
  <c r="I25" i="24"/>
  <c r="K17" i="24"/>
  <c r="L17" i="24"/>
  <c r="J17" i="24"/>
  <c r="I17" i="24"/>
  <c r="K29" i="24"/>
  <c r="L29" i="24"/>
  <c r="J29" i="24"/>
  <c r="I29" i="24"/>
  <c r="K78" i="24"/>
  <c r="J78" i="24"/>
  <c r="I78" i="24"/>
  <c r="L78" i="24"/>
  <c r="K63" i="24"/>
  <c r="J63" i="24"/>
  <c r="I63" i="24"/>
  <c r="L63" i="24"/>
  <c r="K56" i="24"/>
  <c r="L56" i="24"/>
  <c r="J56" i="24"/>
  <c r="I56" i="24"/>
  <c r="C41" i="16"/>
  <c r="E42" i="24"/>
  <c r="E77" i="24"/>
  <c r="E66" i="24"/>
  <c r="E79" i="24"/>
  <c r="E69" i="24"/>
  <c r="E104" i="24"/>
  <c r="E68" i="24"/>
  <c r="E93" i="24"/>
  <c r="E49" i="24"/>
  <c r="E54" i="24"/>
  <c r="F107" i="24"/>
  <c r="E88" i="24"/>
  <c r="E19" i="24"/>
  <c r="E25" i="24"/>
  <c r="E14" i="24"/>
  <c r="E103" i="24"/>
  <c r="E60" i="24"/>
  <c r="E70" i="24"/>
  <c r="E45" i="24"/>
  <c r="E34" i="24"/>
  <c r="E43" i="24"/>
  <c r="E58" i="24"/>
  <c r="G107" i="24"/>
  <c r="E73" i="24"/>
  <c r="E57" i="24"/>
  <c r="E39" i="24"/>
  <c r="E99" i="24"/>
  <c r="E91" i="24"/>
  <c r="E84" i="24"/>
  <c r="E31" i="24"/>
  <c r="E17" i="24"/>
  <c r="E78" i="24"/>
  <c r="E63" i="24"/>
  <c r="E56" i="24"/>
  <c r="E89" i="24"/>
  <c r="E102" i="24"/>
  <c r="E97" i="24"/>
  <c r="E72" i="24"/>
  <c r="E35" i="24"/>
  <c r="E9" i="24"/>
  <c r="E10" i="24"/>
  <c r="E166" i="24"/>
  <c r="G163" i="24"/>
  <c r="G143" i="24"/>
  <c r="F112" i="24"/>
  <c r="G149" i="24"/>
  <c r="F139" i="24"/>
  <c r="F153" i="24"/>
  <c r="G164" i="24"/>
  <c r="E156" i="24"/>
  <c r="F140" i="24"/>
  <c r="E165" i="24"/>
  <c r="E122" i="24"/>
  <c r="E118" i="24"/>
  <c r="E146" i="24"/>
  <c r="G120" i="24"/>
  <c r="E127" i="24"/>
  <c r="G166" i="24"/>
  <c r="F125" i="24"/>
  <c r="E140" i="24"/>
  <c r="F168" i="24"/>
  <c r="E135" i="24"/>
  <c r="F156" i="24"/>
  <c r="G137" i="24"/>
  <c r="E159" i="24"/>
  <c r="E115" i="24"/>
  <c r="F115" i="24"/>
  <c r="F143" i="24"/>
  <c r="E116" i="24"/>
  <c r="E150" i="24"/>
  <c r="G140" i="24"/>
  <c r="G144" i="24"/>
  <c r="F138" i="24"/>
  <c r="F127" i="24"/>
  <c r="F132" i="24"/>
  <c r="F135" i="24"/>
  <c r="E110" i="24"/>
  <c r="G112" i="24"/>
  <c r="G135" i="24"/>
  <c r="F148" i="24"/>
  <c r="G151" i="24"/>
  <c r="G146" i="24"/>
  <c r="G128" i="24"/>
  <c r="G150" i="24"/>
  <c r="F167" i="24"/>
  <c r="G159" i="24"/>
  <c r="F119" i="24"/>
  <c r="F162" i="24"/>
  <c r="F113" i="24"/>
  <c r="G116" i="24"/>
  <c r="F142" i="24"/>
  <c r="G153" i="24"/>
  <c r="E138" i="24"/>
  <c r="F123" i="24"/>
  <c r="G113" i="24"/>
  <c r="G125" i="24"/>
  <c r="E114" i="24"/>
  <c r="G117" i="24"/>
  <c r="G148" i="24"/>
  <c r="F147" i="24"/>
  <c r="E147" i="24"/>
  <c r="E160" i="24"/>
  <c r="E120" i="24"/>
  <c r="E168" i="24"/>
  <c r="F118" i="24"/>
  <c r="G167" i="24"/>
  <c r="F111" i="24"/>
  <c r="E162" i="24"/>
  <c r="E111" i="24"/>
  <c r="G168" i="24"/>
  <c r="F157" i="24"/>
  <c r="F141" i="24"/>
  <c r="F163" i="24"/>
  <c r="E141" i="24"/>
  <c r="G109" i="24"/>
  <c r="F166" i="24"/>
  <c r="G160" i="24"/>
  <c r="F116" i="24"/>
  <c r="E149" i="24"/>
  <c r="G110" i="24"/>
  <c r="G154" i="24"/>
  <c r="F131" i="24"/>
  <c r="F120" i="24"/>
  <c r="F134" i="24"/>
  <c r="E139" i="24"/>
  <c r="E126" i="24"/>
  <c r="G141" i="24"/>
  <c r="E164" i="24"/>
  <c r="E134" i="24"/>
  <c r="G122" i="24"/>
  <c r="G129" i="24"/>
  <c r="E151" i="24"/>
  <c r="E125" i="24"/>
  <c r="G114" i="24"/>
  <c r="G130" i="24"/>
  <c r="G118" i="24"/>
  <c r="F133" i="24"/>
  <c r="G131" i="24"/>
  <c r="F136" i="24"/>
  <c r="F165" i="24"/>
  <c r="G157" i="24"/>
  <c r="E132" i="24"/>
  <c r="F160" i="24"/>
  <c r="G145" i="24"/>
  <c r="G111" i="24"/>
  <c r="E144" i="24"/>
  <c r="G152" i="24"/>
  <c r="F154" i="24"/>
  <c r="F146" i="24"/>
  <c r="F126" i="24"/>
  <c r="F155" i="24"/>
  <c r="E129" i="24"/>
  <c r="G162" i="24"/>
  <c r="E158" i="24"/>
  <c r="E155" i="24"/>
  <c r="F129" i="24"/>
  <c r="F158" i="24"/>
  <c r="F159" i="24"/>
  <c r="E161" i="24"/>
  <c r="G139" i="24"/>
  <c r="E123" i="24"/>
  <c r="E130" i="24"/>
  <c r="F117" i="24"/>
  <c r="E128" i="24"/>
  <c r="G147" i="24"/>
  <c r="E131" i="24"/>
  <c r="F151" i="24"/>
  <c r="G133" i="24"/>
  <c r="G126" i="24"/>
  <c r="G155" i="24"/>
  <c r="E152" i="24"/>
  <c r="F161" i="24"/>
  <c r="F124" i="24"/>
  <c r="G136" i="24"/>
  <c r="F144" i="24"/>
  <c r="E154" i="24"/>
  <c r="E113" i="24"/>
  <c r="F149" i="24"/>
  <c r="F121" i="24"/>
  <c r="G156" i="24"/>
  <c r="E124" i="24"/>
  <c r="F152" i="24"/>
  <c r="E148" i="24"/>
  <c r="G158" i="24"/>
  <c r="G121" i="24"/>
  <c r="F164" i="24"/>
  <c r="E167" i="24"/>
  <c r="G132" i="24"/>
  <c r="E136" i="24"/>
  <c r="G161" i="24"/>
  <c r="F128" i="24"/>
  <c r="G115" i="24"/>
  <c r="E142" i="24"/>
  <c r="G138" i="24"/>
  <c r="E137" i="24"/>
  <c r="E163" i="24"/>
  <c r="F122" i="24"/>
  <c r="F110" i="24"/>
  <c r="G123" i="24"/>
  <c r="G142" i="24"/>
  <c r="E143" i="24"/>
  <c r="F109" i="24"/>
  <c r="E117" i="24"/>
  <c r="G124" i="24"/>
  <c r="G119" i="24"/>
  <c r="G165" i="24"/>
  <c r="F114" i="24"/>
  <c r="G127" i="24"/>
  <c r="G134" i="24"/>
  <c r="F150" i="24"/>
  <c r="E119" i="24"/>
  <c r="F137" i="24"/>
  <c r="E153" i="24"/>
  <c r="F145" i="24"/>
  <c r="E112" i="24"/>
  <c r="F130" i="24"/>
  <c r="E145" i="24"/>
  <c r="E121" i="24"/>
  <c r="E157" i="24"/>
  <c r="E109" i="24"/>
  <c r="E21" i="24"/>
  <c r="E16" i="24"/>
  <c r="E27" i="24"/>
  <c r="E101" i="24"/>
  <c r="E90" i="24"/>
  <c r="E48" i="24"/>
  <c r="E47" i="24"/>
  <c r="E22" i="24"/>
  <c r="E7" i="24"/>
  <c r="E11" i="24"/>
  <c r="E38" i="24"/>
  <c r="E53" i="24"/>
  <c r="E133" i="24" s="1"/>
  <c r="E29" i="24"/>
  <c r="E76" i="24"/>
  <c r="E13" i="24"/>
  <c r="E30" i="24"/>
  <c r="E55" i="24"/>
  <c r="E98" i="24"/>
  <c r="E33" i="24"/>
  <c r="E86" i="24"/>
  <c r="E18" i="24"/>
  <c r="E87" i="24"/>
  <c r="E94" i="24"/>
  <c r="E20" i="24"/>
  <c r="E15" i="24"/>
  <c r="E81" i="24"/>
  <c r="E100" i="24"/>
  <c r="E12" i="24"/>
  <c r="E23" i="24"/>
  <c r="E36" i="24"/>
  <c r="E83" i="24"/>
  <c r="E106" i="24"/>
  <c r="E41" i="24"/>
  <c r="E28" i="24"/>
  <c r="E105" i="24"/>
  <c r="E74" i="24"/>
  <c r="E67" i="24"/>
  <c r="E92" i="24"/>
  <c r="E75" i="24"/>
  <c r="E82" i="24"/>
  <c r="E61" i="24"/>
  <c r="E85" i="24"/>
  <c r="E51" i="24"/>
  <c r="E96" i="24"/>
  <c r="E46" i="24"/>
  <c r="E95" i="24"/>
  <c r="E37" i="24"/>
  <c r="E24" i="24"/>
  <c r="E50" i="24"/>
  <c r="E80" i="24"/>
  <c r="E59" i="24"/>
  <c r="E40" i="24"/>
  <c r="E52" i="24"/>
  <c r="E32" i="24"/>
  <c r="E44" i="24"/>
  <c r="E71" i="24"/>
  <c r="E8" i="24"/>
  <c r="E64" i="24"/>
  <c r="E26" i="24"/>
  <c r="E62" i="24"/>
  <c r="E65" i="24"/>
  <c r="C96" i="7"/>
  <c r="F96" i="7"/>
  <c r="D96" i="7"/>
  <c r="E96" i="7" s="1"/>
  <c r="B96" i="7"/>
  <c r="G96" i="7"/>
  <c r="B77" i="7"/>
  <c r="G77" i="7"/>
  <c r="D77" i="7"/>
  <c r="E77" i="7" s="1"/>
  <c r="C77" i="7"/>
  <c r="F77" i="7"/>
  <c r="C90" i="7"/>
  <c r="F90" i="7"/>
  <c r="D90" i="7"/>
  <c r="E90" i="7" s="1"/>
  <c r="B90" i="7"/>
  <c r="G90" i="7"/>
  <c r="G13" i="7"/>
  <c r="C13" i="7"/>
  <c r="F13" i="7"/>
  <c r="D13" i="7"/>
  <c r="E13" i="7" s="1"/>
  <c r="B13" i="7"/>
  <c r="F70" i="7"/>
  <c r="G70" i="7"/>
  <c r="C70" i="7"/>
  <c r="D70" i="7"/>
  <c r="E70" i="7" s="1"/>
  <c r="B70" i="7"/>
  <c r="D22" i="7"/>
  <c r="E22" i="7" s="1"/>
  <c r="B22" i="7"/>
  <c r="F22" i="7"/>
  <c r="C22" i="7"/>
  <c r="G22" i="7"/>
  <c r="C79" i="7"/>
  <c r="D79" i="7"/>
  <c r="E79" i="7" s="1"/>
  <c r="B79" i="7"/>
  <c r="G79" i="7"/>
  <c r="F79" i="7"/>
  <c r="D33" i="7"/>
  <c r="E33" i="7" s="1"/>
  <c r="G33" i="7"/>
  <c r="C33" i="7"/>
  <c r="F33" i="7"/>
  <c r="B33" i="7"/>
  <c r="C48" i="7"/>
  <c r="F48" i="7"/>
  <c r="D48" i="7"/>
  <c r="E48" i="7" s="1"/>
  <c r="B48" i="7"/>
  <c r="G48" i="7"/>
  <c r="F63" i="7"/>
  <c r="D63" i="7"/>
  <c r="E63" i="7" s="1"/>
  <c r="C63" i="7"/>
  <c r="G63" i="7"/>
  <c r="B63" i="7"/>
  <c r="G54" i="7"/>
  <c r="F54" i="7"/>
  <c r="D54" i="7"/>
  <c r="E54" i="7" s="1"/>
  <c r="B54" i="7"/>
  <c r="C54" i="7"/>
  <c r="G80" i="7"/>
  <c r="F80" i="7"/>
  <c r="D80" i="7"/>
  <c r="E80" i="7" s="1"/>
  <c r="B80" i="7"/>
  <c r="C80" i="7"/>
  <c r="D27" i="7"/>
  <c r="E27" i="7" s="1"/>
  <c r="G27" i="7"/>
  <c r="F27" i="7"/>
  <c r="B27" i="7"/>
  <c r="C27" i="7"/>
  <c r="F67" i="7"/>
  <c r="C67" i="7"/>
  <c r="D67" i="7"/>
  <c r="E67" i="7" s="1"/>
  <c r="B67" i="7"/>
  <c r="G67" i="7"/>
  <c r="F88" i="7"/>
  <c r="C88" i="7"/>
  <c r="D88" i="7"/>
  <c r="E88" i="7" s="1"/>
  <c r="B88" i="7"/>
  <c r="G88" i="7"/>
  <c r="D9" i="7"/>
  <c r="E9" i="7" s="1"/>
  <c r="C9" i="7"/>
  <c r="G9" i="7"/>
  <c r="F9" i="7"/>
  <c r="B9" i="7"/>
  <c r="C31" i="7"/>
  <c r="B31" i="7"/>
  <c r="F31" i="7"/>
  <c r="G31" i="7"/>
  <c r="D31" i="7"/>
  <c r="E31" i="7" s="1"/>
  <c r="B11" i="7"/>
  <c r="F11" i="7"/>
  <c r="G11" i="7"/>
  <c r="C11" i="7"/>
  <c r="D11" i="7"/>
  <c r="E11" i="7" s="1"/>
  <c r="D93" i="7"/>
  <c r="E93" i="7" s="1"/>
  <c r="B93" i="7"/>
  <c r="C93" i="7"/>
  <c r="G93" i="7"/>
  <c r="F93" i="7"/>
  <c r="F43" i="7"/>
  <c r="B43" i="7"/>
  <c r="G43" i="7"/>
  <c r="C43" i="7"/>
  <c r="D43" i="7"/>
  <c r="E43" i="7" s="1"/>
  <c r="C99" i="7"/>
  <c r="B99" i="7"/>
  <c r="G99" i="7"/>
  <c r="D99" i="7"/>
  <c r="E99" i="7" s="1"/>
  <c r="F99" i="7"/>
  <c r="D94" i="7"/>
  <c r="E94" i="7" s="1"/>
  <c r="C94" i="7"/>
  <c r="G94" i="7"/>
  <c r="F94" i="7"/>
  <c r="B94" i="7"/>
  <c r="C66" i="7"/>
  <c r="D66" i="7"/>
  <c r="E66" i="7" s="1"/>
  <c r="B66" i="7"/>
  <c r="G66" i="7"/>
  <c r="F66" i="7"/>
  <c r="F10" i="7"/>
  <c r="B10" i="7"/>
  <c r="C10" i="7"/>
  <c r="D10" i="7"/>
  <c r="E10" i="7" s="1"/>
  <c r="G10" i="7"/>
  <c r="F92" i="7"/>
  <c r="D92" i="7"/>
  <c r="E92" i="7" s="1"/>
  <c r="B92" i="7"/>
  <c r="G92" i="7"/>
  <c r="C92" i="7"/>
  <c r="B104" i="7"/>
  <c r="F104" i="7"/>
  <c r="D104" i="7"/>
  <c r="E104" i="7" s="1"/>
  <c r="G104" i="7"/>
  <c r="C104" i="7"/>
  <c r="D8" i="7"/>
  <c r="E8" i="7" s="1"/>
  <c r="G8" i="7"/>
  <c r="B8" i="7"/>
  <c r="F8" i="7"/>
  <c r="C8" i="7"/>
  <c r="F59" i="7"/>
  <c r="D59" i="7"/>
  <c r="E59" i="7" s="1"/>
  <c r="B59" i="7"/>
  <c r="G59" i="7"/>
  <c r="C59" i="7"/>
  <c r="D102" i="7"/>
  <c r="E102" i="7" s="1"/>
  <c r="C102" i="7"/>
  <c r="F102" i="7"/>
  <c r="G102" i="7"/>
  <c r="B102" i="7"/>
  <c r="B34" i="7"/>
  <c r="G34" i="7"/>
  <c r="C34" i="7"/>
  <c r="F34" i="7"/>
  <c r="D34" i="7"/>
  <c r="E34" i="7" s="1"/>
  <c r="G42" i="7"/>
  <c r="B42" i="7"/>
  <c r="C42" i="7"/>
  <c r="F42" i="7"/>
  <c r="D42" i="7"/>
  <c r="E42" i="7" s="1"/>
  <c r="B56" i="7"/>
  <c r="G56" i="7"/>
  <c r="F56" i="7"/>
  <c r="C56" i="7"/>
  <c r="D56" i="7"/>
  <c r="E56" i="7" s="1"/>
  <c r="F60" i="7"/>
  <c r="G60" i="7"/>
  <c r="C60" i="7"/>
  <c r="B60" i="7"/>
  <c r="D60" i="7"/>
  <c r="E60" i="7" s="1"/>
  <c r="C68" i="7"/>
  <c r="F68" i="7"/>
  <c r="D68" i="7"/>
  <c r="E68" i="7" s="1"/>
  <c r="B68" i="7"/>
  <c r="G68" i="7"/>
  <c r="G74" i="7"/>
  <c r="D74" i="7"/>
  <c r="E74" i="7" s="1"/>
  <c r="F74" i="7"/>
  <c r="B74" i="7"/>
  <c r="C74" i="7"/>
  <c r="F69" i="7"/>
  <c r="D69" i="7"/>
  <c r="E69" i="7" s="1"/>
  <c r="B69" i="7"/>
  <c r="G69" i="7"/>
  <c r="C69" i="7"/>
  <c r="F105" i="7"/>
  <c r="D105" i="7"/>
  <c r="E105" i="7" s="1"/>
  <c r="B105" i="7"/>
  <c r="G105" i="7"/>
  <c r="C105" i="7"/>
  <c r="B36" i="7"/>
  <c r="C36" i="7"/>
  <c r="D36" i="7"/>
  <c r="E36" i="7" s="1"/>
  <c r="F36" i="7"/>
  <c r="G36" i="7"/>
  <c r="C97" i="7"/>
  <c r="F97" i="7"/>
  <c r="D97" i="7"/>
  <c r="E97" i="7" s="1"/>
  <c r="B97" i="7"/>
  <c r="G97" i="7"/>
  <c r="F41" i="7"/>
  <c r="D41" i="7"/>
  <c r="E41" i="7" s="1"/>
  <c r="B41" i="7"/>
  <c r="G41" i="7"/>
  <c r="C41" i="7"/>
  <c r="C86" i="7"/>
  <c r="B86" i="7"/>
  <c r="G86" i="7"/>
  <c r="F86" i="7"/>
  <c r="D86" i="7"/>
  <c r="E86" i="7" s="1"/>
  <c r="C35" i="7"/>
  <c r="G35" i="7"/>
  <c r="F35" i="7"/>
  <c r="D35" i="7"/>
  <c r="E35" i="7" s="1"/>
  <c r="B35" i="7"/>
  <c r="B52" i="7"/>
  <c r="G52" i="7"/>
  <c r="C52" i="7"/>
  <c r="D52" i="7"/>
  <c r="E52" i="7" s="1"/>
  <c r="F52" i="7"/>
  <c r="F51" i="7"/>
  <c r="D51" i="7"/>
  <c r="E51" i="7" s="1"/>
  <c r="B51" i="7"/>
  <c r="G51" i="7"/>
  <c r="C51" i="7"/>
  <c r="D50" i="7"/>
  <c r="E50" i="7" s="1"/>
  <c r="C50" i="7"/>
  <c r="G50" i="7"/>
  <c r="F50" i="7"/>
  <c r="B50" i="7"/>
  <c r="C73" i="7"/>
  <c r="D73" i="7"/>
  <c r="E73" i="7" s="1"/>
  <c r="B73" i="7"/>
  <c r="G73" i="7"/>
  <c r="F73" i="7"/>
  <c r="C57" i="7"/>
  <c r="F57" i="7"/>
  <c r="D57" i="7"/>
  <c r="E57" i="7" s="1"/>
  <c r="B57" i="7"/>
  <c r="G57" i="7"/>
  <c r="G23" i="7"/>
  <c r="D23" i="7"/>
  <c r="E23" i="7" s="1"/>
  <c r="B23" i="7"/>
  <c r="F23" i="7"/>
  <c r="C23" i="7"/>
  <c r="C82" i="7"/>
  <c r="B82" i="7"/>
  <c r="G82" i="7"/>
  <c r="D82" i="7"/>
  <c r="E82" i="7" s="1"/>
  <c r="F82" i="7"/>
  <c r="D39" i="7"/>
  <c r="E39" i="7" s="1"/>
  <c r="C39" i="7"/>
  <c r="F39" i="7"/>
  <c r="B39" i="7"/>
  <c r="G39" i="7"/>
  <c r="B40" i="7"/>
  <c r="G40" i="7"/>
  <c r="F40" i="7"/>
  <c r="D40" i="7"/>
  <c r="E40" i="7" s="1"/>
  <c r="C40" i="7"/>
  <c r="G65" i="7"/>
  <c r="B65" i="7"/>
  <c r="F65" i="7"/>
  <c r="D65" i="7"/>
  <c r="E65" i="7" s="1"/>
  <c r="C65" i="7"/>
  <c r="C58" i="7"/>
  <c r="D58" i="7"/>
  <c r="E58" i="7" s="1"/>
  <c r="G58" i="7"/>
  <c r="F58" i="7"/>
  <c r="B58" i="7"/>
  <c r="B100" i="7"/>
  <c r="G100" i="7"/>
  <c r="C100" i="7"/>
  <c r="D100" i="7"/>
  <c r="E100" i="7" s="1"/>
  <c r="F100" i="7"/>
  <c r="D17" i="7"/>
  <c r="E17" i="7" s="1"/>
  <c r="B17" i="7"/>
  <c r="G17" i="7"/>
  <c r="C17" i="7"/>
  <c r="F17" i="7"/>
  <c r="B7" i="7"/>
  <c r="F7" i="7"/>
  <c r="D7" i="7"/>
  <c r="E7" i="7" s="1"/>
  <c r="C7" i="7"/>
  <c r="G7" i="7"/>
  <c r="D98" i="7"/>
  <c r="E98" i="7" s="1"/>
  <c r="B98" i="7"/>
  <c r="G98" i="7"/>
  <c r="F98" i="7"/>
  <c r="C98" i="7"/>
  <c r="B15" i="7"/>
  <c r="C15" i="7"/>
  <c r="F15" i="7"/>
  <c r="D15" i="7"/>
  <c r="E15" i="7" s="1"/>
  <c r="G15" i="7"/>
  <c r="D62" i="7"/>
  <c r="E62" i="7" s="1"/>
  <c r="G62" i="7"/>
  <c r="F62" i="7"/>
  <c r="C62" i="7"/>
  <c r="B62" i="7"/>
  <c r="G12" i="7"/>
  <c r="D12" i="7"/>
  <c r="E12" i="7" s="1"/>
  <c r="C12" i="7"/>
  <c r="F12" i="7"/>
  <c r="B12" i="7"/>
  <c r="D28" i="7"/>
  <c r="E28" i="7" s="1"/>
  <c r="B28" i="7"/>
  <c r="G28" i="7"/>
  <c r="C28" i="7"/>
  <c r="F28" i="7"/>
  <c r="G45" i="7"/>
  <c r="D45" i="7"/>
  <c r="E45" i="7" s="1"/>
  <c r="C45" i="7"/>
  <c r="F45" i="7"/>
  <c r="B45" i="7"/>
  <c r="G19" i="7"/>
  <c r="C19" i="7"/>
  <c r="B19" i="7"/>
  <c r="F19" i="7"/>
  <c r="D19" i="7"/>
  <c r="E19" i="7" s="1"/>
  <c r="G44" i="7"/>
  <c r="F44" i="7"/>
  <c r="D44" i="7"/>
  <c r="E44" i="7" s="1"/>
  <c r="B44" i="7"/>
  <c r="C44" i="7"/>
  <c r="F25" i="7"/>
  <c r="G25" i="7"/>
  <c r="C25" i="7"/>
  <c r="B25" i="7"/>
  <c r="D25" i="7"/>
  <c r="E25" i="7" s="1"/>
  <c r="G85" i="7"/>
  <c r="C85" i="7"/>
  <c r="F85" i="7"/>
  <c r="B85" i="7"/>
  <c r="D85" i="7"/>
  <c r="E85" i="7" s="1"/>
  <c r="D81" i="7"/>
  <c r="E81" i="7" s="1"/>
  <c r="F81" i="7"/>
  <c r="B81" i="7"/>
  <c r="G81" i="7"/>
  <c r="C81" i="7"/>
  <c r="B87" i="7"/>
  <c r="F87" i="7"/>
  <c r="D87" i="7"/>
  <c r="E87" i="7" s="1"/>
  <c r="G87" i="7"/>
  <c r="C87" i="7"/>
  <c r="B55" i="7"/>
  <c r="G55" i="7"/>
  <c r="C55" i="7"/>
  <c r="F55" i="7"/>
  <c r="D55" i="7"/>
  <c r="E55" i="7" s="1"/>
  <c r="F76" i="7"/>
  <c r="C76" i="7"/>
  <c r="G76" i="7"/>
  <c r="B76" i="7"/>
  <c r="D76" i="7"/>
  <c r="E76" i="7" s="1"/>
  <c r="F20" i="7"/>
  <c r="D20" i="7"/>
  <c r="E20" i="7" s="1"/>
  <c r="B20" i="7"/>
  <c r="C20" i="7"/>
  <c r="G20" i="7"/>
  <c r="G47" i="7"/>
  <c r="D47" i="7"/>
  <c r="E47" i="7" s="1"/>
  <c r="C47" i="7"/>
  <c r="F47" i="7"/>
  <c r="B47" i="7"/>
  <c r="F61" i="7"/>
  <c r="G61" i="7"/>
  <c r="C61" i="7"/>
  <c r="D61" i="7"/>
  <c r="E61" i="7" s="1"/>
  <c r="B61" i="7"/>
  <c r="B18" i="7"/>
  <c r="C18" i="7"/>
  <c r="G18" i="7"/>
  <c r="D18" i="7"/>
  <c r="E18" i="7" s="1"/>
  <c r="F18" i="7"/>
  <c r="G78" i="7"/>
  <c r="C78" i="7"/>
  <c r="B78" i="7"/>
  <c r="D78" i="7"/>
  <c r="E78" i="7" s="1"/>
  <c r="F78" i="7"/>
  <c r="C64" i="7"/>
  <c r="F64" i="7"/>
  <c r="G64" i="7"/>
  <c r="D64" i="7"/>
  <c r="E64" i="7" s="1"/>
  <c r="B64" i="7"/>
  <c r="G14" i="7"/>
  <c r="B14" i="7"/>
  <c r="C14" i="7"/>
  <c r="F14" i="7"/>
  <c r="D14" i="7"/>
  <c r="E14" i="7" s="1"/>
  <c r="F30" i="7"/>
  <c r="G30" i="7"/>
  <c r="C30" i="7"/>
  <c r="B30" i="7"/>
  <c r="D30" i="7"/>
  <c r="E30" i="7" s="1"/>
  <c r="C24" i="7"/>
  <c r="D24" i="7"/>
  <c r="E24" i="7" s="1"/>
  <c r="B24" i="7"/>
  <c r="G24" i="7"/>
  <c r="F24" i="7"/>
  <c r="C16" i="7"/>
  <c r="D16" i="7"/>
  <c r="E16" i="7" s="1"/>
  <c r="G16" i="7"/>
  <c r="F16" i="7"/>
  <c r="B16" i="7"/>
  <c r="B46" i="7"/>
  <c r="G46" i="7"/>
  <c r="D46" i="7"/>
  <c r="E46" i="7" s="1"/>
  <c r="C46" i="7"/>
  <c r="F46" i="7"/>
  <c r="G49" i="7"/>
  <c r="C49" i="7"/>
  <c r="F49" i="7"/>
  <c r="D49" i="7"/>
  <c r="E49" i="7" s="1"/>
  <c r="B49" i="7"/>
  <c r="B72" i="7"/>
  <c r="F72" i="7"/>
  <c r="D72" i="7"/>
  <c r="E72" i="7" s="1"/>
  <c r="G72" i="7"/>
  <c r="C72" i="7"/>
  <c r="B37" i="7"/>
  <c r="G37" i="7"/>
  <c r="C37" i="7"/>
  <c r="F37" i="7"/>
  <c r="D37" i="7"/>
  <c r="E37" i="7" s="1"/>
  <c r="D32" i="7"/>
  <c r="E32" i="7" s="1"/>
  <c r="G32" i="7"/>
  <c r="C32" i="7"/>
  <c r="F32" i="7"/>
  <c r="B32" i="7"/>
  <c r="G103" i="7"/>
  <c r="F103" i="7"/>
  <c r="D103" i="7"/>
  <c r="E103" i="7" s="1"/>
  <c r="B103" i="7"/>
  <c r="C103" i="7"/>
  <c r="B84" i="7"/>
  <c r="G84" i="7"/>
  <c r="C84" i="7"/>
  <c r="F84" i="7"/>
  <c r="D84" i="7"/>
  <c r="E84" i="7" s="1"/>
  <c r="C53" i="7"/>
  <c r="D53" i="7"/>
  <c r="E53" i="7" s="1"/>
  <c r="B53" i="7"/>
  <c r="G53" i="7"/>
  <c r="F53" i="7"/>
  <c r="G106" i="7"/>
  <c r="C106" i="7"/>
  <c r="D106" i="7"/>
  <c r="E106" i="7" s="1"/>
  <c r="B106" i="7"/>
  <c r="F106" i="7"/>
  <c r="G101" i="7"/>
  <c r="F101" i="7"/>
  <c r="B101" i="7"/>
  <c r="C101" i="7"/>
  <c r="D101" i="7"/>
  <c r="E101" i="7" s="1"/>
  <c r="F21" i="7"/>
  <c r="D21" i="7"/>
  <c r="E21" i="7" s="1"/>
  <c r="C21" i="7"/>
  <c r="B21" i="7"/>
  <c r="G21" i="7"/>
  <c r="C29" i="7"/>
  <c r="B29" i="7"/>
  <c r="G29" i="7"/>
  <c r="D29" i="7"/>
  <c r="E29" i="7" s="1"/>
  <c r="F29" i="7"/>
  <c r="D71" i="7"/>
  <c r="E71" i="7" s="1"/>
  <c r="G71" i="7"/>
  <c r="C71" i="7"/>
  <c r="F71" i="7"/>
  <c r="B71" i="7"/>
  <c r="G26" i="7"/>
  <c r="F26" i="7"/>
  <c r="B26" i="7"/>
  <c r="D26" i="7"/>
  <c r="E26" i="7" s="1"/>
  <c r="C26" i="7"/>
  <c r="D75" i="7"/>
  <c r="E75" i="7" s="1"/>
  <c r="G75" i="7"/>
  <c r="C75" i="7"/>
  <c r="F75" i="7"/>
  <c r="B75" i="7"/>
  <c r="F38" i="7"/>
  <c r="B38" i="7"/>
  <c r="G38" i="7"/>
  <c r="C38" i="7"/>
  <c r="D38" i="7"/>
  <c r="E38" i="7" s="1"/>
  <c r="G89" i="7"/>
  <c r="D89" i="7"/>
  <c r="E89" i="7" s="1"/>
  <c r="F89" i="7"/>
  <c r="B89" i="7"/>
  <c r="C89" i="7"/>
  <c r="D91" i="7"/>
  <c r="E91" i="7" s="1"/>
  <c r="C91" i="7"/>
  <c r="F91" i="7"/>
  <c r="B91" i="7"/>
  <c r="G91" i="7"/>
  <c r="B95" i="7"/>
  <c r="G95" i="7"/>
  <c r="D95" i="7"/>
  <c r="E95" i="7" s="1"/>
  <c r="F95" i="7"/>
  <c r="C95" i="7"/>
  <c r="B164" i="4"/>
  <c r="D164" i="4"/>
  <c r="B156" i="4"/>
  <c r="D156" i="4"/>
  <c r="B172" i="4"/>
  <c r="D172" i="4"/>
  <c r="B150" i="4"/>
  <c r="D150" i="4"/>
  <c r="B130" i="4"/>
  <c r="D130" i="4"/>
  <c r="B170" i="4"/>
  <c r="D170" i="4"/>
  <c r="B128" i="4"/>
  <c r="D128" i="4"/>
  <c r="B173" i="4"/>
  <c r="D173" i="4"/>
  <c r="B171" i="4"/>
  <c r="D171" i="4"/>
  <c r="B161" i="4"/>
  <c r="D161" i="4"/>
  <c r="B145" i="4"/>
  <c r="D145" i="4"/>
  <c r="B155" i="4"/>
  <c r="D155" i="4"/>
  <c r="B147" i="4"/>
  <c r="D147" i="4"/>
  <c r="B125" i="4"/>
  <c r="D125" i="4"/>
  <c r="B167" i="4"/>
  <c r="D167" i="4"/>
  <c r="B159" i="4"/>
  <c r="D159" i="4"/>
  <c r="B134" i="4"/>
  <c r="D134" i="4"/>
  <c r="B160" i="4"/>
  <c r="D160" i="4"/>
  <c r="B140" i="4"/>
  <c r="D140" i="4"/>
  <c r="B126" i="4"/>
  <c r="D126" i="4"/>
  <c r="B142" i="4"/>
  <c r="D142" i="4"/>
  <c r="B132" i="4"/>
  <c r="D132" i="4"/>
  <c r="B158" i="4"/>
  <c r="D158" i="4"/>
  <c r="B138" i="4"/>
  <c r="D138" i="4"/>
  <c r="B144" i="4"/>
  <c r="D144" i="4"/>
  <c r="B124" i="4"/>
  <c r="D124" i="4"/>
  <c r="B154" i="4"/>
  <c r="D154" i="4"/>
  <c r="B136" i="4"/>
  <c r="D136" i="4"/>
  <c r="B166" i="4"/>
  <c r="D166" i="4"/>
  <c r="B146" i="4"/>
  <c r="D146" i="4"/>
  <c r="B152" i="4"/>
  <c r="D152" i="4"/>
  <c r="B162" i="4"/>
  <c r="D162" i="4"/>
  <c r="B168" i="4"/>
  <c r="D168" i="4"/>
  <c r="B148" i="4"/>
  <c r="D148" i="4"/>
  <c r="B153" i="4"/>
  <c r="D153" i="4"/>
  <c r="B139" i="4"/>
  <c r="D139" i="4"/>
  <c r="B131" i="4"/>
  <c r="D131" i="4"/>
  <c r="B133" i="4"/>
  <c r="D133" i="4"/>
  <c r="B137" i="4"/>
  <c r="D137" i="4"/>
  <c r="B157" i="4"/>
  <c r="D157" i="4"/>
  <c r="B163" i="4"/>
  <c r="D163" i="4"/>
  <c r="B141" i="4"/>
  <c r="D141" i="4"/>
  <c r="B165" i="4"/>
  <c r="D165" i="4"/>
  <c r="B169" i="4"/>
  <c r="D169" i="4"/>
  <c r="B129" i="4"/>
  <c r="D129" i="4"/>
  <c r="B149" i="4"/>
  <c r="D149" i="4"/>
  <c r="B151" i="4"/>
  <c r="D151" i="4"/>
  <c r="B135" i="4"/>
  <c r="D135" i="4"/>
  <c r="B127" i="4"/>
  <c r="D127" i="4"/>
  <c r="B143" i="4"/>
  <c r="D143" i="4"/>
  <c r="C42" i="16" l="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 r="C77" i="16" s="1"/>
  <c r="C78" i="16" s="1"/>
  <c r="C79" i="16" s="1"/>
  <c r="C80" i="16" s="1"/>
  <c r="C81" i="16" s="1"/>
  <c r="C82" i="16" s="1"/>
  <c r="C83" i="16" s="1"/>
  <c r="C84" i="16" s="1"/>
  <c r="C85" i="16" s="1"/>
  <c r="C86" i="16" s="1"/>
  <c r="C87" i="16" s="1"/>
  <c r="C88" i="16" s="1"/>
  <c r="C89" i="16" s="1"/>
  <c r="C90" i="16" s="1"/>
  <c r="C91" i="16" s="1"/>
  <c r="C92" i="16" s="1"/>
  <c r="C93" i="16" s="1"/>
  <c r="C94" i="16" s="1"/>
  <c r="C95" i="16" s="1"/>
  <c r="C96" i="16" s="1"/>
  <c r="C97" i="16" s="1"/>
  <c r="C98" i="16" s="1"/>
  <c r="C99" i="16" s="1"/>
  <c r="C100" i="16" s="1"/>
  <c r="C101" i="16" s="1"/>
  <c r="C102" i="16" s="1"/>
  <c r="C103" i="16" s="1"/>
  <c r="C104" i="16" s="1"/>
  <c r="C105" i="16" s="1"/>
  <c r="C106" i="16" s="1"/>
  <c r="C107" i="16" s="1"/>
  <c r="C108" i="16" s="1"/>
  <c r="C109" i="16" s="1"/>
  <c r="C110" i="16" s="1"/>
  <c r="C111" i="16" s="1"/>
  <c r="C112" i="16" s="1"/>
  <c r="C113" i="16" s="1"/>
  <c r="C114" i="16" s="1"/>
  <c r="C115" i="16" s="1"/>
  <c r="C116" i="16" s="1"/>
  <c r="C117" i="16" s="1"/>
  <c r="C118" i="16" s="1"/>
  <c r="C119" i="16" s="1"/>
  <c r="C120" i="16" s="1"/>
  <c r="C121" i="16" s="1"/>
  <c r="C122" i="16" s="1"/>
  <c r="C123" i="16" s="1"/>
  <c r="C124" i="16" s="1"/>
  <c r="C125" i="16" s="1"/>
  <c r="C126" i="16" s="1"/>
  <c r="C127" i="16" s="1"/>
  <c r="C128" i="16" s="1"/>
  <c r="C129" i="16" s="1"/>
  <c r="C130" i="16" s="1"/>
  <c r="C131" i="16" s="1"/>
  <c r="C132" i="16" s="1"/>
  <c r="C133" i="16" s="1"/>
  <c r="C134" i="16" s="1"/>
  <c r="C135" i="16" s="1"/>
  <c r="C136" i="16" s="1"/>
  <c r="C137" i="16" s="1"/>
  <c r="C138" i="16" s="1"/>
  <c r="C139" i="16" s="1"/>
  <c r="C140" i="16" s="1"/>
  <c r="C141" i="16" s="1"/>
  <c r="C142" i="16" s="1"/>
  <c r="C143" i="16" s="1"/>
  <c r="C144" i="16" s="1"/>
  <c r="C145" i="16" s="1"/>
  <c r="C146" i="16" s="1"/>
  <c r="C147" i="16" s="1"/>
  <c r="C148" i="16" s="1"/>
  <c r="C149" i="16" s="1"/>
  <c r="C150" i="16" s="1"/>
  <c r="C151" i="16" s="1"/>
  <c r="C152" i="16" s="1"/>
  <c r="C153" i="16" s="1"/>
  <c r="C154" i="16" s="1"/>
  <c r="C155" i="16" s="1"/>
  <c r="C156" i="16" s="1"/>
  <c r="C157" i="16" s="1"/>
  <c r="C158" i="16" s="1"/>
  <c r="C159" i="16" s="1"/>
  <c r="C160" i="16" s="1"/>
  <c r="C161" i="16" s="1"/>
  <c r="C162" i="16" s="1"/>
  <c r="C163" i="16" s="1"/>
  <c r="C164" i="16" s="1"/>
  <c r="C165" i="16" s="1"/>
  <c r="C166" i="16" s="1"/>
  <c r="C167" i="16" s="1"/>
  <c r="C168" i="16" s="1"/>
  <c r="C169" i="16" s="1"/>
  <c r="C170" i="16" s="1"/>
  <c r="C171" i="16" s="1"/>
  <c r="C172" i="16" s="1"/>
  <c r="C173" i="16" s="1"/>
  <c r="C174" i="16" s="1"/>
  <c r="C175" i="16" s="1"/>
  <c r="C176" i="16" s="1"/>
  <c r="C177" i="16" s="1"/>
  <c r="C178" i="16" s="1"/>
  <c r="C179" i="16" s="1"/>
  <c r="C180" i="16" s="1"/>
  <c r="C181" i="16" s="1"/>
  <c r="C182" i="16" s="1"/>
  <c r="C183" i="16" s="1"/>
  <c r="C184" i="16" s="1"/>
  <c r="C185" i="16" s="1"/>
  <c r="C186" i="16" s="1"/>
  <c r="C187" i="16" s="1"/>
  <c r="C188" i="16" s="1"/>
  <c r="C189" i="16" s="1"/>
  <c r="C190" i="16" s="1"/>
  <c r="C191" i="16" s="1"/>
  <c r="C192" i="16" s="1"/>
  <c r="C193" i="16" s="1"/>
  <c r="C194" i="16" s="1"/>
  <c r="C195" i="16" s="1"/>
  <c r="C196" i="16" s="1"/>
  <c r="C197" i="16" s="1"/>
  <c r="C198" i="16" s="1"/>
  <c r="C199" i="16" s="1"/>
  <c r="C200" i="16" s="1"/>
  <c r="C201" i="16" s="1"/>
  <c r="C202" i="16" s="1"/>
  <c r="C203" i="16" s="1"/>
  <c r="C204" i="16" s="1"/>
  <c r="C205" i="16" s="1"/>
  <c r="C206" i="16" s="1"/>
  <c r="C207" i="16" s="1"/>
  <c r="C208" i="16" s="1"/>
  <c r="C209" i="16" s="1"/>
  <c r="C210" i="16" s="1"/>
  <c r="C211" i="16" s="1"/>
  <c r="C212" i="16" s="1"/>
  <c r="C213" i="16" s="1"/>
  <c r="C214" i="16" s="1"/>
  <c r="C215" i="16" s="1"/>
  <c r="C216" i="16" s="1"/>
  <c r="C217" i="16" s="1"/>
  <c r="C218" i="16" s="1"/>
  <c r="C219" i="16" s="1"/>
  <c r="C220" i="16" s="1"/>
  <c r="C221" i="16" s="1"/>
  <c r="C222" i="16" s="1"/>
  <c r="C223" i="16" s="1"/>
  <c r="C224" i="16" s="1"/>
  <c r="C225" i="16" s="1"/>
  <c r="C226" i="16" s="1"/>
  <c r="C227" i="16" s="1"/>
  <c r="C228" i="16" s="1"/>
  <c r="C229" i="16" s="1"/>
  <c r="C230" i="16" s="1"/>
  <c r="C231" i="16" s="1"/>
  <c r="C232" i="16" s="1"/>
  <c r="C233" i="16" s="1"/>
  <c r="C234" i="16" s="1"/>
  <c r="C235" i="16" s="1"/>
  <c r="C236" i="16" s="1"/>
  <c r="C237" i="16" s="1"/>
  <c r="C238" i="16" s="1"/>
  <c r="C239" i="16" s="1"/>
  <c r="C240" i="16" s="1"/>
  <c r="C241" i="16" s="1"/>
  <c r="C242" i="16" s="1"/>
  <c r="C243" i="16" s="1"/>
  <c r="C244" i="16" s="1"/>
  <c r="C245" i="16" s="1"/>
  <c r="C246" i="16" s="1"/>
  <c r="C247" i="16" s="1"/>
  <c r="C248" i="16" s="1"/>
  <c r="C249" i="16" s="1"/>
  <c r="C250" i="16" s="1"/>
  <c r="C251" i="16" s="1"/>
  <c r="C252" i="16" s="1"/>
  <c r="C253" i="16" s="1"/>
  <c r="C254" i="16" s="1"/>
  <c r="C255" i="16" s="1"/>
  <c r="C256" i="16" s="1"/>
  <c r="C257" i="16" s="1"/>
  <c r="C258" i="16" s="1"/>
  <c r="C259" i="16" s="1"/>
  <c r="C260" i="16" s="1"/>
  <c r="C261" i="16" s="1"/>
  <c r="C262" i="16" s="1"/>
  <c r="C263" i="16" s="1"/>
  <c r="C264" i="16" s="1"/>
  <c r="C265" i="16" s="1"/>
  <c r="C266" i="16" s="1"/>
  <c r="C267" i="16" s="1"/>
  <c r="C268" i="16" s="1"/>
  <c r="C269" i="16" s="1"/>
  <c r="C270" i="16" s="1"/>
  <c r="C271" i="16" s="1"/>
  <c r="C272" i="16" s="1"/>
  <c r="C273" i="16" s="1"/>
  <c r="C274" i="16" s="1"/>
  <c r="C275" i="16" s="1"/>
  <c r="C276" i="16" s="1"/>
  <c r="C277" i="16" s="1"/>
  <c r="C278" i="16" s="1"/>
  <c r="C279" i="16" s="1"/>
  <c r="C280" i="16" s="1"/>
  <c r="C281" i="16" s="1"/>
  <c r="C282" i="16" s="1"/>
  <c r="C283" i="16" s="1"/>
  <c r="C284" i="16" s="1"/>
  <c r="C285" i="16" s="1"/>
  <c r="C286" i="16" s="1"/>
  <c r="C287" i="16" s="1"/>
  <c r="C288" i="16" s="1"/>
  <c r="C289" i="16" s="1"/>
  <c r="C290" i="16" s="1"/>
  <c r="C291" i="16" s="1"/>
  <c r="C292" i="16" s="1"/>
  <c r="C293" i="16" s="1"/>
  <c r="C294" i="16" s="1"/>
  <c r="C295" i="16" s="1"/>
  <c r="C296" i="16" s="1"/>
  <c r="C297" i="16" s="1"/>
  <c r="C298" i="16" s="1"/>
  <c r="C299" i="16" s="1"/>
  <c r="C300" i="16" s="1"/>
  <c r="C301" i="16" s="1"/>
  <c r="C302" i="16" s="1"/>
  <c r="C303" i="16" s="1"/>
  <c r="C304" i="16" s="1"/>
  <c r="C305" i="16" s="1"/>
  <c r="C306" i="16" s="1"/>
  <c r="C307" i="16" s="1"/>
  <c r="C308" i="16" s="1"/>
  <c r="C309" i="16" s="1"/>
  <c r="C310" i="16" s="1"/>
  <c r="C311" i="16" s="1"/>
  <c r="C312" i="16" s="1"/>
  <c r="C313" i="16" s="1"/>
  <c r="C314" i="16" s="1"/>
  <c r="C315" i="16" s="1"/>
  <c r="C316" i="16" s="1"/>
  <c r="C317" i="16" s="1"/>
  <c r="C318" i="16" s="1"/>
  <c r="C319" i="16" s="1"/>
  <c r="C320" i="16" s="1"/>
  <c r="C321" i="16" s="1"/>
  <c r="C322" i="16" s="1"/>
  <c r="C323" i="16" s="1"/>
  <c r="C324" i="16" s="1"/>
  <c r="C325" i="16" s="1"/>
  <c r="C326" i="16" s="1"/>
  <c r="C327" i="16" s="1"/>
  <c r="C328" i="16" s="1"/>
  <c r="C329" i="16" s="1"/>
  <c r="C330" i="16" s="1"/>
  <c r="C331" i="16" s="1"/>
  <c r="C332" i="16" s="1"/>
  <c r="C333" i="16" s="1"/>
  <c r="C334" i="16" s="1"/>
  <c r="C335" i="16" s="1"/>
  <c r="C336" i="16" s="1"/>
  <c r="C337" i="16" s="1"/>
  <c r="C338" i="16" s="1"/>
  <c r="C339" i="16" s="1"/>
  <c r="C340" i="16" s="1"/>
  <c r="C341" i="16" s="1"/>
  <c r="C342" i="16" s="1"/>
  <c r="C343" i="16" s="1"/>
  <c r="C344" i="16" s="1"/>
  <c r="C345" i="16" s="1"/>
  <c r="C346" i="16" s="1"/>
  <c r="C347" i="16" s="1"/>
  <c r="C348" i="16" s="1"/>
  <c r="C349" i="16" s="1"/>
  <c r="C350" i="16" s="1"/>
  <c r="C351" i="16" s="1"/>
  <c r="C352" i="16" s="1"/>
  <c r="C353" i="16" s="1"/>
  <c r="C354" i="16" s="1"/>
  <c r="C355" i="16" s="1"/>
  <c r="C356" i="16" s="1"/>
  <c r="C357" i="16" s="1"/>
  <c r="C358" i="16" s="1"/>
  <c r="C359" i="16" s="1"/>
  <c r="C360" i="16" s="1"/>
  <c r="C361" i="16" s="1"/>
  <c r="C362" i="16" s="1"/>
  <c r="C363" i="16" s="1"/>
  <c r="C364" i="16" s="1"/>
  <c r="C365" i="16" s="1"/>
  <c r="C366" i="16" s="1"/>
  <c r="C367" i="16" s="1"/>
  <c r="C368" i="16" s="1"/>
  <c r="C369" i="16" s="1"/>
  <c r="C370" i="16" s="1"/>
  <c r="C371" i="16" s="1"/>
  <c r="C372" i="16" s="1"/>
  <c r="C373" i="16" s="1"/>
  <c r="C374" i="16" s="1"/>
  <c r="C375" i="16" s="1"/>
  <c r="C376" i="16" s="1"/>
  <c r="C377" i="16" s="1"/>
  <c r="C378" i="16" s="1"/>
  <c r="C379" i="16" s="1"/>
  <c r="C380" i="16" s="1"/>
  <c r="C381" i="16" s="1"/>
  <c r="C382" i="16" s="1"/>
  <c r="C383" i="16" s="1"/>
  <c r="C384" i="16" s="1"/>
  <c r="C385" i="16" s="1"/>
  <c r="C386" i="16" s="1"/>
  <c r="C387" i="16" s="1"/>
  <c r="C388" i="16" s="1"/>
  <c r="C389" i="16" s="1"/>
  <c r="C390" i="16" s="1"/>
  <c r="C391" i="16" s="1"/>
  <c r="C392" i="16" s="1"/>
  <c r="C393" i="16" s="1"/>
  <c r="C394" i="16" s="1"/>
  <c r="C395" i="16" s="1"/>
  <c r="C396" i="16" s="1"/>
  <c r="C397" i="16" s="1"/>
  <c r="C398" i="16" s="1"/>
  <c r="C399" i="16" s="1"/>
  <c r="C400" i="16" s="1"/>
  <c r="C401" i="16" s="1"/>
  <c r="C402" i="16" s="1"/>
  <c r="C403" i="16" s="1"/>
  <c r="C404" i="16" s="1"/>
  <c r="C405" i="16" s="1"/>
  <c r="C406" i="16" s="1"/>
  <c r="C407" i="16" s="1"/>
  <c r="C408" i="16" s="1"/>
  <c r="C409" i="16" s="1"/>
  <c r="C410" i="16" s="1"/>
  <c r="C411" i="16" s="1"/>
  <c r="C412" i="16" s="1"/>
  <c r="C413" i="16" s="1"/>
  <c r="C414" i="16" s="1"/>
  <c r="C415" i="16" s="1"/>
  <c r="C416" i="16" s="1"/>
  <c r="C417" i="16" s="1"/>
  <c r="C418" i="16" s="1"/>
  <c r="C419" i="16" s="1"/>
  <c r="C420" i="16" s="1"/>
  <c r="C421" i="16" s="1"/>
  <c r="C422" i="16" s="1"/>
  <c r="C423" i="16" s="1"/>
  <c r="C424" i="16" s="1"/>
  <c r="C425" i="16" s="1"/>
  <c r="C426" i="16" s="1"/>
  <c r="C427" i="16" s="1"/>
  <c r="C428" i="16" s="1"/>
  <c r="C429" i="16" s="1"/>
  <c r="C430" i="16" s="1"/>
  <c r="C431" i="16" s="1"/>
  <c r="C432" i="16" s="1"/>
  <c r="C433" i="16" s="1"/>
  <c r="C434" i="16" s="1"/>
  <c r="C435" i="16" s="1"/>
  <c r="C436" i="16" s="1"/>
  <c r="C437" i="16" s="1"/>
  <c r="C438" i="16" s="1"/>
  <c r="C439" i="16" s="1"/>
  <c r="C440" i="16" s="1"/>
  <c r="C441" i="16" s="1"/>
  <c r="C442" i="16" s="1"/>
  <c r="C443" i="16" s="1"/>
  <c r="C444" i="16" s="1"/>
  <c r="C445" i="16" s="1"/>
  <c r="C446" i="16" s="1"/>
  <c r="C447" i="16" s="1"/>
  <c r="C448" i="16" s="1"/>
  <c r="C449" i="16" s="1"/>
  <c r="C450" i="16" s="1"/>
  <c r="C451" i="16" s="1"/>
  <c r="C452" i="16" s="1"/>
  <c r="C453" i="16" s="1"/>
  <c r="C454" i="16" s="1"/>
  <c r="C455" i="16" s="1"/>
  <c r="C456" i="16" s="1"/>
  <c r="C457" i="16" s="1"/>
  <c r="C458" i="16" s="1"/>
  <c r="C459" i="16" s="1"/>
  <c r="C460" i="16" s="1"/>
  <c r="C461" i="16" s="1"/>
  <c r="C462" i="16" s="1"/>
  <c r="C463" i="16" s="1"/>
  <c r="C464" i="16" s="1"/>
  <c r="C465" i="16" s="1"/>
  <c r="C466" i="16" s="1"/>
  <c r="C467" i="16" s="1"/>
  <c r="C468" i="16" s="1"/>
  <c r="C469" i="16" s="1"/>
  <c r="C470" i="16" s="1"/>
  <c r="C471" i="16" s="1"/>
  <c r="C472" i="16" s="1"/>
  <c r="C473" i="16" s="1"/>
  <c r="C474" i="16" s="1"/>
  <c r="C475" i="16" s="1"/>
  <c r="C476" i="16" s="1"/>
  <c r="C477" i="16" s="1"/>
  <c r="C478" i="16" s="1"/>
  <c r="C479" i="16" s="1"/>
  <c r="C480" i="16" s="1"/>
  <c r="C481" i="16" s="1"/>
  <c r="C482" i="16" s="1"/>
  <c r="C483" i="16" s="1"/>
  <c r="C484" i="16" s="1"/>
  <c r="C485" i="16" s="1"/>
  <c r="C486" i="16" s="1"/>
  <c r="C487" i="16" s="1"/>
  <c r="C488" i="16" s="1"/>
  <c r="C489" i="16" s="1"/>
  <c r="C490" i="16" s="1"/>
  <c r="C491" i="16" s="1"/>
  <c r="C492" i="16" s="1"/>
  <c r="C493" i="16" s="1"/>
  <c r="C494" i="16" s="1"/>
  <c r="C495" i="16" s="1"/>
  <c r="C496" i="16" s="1"/>
  <c r="C497" i="16" s="1"/>
  <c r="C498" i="16" s="1"/>
  <c r="C499" i="16" s="1"/>
  <c r="C500" i="16" s="1"/>
  <c r="C501" i="16" s="1"/>
  <c r="C502" i="16" s="1"/>
  <c r="C503" i="16" s="1"/>
  <c r="C504" i="16" s="1"/>
  <c r="C505" i="16" s="1"/>
  <c r="C506" i="16" s="1"/>
  <c r="C507" i="16" s="1"/>
  <c r="C508" i="16" s="1"/>
  <c r="C509" i="16" s="1"/>
  <c r="C510" i="16" s="1"/>
  <c r="C511" i="16" s="1"/>
  <c r="C512" i="16" s="1"/>
  <c r="C513" i="16" s="1"/>
  <c r="C514" i="16" s="1"/>
  <c r="C515" i="16" s="1"/>
  <c r="C516" i="16" s="1"/>
  <c r="C517" i="16" s="1"/>
  <c r="C518" i="16" s="1"/>
  <c r="C519" i="16" s="1"/>
  <c r="C520" i="16" s="1"/>
  <c r="C521" i="16" s="1"/>
  <c r="C522" i="16" s="1"/>
  <c r="C523" i="16" s="1"/>
  <c r="C524" i="16" s="1"/>
  <c r="C525" i="16" s="1"/>
  <c r="C526" i="16" s="1"/>
  <c r="C527" i="16" s="1"/>
  <c r="C528" i="16" s="1"/>
  <c r="C529" i="16" s="1"/>
  <c r="C530" i="16" s="1"/>
  <c r="C531" i="16" s="1"/>
  <c r="C532" i="16" s="1"/>
  <c r="C533" i="16" s="1"/>
  <c r="C534" i="16" s="1"/>
  <c r="C535" i="16" s="1"/>
  <c r="C536" i="16" s="1"/>
  <c r="C537" i="16" s="1"/>
  <c r="C538" i="16" s="1"/>
  <c r="C539" i="16" s="1"/>
  <c r="C540" i="16" s="1"/>
  <c r="C541" i="16" s="1"/>
  <c r="C542" i="16" s="1"/>
  <c r="C543" i="16" s="1"/>
  <c r="C544" i="16" s="1"/>
  <c r="C545" i="16" s="1"/>
  <c r="C546" i="16" s="1"/>
  <c r="C547" i="16" s="1"/>
  <c r="C548" i="16" s="1"/>
  <c r="C549" i="16" s="1"/>
  <c r="C550" i="16" s="1"/>
  <c r="C551" i="16" s="1"/>
  <c r="C552" i="16" s="1"/>
  <c r="C553" i="16" s="1"/>
  <c r="C554" i="16" s="1"/>
  <c r="C555" i="16" s="1"/>
  <c r="C556" i="16" s="1"/>
  <c r="C557" i="16" s="1"/>
  <c r="C558" i="16" s="1"/>
  <c r="C559" i="16" s="1"/>
  <c r="C560" i="16" s="1"/>
  <c r="C561" i="16" s="1"/>
  <c r="C562" i="16" s="1"/>
  <c r="C563" i="16" s="1"/>
  <c r="C564" i="16" s="1"/>
  <c r="C565" i="16" s="1"/>
  <c r="C566" i="16" s="1"/>
  <c r="C567" i="16" s="1"/>
  <c r="C568" i="16" s="1"/>
  <c r="C569" i="16" s="1"/>
  <c r="C570" i="16" s="1"/>
  <c r="C571" i="16" s="1"/>
  <c r="C572" i="16" s="1"/>
  <c r="C573" i="16" s="1"/>
  <c r="C574" i="16" s="1"/>
  <c r="C575" i="16" s="1"/>
  <c r="C576" i="16" s="1"/>
  <c r="C577" i="16" s="1"/>
  <c r="C578" i="16" s="1"/>
  <c r="C579" i="16" s="1"/>
  <c r="C580" i="16" s="1"/>
  <c r="C581" i="16" s="1"/>
  <c r="C582" i="16" s="1"/>
  <c r="C583" i="16" s="1"/>
  <c r="C584" i="16" s="1"/>
  <c r="C585" i="16" s="1"/>
  <c r="C586" i="16" s="1"/>
  <c r="C587" i="16" s="1"/>
  <c r="C588" i="16" s="1"/>
  <c r="C589" i="16" s="1"/>
  <c r="C590" i="16" s="1"/>
  <c r="C591" i="16" s="1"/>
  <c r="C592" i="16" s="1"/>
  <c r="C593" i="16" s="1"/>
  <c r="C594" i="16" s="1"/>
  <c r="C595" i="16" s="1"/>
  <c r="C596" i="16" s="1"/>
  <c r="C597" i="16" s="1"/>
  <c r="C598" i="16" s="1"/>
  <c r="C599" i="16" s="1"/>
  <c r="C600" i="16" s="1"/>
  <c r="C601" i="16" s="1"/>
  <c r="C602" i="16" s="1"/>
  <c r="C603" i="16" s="1"/>
  <c r="C604" i="16" s="1"/>
  <c r="C605" i="16" s="1"/>
  <c r="C606" i="16" s="1"/>
  <c r="C607" i="16" s="1"/>
  <c r="C608" i="16" s="1"/>
  <c r="C609" i="16" s="1"/>
  <c r="C610" i="16" s="1"/>
  <c r="C611" i="16" s="1"/>
  <c r="C612" i="16" s="1"/>
  <c r="C613" i="16" s="1"/>
  <c r="C614" i="16" s="1"/>
  <c r="C615" i="16" s="1"/>
  <c r="C616" i="16" s="1"/>
  <c r="C617" i="16" s="1"/>
  <c r="C618" i="16" s="1"/>
  <c r="C619" i="16" s="1"/>
  <c r="C620" i="16" s="1"/>
  <c r="C621" i="16" s="1"/>
  <c r="C622" i="16" s="1"/>
  <c r="C623" i="16" s="1"/>
  <c r="C624" i="16" s="1"/>
  <c r="C625" i="16" s="1"/>
  <c r="C626" i="16" s="1"/>
  <c r="C627" i="16" s="1"/>
  <c r="C628" i="16" s="1"/>
  <c r="C629" i="16" s="1"/>
  <c r="C630" i="16" s="1"/>
  <c r="C631" i="16" s="1"/>
  <c r="C632" i="16" s="1"/>
  <c r="C633" i="16" s="1"/>
  <c r="C634" i="16" s="1"/>
  <c r="C635" i="16" s="1"/>
  <c r="C636" i="16" s="1"/>
  <c r="C637" i="16" s="1"/>
  <c r="C638" i="16" s="1"/>
  <c r="C639" i="16" s="1"/>
  <c r="C640" i="16" s="1"/>
  <c r="C641" i="16" s="1"/>
  <c r="C642" i="16" s="1"/>
  <c r="C643" i="16" s="1"/>
  <c r="C644" i="16" s="1"/>
  <c r="C645" i="16" s="1"/>
  <c r="C646" i="16" s="1"/>
  <c r="C647" i="16" s="1"/>
  <c r="C648" i="16" s="1"/>
  <c r="C649" i="16" s="1"/>
  <c r="C650" i="16" s="1"/>
  <c r="C651" i="16" s="1"/>
  <c r="C652" i="16" s="1"/>
  <c r="C653" i="16" s="1"/>
  <c r="C654" i="16" s="1"/>
  <c r="C655" i="16" s="1"/>
  <c r="C656" i="16" s="1"/>
  <c r="C657" i="16" s="1"/>
  <c r="C658" i="16" s="1"/>
  <c r="C659" i="16" s="1"/>
  <c r="C660" i="16" s="1"/>
  <c r="C661" i="16" s="1"/>
  <c r="C662" i="16" s="1"/>
  <c r="C663" i="16" s="1"/>
  <c r="C664" i="16" s="1"/>
  <c r="C665" i="16" s="1"/>
  <c r="C666" i="16" s="1"/>
  <c r="C667" i="16" s="1"/>
  <c r="C668" i="16" s="1"/>
  <c r="C669" i="16" s="1"/>
  <c r="C670" i="16" s="1"/>
  <c r="C671" i="16" s="1"/>
  <c r="C672" i="16" s="1"/>
  <c r="C673" i="16" s="1"/>
  <c r="C674" i="16" s="1"/>
  <c r="C675" i="16" s="1"/>
  <c r="C676" i="16" s="1"/>
  <c r="C677" i="16" s="1"/>
  <c r="C678" i="16" s="1"/>
  <c r="C679" i="16" s="1"/>
  <c r="C680" i="16" s="1"/>
  <c r="C681" i="16" s="1"/>
  <c r="C682" i="16" s="1"/>
  <c r="C683" i="16" s="1"/>
  <c r="C684" i="16" s="1"/>
  <c r="C685" i="16" s="1"/>
  <c r="C686" i="16" s="1"/>
  <c r="C687" i="16" s="1"/>
  <c r="C688" i="16" s="1"/>
  <c r="C689" i="16" s="1"/>
  <c r="C690" i="16" s="1"/>
  <c r="C691" i="16" s="1"/>
  <c r="C692" i="16" s="1"/>
  <c r="C693" i="16" s="1"/>
  <c r="C694" i="16" s="1"/>
  <c r="C695" i="16" s="1"/>
  <c r="C696" i="16" s="1"/>
  <c r="C697" i="16" s="1"/>
  <c r="C698" i="16" s="1"/>
  <c r="C699" i="16" s="1"/>
  <c r="C700" i="16" s="1"/>
  <c r="C701" i="16" s="1"/>
  <c r="C702" i="16" s="1"/>
  <c r="C703" i="16" s="1"/>
  <c r="C704" i="16" s="1"/>
  <c r="C705" i="16" s="1"/>
  <c r="C706" i="16" s="1"/>
  <c r="C707" i="16" s="1"/>
  <c r="C708" i="16" s="1"/>
  <c r="C709" i="16" s="1"/>
  <c r="C710" i="16" s="1"/>
  <c r="C711" i="16" s="1"/>
  <c r="C712" i="16" s="1"/>
  <c r="C713" i="16" s="1"/>
  <c r="C714" i="16" s="1"/>
  <c r="C715" i="16" s="1"/>
  <c r="C716" i="16" s="1"/>
  <c r="C717" i="16" s="1"/>
  <c r="C718" i="16" s="1"/>
  <c r="C719" i="16" s="1"/>
  <c r="C720" i="16" s="1"/>
  <c r="C721" i="16" s="1"/>
  <c r="C722" i="16" s="1"/>
  <c r="C723" i="16" s="1"/>
  <c r="C724" i="16" s="1"/>
  <c r="C725" i="16" s="1"/>
  <c r="C726" i="16" s="1"/>
  <c r="C727" i="16" s="1"/>
  <c r="C728" i="16" s="1"/>
  <c r="C729" i="16" s="1"/>
  <c r="C730" i="16" s="1"/>
  <c r="C731" i="16" s="1"/>
  <c r="C732" i="16" s="1"/>
  <c r="C733" i="16" s="1"/>
  <c r="C734" i="16" s="1"/>
  <c r="C735" i="16" s="1"/>
  <c r="C736" i="16" s="1"/>
  <c r="C737" i="16" s="1"/>
  <c r="C738" i="16" s="1"/>
  <c r="C739" i="16" s="1"/>
  <c r="C740" i="16" s="1"/>
  <c r="C741" i="16" s="1"/>
  <c r="C742" i="16" s="1"/>
  <c r="C743" i="16" s="1"/>
  <c r="C744" i="16" s="1"/>
  <c r="C745" i="16" s="1"/>
  <c r="C746" i="16" s="1"/>
  <c r="C747" i="16" s="1"/>
  <c r="C748" i="16" s="1"/>
  <c r="C749" i="16" s="1"/>
  <c r="C750" i="16" s="1"/>
  <c r="C751" i="16" s="1"/>
  <c r="C752" i="16" s="1"/>
  <c r="C753" i="16" s="1"/>
  <c r="C754" i="16" s="1"/>
  <c r="C755" i="16" s="1"/>
  <c r="C756" i="16" s="1"/>
  <c r="C757" i="16" s="1"/>
  <c r="C758" i="16" s="1"/>
  <c r="C759" i="16" s="1"/>
  <c r="C760" i="16" s="1"/>
  <c r="C761" i="16" s="1"/>
  <c r="C762" i="16" s="1"/>
  <c r="C763" i="16" s="1"/>
  <c r="C764" i="16" s="1"/>
  <c r="C765" i="16" s="1"/>
  <c r="C766" i="16" s="1"/>
  <c r="C767" i="16" s="1"/>
  <c r="C768" i="16" s="1"/>
  <c r="C769" i="16" s="1"/>
  <c r="C770" i="16" s="1"/>
  <c r="C771" i="16" s="1"/>
  <c r="C772" i="16" s="1"/>
  <c r="C773" i="16" s="1"/>
  <c r="C774" i="16" s="1"/>
  <c r="C775" i="16" s="1"/>
  <c r="C776" i="16" s="1"/>
  <c r="C777" i="16" s="1"/>
  <c r="C778" i="16" s="1"/>
  <c r="C779" i="16" s="1"/>
  <c r="C780" i="16" s="1"/>
  <c r="C781" i="16" s="1"/>
  <c r="C782" i="16" s="1"/>
  <c r="C783" i="16" s="1"/>
  <c r="C784" i="16" s="1"/>
  <c r="C785" i="16" s="1"/>
  <c r="C786" i="16" s="1"/>
  <c r="C787" i="16" s="1"/>
  <c r="C788" i="16" s="1"/>
  <c r="C789" i="16" s="1"/>
  <c r="C790" i="16" s="1"/>
  <c r="C791" i="16" s="1"/>
  <c r="C792" i="16" s="1"/>
  <c r="C793" i="16" s="1"/>
  <c r="C794" i="16" s="1"/>
  <c r="C795" i="16" s="1"/>
  <c r="C796" i="16" s="1"/>
  <c r="C797" i="16" s="1"/>
  <c r="C798" i="16" s="1"/>
  <c r="C799" i="16" s="1"/>
  <c r="C800" i="16" s="1"/>
  <c r="C801" i="16" s="1"/>
  <c r="C802" i="16" s="1"/>
  <c r="C803" i="16" s="1"/>
  <c r="C804" i="16" s="1"/>
  <c r="C805" i="16" s="1"/>
  <c r="C806" i="16" s="1"/>
  <c r="C807" i="16" s="1"/>
  <c r="C808" i="16" s="1"/>
  <c r="C809" i="16" s="1"/>
  <c r="C810" i="16" s="1"/>
  <c r="C811" i="16" s="1"/>
  <c r="C812" i="16" s="1"/>
  <c r="C813" i="16" s="1"/>
  <c r="C814" i="16" s="1"/>
  <c r="C815" i="16" s="1"/>
  <c r="C816" i="16" s="1"/>
  <c r="C817" i="16" s="1"/>
  <c r="C818" i="16" s="1"/>
  <c r="C819" i="16" s="1"/>
  <c r="C820" i="16" s="1"/>
  <c r="C821" i="16" s="1"/>
  <c r="C822" i="16" s="1"/>
  <c r="C823" i="16" s="1"/>
  <c r="C824" i="16" s="1"/>
  <c r="C825" i="16" s="1"/>
  <c r="C826" i="16" s="1"/>
  <c r="C827" i="16" s="1"/>
  <c r="C828" i="16" s="1"/>
  <c r="C829" i="16" s="1"/>
  <c r="C830" i="16" s="1"/>
  <c r="C831" i="16" s="1"/>
  <c r="C832" i="16" s="1"/>
  <c r="C833" i="16" s="1"/>
  <c r="C834" i="16" s="1"/>
  <c r="C835" i="16" s="1"/>
  <c r="C836" i="16" s="1"/>
  <c r="C837" i="16" s="1"/>
  <c r="C838" i="16" s="1"/>
  <c r="C839" i="16" s="1"/>
  <c r="C840" i="16" s="1"/>
  <c r="C841" i="16" s="1"/>
  <c r="C842" i="16" s="1"/>
  <c r="C843" i="16" s="1"/>
  <c r="C844" i="16" s="1"/>
  <c r="C845" i="16" s="1"/>
  <c r="C846" i="16" s="1"/>
  <c r="C847" i="16" s="1"/>
  <c r="C848" i="16" s="1"/>
  <c r="C849" i="16" s="1"/>
  <c r="C850" i="16" s="1"/>
  <c r="C851" i="16" s="1"/>
  <c r="C852" i="16" s="1"/>
  <c r="C853" i="16" s="1"/>
  <c r="C854" i="16" s="1"/>
  <c r="C855" i="16" s="1"/>
  <c r="C856" i="16" s="1"/>
  <c r="C857" i="16" s="1"/>
  <c r="C858" i="16" s="1"/>
  <c r="C859" i="16" s="1"/>
  <c r="C860" i="16" s="1"/>
  <c r="C861" i="16" s="1"/>
  <c r="C862" i="16" s="1"/>
  <c r="C863" i="16" s="1"/>
  <c r="C864" i="16" s="1"/>
  <c r="C865" i="16" s="1"/>
  <c r="C866" i="16" s="1"/>
  <c r="C867" i="16" s="1"/>
  <c r="C868" i="16" s="1"/>
  <c r="C869" i="16" s="1"/>
  <c r="C870" i="16" s="1"/>
  <c r="C871" i="16" s="1"/>
  <c r="C872" i="16" s="1"/>
  <c r="C873" i="16" s="1"/>
  <c r="C874" i="16" s="1"/>
  <c r="C875" i="16" s="1"/>
  <c r="C876" i="16" s="1"/>
  <c r="C877" i="16" s="1"/>
  <c r="C878" i="16" s="1"/>
  <c r="C879" i="16" s="1"/>
  <c r="C880" i="16" s="1"/>
  <c r="C881" i="16" s="1"/>
  <c r="C882" i="16" s="1"/>
  <c r="C883" i="16" s="1"/>
  <c r="C884" i="16" s="1"/>
  <c r="C885" i="16" s="1"/>
  <c r="C886" i="16" s="1"/>
  <c r="C887" i="16" s="1"/>
  <c r="C888" i="16" s="1"/>
  <c r="C889" i="16" s="1"/>
  <c r="C890" i="16" s="1"/>
  <c r="C891" i="16" s="1"/>
  <c r="C892" i="16" s="1"/>
  <c r="C893" i="16" s="1"/>
  <c r="C894" i="16" s="1"/>
  <c r="C895" i="16" s="1"/>
  <c r="C896" i="16" s="1"/>
  <c r="C897" i="16" s="1"/>
  <c r="C898" i="16" s="1"/>
  <c r="C899" i="16" s="1"/>
  <c r="C900" i="16" s="1"/>
  <c r="C901" i="16" s="1"/>
  <c r="C902" i="16" s="1"/>
  <c r="C903" i="16" s="1"/>
  <c r="C904" i="16" s="1"/>
  <c r="C905" i="16" s="1"/>
  <c r="C906" i="16" s="1"/>
  <c r="C907" i="16" s="1"/>
  <c r="C908" i="16" s="1"/>
  <c r="C909" i="16" s="1"/>
  <c r="C910" i="16" s="1"/>
  <c r="C911" i="16" s="1"/>
  <c r="C912" i="16" s="1"/>
  <c r="C913" i="16" s="1"/>
  <c r="C914" i="16" s="1"/>
  <c r="C915" i="16" s="1"/>
  <c r="C916" i="16" s="1"/>
  <c r="C917" i="16" s="1"/>
  <c r="C918" i="16" s="1"/>
  <c r="C919" i="16" s="1"/>
  <c r="C920" i="16" s="1"/>
  <c r="C921" i="16" s="1"/>
  <c r="C922" i="16" s="1"/>
  <c r="C923" i="16" s="1"/>
  <c r="C924" i="16" s="1"/>
  <c r="C925" i="16" s="1"/>
  <c r="C926" i="16" s="1"/>
  <c r="C927" i="16" s="1"/>
  <c r="C928" i="16" s="1"/>
  <c r="C929" i="16" s="1"/>
  <c r="C930" i="16" s="1"/>
  <c r="C931" i="16" s="1"/>
  <c r="C932" i="16" s="1"/>
  <c r="C933" i="16" s="1"/>
  <c r="C934" i="16" s="1"/>
  <c r="C935" i="16" s="1"/>
  <c r="C936" i="16" s="1"/>
  <c r="C937" i="16" s="1"/>
  <c r="C938" i="16" s="1"/>
  <c r="C939" i="16" s="1"/>
  <c r="C940" i="16" s="1"/>
  <c r="C941" i="16" s="1"/>
  <c r="C942" i="16" s="1"/>
  <c r="C943" i="16" s="1"/>
  <c r="C944" i="16" s="1"/>
  <c r="C945" i="16" s="1"/>
  <c r="C946" i="16" s="1"/>
  <c r="C947" i="16" s="1"/>
  <c r="C948" i="16" s="1"/>
  <c r="C949" i="16" s="1"/>
  <c r="C950" i="16" s="1"/>
  <c r="C951" i="16" s="1"/>
  <c r="C952" i="16" s="1"/>
  <c r="C953" i="16" s="1"/>
  <c r="C954" i="16" s="1"/>
  <c r="C955" i="16" s="1"/>
  <c r="C956" i="16" s="1"/>
  <c r="C957" i="16" s="1"/>
  <c r="C958" i="16" s="1"/>
  <c r="C959" i="16" s="1"/>
  <c r="C960" i="16" s="1"/>
  <c r="C961" i="16" s="1"/>
  <c r="C962" i="16" s="1"/>
  <c r="C963" i="16" s="1"/>
  <c r="C964" i="16" s="1"/>
  <c r="C965" i="16" s="1"/>
  <c r="C966" i="16" s="1"/>
  <c r="C967" i="16" s="1"/>
  <c r="C968" i="16" s="1"/>
  <c r="C969" i="16" s="1"/>
  <c r="C970" i="16" s="1"/>
  <c r="C971" i="16" s="1"/>
  <c r="C972" i="16" s="1"/>
  <c r="C973" i="16" s="1"/>
  <c r="C974" i="16" s="1"/>
  <c r="C975" i="16" s="1"/>
  <c r="C976" i="16" s="1"/>
  <c r="C977" i="16" s="1"/>
  <c r="C978" i="16" s="1"/>
  <c r="C979" i="16" s="1"/>
  <c r="C980" i="16" s="1"/>
  <c r="C981" i="16" s="1"/>
  <c r="C982" i="16" s="1"/>
  <c r="C983" i="16" s="1"/>
  <c r="C984" i="16" s="1"/>
  <c r="C985" i="16" s="1"/>
  <c r="C986" i="16" s="1"/>
  <c r="C987" i="16" s="1"/>
  <c r="C988" i="16" s="1"/>
  <c r="C989" i="16" s="1"/>
  <c r="C990" i="16" s="1"/>
  <c r="C991" i="16" s="1"/>
  <c r="C992" i="16" s="1"/>
  <c r="C993" i="16" s="1"/>
  <c r="C994" i="16" s="1"/>
  <c r="C995" i="16" s="1"/>
  <c r="C996" i="16" s="1"/>
  <c r="C997" i="16" s="1"/>
  <c r="C998" i="16" s="1"/>
  <c r="C999" i="16" s="1"/>
  <c r="C1000" i="16" s="1"/>
  <c r="C1001" i="16" s="1"/>
  <c r="C1002" i="16" s="1"/>
  <c r="C1003" i="16" s="1"/>
  <c r="C1004" i="16" s="1"/>
  <c r="C1005" i="16" s="1"/>
  <c r="C1006" i="16" s="1"/>
  <c r="C1007" i="16" s="1"/>
  <c r="C1008" i="16" s="1"/>
  <c r="C1009" i="16" s="1"/>
  <c r="C1010" i="16" s="1"/>
  <c r="C1011" i="16" s="1"/>
  <c r="C1012" i="16" s="1"/>
  <c r="C1013" i="16" s="1"/>
  <c r="C1014" i="16" s="1"/>
  <c r="C1015" i="16" s="1"/>
  <c r="C1016" i="16" s="1"/>
  <c r="C1017" i="16" s="1"/>
  <c r="C1018" i="16" s="1"/>
  <c r="C1019" i="16" s="1"/>
  <c r="C1020" i="16" s="1"/>
  <c r="C1021" i="16" s="1"/>
  <c r="C1022" i="16" s="1"/>
  <c r="C1023" i="16" s="1"/>
  <c r="C1024" i="16" s="1"/>
  <c r="C1025" i="16" s="1"/>
  <c r="C1026" i="16" s="1"/>
  <c r="C1027" i="16" s="1"/>
  <c r="C1028" i="16" s="1"/>
  <c r="E107" i="24"/>
  <c r="E107" i="7"/>
  <c r="F107" i="7"/>
  <c r="F162" i="7"/>
  <c r="E158" i="7"/>
  <c r="E109" i="7"/>
  <c r="F129" i="7"/>
  <c r="E117" i="7"/>
  <c r="F128" i="7"/>
  <c r="E124" i="7"/>
  <c r="E121" i="7"/>
  <c r="F111" i="7"/>
  <c r="F166" i="7"/>
  <c r="E162" i="7"/>
  <c r="F149" i="7"/>
  <c r="F132" i="7"/>
  <c r="E128" i="7"/>
  <c r="F123" i="7"/>
  <c r="F154" i="7"/>
  <c r="E150" i="7"/>
  <c r="F109" i="7"/>
  <c r="F121" i="7"/>
  <c r="F133" i="7"/>
  <c r="F120" i="7"/>
  <c r="E116" i="7"/>
  <c r="F167" i="7"/>
  <c r="E155" i="7"/>
  <c r="F158" i="7"/>
  <c r="E154" i="7"/>
  <c r="F117" i="7"/>
  <c r="F124" i="7"/>
  <c r="E120" i="7"/>
  <c r="F115" i="7"/>
  <c r="F146" i="7"/>
  <c r="E142" i="7"/>
  <c r="E129" i="7"/>
  <c r="F113" i="7"/>
  <c r="E145" i="7"/>
  <c r="F112" i="7"/>
  <c r="E163" i="7"/>
  <c r="F159" i="7"/>
  <c r="E139" i="7"/>
  <c r="F150" i="7"/>
  <c r="E146" i="7"/>
  <c r="E137" i="7"/>
  <c r="F116" i="7"/>
  <c r="E112" i="7"/>
  <c r="E159" i="7"/>
  <c r="F138" i="7"/>
  <c r="E134" i="7"/>
  <c r="E111" i="7"/>
  <c r="E165" i="7"/>
  <c r="F168" i="7"/>
  <c r="E164" i="7"/>
  <c r="E147" i="7"/>
  <c r="F151" i="7"/>
  <c r="E123" i="7"/>
  <c r="F142" i="7"/>
  <c r="E138" i="7"/>
  <c r="E119" i="7"/>
  <c r="E168" i="7"/>
  <c r="F163" i="7"/>
  <c r="E151" i="7"/>
  <c r="F130" i="7"/>
  <c r="E126" i="7"/>
  <c r="F161" i="7"/>
  <c r="E157" i="7"/>
  <c r="F160" i="7"/>
  <c r="E156" i="7"/>
  <c r="E131" i="7"/>
  <c r="F143" i="7"/>
  <c r="F157" i="7"/>
  <c r="F134" i="7"/>
  <c r="E130" i="7"/>
  <c r="F164" i="7"/>
  <c r="E160" i="7"/>
  <c r="F155" i="7"/>
  <c r="E135" i="7"/>
  <c r="E167" i="7"/>
  <c r="F122" i="7"/>
  <c r="E118" i="7"/>
  <c r="F153" i="7"/>
  <c r="E149" i="7"/>
  <c r="F152" i="7"/>
  <c r="E148" i="7"/>
  <c r="E115" i="7"/>
  <c r="F135" i="7"/>
  <c r="F125" i="7"/>
  <c r="F126" i="7"/>
  <c r="E122" i="7"/>
  <c r="F156" i="7"/>
  <c r="E152" i="7"/>
  <c r="F147" i="7"/>
  <c r="E143" i="7"/>
  <c r="F114" i="7"/>
  <c r="E110" i="7"/>
  <c r="F145" i="7"/>
  <c r="E141" i="7"/>
  <c r="F144" i="7"/>
  <c r="E140" i="7"/>
  <c r="F141" i="7"/>
  <c r="F127" i="7"/>
  <c r="E153" i="7"/>
  <c r="F118" i="7"/>
  <c r="E114" i="7"/>
  <c r="F148" i="7"/>
  <c r="E144" i="7"/>
  <c r="F139" i="7"/>
  <c r="E127" i="7"/>
  <c r="E166" i="7"/>
  <c r="E133" i="7"/>
  <c r="F137" i="7"/>
  <c r="E125" i="7"/>
  <c r="F136" i="7"/>
  <c r="E132" i="7"/>
  <c r="E161" i="7"/>
  <c r="F119" i="7"/>
  <c r="E113" i="7"/>
  <c r="F110" i="7"/>
  <c r="F165" i="7"/>
  <c r="F140" i="7"/>
  <c r="E136" i="7"/>
  <c r="F131" i="7"/>
  <c r="E198" i="4"/>
  <c r="E200" i="4"/>
  <c r="E201" i="4"/>
  <c r="E199" i="4"/>
  <c r="D218" i="16" l="1"/>
  <c r="D90" i="16"/>
  <c r="D861" i="16"/>
  <c r="D851" i="16"/>
  <c r="D589" i="16"/>
  <c r="D627" i="16"/>
  <c r="D602" i="16"/>
  <c r="D423" i="16"/>
  <c r="D975" i="16"/>
  <c r="D694" i="16"/>
  <c r="D71" i="16"/>
  <c r="D682" i="16"/>
  <c r="D952" i="16"/>
  <c r="D721" i="16"/>
  <c r="D640" i="16"/>
  <c r="D953" i="16"/>
  <c r="D715" i="16"/>
  <c r="D525" i="16"/>
  <c r="D762" i="16"/>
  <c r="D81" i="16"/>
  <c r="D102" i="16"/>
  <c r="D808" i="16"/>
  <c r="D763" i="16"/>
  <c r="D165" i="16"/>
  <c r="D116" i="16"/>
  <c r="D830" i="16"/>
  <c r="D192" i="16"/>
  <c r="D296" i="16"/>
  <c r="D215" i="16"/>
  <c r="D410" i="16"/>
  <c r="D916" i="16"/>
  <c r="D590" i="16"/>
  <c r="D281" i="16"/>
  <c r="D858" i="16"/>
  <c r="D409" i="16"/>
  <c r="D401" i="16"/>
  <c r="D188" i="16"/>
  <c r="D205" i="16"/>
  <c r="D237" i="16"/>
  <c r="D889" i="16"/>
  <c r="D328" i="16"/>
  <c r="D681" i="16"/>
  <c r="D422" i="16"/>
  <c r="D633" i="16"/>
  <c r="D452" i="16"/>
  <c r="D276" i="16"/>
  <c r="D947" i="16"/>
  <c r="D94" i="16"/>
  <c r="D1012" i="16"/>
  <c r="D556" i="16"/>
  <c r="D400" i="16"/>
  <c r="D891" i="16"/>
  <c r="D66" i="16"/>
  <c r="D789" i="16"/>
  <c r="D527" i="16"/>
  <c r="D37" i="16"/>
  <c r="D811" i="16"/>
  <c r="D702" i="16"/>
  <c r="D298" i="16"/>
  <c r="D197" i="16"/>
  <c r="D903" i="16"/>
  <c r="D528" i="16"/>
  <c r="D321" i="16"/>
  <c r="D539" i="16"/>
  <c r="D1023" i="16"/>
  <c r="D547" i="16"/>
  <c r="D930" i="16"/>
  <c r="D107" i="16"/>
  <c r="D85" i="8" s="1"/>
  <c r="E85" i="8" s="1"/>
  <c r="D418" i="16"/>
  <c r="D390" i="16"/>
  <c r="D392" i="16"/>
  <c r="D95" i="16"/>
  <c r="C73" i="8" s="1"/>
  <c r="D890" i="16"/>
  <c r="D483" i="16"/>
  <c r="D253" i="16"/>
  <c r="D509" i="16"/>
  <c r="D581" i="16"/>
  <c r="D537" i="16"/>
  <c r="D167" i="16"/>
  <c r="D794" i="16"/>
  <c r="D87" i="16"/>
  <c r="D871" i="16"/>
  <c r="D652" i="16"/>
  <c r="D460" i="16"/>
  <c r="D629" i="16"/>
  <c r="D810" i="16"/>
  <c r="D693" i="16"/>
  <c r="D310" i="16"/>
  <c r="D63" i="16"/>
  <c r="D408" i="16"/>
  <c r="D182" i="16"/>
  <c r="D108" i="16"/>
  <c r="D52" i="16"/>
  <c r="D93" i="16"/>
  <c r="D744" i="16"/>
  <c r="D815" i="16"/>
  <c r="D55" i="16"/>
  <c r="D96" i="16"/>
  <c r="D234" i="16"/>
  <c r="D358" i="16"/>
  <c r="D114" i="16"/>
  <c r="C92" i="8" s="1"/>
  <c r="D294" i="16"/>
  <c r="D174" i="16"/>
  <c r="D466" i="16"/>
  <c r="D709" i="16"/>
  <c r="D922" i="16"/>
  <c r="D370" i="16"/>
  <c r="D635" i="16"/>
  <c r="D159" i="16"/>
  <c r="D402" i="16"/>
  <c r="D866" i="16"/>
  <c r="D441" i="16"/>
  <c r="D438" i="16"/>
  <c r="D542" i="16"/>
  <c r="D479" i="16"/>
  <c r="D158" i="16"/>
  <c r="D486" i="16"/>
  <c r="D584" i="16"/>
  <c r="D155" i="16"/>
  <c r="D882" i="16"/>
  <c r="D377" i="16"/>
  <c r="D848" i="16"/>
  <c r="D516" i="16"/>
  <c r="D493" i="16"/>
  <c r="D457" i="16"/>
  <c r="D343" i="16"/>
  <c r="D123" i="16"/>
  <c r="B101" i="8" s="1"/>
  <c r="D306" i="16"/>
  <c r="D892" i="16"/>
  <c r="D725" i="16"/>
  <c r="D126" i="16"/>
  <c r="D969" i="16"/>
  <c r="D56" i="16"/>
  <c r="D623" i="16"/>
  <c r="D357" i="16"/>
  <c r="D434" i="16"/>
  <c r="D949" i="16"/>
  <c r="D394" i="16"/>
  <c r="D636" i="16"/>
  <c r="D407" i="16"/>
  <c r="D737" i="16"/>
  <c r="D655" i="16"/>
  <c r="D1011" i="16"/>
  <c r="D411" i="16"/>
  <c r="D1026" i="16"/>
  <c r="D365" i="16"/>
  <c r="D781" i="16"/>
  <c r="D421" i="16"/>
  <c r="D938" i="16"/>
  <c r="D836" i="16"/>
  <c r="D591" i="16"/>
  <c r="D987" i="16"/>
  <c r="D263" i="16"/>
  <c r="D169" i="16"/>
  <c r="D959" i="16"/>
  <c r="D530" i="16"/>
  <c r="D548" i="16"/>
  <c r="D643" i="16"/>
  <c r="D514" i="16"/>
  <c r="D546" i="16"/>
  <c r="D103" i="16"/>
  <c r="D425" i="16"/>
  <c r="D541" i="16"/>
  <c r="D567" i="16"/>
  <c r="D1001" i="16"/>
  <c r="D199" i="16"/>
  <c r="D907" i="16"/>
  <c r="D941" i="16"/>
  <c r="D569" i="16"/>
  <c r="D601" i="16"/>
  <c r="D185" i="16"/>
  <c r="D465" i="16"/>
  <c r="D699" i="16"/>
  <c r="D990" i="16"/>
  <c r="D812" i="16"/>
  <c r="D711" i="16"/>
  <c r="D227" i="16"/>
  <c r="D149" i="16"/>
  <c r="D472" i="16"/>
  <c r="D914" i="16"/>
  <c r="D663" i="16"/>
  <c r="D593" i="16"/>
  <c r="D243" i="16"/>
  <c r="D853" i="16"/>
  <c r="D470" i="16"/>
  <c r="D247" i="16"/>
  <c r="D880" i="16"/>
  <c r="D181" i="16"/>
  <c r="D360" i="16"/>
  <c r="D829" i="16"/>
  <c r="D766" i="16"/>
  <c r="D148" i="16"/>
  <c r="D686" i="16"/>
  <c r="D487" i="16"/>
  <c r="D254" i="16"/>
  <c r="D105" i="16"/>
  <c r="D277" i="16"/>
  <c r="D506" i="16"/>
  <c r="D822" i="16"/>
  <c r="D262" i="16"/>
  <c r="D35" i="16"/>
  <c r="D248" i="16"/>
  <c r="D718" i="16"/>
  <c r="D381" i="16"/>
  <c r="D426" i="16"/>
  <c r="D881" i="16"/>
  <c r="D275" i="16"/>
  <c r="D139" i="16"/>
  <c r="D223" i="16"/>
  <c r="D801" i="16"/>
  <c r="D356" i="16"/>
  <c r="D240" i="16"/>
  <c r="D923" i="16"/>
  <c r="D387" i="16"/>
  <c r="D32" i="16"/>
  <c r="B10" i="8" s="1"/>
  <c r="D489" i="16"/>
  <c r="D977" i="16"/>
  <c r="D749" i="16"/>
  <c r="D653" i="16"/>
  <c r="D511" i="16"/>
  <c r="D388" i="16"/>
  <c r="D368" i="16"/>
  <c r="D91" i="16"/>
  <c r="D713" i="16"/>
  <c r="D616" i="16"/>
  <c r="D748" i="16"/>
  <c r="D308" i="16"/>
  <c r="D175" i="16"/>
  <c r="D659" i="16"/>
  <c r="D878" i="16"/>
  <c r="D503" i="16"/>
  <c r="D60" i="16"/>
  <c r="D716" i="16"/>
  <c r="D99" i="16"/>
  <c r="D375" i="16"/>
  <c r="D187" i="16"/>
  <c r="D359" i="16"/>
  <c r="D919" i="16"/>
  <c r="D1006" i="16"/>
  <c r="D638" i="16"/>
  <c r="D758" i="16"/>
  <c r="D874" i="16"/>
  <c r="D828" i="16"/>
  <c r="D146" i="16"/>
  <c r="D1009" i="16"/>
  <c r="D805" i="16"/>
  <c r="D389" i="16"/>
  <c r="D764" i="16"/>
  <c r="D265" i="16"/>
  <c r="D369" i="16"/>
  <c r="D450" i="16"/>
  <c r="D795" i="16"/>
  <c r="D998" i="16"/>
  <c r="D255" i="16"/>
  <c r="D864" i="16"/>
  <c r="D821" i="16"/>
  <c r="D184" i="16"/>
  <c r="D214" i="16"/>
  <c r="D507" i="16"/>
  <c r="D398" i="16"/>
  <c r="D965" i="16"/>
  <c r="D778" i="16"/>
  <c r="D315" i="16"/>
  <c r="D875" i="16"/>
  <c r="D630" i="16"/>
  <c r="D1008" i="16"/>
  <c r="D1015" i="16"/>
  <c r="D950" i="16"/>
  <c r="D232" i="16"/>
  <c r="D336" i="16"/>
  <c r="D85" i="16"/>
  <c r="D735" i="16"/>
  <c r="D757" i="16"/>
  <c r="D609" i="16"/>
  <c r="D620" i="16"/>
  <c r="D31" i="16"/>
  <c r="C9" i="8" s="1"/>
  <c r="D649" i="16"/>
  <c r="D49" i="16"/>
  <c r="F27" i="8" s="1"/>
  <c r="D137" i="16"/>
  <c r="D346" i="16"/>
  <c r="D750" i="16"/>
  <c r="D662" i="16"/>
  <c r="D186" i="16"/>
  <c r="D860" i="16"/>
  <c r="D397" i="16"/>
  <c r="D728" i="16"/>
  <c r="D666" i="16"/>
  <c r="D73" i="16"/>
  <c r="D849" i="16"/>
  <c r="D1018" i="16"/>
  <c r="D739" i="16"/>
  <c r="D1003" i="16"/>
  <c r="D437" i="16"/>
  <c r="D439" i="16"/>
  <c r="D80" i="16"/>
  <c r="D412" i="16"/>
  <c r="D733" i="16"/>
  <c r="D153" i="16"/>
  <c r="D843" i="16"/>
  <c r="D133" i="16"/>
  <c r="D30" i="16"/>
  <c r="D171" i="16"/>
  <c r="D244" i="16"/>
  <c r="D615" i="16"/>
  <c r="D229" i="16"/>
  <c r="D231" i="16"/>
  <c r="D383" i="16"/>
  <c r="D86" i="16"/>
  <c r="D846" i="16"/>
  <c r="D782" i="16"/>
  <c r="D42" i="16"/>
  <c r="D285" i="16"/>
  <c r="D51" i="16"/>
  <c r="D29" i="8" s="1"/>
  <c r="E29" i="8" s="1"/>
  <c r="D832" i="16"/>
  <c r="D430" i="16"/>
  <c r="D399" i="16"/>
  <c r="D668" i="16"/>
  <c r="D350" i="16"/>
  <c r="D963" i="16"/>
  <c r="D393" i="16"/>
  <c r="D818" i="16"/>
  <c r="D258" i="16"/>
  <c r="D367" i="16"/>
  <c r="D345" i="16"/>
  <c r="D973" i="16"/>
  <c r="D303" i="16"/>
  <c r="D286" i="16"/>
  <c r="D839" i="16"/>
  <c r="D280" i="16"/>
  <c r="D955" i="16"/>
  <c r="D305" i="16"/>
  <c r="D312" i="16"/>
  <c r="D936" i="16"/>
  <c r="D927" i="16"/>
  <c r="D245" i="16"/>
  <c r="D779" i="16"/>
  <c r="D760" i="16"/>
  <c r="D260" i="16"/>
  <c r="D166" i="16"/>
  <c r="D504" i="16"/>
  <c r="D173" i="16"/>
  <c r="D852" i="16"/>
  <c r="D53" i="16"/>
  <c r="D954" i="16"/>
  <c r="D872" i="16"/>
  <c r="D459" i="16"/>
  <c r="D625" i="16"/>
  <c r="D707" i="16"/>
  <c r="D202" i="16"/>
  <c r="D297" i="16"/>
  <c r="D768" i="16"/>
  <c r="D299" i="16"/>
  <c r="D261" i="16"/>
  <c r="D576" i="16"/>
  <c r="D463" i="16"/>
  <c r="D962" i="16"/>
  <c r="D674" i="16"/>
  <c r="D97" i="16"/>
  <c r="D59" i="16"/>
  <c r="D817" i="16"/>
  <c r="D833" i="16"/>
  <c r="D1025" i="16"/>
  <c r="D344" i="16"/>
  <c r="D259" i="16"/>
  <c r="D937" i="16"/>
  <c r="D250" i="16"/>
  <c r="D44" i="16"/>
  <c r="D22" i="8" s="1"/>
  <c r="E22" i="8" s="1"/>
  <c r="D428" i="16"/>
  <c r="D957" i="16"/>
  <c r="D210" i="16"/>
  <c r="D154" i="16"/>
  <c r="D419" i="16"/>
  <c r="D958" i="16"/>
  <c r="D349" i="16"/>
  <c r="D458" i="16"/>
  <c r="D403" i="16"/>
  <c r="D761" i="16"/>
  <c r="D75" i="16"/>
  <c r="D417" i="16"/>
  <c r="D488" i="16"/>
  <c r="D122" i="16"/>
  <c r="G100" i="8" s="1"/>
  <c r="D857" i="16"/>
  <c r="D956" i="16"/>
  <c r="D213" i="16"/>
  <c r="D767" i="16"/>
  <c r="D734" i="16"/>
  <c r="D414" i="16"/>
  <c r="D705" i="16"/>
  <c r="D796" i="16"/>
  <c r="D220" i="16"/>
  <c r="D961" i="16"/>
  <c r="D454" i="16"/>
  <c r="D1027" i="16"/>
  <c r="D477" i="16"/>
  <c r="D759" i="16"/>
  <c r="D967" i="16"/>
  <c r="D538" i="16"/>
  <c r="D283" i="16"/>
  <c r="D361" i="16"/>
  <c r="D440" i="16"/>
  <c r="D1019" i="16"/>
  <c r="D273" i="16"/>
  <c r="D152" i="16"/>
  <c r="D690" i="16"/>
  <c r="D869" i="16"/>
  <c r="D78" i="16"/>
  <c r="D723" i="16"/>
  <c r="D698" i="16"/>
  <c r="D1013" i="16"/>
  <c r="D806" i="16"/>
  <c r="D885" i="16"/>
  <c r="D443" i="16"/>
  <c r="D746" i="16"/>
  <c r="D613" i="16"/>
  <c r="D219" i="16"/>
  <c r="D451" i="16"/>
  <c r="D911" i="16"/>
  <c r="D901" i="16"/>
  <c r="D738" i="16"/>
  <c r="D580" i="16"/>
  <c r="D67" i="16"/>
  <c r="D376" i="16"/>
  <c r="D1010" i="16"/>
  <c r="D82" i="16"/>
  <c r="F60" i="8" s="1"/>
  <c r="D824" i="16"/>
  <c r="D62" i="16"/>
  <c r="D641" i="16"/>
  <c r="D982" i="16"/>
  <c r="D119" i="16"/>
  <c r="F97" i="8" s="1"/>
  <c r="D38" i="16"/>
  <c r="D164" i="16"/>
  <c r="D291" i="16"/>
  <c r="D104" i="16"/>
  <c r="C82" i="8" s="1"/>
  <c r="D785" i="16"/>
  <c r="D178" i="16"/>
  <c r="D703" i="16"/>
  <c r="D101" i="16"/>
  <c r="D865" i="16"/>
  <c r="D58" i="16"/>
  <c r="F36" i="8" s="1"/>
  <c r="D862" i="16"/>
  <c r="D1028" i="16"/>
  <c r="D791" i="16"/>
  <c r="D776" i="16"/>
  <c r="D362" i="16"/>
  <c r="D68" i="16"/>
  <c r="D729" i="16"/>
  <c r="D985" i="16"/>
  <c r="D484" i="16"/>
  <c r="D481" i="16"/>
  <c r="D988" i="16"/>
  <c r="D536" i="16"/>
  <c r="D777" i="16"/>
  <c r="D732" i="16"/>
  <c r="D366" i="16"/>
  <c r="D386" i="16"/>
  <c r="D132" i="16"/>
  <c r="D522" i="16"/>
  <c r="D157" i="16"/>
  <c r="D665" i="16"/>
  <c r="D555" i="16"/>
  <c r="D287" i="16"/>
  <c r="D131" i="16"/>
  <c r="D834" i="16"/>
  <c r="D1024" i="16"/>
  <c r="D257" i="16"/>
  <c r="D431" i="16"/>
  <c r="D799" i="16"/>
  <c r="D685" i="16"/>
  <c r="D597" i="16"/>
  <c r="D332" i="16"/>
  <c r="D658" i="16"/>
  <c r="D657" i="16"/>
  <c r="D925" i="16"/>
  <c r="D354" i="16"/>
  <c r="D689" i="16"/>
  <c r="D242" i="16"/>
  <c r="D572" i="16"/>
  <c r="D279" i="16"/>
  <c r="D364" i="16"/>
  <c r="D497" i="16"/>
  <c r="D302" i="16"/>
  <c r="D642" i="16"/>
  <c r="D110" i="16"/>
  <c r="D560" i="16"/>
  <c r="D473" i="16"/>
  <c r="D600" i="16"/>
  <c r="D161" i="16"/>
  <c r="D669" i="16"/>
  <c r="D647" i="16"/>
  <c r="D128" i="16"/>
  <c r="D436" i="16"/>
  <c r="D971" i="16"/>
  <c r="D448" i="16"/>
  <c r="D79" i="16"/>
  <c r="D385" i="16"/>
  <c r="D319" i="16"/>
  <c r="D921" i="16"/>
  <c r="D786" i="16"/>
  <c r="D611" i="16"/>
  <c r="D909" i="16"/>
  <c r="D447" i="16"/>
  <c r="D933" i="16"/>
  <c r="D621" i="16"/>
  <c r="D61" i="16"/>
  <c r="D972" i="16"/>
  <c r="D710" i="16"/>
  <c r="D50" i="16"/>
  <c r="D293" i="16"/>
  <c r="D722" i="16"/>
  <c r="D673" i="16"/>
  <c r="D701" i="16"/>
  <c r="D170" i="16"/>
  <c r="D929" i="16"/>
  <c r="D309" i="16"/>
  <c r="D200" i="16"/>
  <c r="D141" i="16"/>
  <c r="D151" i="16"/>
  <c r="D661" i="16"/>
  <c r="D863" i="16"/>
  <c r="D251" i="16"/>
  <c r="D264" i="16"/>
  <c r="D363" i="16"/>
  <c r="D500" i="16"/>
  <c r="D317" i="16"/>
  <c r="D353" i="16"/>
  <c r="D48" i="16"/>
  <c r="D272" i="16"/>
  <c r="D278" i="16"/>
  <c r="D113" i="16"/>
  <c r="G91" i="8" s="1"/>
  <c r="D879" i="16"/>
  <c r="D563" i="16"/>
  <c r="D588" i="16"/>
  <c r="D671" i="16"/>
  <c r="D236" i="16"/>
  <c r="D917" i="16"/>
  <c r="D228" i="16"/>
  <c r="D820" i="16"/>
  <c r="D256" i="16"/>
  <c r="D46" i="16"/>
  <c r="D314" i="16"/>
  <c r="D856" i="16"/>
  <c r="D224" i="16"/>
  <c r="D241" i="16"/>
  <c r="D111" i="16"/>
  <c r="D435" i="16"/>
  <c r="D612" i="16"/>
  <c r="D632" i="16"/>
  <c r="D41" i="16"/>
  <c r="D19" i="8" s="1"/>
  <c r="E19" i="8" s="1"/>
  <c r="D121" i="16"/>
  <c r="G99" i="8" s="1"/>
  <c r="D212" i="16"/>
  <c r="D868" i="16"/>
  <c r="D249" i="16"/>
  <c r="D859" i="16"/>
  <c r="D842" i="16"/>
  <c r="D981" i="16"/>
  <c r="D498" i="16"/>
  <c r="D966" i="16"/>
  <c r="D322" i="16"/>
  <c r="D524" i="16"/>
  <c r="D89" i="16"/>
  <c r="D327" i="16"/>
  <c r="D196" i="16"/>
  <c r="D540" i="16"/>
  <c r="D672" i="16"/>
  <c r="D974" i="16"/>
  <c r="D478" i="16"/>
  <c r="D905" i="16"/>
  <c r="D40" i="16"/>
  <c r="D329" i="16"/>
  <c r="D765" i="16"/>
  <c r="D494" i="16"/>
  <c r="D819" i="16"/>
  <c r="D813" i="16"/>
  <c r="D140" i="16"/>
  <c r="D835" i="16"/>
  <c r="D944" i="16"/>
  <c r="D989" i="16"/>
  <c r="D482" i="16"/>
  <c r="D867" i="16"/>
  <c r="D520" i="16"/>
  <c r="D54" i="16"/>
  <c r="D34" i="16"/>
  <c r="D893" i="16"/>
  <c r="D43" i="16"/>
  <c r="C21" i="8" s="1"/>
  <c r="D888" i="16"/>
  <c r="D453" i="16"/>
  <c r="D324" i="16"/>
  <c r="D65" i="16"/>
  <c r="D510" i="16"/>
  <c r="D844" i="16"/>
  <c r="D147" i="16"/>
  <c r="D36" i="16"/>
  <c r="F14" i="8" s="1"/>
  <c r="D773" i="16"/>
  <c r="D464" i="16"/>
  <c r="D513" i="16"/>
  <c r="D267" i="16"/>
  <c r="D924" i="16"/>
  <c r="D125" i="16"/>
  <c r="D209" i="16"/>
  <c r="D573" i="16"/>
  <c r="D742" i="16"/>
  <c r="D88" i="16"/>
  <c r="D66" i="8" s="1"/>
  <c r="E66" i="8" s="1"/>
  <c r="D348" i="16"/>
  <c r="D606" i="16"/>
  <c r="D598" i="16"/>
  <c r="D355" i="16"/>
  <c r="D826" i="16"/>
  <c r="D928" i="16"/>
  <c r="D608" i="16"/>
  <c r="D803" i="16"/>
  <c r="D599" i="16"/>
  <c r="D112" i="16"/>
  <c r="D747" i="16"/>
  <c r="D730" i="16"/>
  <c r="D970" i="16"/>
  <c r="D898" i="16"/>
  <c r="D566" i="16"/>
  <c r="D45" i="16"/>
  <c r="D688" i="16"/>
  <c r="D800" i="16"/>
  <c r="D183" i="16"/>
  <c r="D193" i="16"/>
  <c r="D656" i="16"/>
  <c r="D677" i="16"/>
  <c r="D644" i="16"/>
  <c r="D670" i="16"/>
  <c r="D984" i="16"/>
  <c r="D692" i="16"/>
  <c r="D651" i="16"/>
  <c r="D301" i="16"/>
  <c r="D74" i="16"/>
  <c r="D559" i="16"/>
  <c r="D592" i="16"/>
  <c r="D320" i="16"/>
  <c r="D326" i="16"/>
  <c r="D788" i="16"/>
  <c r="D650" i="16"/>
  <c r="D449" i="16"/>
  <c r="D897" i="16"/>
  <c r="D204" i="16"/>
  <c r="D850" i="16"/>
  <c r="D490" i="16"/>
  <c r="D948" i="16"/>
  <c r="D444" i="16"/>
  <c r="D372" i="16"/>
  <c r="D462" i="16"/>
  <c r="D442" i="16"/>
  <c r="D323" i="16"/>
  <c r="D575" i="16"/>
  <c r="D201" i="16"/>
  <c r="D129" i="16"/>
  <c r="D994" i="16"/>
  <c r="D144" i="16"/>
  <c r="D339" i="16"/>
  <c r="D741" i="16"/>
  <c r="D769" i="16"/>
  <c r="D505" i="16"/>
  <c r="D508" i="16"/>
  <c r="D517" i="16"/>
  <c r="D378" i="16"/>
  <c r="D180" i="16"/>
  <c r="D790" i="16"/>
  <c r="D206" i="16"/>
  <c r="D337" i="16"/>
  <c r="D222" i="16"/>
  <c r="D271" i="16"/>
  <c r="D333" i="16"/>
  <c r="D579" i="16"/>
  <c r="D311" i="16"/>
  <c r="D252" i="16"/>
  <c r="D163" i="16"/>
  <c r="D83" i="16"/>
  <c r="F61" i="8" s="1"/>
  <c r="D69" i="16"/>
  <c r="D120" i="16"/>
  <c r="D920" i="16"/>
  <c r="D117" i="16"/>
  <c r="D533" i="16"/>
  <c r="D475" i="16"/>
  <c r="D675" i="16"/>
  <c r="D313" i="16"/>
  <c r="D577" i="16"/>
  <c r="D109" i="16"/>
  <c r="D92" i="16"/>
  <c r="G70" i="8" s="1"/>
  <c r="D461" i="16"/>
  <c r="D873" i="16"/>
  <c r="D335" i="16"/>
  <c r="D841" i="16"/>
  <c r="D845" i="16"/>
  <c r="D607" i="16"/>
  <c r="D991" i="16"/>
  <c r="D136" i="16"/>
  <c r="D1007" i="16"/>
  <c r="D396" i="16"/>
  <c r="D568" i="16"/>
  <c r="D138" i="16"/>
  <c r="D1014" i="16"/>
  <c r="D680" i="16"/>
  <c r="D351" i="16"/>
  <c r="D558" i="16"/>
  <c r="D678" i="16"/>
  <c r="D648" i="16"/>
  <c r="D727" i="16"/>
  <c r="D1020" i="16"/>
  <c r="D1000" i="16"/>
  <c r="D736" i="16"/>
  <c r="D660" i="16"/>
  <c r="D84" i="16"/>
  <c r="C62" i="8" s="1"/>
  <c r="D679" i="16"/>
  <c r="D877" i="16"/>
  <c r="D1022" i="16"/>
  <c r="D946" i="16"/>
  <c r="D825" i="16"/>
  <c r="D373" i="16"/>
  <c r="D637" i="16"/>
  <c r="D570" i="16"/>
  <c r="D292" i="16"/>
  <c r="D549" i="16"/>
  <c r="D304" i="16"/>
  <c r="D225" i="16"/>
  <c r="D208" i="16"/>
  <c r="D70" i="16"/>
  <c r="D150" i="16"/>
  <c r="D384" i="16"/>
  <c r="D751" i="16"/>
  <c r="D529" i="16"/>
  <c r="D100" i="16"/>
  <c r="D731" i="16"/>
  <c r="D543" i="16"/>
  <c r="D596" i="16"/>
  <c r="D455" i="16"/>
  <c r="D226" i="16"/>
  <c r="D207" i="16"/>
  <c r="D687" i="16"/>
  <c r="D474" i="16"/>
  <c r="D446" i="16"/>
  <c r="D496" i="16"/>
  <c r="D724" i="16"/>
  <c r="D341" i="16"/>
  <c r="D551" i="16"/>
  <c r="D695" i="16"/>
  <c r="D142" i="16"/>
  <c r="D1004" i="16"/>
  <c r="D98" i="16"/>
  <c r="D526" i="16"/>
  <c r="D143" i="16"/>
  <c r="D896" i="16"/>
  <c r="D325" i="16"/>
  <c r="D338" i="16"/>
  <c r="D639" i="16"/>
  <c r="D617" i="16"/>
  <c r="D342" i="16"/>
  <c r="D980" i="16"/>
  <c r="D902" i="16"/>
  <c r="D134" i="16"/>
  <c r="D550" i="16"/>
  <c r="D587" i="16"/>
  <c r="D284" i="16"/>
  <c r="D544" i="16"/>
  <c r="D521" i="16"/>
  <c r="D382" i="16"/>
  <c r="D307" i="16"/>
  <c r="D420" i="16"/>
  <c r="D156" i="16"/>
  <c r="D684" i="16"/>
  <c r="D1002" i="16"/>
  <c r="D427" i="16"/>
  <c r="D545" i="16"/>
  <c r="D807" i="16"/>
  <c r="D1021" i="16"/>
  <c r="D347" i="16"/>
  <c r="D603" i="16"/>
  <c r="D918" i="16"/>
  <c r="D942" i="16"/>
  <c r="D854" i="16"/>
  <c r="D968" i="16"/>
  <c r="D1005" i="16"/>
  <c r="D978" i="16"/>
  <c r="D964" i="16"/>
  <c r="D571" i="16"/>
  <c r="D77" i="16"/>
  <c r="D624" i="16"/>
  <c r="D976" i="16"/>
  <c r="D290" i="16"/>
  <c r="D564" i="16"/>
  <c r="D619" i="16"/>
  <c r="D783" i="16"/>
  <c r="D429" i="16"/>
  <c r="D330" i="16"/>
  <c r="D931" i="16"/>
  <c r="D626" i="16"/>
  <c r="D775" i="16"/>
  <c r="D127" i="16"/>
  <c r="D105" i="8" s="1"/>
  <c r="E105" i="8" s="1"/>
  <c r="D168" i="16"/>
  <c r="D160" i="16"/>
  <c r="D992" i="16"/>
  <c r="D480" i="16"/>
  <c r="D802" i="16"/>
  <c r="D895" i="16"/>
  <c r="D467" i="16"/>
  <c r="D787" i="16"/>
  <c r="D469" i="16"/>
  <c r="D780" i="16"/>
  <c r="D371" i="16"/>
  <c r="D189" i="16"/>
  <c r="D416" i="16"/>
  <c r="D771" i="16"/>
  <c r="D515" i="16"/>
  <c r="D282" i="16"/>
  <c r="D456" i="16"/>
  <c r="D740" i="16"/>
  <c r="D996" i="16"/>
  <c r="D492" i="16"/>
  <c r="D605" i="16"/>
  <c r="D960" i="16"/>
  <c r="D554" i="16"/>
  <c r="D433" i="16"/>
  <c r="D300" i="16"/>
  <c r="D823" i="16"/>
  <c r="D745" i="16"/>
  <c r="D565" i="16"/>
  <c r="D622" i="16"/>
  <c r="D910" i="16"/>
  <c r="D712" i="16"/>
  <c r="D582" i="16"/>
  <c r="D586" i="16"/>
  <c r="D340" i="16"/>
  <c r="D195" i="16"/>
  <c r="D816" i="16"/>
  <c r="D798" i="16"/>
  <c r="D894" i="16"/>
  <c r="D743" i="16"/>
  <c r="D395" i="16"/>
  <c r="D935" i="16"/>
  <c r="D939" i="16"/>
  <c r="D246" i="16"/>
  <c r="D578" i="16"/>
  <c r="D145" i="16"/>
  <c r="D216" i="16"/>
  <c r="D752" i="16"/>
  <c r="D915" i="16"/>
  <c r="D697" i="16"/>
  <c r="D235" i="16"/>
  <c r="D774" i="16"/>
  <c r="D913" i="16"/>
  <c r="D230" i="16"/>
  <c r="D485" i="16"/>
  <c r="D176" i="16"/>
  <c r="D1016" i="16"/>
  <c r="D468" i="16"/>
  <c r="D610" i="16"/>
  <c r="D631" i="16"/>
  <c r="D664" i="16"/>
  <c r="D562" i="16"/>
  <c r="D770" i="16"/>
  <c r="D553" i="16"/>
  <c r="D316" i="16"/>
  <c r="D772" i="16"/>
  <c r="D704" i="16"/>
  <c r="D809" i="16"/>
  <c r="D943" i="16"/>
  <c r="D432" i="16"/>
  <c r="D814" i="16"/>
  <c r="D374" i="16"/>
  <c r="D413" i="16"/>
  <c r="D870" i="16"/>
  <c r="D177" i="16"/>
  <c r="D654" i="16"/>
  <c r="D708" i="16"/>
  <c r="D194" i="16"/>
  <c r="D676" i="16"/>
  <c r="D628" i="16"/>
  <c r="D39" i="16"/>
  <c r="D754" i="16"/>
  <c r="D352" i="16"/>
  <c r="D47" i="16"/>
  <c r="D886" i="16"/>
  <c r="D179" i="16"/>
  <c r="D198" i="16"/>
  <c r="D714" i="16"/>
  <c r="D233" i="16"/>
  <c r="D405" i="16"/>
  <c r="D986" i="16"/>
  <c r="D33" i="16"/>
  <c r="D979" i="16"/>
  <c r="D501" i="16"/>
  <c r="D719" i="16"/>
  <c r="D876" i="16"/>
  <c r="D645" i="16"/>
  <c r="D999" i="16"/>
  <c r="D379" i="16"/>
  <c r="D162" i="16"/>
  <c r="D792" i="16"/>
  <c r="D604" i="16"/>
  <c r="D755" i="16"/>
  <c r="D831" i="16"/>
  <c r="D797" i="16"/>
  <c r="D995" i="16"/>
  <c r="D211" i="16"/>
  <c r="D191" i="16"/>
  <c r="D380" i="16"/>
  <c r="D471" i="16"/>
  <c r="D1017" i="16"/>
  <c r="D726" i="16"/>
  <c r="D683" i="16"/>
  <c r="D495" i="16"/>
  <c r="D900" i="16"/>
  <c r="D203" i="16"/>
  <c r="D756" i="16"/>
  <c r="D908" i="16"/>
  <c r="D518" i="16"/>
  <c r="D557" i="16"/>
  <c r="D269" i="16"/>
  <c r="D585" i="16"/>
  <c r="D847" i="16"/>
  <c r="D951" i="16"/>
  <c r="D270" i="16"/>
  <c r="D717" i="16"/>
  <c r="D331" i="16"/>
  <c r="D700" i="16"/>
  <c r="D491" i="16"/>
  <c r="D512" i="16"/>
  <c r="D406" i="16"/>
  <c r="D906" i="16"/>
  <c r="D424" i="16"/>
  <c r="D720" i="16"/>
  <c r="D899" i="16"/>
  <c r="D804" i="16"/>
  <c r="D993" i="16"/>
  <c r="D118" i="16"/>
  <c r="G96" i="8" s="1"/>
  <c r="D318" i="16"/>
  <c r="D404" i="16"/>
  <c r="D838" i="16"/>
  <c r="D391" i="16"/>
  <c r="D884" i="16"/>
  <c r="D594" i="16"/>
  <c r="D883" i="16"/>
  <c r="D239" i="16"/>
  <c r="D499" i="16"/>
  <c r="D274" i="16"/>
  <c r="D76" i="16"/>
  <c r="F54" i="8" s="1"/>
  <c r="D837" i="16"/>
  <c r="D288" i="16"/>
  <c r="D912" i="16"/>
  <c r="D691" i="16"/>
  <c r="D561" i="16"/>
  <c r="D268" i="16"/>
  <c r="D614" i="16"/>
  <c r="D887" i="16"/>
  <c r="D523" i="16"/>
  <c r="D904" i="16"/>
  <c r="D934" i="16"/>
  <c r="D532" i="16"/>
  <c r="D753" i="16"/>
  <c r="D531" i="16"/>
  <c r="D445" i="16"/>
  <c r="D519" i="16"/>
  <c r="D618" i="16"/>
  <c r="D926" i="16"/>
  <c r="D295" i="16"/>
  <c r="D706" i="16"/>
  <c r="D574" i="16"/>
  <c r="D289" i="16"/>
  <c r="D827" i="16"/>
  <c r="D172" i="16"/>
  <c r="D595" i="16"/>
  <c r="D784" i="16"/>
  <c r="D334" i="16"/>
  <c r="D217" i="16"/>
  <c r="D57" i="16"/>
  <c r="D997" i="16"/>
  <c r="D106" i="16"/>
  <c r="D696" i="16"/>
  <c r="D135" i="16"/>
  <c r="D72" i="16"/>
  <c r="D124" i="16"/>
  <c r="C102" i="8" s="1"/>
  <c r="D64" i="16"/>
  <c r="D415" i="16"/>
  <c r="D534" i="16"/>
  <c r="D646" i="16"/>
  <c r="D130" i="16"/>
  <c r="D476" i="16"/>
  <c r="D552" i="16"/>
  <c r="D115" i="16"/>
  <c r="D945" i="16"/>
  <c r="D855" i="16"/>
  <c r="D634" i="16"/>
  <c r="D793" i="16"/>
  <c r="D266" i="16"/>
  <c r="D983" i="16"/>
  <c r="D940" i="16"/>
  <c r="D840" i="16"/>
  <c r="D221" i="16"/>
  <c r="D932" i="16"/>
  <c r="D583" i="16"/>
  <c r="D190" i="16"/>
  <c r="D238" i="16"/>
  <c r="D667" i="16"/>
  <c r="D502" i="16"/>
  <c r="D535" i="16"/>
  <c r="D29" i="16"/>
  <c r="F74" i="8"/>
  <c r="B86" i="8"/>
  <c r="D74" i="8"/>
  <c r="E74" i="8" s="1"/>
  <c r="G74" i="8"/>
  <c r="F29" i="8" l="1"/>
  <c r="D97" i="8"/>
  <c r="E97" i="8" s="1"/>
  <c r="F78" i="23"/>
  <c r="D78" i="23"/>
  <c r="G78" i="23"/>
  <c r="H78" i="23"/>
  <c r="C78" i="23"/>
  <c r="B78" i="23"/>
  <c r="F23" i="23"/>
  <c r="H23" i="23"/>
  <c r="C23" i="23"/>
  <c r="D23" i="23"/>
  <c r="G23" i="23"/>
  <c r="B23" i="23"/>
  <c r="B40" i="23"/>
  <c r="G40" i="23"/>
  <c r="H40" i="23"/>
  <c r="F40" i="23"/>
  <c r="D40" i="23"/>
  <c r="C40" i="23"/>
  <c r="F53" i="23"/>
  <c r="G53" i="23"/>
  <c r="D53" i="23"/>
  <c r="C53" i="23"/>
  <c r="B53" i="23"/>
  <c r="H53" i="23"/>
  <c r="G78" i="8"/>
  <c r="H32" i="23"/>
  <c r="D32" i="23"/>
  <c r="C32" i="23"/>
  <c r="G32" i="23"/>
  <c r="B32" i="23"/>
  <c r="F32" i="23"/>
  <c r="B79" i="23"/>
  <c r="H79" i="23"/>
  <c r="G79" i="23"/>
  <c r="F79" i="23"/>
  <c r="C79" i="23"/>
  <c r="D79" i="23"/>
  <c r="D7" i="23"/>
  <c r="F7" i="23"/>
  <c r="G7" i="23"/>
  <c r="H42" i="23"/>
  <c r="D42" i="23"/>
  <c r="G42" i="23"/>
  <c r="C42" i="23"/>
  <c r="F42" i="23"/>
  <c r="B42" i="23"/>
  <c r="F95" i="23"/>
  <c r="H95" i="23"/>
  <c r="G95" i="23"/>
  <c r="B95" i="23"/>
  <c r="D95" i="23"/>
  <c r="C95" i="23"/>
  <c r="H18" i="23"/>
  <c r="C18" i="23"/>
  <c r="B18" i="23"/>
  <c r="G18" i="23"/>
  <c r="D18" i="23"/>
  <c r="F18" i="23"/>
  <c r="G89" i="23"/>
  <c r="B89" i="23"/>
  <c r="F89" i="23"/>
  <c r="D89" i="23"/>
  <c r="C89" i="23"/>
  <c r="H89" i="23"/>
  <c r="G38" i="23"/>
  <c r="F38" i="23"/>
  <c r="D38" i="23"/>
  <c r="H38" i="23"/>
  <c r="B38" i="23"/>
  <c r="C38" i="23"/>
  <c r="B83" i="23"/>
  <c r="G83" i="23"/>
  <c r="F83" i="23"/>
  <c r="D83" i="23"/>
  <c r="H83" i="23"/>
  <c r="C83" i="23"/>
  <c r="F28" i="23"/>
  <c r="G28" i="23"/>
  <c r="D28" i="23"/>
  <c r="C28" i="23"/>
  <c r="B28" i="23"/>
  <c r="H28" i="23"/>
  <c r="F88" i="23"/>
  <c r="D88" i="23"/>
  <c r="G88" i="23"/>
  <c r="C88" i="23"/>
  <c r="B88" i="23"/>
  <c r="H88" i="23"/>
  <c r="G83" i="8"/>
  <c r="G62" i="8"/>
  <c r="G50" i="23"/>
  <c r="F50" i="23"/>
  <c r="H50" i="23"/>
  <c r="D50" i="23"/>
  <c r="C50" i="23"/>
  <c r="B50" i="23"/>
  <c r="G98" i="23"/>
  <c r="F98" i="23"/>
  <c r="B98" i="23"/>
  <c r="H98" i="23"/>
  <c r="D98" i="23"/>
  <c r="C98" i="23"/>
  <c r="C66" i="23"/>
  <c r="F66" i="23"/>
  <c r="B66" i="23"/>
  <c r="G66" i="23"/>
  <c r="H66" i="23"/>
  <c r="D66" i="23"/>
  <c r="H57" i="23"/>
  <c r="C57" i="23"/>
  <c r="B57" i="23"/>
  <c r="F57" i="23"/>
  <c r="D57" i="23"/>
  <c r="G57" i="23"/>
  <c r="B27" i="23"/>
  <c r="H27" i="23"/>
  <c r="G27" i="23"/>
  <c r="D27" i="23"/>
  <c r="F27" i="23"/>
  <c r="C27" i="23"/>
  <c r="D79" i="8"/>
  <c r="E79" i="8" s="1"/>
  <c r="B48" i="23"/>
  <c r="F48" i="23"/>
  <c r="G48" i="23"/>
  <c r="C48" i="23"/>
  <c r="D48" i="23"/>
  <c r="H48" i="23"/>
  <c r="C47" i="23"/>
  <c r="B47" i="23"/>
  <c r="H47" i="23"/>
  <c r="D47" i="23"/>
  <c r="F47" i="23"/>
  <c r="G47" i="23"/>
  <c r="G91" i="23"/>
  <c r="F91" i="23"/>
  <c r="H91" i="23"/>
  <c r="D91" i="23"/>
  <c r="C91" i="23"/>
  <c r="B91" i="23"/>
  <c r="G46" i="23"/>
  <c r="F46" i="23"/>
  <c r="D46" i="23"/>
  <c r="C46" i="23"/>
  <c r="B46" i="23"/>
  <c r="H46" i="23"/>
  <c r="C82" i="23"/>
  <c r="B82" i="23"/>
  <c r="H82" i="23"/>
  <c r="D82" i="23"/>
  <c r="G82" i="23"/>
  <c r="F82" i="23"/>
  <c r="D45" i="23"/>
  <c r="C45" i="23"/>
  <c r="B45" i="23"/>
  <c r="H45" i="23"/>
  <c r="F45" i="23"/>
  <c r="G45" i="23"/>
  <c r="B29" i="23"/>
  <c r="D29" i="23"/>
  <c r="C29" i="23"/>
  <c r="G29" i="23"/>
  <c r="F29" i="23"/>
  <c r="H29" i="23"/>
  <c r="C8" i="23"/>
  <c r="B8" i="23"/>
  <c r="H8" i="23"/>
  <c r="D8" i="23"/>
  <c r="G8" i="23"/>
  <c r="F8" i="23"/>
  <c r="B29" i="8"/>
  <c r="D42" i="8"/>
  <c r="E42" i="8" s="1"/>
  <c r="B105" i="23"/>
  <c r="F105" i="23"/>
  <c r="G105" i="23"/>
  <c r="C105" i="23"/>
  <c r="D105" i="23"/>
  <c r="H105" i="23"/>
  <c r="F55" i="23"/>
  <c r="G55" i="23"/>
  <c r="H55" i="23"/>
  <c r="D55" i="23"/>
  <c r="C55" i="23"/>
  <c r="B55" i="23"/>
  <c r="H61" i="23"/>
  <c r="C61" i="23"/>
  <c r="B61" i="23"/>
  <c r="D61" i="23"/>
  <c r="F61" i="23"/>
  <c r="G61" i="23"/>
  <c r="B90" i="23"/>
  <c r="H90" i="23"/>
  <c r="F90" i="23"/>
  <c r="G90" i="23"/>
  <c r="D90" i="23"/>
  <c r="C90" i="23"/>
  <c r="B43" i="23"/>
  <c r="F43" i="23"/>
  <c r="C43" i="23"/>
  <c r="G43" i="23"/>
  <c r="D43" i="23"/>
  <c r="H43" i="23"/>
  <c r="B39" i="23"/>
  <c r="C39" i="23"/>
  <c r="H39" i="23"/>
  <c r="D39" i="23"/>
  <c r="F39" i="23"/>
  <c r="G39" i="23"/>
  <c r="B51" i="23"/>
  <c r="F51" i="23"/>
  <c r="G51" i="23"/>
  <c r="C51" i="23"/>
  <c r="D51" i="23"/>
  <c r="H51" i="23"/>
  <c r="C9" i="23"/>
  <c r="G9" i="23"/>
  <c r="F9" i="23"/>
  <c r="D9" i="23"/>
  <c r="H9" i="23"/>
  <c r="B9" i="23"/>
  <c r="D73" i="23"/>
  <c r="G73" i="23"/>
  <c r="F73" i="23"/>
  <c r="C73" i="23"/>
  <c r="B73" i="23"/>
  <c r="H73" i="23"/>
  <c r="H72" i="23"/>
  <c r="C72" i="23"/>
  <c r="D72" i="23"/>
  <c r="B72" i="23"/>
  <c r="F72" i="23"/>
  <c r="G72" i="23"/>
  <c r="F104" i="23"/>
  <c r="B104" i="23"/>
  <c r="C104" i="23"/>
  <c r="D104" i="23"/>
  <c r="G104" i="23"/>
  <c r="H104" i="23"/>
  <c r="H49" i="23"/>
  <c r="D49" i="23"/>
  <c r="F49" i="23"/>
  <c r="G49" i="23"/>
  <c r="C49" i="23"/>
  <c r="B49" i="23"/>
  <c r="H71" i="23"/>
  <c r="G71" i="23"/>
  <c r="F71" i="23"/>
  <c r="D71" i="23"/>
  <c r="B71" i="23"/>
  <c r="C71" i="23"/>
  <c r="F30" i="23"/>
  <c r="G30" i="23"/>
  <c r="B30" i="23"/>
  <c r="H30" i="23"/>
  <c r="D30" i="23"/>
  <c r="C30" i="23"/>
  <c r="D65" i="23"/>
  <c r="C65" i="23"/>
  <c r="B65" i="23"/>
  <c r="H65" i="23"/>
  <c r="G65" i="23"/>
  <c r="F65" i="23"/>
  <c r="B80" i="23"/>
  <c r="F80" i="23"/>
  <c r="D80" i="23"/>
  <c r="H80" i="23"/>
  <c r="G80" i="23"/>
  <c r="C80" i="23"/>
  <c r="D77" i="23"/>
  <c r="C77" i="23"/>
  <c r="B77" i="23"/>
  <c r="F77" i="23"/>
  <c r="G77" i="23"/>
  <c r="H77" i="23"/>
  <c r="G93" i="23"/>
  <c r="H93" i="23"/>
  <c r="B93" i="23"/>
  <c r="F93" i="23"/>
  <c r="D93" i="23"/>
  <c r="C93" i="23"/>
  <c r="C76" i="23"/>
  <c r="H76" i="23"/>
  <c r="D76" i="23"/>
  <c r="F76" i="23"/>
  <c r="B76" i="23"/>
  <c r="G76" i="23"/>
  <c r="H10" i="23"/>
  <c r="F10" i="23"/>
  <c r="G10" i="23"/>
  <c r="C10" i="23"/>
  <c r="D10" i="23"/>
  <c r="B10" i="23"/>
  <c r="C103" i="23"/>
  <c r="H103" i="23"/>
  <c r="D103" i="23"/>
  <c r="G103" i="23"/>
  <c r="B103" i="23"/>
  <c r="F103" i="23"/>
  <c r="H26" i="23"/>
  <c r="F26" i="23"/>
  <c r="B26" i="23"/>
  <c r="G26" i="23"/>
  <c r="C26" i="23"/>
  <c r="D26" i="23"/>
  <c r="H16" i="23"/>
  <c r="F16" i="23"/>
  <c r="G16" i="23"/>
  <c r="D16" i="23"/>
  <c r="C16" i="23"/>
  <c r="B16" i="23"/>
  <c r="B56" i="23"/>
  <c r="G56" i="23"/>
  <c r="C56" i="23"/>
  <c r="F56" i="23"/>
  <c r="D56" i="23"/>
  <c r="H56" i="23"/>
  <c r="B75" i="23"/>
  <c r="G75" i="23"/>
  <c r="F75" i="23"/>
  <c r="H75" i="23"/>
  <c r="D75" i="23"/>
  <c r="C75" i="23"/>
  <c r="B35" i="23"/>
  <c r="G35" i="23"/>
  <c r="F35" i="23"/>
  <c r="H35" i="23"/>
  <c r="C35" i="23"/>
  <c r="D35" i="23"/>
  <c r="F86" i="23"/>
  <c r="G86" i="23"/>
  <c r="H86" i="23"/>
  <c r="D86" i="23"/>
  <c r="C86" i="23"/>
  <c r="B86" i="23"/>
  <c r="F85" i="23"/>
  <c r="D85" i="23"/>
  <c r="C85" i="23"/>
  <c r="B85" i="23"/>
  <c r="H85" i="23"/>
  <c r="G85" i="23"/>
  <c r="G15" i="23"/>
  <c r="F15" i="23"/>
  <c r="B15" i="23"/>
  <c r="H15" i="23"/>
  <c r="D15" i="23"/>
  <c r="C15" i="23"/>
  <c r="D59" i="23"/>
  <c r="F59" i="23"/>
  <c r="G59" i="23"/>
  <c r="C59" i="23"/>
  <c r="H59" i="23"/>
  <c r="B59" i="23"/>
  <c r="H12" i="23"/>
  <c r="C12" i="23"/>
  <c r="B12" i="23"/>
  <c r="D12" i="23"/>
  <c r="F12" i="23"/>
  <c r="G12" i="23"/>
  <c r="G84" i="23"/>
  <c r="D84" i="23"/>
  <c r="C84" i="23"/>
  <c r="B84" i="23"/>
  <c r="H84" i="23"/>
  <c r="F84" i="23"/>
  <c r="B25" i="23"/>
  <c r="F25" i="23"/>
  <c r="G25" i="23"/>
  <c r="H25" i="23"/>
  <c r="D25" i="23"/>
  <c r="C25" i="23"/>
  <c r="H62" i="23"/>
  <c r="D62" i="23"/>
  <c r="G62" i="23"/>
  <c r="C62" i="23"/>
  <c r="F62" i="23"/>
  <c r="B62" i="23"/>
  <c r="C70" i="23"/>
  <c r="D70" i="23"/>
  <c r="F70" i="23"/>
  <c r="G70" i="23"/>
  <c r="B70" i="23"/>
  <c r="H70" i="23"/>
  <c r="C24" i="23"/>
  <c r="F24" i="23"/>
  <c r="G24" i="23"/>
  <c r="H24" i="23"/>
  <c r="D24" i="23"/>
  <c r="B24" i="23"/>
  <c r="G37" i="23"/>
  <c r="B37" i="23"/>
  <c r="C37" i="23"/>
  <c r="F37" i="23"/>
  <c r="D37" i="23"/>
  <c r="H37" i="23"/>
  <c r="D20" i="23"/>
  <c r="H20" i="23"/>
  <c r="C20" i="23"/>
  <c r="F20" i="23"/>
  <c r="B20" i="23"/>
  <c r="G20" i="23"/>
  <c r="G25" i="8"/>
  <c r="D87" i="23"/>
  <c r="C87" i="23"/>
  <c r="B87" i="23"/>
  <c r="H87" i="23"/>
  <c r="G87" i="23"/>
  <c r="F87" i="23"/>
  <c r="B106" i="23"/>
  <c r="H106" i="23"/>
  <c r="C106" i="23"/>
  <c r="F106" i="23"/>
  <c r="D106" i="23"/>
  <c r="G106" i="23"/>
  <c r="B78" i="8"/>
  <c r="B99" i="23"/>
  <c r="F99" i="23"/>
  <c r="G99" i="23"/>
  <c r="D99" i="23"/>
  <c r="C99" i="23"/>
  <c r="H99" i="23"/>
  <c r="H97" i="23"/>
  <c r="D97" i="23"/>
  <c r="C97" i="23"/>
  <c r="B97" i="23"/>
  <c r="F97" i="23"/>
  <c r="G97" i="23"/>
  <c r="D100" i="23"/>
  <c r="H100" i="23"/>
  <c r="C100" i="23"/>
  <c r="G100" i="23"/>
  <c r="B100" i="23"/>
  <c r="F100" i="23"/>
  <c r="C13" i="23"/>
  <c r="B13" i="23"/>
  <c r="H13" i="23"/>
  <c r="G13" i="23"/>
  <c r="D13" i="23"/>
  <c r="F13" i="23"/>
  <c r="F103" i="8"/>
  <c r="B89" i="8"/>
  <c r="B53" i="8"/>
  <c r="G17" i="23"/>
  <c r="F17" i="23"/>
  <c r="D17" i="23"/>
  <c r="C17" i="23"/>
  <c r="B17" i="23"/>
  <c r="H17" i="23"/>
  <c r="H21" i="23"/>
  <c r="G21" i="23"/>
  <c r="F21" i="23"/>
  <c r="B21" i="23"/>
  <c r="D21" i="23"/>
  <c r="C21" i="23"/>
  <c r="G67" i="23"/>
  <c r="F67" i="23"/>
  <c r="B67" i="23"/>
  <c r="C67" i="23"/>
  <c r="D67" i="23"/>
  <c r="H67" i="23"/>
  <c r="D19" i="23"/>
  <c r="C19" i="23"/>
  <c r="B19" i="23"/>
  <c r="G19" i="23"/>
  <c r="H19" i="23"/>
  <c r="F19" i="23"/>
  <c r="B64" i="23"/>
  <c r="D64" i="23"/>
  <c r="C64" i="23"/>
  <c r="H64" i="23"/>
  <c r="G64" i="23"/>
  <c r="F64" i="23"/>
  <c r="F98" i="8"/>
  <c r="B95" i="8"/>
  <c r="G37" i="8"/>
  <c r="D11" i="23"/>
  <c r="C11" i="23"/>
  <c r="B11" i="23"/>
  <c r="F11" i="23"/>
  <c r="H11" i="23"/>
  <c r="G11" i="23"/>
  <c r="F52" i="23"/>
  <c r="H52" i="23"/>
  <c r="G52" i="23"/>
  <c r="B52" i="23"/>
  <c r="D52" i="23"/>
  <c r="C52" i="23"/>
  <c r="G36" i="23"/>
  <c r="F36" i="23"/>
  <c r="H36" i="23"/>
  <c r="C36" i="23"/>
  <c r="D36" i="23"/>
  <c r="B36" i="23"/>
  <c r="D22" i="23"/>
  <c r="F22" i="23"/>
  <c r="G22" i="23"/>
  <c r="B22" i="23"/>
  <c r="H22" i="23"/>
  <c r="C22" i="23"/>
  <c r="H31" i="23"/>
  <c r="G31" i="23"/>
  <c r="C31" i="23"/>
  <c r="F31" i="23"/>
  <c r="B31" i="23"/>
  <c r="D31" i="23"/>
  <c r="H58" i="23"/>
  <c r="D58" i="23"/>
  <c r="C58" i="23"/>
  <c r="B58" i="23"/>
  <c r="F58" i="23"/>
  <c r="G58" i="23"/>
  <c r="C63" i="23"/>
  <c r="B63" i="23"/>
  <c r="G63" i="23"/>
  <c r="F63" i="23"/>
  <c r="D63" i="23"/>
  <c r="H63" i="23"/>
  <c r="D69" i="23"/>
  <c r="H69" i="23"/>
  <c r="G69" i="23"/>
  <c r="F69" i="23"/>
  <c r="C69" i="23"/>
  <c r="B69" i="23"/>
  <c r="H101" i="23"/>
  <c r="C101" i="23"/>
  <c r="F101" i="23"/>
  <c r="G101" i="23"/>
  <c r="B101" i="23"/>
  <c r="D101" i="23"/>
  <c r="G81" i="23"/>
  <c r="F81" i="23"/>
  <c r="H81" i="23"/>
  <c r="C81" i="23"/>
  <c r="D81" i="23"/>
  <c r="B81" i="23"/>
  <c r="D92" i="23"/>
  <c r="C92" i="23"/>
  <c r="G92" i="23"/>
  <c r="F92" i="23"/>
  <c r="H92" i="23"/>
  <c r="B92" i="23"/>
  <c r="C41" i="23"/>
  <c r="D41" i="23"/>
  <c r="B41" i="23"/>
  <c r="G41" i="23"/>
  <c r="F41" i="23"/>
  <c r="H41" i="23"/>
  <c r="D44" i="23"/>
  <c r="H44" i="23"/>
  <c r="B44" i="23"/>
  <c r="G44" i="23"/>
  <c r="F44" i="23"/>
  <c r="C44" i="23"/>
  <c r="H96" i="23"/>
  <c r="D96" i="23"/>
  <c r="G96" i="23"/>
  <c r="B96" i="23"/>
  <c r="F96" i="23"/>
  <c r="C96" i="23"/>
  <c r="G54" i="23"/>
  <c r="F54" i="23"/>
  <c r="D54" i="23"/>
  <c r="C54" i="23"/>
  <c r="B54" i="23"/>
  <c r="H54" i="23"/>
  <c r="F14" i="23"/>
  <c r="G14" i="23"/>
  <c r="C14" i="23"/>
  <c r="B14" i="23"/>
  <c r="H14" i="23"/>
  <c r="D14" i="23"/>
  <c r="B60" i="23"/>
  <c r="G60" i="23"/>
  <c r="H60" i="23"/>
  <c r="F60" i="23"/>
  <c r="C60" i="23"/>
  <c r="D60" i="23"/>
  <c r="D102" i="23"/>
  <c r="B102" i="23"/>
  <c r="H102" i="23"/>
  <c r="G102" i="23"/>
  <c r="F102" i="23"/>
  <c r="C102" i="23"/>
  <c r="G74" i="23"/>
  <c r="D74" i="23"/>
  <c r="B74" i="23"/>
  <c r="C74" i="23"/>
  <c r="H74" i="23"/>
  <c r="F74" i="23"/>
  <c r="C68" i="23"/>
  <c r="F68" i="23"/>
  <c r="G68" i="23"/>
  <c r="H68" i="23"/>
  <c r="D68" i="23"/>
  <c r="B68" i="23"/>
  <c r="H34" i="23"/>
  <c r="D34" i="23"/>
  <c r="B34" i="23"/>
  <c r="G34" i="23"/>
  <c r="F34" i="23"/>
  <c r="C34" i="23"/>
  <c r="G33" i="23"/>
  <c r="F33" i="23"/>
  <c r="H33" i="23"/>
  <c r="D33" i="23"/>
  <c r="C33" i="23"/>
  <c r="B33" i="23"/>
  <c r="F94" i="23"/>
  <c r="C94" i="23"/>
  <c r="B94" i="23"/>
  <c r="H94" i="23"/>
  <c r="D94" i="23"/>
  <c r="G94" i="23"/>
  <c r="C7" i="8"/>
  <c r="C7" i="23"/>
  <c r="H7" i="23"/>
  <c r="B7" i="23"/>
  <c r="B99" i="8"/>
  <c r="C29" i="8"/>
  <c r="G29" i="8"/>
  <c r="D78" i="8"/>
  <c r="E78" i="8" s="1"/>
  <c r="G82" i="8"/>
  <c r="C25" i="8"/>
  <c r="F70" i="8"/>
  <c r="F95" i="8"/>
  <c r="B82" i="8"/>
  <c r="D25" i="8"/>
  <c r="E25" i="8" s="1"/>
  <c r="B25" i="8"/>
  <c r="C74" i="8"/>
  <c r="B74" i="8"/>
  <c r="D62" i="8"/>
  <c r="E62" i="8" s="1"/>
  <c r="C78" i="8"/>
  <c r="F25" i="8"/>
  <c r="D99" i="8"/>
  <c r="E99" i="8" s="1"/>
  <c r="B62" i="8"/>
  <c r="F62" i="8"/>
  <c r="G102" i="8"/>
  <c r="F78" i="8"/>
  <c r="D82" i="8"/>
  <c r="E82" i="8" s="1"/>
  <c r="F82" i="8"/>
  <c r="C99" i="8"/>
  <c r="F99" i="8"/>
  <c r="B70" i="8"/>
  <c r="D70" i="8"/>
  <c r="E70" i="8" s="1"/>
  <c r="C70" i="8"/>
  <c r="B102" i="8"/>
  <c r="D102" i="8"/>
  <c r="E102" i="8" s="1"/>
  <c r="F102" i="8"/>
  <c r="F100" i="8"/>
  <c r="C54" i="8"/>
  <c r="D37" i="8"/>
  <c r="E37" i="8" s="1"/>
  <c r="G54" i="8"/>
  <c r="C42" i="8"/>
  <c r="B54" i="8"/>
  <c r="C95" i="8"/>
  <c r="D54" i="8"/>
  <c r="E54" i="8" s="1"/>
  <c r="G95" i="8"/>
  <c r="D95" i="8"/>
  <c r="E95" i="8" s="1"/>
  <c r="G42" i="8"/>
  <c r="F22" i="8"/>
  <c r="C22" i="8"/>
  <c r="C105" i="8"/>
  <c r="F37" i="8"/>
  <c r="F42" i="8"/>
  <c r="G22" i="8"/>
  <c r="C98" i="8"/>
  <c r="B37" i="8"/>
  <c r="B22" i="8"/>
  <c r="B97" i="8"/>
  <c r="C91" i="8"/>
  <c r="B42" i="8"/>
  <c r="C37" i="8"/>
  <c r="C97" i="8"/>
  <c r="G97" i="8"/>
  <c r="B66" i="8"/>
  <c r="B36" i="8"/>
  <c r="F66" i="8"/>
  <c r="C61" i="8"/>
  <c r="G105" i="8"/>
  <c r="G79" i="8"/>
  <c r="C101" i="8"/>
  <c r="B79" i="8"/>
  <c r="B85" i="8"/>
  <c r="C85" i="8"/>
  <c r="D7" i="8"/>
  <c r="E7" i="8" s="1"/>
  <c r="B105" i="8"/>
  <c r="F19" i="8"/>
  <c r="F83" i="8"/>
  <c r="D73" i="8"/>
  <c r="E73" i="8" s="1"/>
  <c r="F105" i="8"/>
  <c r="B91" i="8"/>
  <c r="G7" i="8"/>
  <c r="F86" i="8"/>
  <c r="B7" i="8"/>
  <c r="G86" i="8"/>
  <c r="D60" i="8"/>
  <c r="E60" i="8" s="1"/>
  <c r="C27" i="8"/>
  <c r="D83" i="8"/>
  <c r="E83" i="8" s="1"/>
  <c r="F101" i="8"/>
  <c r="C53" i="8"/>
  <c r="D14" i="8"/>
  <c r="E14" i="8" s="1"/>
  <c r="C100" i="8"/>
  <c r="D101" i="8"/>
  <c r="E101" i="8" s="1"/>
  <c r="G53" i="8"/>
  <c r="D10" i="8"/>
  <c r="E10" i="8" s="1"/>
  <c r="B100" i="8"/>
  <c r="G103" i="8"/>
  <c r="D53" i="8"/>
  <c r="E53" i="8" s="1"/>
  <c r="D92" i="8"/>
  <c r="E92" i="8" s="1"/>
  <c r="B103" i="8"/>
  <c r="F53" i="8"/>
  <c r="C83" i="8"/>
  <c r="F92" i="8"/>
  <c r="D103" i="8"/>
  <c r="E103" i="8" s="1"/>
  <c r="B83" i="8"/>
  <c r="C86" i="8"/>
  <c r="C103" i="8"/>
  <c r="F85" i="8"/>
  <c r="C66" i="8"/>
  <c r="F91" i="8"/>
  <c r="G27" i="8"/>
  <c r="G98" i="8"/>
  <c r="G61" i="8"/>
  <c r="F79" i="8"/>
  <c r="B27" i="8"/>
  <c r="B98" i="8"/>
  <c r="C79" i="8"/>
  <c r="D27" i="8"/>
  <c r="E27" i="8" s="1"/>
  <c r="D98" i="8"/>
  <c r="E98" i="8" s="1"/>
  <c r="G9" i="8"/>
  <c r="G85" i="8"/>
  <c r="G66" i="8"/>
  <c r="D91" i="8"/>
  <c r="E91" i="8" s="1"/>
  <c r="F73" i="8"/>
  <c r="B61" i="8"/>
  <c r="D100" i="8"/>
  <c r="E100" i="8" s="1"/>
  <c r="D61" i="8"/>
  <c r="E61" i="8" s="1"/>
  <c r="D89" i="8"/>
  <c r="E89" i="8" s="1"/>
  <c r="B73" i="8"/>
  <c r="C60" i="8"/>
  <c r="F89" i="8"/>
  <c r="F9" i="8"/>
  <c r="G60" i="8"/>
  <c r="C36" i="8"/>
  <c r="C89" i="8"/>
  <c r="G73" i="8"/>
  <c r="G92" i="8"/>
  <c r="B60" i="8"/>
  <c r="G36" i="8"/>
  <c r="D86" i="8"/>
  <c r="E86" i="8" s="1"/>
  <c r="B92" i="8"/>
  <c r="D36" i="8"/>
  <c r="E36" i="8" s="1"/>
  <c r="G101" i="8"/>
  <c r="G89" i="8"/>
  <c r="C14" i="8"/>
  <c r="G14" i="8"/>
  <c r="B96" i="8"/>
  <c r="D96" i="8"/>
  <c r="E96" i="8" s="1"/>
  <c r="F96" i="8"/>
  <c r="C96" i="8"/>
  <c r="B9" i="8"/>
  <c r="F10" i="8"/>
  <c r="D9" i="8"/>
  <c r="E9" i="8" s="1"/>
  <c r="G21" i="8"/>
  <c r="B14" i="8"/>
  <c r="C19" i="8"/>
  <c r="B21" i="8"/>
  <c r="F7" i="8"/>
  <c r="G19" i="8"/>
  <c r="D21" i="8"/>
  <c r="E21" i="8" s="1"/>
  <c r="C10" i="8"/>
  <c r="B19" i="8"/>
  <c r="F21" i="8"/>
  <c r="G10" i="8"/>
  <c r="D35" i="8"/>
  <c r="E35" i="8" s="1"/>
  <c r="B35" i="8"/>
  <c r="G35" i="8"/>
  <c r="C35" i="8"/>
  <c r="F35" i="8"/>
  <c r="F17" i="8"/>
  <c r="D17" i="8"/>
  <c r="E17" i="8" s="1"/>
  <c r="B17" i="8"/>
  <c r="G17" i="8"/>
  <c r="C17" i="8"/>
  <c r="C33" i="8"/>
  <c r="F33" i="8"/>
  <c r="D33" i="8"/>
  <c r="E33" i="8" s="1"/>
  <c r="B33" i="8"/>
  <c r="G33" i="8"/>
  <c r="B77" i="8"/>
  <c r="G77" i="8"/>
  <c r="C77" i="8"/>
  <c r="F77" i="8"/>
  <c r="D77" i="8"/>
  <c r="E77" i="8" s="1"/>
  <c r="F84" i="8"/>
  <c r="D84" i="8"/>
  <c r="E84" i="8" s="1"/>
  <c r="B84" i="8"/>
  <c r="G84" i="8"/>
  <c r="C84" i="8"/>
  <c r="F20" i="8"/>
  <c r="D20" i="8"/>
  <c r="E20" i="8" s="1"/>
  <c r="B20" i="8"/>
  <c r="G20" i="8"/>
  <c r="C20" i="8"/>
  <c r="F88" i="8"/>
  <c r="D88" i="8"/>
  <c r="E88" i="8" s="1"/>
  <c r="B88" i="8"/>
  <c r="G88" i="8"/>
  <c r="C88" i="8"/>
  <c r="F34" i="8"/>
  <c r="D34" i="8"/>
  <c r="E34" i="8" s="1"/>
  <c r="B34" i="8"/>
  <c r="G34" i="8"/>
  <c r="C34" i="8"/>
  <c r="F58" i="8"/>
  <c r="D58" i="8"/>
  <c r="E58" i="8" s="1"/>
  <c r="B58" i="8"/>
  <c r="G58" i="8"/>
  <c r="C58" i="8"/>
  <c r="F106" i="8"/>
  <c r="D106" i="8"/>
  <c r="E106" i="8" s="1"/>
  <c r="B106" i="8"/>
  <c r="G106" i="8"/>
  <c r="C106" i="8"/>
  <c r="D94" i="8"/>
  <c r="E94" i="8" s="1"/>
  <c r="F94" i="8"/>
  <c r="G94" i="8"/>
  <c r="B94" i="8"/>
  <c r="C94" i="8"/>
  <c r="D59" i="8"/>
  <c r="E59" i="8" s="1"/>
  <c r="B59" i="8"/>
  <c r="G59" i="8"/>
  <c r="C59" i="8"/>
  <c r="F59" i="8"/>
  <c r="F43" i="8"/>
  <c r="G43" i="8"/>
  <c r="C43" i="8"/>
  <c r="B43" i="8"/>
  <c r="D43" i="8"/>
  <c r="E43" i="8" s="1"/>
  <c r="B46" i="8"/>
  <c r="G46" i="8"/>
  <c r="C46" i="8"/>
  <c r="F46" i="8"/>
  <c r="D46" i="8"/>
  <c r="E46" i="8" s="1"/>
  <c r="B64" i="8"/>
  <c r="G64" i="8"/>
  <c r="C64" i="8"/>
  <c r="F64" i="8"/>
  <c r="D64" i="8"/>
  <c r="E64" i="8" s="1"/>
  <c r="B31" i="8"/>
  <c r="G31" i="8"/>
  <c r="C31" i="8"/>
  <c r="F31" i="8"/>
  <c r="D31" i="8"/>
  <c r="E31" i="8" s="1"/>
  <c r="F38" i="8"/>
  <c r="D38" i="8"/>
  <c r="E38" i="8" s="1"/>
  <c r="B38" i="8"/>
  <c r="G38" i="8"/>
  <c r="C38" i="8"/>
  <c r="F11" i="8"/>
  <c r="D11" i="8"/>
  <c r="E11" i="8" s="1"/>
  <c r="B11" i="8"/>
  <c r="G11" i="8"/>
  <c r="C11" i="8"/>
  <c r="C72" i="8"/>
  <c r="F72" i="8"/>
  <c r="D72" i="8"/>
  <c r="E72" i="8" s="1"/>
  <c r="B72" i="8"/>
  <c r="G72" i="8"/>
  <c r="C32" i="8"/>
  <c r="F32" i="8"/>
  <c r="D32" i="8"/>
  <c r="E32" i="8" s="1"/>
  <c r="B32" i="8"/>
  <c r="G32" i="8"/>
  <c r="F50" i="8"/>
  <c r="D50" i="8"/>
  <c r="E50" i="8" s="1"/>
  <c r="B50" i="8"/>
  <c r="G50" i="8"/>
  <c r="C50" i="8"/>
  <c r="C45" i="8"/>
  <c r="F45" i="8"/>
  <c r="D45" i="8"/>
  <c r="E45" i="8" s="1"/>
  <c r="B45" i="8"/>
  <c r="G45" i="8"/>
  <c r="G48" i="8"/>
  <c r="C48" i="8"/>
  <c r="F48" i="8"/>
  <c r="D48" i="8"/>
  <c r="E48" i="8" s="1"/>
  <c r="B48" i="8"/>
  <c r="F23" i="8"/>
  <c r="D23" i="8"/>
  <c r="E23" i="8" s="1"/>
  <c r="B23" i="8"/>
  <c r="G23" i="8"/>
  <c r="C23" i="8"/>
  <c r="F93" i="8"/>
  <c r="D93" i="8"/>
  <c r="E93" i="8" s="1"/>
  <c r="B93" i="8"/>
  <c r="G93" i="8"/>
  <c r="C93" i="8"/>
  <c r="F16" i="8"/>
  <c r="D16" i="8"/>
  <c r="E16" i="8" s="1"/>
  <c r="B16" i="8"/>
  <c r="G16" i="8"/>
  <c r="C16" i="8"/>
  <c r="B51" i="8"/>
  <c r="G51" i="8"/>
  <c r="C51" i="8"/>
  <c r="F51" i="8"/>
  <c r="D51" i="8"/>
  <c r="E51" i="8" s="1"/>
  <c r="D71" i="8"/>
  <c r="E71" i="8" s="1"/>
  <c r="B71" i="8"/>
  <c r="G71" i="8"/>
  <c r="C71" i="8"/>
  <c r="F71" i="8"/>
  <c r="G81" i="8"/>
  <c r="F81" i="8"/>
  <c r="D81" i="8"/>
  <c r="E81" i="8" s="1"/>
  <c r="B81" i="8"/>
  <c r="C81" i="8"/>
  <c r="F55" i="8"/>
  <c r="D55" i="8"/>
  <c r="E55" i="8" s="1"/>
  <c r="B55" i="8"/>
  <c r="G55" i="8"/>
  <c r="C55" i="8"/>
  <c r="F52" i="8"/>
  <c r="D52" i="8"/>
  <c r="E52" i="8" s="1"/>
  <c r="B52" i="8"/>
  <c r="G52" i="8"/>
  <c r="C52" i="8"/>
  <c r="D65" i="8"/>
  <c r="E65" i="8" s="1"/>
  <c r="B65" i="8"/>
  <c r="G65" i="8"/>
  <c r="C65" i="8"/>
  <c r="F65" i="8"/>
  <c r="F13" i="8"/>
  <c r="D13" i="8"/>
  <c r="E13" i="8" s="1"/>
  <c r="B13" i="8"/>
  <c r="G13" i="8"/>
  <c r="C13" i="8"/>
  <c r="G63" i="8"/>
  <c r="C63" i="8"/>
  <c r="F63" i="8"/>
  <c r="D63" i="8"/>
  <c r="E63" i="8" s="1"/>
  <c r="B63" i="8"/>
  <c r="F47" i="8"/>
  <c r="D47" i="8"/>
  <c r="E47" i="8" s="1"/>
  <c r="B47" i="8"/>
  <c r="G47" i="8"/>
  <c r="C47" i="8"/>
  <c r="F76" i="8"/>
  <c r="D76" i="8"/>
  <c r="E76" i="8" s="1"/>
  <c r="B76" i="8"/>
  <c r="G76" i="8"/>
  <c r="C76" i="8"/>
  <c r="C104" i="8"/>
  <c r="F104" i="8"/>
  <c r="D104" i="8"/>
  <c r="E104" i="8" s="1"/>
  <c r="B104" i="8"/>
  <c r="G104" i="8"/>
  <c r="F30" i="8"/>
  <c r="D30" i="8"/>
  <c r="E30" i="8" s="1"/>
  <c r="B30" i="8"/>
  <c r="G30" i="8"/>
  <c r="C30" i="8"/>
  <c r="F57" i="8"/>
  <c r="D57" i="8"/>
  <c r="E57" i="8" s="1"/>
  <c r="B57" i="8"/>
  <c r="G57" i="8"/>
  <c r="C57" i="8"/>
  <c r="F44" i="8"/>
  <c r="D44" i="8"/>
  <c r="E44" i="8" s="1"/>
  <c r="B44" i="8"/>
  <c r="G44" i="8"/>
  <c r="C44" i="8"/>
  <c r="F8" i="8"/>
  <c r="D8" i="8"/>
  <c r="E8" i="8" s="1"/>
  <c r="B8" i="8"/>
  <c r="G8" i="8"/>
  <c r="C8" i="8"/>
  <c r="G40" i="8"/>
  <c r="C40" i="8"/>
  <c r="F40" i="8"/>
  <c r="D40" i="8"/>
  <c r="E40" i="8" s="1"/>
  <c r="B40" i="8"/>
  <c r="F75" i="8"/>
  <c r="D75" i="8"/>
  <c r="E75" i="8" s="1"/>
  <c r="B75" i="8"/>
  <c r="G75" i="8"/>
  <c r="C75" i="8"/>
  <c r="F49" i="8"/>
  <c r="G49" i="8"/>
  <c r="D49" i="8"/>
  <c r="E49" i="8" s="1"/>
  <c r="C49" i="8"/>
  <c r="B49" i="8"/>
  <c r="G67" i="8"/>
  <c r="C67" i="8"/>
  <c r="F67" i="8"/>
  <c r="D67" i="8"/>
  <c r="E67" i="8" s="1"/>
  <c r="B67" i="8"/>
  <c r="F68" i="8"/>
  <c r="D68" i="8"/>
  <c r="E68" i="8" s="1"/>
  <c r="B68" i="8"/>
  <c r="G68" i="8"/>
  <c r="C68" i="8"/>
  <c r="D90" i="8"/>
  <c r="E90" i="8" s="1"/>
  <c r="B90" i="8"/>
  <c r="G90" i="8"/>
  <c r="C90" i="8"/>
  <c r="F90" i="8"/>
  <c r="B28" i="8"/>
  <c r="G28" i="8"/>
  <c r="C28" i="8"/>
  <c r="F28" i="8"/>
  <c r="D28" i="8"/>
  <c r="E28" i="8" s="1"/>
  <c r="G41" i="8"/>
  <c r="C41" i="8"/>
  <c r="F41" i="8"/>
  <c r="D41" i="8"/>
  <c r="E41" i="8" s="1"/>
  <c r="B41" i="8"/>
  <c r="D24" i="8"/>
  <c r="E24" i="8" s="1"/>
  <c r="B24" i="8"/>
  <c r="G24" i="8"/>
  <c r="C24" i="8"/>
  <c r="F24" i="8"/>
  <c r="F26" i="8"/>
  <c r="D26" i="8"/>
  <c r="E26" i="8" s="1"/>
  <c r="B26" i="8"/>
  <c r="G26" i="8"/>
  <c r="C26" i="8"/>
  <c r="F39" i="8"/>
  <c r="D39" i="8"/>
  <c r="E39" i="8" s="1"/>
  <c r="B39" i="8"/>
  <c r="G39" i="8"/>
  <c r="C39" i="8"/>
  <c r="G80" i="8"/>
  <c r="C80" i="8"/>
  <c r="F80" i="8"/>
  <c r="D80" i="8"/>
  <c r="E80" i="8" s="1"/>
  <c r="B80" i="8"/>
  <c r="G69" i="8"/>
  <c r="C69" i="8"/>
  <c r="B69" i="8"/>
  <c r="F69" i="8"/>
  <c r="D69" i="8"/>
  <c r="E69" i="8" s="1"/>
  <c r="F87" i="8"/>
  <c r="D87" i="8"/>
  <c r="E87" i="8" s="1"/>
  <c r="B87" i="8"/>
  <c r="G87" i="8"/>
  <c r="C87" i="8"/>
  <c r="D12" i="8"/>
  <c r="E12" i="8" s="1"/>
  <c r="B12" i="8"/>
  <c r="G12" i="8"/>
  <c r="C12" i="8"/>
  <c r="F12" i="8"/>
  <c r="G18" i="8"/>
  <c r="C18" i="8"/>
  <c r="F18" i="8"/>
  <c r="D18" i="8"/>
  <c r="E18" i="8" s="1"/>
  <c r="B18" i="8"/>
  <c r="F15" i="8"/>
  <c r="D15" i="8"/>
  <c r="E15" i="8" s="1"/>
  <c r="B15" i="8"/>
  <c r="G15" i="8"/>
  <c r="C15" i="8"/>
  <c r="C56" i="8"/>
  <c r="F56" i="8"/>
  <c r="D56" i="8"/>
  <c r="E56" i="8" s="1"/>
  <c r="B56" i="8"/>
  <c r="G56" i="8"/>
  <c r="B20" i="9"/>
  <c r="F20" i="9"/>
  <c r="G20" i="9"/>
  <c r="C20" i="9"/>
  <c r="D20" i="9"/>
  <c r="E20" i="9" s="1"/>
  <c r="F60" i="9"/>
  <c r="G60" i="9"/>
  <c r="D60" i="9"/>
  <c r="E60" i="9" s="1"/>
  <c r="B60" i="9"/>
  <c r="C60" i="9"/>
  <c r="D96" i="9"/>
  <c r="E96" i="9" s="1"/>
  <c r="G96" i="9"/>
  <c r="B96" i="9"/>
  <c r="C96" i="9"/>
  <c r="F96" i="9"/>
  <c r="F86" i="9"/>
  <c r="G86" i="9"/>
  <c r="C86" i="9"/>
  <c r="D86" i="9"/>
  <c r="E86" i="9" s="1"/>
  <c r="B86" i="9"/>
  <c r="C82" i="9"/>
  <c r="G82" i="9"/>
  <c r="B82" i="9"/>
  <c r="F82" i="9"/>
  <c r="D82" i="9"/>
  <c r="E82" i="9" s="1"/>
  <c r="C78" i="9"/>
  <c r="B78" i="9"/>
  <c r="F78" i="9"/>
  <c r="D78" i="9"/>
  <c r="E78" i="9" s="1"/>
  <c r="G78" i="9"/>
  <c r="G29" i="9"/>
  <c r="F29" i="9"/>
  <c r="C29" i="9"/>
  <c r="D29" i="9"/>
  <c r="E29" i="9" s="1"/>
  <c r="B29" i="9"/>
  <c r="B21" i="9"/>
  <c r="G21" i="9"/>
  <c r="C21" i="9"/>
  <c r="D21" i="9"/>
  <c r="E21" i="9" s="1"/>
  <c r="F21" i="9"/>
  <c r="G56" i="9"/>
  <c r="D56" i="9"/>
  <c r="E56" i="9" s="1"/>
  <c r="C56" i="9"/>
  <c r="F56" i="9"/>
  <c r="B56" i="9"/>
  <c r="G99" i="9"/>
  <c r="D99" i="9"/>
  <c r="E99" i="9" s="1"/>
  <c r="F99" i="9"/>
  <c r="C99" i="9"/>
  <c r="B99" i="9"/>
  <c r="D89" i="9"/>
  <c r="E89" i="9" s="1"/>
  <c r="B89" i="9"/>
  <c r="F89" i="9"/>
  <c r="C89" i="9"/>
  <c r="G89" i="9"/>
  <c r="C90" i="9"/>
  <c r="B90" i="9"/>
  <c r="G90" i="9"/>
  <c r="F90" i="9"/>
  <c r="D90" i="9"/>
  <c r="E90" i="9" s="1"/>
  <c r="G17" i="9"/>
  <c r="D17" i="9"/>
  <c r="E17" i="9" s="1"/>
  <c r="C17" i="9"/>
  <c r="B17" i="9"/>
  <c r="F17" i="9"/>
  <c r="D77" i="9"/>
  <c r="E77" i="9" s="1"/>
  <c r="C77" i="9"/>
  <c r="B77" i="9"/>
  <c r="F77" i="9"/>
  <c r="G77" i="9"/>
  <c r="G61" i="9"/>
  <c r="F61" i="9"/>
  <c r="D61" i="9"/>
  <c r="E61" i="9" s="1"/>
  <c r="B61" i="9"/>
  <c r="C61" i="9"/>
  <c r="G8" i="9"/>
  <c r="D8" i="9"/>
  <c r="E8" i="9" s="1"/>
  <c r="B8" i="9"/>
  <c r="C8" i="9"/>
  <c r="F8" i="9"/>
  <c r="D30" i="9"/>
  <c r="E30" i="9" s="1"/>
  <c r="C30" i="9"/>
  <c r="G30" i="9"/>
  <c r="B30" i="9"/>
  <c r="F30" i="9"/>
  <c r="B92" i="9"/>
  <c r="F92" i="9"/>
  <c r="G92" i="9"/>
  <c r="C92" i="9"/>
  <c r="D92" i="9"/>
  <c r="E92" i="9" s="1"/>
  <c r="C75" i="9"/>
  <c r="B75" i="9"/>
  <c r="F75" i="9"/>
  <c r="D75" i="9"/>
  <c r="E75" i="9" s="1"/>
  <c r="G75" i="9"/>
  <c r="D87" i="9"/>
  <c r="E87" i="9" s="1"/>
  <c r="C87" i="9"/>
  <c r="B87" i="9"/>
  <c r="G87" i="9"/>
  <c r="F87" i="9"/>
  <c r="G7" i="9"/>
  <c r="D7" i="9"/>
  <c r="E7" i="9" s="1"/>
  <c r="F7" i="9"/>
  <c r="C7" i="9"/>
  <c r="B7" i="9"/>
  <c r="F83" i="9"/>
  <c r="B83" i="9"/>
  <c r="D83" i="9"/>
  <c r="E83" i="9" s="1"/>
  <c r="G83" i="9"/>
  <c r="C83" i="9"/>
  <c r="F59" i="9"/>
  <c r="B59" i="9"/>
  <c r="D59" i="9"/>
  <c r="E59" i="9" s="1"/>
  <c r="C59" i="9"/>
  <c r="G59" i="9"/>
  <c r="G49" i="9"/>
  <c r="D49" i="9"/>
  <c r="E49" i="9" s="1"/>
  <c r="C49" i="9"/>
  <c r="F49" i="9"/>
  <c r="B49" i="9"/>
  <c r="D22" i="9"/>
  <c r="E22" i="9" s="1"/>
  <c r="C22" i="9"/>
  <c r="G22" i="9"/>
  <c r="F22" i="9"/>
  <c r="B22" i="9"/>
  <c r="D64" i="9"/>
  <c r="E64" i="9" s="1"/>
  <c r="C64" i="9"/>
  <c r="B64" i="9"/>
  <c r="F64" i="9"/>
  <c r="G64" i="9"/>
  <c r="G50" i="9"/>
  <c r="D50" i="9"/>
  <c r="E50" i="9" s="1"/>
  <c r="F50" i="9"/>
  <c r="B50" i="9"/>
  <c r="C50" i="9"/>
  <c r="B97" i="9"/>
  <c r="F97" i="9"/>
  <c r="D97" i="9"/>
  <c r="E97" i="9" s="1"/>
  <c r="G97" i="9"/>
  <c r="C97" i="9"/>
  <c r="C13" i="9"/>
  <c r="B13" i="9"/>
  <c r="G13" i="9"/>
  <c r="D13" i="9"/>
  <c r="E13" i="9" s="1"/>
  <c r="F13" i="9"/>
  <c r="D23" i="9"/>
  <c r="E23" i="9" s="1"/>
  <c r="C23" i="9"/>
  <c r="G23" i="9"/>
  <c r="B23" i="9"/>
  <c r="F23" i="9"/>
  <c r="G81" i="9"/>
  <c r="D81" i="9"/>
  <c r="E81" i="9" s="1"/>
  <c r="C81" i="9"/>
  <c r="F81" i="9"/>
  <c r="B81" i="9"/>
  <c r="D32" i="9"/>
  <c r="E32" i="9" s="1"/>
  <c r="C32" i="9"/>
  <c r="G32" i="9"/>
  <c r="F32" i="9"/>
  <c r="B32" i="9"/>
  <c r="D105" i="9"/>
  <c r="E105" i="9" s="1"/>
  <c r="B105" i="9"/>
  <c r="F105" i="9"/>
  <c r="C105" i="9"/>
  <c r="G105" i="9"/>
  <c r="G47" i="9"/>
  <c r="D47" i="9"/>
  <c r="E47" i="9" s="1"/>
  <c r="C47" i="9"/>
  <c r="F47" i="9"/>
  <c r="B47" i="9"/>
  <c r="B74" i="9"/>
  <c r="C74" i="9"/>
  <c r="G74" i="9"/>
  <c r="F74" i="9"/>
  <c r="D74" i="9"/>
  <c r="E74" i="9" s="1"/>
  <c r="F84" i="9"/>
  <c r="B84" i="9"/>
  <c r="D84" i="9"/>
  <c r="E84" i="9" s="1"/>
  <c r="C84" i="9"/>
  <c r="G84" i="9"/>
  <c r="F98" i="9"/>
  <c r="G98" i="9"/>
  <c r="D98" i="9"/>
  <c r="E98" i="9" s="1"/>
  <c r="C98" i="9"/>
  <c r="B98" i="9"/>
  <c r="C31" i="9"/>
  <c r="G31" i="9"/>
  <c r="B31" i="9"/>
  <c r="F31" i="9"/>
  <c r="D31" i="9"/>
  <c r="E31" i="9" s="1"/>
  <c r="D37" i="9"/>
  <c r="E37" i="9" s="1"/>
  <c r="C37" i="9"/>
  <c r="F37" i="9"/>
  <c r="B37" i="9"/>
  <c r="G37" i="9"/>
  <c r="C46" i="9"/>
  <c r="B46" i="9"/>
  <c r="F46" i="9"/>
  <c r="G46" i="9"/>
  <c r="D46" i="9"/>
  <c r="E46" i="9" s="1"/>
  <c r="C80" i="9"/>
  <c r="F80" i="9"/>
  <c r="G80" i="9"/>
  <c r="B80" i="9"/>
  <c r="D80" i="9"/>
  <c r="E80" i="9" s="1"/>
  <c r="G45" i="9"/>
  <c r="F45" i="9"/>
  <c r="C45" i="9"/>
  <c r="D45" i="9"/>
  <c r="E45" i="9" s="1"/>
  <c r="B45" i="9"/>
  <c r="D94" i="9"/>
  <c r="E94" i="9" s="1"/>
  <c r="B94" i="9"/>
  <c r="F94" i="9"/>
  <c r="C94" i="9"/>
  <c r="G94" i="9"/>
  <c r="D73" i="9"/>
  <c r="E73" i="9" s="1"/>
  <c r="B73" i="9"/>
  <c r="G73" i="9"/>
  <c r="F73" i="9"/>
  <c r="C73" i="9"/>
  <c r="F33" i="9"/>
  <c r="G33" i="9"/>
  <c r="D33" i="9"/>
  <c r="E33" i="9" s="1"/>
  <c r="B33" i="9"/>
  <c r="C33" i="9"/>
  <c r="D41" i="9"/>
  <c r="E41" i="9" s="1"/>
  <c r="B41" i="9"/>
  <c r="F41" i="9"/>
  <c r="C41" i="9"/>
  <c r="G41" i="9"/>
  <c r="G11" i="9"/>
  <c r="D11" i="9"/>
  <c r="E11" i="9" s="1"/>
  <c r="F11" i="9"/>
  <c r="B11" i="9"/>
  <c r="C11" i="9"/>
  <c r="G62" i="9"/>
  <c r="F62" i="9"/>
  <c r="C62" i="9"/>
  <c r="D62" i="9"/>
  <c r="E62" i="9" s="1"/>
  <c r="B62" i="9"/>
  <c r="B58" i="9"/>
  <c r="C58" i="9"/>
  <c r="D58" i="9"/>
  <c r="E58" i="9" s="1"/>
  <c r="G58" i="9"/>
  <c r="F58" i="9"/>
  <c r="D54" i="9"/>
  <c r="E54" i="9" s="1"/>
  <c r="G54" i="9"/>
  <c r="B54" i="9"/>
  <c r="F54" i="9"/>
  <c r="C54" i="9"/>
  <c r="F106" i="9"/>
  <c r="G106" i="9"/>
  <c r="B106" i="9"/>
  <c r="D106" i="9"/>
  <c r="E106" i="9" s="1"/>
  <c r="C106" i="9"/>
  <c r="F79" i="9"/>
  <c r="G79" i="9"/>
  <c r="D79" i="9"/>
  <c r="E79" i="9" s="1"/>
  <c r="C79" i="9"/>
  <c r="B79" i="9"/>
  <c r="C104" i="9"/>
  <c r="B104" i="9"/>
  <c r="F104" i="9"/>
  <c r="G104" i="9"/>
  <c r="D104" i="9"/>
  <c r="E104" i="9" s="1"/>
  <c r="B63" i="9"/>
  <c r="C63" i="9"/>
  <c r="G63" i="9"/>
  <c r="F63" i="9"/>
  <c r="D63" i="9"/>
  <c r="E63" i="9" s="1"/>
  <c r="F39" i="9"/>
  <c r="B39" i="9"/>
  <c r="C39" i="9"/>
  <c r="D39" i="9"/>
  <c r="E39" i="9" s="1"/>
  <c r="G39" i="9"/>
  <c r="C26" i="9"/>
  <c r="B26" i="9"/>
  <c r="F26" i="9"/>
  <c r="D26" i="9"/>
  <c r="E26" i="9" s="1"/>
  <c r="G26" i="9"/>
  <c r="C88" i="9"/>
  <c r="B88" i="9"/>
  <c r="D88" i="9"/>
  <c r="E88" i="9" s="1"/>
  <c r="G88" i="9"/>
  <c r="F88" i="9"/>
  <c r="B15" i="9"/>
  <c r="F15" i="9"/>
  <c r="G15" i="9"/>
  <c r="C15" i="9"/>
  <c r="D15" i="9"/>
  <c r="E15" i="9" s="1"/>
  <c r="C14" i="9"/>
  <c r="B14" i="9"/>
  <c r="F14" i="9"/>
  <c r="D14" i="9"/>
  <c r="E14" i="9" s="1"/>
  <c r="G14" i="9"/>
  <c r="C38" i="9"/>
  <c r="G38" i="9"/>
  <c r="B38" i="9"/>
  <c r="D38" i="9"/>
  <c r="E38" i="9" s="1"/>
  <c r="F38" i="9"/>
  <c r="C43" i="9"/>
  <c r="D43" i="9"/>
  <c r="E43" i="9" s="1"/>
  <c r="B43" i="9"/>
  <c r="F43" i="9"/>
  <c r="G43" i="9"/>
  <c r="B95" i="9"/>
  <c r="C95" i="9"/>
  <c r="D95" i="9"/>
  <c r="E95" i="9" s="1"/>
  <c r="G95" i="9"/>
  <c r="F95" i="9"/>
  <c r="F52" i="9"/>
  <c r="G52" i="9"/>
  <c r="B52" i="9"/>
  <c r="D52" i="9"/>
  <c r="E52" i="9" s="1"/>
  <c r="C52" i="9"/>
  <c r="G28" i="9"/>
  <c r="D28" i="9"/>
  <c r="E28" i="9" s="1"/>
  <c r="C28" i="9"/>
  <c r="B28" i="9"/>
  <c r="F28" i="9"/>
  <c r="C42" i="9"/>
  <c r="G42" i="9"/>
  <c r="B42" i="9"/>
  <c r="F42" i="9"/>
  <c r="D42" i="9"/>
  <c r="E42" i="9" s="1"/>
  <c r="F70" i="9"/>
  <c r="C70" i="9"/>
  <c r="G70" i="9"/>
  <c r="D70" i="9"/>
  <c r="E70" i="9" s="1"/>
  <c r="B70" i="9"/>
  <c r="G91" i="9"/>
  <c r="D91" i="9"/>
  <c r="E91" i="9" s="1"/>
  <c r="C91" i="9"/>
  <c r="F91" i="9"/>
  <c r="B91" i="9"/>
  <c r="F71" i="9"/>
  <c r="B71" i="9"/>
  <c r="C71" i="9"/>
  <c r="D71" i="9"/>
  <c r="E71" i="9" s="1"/>
  <c r="G71" i="9"/>
  <c r="C103" i="9"/>
  <c r="F103" i="9"/>
  <c r="B103" i="9"/>
  <c r="D103" i="9"/>
  <c r="E103" i="9" s="1"/>
  <c r="G103" i="9"/>
  <c r="B66" i="9"/>
  <c r="F66" i="9"/>
  <c r="D66" i="9"/>
  <c r="E66" i="9" s="1"/>
  <c r="G66" i="9"/>
  <c r="C66" i="9"/>
  <c r="B12" i="9"/>
  <c r="F12" i="9"/>
  <c r="G12" i="9"/>
  <c r="C12" i="9"/>
  <c r="D12" i="9"/>
  <c r="E12" i="9" s="1"/>
  <c r="D101" i="9"/>
  <c r="E101" i="9" s="1"/>
  <c r="G101" i="9"/>
  <c r="F101" i="9"/>
  <c r="B101" i="9"/>
  <c r="C101" i="9"/>
  <c r="C16" i="9"/>
  <c r="B16" i="9"/>
  <c r="F16" i="9"/>
  <c r="G16" i="9"/>
  <c r="D16" i="9"/>
  <c r="E16" i="9" s="1"/>
  <c r="F27" i="9"/>
  <c r="B27" i="9"/>
  <c r="D27" i="9"/>
  <c r="E27" i="9" s="1"/>
  <c r="G27" i="9"/>
  <c r="C27" i="9"/>
  <c r="C85" i="9"/>
  <c r="F85" i="9"/>
  <c r="B85" i="9"/>
  <c r="G85" i="9"/>
  <c r="D85" i="9"/>
  <c r="E85" i="9" s="1"/>
  <c r="F9" i="9"/>
  <c r="G9" i="9"/>
  <c r="C9" i="9"/>
  <c r="D9" i="9"/>
  <c r="E9" i="9" s="1"/>
  <c r="B9" i="9"/>
  <c r="G69" i="9"/>
  <c r="D69" i="9"/>
  <c r="E69" i="9" s="1"/>
  <c r="F69" i="9"/>
  <c r="C69" i="9"/>
  <c r="B69" i="9"/>
  <c r="B76" i="9"/>
  <c r="F76" i="9"/>
  <c r="G76" i="9"/>
  <c r="C76" i="9"/>
  <c r="D76" i="9"/>
  <c r="E76" i="9" s="1"/>
  <c r="B44" i="9"/>
  <c r="C44" i="9"/>
  <c r="D44" i="9"/>
  <c r="E44" i="9" s="1"/>
  <c r="G44" i="9"/>
  <c r="F44" i="9"/>
  <c r="B18" i="9"/>
  <c r="F18" i="9"/>
  <c r="D18" i="9"/>
  <c r="E18" i="9" s="1"/>
  <c r="G18" i="9"/>
  <c r="C18" i="9"/>
  <c r="B65" i="9"/>
  <c r="F65" i="9"/>
  <c r="G65" i="9"/>
  <c r="C65" i="9"/>
  <c r="D65" i="9"/>
  <c r="E65" i="9" s="1"/>
  <c r="D35" i="9"/>
  <c r="E35" i="9" s="1"/>
  <c r="C35" i="9"/>
  <c r="F35" i="9"/>
  <c r="G35" i="9"/>
  <c r="B35" i="9"/>
  <c r="D67" i="9"/>
  <c r="E67" i="9" s="1"/>
  <c r="C67" i="9"/>
  <c r="F67" i="9"/>
  <c r="B67" i="9"/>
  <c r="G67" i="9"/>
  <c r="G19" i="9"/>
  <c r="F19" i="9"/>
  <c r="C19" i="9"/>
  <c r="B19" i="9"/>
  <c r="D19" i="9"/>
  <c r="E19" i="9" s="1"/>
  <c r="C93" i="9"/>
  <c r="B93" i="9"/>
  <c r="G93" i="9"/>
  <c r="F93" i="9"/>
  <c r="D93" i="9"/>
  <c r="E93" i="9" s="1"/>
  <c r="C100" i="9"/>
  <c r="B100" i="9"/>
  <c r="G100" i="9"/>
  <c r="F100" i="9"/>
  <c r="D100" i="9"/>
  <c r="E100" i="9" s="1"/>
  <c r="F57" i="9"/>
  <c r="G57" i="9"/>
  <c r="C57" i="9"/>
  <c r="B57" i="9"/>
  <c r="D57" i="9"/>
  <c r="E57" i="9" s="1"/>
  <c r="D24" i="9"/>
  <c r="E24" i="9" s="1"/>
  <c r="G24" i="9"/>
  <c r="B24" i="9"/>
  <c r="F24" i="9"/>
  <c r="C24" i="9"/>
  <c r="G40" i="9"/>
  <c r="D40" i="9"/>
  <c r="E40" i="9" s="1"/>
  <c r="B40" i="9"/>
  <c r="C40" i="9"/>
  <c r="F40" i="9"/>
  <c r="F68" i="9"/>
  <c r="G68" i="9"/>
  <c r="B68" i="9"/>
  <c r="C68" i="9"/>
  <c r="D68" i="9"/>
  <c r="E68" i="9" s="1"/>
  <c r="C36" i="9"/>
  <c r="G36" i="9"/>
  <c r="F36" i="9"/>
  <c r="D36" i="9"/>
  <c r="E36" i="9" s="1"/>
  <c r="B36" i="9"/>
  <c r="C55" i="9"/>
  <c r="B55" i="9"/>
  <c r="F55" i="9"/>
  <c r="D55" i="9"/>
  <c r="E55" i="9" s="1"/>
  <c r="G55" i="9"/>
  <c r="G53" i="9"/>
  <c r="D53" i="9"/>
  <c r="E53" i="9" s="1"/>
  <c r="C53" i="9"/>
  <c r="B53" i="9"/>
  <c r="F53" i="9"/>
  <c r="F102" i="9"/>
  <c r="B102" i="9"/>
  <c r="C102" i="9"/>
  <c r="D102" i="9"/>
  <c r="E102" i="9" s="1"/>
  <c r="G102" i="9"/>
  <c r="G72" i="9"/>
  <c r="D72" i="9"/>
  <c r="E72" i="9" s="1"/>
  <c r="C72" i="9"/>
  <c r="F72" i="9"/>
  <c r="B72" i="9"/>
  <c r="G10" i="9"/>
  <c r="F10" i="9"/>
  <c r="D10" i="9"/>
  <c r="E10" i="9" s="1"/>
  <c r="B10" i="9"/>
  <c r="C10" i="9"/>
  <c r="F51" i="9"/>
  <c r="D51" i="9"/>
  <c r="E51" i="9" s="1"/>
  <c r="C51" i="9"/>
  <c r="B51" i="9"/>
  <c r="G51" i="9"/>
  <c r="F34" i="9"/>
  <c r="G34" i="9"/>
  <c r="C34" i="9"/>
  <c r="D34" i="9"/>
  <c r="E34" i="9" s="1"/>
  <c r="B34" i="9"/>
  <c r="B25" i="9"/>
  <c r="F25" i="9"/>
  <c r="G25" i="9"/>
  <c r="D25" i="9"/>
  <c r="E25" i="9" s="1"/>
  <c r="C25" i="9"/>
  <c r="G48" i="9"/>
  <c r="D48" i="9"/>
  <c r="E48" i="9" s="1"/>
  <c r="B48" i="9"/>
  <c r="C48" i="9"/>
  <c r="F48" i="9"/>
  <c r="K94" i="23" l="1"/>
  <c r="J94" i="23"/>
  <c r="I94" i="23"/>
  <c r="L94" i="23"/>
  <c r="L63" i="23"/>
  <c r="J63" i="23"/>
  <c r="I63" i="23"/>
  <c r="K63" i="23"/>
  <c r="L36" i="23"/>
  <c r="J36" i="23"/>
  <c r="K36" i="23"/>
  <c r="I36" i="23"/>
  <c r="K64" i="23"/>
  <c r="J64" i="23"/>
  <c r="I64" i="23"/>
  <c r="L64" i="23"/>
  <c r="L20" i="23"/>
  <c r="J20" i="23"/>
  <c r="K20" i="23"/>
  <c r="I20" i="23"/>
  <c r="L59" i="23"/>
  <c r="J59" i="23"/>
  <c r="I59" i="23"/>
  <c r="K59" i="23"/>
  <c r="K46" i="23"/>
  <c r="J46" i="23"/>
  <c r="I46" i="23"/>
  <c r="L46" i="23"/>
  <c r="L27" i="23"/>
  <c r="J27" i="23"/>
  <c r="K27" i="23"/>
  <c r="I27" i="23"/>
  <c r="L50" i="23"/>
  <c r="J50" i="23"/>
  <c r="K50" i="23"/>
  <c r="I50" i="23"/>
  <c r="L23" i="23"/>
  <c r="J23" i="23"/>
  <c r="I23" i="23"/>
  <c r="K23" i="23"/>
  <c r="L99" i="23"/>
  <c r="J99" i="23"/>
  <c r="K99" i="23"/>
  <c r="I99" i="23"/>
  <c r="L18" i="23"/>
  <c r="J18" i="23"/>
  <c r="K18" i="23"/>
  <c r="I18" i="23"/>
  <c r="L53" i="23"/>
  <c r="J53" i="23"/>
  <c r="I53" i="23"/>
  <c r="K53" i="23"/>
  <c r="L54" i="23"/>
  <c r="J54" i="23"/>
  <c r="K54" i="23"/>
  <c r="I54" i="23"/>
  <c r="K37" i="23"/>
  <c r="J37" i="23"/>
  <c r="I37" i="23"/>
  <c r="L37" i="23"/>
  <c r="K25" i="23"/>
  <c r="J25" i="23"/>
  <c r="I25" i="23"/>
  <c r="L25" i="23"/>
  <c r="L15" i="23"/>
  <c r="J15" i="23"/>
  <c r="K15" i="23"/>
  <c r="I15" i="23"/>
  <c r="L75" i="23"/>
  <c r="J75" i="23"/>
  <c r="K75" i="23"/>
  <c r="I75" i="23"/>
  <c r="L51" i="23"/>
  <c r="J51" i="23"/>
  <c r="K51" i="23"/>
  <c r="I51" i="23"/>
  <c r="K43" i="23"/>
  <c r="J43" i="23"/>
  <c r="I43" i="23"/>
  <c r="L43" i="23"/>
  <c r="K105" i="23"/>
  <c r="L105" i="23"/>
  <c r="J105" i="23"/>
  <c r="I105" i="23"/>
  <c r="L45" i="23"/>
  <c r="J45" i="23"/>
  <c r="K45" i="23"/>
  <c r="I45" i="23"/>
  <c r="K34" i="23"/>
  <c r="J34" i="23"/>
  <c r="I34" i="23"/>
  <c r="L34" i="23"/>
  <c r="L74" i="23"/>
  <c r="I74" i="23"/>
  <c r="K74" i="23"/>
  <c r="J74" i="23"/>
  <c r="L21" i="23"/>
  <c r="J21" i="23"/>
  <c r="K21" i="23"/>
  <c r="I21" i="23"/>
  <c r="L12" i="23"/>
  <c r="J12" i="23"/>
  <c r="K12" i="23"/>
  <c r="I12" i="23"/>
  <c r="L86" i="23"/>
  <c r="K86" i="23"/>
  <c r="J86" i="23"/>
  <c r="I86" i="23"/>
  <c r="K16" i="23"/>
  <c r="J16" i="23"/>
  <c r="I16" i="23"/>
  <c r="L16" i="23"/>
  <c r="L71" i="23"/>
  <c r="J71" i="23"/>
  <c r="I71" i="23"/>
  <c r="K71" i="23"/>
  <c r="L104" i="23"/>
  <c r="J104" i="23"/>
  <c r="I104" i="23"/>
  <c r="K104" i="23"/>
  <c r="K61" i="23"/>
  <c r="J61" i="23"/>
  <c r="I61" i="23"/>
  <c r="L61" i="23"/>
  <c r="K28" i="23"/>
  <c r="J28" i="23"/>
  <c r="I28" i="23"/>
  <c r="L28" i="23"/>
  <c r="L38" i="23"/>
  <c r="J38" i="23"/>
  <c r="I38" i="23"/>
  <c r="K38" i="23"/>
  <c r="L44" i="23"/>
  <c r="K44" i="23"/>
  <c r="J44" i="23"/>
  <c r="I44" i="23"/>
  <c r="L92" i="23"/>
  <c r="K92" i="23"/>
  <c r="J92" i="23"/>
  <c r="I92" i="23"/>
  <c r="L11" i="23"/>
  <c r="J11" i="23"/>
  <c r="I11" i="23"/>
  <c r="K11" i="23"/>
  <c r="K100" i="23"/>
  <c r="J100" i="23"/>
  <c r="I100" i="23"/>
  <c r="L100" i="23"/>
  <c r="K103" i="23"/>
  <c r="J103" i="23"/>
  <c r="I103" i="23"/>
  <c r="L103" i="23"/>
  <c r="K76" i="23"/>
  <c r="J76" i="23"/>
  <c r="I76" i="23"/>
  <c r="L76" i="23"/>
  <c r="L48" i="23"/>
  <c r="J48" i="23"/>
  <c r="I48" i="23"/>
  <c r="K48" i="23"/>
  <c r="L42" i="23"/>
  <c r="J42" i="23"/>
  <c r="K42" i="23"/>
  <c r="I42" i="23"/>
  <c r="L14" i="23"/>
  <c r="K14" i="23"/>
  <c r="J14" i="23"/>
  <c r="I14" i="23"/>
  <c r="K87" i="23"/>
  <c r="L87" i="23"/>
  <c r="J87" i="23"/>
  <c r="I87" i="23"/>
  <c r="K70" i="23"/>
  <c r="J70" i="23"/>
  <c r="I70" i="23"/>
  <c r="L70" i="23"/>
  <c r="K82" i="23"/>
  <c r="J82" i="23"/>
  <c r="I82" i="23"/>
  <c r="L82" i="23"/>
  <c r="K91" i="23"/>
  <c r="J91" i="23"/>
  <c r="I91" i="23"/>
  <c r="L91" i="23"/>
  <c r="L57" i="23"/>
  <c r="J57" i="23"/>
  <c r="K57" i="23"/>
  <c r="I57" i="23"/>
  <c r="L98" i="23"/>
  <c r="I98" i="23"/>
  <c r="K98" i="23"/>
  <c r="J98" i="23"/>
  <c r="K40" i="23"/>
  <c r="J40" i="23"/>
  <c r="I40" i="23"/>
  <c r="L40" i="23"/>
  <c r="L68" i="23"/>
  <c r="K68" i="23"/>
  <c r="J68" i="23"/>
  <c r="I68" i="23"/>
  <c r="L81" i="23"/>
  <c r="J81" i="23"/>
  <c r="K81" i="23"/>
  <c r="I81" i="23"/>
  <c r="K52" i="23"/>
  <c r="J52" i="23"/>
  <c r="I52" i="23"/>
  <c r="L52" i="23"/>
  <c r="K13" i="23"/>
  <c r="J13" i="23"/>
  <c r="I13" i="23"/>
  <c r="L13" i="23"/>
  <c r="L77" i="23"/>
  <c r="J77" i="23"/>
  <c r="I77" i="23"/>
  <c r="K77" i="23"/>
  <c r="L65" i="23"/>
  <c r="J65" i="23"/>
  <c r="I65" i="23"/>
  <c r="K65" i="23"/>
  <c r="K73" i="23"/>
  <c r="J73" i="23"/>
  <c r="I73" i="23"/>
  <c r="L73" i="23"/>
  <c r="L33" i="23"/>
  <c r="J33" i="23"/>
  <c r="K33" i="23"/>
  <c r="I33" i="23"/>
  <c r="K19" i="23"/>
  <c r="J19" i="23"/>
  <c r="I19" i="23"/>
  <c r="L19" i="23"/>
  <c r="K106" i="23"/>
  <c r="J106" i="23"/>
  <c r="I106" i="23"/>
  <c r="L106" i="23"/>
  <c r="L35" i="23"/>
  <c r="J35" i="23"/>
  <c r="I35" i="23"/>
  <c r="K35" i="23"/>
  <c r="L26" i="23"/>
  <c r="I26" i="23"/>
  <c r="K26" i="23"/>
  <c r="J26" i="23"/>
  <c r="L29" i="23"/>
  <c r="J29" i="23"/>
  <c r="I29" i="23"/>
  <c r="K29" i="23"/>
  <c r="L95" i="23"/>
  <c r="J95" i="23"/>
  <c r="I95" i="23"/>
  <c r="K95" i="23"/>
  <c r="L32" i="23"/>
  <c r="J32" i="23"/>
  <c r="K32" i="23"/>
  <c r="I32" i="23"/>
  <c r="L24" i="23"/>
  <c r="J24" i="23"/>
  <c r="K24" i="23"/>
  <c r="I24" i="23"/>
  <c r="L56" i="23"/>
  <c r="K56" i="23"/>
  <c r="I56" i="23"/>
  <c r="J56" i="23"/>
  <c r="K10" i="23"/>
  <c r="J10" i="23"/>
  <c r="I10" i="23"/>
  <c r="L10" i="23"/>
  <c r="K93" i="23"/>
  <c r="L93" i="23"/>
  <c r="J93" i="23"/>
  <c r="I93" i="23"/>
  <c r="L30" i="23"/>
  <c r="J30" i="23"/>
  <c r="K30" i="23"/>
  <c r="I30" i="23"/>
  <c r="K90" i="23"/>
  <c r="L90" i="23"/>
  <c r="J90" i="23"/>
  <c r="I90" i="23"/>
  <c r="L83" i="23"/>
  <c r="J83" i="23"/>
  <c r="I83" i="23"/>
  <c r="K83" i="23"/>
  <c r="L89" i="23"/>
  <c r="K89" i="23"/>
  <c r="J89" i="23"/>
  <c r="I89" i="23"/>
  <c r="K7" i="23"/>
  <c r="J7" i="23"/>
  <c r="I7" i="23"/>
  <c r="L7" i="23"/>
  <c r="L78" i="23"/>
  <c r="J78" i="23"/>
  <c r="I78" i="23"/>
  <c r="K78" i="23"/>
  <c r="K96" i="23"/>
  <c r="L96" i="23"/>
  <c r="J96" i="23"/>
  <c r="I96" i="23"/>
  <c r="L41" i="23"/>
  <c r="J41" i="23"/>
  <c r="I41" i="23"/>
  <c r="K41" i="23"/>
  <c r="K58" i="23"/>
  <c r="J58" i="23"/>
  <c r="I58" i="23"/>
  <c r="L58" i="23"/>
  <c r="K67" i="23"/>
  <c r="J67" i="23"/>
  <c r="I67" i="23"/>
  <c r="L67" i="23"/>
  <c r="K97" i="23"/>
  <c r="J97" i="23"/>
  <c r="I97" i="23"/>
  <c r="L97" i="23"/>
  <c r="L9" i="23"/>
  <c r="J9" i="23"/>
  <c r="K9" i="23"/>
  <c r="I9" i="23"/>
  <c r="L39" i="23"/>
  <c r="J39" i="23"/>
  <c r="K39" i="23"/>
  <c r="I39" i="23"/>
  <c r="K55" i="23"/>
  <c r="J55" i="23"/>
  <c r="I55" i="23"/>
  <c r="L55" i="23"/>
  <c r="K79" i="23"/>
  <c r="J79" i="23"/>
  <c r="I79" i="23"/>
  <c r="L79" i="23"/>
  <c r="K102" i="23"/>
  <c r="L102" i="23"/>
  <c r="J102" i="23"/>
  <c r="I102" i="23"/>
  <c r="L69" i="23"/>
  <c r="J69" i="23"/>
  <c r="K69" i="23"/>
  <c r="I69" i="23"/>
  <c r="K22" i="23"/>
  <c r="J22" i="23"/>
  <c r="I22" i="23"/>
  <c r="L22" i="23"/>
  <c r="L80" i="23"/>
  <c r="K80" i="23"/>
  <c r="J80" i="23"/>
  <c r="I80" i="23"/>
  <c r="L72" i="23"/>
  <c r="J72" i="23"/>
  <c r="K72" i="23"/>
  <c r="I72" i="23"/>
  <c r="L66" i="23"/>
  <c r="J66" i="23"/>
  <c r="K66" i="23"/>
  <c r="I66" i="23"/>
  <c r="K88" i="23"/>
  <c r="J88" i="23"/>
  <c r="I88" i="23"/>
  <c r="L88" i="23"/>
  <c r="L60" i="23"/>
  <c r="J60" i="23"/>
  <c r="K60" i="23"/>
  <c r="I60" i="23"/>
  <c r="L101" i="23"/>
  <c r="K101" i="23"/>
  <c r="J101" i="23"/>
  <c r="I101" i="23"/>
  <c r="K31" i="23"/>
  <c r="J31" i="23"/>
  <c r="I31" i="23"/>
  <c r="L31" i="23"/>
  <c r="L17" i="23"/>
  <c r="J17" i="23"/>
  <c r="I17" i="23"/>
  <c r="K17" i="23"/>
  <c r="L62" i="23"/>
  <c r="I62" i="23"/>
  <c r="K62" i="23"/>
  <c r="J62" i="23"/>
  <c r="K84" i="23"/>
  <c r="L84" i="23"/>
  <c r="J84" i="23"/>
  <c r="I84" i="23"/>
  <c r="K85" i="23"/>
  <c r="J85" i="23"/>
  <c r="I85" i="23"/>
  <c r="L85" i="23"/>
  <c r="K49" i="23"/>
  <c r="J49" i="23"/>
  <c r="I49" i="23"/>
  <c r="L49" i="23"/>
  <c r="L8" i="23"/>
  <c r="K8" i="23"/>
  <c r="J8" i="23"/>
  <c r="I8" i="23"/>
  <c r="L47" i="23"/>
  <c r="J47" i="23"/>
  <c r="I47" i="23"/>
  <c r="K47" i="23"/>
  <c r="G107" i="23"/>
  <c r="F107" i="23"/>
  <c r="E69" i="23"/>
  <c r="E66" i="23"/>
  <c r="E88" i="23"/>
  <c r="E60" i="23"/>
  <c r="E101" i="23"/>
  <c r="E31" i="23"/>
  <c r="E17" i="23"/>
  <c r="E62" i="23"/>
  <c r="E84" i="23"/>
  <c r="E85" i="23"/>
  <c r="E49" i="23"/>
  <c r="E8" i="23"/>
  <c r="E47" i="23"/>
  <c r="E94" i="23"/>
  <c r="E63" i="23"/>
  <c r="E36" i="23"/>
  <c r="E64" i="23"/>
  <c r="E20" i="23"/>
  <c r="E59" i="23"/>
  <c r="E46" i="23"/>
  <c r="E27" i="23"/>
  <c r="E50" i="23"/>
  <c r="E23" i="23"/>
  <c r="E99" i="23"/>
  <c r="E18" i="23"/>
  <c r="E53" i="23"/>
  <c r="E102" i="23"/>
  <c r="E22" i="23"/>
  <c r="E80" i="23"/>
  <c r="E54" i="23"/>
  <c r="E37" i="23"/>
  <c r="E25" i="23"/>
  <c r="E15" i="23"/>
  <c r="E75" i="23"/>
  <c r="E51" i="23"/>
  <c r="E43" i="23"/>
  <c r="E105" i="23"/>
  <c r="E45" i="23"/>
  <c r="E72" i="23"/>
  <c r="E34" i="23"/>
  <c r="E74" i="23"/>
  <c r="E21" i="23"/>
  <c r="E12" i="23"/>
  <c r="E86" i="23"/>
  <c r="E16" i="23"/>
  <c r="E71" i="23"/>
  <c r="E104" i="23"/>
  <c r="E61" i="23"/>
  <c r="E28" i="23"/>
  <c r="E38" i="23"/>
  <c r="E92" i="23"/>
  <c r="E103" i="23"/>
  <c r="E48" i="23"/>
  <c r="E42" i="23"/>
  <c r="E14" i="23"/>
  <c r="E87" i="23"/>
  <c r="E70" i="23"/>
  <c r="E82" i="23"/>
  <c r="E91" i="23"/>
  <c r="E57" i="23"/>
  <c r="E98" i="23"/>
  <c r="E40" i="23"/>
  <c r="E44" i="23"/>
  <c r="E11" i="23"/>
  <c r="E100" i="23"/>
  <c r="E76" i="23"/>
  <c r="E68" i="23"/>
  <c r="E81" i="23"/>
  <c r="E52" i="23"/>
  <c r="E13" i="23"/>
  <c r="E77" i="23"/>
  <c r="E65" i="23"/>
  <c r="E73" i="23"/>
  <c r="E33" i="23"/>
  <c r="E19" i="23"/>
  <c r="E106" i="23"/>
  <c r="E35" i="23"/>
  <c r="E26" i="23"/>
  <c r="E29" i="23"/>
  <c r="E95" i="23"/>
  <c r="E32" i="23"/>
  <c r="E56" i="23"/>
  <c r="E10" i="23"/>
  <c r="E24" i="23"/>
  <c r="E93" i="23"/>
  <c r="E30" i="23"/>
  <c r="E90" i="23"/>
  <c r="E83" i="23"/>
  <c r="E89" i="23"/>
  <c r="E78" i="23"/>
  <c r="E96" i="23"/>
  <c r="E41" i="23"/>
  <c r="E58" i="23"/>
  <c r="E67" i="23"/>
  <c r="E97" i="23"/>
  <c r="E9" i="23"/>
  <c r="E39" i="23"/>
  <c r="E55" i="23"/>
  <c r="E79" i="23"/>
  <c r="E7" i="23"/>
  <c r="G168" i="23"/>
  <c r="E166" i="23"/>
  <c r="F163" i="23"/>
  <c r="G160" i="23"/>
  <c r="E158" i="23"/>
  <c r="F155" i="23"/>
  <c r="G152" i="23"/>
  <c r="E150" i="23"/>
  <c r="F147" i="23"/>
  <c r="G144" i="23"/>
  <c r="E142" i="23"/>
  <c r="F139" i="23"/>
  <c r="G136" i="23"/>
  <c r="E134" i="23"/>
  <c r="F131" i="23"/>
  <c r="G128" i="23"/>
  <c r="E126" i="23"/>
  <c r="F123" i="23"/>
  <c r="G120" i="23"/>
  <c r="F168" i="23"/>
  <c r="G165" i="23"/>
  <c r="E163" i="23"/>
  <c r="F160" i="23"/>
  <c r="G157" i="23"/>
  <c r="E155" i="23"/>
  <c r="F152" i="23"/>
  <c r="G149" i="23"/>
  <c r="E147" i="23"/>
  <c r="F144" i="23"/>
  <c r="G141" i="23"/>
  <c r="E139" i="23"/>
  <c r="F136" i="23"/>
  <c r="G133" i="23"/>
  <c r="E131" i="23"/>
  <c r="F128" i="23"/>
  <c r="G125" i="23"/>
  <c r="E123" i="23"/>
  <c r="F120" i="23"/>
  <c r="G117" i="23"/>
  <c r="E115" i="23"/>
  <c r="F112" i="23"/>
  <c r="G109" i="23"/>
  <c r="F165" i="23"/>
  <c r="G162" i="23"/>
  <c r="E160" i="23"/>
  <c r="F157" i="23"/>
  <c r="G154" i="23"/>
  <c r="E152" i="23"/>
  <c r="F149" i="23"/>
  <c r="G146" i="23"/>
  <c r="E144" i="23"/>
  <c r="F141" i="23"/>
  <c r="G138" i="23"/>
  <c r="E136" i="23"/>
  <c r="F133" i="23"/>
  <c r="G130" i="23"/>
  <c r="E128" i="23"/>
  <c r="F125" i="23"/>
  <c r="G122" i="23"/>
  <c r="E120" i="23"/>
  <c r="F117" i="23"/>
  <c r="G114" i="23"/>
  <c r="E112" i="23"/>
  <c r="F109" i="23"/>
  <c r="G167" i="23"/>
  <c r="E165" i="23"/>
  <c r="F162" i="23"/>
  <c r="G159" i="23"/>
  <c r="F154" i="23"/>
  <c r="G151" i="23"/>
  <c r="E149" i="23"/>
  <c r="F146" i="23"/>
  <c r="G143" i="23"/>
  <c r="E141" i="23"/>
  <c r="F138" i="23"/>
  <c r="G135" i="23"/>
  <c r="E133" i="23"/>
  <c r="F130" i="23"/>
  <c r="G127" i="23"/>
  <c r="E125" i="23"/>
  <c r="F122" i="23"/>
  <c r="G119" i="23"/>
  <c r="E117" i="23"/>
  <c r="F114" i="23"/>
  <c r="G111" i="23"/>
  <c r="F167" i="23"/>
  <c r="G164" i="23"/>
  <c r="E162" i="23"/>
  <c r="F159" i="23"/>
  <c r="G156" i="23"/>
  <c r="E154" i="23"/>
  <c r="F151" i="23"/>
  <c r="G148" i="23"/>
  <c r="E146" i="23"/>
  <c r="F143" i="23"/>
  <c r="G140" i="23"/>
  <c r="E138" i="23"/>
  <c r="F135" i="23"/>
  <c r="G132" i="23"/>
  <c r="F127" i="23"/>
  <c r="G124" i="23"/>
  <c r="E122" i="23"/>
  <c r="F119" i="23"/>
  <c r="G116" i="23"/>
  <c r="E114" i="23"/>
  <c r="F111" i="23"/>
  <c r="E167" i="23"/>
  <c r="F164" i="23"/>
  <c r="G161" i="23"/>
  <c r="E159" i="23"/>
  <c r="F156" i="23"/>
  <c r="G153" i="23"/>
  <c r="E151" i="23"/>
  <c r="F148" i="23"/>
  <c r="G145" i="23"/>
  <c r="E143" i="23"/>
  <c r="F140" i="23"/>
  <c r="G137" i="23"/>
  <c r="E135" i="23"/>
  <c r="F132" i="23"/>
  <c r="G129" i="23"/>
  <c r="E127" i="23"/>
  <c r="F124" i="23"/>
  <c r="G121" i="23"/>
  <c r="E119" i="23"/>
  <c r="F116" i="23"/>
  <c r="G113" i="23"/>
  <c r="E111" i="23"/>
  <c r="G166" i="23"/>
  <c r="E156" i="23"/>
  <c r="F145" i="23"/>
  <c r="G134" i="23"/>
  <c r="E124" i="23"/>
  <c r="G115" i="23"/>
  <c r="F166" i="23"/>
  <c r="G155" i="23"/>
  <c r="E145" i="23"/>
  <c r="F134" i="23"/>
  <c r="G123" i="23"/>
  <c r="F115" i="23"/>
  <c r="E164" i="23"/>
  <c r="F153" i="23"/>
  <c r="G142" i="23"/>
  <c r="E132" i="23"/>
  <c r="F121" i="23"/>
  <c r="F113" i="23"/>
  <c r="G163" i="23"/>
  <c r="E153" i="23"/>
  <c r="F142" i="23"/>
  <c r="G131" i="23"/>
  <c r="E121" i="23"/>
  <c r="E113" i="23"/>
  <c r="F161" i="23"/>
  <c r="G150" i="23"/>
  <c r="E140" i="23"/>
  <c r="F129" i="23"/>
  <c r="G118" i="23"/>
  <c r="G112" i="23"/>
  <c r="E161" i="23"/>
  <c r="F150" i="23"/>
  <c r="G139" i="23"/>
  <c r="E129" i="23"/>
  <c r="F118" i="23"/>
  <c r="G110" i="23"/>
  <c r="G158" i="23"/>
  <c r="E148" i="23"/>
  <c r="F137" i="23"/>
  <c r="G126" i="23"/>
  <c r="E118" i="23"/>
  <c r="F110" i="23"/>
  <c r="F158" i="23"/>
  <c r="G147" i="23"/>
  <c r="E137" i="23"/>
  <c r="F126" i="23"/>
  <c r="E110" i="23"/>
  <c r="E119" i="8"/>
  <c r="E107" i="8"/>
  <c r="F107" i="8"/>
  <c r="F132" i="8"/>
  <c r="E136" i="8"/>
  <c r="F133" i="8"/>
  <c r="E137" i="8"/>
  <c r="F142" i="8"/>
  <c r="E146" i="8"/>
  <c r="F151" i="8"/>
  <c r="E155" i="8"/>
  <c r="F160" i="8"/>
  <c r="E164" i="8"/>
  <c r="E109" i="8"/>
  <c r="F114" i="8"/>
  <c r="E118" i="8"/>
  <c r="F123" i="8"/>
  <c r="E127" i="8"/>
  <c r="F140" i="8"/>
  <c r="E144" i="8"/>
  <c r="F141" i="8"/>
  <c r="E145" i="8"/>
  <c r="F150" i="8"/>
  <c r="E154" i="8"/>
  <c r="F159" i="8"/>
  <c r="E163" i="8"/>
  <c r="F168" i="8"/>
  <c r="F113" i="8"/>
  <c r="E117" i="8"/>
  <c r="F122" i="8"/>
  <c r="E126" i="8"/>
  <c r="F131" i="8"/>
  <c r="E135" i="8"/>
  <c r="F148" i="8"/>
  <c r="E152" i="8"/>
  <c r="F149" i="8"/>
  <c r="E153" i="8"/>
  <c r="F158" i="8"/>
  <c r="E162" i="8"/>
  <c r="F167" i="8"/>
  <c r="F112" i="8"/>
  <c r="E116" i="8"/>
  <c r="F121" i="8"/>
  <c r="E125" i="8"/>
  <c r="F130" i="8"/>
  <c r="E134" i="8"/>
  <c r="F139" i="8"/>
  <c r="E143" i="8"/>
  <c r="F156" i="8"/>
  <c r="E160" i="8"/>
  <c r="F157" i="8"/>
  <c r="E161" i="8"/>
  <c r="F166" i="8"/>
  <c r="F111" i="8"/>
  <c r="E115" i="8"/>
  <c r="F120" i="8"/>
  <c r="E124" i="8"/>
  <c r="F129" i="8"/>
  <c r="E133" i="8"/>
  <c r="F138" i="8"/>
  <c r="E142" i="8"/>
  <c r="F147" i="8"/>
  <c r="E151" i="8"/>
  <c r="F164" i="8"/>
  <c r="E168" i="8"/>
  <c r="F165" i="8"/>
  <c r="F110" i="8"/>
  <c r="E114" i="8"/>
  <c r="F119" i="8"/>
  <c r="E123" i="8"/>
  <c r="F128" i="8"/>
  <c r="E132" i="8"/>
  <c r="F137" i="8"/>
  <c r="E141" i="8"/>
  <c r="F146" i="8"/>
  <c r="E150" i="8"/>
  <c r="F155" i="8"/>
  <c r="E159" i="8"/>
  <c r="E112" i="8"/>
  <c r="F109" i="8"/>
  <c r="E113" i="8"/>
  <c r="F118" i="8"/>
  <c r="E122" i="8"/>
  <c r="F127" i="8"/>
  <c r="E131" i="8"/>
  <c r="F136" i="8"/>
  <c r="E140" i="8"/>
  <c r="F145" i="8"/>
  <c r="E149" i="8"/>
  <c r="F154" i="8"/>
  <c r="E158" i="8"/>
  <c r="F163" i="8"/>
  <c r="E167" i="8"/>
  <c r="F116" i="8"/>
  <c r="E120" i="8"/>
  <c r="F117" i="8"/>
  <c r="E121" i="8"/>
  <c r="F126" i="8"/>
  <c r="E130" i="8"/>
  <c r="F135" i="8"/>
  <c r="E139" i="8"/>
  <c r="F144" i="8"/>
  <c r="E148" i="8"/>
  <c r="F153" i="8"/>
  <c r="E157" i="8"/>
  <c r="F162" i="8"/>
  <c r="E166" i="8"/>
  <c r="E111" i="8"/>
  <c r="F124" i="8"/>
  <c r="E128" i="8"/>
  <c r="F125" i="8"/>
  <c r="E129" i="8"/>
  <c r="F134" i="8"/>
  <c r="E138" i="8"/>
  <c r="F143" i="8"/>
  <c r="E147" i="8"/>
  <c r="F152" i="8"/>
  <c r="E156" i="8"/>
  <c r="F161" i="8"/>
  <c r="E165" i="8"/>
  <c r="E110" i="8"/>
  <c r="F115" i="8"/>
  <c r="E107" i="9"/>
  <c r="F107" i="9"/>
  <c r="E114" i="9"/>
  <c r="F145" i="9"/>
  <c r="F121" i="9"/>
  <c r="E149" i="9"/>
  <c r="E117" i="9"/>
  <c r="F148" i="9"/>
  <c r="F116" i="9"/>
  <c r="E144" i="9"/>
  <c r="E112" i="9"/>
  <c r="F139" i="9"/>
  <c r="E167" i="9"/>
  <c r="E135" i="9"/>
  <c r="F162" i="9"/>
  <c r="F130" i="9"/>
  <c r="E158" i="9"/>
  <c r="E126" i="9"/>
  <c r="F137" i="9"/>
  <c r="F133" i="9"/>
  <c r="E161" i="9"/>
  <c r="E129" i="9"/>
  <c r="F160" i="9"/>
  <c r="F128" i="9"/>
  <c r="E156" i="9"/>
  <c r="E124" i="9"/>
  <c r="F151" i="9"/>
  <c r="F119" i="9"/>
  <c r="E147" i="9"/>
  <c r="E115" i="9"/>
  <c r="F142" i="9"/>
  <c r="F110" i="9"/>
  <c r="E138" i="9"/>
  <c r="F167" i="9"/>
  <c r="F129" i="9"/>
  <c r="E157" i="9"/>
  <c r="E125" i="9"/>
  <c r="F156" i="9"/>
  <c r="F124" i="9"/>
  <c r="E152" i="9"/>
  <c r="E120" i="9"/>
  <c r="F147" i="9"/>
  <c r="F115" i="9"/>
  <c r="E143" i="9"/>
  <c r="E111" i="9"/>
  <c r="F138" i="9"/>
  <c r="E166" i="9"/>
  <c r="E134" i="9"/>
  <c r="F153" i="9"/>
  <c r="F141" i="9"/>
  <c r="F109" i="9"/>
  <c r="E137" i="9"/>
  <c r="F168" i="9"/>
  <c r="F136" i="9"/>
  <c r="E164" i="9"/>
  <c r="E132" i="9"/>
  <c r="F159" i="9"/>
  <c r="F127" i="9"/>
  <c r="E155" i="9"/>
  <c r="E123" i="9"/>
  <c r="F150" i="9"/>
  <c r="F118" i="9"/>
  <c r="E146" i="9"/>
  <c r="E165" i="9"/>
  <c r="E133" i="9"/>
  <c r="F164" i="9"/>
  <c r="F132" i="9"/>
  <c r="E160" i="9"/>
  <c r="E128" i="9"/>
  <c r="F155" i="9"/>
  <c r="F123" i="9"/>
  <c r="E151" i="9"/>
  <c r="E119" i="9"/>
  <c r="F146" i="9"/>
  <c r="E142" i="9"/>
  <c r="F149" i="9"/>
  <c r="E145" i="9"/>
  <c r="F144" i="9"/>
  <c r="E140" i="9"/>
  <c r="F135" i="9"/>
  <c r="E131" i="9"/>
  <c r="F126" i="9"/>
  <c r="E122" i="9"/>
  <c r="F113" i="9"/>
  <c r="E109" i="9"/>
  <c r="E168" i="9"/>
  <c r="F163" i="9"/>
  <c r="E159" i="9"/>
  <c r="F154" i="9"/>
  <c r="E150" i="9"/>
  <c r="F157" i="9"/>
  <c r="E153" i="9"/>
  <c r="F152" i="9"/>
  <c r="E148" i="9"/>
  <c r="F143" i="9"/>
  <c r="E139" i="9"/>
  <c r="F134" i="9"/>
  <c r="E130" i="9"/>
  <c r="F114" i="9"/>
  <c r="E110" i="9"/>
  <c r="F117" i="9"/>
  <c r="E113" i="9"/>
  <c r="F112" i="9"/>
  <c r="F161" i="9"/>
  <c r="E163" i="9"/>
  <c r="F158" i="9"/>
  <c r="E154" i="9"/>
  <c r="F165" i="9"/>
  <c r="E141" i="9"/>
  <c r="F140" i="9"/>
  <c r="E136" i="9"/>
  <c r="F131" i="9"/>
  <c r="E127" i="9"/>
  <c r="F122" i="9"/>
  <c r="E118" i="9"/>
  <c r="F125" i="9"/>
  <c r="E121" i="9"/>
  <c r="F120" i="9"/>
  <c r="E116" i="9"/>
  <c r="F111" i="9"/>
  <c r="F166" i="9"/>
  <c r="E162" i="9"/>
  <c r="E107" i="23" l="1"/>
  <c r="E130" i="23"/>
  <c r="E168" i="23"/>
  <c r="E157" i="23"/>
  <c r="E116" i="23"/>
  <c r="E109" i="23"/>
  <c r="L11" i="22"/>
  <c r="T11" i="22"/>
  <c r="AB11" i="22"/>
  <c r="J12" i="22"/>
  <c r="R12" i="22"/>
  <c r="Z12" i="22"/>
  <c r="H13" i="22"/>
  <c r="P13" i="22"/>
  <c r="X13" i="22"/>
  <c r="AF13" i="22"/>
  <c r="G18" i="22"/>
  <c r="G26" i="22"/>
  <c r="G34" i="22"/>
  <c r="G42" i="22"/>
  <c r="M11" i="22"/>
  <c r="U11" i="22"/>
  <c r="AC11" i="22"/>
  <c r="K12" i="22"/>
  <c r="S12" i="22"/>
  <c r="AA12" i="22"/>
  <c r="I13" i="22"/>
  <c r="Q13" i="22"/>
  <c r="Y13" i="22"/>
  <c r="G19" i="22"/>
  <c r="G27" i="22"/>
  <c r="G35" i="22"/>
  <c r="G43" i="22"/>
  <c r="N11" i="22"/>
  <c r="V11" i="22"/>
  <c r="AD11" i="22"/>
  <c r="L12" i="22"/>
  <c r="T12" i="22"/>
  <c r="AB12" i="22"/>
  <c r="J13" i="22"/>
  <c r="R13" i="22"/>
  <c r="Z13" i="22"/>
  <c r="G20" i="22"/>
  <c r="G28" i="22"/>
  <c r="G36" i="22"/>
  <c r="G44" i="22"/>
  <c r="G11" i="22"/>
  <c r="O11" i="22"/>
  <c r="W11" i="22"/>
  <c r="AE11" i="22"/>
  <c r="M12" i="22"/>
  <c r="U12" i="22"/>
  <c r="AC12" i="22"/>
  <c r="K13" i="22"/>
  <c r="S13" i="22"/>
  <c r="AA13" i="22"/>
  <c r="G21" i="22"/>
  <c r="G29" i="22"/>
  <c r="G37" i="22"/>
  <c r="G45" i="22"/>
  <c r="P11" i="22"/>
  <c r="X11" i="22"/>
  <c r="AF11" i="22"/>
  <c r="N12" i="22"/>
  <c r="V12" i="22"/>
  <c r="AD12" i="22"/>
  <c r="L13" i="22"/>
  <c r="T13" i="22"/>
  <c r="AB13" i="22"/>
  <c r="G14" i="22"/>
  <c r="G22" i="22"/>
  <c r="G30" i="22"/>
  <c r="G38" i="22"/>
  <c r="G46" i="22"/>
  <c r="H11" i="22"/>
  <c r="I11" i="22"/>
  <c r="Q11" i="22"/>
  <c r="Y11" i="22"/>
  <c r="G12" i="22"/>
  <c r="O12" i="22"/>
  <c r="W12" i="22"/>
  <c r="AE12" i="22"/>
  <c r="M13" i="22"/>
  <c r="U13" i="22"/>
  <c r="AC13" i="22"/>
  <c r="G15" i="22"/>
  <c r="G23" i="22"/>
  <c r="G31" i="22"/>
  <c r="G39" i="22"/>
  <c r="J11" i="22"/>
  <c r="R11" i="22"/>
  <c r="Z11" i="22"/>
  <c r="H12" i="22"/>
  <c r="P12" i="22"/>
  <c r="X12" i="22"/>
  <c r="AF12" i="22"/>
  <c r="N13" i="22"/>
  <c r="V13" i="22"/>
  <c r="AD13" i="22"/>
  <c r="G16" i="22"/>
  <c r="G24" i="22"/>
  <c r="G32" i="22"/>
  <c r="G40" i="22"/>
  <c r="K11" i="22"/>
  <c r="S11" i="22"/>
  <c r="AA11" i="22"/>
  <c r="I12" i="22"/>
  <c r="Q12" i="22"/>
  <c r="Y12" i="22"/>
  <c r="G13" i="22"/>
  <c r="O13" i="22"/>
  <c r="W13" i="22"/>
  <c r="AE13" i="22"/>
  <c r="G17" i="22"/>
  <c r="G25" i="22"/>
  <c r="G33" i="22"/>
  <c r="G41" i="22"/>
  <c r="L15" i="22"/>
  <c r="Z17" i="22"/>
  <c r="O20" i="22"/>
  <c r="J23" i="22"/>
  <c r="H26" i="22"/>
  <c r="L31" i="22"/>
  <c r="T15" i="22"/>
  <c r="I18" i="22"/>
  <c r="W20" i="22"/>
  <c r="S23" i="22"/>
  <c r="Q26" i="22"/>
  <c r="S32" i="22"/>
  <c r="AB15" i="22"/>
  <c r="Q18" i="22"/>
  <c r="AE20" i="22"/>
  <c r="AB23" i="22"/>
  <c r="Z26" i="22"/>
  <c r="Z33" i="22"/>
  <c r="K16" i="22"/>
  <c r="Y18" i="22"/>
  <c r="N21" i="22"/>
  <c r="L24" i="22"/>
  <c r="K27" i="22"/>
  <c r="H35" i="22"/>
  <c r="S16" i="22"/>
  <c r="H19" i="22"/>
  <c r="W21" i="22"/>
  <c r="V24" i="22"/>
  <c r="T27" i="22"/>
  <c r="O36" i="22"/>
  <c r="M14" i="22"/>
  <c r="AA16" i="22"/>
  <c r="P19" i="22"/>
  <c r="H22" i="22"/>
  <c r="AE24" i="22"/>
  <c r="AD27" i="22"/>
  <c r="V37" i="22"/>
  <c r="U14" i="22"/>
  <c r="J17" i="22"/>
  <c r="X19" i="22"/>
  <c r="Q22" i="22"/>
  <c r="O25" i="22"/>
  <c r="W28" i="22"/>
  <c r="AC38" i="22"/>
  <c r="AC14" i="22"/>
  <c r="R17" i="22"/>
  <c r="AF19" i="22"/>
  <c r="Z22" i="22"/>
  <c r="X25" i="22"/>
  <c r="AD29" i="22"/>
  <c r="K40" i="22"/>
  <c r="O14" i="22"/>
  <c r="W14" i="22"/>
  <c r="AE14" i="22"/>
  <c r="N15" i="22"/>
  <c r="V15" i="22"/>
  <c r="AD15" i="22"/>
  <c r="M16" i="22"/>
  <c r="U16" i="22"/>
  <c r="AC16" i="22"/>
  <c r="L17" i="22"/>
  <c r="T17" i="22"/>
  <c r="AB17" i="22"/>
  <c r="K18" i="22"/>
  <c r="S18" i="22"/>
  <c r="AA18" i="22"/>
  <c r="J19" i="22"/>
  <c r="R19" i="22"/>
  <c r="Z19" i="22"/>
  <c r="I20" i="22"/>
  <c r="Q20" i="22"/>
  <c r="Y20" i="22"/>
  <c r="H21" i="22"/>
  <c r="Q21" i="22"/>
  <c r="Z21" i="22"/>
  <c r="J22" i="22"/>
  <c r="S22" i="22"/>
  <c r="AB22" i="22"/>
  <c r="L23" i="22"/>
  <c r="U23" i="22"/>
  <c r="AE23" i="22"/>
  <c r="O24" i="22"/>
  <c r="X24" i="22"/>
  <c r="H25" i="22"/>
  <c r="Q25" i="22"/>
  <c r="Z25" i="22"/>
  <c r="J26" i="22"/>
  <c r="T26" i="22"/>
  <c r="AC26" i="22"/>
  <c r="M27" i="22"/>
  <c r="V27" i="22"/>
  <c r="AF27" i="22"/>
  <c r="AE28" i="22"/>
  <c r="M30" i="22"/>
  <c r="T31" i="22"/>
  <c r="AA32" i="22"/>
  <c r="I34" i="22"/>
  <c r="P35" i="22"/>
  <c r="W36" i="22"/>
  <c r="AD37" i="22"/>
  <c r="L39" i="22"/>
  <c r="S40" i="22"/>
  <c r="Z41" i="22"/>
  <c r="P43" i="22"/>
  <c r="AD45" i="22"/>
  <c r="H14" i="22"/>
  <c r="P14" i="22"/>
  <c r="X14" i="22"/>
  <c r="AF14" i="22"/>
  <c r="O15" i="22"/>
  <c r="W15" i="22"/>
  <c r="AE15" i="22"/>
  <c r="N16" i="22"/>
  <c r="V16" i="22"/>
  <c r="AD16" i="22"/>
  <c r="M17" i="22"/>
  <c r="U17" i="22"/>
  <c r="AC17" i="22"/>
  <c r="L18" i="22"/>
  <c r="T18" i="22"/>
  <c r="AB18" i="22"/>
  <c r="K19" i="22"/>
  <c r="S19" i="22"/>
  <c r="AA19" i="22"/>
  <c r="J20" i="22"/>
  <c r="R20" i="22"/>
  <c r="Z20" i="22"/>
  <c r="I21" i="22"/>
  <c r="R21" i="22"/>
  <c r="AA21" i="22"/>
  <c r="K22" i="22"/>
  <c r="T22" i="22"/>
  <c r="AC22" i="22"/>
  <c r="M23" i="22"/>
  <c r="W23" i="22"/>
  <c r="AF23" i="22"/>
  <c r="P24" i="22"/>
  <c r="Y24" i="22"/>
  <c r="I25" i="22"/>
  <c r="R25" i="22"/>
  <c r="AA25" i="22"/>
  <c r="L26" i="22"/>
  <c r="U26" i="22"/>
  <c r="AD26" i="22"/>
  <c r="N27" i="22"/>
  <c r="W27" i="22"/>
  <c r="J28" i="22"/>
  <c r="K29" i="22"/>
  <c r="R30" i="22"/>
  <c r="Y31" i="22"/>
  <c r="AF32" i="22"/>
  <c r="N34" i="22"/>
  <c r="U35" i="22"/>
  <c r="AB36" i="22"/>
  <c r="J38" i="22"/>
  <c r="Q39" i="22"/>
  <c r="X40" i="22"/>
  <c r="AE41" i="22"/>
  <c r="X43" i="22"/>
  <c r="M46" i="22"/>
  <c r="I14" i="22"/>
  <c r="Q14" i="22"/>
  <c r="Y14" i="22"/>
  <c r="H15" i="22"/>
  <c r="P15" i="22"/>
  <c r="X15" i="22"/>
  <c r="AF15" i="22"/>
  <c r="O16" i="22"/>
  <c r="W16" i="22"/>
  <c r="AE16" i="22"/>
  <c r="N17" i="22"/>
  <c r="V17" i="22"/>
  <c r="AD17" i="22"/>
  <c r="M18" i="22"/>
  <c r="U18" i="22"/>
  <c r="AC18" i="22"/>
  <c r="L19" i="22"/>
  <c r="T19" i="22"/>
  <c r="AB19" i="22"/>
  <c r="K20" i="22"/>
  <c r="S20" i="22"/>
  <c r="AA20" i="22"/>
  <c r="J21" i="22"/>
  <c r="S21" i="22"/>
  <c r="AB21" i="22"/>
  <c r="L22" i="22"/>
  <c r="U22" i="22"/>
  <c r="AD22" i="22"/>
  <c r="O23" i="22"/>
  <c r="X23" i="22"/>
  <c r="H24" i="22"/>
  <c r="Q24" i="22"/>
  <c r="Z24" i="22"/>
  <c r="J25" i="22"/>
  <c r="S25" i="22"/>
  <c r="AC25" i="22"/>
  <c r="M26" i="22"/>
  <c r="V26" i="22"/>
  <c r="AE26" i="22"/>
  <c r="O27" i="22"/>
  <c r="X27" i="22"/>
  <c r="K28" i="22"/>
  <c r="N29" i="22"/>
  <c r="U30" i="22"/>
  <c r="AB31" i="22"/>
  <c r="J33" i="22"/>
  <c r="Q34" i="22"/>
  <c r="X35" i="22"/>
  <c r="AE36" i="22"/>
  <c r="M38" i="22"/>
  <c r="T39" i="22"/>
  <c r="AA40" i="22"/>
  <c r="I42" i="22"/>
  <c r="AF43" i="22"/>
  <c r="U46" i="22"/>
  <c r="J14" i="22"/>
  <c r="R14" i="22"/>
  <c r="Z14" i="22"/>
  <c r="I15" i="22"/>
  <c r="Q15" i="22"/>
  <c r="Y15" i="22"/>
  <c r="H16" i="22"/>
  <c r="P16" i="22"/>
  <c r="X16" i="22"/>
  <c r="AF16" i="22"/>
  <c r="O17" i="22"/>
  <c r="W17" i="22"/>
  <c r="AE17" i="22"/>
  <c r="N18" i="22"/>
  <c r="V18" i="22"/>
  <c r="AD18" i="22"/>
  <c r="M19" i="22"/>
  <c r="U19" i="22"/>
  <c r="AC19" i="22"/>
  <c r="L20" i="22"/>
  <c r="T20" i="22"/>
  <c r="AB20" i="22"/>
  <c r="K21" i="22"/>
  <c r="T21" i="22"/>
  <c r="AC21" i="22"/>
  <c r="M22" i="22"/>
  <c r="V22" i="22"/>
  <c r="AF22" i="22"/>
  <c r="P23" i="22"/>
  <c r="Y23" i="22"/>
  <c r="I24" i="22"/>
  <c r="R24" i="22"/>
  <c r="AA24" i="22"/>
  <c r="K25" i="22"/>
  <c r="U25" i="22"/>
  <c r="AD25" i="22"/>
  <c r="N26" i="22"/>
  <c r="W26" i="22"/>
  <c r="AF26" i="22"/>
  <c r="P27" i="22"/>
  <c r="AA27" i="22"/>
  <c r="L28" i="22"/>
  <c r="S29" i="22"/>
  <c r="Z30" i="22"/>
  <c r="H32" i="22"/>
  <c r="O33" i="22"/>
  <c r="V34" i="22"/>
  <c r="AC35" i="22"/>
  <c r="K37" i="22"/>
  <c r="R38" i="22"/>
  <c r="Y39" i="22"/>
  <c r="AF40" i="22"/>
  <c r="N42" i="22"/>
  <c r="O44" i="22"/>
  <c r="AC46" i="22"/>
  <c r="S14" i="22"/>
  <c r="AA14" i="22"/>
  <c r="J15" i="22"/>
  <c r="R15" i="22"/>
  <c r="Z15" i="22"/>
  <c r="I16" i="22"/>
  <c r="Q16" i="22"/>
  <c r="Y16" i="22"/>
  <c r="H17" i="22"/>
  <c r="P17" i="22"/>
  <c r="X17" i="22"/>
  <c r="AF17" i="22"/>
  <c r="O18" i="22"/>
  <c r="W18" i="22"/>
  <c r="AE18" i="22"/>
  <c r="N19" i="22"/>
  <c r="V19" i="22"/>
  <c r="AD19" i="22"/>
  <c r="M20" i="22"/>
  <c r="U20" i="22"/>
  <c r="AC20" i="22"/>
  <c r="L21" i="22"/>
  <c r="U21" i="22"/>
  <c r="AD21" i="22"/>
  <c r="N22" i="22"/>
  <c r="X22" i="22"/>
  <c r="H23" i="22"/>
  <c r="Q23" i="22"/>
  <c r="Z23" i="22"/>
  <c r="J24" i="22"/>
  <c r="S24" i="22"/>
  <c r="AB24" i="22"/>
  <c r="M25" i="22"/>
  <c r="V25" i="22"/>
  <c r="AE25" i="22"/>
  <c r="O26" i="22"/>
  <c r="X26" i="22"/>
  <c r="H27" i="22"/>
  <c r="Q27" i="22"/>
  <c r="AB27" i="22"/>
  <c r="O28" i="22"/>
  <c r="V29" i="22"/>
  <c r="AC30" i="22"/>
  <c r="K32" i="22"/>
  <c r="R33" i="22"/>
  <c r="Y34" i="22"/>
  <c r="AF35" i="22"/>
  <c r="N37" i="22"/>
  <c r="U38" i="22"/>
  <c r="AB39" i="22"/>
  <c r="J41" i="22"/>
  <c r="Q42" i="22"/>
  <c r="W44" i="22"/>
  <c r="K14" i="22"/>
  <c r="L14" i="22"/>
  <c r="T14" i="22"/>
  <c r="AB14" i="22"/>
  <c r="K15" i="22"/>
  <c r="S15" i="22"/>
  <c r="AA15" i="22"/>
  <c r="J16" i="22"/>
  <c r="R16" i="22"/>
  <c r="Z16" i="22"/>
  <c r="I17" i="22"/>
  <c r="Q17" i="22"/>
  <c r="Y17" i="22"/>
  <c r="H18" i="22"/>
  <c r="P18" i="22"/>
  <c r="X18" i="22"/>
  <c r="AF18" i="22"/>
  <c r="O19" i="22"/>
  <c r="W19" i="22"/>
  <c r="AE19" i="22"/>
  <c r="N20" i="22"/>
  <c r="V20" i="22"/>
  <c r="AD20" i="22"/>
  <c r="M21" i="22"/>
  <c r="V21" i="22"/>
  <c r="AE21" i="22"/>
  <c r="P22" i="22"/>
  <c r="Y22" i="22"/>
  <c r="I23" i="22"/>
  <c r="R23" i="22"/>
  <c r="AA23" i="22"/>
  <c r="K24" i="22"/>
  <c r="T24" i="22"/>
  <c r="AD24" i="22"/>
  <c r="N25" i="22"/>
  <c r="W25" i="22"/>
  <c r="AF25" i="22"/>
  <c r="P26" i="22"/>
  <c r="Y26" i="22"/>
  <c r="I27" i="22"/>
  <c r="S27" i="22"/>
  <c r="AC27" i="22"/>
  <c r="T28" i="22"/>
  <c r="AA29" i="22"/>
  <c r="I31" i="22"/>
  <c r="P32" i="22"/>
  <c r="W33" i="22"/>
  <c r="AD34" i="22"/>
  <c r="L36" i="22"/>
  <c r="S37" i="22"/>
  <c r="Z38" i="22"/>
  <c r="H40" i="22"/>
  <c r="O41" i="22"/>
  <c r="V42" i="22"/>
  <c r="AE44" i="22"/>
  <c r="R41" i="22"/>
  <c r="Y42" i="22"/>
  <c r="N45" i="22"/>
  <c r="N14" i="22"/>
  <c r="V14" i="22"/>
  <c r="AD14" i="22"/>
  <c r="M15" i="22"/>
  <c r="U15" i="22"/>
  <c r="AC15" i="22"/>
  <c r="L16" i="22"/>
  <c r="T16" i="22"/>
  <c r="AB16" i="22"/>
  <c r="K17" i="22"/>
  <c r="S17" i="22"/>
  <c r="AA17" i="22"/>
  <c r="J18" i="22"/>
  <c r="R18" i="22"/>
  <c r="Z18" i="22"/>
  <c r="I19" i="22"/>
  <c r="Q19" i="22"/>
  <c r="Y19" i="22"/>
  <c r="H20" i="22"/>
  <c r="P20" i="22"/>
  <c r="X20" i="22"/>
  <c r="AF20" i="22"/>
  <c r="O21" i="22"/>
  <c r="Y21" i="22"/>
  <c r="I22" i="22"/>
  <c r="R22" i="22"/>
  <c r="AA22" i="22"/>
  <c r="K23" i="22"/>
  <c r="T23" i="22"/>
  <c r="AC23" i="22"/>
  <c r="N24" i="22"/>
  <c r="W24" i="22"/>
  <c r="AF24" i="22"/>
  <c r="P25" i="22"/>
  <c r="Y25" i="22"/>
  <c r="I26" i="22"/>
  <c r="R26" i="22"/>
  <c r="AB26" i="22"/>
  <c r="L27" i="22"/>
  <c r="U27" i="22"/>
  <c r="AE27" i="22"/>
  <c r="AB28" i="22"/>
  <c r="J30" i="22"/>
  <c r="Q31" i="22"/>
  <c r="X32" i="22"/>
  <c r="AE33" i="22"/>
  <c r="M35" i="22"/>
  <c r="T36" i="22"/>
  <c r="AA37" i="22"/>
  <c r="I39" i="22"/>
  <c r="P40" i="22"/>
  <c r="W41" i="22"/>
  <c r="H43" i="22"/>
  <c r="V45" i="22"/>
  <c r="Y27" i="22"/>
  <c r="H28" i="22"/>
  <c r="P28" i="22"/>
  <c r="X28" i="22"/>
  <c r="AF28" i="22"/>
  <c r="O29" i="22"/>
  <c r="W29" i="22"/>
  <c r="AE29" i="22"/>
  <c r="N30" i="22"/>
  <c r="V30" i="22"/>
  <c r="AD30" i="22"/>
  <c r="M31" i="22"/>
  <c r="U31" i="22"/>
  <c r="AC31" i="22"/>
  <c r="L32" i="22"/>
  <c r="T32" i="22"/>
  <c r="AB32" i="22"/>
  <c r="K33" i="22"/>
  <c r="S33" i="22"/>
  <c r="AA33" i="22"/>
  <c r="J34" i="22"/>
  <c r="R34" i="22"/>
  <c r="Z34" i="22"/>
  <c r="I35" i="22"/>
  <c r="Q35" i="22"/>
  <c r="Y35" i="22"/>
  <c r="H36" i="22"/>
  <c r="P36" i="22"/>
  <c r="X36" i="22"/>
  <c r="AF36" i="22"/>
  <c r="O37" i="22"/>
  <c r="W37" i="22"/>
  <c r="AE37" i="22"/>
  <c r="N38" i="22"/>
  <c r="V38" i="22"/>
  <c r="AD38" i="22"/>
  <c r="M39" i="22"/>
  <c r="U39" i="22"/>
  <c r="AC39" i="22"/>
  <c r="L40" i="22"/>
  <c r="T40" i="22"/>
  <c r="AB40" i="22"/>
  <c r="K41" i="22"/>
  <c r="S41" i="22"/>
  <c r="AA41" i="22"/>
  <c r="J42" i="22"/>
  <c r="R42" i="22"/>
  <c r="Z42" i="22"/>
  <c r="I43" i="22"/>
  <c r="Q43" i="22"/>
  <c r="Y43" i="22"/>
  <c r="H44" i="22"/>
  <c r="P44" i="22"/>
  <c r="X44" i="22"/>
  <c r="AF44" i="22"/>
  <c r="O45" i="22"/>
  <c r="W45" i="22"/>
  <c r="AE45" i="22"/>
  <c r="N46" i="22"/>
  <c r="V46" i="22"/>
  <c r="AD46" i="22"/>
  <c r="P21" i="22"/>
  <c r="X21" i="22"/>
  <c r="AF21" i="22"/>
  <c r="O22" i="22"/>
  <c r="W22" i="22"/>
  <c r="AE22" i="22"/>
  <c r="N23" i="22"/>
  <c r="V23" i="22"/>
  <c r="AD23" i="22"/>
  <c r="M24" i="22"/>
  <c r="U24" i="22"/>
  <c r="AC24" i="22"/>
  <c r="L25" i="22"/>
  <c r="T25" i="22"/>
  <c r="AB25" i="22"/>
  <c r="K26" i="22"/>
  <c r="S26" i="22"/>
  <c r="AA26" i="22"/>
  <c r="J27" i="22"/>
  <c r="R27" i="22"/>
  <c r="Z27" i="22"/>
  <c r="I28" i="22"/>
  <c r="Q28" i="22"/>
  <c r="Y28" i="22"/>
  <c r="H29" i="22"/>
  <c r="P29" i="22"/>
  <c r="X29" i="22"/>
  <c r="AF29" i="22"/>
  <c r="O30" i="22"/>
  <c r="W30" i="22"/>
  <c r="AE30" i="22"/>
  <c r="N31" i="22"/>
  <c r="V31" i="22"/>
  <c r="AD31" i="22"/>
  <c r="M32" i="22"/>
  <c r="U32" i="22"/>
  <c r="AC32" i="22"/>
  <c r="L33" i="22"/>
  <c r="T33" i="22"/>
  <c r="AB33" i="22"/>
  <c r="K34" i="22"/>
  <c r="S34" i="22"/>
  <c r="AA34" i="22"/>
  <c r="J35" i="22"/>
  <c r="R35" i="22"/>
  <c r="Z35" i="22"/>
  <c r="I36" i="22"/>
  <c r="Q36" i="22"/>
  <c r="Y36" i="22"/>
  <c r="H37" i="22"/>
  <c r="P37" i="22"/>
  <c r="X37" i="22"/>
  <c r="AF37" i="22"/>
  <c r="O38" i="22"/>
  <c r="W38" i="22"/>
  <c r="AE38" i="22"/>
  <c r="N39" i="22"/>
  <c r="V39" i="22"/>
  <c r="AD39" i="22"/>
  <c r="M40" i="22"/>
  <c r="U40" i="22"/>
  <c r="AC40" i="22"/>
  <c r="L41" i="22"/>
  <c r="T41" i="22"/>
  <c r="AB41" i="22"/>
  <c r="K42" i="22"/>
  <c r="S42" i="22"/>
  <c r="AA42" i="22"/>
  <c r="J43" i="22"/>
  <c r="R43" i="22"/>
  <c r="Z43" i="22"/>
  <c r="I44" i="22"/>
  <c r="Q44" i="22"/>
  <c r="Y44" i="22"/>
  <c r="H45" i="22"/>
  <c r="P45" i="22"/>
  <c r="X45" i="22"/>
  <c r="AF45" i="22"/>
  <c r="O46" i="22"/>
  <c r="W46" i="22"/>
  <c r="AE46" i="22"/>
  <c r="R28" i="22"/>
  <c r="Z28" i="22"/>
  <c r="I29" i="22"/>
  <c r="Q29" i="22"/>
  <c r="Y29" i="22"/>
  <c r="H30" i="22"/>
  <c r="P30" i="22"/>
  <c r="X30" i="22"/>
  <c r="AF30" i="22"/>
  <c r="O31" i="22"/>
  <c r="W31" i="22"/>
  <c r="AE31" i="22"/>
  <c r="N32" i="22"/>
  <c r="V32" i="22"/>
  <c r="AD32" i="22"/>
  <c r="M33" i="22"/>
  <c r="U33" i="22"/>
  <c r="AC33" i="22"/>
  <c r="L34" i="22"/>
  <c r="T34" i="22"/>
  <c r="AB34" i="22"/>
  <c r="K35" i="22"/>
  <c r="S35" i="22"/>
  <c r="AA35" i="22"/>
  <c r="J36" i="22"/>
  <c r="R36" i="22"/>
  <c r="Z36" i="22"/>
  <c r="I37" i="22"/>
  <c r="Q37" i="22"/>
  <c r="Y37" i="22"/>
  <c r="H38" i="22"/>
  <c r="P38" i="22"/>
  <c r="X38" i="22"/>
  <c r="AF38" i="22"/>
  <c r="O39" i="22"/>
  <c r="W39" i="22"/>
  <c r="AE39" i="22"/>
  <c r="N40" i="22"/>
  <c r="V40" i="22"/>
  <c r="AD40" i="22"/>
  <c r="M41" i="22"/>
  <c r="U41" i="22"/>
  <c r="AC41" i="22"/>
  <c r="L42" i="22"/>
  <c r="T42" i="22"/>
  <c r="AB42" i="22"/>
  <c r="K43" i="22"/>
  <c r="S43" i="22"/>
  <c r="AA43" i="22"/>
  <c r="J44" i="22"/>
  <c r="R44" i="22"/>
  <c r="Z44" i="22"/>
  <c r="I45" i="22"/>
  <c r="Q45" i="22"/>
  <c r="Y45" i="22"/>
  <c r="H46" i="22"/>
  <c r="P46" i="22"/>
  <c r="X46" i="22"/>
  <c r="AF46" i="22"/>
  <c r="S28" i="22"/>
  <c r="AA28" i="22"/>
  <c r="J29" i="22"/>
  <c r="R29" i="22"/>
  <c r="Z29" i="22"/>
  <c r="I30" i="22"/>
  <c r="Q30" i="22"/>
  <c r="Y30" i="22"/>
  <c r="H31" i="22"/>
  <c r="P31" i="22"/>
  <c r="X31" i="22"/>
  <c r="AF31" i="22"/>
  <c r="O32" i="22"/>
  <c r="W32" i="22"/>
  <c r="AE32" i="22"/>
  <c r="N33" i="22"/>
  <c r="V33" i="22"/>
  <c r="AD33" i="22"/>
  <c r="M34" i="22"/>
  <c r="U34" i="22"/>
  <c r="AC34" i="22"/>
  <c r="L35" i="22"/>
  <c r="T35" i="22"/>
  <c r="AB35" i="22"/>
  <c r="K36" i="22"/>
  <c r="S36" i="22"/>
  <c r="AA36" i="22"/>
  <c r="J37" i="22"/>
  <c r="R37" i="22"/>
  <c r="Z37" i="22"/>
  <c r="I38" i="22"/>
  <c r="Q38" i="22"/>
  <c r="Y38" i="22"/>
  <c r="H39" i="22"/>
  <c r="P39" i="22"/>
  <c r="X39" i="22"/>
  <c r="AF39" i="22"/>
  <c r="O40" i="22"/>
  <c r="W40" i="22"/>
  <c r="AE40" i="22"/>
  <c r="N41" i="22"/>
  <c r="V41" i="22"/>
  <c r="AD41" i="22"/>
  <c r="M42" i="22"/>
  <c r="U42" i="22"/>
  <c r="AC42" i="22"/>
  <c r="L43" i="22"/>
  <c r="T43" i="22"/>
  <c r="AB43" i="22"/>
  <c r="K44" i="22"/>
  <c r="S44" i="22"/>
  <c r="AA44" i="22"/>
  <c r="J45" i="22"/>
  <c r="R45" i="22"/>
  <c r="Z45" i="22"/>
  <c r="I46" i="22"/>
  <c r="Q46" i="22"/>
  <c r="Y46" i="22"/>
  <c r="AD42" i="22"/>
  <c r="M43" i="22"/>
  <c r="U43" i="22"/>
  <c r="AC43" i="22"/>
  <c r="L44" i="22"/>
  <c r="T44" i="22"/>
  <c r="AB44" i="22"/>
  <c r="K45" i="22"/>
  <c r="S45" i="22"/>
  <c r="AA45" i="22"/>
  <c r="J46" i="22"/>
  <c r="R46" i="22"/>
  <c r="Z46" i="22"/>
  <c r="M28" i="22"/>
  <c r="U28" i="22"/>
  <c r="AC28" i="22"/>
  <c r="L29" i="22"/>
  <c r="T29" i="22"/>
  <c r="AB29" i="22"/>
  <c r="K30" i="22"/>
  <c r="S30" i="22"/>
  <c r="AA30" i="22"/>
  <c r="J31" i="22"/>
  <c r="R31" i="22"/>
  <c r="Z31" i="22"/>
  <c r="I32" i="22"/>
  <c r="Q32" i="22"/>
  <c r="Y32" i="22"/>
  <c r="H33" i="22"/>
  <c r="P33" i="22"/>
  <c r="X33" i="22"/>
  <c r="AF33" i="22"/>
  <c r="O34" i="22"/>
  <c r="W34" i="22"/>
  <c r="AE34" i="22"/>
  <c r="N35" i="22"/>
  <c r="V35" i="22"/>
  <c r="AD35" i="22"/>
  <c r="M36" i="22"/>
  <c r="U36" i="22"/>
  <c r="AC36" i="22"/>
  <c r="L37" i="22"/>
  <c r="T37" i="22"/>
  <c r="AB37" i="22"/>
  <c r="K38" i="22"/>
  <c r="S38" i="22"/>
  <c r="AA38" i="22"/>
  <c r="J39" i="22"/>
  <c r="R39" i="22"/>
  <c r="Z39" i="22"/>
  <c r="I40" i="22"/>
  <c r="Q40" i="22"/>
  <c r="Y40" i="22"/>
  <c r="H41" i="22"/>
  <c r="P41" i="22"/>
  <c r="X41" i="22"/>
  <c r="AF41" i="22"/>
  <c r="O42" i="22"/>
  <c r="W42" i="22"/>
  <c r="AE42" i="22"/>
  <c r="N43" i="22"/>
  <c r="V43" i="22"/>
  <c r="AD43" i="22"/>
  <c r="M44" i="22"/>
  <c r="U44" i="22"/>
  <c r="AC44" i="22"/>
  <c r="L45" i="22"/>
  <c r="T45" i="22"/>
  <c r="AB45" i="22"/>
  <c r="K46" i="22"/>
  <c r="S46" i="22"/>
  <c r="AA46" i="22"/>
  <c r="N28" i="22"/>
  <c r="V28" i="22"/>
  <c r="AD28" i="22"/>
  <c r="M29" i="22"/>
  <c r="U29" i="22"/>
  <c r="AC29" i="22"/>
  <c r="L30" i="22"/>
  <c r="T30" i="22"/>
  <c r="AB30" i="22"/>
  <c r="K31" i="22"/>
  <c r="S31" i="22"/>
  <c r="AA31" i="22"/>
  <c r="J32" i="22"/>
  <c r="R32" i="22"/>
  <c r="Z32" i="22"/>
  <c r="I33" i="22"/>
  <c r="Q33" i="22"/>
  <c r="Y33" i="22"/>
  <c r="H34" i="22"/>
  <c r="P34" i="22"/>
  <c r="X34" i="22"/>
  <c r="AF34" i="22"/>
  <c r="O35" i="22"/>
  <c r="W35" i="22"/>
  <c r="AE35" i="22"/>
  <c r="N36" i="22"/>
  <c r="V36" i="22"/>
  <c r="AD36" i="22"/>
  <c r="M37" i="22"/>
  <c r="U37" i="22"/>
  <c r="AC37" i="22"/>
  <c r="L38" i="22"/>
  <c r="T38" i="22"/>
  <c r="AB38" i="22"/>
  <c r="K39" i="22"/>
  <c r="S39" i="22"/>
  <c r="AA39" i="22"/>
  <c r="J40" i="22"/>
  <c r="R40" i="22"/>
  <c r="Z40" i="22"/>
  <c r="I41" i="22"/>
  <c r="Q41" i="22"/>
  <c r="Y41" i="22"/>
  <c r="H42" i="22"/>
  <c r="P42" i="22"/>
  <c r="X42" i="22"/>
  <c r="AF42" i="22"/>
  <c r="O43" i="22"/>
  <c r="W43" i="22"/>
  <c r="AE43" i="22"/>
  <c r="N44" i="22"/>
  <c r="V44" i="22"/>
  <c r="AD44" i="22"/>
  <c r="M45" i="22"/>
  <c r="U45" i="22"/>
  <c r="AC45" i="22"/>
  <c r="L46" i="22"/>
  <c r="T46" i="22"/>
  <c r="AB46" i="22"/>
  <c r="L9" i="22" l="1"/>
  <c r="H10" i="22"/>
  <c r="AG41" i="22"/>
  <c r="AC10" i="22"/>
  <c r="AG36" i="22"/>
  <c r="AG17" i="22"/>
  <c r="AA8" i="22"/>
  <c r="V10" i="22"/>
  <c r="J8" i="22"/>
  <c r="AE9" i="22"/>
  <c r="AG46" i="22"/>
  <c r="AD9" i="22"/>
  <c r="AG29" i="22"/>
  <c r="AE8" i="22"/>
  <c r="Z10" i="22"/>
  <c r="N8" i="22"/>
  <c r="AA9" i="22"/>
  <c r="AG26" i="22"/>
  <c r="J9" i="22"/>
  <c r="AG12" i="22"/>
  <c r="P8" i="22"/>
  <c r="AE10" i="22"/>
  <c r="S8" i="22"/>
  <c r="N10" i="22"/>
  <c r="AG39" i="22"/>
  <c r="W9" i="22"/>
  <c r="AG38" i="22"/>
  <c r="V9" i="22"/>
  <c r="AG21" i="22"/>
  <c r="W8" i="22"/>
  <c r="R10" i="22"/>
  <c r="AG43" i="22"/>
  <c r="S9" i="22"/>
  <c r="AG18" i="22"/>
  <c r="AB8" i="22"/>
  <c r="G234" i="22" s="1"/>
  <c r="W10" i="22"/>
  <c r="K8" i="22"/>
  <c r="AF9" i="22"/>
  <c r="H235" i="22" s="1"/>
  <c r="AG31" i="22"/>
  <c r="O9" i="22"/>
  <c r="AG30" i="22"/>
  <c r="N9" i="22"/>
  <c r="AA10" i="22"/>
  <c r="O8" i="22"/>
  <c r="J10" i="22"/>
  <c r="AG35" i="22"/>
  <c r="K9" i="22"/>
  <c r="AF10" i="22"/>
  <c r="I235" i="22" s="1"/>
  <c r="T8" i="22"/>
  <c r="AG13" i="22"/>
  <c r="AG40" i="22"/>
  <c r="X9" i="22"/>
  <c r="AG23" i="22"/>
  <c r="G9" i="22"/>
  <c r="AG22" i="22"/>
  <c r="AF8" i="22"/>
  <c r="G235" i="22" s="1"/>
  <c r="S10" i="22"/>
  <c r="G8" i="22"/>
  <c r="AB9" i="22"/>
  <c r="H234" i="22" s="1"/>
  <c r="AG27" i="22"/>
  <c r="AC8" i="22"/>
  <c r="X10" i="22"/>
  <c r="L8" i="22"/>
  <c r="G10" i="22"/>
  <c r="AG32" i="22"/>
  <c r="P9" i="22"/>
  <c r="AG15" i="22"/>
  <c r="Y8" i="22"/>
  <c r="AG14" i="22"/>
  <c r="X8" i="22"/>
  <c r="K10" i="22"/>
  <c r="AG44" i="22"/>
  <c r="T9" i="22"/>
  <c r="AG19" i="22"/>
  <c r="U8" i="22"/>
  <c r="P10" i="22"/>
  <c r="AG24" i="22"/>
  <c r="Q8" i="22"/>
  <c r="AC9" i="22"/>
  <c r="M8" i="22"/>
  <c r="AG33" i="22"/>
  <c r="Q9" i="22"/>
  <c r="AG16" i="22"/>
  <c r="Z8" i="22"/>
  <c r="U10" i="22"/>
  <c r="I8" i="22"/>
  <c r="T10" i="22"/>
  <c r="AG45" i="22"/>
  <c r="U9" i="22"/>
  <c r="AG28" i="22"/>
  <c r="AD8" i="22"/>
  <c r="Q10" i="22"/>
  <c r="AG42" i="22"/>
  <c r="Z9" i="22"/>
  <c r="Y9" i="22"/>
  <c r="AB10" i="22"/>
  <c r="I234" i="22" s="1"/>
  <c r="Y10" i="22"/>
  <c r="AG25" i="22"/>
  <c r="I9" i="22"/>
  <c r="AD10" i="22"/>
  <c r="R8" i="22"/>
  <c r="M10" i="22"/>
  <c r="H8" i="22"/>
  <c r="L10" i="22"/>
  <c r="AG37" i="22"/>
  <c r="M9" i="22"/>
  <c r="AG20" i="22"/>
  <c r="V8" i="22"/>
  <c r="I10" i="22"/>
  <c r="AG34" i="22"/>
  <c r="R9" i="22"/>
  <c r="H9" i="22"/>
  <c r="AG11" i="22"/>
  <c r="O10" i="22"/>
  <c r="AG9" i="22" l="1"/>
  <c r="AG8" i="22"/>
  <c r="AG10" i="22"/>
  <c r="Q221" i="22" l="1"/>
  <c r="Q185" i="22" s="1"/>
  <c r="AG185" i="22" s="1"/>
  <c r="P2" i="20"/>
  <c r="AG221" i="22" l="1"/>
  <c r="X2" i="22"/>
  <c r="R2" i="22"/>
  <c r="M2" i="22"/>
  <c r="G2" i="22"/>
  <c r="K3" i="21"/>
  <c r="K2" i="20"/>
  <c r="A10"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<sst xmlns="http://schemas.openxmlformats.org/spreadsheetml/2006/main" count="11581" uniqueCount="2981">
  <si>
    <t>障害大区分</t>
    <rPh sb="0" eb="2">
      <t>ショウガイ</t>
    </rPh>
    <rPh sb="2" eb="5">
      <t>ダイクブン</t>
    </rPh>
    <phoneticPr fontId="2"/>
  </si>
  <si>
    <t>障害小区分</t>
    <rPh sb="0" eb="2">
      <t>ショウガイ</t>
    </rPh>
    <rPh sb="2" eb="5">
      <t>ショウクブン</t>
    </rPh>
    <phoneticPr fontId="2"/>
  </si>
  <si>
    <t>診断名リスト</t>
    <rPh sb="0" eb="3">
      <t>シンダンメイ</t>
    </rPh>
    <phoneticPr fontId="2"/>
  </si>
  <si>
    <t>診断名</t>
    <rPh sb="0" eb="3">
      <t>シンダンメイ</t>
    </rPh>
    <phoneticPr fontId="4"/>
  </si>
  <si>
    <t>障害大区分</t>
    <rPh sb="0" eb="2">
      <t>ショウガイ</t>
    </rPh>
    <rPh sb="2" eb="3">
      <t>ダイ</t>
    </rPh>
    <rPh sb="3" eb="5">
      <t>クブン</t>
    </rPh>
    <phoneticPr fontId="2"/>
  </si>
  <si>
    <t>11β-水酸化酵素欠損症</t>
  </si>
  <si>
    <t>13トリソミー症候群</t>
  </si>
  <si>
    <t>17α-水酸化酵素欠損症</t>
  </si>
  <si>
    <t>17β-ヒドロキシステロイド脱水素酵素欠損症</t>
  </si>
  <si>
    <t>18トリソミー症候群</t>
  </si>
  <si>
    <t>21-水酸化酵素欠損症</t>
  </si>
  <si>
    <t>22q11.2欠失症候群</t>
  </si>
  <si>
    <t>3β-ヒドロキシステロイド脱水素酵素欠損症</t>
  </si>
  <si>
    <t>3-ヒドロキシ-3-メチルグルタル酸血症</t>
  </si>
  <si>
    <t>3-ヒドロキシアシルCoA脱水素酵素欠損症</t>
  </si>
  <si>
    <t>46,XY性分化疾患</t>
  </si>
  <si>
    <t>5α-還元酵素欠損症</t>
  </si>
  <si>
    <t>ACTH産生症候群</t>
  </si>
  <si>
    <t>ACTH単独欠損症</t>
  </si>
  <si>
    <t>ACTH不応症</t>
  </si>
  <si>
    <t>ADA欠損症</t>
  </si>
  <si>
    <t>ADHD</t>
  </si>
  <si>
    <t>発達障害</t>
    <rPh sb="0" eb="2">
      <t>ハッタツ</t>
    </rPh>
    <rPh sb="2" eb="4">
      <t>ショウガイ</t>
    </rPh>
    <phoneticPr fontId="2"/>
  </si>
  <si>
    <t>ADH不適切分泌症候群</t>
  </si>
  <si>
    <t>AIHA</t>
  </si>
  <si>
    <t>ALPS</t>
  </si>
  <si>
    <t>ASD</t>
  </si>
  <si>
    <t>Bリンパ芽球性リンパ腫</t>
  </si>
  <si>
    <t>C1インヒビター欠損症</t>
  </si>
  <si>
    <t>CD8欠損症</t>
  </si>
  <si>
    <t>COPD</t>
  </si>
  <si>
    <t>CRPS</t>
  </si>
  <si>
    <t>Down症候群</t>
  </si>
  <si>
    <t>EPI</t>
  </si>
  <si>
    <t>GH分泌不全性低身長症</t>
  </si>
  <si>
    <t>GPI欠損症</t>
  </si>
  <si>
    <t>HDL欠乏症</t>
  </si>
  <si>
    <t>HTLV-1関連脊髄症</t>
  </si>
  <si>
    <t>I-cell病</t>
  </si>
  <si>
    <t>ICF症候群</t>
  </si>
  <si>
    <t>IGF-1不応症</t>
  </si>
  <si>
    <t>IgGサブクラス欠損症</t>
  </si>
  <si>
    <t>IPEX症候群</t>
  </si>
  <si>
    <t>IRAK4欠損症</t>
  </si>
  <si>
    <t>LD</t>
  </si>
  <si>
    <t>SLD</t>
  </si>
  <si>
    <t>LTBI</t>
  </si>
  <si>
    <t>MHCクラスⅠ欠損症</t>
  </si>
  <si>
    <t>MHCクラスⅡ欠損症</t>
  </si>
  <si>
    <t>MyD88欠損症</t>
  </si>
  <si>
    <t>NSAIDs不耐症を伴う多剤薬物過敏</t>
  </si>
  <si>
    <t>N-アセチルグルタミン酸合成酵素欠損症</t>
  </si>
  <si>
    <t>OD</t>
  </si>
  <si>
    <t>その他の障害</t>
    <rPh sb="2" eb="3">
      <t>タ</t>
    </rPh>
    <rPh sb="4" eb="6">
      <t>ショウガイ</t>
    </rPh>
    <phoneticPr fontId="2"/>
  </si>
  <si>
    <t>OHVIRA症候群</t>
  </si>
  <si>
    <t>P450酸化還元酵素欠損症</t>
  </si>
  <si>
    <t>PMS</t>
  </si>
  <si>
    <t>PMS2異常症</t>
  </si>
  <si>
    <t>RIDDLE症候群</t>
  </si>
  <si>
    <t>SCOT欠損症</t>
  </si>
  <si>
    <t>S状結腸過長症</t>
  </si>
  <si>
    <t>TNF受容体関連周期性症候群</t>
  </si>
  <si>
    <t>TSH分泌低下症</t>
  </si>
  <si>
    <t>T-スポット判定陽性</t>
  </si>
  <si>
    <t>Tリンパ芽球性リンパ腫</t>
  </si>
  <si>
    <t>VIP産生腫瘍</t>
  </si>
  <si>
    <t>X連鎖リンパ増殖症候群</t>
  </si>
  <si>
    <t>X連鎖重症複合免疫不全症</t>
  </si>
  <si>
    <t>X連鎖無ガンマグロブリン血症</t>
  </si>
  <si>
    <t>ZAP-70欠損症</t>
  </si>
  <si>
    <t>β-ケトチオラーゼ欠損症</t>
  </si>
  <si>
    <t>アーレンシンドローム</t>
  </si>
  <si>
    <t>アイカルディ症候群</t>
  </si>
  <si>
    <t>アキレス腱短縮症</t>
  </si>
  <si>
    <t>アクネ症候群</t>
  </si>
  <si>
    <t>アスパルチルグルコサミン尿症</t>
  </si>
  <si>
    <t>アスペルガー症候群</t>
  </si>
  <si>
    <t>アデニンホスホリボシルトランスフェラーゼ欠損症</t>
  </si>
  <si>
    <t>アデノシンデアミナーゼ欠損症</t>
  </si>
  <si>
    <t>アトピー性脊髄炎</t>
  </si>
  <si>
    <t>アナフィラキシー</t>
  </si>
  <si>
    <t>アミノ酸代謝異常症</t>
  </si>
  <si>
    <t>アミラーゼ欠損症</t>
  </si>
  <si>
    <t>アミロイド腎</t>
  </si>
  <si>
    <t>アルカプトン尿症</t>
  </si>
  <si>
    <t>アルギニノコハク酸合成酵素欠損症</t>
  </si>
  <si>
    <t>アルギニノコハク酸尿症</t>
  </si>
  <si>
    <t>アルコール乱用</t>
  </si>
  <si>
    <t>アルドステロン合成酵素欠損症</t>
  </si>
  <si>
    <t>アルドステロン症</t>
  </si>
  <si>
    <t>アレキサンダー病</t>
  </si>
  <si>
    <t>アレルギー性結膜炎</t>
  </si>
  <si>
    <t>アレルギー性皮膚炎</t>
  </si>
  <si>
    <t>アレルギー性鼻炎</t>
  </si>
  <si>
    <t>アンドロゲン過剰症</t>
  </si>
  <si>
    <t>アンドロゲン不応症</t>
  </si>
  <si>
    <t>インスリノーマ</t>
  </si>
  <si>
    <t>インスリン様成長因子1不応症</t>
  </si>
  <si>
    <t>インターネット依存</t>
  </si>
  <si>
    <t>インターロイキンⅠ受容体拮抗分子欠損症</t>
  </si>
  <si>
    <t>ウィスコット・オルドリッチ症候群</t>
  </si>
  <si>
    <t>ウィルス性肝炎</t>
  </si>
  <si>
    <t>ウイルス性肝炎</t>
  </si>
  <si>
    <t>ウィルス性虹彩炎</t>
  </si>
  <si>
    <t>ウイルス性虹彩炎</t>
  </si>
  <si>
    <t>ウィルス性脳炎</t>
  </si>
  <si>
    <t>ウイルス性脳炎</t>
  </si>
  <si>
    <t>ウィルソン病</t>
  </si>
  <si>
    <t>ウィルムス腫瘍</t>
  </si>
  <si>
    <t>ウエスト症候群</t>
  </si>
  <si>
    <t>うつ状態</t>
  </si>
  <si>
    <t>精神障害</t>
    <rPh sb="0" eb="2">
      <t>セイシン</t>
    </rPh>
    <rPh sb="2" eb="4">
      <t>ショウガイ</t>
    </rPh>
    <phoneticPr fontId="2"/>
  </si>
  <si>
    <t>気分障害</t>
    <rPh sb="0" eb="2">
      <t>キブン</t>
    </rPh>
    <rPh sb="2" eb="4">
      <t>ショウガイ</t>
    </rPh>
    <phoneticPr fontId="2"/>
  </si>
  <si>
    <t>うつ病</t>
  </si>
  <si>
    <t>うつ病エピソード</t>
  </si>
  <si>
    <t>ウルリッヒ病</t>
  </si>
  <si>
    <t>ウルリヒ型先天性筋ジストロフィー</t>
  </si>
  <si>
    <t>肢体不自由</t>
    <rPh sb="0" eb="2">
      <t>シタイ</t>
    </rPh>
    <rPh sb="2" eb="5">
      <t>フジユウ</t>
    </rPh>
    <phoneticPr fontId="2"/>
  </si>
  <si>
    <t>ウンフェルリヒト・ルントボルク病</t>
  </si>
  <si>
    <t>エカルディ・グティエール症候群</t>
  </si>
  <si>
    <t>エストロゲン過剰症</t>
  </si>
  <si>
    <t>エメリー・ドレイフス型筋ジストロフィー</t>
  </si>
  <si>
    <t>エンテロキナーゼ欠損症</t>
  </si>
  <si>
    <t>オーメン症候群</t>
  </si>
  <si>
    <t>オスグッド後遺症</t>
  </si>
  <si>
    <t>オロト酸尿症</t>
  </si>
  <si>
    <t>聴覚・言語障害</t>
    <rPh sb="0" eb="2">
      <t>チョウカク</t>
    </rPh>
    <rPh sb="3" eb="5">
      <t>ゲンゴ</t>
    </rPh>
    <rPh sb="5" eb="7">
      <t>ショウガイ</t>
    </rPh>
    <phoneticPr fontId="2"/>
  </si>
  <si>
    <t>言語障害のみ</t>
    <rPh sb="0" eb="2">
      <t>ゲンゴ</t>
    </rPh>
    <rPh sb="2" eb="4">
      <t>ショウガイ</t>
    </rPh>
    <phoneticPr fontId="2"/>
  </si>
  <si>
    <t>カウデン症候群</t>
  </si>
  <si>
    <t>カサバッハ・メリット症候群</t>
  </si>
  <si>
    <t>下肢機能障害</t>
    <rPh sb="0" eb="2">
      <t>カシ</t>
    </rPh>
    <rPh sb="2" eb="4">
      <t>キノウ</t>
    </rPh>
    <rPh sb="4" eb="6">
      <t>ショウガイ</t>
    </rPh>
    <phoneticPr fontId="2"/>
  </si>
  <si>
    <t>ガストリノーマ</t>
  </si>
  <si>
    <t>カテコラミン誘発多形性心室頻拍</t>
  </si>
  <si>
    <t>カナバン病</t>
  </si>
  <si>
    <t>カムラティ・エンゲルマン症候群</t>
  </si>
  <si>
    <t>ガラクトース-1-リン酸ウリジルトランスフェラーゼ欠損
症</t>
  </si>
  <si>
    <t>ガラクトキナーゼ欠損症</t>
  </si>
  <si>
    <t>ガラクトシアリドーシス</t>
  </si>
  <si>
    <t>カルタゲナー症候群</t>
  </si>
  <si>
    <t>カルチノイド症候群</t>
  </si>
  <si>
    <t>カルニチンアシルカルニチントランスロカーゼ欠損症</t>
  </si>
  <si>
    <t>カルニチンパルミトイルトランスフェラーゼⅠ欠損症</t>
  </si>
  <si>
    <t>カルニチンパルミトイルトランスフェラーゼⅡ欠損症</t>
  </si>
  <si>
    <t>カルニチン回路異常症</t>
  </si>
  <si>
    <t>カルバミルリン酸合成酵素欠損症</t>
  </si>
  <si>
    <t>カルマン症候群</t>
  </si>
  <si>
    <t>カロリ病</t>
  </si>
  <si>
    <t>キサンチン尿症</t>
  </si>
  <si>
    <t>ギッテルマン症候群</t>
  </si>
  <si>
    <t>ギャンブル依存</t>
  </si>
  <si>
    <t>クッシング症候群</t>
  </si>
  <si>
    <t>グッドパスチャー症候群</t>
  </si>
  <si>
    <t>くも膜のう胞</t>
  </si>
  <si>
    <t>くも膜嚢胞</t>
  </si>
  <si>
    <t>クラッベ病</t>
  </si>
  <si>
    <t>クリグラー・ナジャー症候群</t>
  </si>
  <si>
    <t>グリコーゲン合成酵素欠損症</t>
  </si>
  <si>
    <t>グリセロール尿症</t>
  </si>
  <si>
    <t>クルーゾン病</t>
  </si>
  <si>
    <t>グルカゴノーマ</t>
  </si>
  <si>
    <t>グルコース-6-リン酸脱水素酵素欠乏症</t>
  </si>
  <si>
    <t>グルコーストランスポーター1欠損症</t>
  </si>
  <si>
    <t>グルココルチコイド抵抗症</t>
  </si>
  <si>
    <t>グルタル酸血症1型</t>
  </si>
  <si>
    <t>グルタル酸血症2型</t>
  </si>
  <si>
    <t>グルタル酸尿症Ⅱ型</t>
  </si>
  <si>
    <t>グルテン不耐症</t>
  </si>
  <si>
    <t>クロウ・深瀬症候群</t>
  </si>
  <si>
    <t>クローン病</t>
  </si>
  <si>
    <t>けいれん</t>
  </si>
  <si>
    <t>けいれん重積型二相性急性脳症</t>
  </si>
  <si>
    <t>けいれん発作</t>
  </si>
  <si>
    <t>ケラチン症性魚鱗癬</t>
  </si>
  <si>
    <t>ゲルストマン症候群</t>
  </si>
  <si>
    <t>ケロイド瘢痕</t>
  </si>
  <si>
    <t>ゴーシェ病</t>
  </si>
  <si>
    <t>コーツ病</t>
  </si>
  <si>
    <t>ゴーハム病</t>
  </si>
  <si>
    <t>ゴーリン症候群</t>
  </si>
  <si>
    <t>コステロ症候群</t>
  </si>
  <si>
    <t>ゴナドトロピン依存性思春期早発症</t>
  </si>
  <si>
    <t>ゴナドトロピン非依存性思春期早発症</t>
  </si>
  <si>
    <t>コハク酸セミアルデヒド脱水素酵素欠損症</t>
  </si>
  <si>
    <t>コフィン・ローリー症候群</t>
  </si>
  <si>
    <t>コミュニケーション症</t>
  </si>
  <si>
    <t>コミュニケーション障害</t>
  </si>
  <si>
    <t>コルネリア・デランゲ症候群</t>
  </si>
  <si>
    <t>コレステリン肉芽腫</t>
  </si>
  <si>
    <t>サッフォー症候群</t>
  </si>
  <si>
    <t>サラセミア</t>
  </si>
  <si>
    <t>サルコイドーシス</t>
  </si>
  <si>
    <t>シアリドーシス</t>
  </si>
  <si>
    <t>シェーグレン・ラルソン症候群</t>
  </si>
  <si>
    <t>シェーグレン症候群</t>
  </si>
  <si>
    <t>シスチン症</t>
  </si>
  <si>
    <t>シスチン尿症</t>
  </si>
  <si>
    <t>シップル症候群</t>
  </si>
  <si>
    <t>シトリン欠損症</t>
  </si>
  <si>
    <t>シトルリン血症</t>
  </si>
  <si>
    <t>ジビル薔薇色粃糠疹</t>
  </si>
  <si>
    <t>シムケ症候群</t>
  </si>
  <si>
    <t>弱視</t>
    <rPh sb="0" eb="2">
      <t>ジャクシ</t>
    </rPh>
    <phoneticPr fontId="8"/>
  </si>
  <si>
    <t>視覚障害</t>
    <rPh sb="0" eb="2">
      <t>シカク</t>
    </rPh>
    <rPh sb="2" eb="4">
      <t>ショウガイ</t>
    </rPh>
    <phoneticPr fontId="2"/>
  </si>
  <si>
    <t>弱視</t>
    <rPh sb="0" eb="2">
      <t>ジャクシ</t>
    </rPh>
    <phoneticPr fontId="2"/>
  </si>
  <si>
    <t>シャルコー・マリー・トゥース病</t>
  </si>
  <si>
    <t>シュワッハマン・ダイアモンド症候群</t>
  </si>
  <si>
    <t>シュワルツ・ヤンペル症候群</t>
  </si>
  <si>
    <t>上下肢機能障害</t>
    <rPh sb="0" eb="3">
      <t>ジョウカシ</t>
    </rPh>
    <rPh sb="3" eb="5">
      <t>キノウ</t>
    </rPh>
    <rPh sb="5" eb="7">
      <t>ショウガイ</t>
    </rPh>
    <phoneticPr fontId="2"/>
  </si>
  <si>
    <t>上肢機能障害</t>
    <rPh sb="0" eb="2">
      <t>ジョウシ</t>
    </rPh>
    <rPh sb="2" eb="4">
      <t>キノウ</t>
    </rPh>
    <rPh sb="4" eb="6">
      <t>ショウガイ</t>
    </rPh>
    <phoneticPr fontId="2"/>
  </si>
  <si>
    <t>ショ糖イソ麦芽糖分解酵素欠損症</t>
  </si>
  <si>
    <t>シンプソン・ゴラビ・ベーメル症候群</t>
  </si>
  <si>
    <t>じんましん</t>
  </si>
  <si>
    <t>スクシニル-CoA:3-ケト酸CoAトランスフェラーゼ欠損症</t>
  </si>
  <si>
    <t>スクシニル-CoAリガーゼ欠損症</t>
  </si>
  <si>
    <t>スタージ・ウェーバー症候群</t>
  </si>
  <si>
    <t>スティーヴンス・ジョンソン症候群</t>
  </si>
  <si>
    <t>ステロイド性皮膚炎</t>
  </si>
  <si>
    <t>ストレス性頭痛</t>
  </si>
  <si>
    <t>スミス・レムリ・オピッツ症候群</t>
  </si>
  <si>
    <t>セピアプテリン還元酵素欠損症</t>
  </si>
  <si>
    <t>ぜんそく</t>
  </si>
  <si>
    <t>セントラルコア病</t>
  </si>
  <si>
    <t>そううつ病</t>
  </si>
  <si>
    <t>そしゃく機能障害</t>
  </si>
  <si>
    <t>ターナー症候群</t>
  </si>
  <si>
    <t>ダイアモンド・ブラックファン貧血</t>
  </si>
  <si>
    <t>タウジッヒ・ビング奇形</t>
  </si>
  <si>
    <t>ダウン症候群</t>
  </si>
  <si>
    <t>タナトフォリック骨異形成症</t>
  </si>
  <si>
    <t>ダニアレルギー</t>
  </si>
  <si>
    <t>ダンディー・ウォーカー症候群</t>
  </si>
  <si>
    <t>チェディアック・東症候群</t>
  </si>
  <si>
    <t>チック症</t>
  </si>
  <si>
    <t>チック症状</t>
  </si>
  <si>
    <t>チャージ症候群</t>
  </si>
  <si>
    <t>チロシン水酸化酵素欠損症</t>
  </si>
  <si>
    <t>ディ・ジョージ症候群</t>
  </si>
  <si>
    <t>デュアン症候群</t>
  </si>
  <si>
    <t>デュシェンヌ型筋ジストロフィー</t>
  </si>
  <si>
    <t>てんかん</t>
  </si>
  <si>
    <t>てんかん発作</t>
  </si>
  <si>
    <t>トゥーレット症候群</t>
  </si>
  <si>
    <t>トゥーレット障害</t>
  </si>
  <si>
    <t>ドゥラトゥレット症候群</t>
  </si>
  <si>
    <t>トゥレット症候群</t>
  </si>
  <si>
    <t>トゥレット障害</t>
  </si>
  <si>
    <t>ドーパミンβ-水酸化酵素欠損症</t>
  </si>
  <si>
    <t>ドモルシア症候群</t>
  </si>
  <si>
    <t>ドライアイ</t>
  </si>
  <si>
    <t>ドラベ症候群</t>
  </si>
  <si>
    <t>ナイミーヘン染色体不安定症候群</t>
  </si>
  <si>
    <t>ナットクラッカー現象</t>
  </si>
  <si>
    <t>ナルコレプシー</t>
  </si>
  <si>
    <t>難聴</t>
    <rPh sb="0" eb="2">
      <t>ナンチョウ</t>
    </rPh>
    <phoneticPr fontId="8"/>
  </si>
  <si>
    <t>ニーマン・ピック病</t>
  </si>
  <si>
    <t>ネイル・パテラ症候群</t>
  </si>
  <si>
    <t>ネイルパテラ症候群</t>
  </si>
  <si>
    <t>ネザートン症候群</t>
  </si>
  <si>
    <t>ネフローゼ症候群</t>
  </si>
  <si>
    <t>ネフロン癆</t>
  </si>
  <si>
    <t>ネマリンミオパチー</t>
  </si>
  <si>
    <t>パーキンソン病</t>
  </si>
  <si>
    <t>バージャー病</t>
  </si>
  <si>
    <t>パーソナリティ障害</t>
  </si>
  <si>
    <t>バーター症候群</t>
  </si>
  <si>
    <t>ハートナップ病</t>
  </si>
  <si>
    <t>ハーラマン・ストライフ症候群</t>
  </si>
  <si>
    <t>ハウスダストアレルギー</t>
  </si>
  <si>
    <t>ハウスダスト症候群</t>
  </si>
  <si>
    <t>バセドウ病</t>
  </si>
  <si>
    <t>バッド・キアリ症候群</t>
  </si>
  <si>
    <t>パニック症状</t>
  </si>
  <si>
    <t>パニック発作</t>
  </si>
  <si>
    <t>バルサルバ洞動脈瘤</t>
  </si>
  <si>
    <t>バルデー・ビードル症候群</t>
  </si>
  <si>
    <t>ハンチントン病</t>
  </si>
  <si>
    <t>バンチ症候群</t>
  </si>
  <si>
    <t>パントテン酸キナーゼ関連神経変性症</t>
  </si>
  <si>
    <t>ビールズ症候群</t>
  </si>
  <si>
    <t>ビオプテリン代謝異常症</t>
  </si>
  <si>
    <t>ビジュアルスノウ</t>
  </si>
  <si>
    <t>ビタミンD依存性くる病</t>
  </si>
  <si>
    <t>ビタミンD抵抗性くる病</t>
  </si>
  <si>
    <t>ビタミンD抵抗性骨軟化症</t>
  </si>
  <si>
    <t>ビタミン代謝異常症</t>
  </si>
  <si>
    <t>ビッカースタッフ脳幹脳炎</t>
  </si>
  <si>
    <t>ヒポキサンチングアニンホスホリボシルトランスフェ</t>
  </si>
  <si>
    <t>びまん性メサンギウム硬化症</t>
  </si>
  <si>
    <t>びまん性星細胞腫</t>
  </si>
  <si>
    <t>ヒルシュスプルング病</t>
  </si>
  <si>
    <t>ピルビン酸カルボキシラーゼ欠損症</t>
  </si>
  <si>
    <t>ピルビン酸キナーゼ欠乏性貧血</t>
  </si>
  <si>
    <t>ピルビン酸脱水素酵素複合体欠損症</t>
  </si>
  <si>
    <t>ファーバー病</t>
  </si>
  <si>
    <t>ファブリー病</t>
  </si>
  <si>
    <t>ファンコーニ症候群</t>
  </si>
  <si>
    <t>フィブリノーゲン欠乏症</t>
  </si>
  <si>
    <t>フィブロネクチン腎症</t>
  </si>
  <si>
    <t>フィンランド型先天性ネフローゼ症候群</t>
  </si>
  <si>
    <t>フォンウィルブランド病</t>
  </si>
  <si>
    <t>フォンタン術後症候群</t>
  </si>
  <si>
    <t>フォンヒッペル・リンドウ病</t>
  </si>
  <si>
    <t>フコシドーシス</t>
  </si>
  <si>
    <t>ブドウ膜炎</t>
  </si>
  <si>
    <t>ぶどう膜炎</t>
  </si>
  <si>
    <t>フマラーゼ欠損症</t>
  </si>
  <si>
    <t>ブラウ症候群</t>
  </si>
  <si>
    <t>プリオン病</t>
  </si>
  <si>
    <t>プリンヌクレオシドホスホリラーゼ欠損症</t>
  </si>
  <si>
    <t>プリンピリミジン代謝異常症</t>
  </si>
  <si>
    <t>ブルーム症候群</t>
  </si>
  <si>
    <t>フルクトース-1,6-ビスホスファターゼ欠損症</t>
  </si>
  <si>
    <t>プロリダーゼ欠損症</t>
  </si>
  <si>
    <t>ベーチェット病</t>
  </si>
  <si>
    <t>ベスレムミオパチー</t>
  </si>
  <si>
    <t>ベックウィズ・ヴィーデマン症候群</t>
  </si>
  <si>
    <t>ベラパミル感受性心室頻拍</t>
  </si>
  <si>
    <t>ペルオキシソーム形成異常症</t>
  </si>
  <si>
    <t>ペルオキシソーム病</t>
  </si>
  <si>
    <t>ベルナール・スーリエ症候群</t>
  </si>
  <si>
    <t>ポイツ・ジェガース症候群</t>
  </si>
  <si>
    <t>ホジキンリンパ腫</t>
  </si>
  <si>
    <t>ホスホエノールピルビン酸カルボキシキナーゼ欠損症</t>
  </si>
  <si>
    <t>ポッター症候群</t>
  </si>
  <si>
    <t>ホモシスチン尿症</t>
  </si>
  <si>
    <t>ポンペ病</t>
  </si>
  <si>
    <t>マッキューン・オルブライト症候群</t>
  </si>
  <si>
    <t>マリネスコ・シェーグレン症候群</t>
  </si>
  <si>
    <t>マルチコア病</t>
  </si>
  <si>
    <t>マルチプルスルファターゼ欠損症</t>
  </si>
  <si>
    <t>マンノシドーシス</t>
  </si>
  <si>
    <t>ミエロペルオキシダーゼ欠損症</t>
  </si>
  <si>
    <t>ミオクロニー欠神てんかん</t>
  </si>
  <si>
    <t>ミオクロニー脱力発作を伴うてんかん</t>
  </si>
  <si>
    <t>ミオチュブラーミオパチー</t>
  </si>
  <si>
    <t>ミトコンドリアDNA枯渇症候群</t>
  </si>
  <si>
    <t>ミトコンドリアDNA突然変異</t>
  </si>
  <si>
    <t>ミトコンドリア呼吸鎖複合体欠損症</t>
  </si>
  <si>
    <t>ミトコンドリア病</t>
  </si>
  <si>
    <t>ミニコア病</t>
  </si>
  <si>
    <t>ムコリピドーシスⅡ型</t>
  </si>
  <si>
    <t>ムコリピドーシスⅢ型</t>
  </si>
  <si>
    <t>ムコ多糖症</t>
  </si>
  <si>
    <t>メイ・ヘグリン異常症</t>
  </si>
  <si>
    <t>メープルシロップ尿症</t>
  </si>
  <si>
    <t>メサンギウム増殖性糸球体腎炎</t>
  </si>
  <si>
    <t>メチルグルタコン酸尿症</t>
  </si>
  <si>
    <t>メバロン酸キナーゼ欠損症</t>
  </si>
  <si>
    <t>メビウス症候群</t>
  </si>
  <si>
    <t>めまい症</t>
  </si>
  <si>
    <t>めまい発作</t>
  </si>
  <si>
    <t>メロシン欠損型先天性筋ジストロフィー</t>
  </si>
  <si>
    <t>メンデル遺伝型マイコバクテリア易感染症</t>
  </si>
  <si>
    <t>モビッツ2型ブロック</t>
  </si>
  <si>
    <t>もやもや病</t>
  </si>
  <si>
    <t>ユーイング肉腫</t>
  </si>
  <si>
    <t>ラーセン症候群</t>
  </si>
  <si>
    <t>ラーゼ欠損症</t>
  </si>
  <si>
    <t>ライソゾーム病</t>
  </si>
  <si>
    <t>ラスムッセン脳炎</t>
  </si>
  <si>
    <t>ラテックスアレルギー</t>
  </si>
  <si>
    <t>ラトケ嚢胞</t>
  </si>
  <si>
    <t>ラフォラ病</t>
  </si>
  <si>
    <t>ラブドイド腫瘍</t>
  </si>
  <si>
    <t>ラムゼイハント症候群</t>
  </si>
  <si>
    <t>ランゲルハンス細胞組織球症</t>
  </si>
  <si>
    <t>ランドウ・クレフナー症候群</t>
  </si>
  <si>
    <t>リー症候群</t>
  </si>
  <si>
    <t>リドル症候群</t>
  </si>
  <si>
    <t>リパーゼ欠損症</t>
  </si>
  <si>
    <t>リポイドタンパク症</t>
  </si>
  <si>
    <t>リポイド副腎過形成症</t>
  </si>
  <si>
    <t>リポタンパク糸球体症</t>
  </si>
  <si>
    <t>リンパ管腫</t>
  </si>
  <si>
    <t>リンパ管腫症</t>
  </si>
  <si>
    <t>リンパ腫</t>
  </si>
  <si>
    <t>るい痩</t>
  </si>
  <si>
    <t>ループス腎炎</t>
  </si>
  <si>
    <t>ルビンシュタイン・テイビ症候群</t>
  </si>
  <si>
    <t>レーベル遺伝性視神経症</t>
  </si>
  <si>
    <t>レストレスレッグス症候群</t>
  </si>
  <si>
    <t>レックリングハウゼン病</t>
  </si>
  <si>
    <t>レッシュ・ナイハン症候群</t>
  </si>
  <si>
    <t>レット症候群</t>
  </si>
  <si>
    <t>レフサム病</t>
  </si>
  <si>
    <t>ロイス・ディーツ症候群</t>
  </si>
  <si>
    <t>聾</t>
    <rPh sb="0" eb="1">
      <t>ロウ</t>
    </rPh>
    <phoneticPr fontId="2"/>
  </si>
  <si>
    <t>ロウ症候群</t>
  </si>
  <si>
    <t>亜急性硬化性全脳炎</t>
  </si>
  <si>
    <t>亜脱臼性股関節症</t>
  </si>
  <si>
    <t>亜硫酸酸化酵素欠損症</t>
  </si>
  <si>
    <t>悪性ラブドイド腫瘍</t>
  </si>
  <si>
    <t>悪性関節リウマチ</t>
  </si>
  <si>
    <t>悪性胸腺腫</t>
  </si>
  <si>
    <t>悪性黒色腫</t>
  </si>
  <si>
    <t>悪性骨巨細胞腫</t>
  </si>
  <si>
    <t>悪性神経鞘腫</t>
  </si>
  <si>
    <t>悪性末梢神経鞘腫瘍</t>
  </si>
  <si>
    <t>依存を生じない物質の乱用</t>
  </si>
  <si>
    <t>依存症候群</t>
  </si>
  <si>
    <t>依存性人格障害</t>
  </si>
  <si>
    <t>意識消失発作</t>
  </si>
  <si>
    <t>意識障害</t>
  </si>
  <si>
    <t>意欲低下</t>
  </si>
  <si>
    <t>異型奇形腫瘍</t>
  </si>
  <si>
    <t>異所性甲状腺</t>
  </si>
  <si>
    <t>異所性副腎皮質刺激ホルモン産生症候群</t>
  </si>
  <si>
    <t>異染性白質ジストロフィー</t>
  </si>
  <si>
    <t>胃腸機能障害</t>
  </si>
  <si>
    <t>萎縮腎</t>
  </si>
  <si>
    <t>萎縮性甲状腺炎</t>
  </si>
  <si>
    <t>遺伝性ジストニア</t>
  </si>
  <si>
    <t>遺伝性フルクトース不耐症</t>
  </si>
  <si>
    <t>遺伝性運動感覚ニューロパチー</t>
  </si>
  <si>
    <t>遺伝性球状赤血球症</t>
  </si>
  <si>
    <t>遺伝性血管性浮腫</t>
  </si>
  <si>
    <t>遺伝性自己炎症疾患</t>
  </si>
  <si>
    <t>遺伝性出血性末梢血管拡張症</t>
  </si>
  <si>
    <t>遺伝性溶血性貧血</t>
  </si>
  <si>
    <t>一過性精神病性障害</t>
  </si>
  <si>
    <t>一過性脳虚血症</t>
  </si>
  <si>
    <t>一過性脳虚血発作</t>
  </si>
  <si>
    <t>一次性ネフローゼ症候群</t>
  </si>
  <si>
    <t>一次性膜性増殖性糸球体腎炎</t>
  </si>
  <si>
    <t>一側肺動脈欠損</t>
  </si>
  <si>
    <t>右冠動脈肺動脈起始症</t>
  </si>
  <si>
    <t>右室二腔症</t>
  </si>
  <si>
    <t>運動性じんましん</t>
  </si>
  <si>
    <t>運動誘発性アナフィラキシー</t>
  </si>
  <si>
    <t>液性免疫不全を主とする疾患</t>
  </si>
  <si>
    <t>円形脱毛症</t>
  </si>
  <si>
    <t>炎症性腸疾患</t>
  </si>
  <si>
    <t>遠位型ミオパチー</t>
  </si>
  <si>
    <t>遠位橈尺関節変形性関節症</t>
  </si>
  <si>
    <t>遠視</t>
  </si>
  <si>
    <t>塩素アレルギー</t>
  </si>
  <si>
    <t>横紋筋肉腫</t>
  </si>
  <si>
    <t>黄色靱帯骨化症</t>
  </si>
  <si>
    <t>下顎前突症</t>
  </si>
  <si>
    <t>下肢静止不能症候群</t>
  </si>
  <si>
    <t>下垂体機能低下症</t>
  </si>
  <si>
    <t>下垂体性巨人症</t>
  </si>
  <si>
    <t>下垂体腺腫</t>
  </si>
  <si>
    <t>化学物質アレルギー</t>
  </si>
  <si>
    <t>化膿性汗腺炎</t>
  </si>
  <si>
    <t>化膿性無菌性関節炎</t>
  </si>
  <si>
    <t>化膿性無菌性関節炎・壊疽性膿皮症・アクネ症候群</t>
  </si>
  <si>
    <t>家族性高コレステロール血症</t>
  </si>
  <si>
    <t>家族性若年性高尿酸血症性腎症</t>
  </si>
  <si>
    <t>家族性赤血球増加症</t>
  </si>
  <si>
    <t>家族性腺腫性ポリポーシス</t>
  </si>
  <si>
    <t>家族性複合型高脂血症</t>
  </si>
  <si>
    <t>寡巨大糸球体症</t>
  </si>
  <si>
    <t>花粉アレルギー</t>
  </si>
  <si>
    <t>花粉症</t>
  </si>
  <si>
    <t>過活動性膀胱</t>
  </si>
  <si>
    <t>過活動膀胱</t>
  </si>
  <si>
    <t>過換気症候群</t>
  </si>
  <si>
    <t>過剰歯</t>
  </si>
  <si>
    <t>過多月経</t>
  </si>
  <si>
    <t>過長月経</t>
  </si>
  <si>
    <t>過敏性胃腸炎</t>
  </si>
  <si>
    <t>過敏性胃腸症</t>
  </si>
  <si>
    <t>過敏性症候群</t>
  </si>
  <si>
    <t>過敏性大腸炎</t>
  </si>
  <si>
    <t>過敏性腸症候群</t>
  </si>
  <si>
    <t>解離性障害</t>
  </si>
  <si>
    <t>解離性人格障害</t>
  </si>
  <si>
    <t>解離性同一性障害</t>
  </si>
  <si>
    <t>回転性めまい</t>
  </si>
  <si>
    <t>壊疽性膿皮症</t>
  </si>
  <si>
    <t>海馬硬化を伴う内側側頭葉てんかん</t>
  </si>
  <si>
    <t>外耳道閉鎖症</t>
  </si>
  <si>
    <t>外斜視</t>
  </si>
  <si>
    <t>外傷後健忘症</t>
  </si>
  <si>
    <t>外傷性てんかん</t>
  </si>
  <si>
    <t>外傷性屈曲性脊髄症</t>
  </si>
  <si>
    <t>外傷性頚部症候群</t>
  </si>
  <si>
    <t>拡張型心筋症</t>
  </si>
  <si>
    <t>学習障害</t>
  </si>
  <si>
    <t>顎変形症</t>
  </si>
  <si>
    <t>滑脳症</t>
  </si>
  <si>
    <t>滑膜肉腫</t>
  </si>
  <si>
    <t>褐色細胞腫</t>
  </si>
  <si>
    <t>鎌状赤血球症</t>
  </si>
  <si>
    <t>乾癬</t>
  </si>
  <si>
    <t>冠動脈起始異常</t>
  </si>
  <si>
    <t>冠動脈狭窄症</t>
  </si>
  <si>
    <t>冠動脈瘻</t>
  </si>
  <si>
    <t>寒冷凝集素症</t>
  </si>
  <si>
    <t>完全型心内膜床欠損症</t>
  </si>
  <si>
    <t>完全型房室中隔欠損症</t>
  </si>
  <si>
    <t>完全房室ブロック</t>
  </si>
  <si>
    <t>感情障害</t>
  </si>
  <si>
    <t>環状20番染色体症候群</t>
  </si>
  <si>
    <t>肝芽腫</t>
  </si>
  <si>
    <t>肝巨大血管腫</t>
  </si>
  <si>
    <t>肝硬変症</t>
  </si>
  <si>
    <t>肝細胞癌</t>
  </si>
  <si>
    <t>肝中心静脈閉鎖症を伴う免疫不全症</t>
  </si>
  <si>
    <t>肝内胆管減少症</t>
  </si>
  <si>
    <t>間欠性爆発性障害</t>
  </si>
  <si>
    <t>間質性膀胱炎</t>
  </si>
  <si>
    <t>関係念慮</t>
  </si>
  <si>
    <t>関節痛</t>
  </si>
  <si>
    <t>眼球運動障害</t>
  </si>
  <si>
    <t>眼球形成不全</t>
  </si>
  <si>
    <t>眼球振とう</t>
  </si>
  <si>
    <t>眼疼痛</t>
  </si>
  <si>
    <t>眼瞼下垂</t>
  </si>
  <si>
    <t>顔面肩甲上腕型筋ジストロフィー</t>
  </si>
  <si>
    <t>器質性精神障害</t>
  </si>
  <si>
    <t>基底細胞母斑症候群</t>
  </si>
  <si>
    <t>機能性頭痛</t>
  </si>
  <si>
    <t>機能性腹部膨張症</t>
  </si>
  <si>
    <t>機能性便秘症</t>
  </si>
  <si>
    <t>気管支拡張症</t>
  </si>
  <si>
    <t>気管支腫瘍</t>
  </si>
  <si>
    <t>気管支喘息</t>
  </si>
  <si>
    <t>気道狭窄</t>
  </si>
  <si>
    <t>気脳症</t>
  </si>
  <si>
    <t>気分障害</t>
  </si>
  <si>
    <t>記憶障害</t>
  </si>
  <si>
    <t>起立性障害</t>
  </si>
  <si>
    <t>起立性体位性頻脈症候群</t>
  </si>
  <si>
    <t>起立性蛋白尿</t>
  </si>
  <si>
    <t>起立性調整障害</t>
  </si>
  <si>
    <t>起立性調節障害</t>
  </si>
  <si>
    <t>起立性低血圧</t>
  </si>
  <si>
    <t>起立性貧血</t>
  </si>
  <si>
    <t>起立性不耐症</t>
  </si>
  <si>
    <t>偽性低アルドステロン症</t>
  </si>
  <si>
    <t>偽性軟骨無形成症</t>
  </si>
  <si>
    <t>吃音</t>
  </si>
  <si>
    <t>吃音症</t>
  </si>
  <si>
    <t>脚ブロック</t>
  </si>
  <si>
    <t>逆流性食道炎</t>
  </si>
  <si>
    <t>急性肝不全</t>
  </si>
  <si>
    <t>急性硬膜外血腫</t>
  </si>
  <si>
    <t>急性疱状苔癬状糠疹</t>
  </si>
  <si>
    <t>球脊髄性筋萎縮症</t>
  </si>
  <si>
    <t>巨細胞性動脈炎</t>
  </si>
  <si>
    <t>巨赤芽球性貧血</t>
  </si>
  <si>
    <t>巨大静脈奇形</t>
  </si>
  <si>
    <t>巨大動静脈奇形</t>
  </si>
  <si>
    <t>虚血性脊髄症</t>
  </si>
  <si>
    <t>境界域の知的発達</t>
  </si>
  <si>
    <t>境界型パーソナリティ障害</t>
  </si>
  <si>
    <t>強迫神経症</t>
  </si>
  <si>
    <t>強迫性障害</t>
  </si>
  <si>
    <t>強皮症</t>
  </si>
  <si>
    <t>橋本病</t>
  </si>
  <si>
    <t>狭心症</t>
  </si>
  <si>
    <t>胸郭出口症候群</t>
  </si>
  <si>
    <t>胸郭不全症候群</t>
  </si>
  <si>
    <t>胸腺低形成</t>
  </si>
  <si>
    <t>胸膜項部腫瘍</t>
  </si>
  <si>
    <t>胸膜肺芽腫</t>
  </si>
  <si>
    <t>局在関連てんかん</t>
  </si>
  <si>
    <t>局所性多汗症</t>
  </si>
  <si>
    <t>局所多汗症</t>
  </si>
  <si>
    <t>局所疼痛症候群</t>
  </si>
  <si>
    <t>極長鎖アシルCoA脱水素酵素欠損症</t>
  </si>
  <si>
    <t>筋ジストロフィー</t>
  </si>
  <si>
    <t>筋萎縮性側索硬化症</t>
  </si>
  <si>
    <t>筋性斜頸</t>
  </si>
  <si>
    <t>筋膜性疼痛症候群</t>
  </si>
  <si>
    <t>緊張型頭痛</t>
  </si>
  <si>
    <t>緊張性頭痛</t>
  </si>
  <si>
    <t>近視</t>
  </si>
  <si>
    <t>金属アレルギー</t>
  </si>
  <si>
    <t>金属代謝異常症</t>
  </si>
  <si>
    <t>空間認知障害</t>
  </si>
  <si>
    <t>頚性神経筋症候群</t>
  </si>
  <si>
    <t>頚椎すべり症</t>
  </si>
  <si>
    <t>頚椎症</t>
  </si>
  <si>
    <t>頚椎椎間板症</t>
  </si>
  <si>
    <t>頚椎捻挫</t>
  </si>
  <si>
    <t>欠神発作</t>
  </si>
  <si>
    <t>結合組織異常症</t>
  </si>
  <si>
    <t>結節性多発血管炎</t>
  </si>
  <si>
    <t>結節性多発動脈炎</t>
  </si>
  <si>
    <t>結膜下異物</t>
  </si>
  <si>
    <t>結膜嚢胞</t>
  </si>
  <si>
    <t>結膜浮腫</t>
  </si>
  <si>
    <t>血圧調整障害</t>
  </si>
  <si>
    <t>血管迷走神経失神</t>
  </si>
  <si>
    <t>血管輪</t>
  </si>
  <si>
    <t>血球貪食性リンパ組織球症</t>
  </si>
  <si>
    <t>血小板機能異常症</t>
  </si>
  <si>
    <t>血小板減少症</t>
  </si>
  <si>
    <t>血小板減少性紫斑病</t>
  </si>
  <si>
    <t>血小板放出機構異常症</t>
  </si>
  <si>
    <t>血小板無力症</t>
  </si>
  <si>
    <t>血栓性血小板減少性紫斑病</t>
  </si>
  <si>
    <t>血栓性静脈炎</t>
  </si>
  <si>
    <t>血尿</t>
  </si>
  <si>
    <t>血友病</t>
  </si>
  <si>
    <t>月経困難症</t>
  </si>
  <si>
    <t>月経前緊張症</t>
  </si>
  <si>
    <t>月経前症候群</t>
  </si>
  <si>
    <t>月経痛</t>
  </si>
  <si>
    <t>肩関節反復脱臼</t>
  </si>
  <si>
    <t>見かけの鉱質コルチコイド過剰症候群</t>
  </si>
  <si>
    <t>鍵盤部分断裂</t>
  </si>
  <si>
    <t>顕微鏡的多発血管炎</t>
  </si>
  <si>
    <t>原発性リンパ浮腫</t>
  </si>
  <si>
    <t>原発性抗リン脂質抗体症候群</t>
  </si>
  <si>
    <t>原発性高シュウ酸尿症</t>
  </si>
  <si>
    <t>原発性側索硬化症</t>
  </si>
  <si>
    <t>原発性中枢神経系血管炎</t>
  </si>
  <si>
    <t>原発性低リン血症性くる病</t>
  </si>
  <si>
    <t>原発性無月経</t>
  </si>
  <si>
    <t>原発性免疫不全症候群</t>
  </si>
  <si>
    <t>幻覚</t>
  </si>
  <si>
    <t>幻聴</t>
  </si>
  <si>
    <t>減汗性外胚葉異形成症</t>
  </si>
  <si>
    <t>現実感消失症</t>
  </si>
  <si>
    <t>限局性学習症</t>
  </si>
  <si>
    <t>限局性学習障害</t>
  </si>
  <si>
    <t>限局性皮質異形成</t>
  </si>
  <si>
    <t>固形腫瘍</t>
  </si>
  <si>
    <t>鼓膜欠損</t>
  </si>
  <si>
    <t>後縦隔腫瘍</t>
  </si>
  <si>
    <t>後縦靱帯骨化症</t>
  </si>
  <si>
    <t>後天性下垂体機能低下症</t>
  </si>
  <si>
    <t>後天性甲状腺機能低下症</t>
  </si>
  <si>
    <t>後天性免疫不全症候群</t>
  </si>
  <si>
    <t>後天的な免疫系障害による免疫不全症</t>
  </si>
  <si>
    <t>交換神経緊張亢進</t>
  </si>
  <si>
    <t>光に関する感覚過敏</t>
  </si>
  <si>
    <t>光覚弁</t>
  </si>
  <si>
    <t>口蓋ミオクローヌス</t>
  </si>
  <si>
    <t>口顎口唇裂</t>
  </si>
  <si>
    <t>口渇中枢障害を伴う高ナトリウム血症</t>
  </si>
  <si>
    <t>口腔アレルギー症候群</t>
  </si>
  <si>
    <t>口唇蓋裂</t>
  </si>
  <si>
    <t>口唇赤血球症</t>
  </si>
  <si>
    <t>好酸球性食道炎</t>
  </si>
  <si>
    <t>好酸球性多発血管炎性肉芽腫症</t>
  </si>
  <si>
    <t>好酸球増加症</t>
  </si>
  <si>
    <t>広汎性発達障害</t>
  </si>
  <si>
    <t>広範脊柱管狭窄症</t>
  </si>
  <si>
    <t>抗リン脂質抗体症候群</t>
  </si>
  <si>
    <t>抗糸球体基底膜腎炎</t>
  </si>
  <si>
    <t>抗利尿ホルモン不適切分泌症候群</t>
  </si>
  <si>
    <t>拘束型心筋症</t>
  </si>
  <si>
    <t>構音障害</t>
  </si>
  <si>
    <t>甲状腺癌</t>
  </si>
  <si>
    <t>甲状腺機能亢進症</t>
  </si>
  <si>
    <t>甲状腺刺激ホルモン分泌低下症</t>
  </si>
  <si>
    <t>甲状腺疾患</t>
  </si>
  <si>
    <t>甲状腺腫大</t>
  </si>
  <si>
    <t>甲状腺腫瘍</t>
  </si>
  <si>
    <t>甲状腺肥大</t>
  </si>
  <si>
    <t>硬膜下血腫</t>
  </si>
  <si>
    <t>高IgD症候群</t>
  </si>
  <si>
    <t>高IgE症候群</t>
  </si>
  <si>
    <t>高IgM症候群</t>
  </si>
  <si>
    <t>高アルギニン血症</t>
  </si>
  <si>
    <t>高インスリン血性低血糖症</t>
  </si>
  <si>
    <t>高オルニチン血症</t>
  </si>
  <si>
    <t>高ゴナドトロピン性性腺機能低下症</t>
  </si>
  <si>
    <t>高チロシン血症1型</t>
  </si>
  <si>
    <t>高フェニルアラニン血症</t>
  </si>
  <si>
    <t>高プロラクチン血症</t>
  </si>
  <si>
    <t>高プロリン血症</t>
  </si>
  <si>
    <t>高メチオニン血症</t>
  </si>
  <si>
    <t>高安動脈炎</t>
  </si>
  <si>
    <t>高眼圧</t>
  </si>
  <si>
    <t>高眼圧症</t>
  </si>
  <si>
    <t>高機能自閉症</t>
  </si>
  <si>
    <t>高血圧症</t>
  </si>
  <si>
    <t>高次能障害</t>
  </si>
  <si>
    <t>高次脳機能障害</t>
  </si>
  <si>
    <t>高次脳機能性障害</t>
  </si>
  <si>
    <t>高度手掌多汗症</t>
  </si>
  <si>
    <t>高比重リポタンパク欠乏症</t>
  </si>
  <si>
    <t>腰椎すべり症</t>
  </si>
  <si>
    <t>腰椎間板ヘルニア</t>
  </si>
  <si>
    <t>腰椎椎間板症</t>
  </si>
  <si>
    <t>腰椎椎間板変性症</t>
  </si>
  <si>
    <t>腰椎分離すべり症</t>
  </si>
  <si>
    <t>腰椎分離症</t>
  </si>
  <si>
    <t>腰部ヘルニア</t>
  </si>
  <si>
    <t>骨硬化性疾患</t>
  </si>
  <si>
    <t>骨髄異形成症候群</t>
  </si>
  <si>
    <t>骨髄線維症</t>
  </si>
  <si>
    <t>骨折</t>
  </si>
  <si>
    <t>骨軟骨腫症</t>
  </si>
  <si>
    <t>骨肉腫</t>
  </si>
  <si>
    <t>骨嚢腫</t>
  </si>
  <si>
    <t>骨盤うっ血症候群</t>
  </si>
  <si>
    <t>混合性結合組織病</t>
  </si>
  <si>
    <t>混合性性腺異形成症</t>
  </si>
  <si>
    <t>混合性頭痛</t>
  </si>
  <si>
    <t>混合性不安抑うつ反応</t>
  </si>
  <si>
    <t>混合性胚細胞腫瘍</t>
  </si>
  <si>
    <t>左冠動脈肺動脈起始症</t>
  </si>
  <si>
    <t>左室右房交通症</t>
  </si>
  <si>
    <t>左心低形成症候群</t>
  </si>
  <si>
    <t>坐骨神経痛</t>
  </si>
  <si>
    <t>再生不良性貧血</t>
  </si>
  <si>
    <t>再発性多発軟骨炎</t>
  </si>
  <si>
    <t>細網異形成症</t>
  </si>
  <si>
    <t>三叉神経損傷</t>
  </si>
  <si>
    <t>三叉神経痛</t>
  </si>
  <si>
    <t>三心房心</t>
  </si>
  <si>
    <t>三尖弁狭窄症</t>
  </si>
  <si>
    <t>三尖弁閉鎖不全症</t>
  </si>
  <si>
    <t>三頭酵素欠損症</t>
  </si>
  <si>
    <t>産後うつ状態</t>
  </si>
  <si>
    <t>酸性リパーゼ欠損症</t>
  </si>
  <si>
    <t>子宮筋腫</t>
  </si>
  <si>
    <t>子宮頚がんワクチンによる副作用</t>
  </si>
  <si>
    <t>子宮内膜症</t>
  </si>
  <si>
    <t>子宮内膜増殖症</t>
  </si>
  <si>
    <t>子宮頸がんワクチン後の副反応</t>
  </si>
  <si>
    <t>子宮頸がんワクチン後遺症</t>
  </si>
  <si>
    <t>紫外線アレルギー</t>
  </si>
  <si>
    <t>肢帯型筋ジストロフィー</t>
  </si>
  <si>
    <t>脂質異常症</t>
  </si>
  <si>
    <t>脂質代謝異常症</t>
  </si>
  <si>
    <t>脂肪異栄養症</t>
  </si>
  <si>
    <t>脂肪酸代謝異常症</t>
  </si>
  <si>
    <t>脂肪肉腫</t>
  </si>
  <si>
    <t>視神経炎</t>
  </si>
  <si>
    <t>視神経脊髄炎</t>
  </si>
  <si>
    <t>視神経膠腫</t>
  </si>
  <si>
    <t>持続性感情障害</t>
  </si>
  <si>
    <t>持続性気分障害</t>
  </si>
  <si>
    <t>持続性血尿</t>
  </si>
  <si>
    <t>痔疾</t>
  </si>
  <si>
    <t>耳下腺リンパ節腫瘍</t>
  </si>
  <si>
    <t>耳介奇形</t>
  </si>
  <si>
    <t>耳孔閉鎖</t>
  </si>
  <si>
    <t>自己愛性障害</t>
  </si>
  <si>
    <t>自己愛性人格障害</t>
  </si>
  <si>
    <t>自己炎症性疾患</t>
  </si>
  <si>
    <t>自己臭恐怖</t>
  </si>
  <si>
    <t>自己臭症</t>
  </si>
  <si>
    <t>自己免疫介在性脳炎</t>
  </si>
  <si>
    <t>自己免疫介在性脳症</t>
  </si>
  <si>
    <t>自己免疫関連脳症</t>
  </si>
  <si>
    <t>自己免疫性リンパ増殖症候群</t>
  </si>
  <si>
    <t>自己免疫性肝炎</t>
  </si>
  <si>
    <t>自己免疫性多内分泌腺症候群1型</t>
  </si>
  <si>
    <t>自己免疫性多内分泌腺症候群2型</t>
  </si>
  <si>
    <t>自己免疫性腸症</t>
  </si>
  <si>
    <t>自己免疫性溶血性貧血</t>
  </si>
  <si>
    <t>自己免疫性膵炎</t>
  </si>
  <si>
    <t>自己貪食空胞性ミオパチー</t>
  </si>
  <si>
    <t>自傷癖</t>
  </si>
  <si>
    <t>自然気胸</t>
  </si>
  <si>
    <t>自然免疫異常</t>
  </si>
  <si>
    <t>自閉スペクトラム症</t>
  </si>
  <si>
    <t>自閉症スペクトラム</t>
  </si>
  <si>
    <t>自閉症スペクトラム障害</t>
  </si>
  <si>
    <t>自律神経失調症</t>
  </si>
  <si>
    <t>自律神経調節障害</t>
  </si>
  <si>
    <t>失語症</t>
  </si>
  <si>
    <t>失声症</t>
  </si>
  <si>
    <t>斜頸</t>
  </si>
  <si>
    <t>社会性コミュニケーション障害</t>
  </si>
  <si>
    <t>若年性ポリポーシス</t>
  </si>
  <si>
    <t>若年性一側上肢筋萎縮症</t>
  </si>
  <si>
    <t>若年発症サルコイドーシス</t>
  </si>
  <si>
    <t>手拳足蹠多汗症</t>
  </si>
  <si>
    <t>手根管症候群</t>
  </si>
  <si>
    <t>収縮性心膜炎</t>
  </si>
  <si>
    <t>周期性血小板減少症</t>
  </si>
  <si>
    <t>周期性好中球減少症</t>
  </si>
  <si>
    <t>周期性発熱</t>
  </si>
  <si>
    <t>周期性発熱症候群</t>
  </si>
  <si>
    <t>周期性嘔吐症</t>
  </si>
  <si>
    <t>周期性嘔吐症候群</t>
  </si>
  <si>
    <t>習慣及び衝動の障害</t>
  </si>
  <si>
    <t>醜形恐怖症</t>
  </si>
  <si>
    <t>十二指腸潰瘍</t>
  </si>
  <si>
    <t>縦隔腫瘍</t>
  </si>
  <si>
    <t>重症筋無力症</t>
  </si>
  <si>
    <t>重症型機能性月経困難症</t>
  </si>
  <si>
    <t>重症先天性好中球減少症</t>
  </si>
  <si>
    <t>重度ストレス反応</t>
  </si>
  <si>
    <t>重度の頭蓋骨早期癒合症</t>
  </si>
  <si>
    <t>重複大動脈弓症</t>
  </si>
  <si>
    <t>出血性大腸炎</t>
  </si>
  <si>
    <t>術後</t>
  </si>
  <si>
    <t>術後障害</t>
  </si>
  <si>
    <t>書字困難</t>
  </si>
  <si>
    <t>書字障害</t>
  </si>
  <si>
    <t>徐波睡眠期持続性棘徐波を示すてんかん性脳症</t>
  </si>
  <si>
    <t>小児乾燥型湿疹</t>
  </si>
  <si>
    <t>小児期発症流暢障害（吃音）</t>
  </si>
  <si>
    <t>小児交互性片麻痺</t>
  </si>
  <si>
    <t>小児四肢疼痛発作症</t>
  </si>
  <si>
    <t>小児慢性疲労症候群</t>
  </si>
  <si>
    <t>小耳症</t>
  </si>
  <si>
    <t>小脳梗塞</t>
  </si>
  <si>
    <t>掌蹠膿疱症</t>
  </si>
  <si>
    <t>松果体腫</t>
  </si>
  <si>
    <t>症候性てんかん</t>
  </si>
  <si>
    <t>衝動性コントロール障害</t>
  </si>
  <si>
    <t>上衣腫</t>
  </si>
  <si>
    <t>上咽頭癌</t>
  </si>
  <si>
    <t>上顎低形成</t>
  </si>
  <si>
    <t>上室頻拍</t>
  </si>
  <si>
    <t>常染色体異常</t>
  </si>
  <si>
    <t>常染色体劣性遺伝性魚鱗癬</t>
  </si>
  <si>
    <t>情緒不安性パーソナリティ障害</t>
  </si>
  <si>
    <t>情緒不安定</t>
  </si>
  <si>
    <t>植物アレルギー</t>
  </si>
  <si>
    <t>植物依存性運動誘発アナフィラキシー</t>
  </si>
  <si>
    <t>色覚異常</t>
  </si>
  <si>
    <t>色覚多様性</t>
  </si>
  <si>
    <t>色素失調症</t>
  </si>
  <si>
    <t>色盲</t>
  </si>
  <si>
    <t>食道咽頭神経過敏症</t>
  </si>
  <si>
    <t>食品アレルギー</t>
  </si>
  <si>
    <t>食物アナフィラキシー</t>
  </si>
  <si>
    <t>食物依存性運動誘発アナフィラキシー</t>
  </si>
  <si>
    <t>唇顎口蓋裂</t>
  </si>
  <si>
    <t>心因症頻尿</t>
  </si>
  <si>
    <t>心因性ジストニア</t>
  </si>
  <si>
    <t>心因性てんかん</t>
  </si>
  <si>
    <t>心因性多汗症</t>
  </si>
  <si>
    <t>心因性難聴</t>
  </si>
  <si>
    <t>心因反応</t>
  </si>
  <si>
    <t>心筋梗塞</t>
  </si>
  <si>
    <t>心筋緻密化障害</t>
  </si>
  <si>
    <t>心雑音</t>
  </si>
  <si>
    <t>心室細動</t>
  </si>
  <si>
    <t>心室性不整脈</t>
  </si>
  <si>
    <t>心室中隔欠損症</t>
  </si>
  <si>
    <t>心室頻拍</t>
  </si>
  <si>
    <t>心室瘤</t>
  </si>
  <si>
    <t>心身の不調</t>
  </si>
  <si>
    <t>心身症</t>
  </si>
  <si>
    <t>心臓腫瘍</t>
  </si>
  <si>
    <t>心内膜線維弾性症</t>
  </si>
  <si>
    <t>心房細動</t>
  </si>
  <si>
    <t>心房粗動</t>
  </si>
  <si>
    <t>振戦</t>
  </si>
  <si>
    <t>新生児ヘモクロマトーシス</t>
  </si>
  <si>
    <t>新生児鼠経ヘルニア</t>
  </si>
  <si>
    <t>真珠性中耳炎</t>
  </si>
  <si>
    <t>真性赤血球増加症</t>
  </si>
  <si>
    <t>真性多血症</t>
  </si>
  <si>
    <t>神経セロイドリポフスチン症</t>
  </si>
  <si>
    <t>神経因性膀胱</t>
  </si>
  <si>
    <t>神経過敏症</t>
  </si>
  <si>
    <t>神経芽細胞腫</t>
  </si>
  <si>
    <t>神経芽腫</t>
  </si>
  <si>
    <t>神経細胞移動異常症</t>
  </si>
  <si>
    <t>神経軸索スフェロイド形成を伴う遺伝性びまん性白質脳症</t>
  </si>
  <si>
    <t>神経症</t>
  </si>
  <si>
    <t>神経鞘腫</t>
  </si>
  <si>
    <t>神経衰弱</t>
  </si>
  <si>
    <t>神経衰弱状態</t>
  </si>
  <si>
    <t>神経性頻尿</t>
  </si>
  <si>
    <t>神経節芽腫</t>
  </si>
  <si>
    <t>神経節細胞腫</t>
  </si>
  <si>
    <t>神経節腫</t>
  </si>
  <si>
    <t>神経節膠腫</t>
  </si>
  <si>
    <t>神経線維腫症</t>
  </si>
  <si>
    <t>神経線維腫症Ⅰ型</t>
  </si>
  <si>
    <t>神経叢損傷</t>
  </si>
  <si>
    <t>神経調節失神</t>
  </si>
  <si>
    <t>神経調節性失神</t>
  </si>
  <si>
    <t>神経調節性疾患</t>
  </si>
  <si>
    <t>神経伝達物質異常症</t>
  </si>
  <si>
    <t>神経発達症</t>
  </si>
  <si>
    <t>神経皮膚黒色症</t>
  </si>
  <si>
    <t>神経有棘赤血球症</t>
  </si>
  <si>
    <t>身体表現性障害</t>
  </si>
  <si>
    <t>進行性ミオクローヌスてんかん</t>
  </si>
  <si>
    <t>進行性家族性肝内胆汁うっ滞症</t>
  </si>
  <si>
    <t>進行性核上性麻痺</t>
  </si>
  <si>
    <t>進行性多巣性白質脳症</t>
  </si>
  <si>
    <t>進行性難聴</t>
  </si>
  <si>
    <t>進行性白質脳症</t>
  </si>
  <si>
    <t>尋常性乾癬</t>
  </si>
  <si>
    <t>尋常性白斑病</t>
  </si>
  <si>
    <t>腎芽腫</t>
  </si>
  <si>
    <t>腎奇形</t>
  </si>
  <si>
    <t>腎血管性高血圧</t>
  </si>
  <si>
    <t>腎細胞癌</t>
  </si>
  <si>
    <t>腎性尿崩症</t>
  </si>
  <si>
    <t>腎静脈血栓症</t>
  </si>
  <si>
    <t>腎臓疲労症候群</t>
  </si>
  <si>
    <t>腎動静脈瘻</t>
  </si>
  <si>
    <t>腎尿管結石</t>
  </si>
  <si>
    <t>腎無形成</t>
  </si>
  <si>
    <t>腎明細胞肉腫</t>
  </si>
  <si>
    <t>睡眠時無呼吸症候群</t>
  </si>
  <si>
    <t>遂行機能障害</t>
  </si>
  <si>
    <t>髄液漏出症</t>
  </si>
  <si>
    <t>髄芽腫</t>
  </si>
  <si>
    <t>髄膜腫</t>
  </si>
  <si>
    <t>髄膜脳瘤</t>
  </si>
  <si>
    <t>瀬川病</t>
  </si>
  <si>
    <t>性の発達と方向づけに関連した心理及び行動の障害</t>
  </si>
  <si>
    <t>性索間質性腫瘍</t>
  </si>
  <si>
    <t>性役割障害</t>
  </si>
  <si>
    <t>成熟B細胞リンパ腫</t>
  </si>
  <si>
    <t>成長ホルモン不応性症候群</t>
  </si>
  <si>
    <t>成長ホルモン分泌不全性低身長症</t>
  </si>
  <si>
    <t>生理前症候群</t>
  </si>
  <si>
    <t>生理痛</t>
  </si>
  <si>
    <t>精神運動興奮状態</t>
  </si>
  <si>
    <t>精神障害の重複</t>
  </si>
  <si>
    <t>精神障害者保健福祉手帳</t>
  </si>
  <si>
    <t>精神保健福祉手帳</t>
  </si>
  <si>
    <t>精巣形成不全</t>
  </si>
  <si>
    <t>声門下狭窄</t>
  </si>
  <si>
    <t>青色ゴムまり様母斑症候群</t>
  </si>
  <si>
    <t>静脈洞型心房中隔欠損症</t>
  </si>
  <si>
    <t>脆弱X症候群</t>
  </si>
  <si>
    <t>脆弱X症候群関連疾患</t>
  </si>
  <si>
    <t>石灰アレルギー</t>
  </si>
  <si>
    <t>脊索腫</t>
  </si>
  <si>
    <t>脊髄液漏出症候群</t>
  </si>
  <si>
    <t>脊髄空洞症</t>
  </si>
  <si>
    <t>脊髄梗塞</t>
  </si>
  <si>
    <t>脊髄脂肪腫</t>
  </si>
  <si>
    <t>脊髄小脳変性症</t>
  </si>
  <si>
    <t>脊髄髄膜瘤</t>
  </si>
  <si>
    <t>脊髄性筋萎縮症</t>
  </si>
  <si>
    <t>脊椎ヘルニア</t>
  </si>
  <si>
    <t>脊椎分離症</t>
  </si>
  <si>
    <t>赤緑色覚異常</t>
  </si>
  <si>
    <t>窃盗症</t>
  </si>
  <si>
    <t>舌因神経痛</t>
  </si>
  <si>
    <t>舌腫瘤</t>
  </si>
  <si>
    <t>仙骨関節痛</t>
  </si>
  <si>
    <t>仙腸関節症</t>
  </si>
  <si>
    <t>仙尾部奇形腫</t>
  </si>
  <si>
    <t>先端巨大症</t>
  </si>
  <si>
    <t>先天異常症候群</t>
  </si>
  <si>
    <t>先天性アンチトロンビン欠乏症</t>
  </si>
  <si>
    <t>先天性グリコシルホスファチジルイノシトール欠損症</t>
  </si>
  <si>
    <t>先天性グルコース・ガラクトース吸収不良症</t>
  </si>
  <si>
    <t>先天性サイトメガロウイルス感染症</t>
  </si>
  <si>
    <t>先天性ジュアン症候群</t>
  </si>
  <si>
    <t>先天性トキソプラズマ感染症</t>
  </si>
  <si>
    <t>先天性フィブリノーゲン欠乏症</t>
  </si>
  <si>
    <t>先天性プロテインC欠乏症</t>
  </si>
  <si>
    <t>先天性プロテインS欠乏症</t>
  </si>
  <si>
    <t>先天性プロトロンビン欠乏症</t>
  </si>
  <si>
    <t>先天性ヘルペスウイルス感染症</t>
  </si>
  <si>
    <t>先天性ポルフィリン症</t>
  </si>
  <si>
    <t>先天性ミオパチー</t>
  </si>
  <si>
    <t>先天性下垂体機能低下症</t>
  </si>
  <si>
    <t>先天性核上性球麻痺</t>
  </si>
  <si>
    <t>先天性角化異常症</t>
  </si>
  <si>
    <t>先天性肝線維症</t>
  </si>
  <si>
    <t>先天性眼振</t>
  </si>
  <si>
    <t>先天性気管支閉鎖症</t>
  </si>
  <si>
    <t>先天性筋線維不均等症</t>
  </si>
  <si>
    <t>先天性筋無力症候群</t>
  </si>
  <si>
    <t>先天性血液凝固因子異常</t>
  </si>
  <si>
    <t>先天性甲状腺機能低下症</t>
  </si>
  <si>
    <t>先天性高インスリン血症</t>
  </si>
  <si>
    <t>先天性腰椎分離症</t>
  </si>
  <si>
    <t>先天性修正大血管転位症</t>
  </si>
  <si>
    <t>先天性重複子宮</t>
  </si>
  <si>
    <t>先天性色覚異常</t>
  </si>
  <si>
    <t>先天性食道閉鎖症</t>
  </si>
  <si>
    <t>先天性心膜欠損症</t>
  </si>
  <si>
    <t>先天性真珠腫性中耳炎</t>
  </si>
  <si>
    <t>先天性水頭症</t>
  </si>
  <si>
    <t>先天性赤芽球癆</t>
  </si>
  <si>
    <t>先天性赤血球形成異常性貧血</t>
  </si>
  <si>
    <t>先天性赤緑色覚異常</t>
  </si>
  <si>
    <t>先天性多発肝内胆管拡張症</t>
  </si>
  <si>
    <t>先天性大脳白質形成不全症</t>
  </si>
  <si>
    <t>先天性胆汁酸代謝異常症</t>
  </si>
  <si>
    <t>先天性胆道拡張症</t>
  </si>
  <si>
    <t>先天性中枢性低換気症候群</t>
  </si>
  <si>
    <t>先天性腸性肢端皮膚炎</t>
  </si>
  <si>
    <t>先天性白内障</t>
  </si>
  <si>
    <t>先天性白皮症</t>
  </si>
  <si>
    <t>先天性風疹症候群</t>
  </si>
  <si>
    <t>先天性副腎過形成症</t>
  </si>
  <si>
    <t>先天性補体欠損症</t>
  </si>
  <si>
    <t>先天性無巨核球性血小板減少症</t>
  </si>
  <si>
    <t>先天性無痛無汗症</t>
  </si>
  <si>
    <t>先天性門脈欠損症</t>
  </si>
  <si>
    <t>先天性葉酸吸収不全症</t>
  </si>
  <si>
    <t>先天性囊胞性肺疾患</t>
  </si>
  <si>
    <t>川崎病性冠動脈瘤</t>
  </si>
  <si>
    <t>潜因性局在関連てんかん</t>
  </si>
  <si>
    <t>潜在性結核感染症</t>
  </si>
  <si>
    <t>潜在性二分脊椎</t>
  </si>
  <si>
    <t>線維形成性小円形細胞腫瘍</t>
  </si>
  <si>
    <t>線維肉腫</t>
  </si>
  <si>
    <t>線毛機能不全症候群</t>
  </si>
  <si>
    <t>腺腫様甲状腺腫</t>
  </si>
  <si>
    <t>選択性緘黙</t>
  </si>
  <si>
    <t>選択性緘黙症</t>
  </si>
  <si>
    <t>選択的IgA欠損</t>
  </si>
  <si>
    <t>閃輝暗点</t>
  </si>
  <si>
    <t>前眼部形成異常</t>
  </si>
  <si>
    <t>前庭神経炎</t>
  </si>
  <si>
    <t>前立腺炎</t>
  </si>
  <si>
    <t>全身性アミロイドーシス</t>
  </si>
  <si>
    <t>全身性エリテマトーデス</t>
  </si>
  <si>
    <t>全身性カルニチン欠損症</t>
  </si>
  <si>
    <t>全身性円形脱毛症</t>
  </si>
  <si>
    <t>全身性強皮症</t>
  </si>
  <si>
    <t>全前脳胞症</t>
  </si>
  <si>
    <t>全頭部脱毛症</t>
  </si>
  <si>
    <t>組織球症</t>
  </si>
  <si>
    <t>鼠経ヘルニア</t>
  </si>
  <si>
    <t>僧帽弁狭窄症</t>
  </si>
  <si>
    <t>僧帽弁閉鎖不全症</t>
  </si>
  <si>
    <t>僧帽弁弁上輪</t>
  </si>
  <si>
    <t>双極性感情障害</t>
  </si>
  <si>
    <t>双極性障害</t>
  </si>
  <si>
    <t>早期ミオクロニー脳症</t>
  </si>
  <si>
    <t>早期発症型炎症性腸疾患</t>
  </si>
  <si>
    <t>巣状分節性糸球体硬化症</t>
  </si>
  <si>
    <t>総動脈幹遺残症</t>
  </si>
  <si>
    <t>総肺静脈還流異常症</t>
  </si>
  <si>
    <t>側頭葉てんかん</t>
  </si>
  <si>
    <t>側弯</t>
  </si>
  <si>
    <t>足底筋膜炎</t>
  </si>
  <si>
    <t>卒倒</t>
  </si>
  <si>
    <t>多汗</t>
  </si>
  <si>
    <t>多汗症</t>
  </si>
  <si>
    <t>多形滲出性紅斑</t>
  </si>
  <si>
    <t>多系統萎縮症</t>
  </si>
  <si>
    <t>多血症</t>
  </si>
  <si>
    <t>多源性心室期外収縮</t>
  </si>
  <si>
    <t>多源性心房頻拍</t>
  </si>
  <si>
    <t>多巣性運動ニューロパチー</t>
  </si>
  <si>
    <t>多胎芽腫</t>
  </si>
  <si>
    <t>多嚢胞性異形成腎</t>
  </si>
  <si>
    <t>多嚢胞性卵巣症候群</t>
  </si>
  <si>
    <t>多発系円形脱毛症</t>
  </si>
  <si>
    <t>多発血管炎性肉芽腫症</t>
  </si>
  <si>
    <t>多発性筋炎</t>
  </si>
  <si>
    <t>多発性硬化症</t>
  </si>
  <si>
    <t>多発性内分泌腫瘍</t>
  </si>
  <si>
    <t>多発性内分泌腫瘍1型</t>
  </si>
  <si>
    <t>多発性内分泌腫瘍2型</t>
  </si>
  <si>
    <t>多発性軟骨性外骨腫症</t>
  </si>
  <si>
    <t>多発性嚢胞腎</t>
  </si>
  <si>
    <t>多発性脳内血管腫</t>
  </si>
  <si>
    <t>多脾症候群</t>
  </si>
  <si>
    <t>唾液腺癌</t>
  </si>
  <si>
    <t>体位性頻脈</t>
  </si>
  <si>
    <t>体位性頻脈症候群</t>
  </si>
  <si>
    <t>体温調整障害</t>
  </si>
  <si>
    <t>体重減少</t>
  </si>
  <si>
    <t>対人恐怖</t>
  </si>
  <si>
    <t>対人恐怖症</t>
  </si>
  <si>
    <t>帯状疱疹後神経症</t>
  </si>
  <si>
    <t>帯状疱疹後神経痛</t>
  </si>
  <si>
    <t>胎児性癌</t>
  </si>
  <si>
    <t>退形成性星細胞腫</t>
  </si>
  <si>
    <t>代償性発汗症</t>
  </si>
  <si>
    <t>大腿骨頭すべり症</t>
  </si>
  <si>
    <t>大腸炎症性多発ポリープ</t>
  </si>
  <si>
    <t>大田原症候群</t>
  </si>
  <si>
    <t>大動脈炎症候群</t>
  </si>
  <si>
    <t>大動脈弓閉塞症</t>
  </si>
  <si>
    <t>大動脈弓離断複合</t>
  </si>
  <si>
    <t>大動脈狭窄症</t>
  </si>
  <si>
    <t>大動脈縮窄症</t>
  </si>
  <si>
    <t>大動脈縮窄複合</t>
  </si>
  <si>
    <t>大動脈肺動脈窓</t>
  </si>
  <si>
    <t>大動脈弁下狭窄症</t>
  </si>
  <si>
    <t>大動脈弁狭窄症</t>
  </si>
  <si>
    <t>大動脈弁上狭窄症</t>
  </si>
  <si>
    <t>大動脈弁閉鎖不全症</t>
  </si>
  <si>
    <t>大動脈瘤</t>
  </si>
  <si>
    <t>大脳皮質基底核変性症</t>
  </si>
  <si>
    <t>大理石骨病</t>
  </si>
  <si>
    <t>第5腰椎形成不全性すべり症</t>
  </si>
  <si>
    <t>第Ⅶ因子欠乏症</t>
  </si>
  <si>
    <t>第Ⅺ因子欠乏症</t>
  </si>
  <si>
    <t>第Ⅻ因子欠乏症</t>
  </si>
  <si>
    <t>第V因子欠乏症</t>
  </si>
  <si>
    <t>第XⅢ因子欠乏症</t>
  </si>
  <si>
    <t>第X因子欠乏症</t>
  </si>
  <si>
    <t>脱毛症</t>
  </si>
  <si>
    <t>単心房症</t>
  </si>
  <si>
    <t>短鎖アシルCoA脱水素酵素欠損症</t>
  </si>
  <si>
    <t>短腸症</t>
  </si>
  <si>
    <t>胆石症</t>
  </si>
  <si>
    <t>知的障がい</t>
  </si>
  <si>
    <t>知的障害</t>
  </si>
  <si>
    <t>中隔視神経形成異常症</t>
  </si>
  <si>
    <t>中鎖アシルCoA脱水素酵素欠損症</t>
  </si>
  <si>
    <t>中耳先天性奇形</t>
  </si>
  <si>
    <t>中枢神経系原始神経外胚葉性腫瘍</t>
  </si>
  <si>
    <t>中枢神経系腫瘍</t>
  </si>
  <si>
    <t>中枢性塩喪失症候群</t>
  </si>
  <si>
    <t>中枢性尿崩症</t>
  </si>
  <si>
    <t>中毒性表皮壊死症</t>
  </si>
  <si>
    <t>注意欠如・多動症</t>
  </si>
  <si>
    <t>注意欠如・多動性障害</t>
  </si>
  <si>
    <t>注意障害</t>
  </si>
  <si>
    <t>朝顔症候群</t>
  </si>
  <si>
    <t>聴覚過敏</t>
  </si>
  <si>
    <t>聴覚過敏症</t>
  </si>
  <si>
    <t>聴覚情報処理障害</t>
  </si>
  <si>
    <t>腸リンパ管拡張症</t>
  </si>
  <si>
    <t>腸過敏性症候群</t>
  </si>
  <si>
    <t>腸回転異常症</t>
  </si>
  <si>
    <t>腸管神経節細胞僅少症</t>
  </si>
  <si>
    <t>椎間板ヘルニア</t>
  </si>
  <si>
    <t>潰瘍性大腸炎</t>
  </si>
  <si>
    <t>爪膝蓋骨症候群</t>
  </si>
  <si>
    <t>爪膝蓋症候群</t>
  </si>
  <si>
    <t>低アルドステロン症</t>
  </si>
  <si>
    <t>低ゴナドトロピン性性腺機能低下症</t>
  </si>
  <si>
    <t>低レニン性低アルドステロン症</t>
  </si>
  <si>
    <t>低形成腎</t>
  </si>
  <si>
    <t>低血糖症</t>
  </si>
  <si>
    <t>低髄液圧症候群</t>
  </si>
  <si>
    <t>低体重</t>
  </si>
  <si>
    <t>低分子たんぱく尿症</t>
  </si>
  <si>
    <t>適応障害</t>
  </si>
  <si>
    <t>鉄芽球性貧血</t>
  </si>
  <si>
    <t>鉄欠乏症</t>
  </si>
  <si>
    <t>鉄欠乏性貧血</t>
  </si>
  <si>
    <t>天疱瘡</t>
  </si>
  <si>
    <t>転換性障害</t>
  </si>
  <si>
    <t>点状軟骨異形成症</t>
  </si>
  <si>
    <t>点頭てんかん</t>
  </si>
  <si>
    <t>盗癖</t>
  </si>
  <si>
    <t>糖原病</t>
  </si>
  <si>
    <t>糖質代謝異常症</t>
  </si>
  <si>
    <t>糖尿病</t>
  </si>
  <si>
    <t>統合失調型障害</t>
  </si>
  <si>
    <t>統合失調症</t>
  </si>
  <si>
    <t>頭位めまい症</t>
  </si>
  <si>
    <t>頭蓋咽頭腫</t>
  </si>
  <si>
    <t>頭蓋底陥入症</t>
  </si>
  <si>
    <t>頭蓋内胚細胞腫瘍</t>
  </si>
  <si>
    <t>頭痛発作</t>
  </si>
  <si>
    <t>頭皮脱毛症</t>
  </si>
  <si>
    <t>頭部外傷後遺性精神障害</t>
  </si>
  <si>
    <t>頭部脂漏性皮膚炎</t>
  </si>
  <si>
    <t>動静脈瘻</t>
  </si>
  <si>
    <t>動脈管開存症</t>
  </si>
  <si>
    <t>洞不全症候群</t>
  </si>
  <si>
    <t>道化師様魚鱗癬</t>
  </si>
  <si>
    <t>特異抗体産生不全症</t>
  </si>
  <si>
    <t>特発性拡張型心筋症</t>
  </si>
  <si>
    <t>特発性間質性肺炎</t>
  </si>
  <si>
    <t>特発性基底核石灰化症</t>
  </si>
  <si>
    <t>特発性血小板減少性紫斑病</t>
  </si>
  <si>
    <t>特発性血栓症</t>
  </si>
  <si>
    <t>特発性自然気胸</t>
  </si>
  <si>
    <t>特発性全般てんかん</t>
  </si>
  <si>
    <t>特発性大腿骨頭壊死症</t>
  </si>
  <si>
    <t>特発性頭蓋内圧亢進症</t>
  </si>
  <si>
    <t>特発性肺ヘモジデローシス</t>
  </si>
  <si>
    <t>特発性慢性疲労</t>
  </si>
  <si>
    <t>特発性門脈圧亢進症</t>
  </si>
  <si>
    <t>突発性意識消失</t>
  </si>
  <si>
    <t>突発性全般てんかん</t>
  </si>
  <si>
    <t>突発性側弯症</t>
  </si>
  <si>
    <t>突発性背椎側弯症</t>
  </si>
  <si>
    <t>突発性部分てんかん</t>
  </si>
  <si>
    <t>内耳炎</t>
  </si>
  <si>
    <t>内斜視</t>
  </si>
  <si>
    <t>内軟骨腫症</t>
  </si>
  <si>
    <t>内反症混合性難聴</t>
  </si>
  <si>
    <t>軟骨芽細胞腫</t>
  </si>
  <si>
    <t>軟骨低形成症</t>
  </si>
  <si>
    <t>軟骨肉腫</t>
  </si>
  <si>
    <t>難治性てんかん</t>
  </si>
  <si>
    <t>難治性逆流性食道炎</t>
  </si>
  <si>
    <t>難治頻回部分発作重積型急性脳炎</t>
  </si>
  <si>
    <t>二次孔型心房中隔欠損症</t>
  </si>
  <si>
    <t>二分脊髄膜瘤</t>
  </si>
  <si>
    <t>二分脊椎</t>
  </si>
  <si>
    <t>肉芽腫性口唇炎</t>
  </si>
  <si>
    <t>日光アレルギー</t>
  </si>
  <si>
    <t>日光過敏症</t>
  </si>
  <si>
    <t>乳児一過性低ガンマグロブリン血症</t>
  </si>
  <si>
    <t>乳児重症ミオクロニーてんかん</t>
  </si>
  <si>
    <t>乳児神経軸索ジストロフィー</t>
  </si>
  <si>
    <t>乳児特発性僧帽弁腱索断裂</t>
  </si>
  <si>
    <t>乳児両側線条体壊死</t>
  </si>
  <si>
    <t>乳糖不耐症</t>
  </si>
  <si>
    <t>尿管逆流症</t>
  </si>
  <si>
    <t>尿細管性アシドーシス</t>
  </si>
  <si>
    <t>尿酸トランスポーター異常症</t>
  </si>
  <si>
    <t>尿膜管遺残症</t>
  </si>
  <si>
    <t>尿路感染症</t>
  </si>
  <si>
    <t>尿路奇形</t>
  </si>
  <si>
    <t>燃え尽き症候群</t>
  </si>
  <si>
    <t>脳クレアチン欠乏症候群</t>
  </si>
  <si>
    <t>脳炎後症候群</t>
  </si>
  <si>
    <t>脳幹部海綿状血管腫</t>
  </si>
  <si>
    <t>脳原性運動障害</t>
  </si>
  <si>
    <t>脳挫傷</t>
  </si>
  <si>
    <t>脳腫瘍</t>
  </si>
  <si>
    <t>脳振盪後症候群</t>
  </si>
  <si>
    <t>脳内出血後遺症</t>
  </si>
  <si>
    <t>脳表ヘモジデリン沈着症</t>
  </si>
  <si>
    <t>膿胞性ざ瘡</t>
  </si>
  <si>
    <t>肺気胸</t>
  </si>
  <si>
    <t>肺結核</t>
  </si>
  <si>
    <t>肺挫傷</t>
  </si>
  <si>
    <t>肺静脈狭窄症</t>
  </si>
  <si>
    <t>肺静脈閉塞症</t>
  </si>
  <si>
    <t>肺動静脈瘻</t>
  </si>
  <si>
    <t>肺動脈上行大動脈起始症</t>
  </si>
  <si>
    <t>肺動脈性肺高血圧症</t>
  </si>
  <si>
    <t>肺動脈閉鎖症</t>
  </si>
  <si>
    <t>肺動脈弁下狭窄症</t>
  </si>
  <si>
    <t>肺動脈弁狭窄症</t>
  </si>
  <si>
    <t>肺動脈弁欠損</t>
  </si>
  <si>
    <t>肺動脈弁上狭窄症</t>
  </si>
  <si>
    <t>肺動脈弁閉鎖不全症</t>
  </si>
  <si>
    <t>肺胞微石症</t>
  </si>
  <si>
    <t>肺毛細血管腫症</t>
  </si>
  <si>
    <t>白血球機能異常</t>
  </si>
  <si>
    <t>白血球接着不全症</t>
  </si>
  <si>
    <t>白血病</t>
  </si>
  <si>
    <t>白質消失病</t>
  </si>
  <si>
    <t>白内障</t>
  </si>
  <si>
    <t>発汗症</t>
  </si>
  <si>
    <t>発作性寒冷ヘモグロビン尿症</t>
  </si>
  <si>
    <t>発作性夜間ヘモグロビン尿症</t>
  </si>
  <si>
    <t>発達性吃音</t>
  </si>
  <si>
    <t>発達性吃音症</t>
  </si>
  <si>
    <t>抜毛病</t>
  </si>
  <si>
    <t>抜毛癖</t>
  </si>
  <si>
    <t>半月板損傷</t>
  </si>
  <si>
    <t>反応性抑うつ状態</t>
  </si>
  <si>
    <t>反射性交感神経性ジストロフィー</t>
  </si>
  <si>
    <t>反射性失神</t>
  </si>
  <si>
    <t>反射性神経調節性失神</t>
  </si>
  <si>
    <t>反復性うつ病性障害</t>
  </si>
  <si>
    <t>汎発型円形脱毛症</t>
  </si>
  <si>
    <t>汎発型膿疱性乾癬</t>
  </si>
  <si>
    <t>皮質下梗塞と白質脳症を伴う常染色体優性脳動脈症</t>
  </si>
  <si>
    <t>皮質下嚢胞をもつ大頭型白質脳症</t>
  </si>
  <si>
    <t>皮膚炎</t>
  </si>
  <si>
    <t>皮膚筋炎</t>
  </si>
  <si>
    <t>肥大型心筋症</t>
  </si>
  <si>
    <t>被害関係念慮</t>
  </si>
  <si>
    <t>非ケトーシス型高グリシン血症</t>
  </si>
  <si>
    <t>非ジストロフィー性ミオトニー症候群</t>
  </si>
  <si>
    <t>非症候性頭蓋骨縫合早期癒合症</t>
  </si>
  <si>
    <t>非定型奇形腫様ラブドイド腫瘍</t>
  </si>
  <si>
    <t>微小血管障害性溶血性貧血</t>
  </si>
  <si>
    <t>微小変化型ネフローゼ症候群</t>
  </si>
  <si>
    <t>微絨毛封入体病</t>
  </si>
  <si>
    <t>鼻中隔穿孔</t>
  </si>
  <si>
    <t>鼻中隔湾曲症</t>
  </si>
  <si>
    <t>膝蓋大腿関節症</t>
  </si>
  <si>
    <t>膝内側半月断裂</t>
  </si>
  <si>
    <t>膝窩動脈捕捉症候群</t>
  </si>
  <si>
    <t>表在性表皮融解性魚鱗癬</t>
  </si>
  <si>
    <t>表皮水疱症</t>
  </si>
  <si>
    <t>表皮融解性魚鱗癬</t>
  </si>
  <si>
    <t>頻脈発作</t>
  </si>
  <si>
    <t>敏感関係念慮</t>
  </si>
  <si>
    <t>不安・抑うつ状態</t>
  </si>
  <si>
    <t>不安焦燥状態</t>
  </si>
  <si>
    <t>不安症</t>
  </si>
  <si>
    <t>不安障害</t>
  </si>
  <si>
    <t>不安神経症</t>
  </si>
  <si>
    <t>不安定ヘモグロビン症</t>
  </si>
  <si>
    <t>不完全型心内膜床欠損症</t>
  </si>
  <si>
    <t>不完全型房室中隔欠損症</t>
  </si>
  <si>
    <t>不整脈源性右室心筋症</t>
  </si>
  <si>
    <t>不登校状態</t>
  </si>
  <si>
    <t>不眠</t>
  </si>
  <si>
    <t>不眠症</t>
  </si>
  <si>
    <t>部分てんかん</t>
  </si>
  <si>
    <t>部分肺静脈還流異常症</t>
  </si>
  <si>
    <t>封入体筋炎</t>
  </si>
  <si>
    <t>副甲状腺機能低下症</t>
  </si>
  <si>
    <t>副甲状腺機能亢進症</t>
  </si>
  <si>
    <t>副甲状腺欠損症</t>
  </si>
  <si>
    <t>副腎腺腫</t>
  </si>
  <si>
    <t>副腎白質ジストロフィー</t>
  </si>
  <si>
    <t>副腎疲労症候群</t>
  </si>
  <si>
    <t>副腎皮質癌</t>
  </si>
  <si>
    <t>副腎皮質結節性過形成</t>
  </si>
  <si>
    <t>副腎皮質刺激ホルモン単独欠損症</t>
  </si>
  <si>
    <t>副腎皮質刺激ホルモン不応症</t>
  </si>
  <si>
    <t>福山型先天性筋ジストロフィー</t>
  </si>
  <si>
    <t>複合カルボキシラーゼ欠損症</t>
  </si>
  <si>
    <t>複合免疫不全症</t>
  </si>
  <si>
    <t>複視</t>
  </si>
  <si>
    <t>分類不能型免疫不全症</t>
  </si>
  <si>
    <t>平滑筋肉腫</t>
  </si>
  <si>
    <t>平衡感覚障害</t>
  </si>
  <si>
    <t>平山病</t>
  </si>
  <si>
    <t>閉塞性尿路疾患</t>
  </si>
  <si>
    <t>偏頭痛</t>
  </si>
  <si>
    <t>変形性筋ジストニー</t>
  </si>
  <si>
    <t>変形性股関節症</t>
  </si>
  <si>
    <t>片側巨脳症</t>
  </si>
  <si>
    <t>片側痙攣・片麻痺・てんかん症候群</t>
  </si>
  <si>
    <t>片頭痛</t>
  </si>
  <si>
    <t>片麻痺性片頭痛</t>
  </si>
  <si>
    <t>歩行障害</t>
  </si>
  <si>
    <t>胞巣状軟部肉腫</t>
  </si>
  <si>
    <t>芳香族L-アミノ酸脱炭酸酵素欠損症</t>
  </si>
  <si>
    <t>乏突起神経膠腫</t>
  </si>
  <si>
    <t>乏突起膠腫</t>
  </si>
  <si>
    <t>本態性血小板血症</t>
  </si>
  <si>
    <t>本態性高ナトリウム血症</t>
  </si>
  <si>
    <t>本態性低血圧</t>
  </si>
  <si>
    <t>膜性腎症</t>
  </si>
  <si>
    <t>膜性増殖性糸球体腎炎</t>
  </si>
  <si>
    <t>末梢性肺動脈狭窄症</t>
  </si>
  <si>
    <t>慢性の経過をたどる好中球減少症</t>
  </si>
  <si>
    <t>慢性移植片対宿主病</t>
  </si>
  <si>
    <t>慢性胃腸炎</t>
  </si>
  <si>
    <t>慢性炎症性脱髄性多発神経炎</t>
  </si>
  <si>
    <t>慢性下痢症</t>
  </si>
  <si>
    <t>慢性活動性EBウイルス感染症</t>
  </si>
  <si>
    <t>慢性血栓塞栓性肺高血圧症</t>
  </si>
  <si>
    <t>慢性甲状腺炎</t>
  </si>
  <si>
    <t>慢性糸球体腎炎</t>
  </si>
  <si>
    <t>慢性心筋炎</t>
  </si>
  <si>
    <t>慢性心膜炎</t>
  </si>
  <si>
    <t>慢性腎炎</t>
  </si>
  <si>
    <t>慢性腎不全</t>
  </si>
  <si>
    <t>慢性腎盂腎炎</t>
  </si>
  <si>
    <t>慢性頭痛</t>
  </si>
  <si>
    <t>慢性特発性偽性腸閉塞症</t>
  </si>
  <si>
    <t>慢性突発性偽性腸閉塞</t>
  </si>
  <si>
    <t>慢性肉芽腫症</t>
  </si>
  <si>
    <t>慢性尿細管間質性腎炎</t>
  </si>
  <si>
    <t>慢性肺疾患</t>
  </si>
  <si>
    <t>慢性肺性心</t>
  </si>
  <si>
    <t>慢性皮膚炎</t>
  </si>
  <si>
    <t>慢性皮膚粘膜カンジダ症</t>
  </si>
  <si>
    <t>慢性鼻炎</t>
  </si>
  <si>
    <t>慢性副腎皮質機能低下症</t>
  </si>
  <si>
    <t>慢性副鼻腔炎</t>
  </si>
  <si>
    <t>慢性閉塞性気管支炎</t>
  </si>
  <si>
    <t>慢性閉塞性肺疾患</t>
  </si>
  <si>
    <t>慢性偏頭痛</t>
  </si>
  <si>
    <t>味覚障害</t>
  </si>
  <si>
    <t>未熟児網膜症</t>
  </si>
  <si>
    <t>未分化神経外胚葉性腫瘍</t>
  </si>
  <si>
    <t>未分化大細胞リンパ腫</t>
  </si>
  <si>
    <t>未分化肉腫</t>
  </si>
  <si>
    <t>未分化胚細胞腫</t>
  </si>
  <si>
    <t>脈絡叢乳頭腫</t>
  </si>
  <si>
    <t>無β-リポタンパク血症</t>
  </si>
  <si>
    <t>無セルロプラスミン血症</t>
  </si>
  <si>
    <t>無トランスフェリン血症</t>
  </si>
  <si>
    <t>無汗性外胚葉形成不全</t>
  </si>
  <si>
    <t>無月経</t>
  </si>
  <si>
    <t>無呼吸症候群</t>
  </si>
  <si>
    <t>無甲状腺症</t>
  </si>
  <si>
    <t>無虹彩症</t>
  </si>
  <si>
    <t>無排卵月経</t>
  </si>
  <si>
    <t>無排卵性月経症</t>
  </si>
  <si>
    <t>無脾症候群</t>
  </si>
  <si>
    <t>明細胞肉腫</t>
  </si>
  <si>
    <t>迷走神経反射</t>
  </si>
  <si>
    <t>免疫性血小板減少性紫斑病</t>
  </si>
  <si>
    <t>免疫調節障害</t>
  </si>
  <si>
    <t>免疫不全を伴う無汗性外胚葉形成異常症</t>
  </si>
  <si>
    <t>妄想性障害</t>
  </si>
  <si>
    <t>毛細血管拡張性運動失調症</t>
  </si>
  <si>
    <t>毛様細胞性星細胞腫</t>
  </si>
  <si>
    <t>盲</t>
  </si>
  <si>
    <t>視覚障害</t>
    <rPh sb="0" eb="4">
      <t>シカクショウガイ</t>
    </rPh>
    <phoneticPr fontId="2"/>
  </si>
  <si>
    <t>盲</t>
    <rPh sb="0" eb="1">
      <t>モウ</t>
    </rPh>
    <phoneticPr fontId="2"/>
  </si>
  <si>
    <t>網膜芽細胞腫</t>
  </si>
  <si>
    <t>網膜色素変性症</t>
  </si>
  <si>
    <t>網膜剝離</t>
  </si>
  <si>
    <t>門脈・肝動脈瘻</t>
  </si>
  <si>
    <t>門脈圧亢進症</t>
  </si>
  <si>
    <t>夜尿症</t>
  </si>
  <si>
    <t>薬アレルギー</t>
  </si>
  <si>
    <t>薬剤アレルギー</t>
  </si>
  <si>
    <t>癒着性中耳炎</t>
  </si>
  <si>
    <t>有機酸代謝異常症</t>
  </si>
  <si>
    <t>遊走性焦点発作を伴う乳児てんかん</t>
  </si>
  <si>
    <t>遊離シアル酸蓄積症</t>
  </si>
  <si>
    <t>溶血性貧血</t>
  </si>
  <si>
    <t>葉状腫瘍</t>
  </si>
  <si>
    <t>抑うつ傾向</t>
  </si>
  <si>
    <t>抑うつ症状</t>
  </si>
  <si>
    <t>抑うつ障害</t>
  </si>
  <si>
    <t>抑うつ状態</t>
  </si>
  <si>
    <t>抑うつ性パーソナリティ</t>
  </si>
  <si>
    <t>乱視</t>
  </si>
  <si>
    <t>卵黄のう腫</t>
  </si>
  <si>
    <t>卵黄のう腫瘍</t>
  </si>
  <si>
    <t>卵黄嚢腫</t>
  </si>
  <si>
    <t>卵黄嚢腫瘍</t>
  </si>
  <si>
    <t>卵精巣性性分化疾患</t>
  </si>
  <si>
    <t>卵巣のう腫</t>
  </si>
  <si>
    <t>卵巣形成不全</t>
  </si>
  <si>
    <t>卵巣子宮内膜症性のう胞</t>
  </si>
  <si>
    <t>卵巣嚢腫</t>
  </si>
  <si>
    <t>卵巣肥大</t>
  </si>
  <si>
    <t>離人症</t>
  </si>
  <si>
    <t>両手足指の変形</t>
  </si>
  <si>
    <t>療育手帳</t>
  </si>
  <si>
    <t>良性小児めまい症</t>
  </si>
  <si>
    <t>良性発作症頭位めまい症</t>
  </si>
  <si>
    <t>緑内障</t>
  </si>
  <si>
    <t>裂脳症</t>
  </si>
  <si>
    <t>漏斗胸</t>
  </si>
  <si>
    <t>肋骨異常を伴う先天性側弯症</t>
  </si>
  <si>
    <t>咀嚼機能障害</t>
  </si>
  <si>
    <t>嗅覚障害</t>
  </si>
  <si>
    <t>扁桃肥大</t>
  </si>
  <si>
    <t>滲出性中耳炎</t>
  </si>
  <si>
    <t>疼痛</t>
  </si>
  <si>
    <t>痙攣重積型急性脳症</t>
  </si>
  <si>
    <t>痙攣二相性急性脳症</t>
  </si>
  <si>
    <t>癲癇</t>
  </si>
  <si>
    <t>癲癇発作</t>
  </si>
  <si>
    <t>絨毛癌</t>
  </si>
  <si>
    <t>緘黙</t>
  </si>
  <si>
    <t>緘黙症</t>
  </si>
  <si>
    <t>脛骨腕症候群</t>
  </si>
  <si>
    <t>腋臭症</t>
  </si>
  <si>
    <t>膀胱尿管逆流</t>
  </si>
  <si>
    <t>膠芽腫</t>
  </si>
  <si>
    <t>膵炎</t>
  </si>
  <si>
    <t>膵芽腫</t>
  </si>
  <si>
    <t>膵外分泌機能不全</t>
  </si>
  <si>
    <t>蕁麻疹</t>
  </si>
  <si>
    <t>躁うつ病</t>
  </si>
  <si>
    <t>躁病</t>
  </si>
  <si>
    <t>躁病エピソード</t>
  </si>
  <si>
    <t>頸椎ヘルニア</t>
  </si>
  <si>
    <t>頸椎座礁</t>
  </si>
  <si>
    <t>頸椎性脊髄症</t>
  </si>
  <si>
    <t>頸椎側弯症</t>
  </si>
  <si>
    <t>頸椎損傷</t>
  </si>
  <si>
    <t>頸椎椎間板症</t>
  </si>
  <si>
    <t>鰓弓性障害</t>
  </si>
  <si>
    <t>回答
方法</t>
    <rPh sb="0" eb="2">
      <t>カイトウ</t>
    </rPh>
    <rPh sb="3" eb="5">
      <t>ホウホウ</t>
    </rPh>
    <phoneticPr fontId="2"/>
  </si>
  <si>
    <t>①プルダウンリストから選択
②該当する場合半角数字の1を入力
③自由記述</t>
    <rPh sb="11" eb="13">
      <t>センタク</t>
    </rPh>
    <rPh sb="15" eb="17">
      <t>ガイトウ</t>
    </rPh>
    <rPh sb="19" eb="21">
      <t>バアイ</t>
    </rPh>
    <rPh sb="21" eb="23">
      <t>ハンカク</t>
    </rPh>
    <rPh sb="23" eb="25">
      <t>スウジ</t>
    </rPh>
    <rPh sb="28" eb="30">
      <t>ニュウリョク</t>
    </rPh>
    <rPh sb="32" eb="34">
      <t>ジユウ</t>
    </rPh>
    <rPh sb="34" eb="36">
      <t>キジュツ</t>
    </rPh>
    <phoneticPr fontId="2"/>
  </si>
  <si>
    <t>①</t>
    <phoneticPr fontId="2"/>
  </si>
  <si>
    <t>③</t>
    <phoneticPr fontId="2"/>
  </si>
  <si>
    <t>②</t>
    <phoneticPr fontId="2"/>
  </si>
  <si>
    <t>人文科学</t>
    <rPh sb="0" eb="2">
      <t>ジンブン</t>
    </rPh>
    <rPh sb="2" eb="4">
      <t>カガク</t>
    </rPh>
    <phoneticPr fontId="8"/>
  </si>
  <si>
    <t>学部（通学課程）</t>
    <rPh sb="0" eb="2">
      <t>ガクブ</t>
    </rPh>
    <rPh sb="3" eb="5">
      <t>ツウガク</t>
    </rPh>
    <rPh sb="5" eb="7">
      <t>カテイ</t>
    </rPh>
    <phoneticPr fontId="2"/>
  </si>
  <si>
    <t>学部（通信）</t>
    <rPh sb="0" eb="2">
      <t>ガクブ</t>
    </rPh>
    <rPh sb="3" eb="5">
      <t>ツウシン</t>
    </rPh>
    <phoneticPr fontId="2"/>
  </si>
  <si>
    <t>社会科学</t>
    <rPh sb="0" eb="2">
      <t>シャカイ</t>
    </rPh>
    <rPh sb="2" eb="4">
      <t>カガク</t>
    </rPh>
    <phoneticPr fontId="8"/>
  </si>
  <si>
    <t>学部(通信教育課程）</t>
    <rPh sb="0" eb="2">
      <t>ガクブ</t>
    </rPh>
    <rPh sb="3" eb="5">
      <t>ツウシン</t>
    </rPh>
    <rPh sb="5" eb="7">
      <t>キョウイク</t>
    </rPh>
    <rPh sb="7" eb="9">
      <t>カテイ</t>
    </rPh>
    <phoneticPr fontId="2"/>
  </si>
  <si>
    <t>大学院（通学）</t>
    <rPh sb="0" eb="3">
      <t>ダイガクイン</t>
    </rPh>
    <rPh sb="4" eb="6">
      <t>ツウガク</t>
    </rPh>
    <phoneticPr fontId="2"/>
  </si>
  <si>
    <t>理学</t>
    <rPh sb="0" eb="2">
      <t>リガク</t>
    </rPh>
    <phoneticPr fontId="8"/>
  </si>
  <si>
    <t>大学院（通学課程）</t>
    <rPh sb="0" eb="3">
      <t>ダイガクイン</t>
    </rPh>
    <rPh sb="4" eb="6">
      <t>ツウガク</t>
    </rPh>
    <rPh sb="6" eb="8">
      <t>カテイ</t>
    </rPh>
    <phoneticPr fontId="2"/>
  </si>
  <si>
    <t>工学</t>
    <rPh sb="0" eb="2">
      <t>コウガク</t>
    </rPh>
    <phoneticPr fontId="8"/>
  </si>
  <si>
    <t>大学院(通信教育課程）</t>
    <rPh sb="0" eb="3">
      <t>ダイガクイン</t>
    </rPh>
    <rPh sb="4" eb="6">
      <t>ツウシン</t>
    </rPh>
    <rPh sb="6" eb="8">
      <t>キョウイク</t>
    </rPh>
    <rPh sb="8" eb="10">
      <t>カテイ</t>
    </rPh>
    <phoneticPr fontId="2"/>
  </si>
  <si>
    <t>病弱・虚弱</t>
    <rPh sb="0" eb="2">
      <t>ビョウジャク</t>
    </rPh>
    <rPh sb="3" eb="5">
      <t>キョジャク</t>
    </rPh>
    <phoneticPr fontId="2"/>
  </si>
  <si>
    <t>難聴</t>
    <rPh sb="0" eb="2">
      <t>ナンチョウ</t>
    </rPh>
    <phoneticPr fontId="2"/>
  </si>
  <si>
    <t>専攻科</t>
    <rPh sb="0" eb="3">
      <t>センコウカ</t>
    </rPh>
    <phoneticPr fontId="2"/>
  </si>
  <si>
    <t>農学</t>
    <rPh sb="0" eb="2">
      <t>ノウガク</t>
    </rPh>
    <phoneticPr fontId="8"/>
  </si>
  <si>
    <t>専攻科</t>
    <rPh sb="0" eb="2">
      <t>センコウ</t>
    </rPh>
    <rPh sb="2" eb="3">
      <t>カ</t>
    </rPh>
    <phoneticPr fontId="2"/>
  </si>
  <si>
    <t>重複</t>
    <rPh sb="0" eb="2">
      <t>チョウフク</t>
    </rPh>
    <phoneticPr fontId="2"/>
  </si>
  <si>
    <t>保健（医・歯学）</t>
    <rPh sb="0" eb="2">
      <t>ホケン</t>
    </rPh>
    <rPh sb="3" eb="4">
      <t>イ</t>
    </rPh>
    <rPh sb="5" eb="7">
      <t>シガク</t>
    </rPh>
    <phoneticPr fontId="8"/>
  </si>
  <si>
    <t>保健（医・歯学を除く）</t>
    <rPh sb="0" eb="2">
      <t>ホケン</t>
    </rPh>
    <rPh sb="3" eb="4">
      <t>イ</t>
    </rPh>
    <rPh sb="5" eb="7">
      <t>シガク</t>
    </rPh>
    <rPh sb="8" eb="9">
      <t>ノゾ</t>
    </rPh>
    <phoneticPr fontId="8"/>
  </si>
  <si>
    <t>商船</t>
    <rPh sb="0" eb="2">
      <t>ショウセン</t>
    </rPh>
    <phoneticPr fontId="8"/>
  </si>
  <si>
    <t>家政</t>
    <rPh sb="0" eb="2">
      <t>カセイ</t>
    </rPh>
    <phoneticPr fontId="8"/>
  </si>
  <si>
    <t>他の機能障害</t>
    <rPh sb="0" eb="1">
      <t>タ</t>
    </rPh>
    <rPh sb="2" eb="4">
      <t>キノウ</t>
    </rPh>
    <rPh sb="4" eb="6">
      <t>ショウガイ</t>
    </rPh>
    <phoneticPr fontId="2"/>
  </si>
  <si>
    <t>教育</t>
    <rPh sb="0" eb="2">
      <t>キョウイク</t>
    </rPh>
    <phoneticPr fontId="8"/>
  </si>
  <si>
    <t>内部障害等</t>
    <rPh sb="0" eb="2">
      <t>ナイブ</t>
    </rPh>
    <rPh sb="2" eb="5">
      <t>ショウガイトウ</t>
    </rPh>
    <phoneticPr fontId="2"/>
  </si>
  <si>
    <t>芸術</t>
    <rPh sb="0" eb="2">
      <t>ゲイジュツ</t>
    </rPh>
    <phoneticPr fontId="8"/>
  </si>
  <si>
    <t>他の慢性疾患</t>
    <rPh sb="0" eb="1">
      <t>タ</t>
    </rPh>
    <rPh sb="2" eb="4">
      <t>マンセイ</t>
    </rPh>
    <rPh sb="4" eb="6">
      <t>シッカン</t>
    </rPh>
    <phoneticPr fontId="2"/>
  </si>
  <si>
    <t>その他</t>
    <rPh sb="2" eb="3">
      <t>タ</t>
    </rPh>
    <phoneticPr fontId="8"/>
  </si>
  <si>
    <t>発達障害の重複</t>
    <rPh sb="0" eb="2">
      <t>ハッタツ</t>
    </rPh>
    <rPh sb="2" eb="4">
      <t>ショウガイ</t>
    </rPh>
    <rPh sb="5" eb="7">
      <t>チョウフク</t>
    </rPh>
    <phoneticPr fontId="2"/>
  </si>
  <si>
    <t>統合失調症等</t>
    <rPh sb="0" eb="2">
      <t>トウゴウ</t>
    </rPh>
    <rPh sb="2" eb="6">
      <t>シッチョウショウトウ</t>
    </rPh>
    <phoneticPr fontId="2"/>
  </si>
  <si>
    <t>神経症性障害等</t>
    <rPh sb="0" eb="3">
      <t>シンケイショウ</t>
    </rPh>
    <rPh sb="3" eb="4">
      <t>セイ</t>
    </rPh>
    <rPh sb="4" eb="7">
      <t>ショウガイトウ</t>
    </rPh>
    <phoneticPr fontId="2"/>
  </si>
  <si>
    <t>摂食障害・睡眠障害等</t>
    <rPh sb="0" eb="2">
      <t>セッショク</t>
    </rPh>
    <rPh sb="2" eb="4">
      <t>ショウガイ</t>
    </rPh>
    <rPh sb="5" eb="7">
      <t>スイミン</t>
    </rPh>
    <rPh sb="7" eb="9">
      <t>ショウガイ</t>
    </rPh>
    <rPh sb="9" eb="10">
      <t>トウ</t>
    </rPh>
    <phoneticPr fontId="2"/>
  </si>
  <si>
    <t>他の精神障害</t>
    <rPh sb="0" eb="1">
      <t>タ</t>
    </rPh>
    <rPh sb="2" eb="4">
      <t>セイシン</t>
    </rPh>
    <rPh sb="4" eb="6">
      <t>ショウガイ</t>
    </rPh>
    <phoneticPr fontId="2"/>
  </si>
  <si>
    <t>No.</t>
    <phoneticPr fontId="2"/>
  </si>
  <si>
    <t xml:space="preserve">課程
</t>
    <rPh sb="0" eb="2">
      <t>カテイ</t>
    </rPh>
    <phoneticPr fontId="2"/>
  </si>
  <si>
    <t xml:space="preserve">学科
（専攻）
</t>
    <rPh sb="0" eb="2">
      <t>ガッカ</t>
    </rPh>
    <rPh sb="4" eb="6">
      <t>センコウ</t>
    </rPh>
    <phoneticPr fontId="2"/>
  </si>
  <si>
    <t>障害種別</t>
    <rPh sb="0" eb="2">
      <t>ショウガイ</t>
    </rPh>
    <rPh sb="2" eb="4">
      <t>シュベツ</t>
    </rPh>
    <phoneticPr fontId="2"/>
  </si>
  <si>
    <t>受験前に相談があった</t>
    <rPh sb="0" eb="2">
      <t>ジュケン</t>
    </rPh>
    <rPh sb="2" eb="3">
      <t>マエ</t>
    </rPh>
    <rPh sb="4" eb="6">
      <t>ソウダン</t>
    </rPh>
    <phoneticPr fontId="2"/>
  </si>
  <si>
    <t>志願した</t>
    <rPh sb="0" eb="2">
      <t>シガン</t>
    </rPh>
    <phoneticPr fontId="2"/>
  </si>
  <si>
    <t>受験した</t>
    <rPh sb="0" eb="2">
      <t>ジュケン</t>
    </rPh>
    <phoneticPr fontId="2"/>
  </si>
  <si>
    <t>合格した</t>
    <rPh sb="0" eb="2">
      <t>ゴウカク</t>
    </rPh>
    <phoneticPr fontId="2"/>
  </si>
  <si>
    <t>受験上の配慮</t>
    <rPh sb="0" eb="2">
      <t>ジュケン</t>
    </rPh>
    <rPh sb="2" eb="3">
      <t>ジョウ</t>
    </rPh>
    <rPh sb="4" eb="6">
      <t>ハイリョ</t>
    </rPh>
    <phoneticPr fontId="2"/>
  </si>
  <si>
    <t>支援障害学生</t>
    <rPh sb="0" eb="2">
      <t>シエン</t>
    </rPh>
    <rPh sb="2" eb="4">
      <t>ショウガイ</t>
    </rPh>
    <rPh sb="4" eb="6">
      <t>ガクセイ</t>
    </rPh>
    <phoneticPr fontId="2"/>
  </si>
  <si>
    <t>受験上の配慮の実施</t>
    <rPh sb="0" eb="2">
      <t>ジュケン</t>
    </rPh>
    <rPh sb="2" eb="3">
      <t>ジョウ</t>
    </rPh>
    <rPh sb="4" eb="6">
      <t>ハイリョ</t>
    </rPh>
    <rPh sb="7" eb="9">
      <t>ジッシ</t>
    </rPh>
    <phoneticPr fontId="2"/>
  </si>
  <si>
    <t>入学者数</t>
    <rPh sb="0" eb="3">
      <t>ニュウガクシャ</t>
    </rPh>
    <rPh sb="3" eb="4">
      <t>スウ</t>
    </rPh>
    <phoneticPr fontId="2"/>
  </si>
  <si>
    <t>障害大区分</t>
    <phoneticPr fontId="2"/>
  </si>
  <si>
    <t>障害小区分</t>
    <rPh sb="2" eb="3">
      <t>ショウ</t>
    </rPh>
    <phoneticPr fontId="2"/>
  </si>
  <si>
    <t>学部（通学）</t>
    <rPh sb="0" eb="2">
      <t>ガクブ</t>
    </rPh>
    <rPh sb="3" eb="5">
      <t>ツウガク</t>
    </rPh>
    <phoneticPr fontId="2"/>
  </si>
  <si>
    <t>作業1</t>
    <rPh sb="0" eb="2">
      <t>サギョウ</t>
    </rPh>
    <phoneticPr fontId="2"/>
  </si>
  <si>
    <t>作業2</t>
    <rPh sb="0" eb="2">
      <t>サギョウ</t>
    </rPh>
    <phoneticPr fontId="2"/>
  </si>
  <si>
    <t>作業3</t>
    <rPh sb="0" eb="2">
      <t>サギョウ</t>
    </rPh>
    <phoneticPr fontId="2"/>
  </si>
  <si>
    <t>具体的内容</t>
    <rPh sb="0" eb="3">
      <t>グタイテキ</t>
    </rPh>
    <rPh sb="3" eb="5">
      <t>ナイヨウ</t>
    </rPh>
    <phoneticPr fontId="2"/>
  </si>
  <si>
    <t>①</t>
    <phoneticPr fontId="2"/>
  </si>
  <si>
    <t>②</t>
    <phoneticPr fontId="2"/>
  </si>
  <si>
    <t>No.</t>
    <phoneticPr fontId="2"/>
  </si>
  <si>
    <t>就職希望者</t>
    <rPh sb="0" eb="2">
      <t>シュウショク</t>
    </rPh>
    <rPh sb="2" eb="4">
      <t>キボウ</t>
    </rPh>
    <rPh sb="4" eb="5">
      <t>シャ</t>
    </rPh>
    <phoneticPr fontId="8"/>
  </si>
  <si>
    <r>
      <t>卒業後の進路　</t>
    </r>
    <r>
      <rPr>
        <sz val="9"/>
        <color rgb="FFFF0000"/>
        <rFont val="Meiryo UI"/>
        <family val="3"/>
        <charset val="128"/>
      </rPr>
      <t>※卒業しなかった場合、記入は不要です。</t>
    </r>
    <rPh sb="0" eb="3">
      <t>ソツギョウゴ</t>
    </rPh>
    <rPh sb="4" eb="6">
      <t>シンロ</t>
    </rPh>
    <rPh sb="8" eb="10">
      <t>ソツギョウ</t>
    </rPh>
    <rPh sb="15" eb="17">
      <t>バアイ</t>
    </rPh>
    <rPh sb="18" eb="20">
      <t>キニュウ</t>
    </rPh>
    <rPh sb="21" eb="23">
      <t>フヨウ</t>
    </rPh>
    <phoneticPr fontId="2"/>
  </si>
  <si>
    <t>障害大区分</t>
    <phoneticPr fontId="2"/>
  </si>
  <si>
    <t>※進学し、就職もしている</t>
    <rPh sb="1" eb="3">
      <t>シンガク</t>
    </rPh>
    <rPh sb="5" eb="7">
      <t>シュウショク</t>
    </rPh>
    <phoneticPr fontId="8"/>
  </si>
  <si>
    <t>調査回答の際のご注意
このシートには直接入力することができません。障害学生情報入力シートで入力した内容が反映されます。</t>
    <phoneticPr fontId="2"/>
  </si>
  <si>
    <t>５．入学者数等</t>
    <rPh sb="2" eb="5">
      <t>ニュウガクシャ</t>
    </rPh>
    <rPh sb="5" eb="7">
      <t>スウトウ</t>
    </rPh>
    <phoneticPr fontId="8"/>
  </si>
  <si>
    <t>（１） 障害のある入学者数等</t>
    <rPh sb="4" eb="6">
      <t>ショウガイ</t>
    </rPh>
    <rPh sb="9" eb="11">
      <t>ニュウガク</t>
    </rPh>
    <rPh sb="11" eb="12">
      <t>シャ</t>
    </rPh>
    <rPh sb="12" eb="13">
      <t>カズ</t>
    </rPh>
    <rPh sb="13" eb="14">
      <t>トウ</t>
    </rPh>
    <phoneticPr fontId="8"/>
  </si>
  <si>
    <t>区　分</t>
    <rPh sb="0" eb="1">
      <t>ク</t>
    </rPh>
    <rPh sb="2" eb="3">
      <t>ブン</t>
    </rPh>
    <phoneticPr fontId="8"/>
  </si>
  <si>
    <t>①全体の相談者数</t>
    <rPh sb="1" eb="3">
      <t>ゼンタイ</t>
    </rPh>
    <rPh sb="4" eb="7">
      <t>ソウダンシャ</t>
    </rPh>
    <rPh sb="7" eb="8">
      <t>スウ</t>
    </rPh>
    <phoneticPr fontId="8"/>
  </si>
  <si>
    <t>②全体の志願者数</t>
    <rPh sb="4" eb="7">
      <t>シガンシャ</t>
    </rPh>
    <rPh sb="7" eb="8">
      <t>スウ</t>
    </rPh>
    <phoneticPr fontId="8"/>
  </si>
  <si>
    <t>③全体の受験者数</t>
    <rPh sb="4" eb="7">
      <t>ジュケンシャ</t>
    </rPh>
    <rPh sb="7" eb="8">
      <t>スウ</t>
    </rPh>
    <phoneticPr fontId="8"/>
  </si>
  <si>
    <t>④全体の合格者数</t>
    <rPh sb="4" eb="7">
      <t>ゴウカクシャ</t>
    </rPh>
    <rPh sb="7" eb="8">
      <t>スウ</t>
    </rPh>
    <phoneticPr fontId="8"/>
  </si>
  <si>
    <t>⑤全体の入学者数</t>
    <rPh sb="4" eb="7">
      <t>ニュウガクシャ</t>
    </rPh>
    <rPh sb="7" eb="8">
      <t>スウ</t>
    </rPh>
    <phoneticPr fontId="8"/>
  </si>
  <si>
    <t>専攻科</t>
    <rPh sb="0" eb="2">
      <t>センコウ</t>
    </rPh>
    <rPh sb="2" eb="3">
      <t>カ</t>
    </rPh>
    <phoneticPr fontId="8"/>
  </si>
  <si>
    <t>受験者数</t>
    <rPh sb="0" eb="3">
      <t>ジュケンシャ</t>
    </rPh>
    <rPh sb="3" eb="4">
      <t>スウ</t>
    </rPh>
    <phoneticPr fontId="8"/>
  </si>
  <si>
    <t>合格者数</t>
    <rPh sb="0" eb="3">
      <t>ゴウカクシャ</t>
    </rPh>
    <rPh sb="3" eb="4">
      <t>スウ</t>
    </rPh>
    <phoneticPr fontId="8"/>
  </si>
  <si>
    <t>視覚障害</t>
    <rPh sb="0" eb="2">
      <t>シカク</t>
    </rPh>
    <rPh sb="2" eb="4">
      <t>ショウガイ</t>
    </rPh>
    <phoneticPr fontId="8"/>
  </si>
  <si>
    <t>盲</t>
    <rPh sb="0" eb="1">
      <t>モウ</t>
    </rPh>
    <phoneticPr fontId="8"/>
  </si>
  <si>
    <t>聴覚・
言語障害</t>
    <rPh sb="0" eb="2">
      <t>チョウカク</t>
    </rPh>
    <rPh sb="4" eb="6">
      <t>ゲンゴ</t>
    </rPh>
    <rPh sb="6" eb="8">
      <t>ショウガイ</t>
    </rPh>
    <phoneticPr fontId="8"/>
  </si>
  <si>
    <t>聾</t>
    <rPh sb="0" eb="1">
      <t>ロウ</t>
    </rPh>
    <phoneticPr fontId="8"/>
  </si>
  <si>
    <t>言語障害のみ</t>
    <rPh sb="0" eb="2">
      <t>ゲンゴ</t>
    </rPh>
    <rPh sb="2" eb="4">
      <t>ショウガイ</t>
    </rPh>
    <phoneticPr fontId="8"/>
  </si>
  <si>
    <t>肢体
不自由</t>
    <rPh sb="0" eb="2">
      <t>シタイ</t>
    </rPh>
    <rPh sb="3" eb="6">
      <t>フジユウ</t>
    </rPh>
    <phoneticPr fontId="8"/>
  </si>
  <si>
    <t>上肢機能障害</t>
    <rPh sb="0" eb="2">
      <t>ジョウシ</t>
    </rPh>
    <rPh sb="2" eb="4">
      <t>キノウ</t>
    </rPh>
    <rPh sb="4" eb="6">
      <t>ショウガイ</t>
    </rPh>
    <phoneticPr fontId="8"/>
  </si>
  <si>
    <t>下肢機能障害</t>
    <rPh sb="0" eb="2">
      <t>カシ</t>
    </rPh>
    <rPh sb="2" eb="4">
      <t>キノウ</t>
    </rPh>
    <rPh sb="4" eb="6">
      <t>ショウガイ</t>
    </rPh>
    <phoneticPr fontId="8"/>
  </si>
  <si>
    <t>上下肢機能障害</t>
    <rPh sb="0" eb="1">
      <t>ジョウ</t>
    </rPh>
    <rPh sb="1" eb="3">
      <t>カシ</t>
    </rPh>
    <rPh sb="3" eb="5">
      <t>キノウ</t>
    </rPh>
    <rPh sb="5" eb="7">
      <t>ショウガイ</t>
    </rPh>
    <phoneticPr fontId="8"/>
  </si>
  <si>
    <t>他の機能障害</t>
    <rPh sb="0" eb="1">
      <t>タ</t>
    </rPh>
    <rPh sb="2" eb="4">
      <t>キノウ</t>
    </rPh>
    <rPh sb="4" eb="6">
      <t>ショウガイ</t>
    </rPh>
    <phoneticPr fontId="8"/>
  </si>
  <si>
    <t>病弱・
虚弱</t>
    <rPh sb="0" eb="2">
      <t>ビョウジャク</t>
    </rPh>
    <rPh sb="4" eb="6">
      <t>キョジャク</t>
    </rPh>
    <phoneticPr fontId="8"/>
  </si>
  <si>
    <t>内部障害等</t>
    <rPh sb="0" eb="2">
      <t>ナイブ</t>
    </rPh>
    <rPh sb="2" eb="4">
      <t>ショウガイ</t>
    </rPh>
    <rPh sb="4" eb="5">
      <t>トウ</t>
    </rPh>
    <phoneticPr fontId="8"/>
  </si>
  <si>
    <t>他の慢性疾患</t>
    <rPh sb="0" eb="1">
      <t>タ</t>
    </rPh>
    <rPh sb="2" eb="4">
      <t>マンセイ</t>
    </rPh>
    <rPh sb="4" eb="6">
      <t>シッカン</t>
    </rPh>
    <phoneticPr fontId="8"/>
  </si>
  <si>
    <t>重複</t>
    <rPh sb="0" eb="2">
      <t>チョウフク</t>
    </rPh>
    <phoneticPr fontId="8"/>
  </si>
  <si>
    <t>発達障害
（診断書有）</t>
    <rPh sb="0" eb="2">
      <t>ハッタツ</t>
    </rPh>
    <rPh sb="2" eb="4">
      <t>ショウガイ</t>
    </rPh>
    <rPh sb="6" eb="9">
      <t>シンダンショ</t>
    </rPh>
    <rPh sb="9" eb="10">
      <t>アリ</t>
    </rPh>
    <phoneticPr fontId="8"/>
  </si>
  <si>
    <t>SLD</t>
    <phoneticPr fontId="8"/>
  </si>
  <si>
    <t>ADHD</t>
    <phoneticPr fontId="8"/>
  </si>
  <si>
    <t>発達障害の重複</t>
    <rPh sb="0" eb="2">
      <t>ハッタツ</t>
    </rPh>
    <rPh sb="2" eb="4">
      <t>ショウガイ</t>
    </rPh>
    <rPh sb="5" eb="7">
      <t>チョウフク</t>
    </rPh>
    <phoneticPr fontId="8"/>
  </si>
  <si>
    <t>精神障害</t>
    <rPh sb="0" eb="2">
      <t>セイシン</t>
    </rPh>
    <rPh sb="2" eb="4">
      <t>ショウガイ</t>
    </rPh>
    <phoneticPr fontId="8"/>
  </si>
  <si>
    <t>統合失調症等</t>
    <rPh sb="0" eb="2">
      <t>トウゴウ</t>
    </rPh>
    <rPh sb="2" eb="6">
      <t>シッチョウショウトウ</t>
    </rPh>
    <phoneticPr fontId="8"/>
  </si>
  <si>
    <t>気分障害</t>
    <rPh sb="0" eb="2">
      <t>キブン</t>
    </rPh>
    <rPh sb="2" eb="4">
      <t>ショウガイ</t>
    </rPh>
    <phoneticPr fontId="8"/>
  </si>
  <si>
    <t>神経症性障害等</t>
    <rPh sb="0" eb="3">
      <t>シンケイショウ</t>
    </rPh>
    <rPh sb="3" eb="4">
      <t>セイ</t>
    </rPh>
    <rPh sb="4" eb="6">
      <t>ショウガイ</t>
    </rPh>
    <rPh sb="6" eb="7">
      <t>トウ</t>
    </rPh>
    <phoneticPr fontId="8"/>
  </si>
  <si>
    <t>他の精神障害</t>
    <rPh sb="0" eb="1">
      <t>タ</t>
    </rPh>
    <rPh sb="2" eb="4">
      <t>セイシン</t>
    </rPh>
    <rPh sb="4" eb="6">
      <t>ショウガイ</t>
    </rPh>
    <phoneticPr fontId="8"/>
  </si>
  <si>
    <t>その他の障害</t>
    <rPh sb="2" eb="3">
      <t>タ</t>
    </rPh>
    <rPh sb="4" eb="6">
      <t>ショウガイ</t>
    </rPh>
    <phoneticPr fontId="8"/>
  </si>
  <si>
    <t>※下欄には、診断書はないが発達障害が疑われるとの申し出があった者について記入してください。</t>
    <rPh sb="1" eb="3">
      <t>カラン</t>
    </rPh>
    <rPh sb="6" eb="9">
      <t>シンダンショ</t>
    </rPh>
    <rPh sb="13" eb="15">
      <t>ハッタツ</t>
    </rPh>
    <rPh sb="15" eb="17">
      <t>ショウガイ</t>
    </rPh>
    <rPh sb="18" eb="19">
      <t>ウタガ</t>
    </rPh>
    <rPh sb="24" eb="25">
      <t>モウ</t>
    </rPh>
    <rPh sb="26" eb="27">
      <t>デ</t>
    </rPh>
    <rPh sb="31" eb="32">
      <t>モノ</t>
    </rPh>
    <rPh sb="36" eb="38">
      <t>キニュウ</t>
    </rPh>
    <phoneticPr fontId="8"/>
  </si>
  <si>
    <t>発達障害
（診断書無・
配慮有）</t>
    <rPh sb="0" eb="2">
      <t>ハッタツ</t>
    </rPh>
    <rPh sb="2" eb="4">
      <t>ショウガイ</t>
    </rPh>
    <rPh sb="6" eb="9">
      <t>シンダンショ</t>
    </rPh>
    <rPh sb="9" eb="10">
      <t>ナシ</t>
    </rPh>
    <rPh sb="12" eb="14">
      <t>ハイリョ</t>
    </rPh>
    <rPh sb="14" eb="15">
      <t>アリ</t>
    </rPh>
    <phoneticPr fontId="8"/>
  </si>
  <si>
    <t>区分不明</t>
    <rPh sb="0" eb="2">
      <t>クブン</t>
    </rPh>
    <rPh sb="2" eb="4">
      <t>フメイ</t>
    </rPh>
    <phoneticPr fontId="8"/>
  </si>
  <si>
    <t>区分</t>
    <rPh sb="0" eb="2">
      <t>クブン</t>
    </rPh>
    <phoneticPr fontId="8"/>
  </si>
  <si>
    <t>Ａ点字問題を点字で解答</t>
    <rPh sb="1" eb="3">
      <t>テンジ</t>
    </rPh>
    <rPh sb="3" eb="5">
      <t>モンダイ</t>
    </rPh>
    <rPh sb="6" eb="8">
      <t>テンジ</t>
    </rPh>
    <rPh sb="9" eb="11">
      <t>カイトウ</t>
    </rPh>
    <phoneticPr fontId="8"/>
  </si>
  <si>
    <t>Ｂ拡大文字問題の準備</t>
    <rPh sb="1" eb="3">
      <t>カクダイ</t>
    </rPh>
    <rPh sb="3" eb="5">
      <t>モジ</t>
    </rPh>
    <rPh sb="5" eb="7">
      <t>モンダイ</t>
    </rPh>
    <rPh sb="8" eb="10">
      <t>ジュンビ</t>
    </rPh>
    <phoneticPr fontId="8"/>
  </si>
  <si>
    <t>Ｃ拡大解答用紙の準備</t>
    <rPh sb="1" eb="3">
      <t>カクダイ</t>
    </rPh>
    <rPh sb="3" eb="5">
      <t>カイトウ</t>
    </rPh>
    <rPh sb="5" eb="7">
      <t>ヨウシ</t>
    </rPh>
    <rPh sb="8" eb="10">
      <t>ジュンビ</t>
    </rPh>
    <phoneticPr fontId="8"/>
  </si>
  <si>
    <t>Ｄ音声で出題し音声で解答</t>
    <rPh sb="1" eb="3">
      <t>オンセイ</t>
    </rPh>
    <rPh sb="4" eb="6">
      <t>シュツダイ</t>
    </rPh>
    <rPh sb="7" eb="9">
      <t>オンセイ</t>
    </rPh>
    <rPh sb="10" eb="12">
      <t>カイトウ</t>
    </rPh>
    <phoneticPr fontId="8"/>
  </si>
  <si>
    <t>Ｅマークシートに替えて文字で解答</t>
    <rPh sb="8" eb="9">
      <t>カ</t>
    </rPh>
    <rPh sb="11" eb="13">
      <t>モジ</t>
    </rPh>
    <rPh sb="14" eb="16">
      <t>カイトウ</t>
    </rPh>
    <phoneticPr fontId="8"/>
  </si>
  <si>
    <t>Ｆチェック解答</t>
    <rPh sb="5" eb="7">
      <t>カイトウ</t>
    </rPh>
    <phoneticPr fontId="8"/>
  </si>
  <si>
    <t>Ｇ試験時間の延長</t>
    <rPh sb="1" eb="3">
      <t>シケン</t>
    </rPh>
    <rPh sb="3" eb="5">
      <t>ジカン</t>
    </rPh>
    <rPh sb="6" eb="8">
      <t>エンチョウ</t>
    </rPh>
    <phoneticPr fontId="8"/>
  </si>
  <si>
    <t>Ｈ照明器具の準備</t>
    <rPh sb="1" eb="3">
      <t>ショウメイ</t>
    </rPh>
    <rPh sb="3" eb="5">
      <t>キグ</t>
    </rPh>
    <rPh sb="6" eb="8">
      <t>ジュンビ</t>
    </rPh>
    <phoneticPr fontId="8"/>
  </si>
  <si>
    <t>Ｉ特製机の使用</t>
    <rPh sb="1" eb="3">
      <t>トクセイ</t>
    </rPh>
    <rPh sb="3" eb="4">
      <t>ツクエ</t>
    </rPh>
    <rPh sb="5" eb="7">
      <t>シヨウ</t>
    </rPh>
    <phoneticPr fontId="8"/>
  </si>
  <si>
    <t>Ｊ拡大鏡等の持参使用</t>
    <rPh sb="1" eb="4">
      <t>カクダイキョウ</t>
    </rPh>
    <rPh sb="4" eb="5">
      <t>トウ</t>
    </rPh>
    <rPh sb="6" eb="8">
      <t>ジサン</t>
    </rPh>
    <rPh sb="8" eb="10">
      <t>シヨウ</t>
    </rPh>
    <phoneticPr fontId="8"/>
  </si>
  <si>
    <t>Ｋ補聴器の持参使用</t>
    <rPh sb="1" eb="4">
      <t>ホチョウキ</t>
    </rPh>
    <rPh sb="5" eb="7">
      <t>ジサン</t>
    </rPh>
    <rPh sb="7" eb="9">
      <t>シヨウ</t>
    </rPh>
    <phoneticPr fontId="8"/>
  </si>
  <si>
    <t>Ｌ車椅子等の持参使用</t>
    <rPh sb="1" eb="4">
      <t>クルマイス</t>
    </rPh>
    <rPh sb="4" eb="5">
      <t>トウ</t>
    </rPh>
    <rPh sb="6" eb="8">
      <t>ジサン</t>
    </rPh>
    <rPh sb="8" eb="10">
      <t>シヨウ</t>
    </rPh>
    <phoneticPr fontId="8"/>
  </si>
  <si>
    <t>Ｍ松葉杖の持参使用</t>
    <rPh sb="1" eb="3">
      <t>マツバ</t>
    </rPh>
    <rPh sb="3" eb="4">
      <t>ヅエ</t>
    </rPh>
    <rPh sb="5" eb="7">
      <t>ジサン</t>
    </rPh>
    <rPh sb="7" eb="9">
      <t>シヨウ</t>
    </rPh>
    <phoneticPr fontId="8"/>
  </si>
  <si>
    <t>Ｎパソコン等の持参使用</t>
    <rPh sb="5" eb="6">
      <t>トウ</t>
    </rPh>
    <rPh sb="7" eb="9">
      <t>ジサン</t>
    </rPh>
    <rPh sb="9" eb="11">
      <t>シヨウ</t>
    </rPh>
    <phoneticPr fontId="8"/>
  </si>
  <si>
    <t>Ｏ手話通訳者の付与</t>
    <rPh sb="1" eb="3">
      <t>シュワ</t>
    </rPh>
    <rPh sb="3" eb="5">
      <t>ツウヤク</t>
    </rPh>
    <rPh sb="5" eb="6">
      <t>シャ</t>
    </rPh>
    <rPh sb="7" eb="9">
      <t>フヨ</t>
    </rPh>
    <phoneticPr fontId="8"/>
  </si>
  <si>
    <t>Ｐ文書による伝達</t>
    <rPh sb="1" eb="3">
      <t>ブンショ</t>
    </rPh>
    <rPh sb="6" eb="8">
      <t>デンタツ</t>
    </rPh>
    <phoneticPr fontId="8"/>
  </si>
  <si>
    <t>Ｑ窓側の明るい席の指定</t>
    <rPh sb="1" eb="2">
      <t>マド</t>
    </rPh>
    <rPh sb="2" eb="3">
      <t>ガワ</t>
    </rPh>
    <rPh sb="4" eb="5">
      <t>アカ</t>
    </rPh>
    <rPh sb="7" eb="8">
      <t>セキ</t>
    </rPh>
    <rPh sb="9" eb="11">
      <t>シテイ</t>
    </rPh>
    <phoneticPr fontId="8"/>
  </si>
  <si>
    <t>Ｒトイレに近接する試験室に指定</t>
    <rPh sb="5" eb="7">
      <t>キンセツ</t>
    </rPh>
    <rPh sb="9" eb="12">
      <t>シケンシツ</t>
    </rPh>
    <rPh sb="13" eb="15">
      <t>シテイ</t>
    </rPh>
    <phoneticPr fontId="8"/>
  </si>
  <si>
    <t>Ｓ別室を設定</t>
    <rPh sb="1" eb="3">
      <t>ベッシツ</t>
    </rPh>
    <rPh sb="4" eb="6">
      <t>セッテイ</t>
    </rPh>
    <phoneticPr fontId="8"/>
  </si>
  <si>
    <t>Ｔ試験室を一階に設定</t>
    <rPh sb="1" eb="4">
      <t>シケンシツ</t>
    </rPh>
    <rPh sb="5" eb="7">
      <t>イッカイ</t>
    </rPh>
    <rPh sb="8" eb="10">
      <t>セッテイ</t>
    </rPh>
    <phoneticPr fontId="8"/>
  </si>
  <si>
    <t>Ｕ介助者の付与</t>
    <rPh sb="1" eb="3">
      <t>カイジョ</t>
    </rPh>
    <rPh sb="3" eb="4">
      <t>シャ</t>
    </rPh>
    <rPh sb="5" eb="7">
      <t>フヨ</t>
    </rPh>
    <phoneticPr fontId="8"/>
  </si>
  <si>
    <t>Ｖ試験場への車での入構許可</t>
    <rPh sb="1" eb="4">
      <t>シケンジョウ</t>
    </rPh>
    <rPh sb="6" eb="7">
      <t>クルマ</t>
    </rPh>
    <rPh sb="9" eb="10">
      <t>イリ</t>
    </rPh>
    <rPh sb="10" eb="11">
      <t>カマエ</t>
    </rPh>
    <rPh sb="11" eb="13">
      <t>キョカ</t>
    </rPh>
    <phoneticPr fontId="8"/>
  </si>
  <si>
    <t>Ｗその他</t>
    <rPh sb="3" eb="4">
      <t>タ</t>
    </rPh>
    <phoneticPr fontId="8"/>
  </si>
  <si>
    <t>病弱・虚弱</t>
    <rPh sb="0" eb="2">
      <t>ビョウジャク</t>
    </rPh>
    <rPh sb="3" eb="5">
      <t>キョジャク</t>
    </rPh>
    <phoneticPr fontId="8"/>
  </si>
  <si>
    <t>※下欄には、診断書はないが発達障害が疑われるとの申し出等により、受験上の配慮を行なった場合、記入してください。</t>
    <rPh sb="1" eb="3">
      <t>カラン</t>
    </rPh>
    <rPh sb="6" eb="9">
      <t>シンダンショ</t>
    </rPh>
    <rPh sb="13" eb="15">
      <t>ハッタツ</t>
    </rPh>
    <rPh sb="15" eb="17">
      <t>ショウガイ</t>
    </rPh>
    <rPh sb="18" eb="19">
      <t>ウタガ</t>
    </rPh>
    <rPh sb="24" eb="25">
      <t>モウ</t>
    </rPh>
    <rPh sb="26" eb="27">
      <t>デ</t>
    </rPh>
    <rPh sb="27" eb="28">
      <t>トウ</t>
    </rPh>
    <rPh sb="32" eb="34">
      <t>ジュケン</t>
    </rPh>
    <rPh sb="34" eb="35">
      <t>ジョウ</t>
    </rPh>
    <rPh sb="36" eb="38">
      <t>ハイリョ</t>
    </rPh>
    <rPh sb="39" eb="40">
      <t>オコ</t>
    </rPh>
    <rPh sb="43" eb="45">
      <t>バアイ</t>
    </rPh>
    <rPh sb="46" eb="48">
      <t>キニュウ</t>
    </rPh>
    <phoneticPr fontId="8"/>
  </si>
  <si>
    <t>障害種別</t>
    <rPh sb="0" eb="2">
      <t>ショウガイ</t>
    </rPh>
    <rPh sb="2" eb="4">
      <t>シュベツ</t>
    </rPh>
    <phoneticPr fontId="8"/>
  </si>
  <si>
    <t>Wその他の具体的内容</t>
  </si>
  <si>
    <t>※発達障害（診断書無・配慮有）</t>
    <rPh sb="1" eb="3">
      <t>ハッタツ</t>
    </rPh>
    <rPh sb="3" eb="5">
      <t>ショウガイ</t>
    </rPh>
    <rPh sb="6" eb="9">
      <t>シンダンショ</t>
    </rPh>
    <rPh sb="9" eb="10">
      <t>ナ</t>
    </rPh>
    <rPh sb="11" eb="13">
      <t>ハイリョ</t>
    </rPh>
    <rPh sb="13" eb="14">
      <t>アリ</t>
    </rPh>
    <phoneticPr fontId="2"/>
  </si>
  <si>
    <t>障害区分</t>
    <rPh sb="0" eb="2">
      <t>ショウガイ</t>
    </rPh>
    <rPh sb="2" eb="4">
      <t>クブン</t>
    </rPh>
    <phoneticPr fontId="8"/>
  </si>
  <si>
    <t>小区分</t>
    <rPh sb="0" eb="3">
      <t>ショウクブン</t>
    </rPh>
    <phoneticPr fontId="2"/>
  </si>
  <si>
    <t>数</t>
    <rPh sb="0" eb="1">
      <t>スウ</t>
    </rPh>
    <phoneticPr fontId="2"/>
  </si>
  <si>
    <t>発達障害（診断書無・配慮有）</t>
    <rPh sb="0" eb="2">
      <t>ハッタツ</t>
    </rPh>
    <rPh sb="2" eb="4">
      <t>ショウガイ</t>
    </rPh>
    <rPh sb="5" eb="8">
      <t>シンダンショ</t>
    </rPh>
    <rPh sb="8" eb="9">
      <t>ナ</t>
    </rPh>
    <rPh sb="10" eb="12">
      <t>ハイリョ</t>
    </rPh>
    <rPh sb="12" eb="13">
      <t>アリ</t>
    </rPh>
    <phoneticPr fontId="2"/>
  </si>
  <si>
    <t>SLD</t>
    <phoneticPr fontId="2"/>
  </si>
  <si>
    <t>ADHD</t>
    <phoneticPr fontId="2"/>
  </si>
  <si>
    <t>ASD</t>
    <phoneticPr fontId="2"/>
  </si>
  <si>
    <t>区分不明</t>
    <rPh sb="0" eb="2">
      <t>クブン</t>
    </rPh>
    <rPh sb="2" eb="4">
      <t>フメイ</t>
    </rPh>
    <phoneticPr fontId="2"/>
  </si>
  <si>
    <t>①</t>
    <phoneticPr fontId="8"/>
  </si>
  <si>
    <t>②</t>
    <phoneticPr fontId="8"/>
  </si>
  <si>
    <t>③</t>
    <phoneticPr fontId="8"/>
  </si>
  <si>
    <t>②のうち就職希望者数</t>
    <rPh sb="4" eb="6">
      <t>シュウショク</t>
    </rPh>
    <rPh sb="6" eb="8">
      <t>キボウ</t>
    </rPh>
    <rPh sb="8" eb="9">
      <t>シャ</t>
    </rPh>
    <rPh sb="9" eb="10">
      <t>スウ</t>
    </rPh>
    <phoneticPr fontId="8"/>
  </si>
  <si>
    <t>肢体不自由</t>
    <rPh sb="0" eb="2">
      <t>シタイ</t>
    </rPh>
    <rPh sb="2" eb="5">
      <t>フジユウ</t>
    </rPh>
    <phoneticPr fontId="8"/>
  </si>
  <si>
    <t>計</t>
    <rPh sb="0" eb="1">
      <t>ケイ</t>
    </rPh>
    <phoneticPr fontId="8"/>
  </si>
  <si>
    <t>ア</t>
    <phoneticPr fontId="8"/>
  </si>
  <si>
    <t>イ</t>
    <phoneticPr fontId="8"/>
  </si>
  <si>
    <t>ウ</t>
    <phoneticPr fontId="8"/>
  </si>
  <si>
    <t>エ</t>
    <phoneticPr fontId="8"/>
  </si>
  <si>
    <t>オ</t>
    <phoneticPr fontId="8"/>
  </si>
  <si>
    <t>カ</t>
    <phoneticPr fontId="8"/>
  </si>
  <si>
    <t>進学者</t>
    <phoneticPr fontId="8"/>
  </si>
  <si>
    <t>不詳・死亡の者</t>
  </si>
  <si>
    <t>①進学者の計</t>
    <rPh sb="1" eb="4">
      <t>シンガクシャ</t>
    </rPh>
    <rPh sb="5" eb="6">
      <t>ケイ</t>
    </rPh>
    <phoneticPr fontId="8"/>
  </si>
  <si>
    <t>②進学者のうち就職している数</t>
    <rPh sb="1" eb="4">
      <t>シンガクシャ</t>
    </rPh>
    <rPh sb="7" eb="9">
      <t>シュウショク</t>
    </rPh>
    <rPh sb="13" eb="14">
      <t>スウ</t>
    </rPh>
    <phoneticPr fontId="8"/>
  </si>
  <si>
    <t>ア</t>
    <phoneticPr fontId="8"/>
  </si>
  <si>
    <t>調査回答の際のご注意
このシートには直接入力することができません。障害学生情報入力シートで入力した内容が反映されます。</t>
    <rPh sb="0" eb="2">
      <t>チョウサ</t>
    </rPh>
    <rPh sb="2" eb="4">
      <t>カイトウ</t>
    </rPh>
    <rPh sb="5" eb="6">
      <t>サイ</t>
    </rPh>
    <rPh sb="8" eb="10">
      <t>チュウイ</t>
    </rPh>
    <rPh sb="18" eb="20">
      <t>チョクセツ</t>
    </rPh>
    <rPh sb="20" eb="22">
      <t>ニュウリョク</t>
    </rPh>
    <rPh sb="33" eb="35">
      <t>ショウガイ</t>
    </rPh>
    <rPh sb="35" eb="37">
      <t>ガクセイ</t>
    </rPh>
    <rPh sb="37" eb="39">
      <t>ジョウホウ</t>
    </rPh>
    <rPh sb="39" eb="41">
      <t>ニュウリョク</t>
    </rPh>
    <rPh sb="45" eb="47">
      <t>ニュウリョク</t>
    </rPh>
    <rPh sb="49" eb="51">
      <t>ナイヨウ</t>
    </rPh>
    <rPh sb="52" eb="54">
      <t>ハンエイ</t>
    </rPh>
    <phoneticPr fontId="6"/>
  </si>
  <si>
    <t>学部（通学課程）全体の障害学生数</t>
    <rPh sb="0" eb="2">
      <t>ガクブ</t>
    </rPh>
    <rPh sb="3" eb="5">
      <t>ツウガク</t>
    </rPh>
    <rPh sb="5" eb="7">
      <t>カテイ</t>
    </rPh>
    <rPh sb="8" eb="10">
      <t>ゼンタイ</t>
    </rPh>
    <rPh sb="11" eb="13">
      <t>ショウガイ</t>
    </rPh>
    <rPh sb="13" eb="16">
      <t>ガクセイスウ</t>
    </rPh>
    <phoneticPr fontId="8"/>
  </si>
  <si>
    <t>支援障害学生数</t>
    <rPh sb="0" eb="2">
      <t>シエン</t>
    </rPh>
    <rPh sb="2" eb="4">
      <t>ショウガイ</t>
    </rPh>
    <rPh sb="4" eb="7">
      <t>ガクセイスウ</t>
    </rPh>
    <phoneticPr fontId="8"/>
  </si>
  <si>
    <t>学科（専攻）</t>
    <rPh sb="0" eb="2">
      <t>ガッカ</t>
    </rPh>
    <rPh sb="3" eb="5">
      <t>センコウ</t>
    </rPh>
    <phoneticPr fontId="2"/>
  </si>
  <si>
    <t>Ａ．人文科学</t>
    <rPh sb="2" eb="4">
      <t>ジンブン</t>
    </rPh>
    <rPh sb="4" eb="6">
      <t>カガク</t>
    </rPh>
    <phoneticPr fontId="8"/>
  </si>
  <si>
    <t>障害学生数</t>
    <rPh sb="0" eb="2">
      <t>ショウガイ</t>
    </rPh>
    <rPh sb="2" eb="5">
      <t>ガクセイスウ</t>
    </rPh>
    <phoneticPr fontId="8"/>
  </si>
  <si>
    <t>Ｂ．社会科学</t>
    <rPh sb="2" eb="4">
      <t>シャカイ</t>
    </rPh>
    <rPh sb="4" eb="6">
      <t>カガク</t>
    </rPh>
    <phoneticPr fontId="8"/>
  </si>
  <si>
    <t>Ｃ．理学</t>
    <rPh sb="2" eb="4">
      <t>リガク</t>
    </rPh>
    <phoneticPr fontId="8"/>
  </si>
  <si>
    <t>Ｄ．工学</t>
    <rPh sb="2" eb="4">
      <t>コウガク</t>
    </rPh>
    <phoneticPr fontId="8"/>
  </si>
  <si>
    <t>Ｅ．農学</t>
    <rPh sb="2" eb="4">
      <t>ノウガク</t>
    </rPh>
    <phoneticPr fontId="8"/>
  </si>
  <si>
    <t>Ｆ．保健（医・歯学）</t>
    <rPh sb="2" eb="4">
      <t>ホケン</t>
    </rPh>
    <rPh sb="5" eb="6">
      <t>イ</t>
    </rPh>
    <rPh sb="7" eb="9">
      <t>シガク</t>
    </rPh>
    <phoneticPr fontId="8"/>
  </si>
  <si>
    <t>Ｈ．商船</t>
    <rPh sb="2" eb="4">
      <t>ショウセン</t>
    </rPh>
    <phoneticPr fontId="8"/>
  </si>
  <si>
    <t>Ｉ．家政</t>
    <rPh sb="2" eb="4">
      <t>カセイ</t>
    </rPh>
    <phoneticPr fontId="8"/>
  </si>
  <si>
    <t>Ｊ．教育</t>
    <rPh sb="2" eb="4">
      <t>キョウイク</t>
    </rPh>
    <phoneticPr fontId="8"/>
  </si>
  <si>
    <t>Ｋ．芸術</t>
    <rPh sb="2" eb="4">
      <t>ゲイジュツ</t>
    </rPh>
    <phoneticPr fontId="8"/>
  </si>
  <si>
    <t>Ｌ．その他</t>
    <rPh sb="4" eb="5">
      <t>タ</t>
    </rPh>
    <phoneticPr fontId="8"/>
  </si>
  <si>
    <t>大学院（通学課程）全体の障害学生数</t>
    <rPh sb="0" eb="3">
      <t>ダイガクイン</t>
    </rPh>
    <rPh sb="4" eb="6">
      <t>ツウガク</t>
    </rPh>
    <rPh sb="6" eb="8">
      <t>カテイ</t>
    </rPh>
    <rPh sb="9" eb="11">
      <t>ゼンタイ</t>
    </rPh>
    <rPh sb="12" eb="14">
      <t>ショウガイ</t>
    </rPh>
    <rPh sb="14" eb="17">
      <t>ガクセイスウ</t>
    </rPh>
    <phoneticPr fontId="8"/>
  </si>
  <si>
    <t>精神障害</t>
  </si>
  <si>
    <t>統合失調症等</t>
  </si>
  <si>
    <t>神経症性障害等</t>
  </si>
  <si>
    <t>（５）専攻科の学科（専攻）別障害学生数</t>
    <rPh sb="3" eb="5">
      <t>センコウ</t>
    </rPh>
    <rPh sb="5" eb="6">
      <t>カ</t>
    </rPh>
    <rPh sb="14" eb="16">
      <t>ショウガイ</t>
    </rPh>
    <rPh sb="16" eb="19">
      <t>ガクセイスウ</t>
    </rPh>
    <phoneticPr fontId="8"/>
  </si>
  <si>
    <t>専攻科全体の障害学生数</t>
    <rPh sb="0" eb="3">
      <t>センコウカ</t>
    </rPh>
    <rPh sb="3" eb="5">
      <t>ゼンタイ</t>
    </rPh>
    <rPh sb="6" eb="8">
      <t>ショウガイ</t>
    </rPh>
    <rPh sb="8" eb="11">
      <t>ガクセイスウ</t>
    </rPh>
    <phoneticPr fontId="8"/>
  </si>
  <si>
    <t>８．病弱・虚弱（他の慢性疾患）の内訳</t>
    <rPh sb="2" eb="4">
      <t>ビョウジャク</t>
    </rPh>
    <rPh sb="5" eb="7">
      <t>キョジャク</t>
    </rPh>
    <rPh sb="8" eb="9">
      <t>タ</t>
    </rPh>
    <rPh sb="10" eb="12">
      <t>マンセイ</t>
    </rPh>
    <rPh sb="12" eb="14">
      <t>シッカン</t>
    </rPh>
    <rPh sb="16" eb="18">
      <t>ウチワケ</t>
    </rPh>
    <phoneticPr fontId="8"/>
  </si>
  <si>
    <t>課程</t>
    <rPh sb="0" eb="2">
      <t>カテイ</t>
    </rPh>
    <phoneticPr fontId="2"/>
  </si>
  <si>
    <t>学科（専攻）</t>
    <rPh sb="0" eb="2">
      <t>ガッカ</t>
    </rPh>
    <rPh sb="3" eb="5">
      <t>センコウ</t>
    </rPh>
    <phoneticPr fontId="8"/>
  </si>
  <si>
    <t>内訳(診断名)</t>
    <rPh sb="0" eb="2">
      <t>ウチワケ</t>
    </rPh>
    <rPh sb="3" eb="6">
      <t>シンダンメイ</t>
    </rPh>
    <phoneticPr fontId="8"/>
  </si>
  <si>
    <t>現況</t>
    <rPh sb="0" eb="2">
      <t>ゲンキョウ</t>
    </rPh>
    <phoneticPr fontId="8"/>
  </si>
  <si>
    <t>アのうち
支援障害学生数</t>
    <rPh sb="5" eb="7">
      <t>シエン</t>
    </rPh>
    <rPh sb="7" eb="9">
      <t>ショウガイ</t>
    </rPh>
    <rPh sb="9" eb="12">
      <t>ガクセイスウ</t>
    </rPh>
    <phoneticPr fontId="8"/>
  </si>
  <si>
    <t>９．精神障害（他の精神障害）の内訳</t>
    <rPh sb="2" eb="4">
      <t>セイシン</t>
    </rPh>
    <rPh sb="4" eb="6">
      <t>ショウガイ</t>
    </rPh>
    <rPh sb="7" eb="8">
      <t>タ</t>
    </rPh>
    <rPh sb="9" eb="11">
      <t>セイシン</t>
    </rPh>
    <rPh sb="11" eb="13">
      <t>ショウガイ</t>
    </rPh>
    <rPh sb="15" eb="17">
      <t>ウチワケ</t>
    </rPh>
    <phoneticPr fontId="8"/>
  </si>
  <si>
    <t>ア</t>
    <phoneticPr fontId="8"/>
  </si>
  <si>
    <t>イ</t>
    <phoneticPr fontId="8"/>
  </si>
  <si>
    <t>10．その他の障害の内訳</t>
    <rPh sb="5" eb="6">
      <t>タ</t>
    </rPh>
    <rPh sb="7" eb="9">
      <t>ショウガイ</t>
    </rPh>
    <rPh sb="10" eb="12">
      <t>ウチワケ</t>
    </rPh>
    <phoneticPr fontId="8"/>
  </si>
  <si>
    <t/>
  </si>
  <si>
    <t>精神障害</t>
    <phoneticPr fontId="2"/>
  </si>
  <si>
    <t>受験者数（延べ）</t>
    <rPh sb="0" eb="3">
      <t>ジュケンシャ</t>
    </rPh>
    <rPh sb="3" eb="4">
      <t>スウ</t>
    </rPh>
    <phoneticPr fontId="2"/>
  </si>
  <si>
    <t>合格者数（延べ）</t>
    <rPh sb="0" eb="3">
      <t>ゴウカクシャ</t>
    </rPh>
    <rPh sb="3" eb="4">
      <t>スウ</t>
    </rPh>
    <phoneticPr fontId="2"/>
  </si>
  <si>
    <t>発達障害</t>
  </si>
  <si>
    <t>ASD</t>
    <phoneticPr fontId="8"/>
  </si>
  <si>
    <t>摂食障害・睡眠障害等</t>
  </si>
  <si>
    <t>入学者数は実数、相談者数、志願者数、受験者数、合格者数は延べ数です。</t>
    <phoneticPr fontId="2"/>
  </si>
  <si>
    <t>①プルダウンリストから選択
②該当する場合半角数字の1を入力
③自由記述
④該当する場合半角数字を入力</t>
    <rPh sb="11" eb="13">
      <t>センタク</t>
    </rPh>
    <rPh sb="15" eb="17">
      <t>ガイトウ</t>
    </rPh>
    <rPh sb="19" eb="21">
      <t>バアイ</t>
    </rPh>
    <rPh sb="21" eb="23">
      <t>ハンカク</t>
    </rPh>
    <rPh sb="23" eb="25">
      <t>スウジ</t>
    </rPh>
    <rPh sb="28" eb="30">
      <t>ニュウリョク</t>
    </rPh>
    <rPh sb="32" eb="34">
      <t>ジユウ</t>
    </rPh>
    <rPh sb="34" eb="36">
      <t>キジュツ</t>
    </rPh>
    <rPh sb="38" eb="40">
      <t>ガイトウ</t>
    </rPh>
    <rPh sb="42" eb="44">
      <t>バアイ</t>
    </rPh>
    <rPh sb="44" eb="46">
      <t>ハンカク</t>
    </rPh>
    <rPh sb="46" eb="48">
      <t>スウジ</t>
    </rPh>
    <rPh sb="49" eb="51">
      <t>ニュウリョク</t>
    </rPh>
    <phoneticPr fontId="2"/>
  </si>
  <si>
    <t>④</t>
  </si>
  <si>
    <t>④</t>
    <phoneticPr fontId="2"/>
  </si>
  <si>
    <t>【重要な注意】
こちらのB列、C列は、入力にあたって、学校側の控えとして学生の情報（学籍番号、氏名等）を入力して使用してください。回答提出時に、入力支援ツールを送付しないよう留意してください。</t>
    <phoneticPr fontId="2"/>
  </si>
  <si>
    <t>障害区分の一致</t>
    <rPh sb="0" eb="2">
      <t>ショウガイ</t>
    </rPh>
    <rPh sb="2" eb="4">
      <t>クブン</t>
    </rPh>
    <rPh sb="5" eb="7">
      <t>イッチ</t>
    </rPh>
    <phoneticPr fontId="2"/>
  </si>
  <si>
    <t>LGBT</t>
  </si>
  <si>
    <t>川崎病</t>
  </si>
  <si>
    <t>MCTD</t>
  </si>
  <si>
    <t>痙性対麻痺</t>
  </si>
  <si>
    <t>対麻痺</t>
  </si>
  <si>
    <t>PDD</t>
  </si>
  <si>
    <t>水疱性類天疱瘡</t>
  </si>
  <si>
    <t>オプソクローヌス・ミオクローヌス症候群</t>
  </si>
  <si>
    <t>ARMS</t>
  </si>
  <si>
    <t>FD</t>
  </si>
  <si>
    <t>SAD</t>
  </si>
  <si>
    <t>SAS</t>
  </si>
  <si>
    <t>タナトフォビア</t>
  </si>
  <si>
    <t>慢性炎症性脱髄性多発神経症</t>
  </si>
  <si>
    <t>CIDP</t>
  </si>
  <si>
    <t>PEP症候群</t>
  </si>
  <si>
    <t>ローランドてんかん</t>
  </si>
  <si>
    <t>リウマチ</t>
  </si>
  <si>
    <t>IBS</t>
  </si>
  <si>
    <t>BPD</t>
  </si>
  <si>
    <t>【重要な注意】
こちらのB列、C列は、入力にあたって、学校側の控えとして学生の情報（学籍番号、氏名等）を入力して使用してください。回答提出時に、入力支援ツールを送付しないよう留意してください。</t>
  </si>
  <si>
    <t>前駆B細胞急性リンパ性白血病</t>
  </si>
  <si>
    <t>成熟B細胞急性リンパ性白血病</t>
  </si>
  <si>
    <t>T細胞急性リンパ性白血病</t>
  </si>
  <si>
    <t>急性骨髄性白血病</t>
  </si>
  <si>
    <t>急性前骨髄球性白血病</t>
  </si>
  <si>
    <t>急性骨髄単球性白血病</t>
  </si>
  <si>
    <t>急性単球性白血病</t>
  </si>
  <si>
    <t>急性赤白血病</t>
  </si>
  <si>
    <t>急性巨核芽球性白血病</t>
  </si>
  <si>
    <t>NK細胞白血病</t>
  </si>
  <si>
    <t>ナチュラルキラー細胞白血病</t>
  </si>
  <si>
    <t>慢性骨髄性白血病</t>
  </si>
  <si>
    <t>慢性骨髄単球性白血病</t>
  </si>
  <si>
    <t>若年性骨髄単球性白血病</t>
  </si>
  <si>
    <t>ギャロウェイ・モワト症候群</t>
  </si>
  <si>
    <t>紫斑病性腎炎</t>
  </si>
  <si>
    <t>アルポート症候群</t>
  </si>
  <si>
    <t>エプスタイン症候群</t>
  </si>
  <si>
    <t>急速進行性糸球体腎炎</t>
  </si>
  <si>
    <t>非典型溶血性尿毒症症候群</t>
  </si>
  <si>
    <t>常染色体優性尿細管間質性腎疾患</t>
  </si>
  <si>
    <t>腎動静脈</t>
  </si>
  <si>
    <t>鰓耳腎症候群</t>
  </si>
  <si>
    <t>尿管逆流</t>
  </si>
  <si>
    <t>先天性肺胞蛋白症</t>
  </si>
  <si>
    <t>嚢胞性線維症</t>
  </si>
  <si>
    <t>閉塞性細気管支炎</t>
  </si>
  <si>
    <t>先天性横隔膜ヘルニア</t>
  </si>
  <si>
    <t>単心室症</t>
  </si>
  <si>
    <t>三尖弁閉鎖症</t>
  </si>
  <si>
    <t>ファロー四徴症</t>
  </si>
  <si>
    <t>両大血管右室起始症</t>
  </si>
  <si>
    <t>両大血管左室起始症</t>
  </si>
  <si>
    <t>完全大血管転位症</t>
  </si>
  <si>
    <t>エプスタイン病</t>
  </si>
  <si>
    <t>ウィリアムズ症候群</t>
  </si>
  <si>
    <t>左肺動脈右肺動脈起始症</t>
  </si>
  <si>
    <t>肺動脈瘻</t>
  </si>
  <si>
    <t>肺静脈瘻</t>
  </si>
  <si>
    <t>動脈瘻</t>
  </si>
  <si>
    <t>静脈瘻</t>
  </si>
  <si>
    <t>ホルト・オーラム症候群</t>
  </si>
  <si>
    <t>甲状腺ホルモン不応症</t>
  </si>
  <si>
    <t>クッシング病</t>
  </si>
  <si>
    <t>異所性ACTH産生症候群</t>
  </si>
  <si>
    <t>先天性副腎低形成症</t>
  </si>
  <si>
    <t>アジソン病</t>
  </si>
  <si>
    <t>鉱質コルチコイド過剰症候群</t>
  </si>
  <si>
    <t>46,XX性分化疾患</t>
  </si>
  <si>
    <t>脂肪萎縮症</t>
  </si>
  <si>
    <t>ウェルマー症候群</t>
  </si>
  <si>
    <t>プラダー・ウィリ症候群</t>
  </si>
  <si>
    <t>ヌーナン症候群</t>
  </si>
  <si>
    <t>若年性特発性関節炎</t>
  </si>
  <si>
    <t>家族性地中海熱</t>
  </si>
  <si>
    <t>クリオピリン関連周期熱症候群</t>
  </si>
  <si>
    <t>中條・西村症候群</t>
  </si>
  <si>
    <t>慢性再発性多発性骨髄炎</t>
  </si>
  <si>
    <t>フェニルケトン尿症</t>
  </si>
  <si>
    <t>高チロシン血症１型</t>
  </si>
  <si>
    <t>高チロシン血症２型</t>
  </si>
  <si>
    <t>高チロシン血症３型</t>
  </si>
  <si>
    <t>オルニチントランスカルバミラーゼ欠
損症</t>
  </si>
  <si>
    <t>リジン尿性蛋白不耐症</t>
  </si>
  <si>
    <t>メチルマロン酸血症</t>
  </si>
  <si>
    <t>プロピオン酸血症</t>
  </si>
  <si>
    <t>β―ケトチオラーゼ欠損症</t>
  </si>
  <si>
    <t>イソ吉草酸血症</t>
  </si>
  <si>
    <t>３-メチルクロトニルＣｏＡカルボキシラーゼ欠損症</t>
  </si>
  <si>
    <t>３-ヒドロキシ-３-メチルグルタリルＣｏＡ合成酵素欠損症</t>
  </si>
  <si>
    <t>スクシニル-ＣｏＡ：３-ＳＣＯＴ欠損症</t>
  </si>
  <si>
    <t>ＭＥＬＡＳ</t>
  </si>
  <si>
    <t>ＭＥＲＲＦ</t>
  </si>
  <si>
    <t>ミトコンドリアＤＮＡ欠失</t>
  </si>
  <si>
    <t>カーンズ・セイヤー症候群</t>
  </si>
  <si>
    <t>糖原病０型</t>
  </si>
  <si>
    <t>糖原病Ⅰ型</t>
  </si>
  <si>
    <t>糖原病Ⅲ型</t>
  </si>
  <si>
    <t>糖原病Ⅳ型</t>
  </si>
  <si>
    <t>糖原病Ⅴ型</t>
  </si>
  <si>
    <t>糖原病Ⅵ型</t>
  </si>
  <si>
    <t>糖原病Ⅶ型</t>
  </si>
  <si>
    <t>糖原病Ⅸ型</t>
  </si>
  <si>
    <t>ＧＬＵＴ１欠損症</t>
  </si>
  <si>
    <t>ムコ多糖症Ⅰ型</t>
  </si>
  <si>
    <t>ムコ多糖症Ⅱ型</t>
  </si>
  <si>
    <t>ムコ多糖症Ⅲ型</t>
  </si>
  <si>
    <t>ムコ多糖症Ⅳ型</t>
  </si>
  <si>
    <t>ムコ多糖症Ⅵ型</t>
  </si>
  <si>
    <t>ムコ多糖症Ⅶ型</t>
  </si>
  <si>
    <t>ＧＭ１-ガングリオシドーシス</t>
  </si>
  <si>
    <t>ＧＭ２-ガングリオシドーシス</t>
  </si>
  <si>
    <t>Ⅰ-cell病</t>
  </si>
  <si>
    <t>メンケス病</t>
  </si>
  <si>
    <t>オクシピタル・ホーン症候群</t>
  </si>
  <si>
    <t>ヒポキサンチングアニンホスホリボシルトランスフェラーゼ欠損症</t>
  </si>
  <si>
    <t>ＧＡＢＡアミノ基転移酵素欠損症</t>
  </si>
  <si>
    <t>原発性高カイロミクロン血症</t>
  </si>
  <si>
    <t>家族性複合型高脂質血症</t>
  </si>
  <si>
    <t>高比重ＨＤＬ欠乏症</t>
  </si>
  <si>
    <t>エーラス・ダンロス症候群</t>
  </si>
  <si>
    <t>α１-アンチトリプシン欠損症</t>
  </si>
  <si>
    <t>後天性赤芽球癆</t>
  </si>
  <si>
    <t>脾機能亢進症</t>
  </si>
  <si>
    <t>ファンコニ貧血</t>
  </si>
  <si>
    <t>第Ⅴ因子欠乏症</t>
  </si>
  <si>
    <t>血友病Ａ</t>
  </si>
  <si>
    <t>血友病Ｂ</t>
  </si>
  <si>
    <t>第Ⅹ因子欠乏症</t>
  </si>
  <si>
    <t>第XIII因子欠乏症</t>
  </si>
  <si>
    <t>液性免疫不全</t>
  </si>
  <si>
    <t>好中球減少症</t>
  </si>
  <si>
    <t>HIV</t>
  </si>
  <si>
    <t>巨脳症</t>
  </si>
  <si>
    <t>毛細血管奇形症候群</t>
  </si>
  <si>
    <t>ＣＡＳＫ異常症</t>
  </si>
  <si>
    <t>ジュベール症候群関連疾患</t>
  </si>
  <si>
    <t>結節性硬化症</t>
  </si>
  <si>
    <t>ウェルナー症候群</t>
  </si>
  <si>
    <t>コケイン症候群</t>
  </si>
  <si>
    <t>ハッチンソン・ギルフォード症候群</t>
  </si>
  <si>
    <t>白質消失症</t>
  </si>
  <si>
    <t>ＡＴＲ-Ｘ症候群</t>
  </si>
  <si>
    <t>ＤＤＸ３Ｘ関連神経発達異常症</t>
  </si>
  <si>
    <t>先天性グリコシル化異常症</t>
  </si>
  <si>
    <t>アペール症候群</t>
  </si>
  <si>
    <t>重度頭蓋骨早期癒合症</t>
  </si>
  <si>
    <t>脳動静脈奇形</t>
  </si>
  <si>
    <t>海綿状血管腫（脳脊髄）</t>
  </si>
  <si>
    <t>レノックス・ガストー症候群</t>
  </si>
  <si>
    <t>ＧＲＩＮ２Ｂ関連神経発達異常症</t>
  </si>
  <si>
    <t>視床下部過誤腫症候群</t>
  </si>
  <si>
    <t>ＰＣＤＨ19関連症候群</t>
  </si>
  <si>
    <t>ＰＵＲＡ関連神経発達異常症</t>
  </si>
  <si>
    <t>ビタミンＢ６依存性てんかん</t>
  </si>
  <si>
    <t>早産児ビリルビン脳症</t>
  </si>
  <si>
    <t>ＷＤＲ45関連神経変性症</t>
  </si>
  <si>
    <t>非特異性多発性小腸潰瘍症</t>
  </si>
  <si>
    <t>急性肝不全（昏睡型）</t>
  </si>
  <si>
    <t>原発性硬化性胆管炎</t>
  </si>
  <si>
    <t>胆道閉鎖症</t>
  </si>
  <si>
    <t>アラジール症候群</t>
  </si>
  <si>
    <t>門脈瘻</t>
  </si>
  <si>
    <t>肝動脈瘻</t>
  </si>
  <si>
    <t>遺伝性膵炎</t>
  </si>
  <si>
    <t>巨大膀胱短小結腸腸管蠕動不全症</t>
  </si>
  <si>
    <t>総排泄腔遺残</t>
  </si>
  <si>
    <t>総排泄腔外反症</t>
  </si>
  <si>
    <t>ソトス症候群</t>
  </si>
  <si>
    <t>スミス・マギニス症候群</t>
  </si>
  <si>
    <t>歌舞伎症候群</t>
  </si>
  <si>
    <t>ウィーバー症候群</t>
  </si>
  <si>
    <t>アンジェルマン症候群</t>
  </si>
  <si>
    <t>５ｐ-症候群</t>
  </si>
  <si>
    <t>４ｐ-症候群</t>
  </si>
  <si>
    <t>ＣＦＣ症候群</t>
  </si>
  <si>
    <t>マルファン症候群</t>
  </si>
  <si>
    <t>アントレー・ビクスラー症候群</t>
  </si>
  <si>
    <t>ファイファー症候群</t>
  </si>
  <si>
    <t>コフィン・シリス症候群</t>
  </si>
  <si>
    <t>モワット・ウィルソン症候群</t>
  </si>
  <si>
    <t>ヤング・シンプソン症候群</t>
  </si>
  <si>
    <t>ＶＡＴＥＲ症候群</t>
  </si>
  <si>
    <t>ＭＥＣＰ２重複症候群</t>
  </si>
  <si>
    <t>武内・小崎症候群</t>
  </si>
  <si>
    <t>眼皮膚白皮症</t>
  </si>
  <si>
    <t>先天性魚鱗癬</t>
  </si>
  <si>
    <t>色素性乾皮症</t>
  </si>
  <si>
    <t>肥厚性皮膚骨膜症</t>
  </si>
  <si>
    <t>限局性強皮症</t>
  </si>
  <si>
    <t>軟骨無形成症</t>
  </si>
  <si>
    <t>骨形成不全症</t>
  </si>
  <si>
    <t>低ホスファターゼ症</t>
  </si>
  <si>
    <t>２型コラーゲン異常症関連疾患</t>
  </si>
  <si>
    <t>進行性骨化性線維異形成症</t>
  </si>
  <si>
    <t>ＴＲＰＶ４異常症</t>
  </si>
  <si>
    <t>クリッペル・トレノネー・ウェーバー
症候群</t>
  </si>
  <si>
    <t>カサバッハ・メリット現象</t>
  </si>
  <si>
    <t>ＬＭＸ１Ｂ関連腎症</t>
  </si>
  <si>
    <t>ＳＲ欠損症</t>
  </si>
  <si>
    <t>先天性声門下狭窄症</t>
  </si>
  <si>
    <t>家族性低βリポタンパク血症１（ホモ接合体）</t>
  </si>
  <si>
    <t>AME症候群</t>
  </si>
  <si>
    <t>外リンパ瘻</t>
    <rPh sb="0" eb="1">
      <t>ガイ</t>
    </rPh>
    <phoneticPr fontId="16"/>
  </si>
  <si>
    <t>先天性側弯症</t>
  </si>
  <si>
    <t>高月病</t>
  </si>
  <si>
    <t>先天性パラミオトニア</t>
  </si>
  <si>
    <t>先天性パラミオトニー</t>
  </si>
  <si>
    <t>SLE</t>
  </si>
  <si>
    <t>複合性局所疼痛症候群</t>
  </si>
  <si>
    <t>APD</t>
  </si>
  <si>
    <t>PTSD</t>
  </si>
  <si>
    <t>人格障害</t>
    <rPh sb="0" eb="2">
      <t>ジンカク</t>
    </rPh>
    <rPh sb="2" eb="4">
      <t>ショウガイ</t>
    </rPh>
    <phoneticPr fontId="16"/>
  </si>
  <si>
    <t>精神障害</t>
    <rPh sb="0" eb="2">
      <t>セイシン</t>
    </rPh>
    <rPh sb="2" eb="4">
      <t>ショウガイ</t>
    </rPh>
    <phoneticPr fontId="17"/>
  </si>
  <si>
    <t>HSP</t>
  </si>
  <si>
    <t>なし</t>
  </si>
  <si>
    <t>PMDD</t>
  </si>
  <si>
    <t>外転神経麻痺</t>
    <rPh sb="0" eb="1">
      <t>ガイ</t>
    </rPh>
    <rPh sb="2" eb="4">
      <t>シンケイ</t>
    </rPh>
    <phoneticPr fontId="16"/>
  </si>
  <si>
    <t>眼球摘出</t>
    <rPh sb="0" eb="2">
      <t>ガンキュウ</t>
    </rPh>
    <rPh sb="2" eb="4">
      <t>テキシュツ</t>
    </rPh>
    <phoneticPr fontId="16"/>
  </si>
  <si>
    <t>眼振</t>
    <rPh sb="0" eb="2">
      <t>ガンシン</t>
    </rPh>
    <phoneticPr fontId="16"/>
  </si>
  <si>
    <t>義眼</t>
    <rPh sb="0" eb="2">
      <t>ギガン</t>
    </rPh>
    <phoneticPr fontId="16"/>
  </si>
  <si>
    <t>ストレス性下痢</t>
    <rPh sb="4" eb="5">
      <t>セイ</t>
    </rPh>
    <rPh sb="5" eb="7">
      <t>ゲリ</t>
    </rPh>
    <phoneticPr fontId="16"/>
  </si>
  <si>
    <t>ストレス性腹痛</t>
    <rPh sb="4" eb="5">
      <t>セイ</t>
    </rPh>
    <phoneticPr fontId="16"/>
  </si>
  <si>
    <t>反復性血尿</t>
    <rPh sb="0" eb="2">
      <t>ハンプク</t>
    </rPh>
    <phoneticPr fontId="16"/>
  </si>
  <si>
    <t>本態性振戦</t>
    <rPh sb="0" eb="3">
      <t>ホンタイセイ</t>
    </rPh>
    <rPh sb="3" eb="5">
      <t>シンセン</t>
    </rPh>
    <phoneticPr fontId="16"/>
  </si>
  <si>
    <t>慢性胃炎</t>
    <rPh sb="0" eb="2">
      <t>マンセイ</t>
    </rPh>
    <rPh sb="2" eb="4">
      <t>イエン</t>
    </rPh>
    <phoneticPr fontId="16"/>
  </si>
  <si>
    <t>腰椎ヘルニア</t>
    <rPh sb="0" eb="2">
      <t>ヨウツイ</t>
    </rPh>
    <phoneticPr fontId="16"/>
  </si>
  <si>
    <t>間歇性外斜視</t>
  </si>
  <si>
    <t>色覚障害</t>
    <rPh sb="2" eb="4">
      <t>ショウガイ</t>
    </rPh>
    <phoneticPr fontId="16"/>
  </si>
  <si>
    <t>仙腸関節炎</t>
    <rPh sb="4" eb="5">
      <t>エン</t>
    </rPh>
    <phoneticPr fontId="16"/>
  </si>
  <si>
    <t>仙腸関節障害</t>
    <rPh sb="4" eb="6">
      <t>ショウガイ</t>
    </rPh>
    <phoneticPr fontId="16"/>
  </si>
  <si>
    <t>足底腱膜炎</t>
    <rPh sb="2" eb="3">
      <t>ケン</t>
    </rPh>
    <phoneticPr fontId="16"/>
  </si>
  <si>
    <t>体温調整機能障害</t>
    <rPh sb="6" eb="8">
      <t>ショウガイ</t>
    </rPh>
    <phoneticPr fontId="16"/>
  </si>
  <si>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16"/>
  </si>
  <si>
    <t>肢体不自由</t>
    <rPh sb="0" eb="2">
      <t>シタイ</t>
    </rPh>
    <rPh sb="2" eb="5">
      <t>フジユウ</t>
    </rPh>
    <phoneticPr fontId="17"/>
  </si>
  <si>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16"/>
  </si>
  <si>
    <t>視覚障害</t>
    <rPh sb="0" eb="2">
      <t>シカク</t>
    </rPh>
    <rPh sb="2" eb="4">
      <t>ショウガイ</t>
    </rPh>
    <phoneticPr fontId="17"/>
  </si>
  <si>
    <t>人工内耳</t>
    <rPh sb="0" eb="2">
      <t>ジンコウ</t>
    </rPh>
    <rPh sb="2" eb="4">
      <t>ナイジ</t>
    </rPh>
    <phoneticPr fontId="16"/>
  </si>
  <si>
    <t>難聴</t>
    <rPh sb="0" eb="2">
      <t>ナンチョウ</t>
    </rPh>
    <phoneticPr fontId="16"/>
  </si>
  <si>
    <t>肢体不自由</t>
    <rPh sb="0" eb="2">
      <t>シタイ</t>
    </rPh>
    <rPh sb="2" eb="5">
      <t>フジユウ</t>
    </rPh>
    <phoneticPr fontId="16"/>
  </si>
  <si>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16"/>
  </si>
  <si>
    <t>術後障害の内容によって区分。</t>
    <rPh sb="0" eb="2">
      <t>ジュツゴ</t>
    </rPh>
    <rPh sb="2" eb="4">
      <t>ショウガイ</t>
    </rPh>
    <rPh sb="5" eb="7">
      <t>ナイヨウ</t>
    </rPh>
    <rPh sb="11" eb="13">
      <t>クブン</t>
    </rPh>
    <phoneticPr fontId="16"/>
  </si>
  <si>
    <t>後遺症（運動機能障害・失語・視力障害、精神的症状等）により区分。</t>
    <rPh sb="0" eb="3">
      <t>コウイショウ</t>
    </rPh>
    <rPh sb="24" eb="25">
      <t>トウ</t>
    </rPh>
    <rPh sb="29" eb="31">
      <t>クブン</t>
    </rPh>
    <phoneticPr fontId="16"/>
  </si>
  <si>
    <t>聴覚障害</t>
    <rPh sb="0" eb="2">
      <t>チョウカク</t>
    </rPh>
    <rPh sb="2" eb="4">
      <t>ショウガイ</t>
    </rPh>
    <phoneticPr fontId="2"/>
  </si>
  <si>
    <t>※グレーで伏せた↓の欄は入力不要です。</t>
    <rPh sb="5" eb="6">
      <t>フ</t>
    </rPh>
    <rPh sb="10" eb="11">
      <t>ラン</t>
    </rPh>
    <rPh sb="12" eb="14">
      <t>ニュウリョク</t>
    </rPh>
    <rPh sb="14" eb="16">
      <t>フヨウ</t>
    </rPh>
    <phoneticPr fontId="2"/>
  </si>
  <si>
    <t>特別選抜</t>
    <rPh sb="0" eb="2">
      <t>トクベツ</t>
    </rPh>
    <rPh sb="2" eb="4">
      <t>センバツ</t>
    </rPh>
    <phoneticPr fontId="8"/>
  </si>
  <si>
    <t>総合型</t>
    <rPh sb="0" eb="3">
      <t>ソウゴウガタ</t>
    </rPh>
    <phoneticPr fontId="8"/>
  </si>
  <si>
    <t>学校推薦型</t>
    <rPh sb="0" eb="2">
      <t>ガッコウ</t>
    </rPh>
    <rPh sb="2" eb="5">
      <t>スイセンガタ</t>
    </rPh>
    <phoneticPr fontId="8"/>
  </si>
  <si>
    <t>障害者
特別選抜</t>
    <rPh sb="0" eb="3">
      <t>ショウガイシャ</t>
    </rPh>
    <rPh sb="4" eb="6">
      <t>トクベツ</t>
    </rPh>
    <rPh sb="6" eb="8">
      <t>センバツ</t>
    </rPh>
    <phoneticPr fontId="8"/>
  </si>
  <si>
    <t>特別選抜以外
（一般選抜を含む）</t>
    <rPh sb="0" eb="2">
      <t>トクベツ</t>
    </rPh>
    <rPh sb="2" eb="4">
      <t>センバツ</t>
    </rPh>
    <rPh sb="4" eb="6">
      <t>イガイ</t>
    </rPh>
    <rPh sb="8" eb="10">
      <t>イッパン</t>
    </rPh>
    <rPh sb="10" eb="12">
      <t>センバツ</t>
    </rPh>
    <rPh sb="13" eb="14">
      <t>フク</t>
    </rPh>
    <phoneticPr fontId="8"/>
  </si>
  <si>
    <r>
      <t>⑥ 左の③～④のうち</t>
    </r>
    <r>
      <rPr>
        <u/>
        <sz val="11"/>
        <rFont val="UD デジタル 教科書体 NK-R"/>
        <family val="1"/>
        <charset val="128"/>
      </rPr>
      <t>受験上の配慮を行なった数</t>
    </r>
    <rPh sb="2" eb="3">
      <t>ヒダリ</t>
    </rPh>
    <rPh sb="10" eb="12">
      <t>ジュケン</t>
    </rPh>
    <rPh sb="12" eb="13">
      <t>ジョウ</t>
    </rPh>
    <rPh sb="14" eb="16">
      <t>ハイリョ</t>
    </rPh>
    <rPh sb="17" eb="18">
      <t>オコナ</t>
    </rPh>
    <rPh sb="21" eb="22">
      <t>カズ</t>
    </rPh>
    <phoneticPr fontId="2"/>
  </si>
  <si>
    <r>
      <rPr>
        <b/>
        <sz val="9"/>
        <rFont val="UD デジタル 教科書体 NK-R"/>
        <family val="1"/>
        <charset val="128"/>
      </rPr>
      <t>学部</t>
    </r>
    <r>
      <rPr>
        <sz val="9"/>
        <rFont val="UD デジタル 教科書体 NK-R"/>
        <family val="1"/>
        <charset val="128"/>
      </rPr>
      <t>（通学課程）</t>
    </r>
    <rPh sb="0" eb="2">
      <t>ガクブ</t>
    </rPh>
    <rPh sb="3" eb="5">
      <t>ツウガク</t>
    </rPh>
    <rPh sb="5" eb="7">
      <t>カテイ</t>
    </rPh>
    <phoneticPr fontId="8"/>
  </si>
  <si>
    <r>
      <rPr>
        <b/>
        <sz val="9"/>
        <rFont val="UD デジタル 教科書体 NK-R"/>
        <family val="1"/>
        <charset val="128"/>
      </rPr>
      <t>学部</t>
    </r>
    <r>
      <rPr>
        <sz val="9"/>
        <rFont val="UD デジタル 教科書体 NK-R"/>
        <family val="1"/>
        <charset val="128"/>
      </rPr>
      <t xml:space="preserve">
（通信教育課程）</t>
    </r>
    <rPh sb="0" eb="2">
      <t>ガクブ</t>
    </rPh>
    <rPh sb="4" eb="6">
      <t>ツウシン</t>
    </rPh>
    <rPh sb="6" eb="8">
      <t>キョウイク</t>
    </rPh>
    <rPh sb="8" eb="10">
      <t>カテイ</t>
    </rPh>
    <phoneticPr fontId="8"/>
  </si>
  <si>
    <r>
      <rPr>
        <b/>
        <sz val="9"/>
        <rFont val="UD デジタル 教科書体 NK-R"/>
        <family val="1"/>
        <charset val="128"/>
      </rPr>
      <t>大学院</t>
    </r>
    <r>
      <rPr>
        <sz val="9"/>
        <rFont val="UD デジタル 教科書体 NK-R"/>
        <family val="1"/>
        <charset val="128"/>
      </rPr>
      <t>（通学課程）</t>
    </r>
    <rPh sb="0" eb="3">
      <t>ダイガクイン</t>
    </rPh>
    <rPh sb="4" eb="6">
      <t>ツウガク</t>
    </rPh>
    <rPh sb="6" eb="8">
      <t>カテイ</t>
    </rPh>
    <phoneticPr fontId="8"/>
  </si>
  <si>
    <r>
      <rPr>
        <b/>
        <sz val="9"/>
        <rFont val="UD デジタル 教科書体 NK-R"/>
        <family val="1"/>
        <charset val="128"/>
      </rPr>
      <t>大学院</t>
    </r>
    <r>
      <rPr>
        <sz val="9"/>
        <rFont val="UD デジタル 教科書体 NK-R"/>
        <family val="1"/>
        <charset val="128"/>
      </rPr>
      <t>（通信教育課程）</t>
    </r>
    <rPh sb="0" eb="3">
      <t>ダイガクイン</t>
    </rPh>
    <rPh sb="4" eb="6">
      <t>ツウシン</t>
    </rPh>
    <rPh sb="6" eb="8">
      <t>キョウイク</t>
    </rPh>
    <rPh sb="8" eb="10">
      <t>カテイ</t>
    </rPh>
    <phoneticPr fontId="8"/>
  </si>
  <si>
    <r>
      <rPr>
        <sz val="12"/>
        <rFont val="UD デジタル 教科書体 NK-R"/>
        <family val="1"/>
        <charset val="128"/>
      </rPr>
      <t>（２）受験上の配慮の内容</t>
    </r>
    <r>
      <rPr>
        <b/>
        <sz val="11"/>
        <rFont val="UD デジタル 教科書体 NK-R"/>
        <family val="1"/>
        <charset val="128"/>
      </rPr>
      <t xml:space="preserve">
　　</t>
    </r>
    <r>
      <rPr>
        <sz val="11"/>
        <rFont val="UD デジタル 教科書体 NK-R"/>
        <family val="1"/>
        <charset val="128"/>
      </rPr>
      <t>（１）で解答した受験上の配慮について、実施した具体的な内容を下記のＡ～Ｗから選択して、該当する欄に半角数字の1を記入してください。</t>
    </r>
    <rPh sb="3" eb="5">
      <t>ジュケン</t>
    </rPh>
    <rPh sb="5" eb="6">
      <t>ジョウ</t>
    </rPh>
    <rPh sb="7" eb="9">
      <t>ハイリョ</t>
    </rPh>
    <rPh sb="10" eb="12">
      <t>ナイヨウ</t>
    </rPh>
    <rPh sb="19" eb="21">
      <t>カイトウ</t>
    </rPh>
    <rPh sb="23" eb="25">
      <t>ジュケン</t>
    </rPh>
    <rPh sb="25" eb="26">
      <t>ジョウ</t>
    </rPh>
    <rPh sb="27" eb="29">
      <t>ハイリョ</t>
    </rPh>
    <rPh sb="34" eb="36">
      <t>ジッシ</t>
    </rPh>
    <rPh sb="38" eb="41">
      <t>グタイテキ</t>
    </rPh>
    <rPh sb="42" eb="44">
      <t>ナイヨウ</t>
    </rPh>
    <rPh sb="45" eb="47">
      <t>カキ</t>
    </rPh>
    <rPh sb="53" eb="55">
      <t>センタク</t>
    </rPh>
    <rPh sb="58" eb="60">
      <t>ガイトウ</t>
    </rPh>
    <rPh sb="62" eb="63">
      <t>ラン</t>
    </rPh>
    <rPh sb="64" eb="66">
      <t>ハンカク</t>
    </rPh>
    <rPh sb="66" eb="68">
      <t>スウジ</t>
    </rPh>
    <rPh sb="71" eb="73">
      <t>キニュウ</t>
    </rPh>
    <phoneticPr fontId="8"/>
  </si>
  <si>
    <t>大区分</t>
    <rPh sb="0" eb="3">
      <t>ダイクブン</t>
    </rPh>
    <phoneticPr fontId="2"/>
  </si>
  <si>
    <t>中間
集計</t>
    <rPh sb="0" eb="2">
      <t>チュウカン</t>
    </rPh>
    <rPh sb="3" eb="5">
      <t>シュウケイ</t>
    </rPh>
    <phoneticPr fontId="2"/>
  </si>
  <si>
    <t>発達障害と精神障害の重複</t>
    <rPh sb="0" eb="4">
      <t>ハッタツショウガイ</t>
    </rPh>
    <rPh sb="5" eb="9">
      <t>セイシンショウガイ</t>
    </rPh>
    <rPh sb="10" eb="12">
      <t>チョウフク</t>
    </rPh>
    <phoneticPr fontId="2"/>
  </si>
  <si>
    <t xml:space="preserve">ウ </t>
    <phoneticPr fontId="2"/>
  </si>
  <si>
    <t>エ</t>
    <phoneticPr fontId="2"/>
  </si>
  <si>
    <t>就労移行支援利用者</t>
    <rPh sb="0" eb="4">
      <t>シュウロウイコウ</t>
    </rPh>
    <rPh sb="4" eb="6">
      <t>シエン</t>
    </rPh>
    <rPh sb="6" eb="9">
      <t>リヨウシャ</t>
    </rPh>
    <phoneticPr fontId="2"/>
  </si>
  <si>
    <t>就労継続支援Ａ型利用者</t>
    <rPh sb="0" eb="2">
      <t>シュウロウ</t>
    </rPh>
    <rPh sb="2" eb="4">
      <t>ケイゾク</t>
    </rPh>
    <rPh sb="4" eb="6">
      <t>シエン</t>
    </rPh>
    <rPh sb="7" eb="8">
      <t>ガタ</t>
    </rPh>
    <rPh sb="8" eb="11">
      <t>リヨウシャ</t>
    </rPh>
    <phoneticPr fontId="2"/>
  </si>
  <si>
    <t>就労継続支援Ｂ型利用者</t>
    <rPh sb="0" eb="2">
      <t>シュウロウ</t>
    </rPh>
    <rPh sb="2" eb="4">
      <t>ケイゾク</t>
    </rPh>
    <rPh sb="4" eb="6">
      <t>シエン</t>
    </rPh>
    <rPh sb="7" eb="8">
      <t>ガタ</t>
    </rPh>
    <rPh sb="8" eb="11">
      <t>リヨウシャ</t>
    </rPh>
    <phoneticPr fontId="2"/>
  </si>
  <si>
    <t>その他</t>
    <rPh sb="2" eb="3">
      <t>タ</t>
    </rPh>
    <phoneticPr fontId="2"/>
  </si>
  <si>
    <t>カ</t>
    <phoneticPr fontId="2"/>
  </si>
  <si>
    <t>常用労働者</t>
    <rPh sb="0" eb="5">
      <t>ジョウヨウロウドウシャ</t>
    </rPh>
    <phoneticPr fontId="8"/>
  </si>
  <si>
    <t>自営業主等</t>
    <rPh sb="0" eb="3">
      <t>ジエイギョウ</t>
    </rPh>
    <rPh sb="3" eb="4">
      <t>シュ</t>
    </rPh>
    <rPh sb="4" eb="5">
      <t>トウ</t>
    </rPh>
    <phoneticPr fontId="8"/>
  </si>
  <si>
    <t>無期雇用労働者</t>
    <rPh sb="0" eb="2">
      <t>ムキ</t>
    </rPh>
    <rPh sb="2" eb="4">
      <t>コヨウ</t>
    </rPh>
    <rPh sb="4" eb="7">
      <t>ロウドウシャ</t>
    </rPh>
    <phoneticPr fontId="8"/>
  </si>
  <si>
    <t>臨時労働者</t>
    <rPh sb="0" eb="2">
      <t>リンジ</t>
    </rPh>
    <rPh sb="2" eb="5">
      <t>ロウドウシャ</t>
    </rPh>
    <phoneticPr fontId="8"/>
  </si>
  <si>
    <t>就労移行支援利用者</t>
    <rPh sb="0" eb="2">
      <t>シュウロウ</t>
    </rPh>
    <rPh sb="2" eb="4">
      <t>イコウ</t>
    </rPh>
    <rPh sb="4" eb="6">
      <t>シエン</t>
    </rPh>
    <rPh sb="6" eb="9">
      <t>リヨウシャ</t>
    </rPh>
    <phoneticPr fontId="8"/>
  </si>
  <si>
    <t>就労継続支援A型利用者</t>
    <rPh sb="0" eb="4">
      <t>シュウロウケイゾク</t>
    </rPh>
    <rPh sb="4" eb="6">
      <t>シエン</t>
    </rPh>
    <rPh sb="7" eb="8">
      <t>ガタ</t>
    </rPh>
    <rPh sb="8" eb="11">
      <t>リヨウシャ</t>
    </rPh>
    <phoneticPr fontId="8"/>
  </si>
  <si>
    <t>就労継続支援B型利用者</t>
    <rPh sb="0" eb="4">
      <t>シュウロウケイゾク</t>
    </rPh>
    <rPh sb="4" eb="6">
      <t>シエン</t>
    </rPh>
    <rPh sb="7" eb="8">
      <t>ガタ</t>
    </rPh>
    <rPh sb="8" eb="11">
      <t>リヨウシャ</t>
    </rPh>
    <phoneticPr fontId="8"/>
  </si>
  <si>
    <t>合理的配慮提供学生数</t>
    <rPh sb="0" eb="3">
      <t>ゴウリテキ</t>
    </rPh>
    <rPh sb="3" eb="5">
      <t>ハイリョ</t>
    </rPh>
    <rPh sb="5" eb="7">
      <t>テイキョウ</t>
    </rPh>
    <rPh sb="7" eb="10">
      <t>ガクセイスウ</t>
    </rPh>
    <phoneticPr fontId="2"/>
  </si>
  <si>
    <t>合理的配慮提供学生</t>
    <rPh sb="0" eb="2">
      <t>ゴウリ</t>
    </rPh>
    <rPh sb="2" eb="3">
      <t>テキ</t>
    </rPh>
    <rPh sb="3" eb="5">
      <t>ハイリョ</t>
    </rPh>
    <rPh sb="5" eb="7">
      <t>テイキョウ</t>
    </rPh>
    <rPh sb="7" eb="9">
      <t>ガクセイ</t>
    </rPh>
    <phoneticPr fontId="2"/>
  </si>
  <si>
    <t>６．受験者数・入学者数</t>
    <rPh sb="2" eb="4">
      <t>ジュケン</t>
    </rPh>
    <rPh sb="4" eb="6">
      <t>シャスウ</t>
    </rPh>
    <rPh sb="7" eb="10">
      <t>ニュウガクシャ</t>
    </rPh>
    <rPh sb="10" eb="11">
      <t>スウ</t>
    </rPh>
    <phoneticPr fontId="8"/>
  </si>
  <si>
    <t>相談者数、志願者数、受験者数、合格者数は延べ数を記入してください。
入学者数は実数を記入してください。</t>
    <rPh sb="24" eb="26">
      <t>キニュウ</t>
    </rPh>
    <phoneticPr fontId="2"/>
  </si>
  <si>
    <t>大区分</t>
    <rPh sb="0" eb="3">
      <t>ダイクブン</t>
    </rPh>
    <phoneticPr fontId="8"/>
  </si>
  <si>
    <t>小区分</t>
    <rPh sb="0" eb="1">
      <t>ショウ</t>
    </rPh>
    <rPh sb="1" eb="3">
      <t>クブン</t>
    </rPh>
    <phoneticPr fontId="2"/>
  </si>
  <si>
    <t>①障害のある相談者数</t>
    <rPh sb="1" eb="3">
      <t>ショウガイ</t>
    </rPh>
    <rPh sb="6" eb="9">
      <t>ソウダンシャ</t>
    </rPh>
    <rPh sb="9" eb="10">
      <t>スウ</t>
    </rPh>
    <phoneticPr fontId="8"/>
  </si>
  <si>
    <t>②障害のある志願者数</t>
    <rPh sb="1" eb="3">
      <t>ショウガイ</t>
    </rPh>
    <rPh sb="6" eb="9">
      <t>シガンシャ</t>
    </rPh>
    <rPh sb="9" eb="10">
      <t>スウ</t>
    </rPh>
    <phoneticPr fontId="8"/>
  </si>
  <si>
    <t>③障害のある受験者数</t>
    <rPh sb="1" eb="3">
      <t>ショウガイ</t>
    </rPh>
    <rPh sb="6" eb="9">
      <t>ジュケンシャ</t>
    </rPh>
    <rPh sb="9" eb="10">
      <t>スウ</t>
    </rPh>
    <phoneticPr fontId="8"/>
  </si>
  <si>
    <t>④障害のある合格者数</t>
    <rPh sb="1" eb="3">
      <t>ショウガイ</t>
    </rPh>
    <rPh sb="6" eb="9">
      <t>ゴウカクシャ</t>
    </rPh>
    <rPh sb="9" eb="10">
      <t>スウ</t>
    </rPh>
    <phoneticPr fontId="8"/>
  </si>
  <si>
    <t>⑤障害のある入学者数</t>
    <rPh sb="1" eb="3">
      <t>ショウガイ</t>
    </rPh>
    <rPh sb="6" eb="9">
      <t>ニュウガクシャ</t>
    </rPh>
    <rPh sb="9" eb="10">
      <t>スウ</t>
    </rPh>
    <phoneticPr fontId="8"/>
  </si>
  <si>
    <r>
      <rPr>
        <b/>
        <sz val="9"/>
        <rFont val="UD デジタル 教科書体 NK-R"/>
        <family val="1"/>
        <charset val="128"/>
      </rPr>
      <t>学部</t>
    </r>
    <r>
      <rPr>
        <sz val="9"/>
        <rFont val="UD デジタル 教科書体 NK-R"/>
        <family val="1"/>
        <charset val="128"/>
      </rPr>
      <t>（通学）</t>
    </r>
    <rPh sb="0" eb="2">
      <t>ガクブ</t>
    </rPh>
    <rPh sb="3" eb="5">
      <t>ツウガク</t>
    </rPh>
    <phoneticPr fontId="8"/>
  </si>
  <si>
    <r>
      <rPr>
        <b/>
        <sz val="9"/>
        <rFont val="UD デジタル 教科書体 NK-R"/>
        <family val="1"/>
        <charset val="128"/>
      </rPr>
      <t>学部</t>
    </r>
    <r>
      <rPr>
        <sz val="9"/>
        <rFont val="UD デジタル 教科書体 NK-R"/>
        <family val="1"/>
        <charset val="128"/>
      </rPr>
      <t xml:space="preserve">
（通信）</t>
    </r>
    <rPh sb="0" eb="2">
      <t>ガクブ</t>
    </rPh>
    <rPh sb="4" eb="6">
      <t>ツウシン</t>
    </rPh>
    <phoneticPr fontId="8"/>
  </si>
  <si>
    <r>
      <rPr>
        <b/>
        <sz val="9"/>
        <rFont val="UD デジタル 教科書体 NK-R"/>
        <family val="1"/>
        <charset val="128"/>
      </rPr>
      <t xml:space="preserve">大学院
</t>
    </r>
    <r>
      <rPr>
        <sz val="9"/>
        <rFont val="UD デジタル 教科書体 NK-R"/>
        <family val="1"/>
        <charset val="128"/>
      </rPr>
      <t>（通学）</t>
    </r>
    <rPh sb="0" eb="3">
      <t>ダイガクイン</t>
    </rPh>
    <rPh sb="5" eb="7">
      <t>ツウガク</t>
    </rPh>
    <phoneticPr fontId="8"/>
  </si>
  <si>
    <r>
      <rPr>
        <b/>
        <sz val="9"/>
        <rFont val="UD デジタル 教科書体 NK-R"/>
        <family val="1"/>
        <charset val="128"/>
      </rPr>
      <t xml:space="preserve">大学院
</t>
    </r>
    <r>
      <rPr>
        <sz val="9"/>
        <rFont val="UD デジタル 教科書体 NK-R"/>
        <family val="1"/>
        <charset val="128"/>
      </rPr>
      <t>（通信）</t>
    </r>
    <rPh sb="0" eb="3">
      <t>ダイガクイン</t>
    </rPh>
    <rPh sb="5" eb="7">
      <t>ツウシン</t>
    </rPh>
    <phoneticPr fontId="8"/>
  </si>
  <si>
    <t>一般選抜</t>
    <rPh sb="0" eb="4">
      <t>イッパンセンバツ</t>
    </rPh>
    <phoneticPr fontId="8"/>
  </si>
  <si>
    <t>一般選抜以外</t>
    <rPh sb="0" eb="4">
      <t>イッパンセンバツ</t>
    </rPh>
    <rPh sb="4" eb="6">
      <t>イガイ</t>
    </rPh>
    <phoneticPr fontId="8"/>
  </si>
  <si>
    <t>総合型選抜</t>
    <rPh sb="0" eb="3">
      <t>ソウゴウガタ</t>
    </rPh>
    <rPh sb="3" eb="5">
      <t>センバツ</t>
    </rPh>
    <phoneticPr fontId="8"/>
  </si>
  <si>
    <t>学校推薦型選抜</t>
    <rPh sb="0" eb="2">
      <t>ガッコウ</t>
    </rPh>
    <rPh sb="2" eb="4">
      <t>スイセン</t>
    </rPh>
    <rPh sb="4" eb="5">
      <t>ガタ</t>
    </rPh>
    <rPh sb="5" eb="7">
      <t>センバツ</t>
    </rPh>
    <phoneticPr fontId="8"/>
  </si>
  <si>
    <t>その他の視覚障害</t>
    <rPh sb="2" eb="3">
      <t>タ</t>
    </rPh>
    <rPh sb="4" eb="8">
      <t>シカクショウガイ</t>
    </rPh>
    <phoneticPr fontId="8"/>
  </si>
  <si>
    <t>聴覚障害</t>
    <rPh sb="0" eb="2">
      <t>チョウカク</t>
    </rPh>
    <rPh sb="2" eb="4">
      <t>ショウガイ</t>
    </rPh>
    <phoneticPr fontId="8"/>
  </si>
  <si>
    <t>その他の聴覚障害</t>
    <rPh sb="2" eb="3">
      <t>タ</t>
    </rPh>
    <rPh sb="4" eb="8">
      <t>チョウカクショウガイ</t>
    </rPh>
    <phoneticPr fontId="8"/>
  </si>
  <si>
    <t>上肢不自由</t>
    <rPh sb="0" eb="2">
      <t>ジョウシ</t>
    </rPh>
    <rPh sb="2" eb="5">
      <t>フジユウ</t>
    </rPh>
    <phoneticPr fontId="8"/>
  </si>
  <si>
    <t>下肢不自由</t>
    <rPh sb="0" eb="2">
      <t>カシ</t>
    </rPh>
    <rPh sb="2" eb="5">
      <t>フジユウ</t>
    </rPh>
    <phoneticPr fontId="8"/>
  </si>
  <si>
    <t>上下肢不自由</t>
    <rPh sb="0" eb="1">
      <t>ジョウ</t>
    </rPh>
    <rPh sb="1" eb="3">
      <t>カシ</t>
    </rPh>
    <rPh sb="3" eb="6">
      <t>フジユウ</t>
    </rPh>
    <phoneticPr fontId="8"/>
  </si>
  <si>
    <t>病弱</t>
    <rPh sb="0" eb="2">
      <t>ビョウジャク</t>
    </rPh>
    <phoneticPr fontId="8"/>
  </si>
  <si>
    <t>発達障害</t>
    <rPh sb="0" eb="2">
      <t>ハッタツ</t>
    </rPh>
    <rPh sb="2" eb="4">
      <t>ショウガイ</t>
    </rPh>
    <phoneticPr fontId="8"/>
  </si>
  <si>
    <t>自閉スペクトラム症</t>
    <rPh sb="0" eb="2">
      <t>ジヘイ</t>
    </rPh>
    <rPh sb="8" eb="9">
      <t>ショウ</t>
    </rPh>
    <phoneticPr fontId="8"/>
  </si>
  <si>
    <t>注意欠如・多動症</t>
    <rPh sb="0" eb="2">
      <t>チュウイ</t>
    </rPh>
    <rPh sb="2" eb="4">
      <t>ケツジョ</t>
    </rPh>
    <rPh sb="5" eb="8">
      <t>タドウショウ</t>
    </rPh>
    <phoneticPr fontId="8"/>
  </si>
  <si>
    <t>限局性学習症</t>
    <rPh sb="0" eb="2">
      <t>ゲンキョク</t>
    </rPh>
    <rPh sb="2" eb="3">
      <t>セイ</t>
    </rPh>
    <rPh sb="3" eb="5">
      <t>ガクシュウ</t>
    </rPh>
    <rPh sb="5" eb="6">
      <t>ショウ</t>
    </rPh>
    <phoneticPr fontId="8"/>
  </si>
  <si>
    <t>その他の発達障害</t>
    <rPh sb="2" eb="3">
      <t>タ</t>
    </rPh>
    <rPh sb="4" eb="8">
      <t>ハッタツショウガイ</t>
    </rPh>
    <phoneticPr fontId="8"/>
  </si>
  <si>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</si>
  <si>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8"/>
  </si>
  <si>
    <t>知的障害</t>
    <rPh sb="0" eb="4">
      <t>チテキショウガイ</t>
    </rPh>
    <phoneticPr fontId="2"/>
  </si>
  <si>
    <t>身体障害の重複</t>
    <rPh sb="0" eb="4">
      <t>シンタイショウガイ</t>
    </rPh>
    <rPh sb="5" eb="7">
      <t>チョウフク</t>
    </rPh>
    <phoneticPr fontId="2"/>
  </si>
  <si>
    <t>大区分</t>
    <rPh sb="0" eb="1">
      <t>ダイ</t>
    </rPh>
    <rPh sb="1" eb="3">
      <t>クブン</t>
    </rPh>
    <phoneticPr fontId="8"/>
  </si>
  <si>
    <t>注意欠如・多動症</t>
    <phoneticPr fontId="2"/>
  </si>
  <si>
    <t>限局性学習症</t>
    <phoneticPr fontId="2"/>
  </si>
  <si>
    <t>その他の精神障害</t>
    <rPh sb="2" eb="3">
      <t>タ</t>
    </rPh>
    <rPh sb="4" eb="6">
      <t>セイシン</t>
    </rPh>
    <rPh sb="6" eb="8">
      <t>ショウガイ</t>
    </rPh>
    <phoneticPr fontId="2"/>
  </si>
  <si>
    <t>①出願</t>
    <rPh sb="1" eb="3">
      <t>シュツガン</t>
    </rPh>
    <phoneticPr fontId="2"/>
  </si>
  <si>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</si>
  <si>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</si>
  <si>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</si>
  <si>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</si>
  <si>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t>⑥受験時</t>
    <rPh sb="1" eb="4">
      <t>ジュケンジ</t>
    </rPh>
    <phoneticPr fontId="2"/>
  </si>
  <si>
    <t>⑦その他</t>
    <rPh sb="3" eb="4">
      <t>タ</t>
    </rPh>
    <phoneticPr fontId="2"/>
  </si>
  <si>
    <t>（※）面接官等への事前周知、ゆっくり話す等の配慮、監督者による受験番号等の確認、途中退室の許可、ダミーパートナー（代役受験者）の利用、オンライン入試の実施等</t>
    <rPh sb="25" eb="28">
      <t>カントクシャ</t>
    </rPh>
    <rPh sb="31" eb="36">
      <t>ジュケンバンゴウトウ</t>
    </rPh>
    <phoneticPr fontId="2"/>
  </si>
  <si>
    <t>⑦その他の具体的内容</t>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</si>
  <si>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</si>
  <si>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</si>
  <si>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</si>
  <si>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</si>
  <si>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</si>
  <si>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その他の肢体不自由</t>
    <rPh sb="2" eb="3">
      <t>タ</t>
    </rPh>
    <rPh sb="4" eb="9">
      <t>シタイフジユウ</t>
    </rPh>
    <phoneticPr fontId="2"/>
  </si>
  <si>
    <t>病弱</t>
    <rPh sb="0" eb="2">
      <t>ビョウジャク</t>
    </rPh>
    <phoneticPr fontId="2"/>
  </si>
  <si>
    <t>自閉スペクトラム症</t>
    <phoneticPr fontId="2"/>
  </si>
  <si>
    <t>注意欠如・多動症</t>
    <rPh sb="0" eb="2">
      <t>チュウイ</t>
    </rPh>
    <rPh sb="2" eb="4">
      <t>ケツジョ</t>
    </rPh>
    <rPh sb="5" eb="8">
      <t>タドウショウ</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</si>
  <si>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</si>
  <si>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</si>
  <si>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その他の発達障害</t>
    <rPh sb="2" eb="3">
      <t>タ</t>
    </rPh>
    <rPh sb="4" eb="8">
      <t>ハッタツショウガイ</t>
    </rPh>
    <phoneticPr fontId="2"/>
  </si>
  <si>
    <t>統合失調症等</t>
    <rPh sb="0" eb="5">
      <t>トウゴウシッチョウショウ</t>
    </rPh>
    <rPh sb="5" eb="6">
      <t>トウ</t>
    </rPh>
    <phoneticPr fontId="2"/>
  </si>
  <si>
    <t>気分障害</t>
    <rPh sb="0" eb="4">
      <t>キブンショウガイ</t>
    </rPh>
    <phoneticPr fontId="2"/>
  </si>
  <si>
    <t>神経症性障害等</t>
    <rPh sb="0" eb="7">
      <t>シンケイショウセイショウガイトウ</t>
    </rPh>
    <phoneticPr fontId="2"/>
  </si>
  <si>
    <t>摂食障害・睡眠障害等</t>
    <phoneticPr fontId="2"/>
  </si>
  <si>
    <t>精神障害の重複</t>
    <rPh sb="0" eb="4">
      <t>セイシンショウガイ</t>
    </rPh>
    <rPh sb="5" eb="7">
      <t>チョウフク</t>
    </rPh>
    <phoneticPr fontId="2"/>
  </si>
  <si>
    <t>その他の精神障害</t>
    <rPh sb="2" eb="3">
      <t>タ</t>
    </rPh>
    <rPh sb="4" eb="8">
      <t>セイシンショウガイ</t>
    </rPh>
    <phoneticPr fontId="2"/>
  </si>
  <si>
    <t>重複障害</t>
    <rPh sb="0" eb="2">
      <t>チョウフク</t>
    </rPh>
    <rPh sb="2" eb="4">
      <t>ショウガイ</t>
    </rPh>
    <phoneticPr fontId="2"/>
  </si>
  <si>
    <t>発達障害と精神障害の重複</t>
    <rPh sb="0" eb="4">
      <t>ハッタツショウガイ</t>
    </rPh>
    <rPh sb="5" eb="7">
      <t>セイシン</t>
    </rPh>
    <rPh sb="7" eb="9">
      <t>ショウガイ</t>
    </rPh>
    <rPh sb="10" eb="12">
      <t>チョウフク</t>
    </rPh>
    <phoneticPr fontId="2"/>
  </si>
  <si>
    <t>７．前年度卒業生の進路</t>
    <rPh sb="2" eb="3">
      <t>ゼン</t>
    </rPh>
    <rPh sb="5" eb="8">
      <t>ソツギョウセイ</t>
    </rPh>
    <rPh sb="9" eb="11">
      <t>シンロ</t>
    </rPh>
    <phoneticPr fontId="8"/>
  </si>
  <si>
    <t>（１） 学部（通学課程）最高年次及び卒業障害学生数</t>
    <rPh sb="9" eb="11">
      <t>カテイ</t>
    </rPh>
    <rPh sb="12" eb="14">
      <t>サイコウ</t>
    </rPh>
    <rPh sb="14" eb="16">
      <t>ネンジ</t>
    </rPh>
    <rPh sb="16" eb="17">
      <t>オヨ</t>
    </rPh>
    <rPh sb="18" eb="20">
      <t>ソツギョウ</t>
    </rPh>
    <rPh sb="20" eb="22">
      <t>ショウガイ</t>
    </rPh>
    <rPh sb="22" eb="24">
      <t>ガクセイ</t>
    </rPh>
    <rPh sb="24" eb="25">
      <t>スウ</t>
    </rPh>
    <phoneticPr fontId="8"/>
  </si>
  <si>
    <t>小区分</t>
    <rPh sb="0" eb="3">
      <t>ショウクブン</t>
    </rPh>
    <phoneticPr fontId="8"/>
  </si>
  <si>
    <t>知的障害</t>
    <rPh sb="0" eb="4">
      <t>チテキショウガイ</t>
    </rPh>
    <phoneticPr fontId="8"/>
  </si>
  <si>
    <t>（２）状況別卒業障害学生数</t>
    <phoneticPr fontId="8"/>
  </si>
  <si>
    <t>就職者等</t>
    <rPh sb="0" eb="4">
      <t>シュウショクシャトウ</t>
    </rPh>
    <phoneticPr fontId="8"/>
  </si>
  <si>
    <t>専修学校、外国の学校等入学者</t>
    <phoneticPr fontId="8"/>
  </si>
  <si>
    <t>左記以外の者</t>
    <rPh sb="0" eb="4">
      <t>サキイガイ</t>
    </rPh>
    <rPh sb="5" eb="6">
      <t>モノ</t>
    </rPh>
    <phoneticPr fontId="8"/>
  </si>
  <si>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8"/>
  </si>
  <si>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8"/>
  </si>
  <si>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8"/>
  </si>
  <si>
    <r>
      <rPr>
        <b/>
        <sz val="10"/>
        <rFont val="UD デジタル 教科書体 NK-R"/>
        <family val="1"/>
        <charset val="128"/>
      </rPr>
      <t>Ｄ</t>
    </r>
    <r>
      <rPr>
        <sz val="10"/>
        <rFont val="UD デジタル 教科書体 NK-R"/>
        <family val="1"/>
        <charset val="128"/>
      </rPr>
      <t>専攻科</t>
    </r>
    <rPh sb="1" eb="4">
      <t>センコウカ</t>
    </rPh>
    <phoneticPr fontId="8"/>
  </si>
  <si>
    <r>
      <rPr>
        <b/>
        <sz val="10"/>
        <rFont val="UD デジタル 教科書体 NK-R"/>
        <family val="1"/>
        <charset val="128"/>
      </rPr>
      <t>Ｅ</t>
    </r>
    <r>
      <rPr>
        <sz val="10"/>
        <rFont val="UD デジタル 教科書体 NK-R"/>
        <family val="1"/>
        <charset val="128"/>
      </rPr>
      <t>別科</t>
    </r>
    <rPh sb="1" eb="3">
      <t>ベッカ</t>
    </rPh>
    <phoneticPr fontId="8"/>
  </si>
  <si>
    <t>有期雇用
労働者</t>
    <rPh sb="0" eb="2">
      <t>ユウキ</t>
    </rPh>
    <rPh sb="2" eb="4">
      <t>コヨウ</t>
    </rPh>
    <rPh sb="5" eb="8">
      <t>ロウドウシャ</t>
    </rPh>
    <phoneticPr fontId="8"/>
  </si>
  <si>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8"/>
  </si>
  <si>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8"/>
  </si>
  <si>
    <t>８．障害学生数、支援障害学生数、合理的配慮提供学生数</t>
    <rPh sb="8" eb="15">
      <t>シエンショウガイガクセイスウ</t>
    </rPh>
    <rPh sb="16" eb="21">
      <t>ゴウリテキハイリョ</t>
    </rPh>
    <rPh sb="21" eb="26">
      <t>テイキョウガクセイスウ</t>
    </rPh>
    <phoneticPr fontId="8"/>
  </si>
  <si>
    <t>（１）学部（通学課程）の学科（専攻）別障害学生数</t>
    <rPh sb="3" eb="5">
      <t>ガクブ</t>
    </rPh>
    <rPh sb="6" eb="8">
      <t>ツウガク</t>
    </rPh>
    <rPh sb="8" eb="10">
      <t>カテイ</t>
    </rPh>
    <rPh sb="12" eb="14">
      <t>ガッカ</t>
    </rPh>
    <rPh sb="15" eb="17">
      <t>センコウ</t>
    </rPh>
    <rPh sb="18" eb="19">
      <t>ベツ</t>
    </rPh>
    <rPh sb="19" eb="21">
      <t>ショウガイ</t>
    </rPh>
    <rPh sb="21" eb="24">
      <t>ガクセイスウ</t>
    </rPh>
    <phoneticPr fontId="8"/>
  </si>
  <si>
    <t>Ｇ．保健（医・歯学を除く。）</t>
    <rPh sb="2" eb="4">
      <t>ホケン</t>
    </rPh>
    <rPh sb="5" eb="6">
      <t>イ</t>
    </rPh>
    <rPh sb="7" eb="9">
      <t>シガク</t>
    </rPh>
    <rPh sb="10" eb="11">
      <t>ノゾ</t>
    </rPh>
    <phoneticPr fontId="8"/>
  </si>
  <si>
    <t>（２）学部（通信課程）の学科（専攻）別障害学生数</t>
    <rPh sb="3" eb="5">
      <t>ガクブ</t>
    </rPh>
    <rPh sb="6" eb="8">
      <t>ツウシン</t>
    </rPh>
    <rPh sb="8" eb="10">
      <t>カテイ</t>
    </rPh>
    <rPh sb="19" eb="21">
      <t>ショウガイ</t>
    </rPh>
    <rPh sb="21" eb="24">
      <t>ガクセイスウ</t>
    </rPh>
    <phoneticPr fontId="8"/>
  </si>
  <si>
    <t>学部（通信課程）全体の障害学生数</t>
    <rPh sb="0" eb="2">
      <t>ガクブ</t>
    </rPh>
    <rPh sb="3" eb="5">
      <t>ツウシン</t>
    </rPh>
    <rPh sb="5" eb="7">
      <t>カテイ</t>
    </rPh>
    <rPh sb="8" eb="10">
      <t>ゼンタイ</t>
    </rPh>
    <rPh sb="11" eb="13">
      <t>ショウガイ</t>
    </rPh>
    <rPh sb="13" eb="16">
      <t>ガクセイスウ</t>
    </rPh>
    <phoneticPr fontId="8"/>
  </si>
  <si>
    <t>（３）大学院（通学課程）の学科（専攻）別障害学生数</t>
    <rPh sb="3" eb="6">
      <t>ダイガクイン</t>
    </rPh>
    <rPh sb="7" eb="9">
      <t>ツウガク</t>
    </rPh>
    <rPh sb="9" eb="11">
      <t>カテイ</t>
    </rPh>
    <rPh sb="20" eb="22">
      <t>ショウガイ</t>
    </rPh>
    <rPh sb="22" eb="25">
      <t>ガクセイスウ</t>
    </rPh>
    <phoneticPr fontId="8"/>
  </si>
  <si>
    <t>（４）大学院（通信課程）の学科（専攻）別障害学生数</t>
    <rPh sb="3" eb="6">
      <t>ダイガクイン</t>
    </rPh>
    <rPh sb="7" eb="9">
      <t>ツウシン</t>
    </rPh>
    <rPh sb="9" eb="11">
      <t>カテイ</t>
    </rPh>
    <rPh sb="20" eb="22">
      <t>ショウガイ</t>
    </rPh>
    <rPh sb="22" eb="25">
      <t>ガクセイスウ</t>
    </rPh>
    <phoneticPr fontId="8"/>
  </si>
  <si>
    <t>大学院（通信課程）全体の障害学生数</t>
    <rPh sb="0" eb="3">
      <t>ダイガクイン</t>
    </rPh>
    <rPh sb="4" eb="6">
      <t>ツウシン</t>
    </rPh>
    <rPh sb="6" eb="8">
      <t>カテイ</t>
    </rPh>
    <rPh sb="9" eb="11">
      <t>ゼンタイ</t>
    </rPh>
    <rPh sb="12" eb="14">
      <t>ショウガイ</t>
    </rPh>
    <rPh sb="14" eb="17">
      <t>ガクセイスウ</t>
    </rPh>
    <phoneticPr fontId="8"/>
  </si>
  <si>
    <t>学部等</t>
    <rPh sb="0" eb="2">
      <t>ガクブ</t>
    </rPh>
    <rPh sb="2" eb="3">
      <t>トウ</t>
    </rPh>
    <phoneticPr fontId="2"/>
  </si>
  <si>
    <t>障害
学生数</t>
    <rPh sb="0" eb="2">
      <t>ショウガイ</t>
    </rPh>
    <rPh sb="3" eb="6">
      <t>ガクセイスウ</t>
    </rPh>
    <phoneticPr fontId="8"/>
  </si>
  <si>
    <t>イのうち
合理的
配慮提供
学生数</t>
    <rPh sb="5" eb="7">
      <t>ゴウリ</t>
    </rPh>
    <rPh sb="7" eb="8">
      <t>テキ</t>
    </rPh>
    <rPh sb="9" eb="11">
      <t>ハイリョ</t>
    </rPh>
    <rPh sb="11" eb="13">
      <t>テイキョウ</t>
    </rPh>
    <rPh sb="14" eb="17">
      <t>ガクセイスウ</t>
    </rPh>
    <phoneticPr fontId="8"/>
  </si>
  <si>
    <t>保健（医・歯学を除く。）</t>
    <rPh sb="0" eb="2">
      <t>ホケン</t>
    </rPh>
    <rPh sb="3" eb="4">
      <t>イ</t>
    </rPh>
    <rPh sb="5" eb="7">
      <t>シガク</t>
    </rPh>
    <rPh sb="8" eb="9">
      <t>ノゾ</t>
    </rPh>
    <phoneticPr fontId="8"/>
  </si>
  <si>
    <t>学部（通信課程）</t>
    <rPh sb="0" eb="2">
      <t>ガクブ</t>
    </rPh>
    <rPh sb="3" eb="5">
      <t>ツウシン</t>
    </rPh>
    <rPh sb="5" eb="7">
      <t>カテイ</t>
    </rPh>
    <phoneticPr fontId="2"/>
  </si>
  <si>
    <t>大学院（通信課程）</t>
    <rPh sb="0" eb="3">
      <t>ダイガクイン</t>
    </rPh>
    <rPh sb="4" eb="6">
      <t>ツウシン</t>
    </rPh>
    <rPh sb="6" eb="8">
      <t>カテイ</t>
    </rPh>
    <phoneticPr fontId="2"/>
  </si>
  <si>
    <t>一般選抜</t>
    <rPh sb="0" eb="4">
      <t>イッパンセンバツ</t>
    </rPh>
    <phoneticPr fontId="2"/>
  </si>
  <si>
    <t>総合型選抜</t>
    <rPh sb="0" eb="3">
      <t>ソウゴウガタ</t>
    </rPh>
    <rPh sb="3" eb="5">
      <t>センバツ</t>
    </rPh>
    <phoneticPr fontId="2"/>
  </si>
  <si>
    <t>学校推薦型選抜</t>
    <rPh sb="0" eb="7">
      <t>ガッコウスイセンガタセンバツ</t>
    </rPh>
    <phoneticPr fontId="2"/>
  </si>
  <si>
    <t>①出願</t>
    <phoneticPr fontId="2"/>
  </si>
  <si>
    <t>②試験会場</t>
    <phoneticPr fontId="2"/>
  </si>
  <si>
    <t>③解答方法</t>
    <phoneticPr fontId="2"/>
  </si>
  <si>
    <t>④支援者、介助者、付添者</t>
    <phoneticPr fontId="2"/>
  </si>
  <si>
    <t>⑤装具、機器、物品等の使用</t>
    <phoneticPr fontId="2"/>
  </si>
  <si>
    <t>⑥受験時</t>
    <phoneticPr fontId="2"/>
  </si>
  <si>
    <t>⑦</t>
    <phoneticPr fontId="2"/>
  </si>
  <si>
    <t>その他の視覚障害</t>
    <phoneticPr fontId="2"/>
  </si>
  <si>
    <t>その他の聴覚障害</t>
    <rPh sb="2" eb="3">
      <t>タ</t>
    </rPh>
    <rPh sb="4" eb="6">
      <t>チョウカク</t>
    </rPh>
    <rPh sb="6" eb="8">
      <t>ショウガイ</t>
    </rPh>
    <phoneticPr fontId="2"/>
  </si>
  <si>
    <t>下肢不自由</t>
    <rPh sb="0" eb="2">
      <t>カシ</t>
    </rPh>
    <rPh sb="2" eb="5">
      <t>フジユウ</t>
    </rPh>
    <phoneticPr fontId="2"/>
  </si>
  <si>
    <t>その他の肢体不自由</t>
    <rPh sb="2" eb="3">
      <t>タ</t>
    </rPh>
    <rPh sb="4" eb="6">
      <t>シタイ</t>
    </rPh>
    <rPh sb="6" eb="9">
      <t>フジユウ</t>
    </rPh>
    <phoneticPr fontId="2"/>
  </si>
  <si>
    <t>自閉スペクトラム症</t>
    <phoneticPr fontId="2"/>
  </si>
  <si>
    <t>注意欠如・多動症</t>
    <phoneticPr fontId="2"/>
  </si>
  <si>
    <t>限局性学習症</t>
    <phoneticPr fontId="2"/>
  </si>
  <si>
    <t>発達障害の重複</t>
    <phoneticPr fontId="2"/>
  </si>
  <si>
    <t>その他の発達障害</t>
    <phoneticPr fontId="2"/>
  </si>
  <si>
    <t>統合失調症等</t>
    <phoneticPr fontId="2"/>
  </si>
  <si>
    <t>気分障害</t>
    <phoneticPr fontId="2"/>
  </si>
  <si>
    <t>神経症性障害等</t>
    <phoneticPr fontId="2"/>
  </si>
  <si>
    <t>摂食障害・睡眠障害等</t>
    <phoneticPr fontId="2"/>
  </si>
  <si>
    <t>精神障害の重複</t>
    <phoneticPr fontId="2"/>
  </si>
  <si>
    <t>その他の精神障害</t>
    <phoneticPr fontId="2"/>
  </si>
  <si>
    <t>身体障害の重複</t>
  </si>
  <si>
    <t>身体障害の重複</t>
    <phoneticPr fontId="2"/>
  </si>
  <si>
    <t>発達障害と精神障害の重複</t>
  </si>
  <si>
    <t>発達障害と精神障害の重複</t>
    <phoneticPr fontId="2"/>
  </si>
  <si>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</si>
  <si>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</si>
  <si>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</si>
  <si>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自閉スペクトラム症</t>
    <rPh sb="0" eb="2">
      <t>ジヘイ</t>
    </rPh>
    <rPh sb="8" eb="9">
      <t>ショウ</t>
    </rPh>
    <phoneticPr fontId="3"/>
  </si>
  <si>
    <t>注意欠如・多動症</t>
    <rPh sb="0" eb="2">
      <t>チュウイ</t>
    </rPh>
    <rPh sb="2" eb="4">
      <t>ケツジョ</t>
    </rPh>
    <rPh sb="5" eb="8">
      <t>タドウショウ</t>
    </rPh>
    <phoneticPr fontId="3"/>
  </si>
  <si>
    <t>限局性学習症</t>
    <rPh sb="0" eb="2">
      <t>ゲンキョク</t>
    </rPh>
    <rPh sb="2" eb="3">
      <t>セイ</t>
    </rPh>
    <rPh sb="3" eb="5">
      <t>ガクシュウ</t>
    </rPh>
    <rPh sb="5" eb="6">
      <t>ショウ</t>
    </rPh>
    <phoneticPr fontId="3"/>
  </si>
  <si>
    <t>発達障害の重複</t>
    <rPh sb="0" eb="2">
      <t>ハッタツ</t>
    </rPh>
    <rPh sb="2" eb="4">
      <t>ショウガイ</t>
    </rPh>
    <rPh sb="5" eb="7">
      <t>チョウフク</t>
    </rPh>
    <phoneticPr fontId="3"/>
  </si>
  <si>
    <t>その他の発達障害</t>
    <rPh sb="2" eb="3">
      <t>タ</t>
    </rPh>
    <rPh sb="4" eb="8">
      <t>ハッタツショウガイ</t>
    </rPh>
    <phoneticPr fontId="3"/>
  </si>
  <si>
    <t>統合失調症等</t>
    <rPh sb="0" eb="2">
      <t>トウゴウ</t>
    </rPh>
    <rPh sb="2" eb="6">
      <t>シッチョウショウトウ</t>
    </rPh>
    <phoneticPr fontId="3"/>
  </si>
  <si>
    <t>気分障害</t>
    <rPh sb="0" eb="2">
      <t>キブン</t>
    </rPh>
    <rPh sb="2" eb="4">
      <t>ショウガイ</t>
    </rPh>
    <phoneticPr fontId="3"/>
  </si>
  <si>
    <t>神経症性障害等</t>
    <rPh sb="0" eb="3">
      <t>シンケイショウ</t>
    </rPh>
    <rPh sb="3" eb="4">
      <t>セイ</t>
    </rPh>
    <rPh sb="4" eb="6">
      <t>ショウガイ</t>
    </rPh>
    <rPh sb="6" eb="7">
      <t>トウ</t>
    </rPh>
    <phoneticPr fontId="3"/>
  </si>
  <si>
    <t>その他の精神障害</t>
    <rPh sb="2" eb="3">
      <t>タ</t>
    </rPh>
    <rPh sb="4" eb="6">
      <t>セイシン</t>
    </rPh>
    <rPh sb="6" eb="8">
      <t>ショウガイ</t>
    </rPh>
    <phoneticPr fontId="3"/>
  </si>
  <si>
    <t>重複障害</t>
    <rPh sb="0" eb="4">
      <t>チョウフクショウガイ</t>
    </rPh>
    <phoneticPr fontId="2"/>
  </si>
  <si>
    <t>その他の肢体不自由</t>
    <rPh sb="2" eb="3">
      <t>タ</t>
    </rPh>
    <rPh sb="4" eb="6">
      <t>シタイ</t>
    </rPh>
    <rPh sb="6" eb="9">
      <t>フジユウ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</si>
  <si>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</si>
  <si>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</si>
  <si>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</si>
  <si>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</si>
  <si>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臨時労働者</t>
    <rPh sb="0" eb="2">
      <t>リンジ</t>
    </rPh>
    <rPh sb="2" eb="5">
      <t>ロウドウシャ</t>
    </rPh>
    <phoneticPr fontId="3"/>
  </si>
  <si>
    <t>イ</t>
    <phoneticPr fontId="2"/>
  </si>
  <si>
    <t>専修学校、外国の学校等入学者</t>
    <phoneticPr fontId="2"/>
  </si>
  <si>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</si>
  <si>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その他の肢体不自由</t>
    <rPh sb="2" eb="3">
      <t>タ</t>
    </rPh>
    <rPh sb="4" eb="9">
      <t>シタイフジユウ</t>
    </rPh>
    <phoneticPr fontId="8"/>
  </si>
  <si>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（１）で計上した受験上の配慮について、入学者選抜において実施した具体的な内容を、下記の①～⑥の各項目から選択し、該当する欄に半角数字の「1」を記入してください。
　　　①～⑥以外の配慮を実施した場合は、⑦その他に半角数字の「1」を記入した上で、その下表に障害種別及び具体的内容を記入してください。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0" eb="92">
      <t>ハンカク</t>
    </rPh>
    <rPh sb="92" eb="94">
      <t>スウジ</t>
    </rPh>
    <rPh sb="99" eb="101">
      <t>キニュウ</t>
    </rPh>
    <rPh sb="115" eb="117">
      <t>イガイ</t>
    </rPh>
    <rPh sb="118" eb="120">
      <t>ハイリョ</t>
    </rPh>
    <rPh sb="121" eb="123">
      <t>ジッシ</t>
    </rPh>
    <rPh sb="125" eb="127">
      <t>バアイ</t>
    </rPh>
    <rPh sb="132" eb="133">
      <t>タ</t>
    </rPh>
    <rPh sb="143" eb="145">
      <t>キニュウ</t>
    </rPh>
    <rPh sb="147" eb="148">
      <t>ウエ</t>
    </rPh>
    <rPh sb="152" eb="154">
      <t>カヒョウ</t>
    </rPh>
    <rPh sb="155" eb="159">
      <t>ショウガイシュベツ</t>
    </rPh>
    <rPh sb="159" eb="160">
      <t>オヨ</t>
    </rPh>
    <rPh sb="161" eb="164">
      <t>グタイテキ</t>
    </rPh>
    <rPh sb="164" eb="166">
      <t>ナイヨウ</t>
    </rPh>
    <phoneticPr fontId="8"/>
  </si>
  <si>
    <t>その他の肢体不自由</t>
    <rPh sb="2" eb="3">
      <t>タ</t>
    </rPh>
    <rPh sb="4" eb="6">
      <t>シタイ</t>
    </rPh>
    <rPh sb="6" eb="9">
      <t>フジユウ</t>
    </rPh>
    <phoneticPr fontId="8"/>
  </si>
  <si>
    <t>重複障害</t>
    <rPh sb="0" eb="2">
      <t>チョウフク</t>
    </rPh>
    <rPh sb="2" eb="4">
      <t>ショウガイ</t>
    </rPh>
    <phoneticPr fontId="8"/>
  </si>
  <si>
    <t>就職者（進学者のうち就職している者（②）を除く。）</t>
    <phoneticPr fontId="8"/>
  </si>
  <si>
    <t>臨床研修医（予定者を含む。）</t>
    <phoneticPr fontId="8"/>
  </si>
  <si>
    <t>発達障害の重複</t>
  </si>
  <si>
    <t>その他の精神障害</t>
  </si>
  <si>
    <t>オ　左記以外の者</t>
    <rPh sb="2" eb="4">
      <t>サキ</t>
    </rPh>
    <rPh sb="4" eb="6">
      <t>イガイ</t>
    </rPh>
    <rPh sb="7" eb="8">
      <t>モノ</t>
    </rPh>
    <phoneticPr fontId="2"/>
  </si>
  <si>
    <t>９．精神障害（その他の精神障害）の内訳</t>
    <rPh sb="2" eb="4">
      <t>セイシン</t>
    </rPh>
    <rPh sb="4" eb="6">
      <t>ショウガイ</t>
    </rPh>
    <rPh sb="9" eb="10">
      <t>タ</t>
    </rPh>
    <rPh sb="11" eb="13">
      <t>セイシン</t>
    </rPh>
    <rPh sb="13" eb="15">
      <t>ショウガイ</t>
    </rPh>
    <rPh sb="17" eb="19">
      <t>ウチワケ</t>
    </rPh>
    <phoneticPr fontId="8"/>
  </si>
  <si>
    <t>イ・別室の設定</t>
    <rPh sb="2" eb="4">
      <t>ベッシツ</t>
    </rPh>
    <rPh sb="5" eb="7">
      <t>セッテイ</t>
    </rPh>
    <phoneticPr fontId="8"/>
  </si>
  <si>
    <t>大学院（通信）</t>
    <rPh sb="0" eb="3">
      <t>ダイガクイン</t>
    </rPh>
    <rPh sb="4" eb="6">
      <t>ツウシン</t>
    </rPh>
    <phoneticPr fontId="2"/>
  </si>
  <si>
    <t>ア・要望に応じた試験室の設定</t>
    <rPh sb="2" eb="4">
      <t>ヨウボウ</t>
    </rPh>
    <rPh sb="5" eb="6">
      <t>オウ</t>
    </rPh>
    <rPh sb="8" eb="10">
      <t>シケン</t>
    </rPh>
    <rPh sb="10" eb="11">
      <t>シツ</t>
    </rPh>
    <rPh sb="12" eb="14">
      <t>セッテイ</t>
    </rPh>
    <phoneticPr fontId="8"/>
  </si>
  <si>
    <t>ウ・要望に応じた座席の指定</t>
    <rPh sb="2" eb="4">
      <t>ヨウボウ</t>
    </rPh>
    <rPh sb="5" eb="6">
      <t>オウ</t>
    </rPh>
    <rPh sb="8" eb="10">
      <t>ザセキ</t>
    </rPh>
    <rPh sb="11" eb="13">
      <t>シテイ</t>
    </rPh>
    <phoneticPr fontId="8"/>
  </si>
  <si>
    <t>エ・試験会場における照明器具の準備</t>
    <rPh sb="2" eb="4">
      <t>シケン</t>
    </rPh>
    <rPh sb="4" eb="6">
      <t>カイジョウ</t>
    </rPh>
    <rPh sb="10" eb="12">
      <t>ショウメイ</t>
    </rPh>
    <rPh sb="12" eb="14">
      <t>キグ</t>
    </rPh>
    <rPh sb="15" eb="17">
      <t>ジュンビ</t>
    </rPh>
    <phoneticPr fontId="8"/>
  </si>
  <si>
    <t>カ・試験会場内の移動の補助</t>
    <rPh sb="2" eb="4">
      <t>シケン</t>
    </rPh>
    <rPh sb="4" eb="6">
      <t>カイジョウ</t>
    </rPh>
    <rPh sb="6" eb="7">
      <t>ナイ</t>
    </rPh>
    <rPh sb="8" eb="10">
      <t>イドウ</t>
    </rPh>
    <rPh sb="11" eb="13">
      <t>ホジョ</t>
    </rPh>
    <phoneticPr fontId="8"/>
  </si>
  <si>
    <t>ア・試験時間の延長</t>
    <rPh sb="2" eb="4">
      <t>シケン</t>
    </rPh>
    <rPh sb="4" eb="6">
      <t>ジカン</t>
    </rPh>
    <rPh sb="7" eb="9">
      <t>エンチョウ</t>
    </rPh>
    <phoneticPr fontId="8"/>
  </si>
  <si>
    <t>イ・点字による出題及び解答</t>
    <rPh sb="2" eb="4">
      <t>テンジ</t>
    </rPh>
    <rPh sb="7" eb="9">
      <t>シュツダイ</t>
    </rPh>
    <rPh sb="9" eb="10">
      <t>オヨ</t>
    </rPh>
    <rPh sb="11" eb="13">
      <t>カイトウ</t>
    </rPh>
    <phoneticPr fontId="8"/>
  </si>
  <si>
    <t>ウ・問題冊子や解答用紙の拡大</t>
    <rPh sb="2" eb="4">
      <t>モンダイ</t>
    </rPh>
    <rPh sb="4" eb="6">
      <t>サッシ</t>
    </rPh>
    <rPh sb="7" eb="9">
      <t>カイトウ</t>
    </rPh>
    <rPh sb="9" eb="11">
      <t>ヨウシ</t>
    </rPh>
    <rPh sb="12" eb="14">
      <t>カクダイ</t>
    </rPh>
    <phoneticPr fontId="8"/>
  </si>
  <si>
    <t>エ・マークシートに替えて文字やチェックによる解答</t>
    <rPh sb="9" eb="10">
      <t>カ</t>
    </rPh>
    <rPh sb="12" eb="14">
      <t>モジ</t>
    </rPh>
    <rPh sb="22" eb="24">
      <t>カイトウ</t>
    </rPh>
    <phoneticPr fontId="8"/>
  </si>
  <si>
    <t>オ・パソコン等の利用による解答</t>
    <rPh sb="6" eb="7">
      <t>トウ</t>
    </rPh>
    <rPh sb="8" eb="10">
      <t>リヨウ</t>
    </rPh>
    <rPh sb="13" eb="15">
      <t>カイトウ</t>
    </rPh>
    <phoneticPr fontId="8"/>
  </si>
  <si>
    <t>キ・口述試験での文字による解答</t>
    <rPh sb="2" eb="4">
      <t>コウジュツ</t>
    </rPh>
    <rPh sb="4" eb="6">
      <t>シケン</t>
    </rPh>
    <rPh sb="8" eb="10">
      <t>モジ</t>
    </rPh>
    <rPh sb="13" eb="15">
      <t>カイトウ</t>
    </rPh>
    <phoneticPr fontId="8"/>
  </si>
  <si>
    <t>ク・口述試験での順番の調整等の配慮</t>
    <rPh sb="2" eb="4">
      <t>コウジュツ</t>
    </rPh>
    <rPh sb="4" eb="6">
      <t>シケン</t>
    </rPh>
    <rPh sb="8" eb="10">
      <t>ジュンバン</t>
    </rPh>
    <rPh sb="11" eb="13">
      <t>チョウセイ</t>
    </rPh>
    <rPh sb="13" eb="14">
      <t>トウ</t>
    </rPh>
    <rPh sb="15" eb="17">
      <t>ハイリョ</t>
    </rPh>
    <phoneticPr fontId="8"/>
  </si>
  <si>
    <t>ケ・問題文への傍線やルビの付与、フォントの調整等</t>
    <rPh sb="2" eb="5">
      <t>モンダイブン</t>
    </rPh>
    <rPh sb="7" eb="9">
      <t>ボウセン</t>
    </rPh>
    <rPh sb="13" eb="15">
      <t>フヨ</t>
    </rPh>
    <rPh sb="21" eb="23">
      <t>チョウセイ</t>
    </rPh>
    <rPh sb="23" eb="24">
      <t>トウ</t>
    </rPh>
    <phoneticPr fontId="8"/>
  </si>
  <si>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8"/>
  </si>
  <si>
    <t>サ・オンライン入試における文字による解答</t>
    <rPh sb="7" eb="9">
      <t>ニュウシ</t>
    </rPh>
    <rPh sb="13" eb="15">
      <t>モジ</t>
    </rPh>
    <rPh sb="18" eb="20">
      <t>カイトウ</t>
    </rPh>
    <phoneticPr fontId="8"/>
  </si>
  <si>
    <t>ア・手話通訳等の配置</t>
    <rPh sb="2" eb="4">
      <t>シュワ</t>
    </rPh>
    <rPh sb="4" eb="6">
      <t>ツウヤク</t>
    </rPh>
    <rPh sb="6" eb="7">
      <t>トウ</t>
    </rPh>
    <rPh sb="8" eb="10">
      <t>ハイチ</t>
    </rPh>
    <phoneticPr fontId="8"/>
  </si>
  <si>
    <t>イ・介助者、付添者の配置、同伴、入室等の許可</t>
    <rPh sb="2" eb="5">
      <t>カイジョシャ</t>
    </rPh>
    <rPh sb="6" eb="8">
      <t>ツキソイ</t>
    </rPh>
    <rPh sb="8" eb="9">
      <t>シャ</t>
    </rPh>
    <rPh sb="10" eb="12">
      <t>ハイチ</t>
    </rPh>
    <rPh sb="13" eb="15">
      <t>ドウハン</t>
    </rPh>
    <rPh sb="16" eb="18">
      <t>ニュウシツ</t>
    </rPh>
    <rPh sb="18" eb="19">
      <t>トウ</t>
    </rPh>
    <rPh sb="20" eb="22">
      <t>キョカ</t>
    </rPh>
    <phoneticPr fontId="8"/>
  </si>
  <si>
    <t>ウ・介助者、付添者控室の提供</t>
    <rPh sb="2" eb="5">
      <t>カイジョシャ</t>
    </rPh>
    <rPh sb="6" eb="8">
      <t>ツキソイ</t>
    </rPh>
    <rPh sb="8" eb="9">
      <t>モノ</t>
    </rPh>
    <rPh sb="9" eb="11">
      <t>ヒカエシツ</t>
    </rPh>
    <rPh sb="12" eb="14">
      <t>テイキョウ</t>
    </rPh>
    <phoneticPr fontId="8"/>
  </si>
  <si>
    <t>ア・補聴器又は人工内耳の装用、補聴援助システム等の利用</t>
    <rPh sb="2" eb="5">
      <t>ホチョウキ</t>
    </rPh>
    <rPh sb="5" eb="6">
      <t>マタ</t>
    </rPh>
    <rPh sb="7" eb="9">
      <t>ジンコウ</t>
    </rPh>
    <rPh sb="9" eb="11">
      <t>ナイジ</t>
    </rPh>
    <rPh sb="12" eb="14">
      <t>ソウヨウ</t>
    </rPh>
    <rPh sb="15" eb="17">
      <t>ホチョウ</t>
    </rPh>
    <rPh sb="17" eb="19">
      <t>エンジョ</t>
    </rPh>
    <rPh sb="23" eb="24">
      <t>ナド</t>
    </rPh>
    <rPh sb="25" eb="27">
      <t>リヨウ</t>
    </rPh>
    <phoneticPr fontId="8"/>
  </si>
  <si>
    <t>イ・車椅子や杖の持参使用</t>
    <phoneticPr fontId="2"/>
  </si>
  <si>
    <t>ウ・拡大鏡等の持参使用</t>
    <phoneticPr fontId="2"/>
  </si>
  <si>
    <t>エ・吸入器、酸素ボンベ等の持参使用</t>
    <phoneticPr fontId="2"/>
  </si>
  <si>
    <t>オ・その他希望する装具の持参使用</t>
    <phoneticPr fontId="2"/>
  </si>
  <si>
    <t>カ・その他希望する用具の持参使用</t>
    <phoneticPr fontId="2"/>
  </si>
  <si>
    <t>キ・特製机・椅子の持参使用又は試験会場における準備</t>
    <phoneticPr fontId="2"/>
  </si>
  <si>
    <t>イ・服薬や水分補給等の許可</t>
    <phoneticPr fontId="2"/>
  </si>
  <si>
    <t>ウ・その他要望に応じた配慮（※）</t>
    <phoneticPr fontId="2"/>
  </si>
  <si>
    <t>ア・出願書類の代筆又はパソコン等による作成</t>
    <rPh sb="2" eb="4">
      <t>シュツガン</t>
    </rPh>
    <rPh sb="4" eb="6">
      <t>ショルイ</t>
    </rPh>
    <rPh sb="7" eb="9">
      <t>ダイヒツ</t>
    </rPh>
    <rPh sb="9" eb="10">
      <t>マタ</t>
    </rPh>
    <rPh sb="15" eb="16">
      <t>トウ</t>
    </rPh>
    <rPh sb="19" eb="21">
      <t>サクセイ</t>
    </rPh>
    <phoneticPr fontId="8"/>
  </si>
  <si>
    <t>聴覚障害</t>
    <rPh sb="0" eb="2">
      <t>チョウカク</t>
    </rPh>
    <rPh sb="2" eb="4">
      <t>ショウガイ</t>
    </rPh>
    <phoneticPr fontId="17"/>
  </si>
  <si>
    <t>病弱</t>
    <rPh sb="0" eb="2">
      <t>ビョウジャク</t>
    </rPh>
    <phoneticPr fontId="17"/>
  </si>
  <si>
    <t>発達障害</t>
    <rPh sb="0" eb="2">
      <t>ハッタツ</t>
    </rPh>
    <rPh sb="2" eb="4">
      <t>ショウガイ</t>
    </rPh>
    <phoneticPr fontId="17"/>
  </si>
  <si>
    <t>知的障害</t>
    <rPh sb="0" eb="4">
      <t>チテキショウガイ</t>
    </rPh>
    <phoneticPr fontId="17"/>
  </si>
  <si>
    <t>重複障害</t>
    <rPh sb="0" eb="4">
      <t>チョウフクショウガイ</t>
    </rPh>
    <phoneticPr fontId="17"/>
  </si>
  <si>
    <t>その他の障害</t>
    <rPh sb="2" eb="3">
      <t>タ</t>
    </rPh>
    <rPh sb="4" eb="6">
      <t>ショウガイ</t>
    </rPh>
    <phoneticPr fontId="17"/>
  </si>
  <si>
    <t>その他の視覚障害</t>
  </si>
  <si>
    <t>その他の発達障害</t>
  </si>
  <si>
    <t>機構使用欄</t>
    <rPh sb="0" eb="5">
      <t>キコウシヨウラン</t>
    </rPh>
    <phoneticPr fontId="2"/>
  </si>
  <si>
    <t>入学しなかった</t>
    <phoneticPr fontId="2"/>
  </si>
  <si>
    <t>入学者(新1年生)</t>
    <phoneticPr fontId="2"/>
  </si>
  <si>
    <t>在籍者</t>
    <phoneticPr fontId="2"/>
  </si>
  <si>
    <t>②</t>
  </si>
  <si>
    <t>オンライン授業における情報保障等</t>
    <phoneticPr fontId="2"/>
  </si>
  <si>
    <t>実技・実習、フィールドワークにおける配慮</t>
    <phoneticPr fontId="2"/>
  </si>
  <si>
    <t>授業内容の代替</t>
    <phoneticPr fontId="2"/>
  </si>
  <si>
    <t>オンライン授業による対面授業の代替</t>
    <phoneticPr fontId="2"/>
  </si>
  <si>
    <t>レポート作成等の学修指導</t>
    <phoneticPr fontId="2"/>
  </si>
  <si>
    <t>履修登録の支援</t>
    <phoneticPr fontId="2"/>
  </si>
  <si>
    <t>別室受験</t>
    <phoneticPr fontId="2"/>
  </si>
  <si>
    <t>点訳・墨訳</t>
    <phoneticPr fontId="2"/>
  </si>
  <si>
    <t>教材のテキストデータ化</t>
    <phoneticPr fontId="2"/>
  </si>
  <si>
    <t>教材の拡大</t>
    <phoneticPr fontId="2"/>
  </si>
  <si>
    <t>ガイドヘルプ</t>
    <phoneticPr fontId="2"/>
  </si>
  <si>
    <t>リーディングサービス</t>
    <phoneticPr fontId="2"/>
  </si>
  <si>
    <t>手話・触手話</t>
    <phoneticPr fontId="2"/>
  </si>
  <si>
    <t>ノートテイク・パソコンテイク</t>
    <phoneticPr fontId="2"/>
  </si>
  <si>
    <t>ビデオ教材字幕付け・文字起こし</t>
    <phoneticPr fontId="2"/>
  </si>
  <si>
    <t>補聴援助システム</t>
    <phoneticPr fontId="2"/>
  </si>
  <si>
    <t>読み上げソフト</t>
    <phoneticPr fontId="2"/>
  </si>
  <si>
    <t>音声認識ソフト</t>
    <phoneticPr fontId="2"/>
  </si>
  <si>
    <t>ノイズキャンセリングイヤホン等</t>
    <phoneticPr fontId="2"/>
  </si>
  <si>
    <t>講義の録音、板書の撮影の許可</t>
    <phoneticPr fontId="2"/>
  </si>
  <si>
    <t>グループワーク等の実施における配慮</t>
    <phoneticPr fontId="2"/>
  </si>
  <si>
    <t>試験時間の延長</t>
    <phoneticPr fontId="2"/>
  </si>
  <si>
    <t>解答方法の配慮</t>
    <phoneticPr fontId="2"/>
  </si>
  <si>
    <t>出席に関する配慮</t>
    <phoneticPr fontId="2"/>
  </si>
  <si>
    <t>提出期限の延長</t>
    <phoneticPr fontId="2"/>
  </si>
  <si>
    <t>要望に応じた使用教室の配慮</t>
    <phoneticPr fontId="2"/>
  </si>
  <si>
    <t>要望に応じた座席の配慮</t>
    <phoneticPr fontId="2"/>
  </si>
  <si>
    <t>専用机・椅子・スペースの確保</t>
    <phoneticPr fontId="2"/>
  </si>
  <si>
    <t>チューター等の活用</t>
    <phoneticPr fontId="2"/>
  </si>
  <si>
    <t>その他の授業支援</t>
    <phoneticPr fontId="2"/>
  </si>
  <si>
    <t>具体的内容</t>
    <rPh sb="0" eb="5">
      <t>グタイテキナイヨウ</t>
    </rPh>
    <phoneticPr fontId="2"/>
  </si>
  <si>
    <t>講義・演習</t>
    <phoneticPr fontId="2"/>
  </si>
  <si>
    <t>試験・評価</t>
    <phoneticPr fontId="2"/>
  </si>
  <si>
    <t>環境整備</t>
    <phoneticPr fontId="2"/>
  </si>
  <si>
    <t>その他の授業以外の支援</t>
    <rPh sb="6" eb="8">
      <t>イガイ</t>
    </rPh>
    <phoneticPr fontId="2"/>
  </si>
  <si>
    <t>専有スペースの確保・利用</t>
    <phoneticPr fontId="2"/>
  </si>
  <si>
    <t>通学支援</t>
    <phoneticPr fontId="2"/>
  </si>
  <si>
    <t>個別支援情報の収集</t>
    <phoneticPr fontId="2"/>
  </si>
  <si>
    <t>情報取得の支援</t>
    <phoneticPr fontId="2"/>
  </si>
  <si>
    <t>障害学生支援担当部署等による定期的な面談、相談対応</t>
    <phoneticPr fontId="2"/>
  </si>
  <si>
    <t>自己管理指導</t>
    <phoneticPr fontId="2"/>
  </si>
  <si>
    <t>対人関係スキル指導・相談</t>
    <phoneticPr fontId="2"/>
  </si>
  <si>
    <t>日常生活支援</t>
    <phoneticPr fontId="2"/>
  </si>
  <si>
    <t>専門家によるカウンセリング</t>
    <phoneticPr fontId="2"/>
  </si>
  <si>
    <t>医療機器、薬剤の保管等</t>
    <phoneticPr fontId="2"/>
  </si>
  <si>
    <t>休憩室・治療室の確保等</t>
    <phoneticPr fontId="2"/>
  </si>
  <si>
    <t>生活介助</t>
    <phoneticPr fontId="2"/>
  </si>
  <si>
    <t>介助者の入構・入室の許可</t>
    <phoneticPr fontId="2"/>
  </si>
  <si>
    <t>学生生活支援</t>
    <phoneticPr fontId="2"/>
  </si>
  <si>
    <t>社会的スキル指導・助言</t>
    <phoneticPr fontId="2"/>
  </si>
  <si>
    <t>保健管理・生活支援</t>
    <phoneticPr fontId="2"/>
  </si>
  <si>
    <t>４．授業支援と授業以外の支援</t>
    <rPh sb="2" eb="4">
      <t>ジュギョウ</t>
    </rPh>
    <rPh sb="4" eb="6">
      <t>シエン</t>
    </rPh>
    <rPh sb="7" eb="9">
      <t>ジュギョウ</t>
    </rPh>
    <rPh sb="9" eb="11">
      <t>イガイ</t>
    </rPh>
    <rPh sb="12" eb="14">
      <t>シエン</t>
    </rPh>
    <phoneticPr fontId="8"/>
  </si>
  <si>
    <t>授業支援</t>
    <rPh sb="0" eb="2">
      <t>ジュギョウ</t>
    </rPh>
    <rPh sb="2" eb="4">
      <t>シエン</t>
    </rPh>
    <phoneticPr fontId="2"/>
  </si>
  <si>
    <t>講義・演習</t>
    <rPh sb="3" eb="5">
      <t>エンシュウ</t>
    </rPh>
    <phoneticPr fontId="2"/>
  </si>
  <si>
    <t>点訳・墨訳</t>
    <rPh sb="0" eb="2">
      <t>テンヤク</t>
    </rPh>
    <rPh sb="3" eb="4">
      <t>スミ</t>
    </rPh>
    <rPh sb="4" eb="5">
      <t>ヤク</t>
    </rPh>
    <phoneticPr fontId="2"/>
  </si>
  <si>
    <t>教材のテキストデータ化</t>
    <rPh sb="0" eb="2">
      <t>キョウザイ</t>
    </rPh>
    <rPh sb="10" eb="11">
      <t>カ</t>
    </rPh>
    <phoneticPr fontId="8"/>
  </si>
  <si>
    <t>教材の拡大</t>
    <rPh sb="0" eb="2">
      <t>キョウザイ</t>
    </rPh>
    <rPh sb="3" eb="5">
      <t>カクダイ</t>
    </rPh>
    <phoneticPr fontId="8"/>
  </si>
  <si>
    <t>ガイドヘルプ</t>
    <phoneticPr fontId="8"/>
  </si>
  <si>
    <t>リーディングサービス</t>
    <phoneticPr fontId="8"/>
  </si>
  <si>
    <t>手話・触手話</t>
    <phoneticPr fontId="8"/>
  </si>
  <si>
    <t>ノートテイク・パソコンテイク</t>
    <phoneticPr fontId="8"/>
  </si>
  <si>
    <t>ビデオ教材字幕付け・文字起こし</t>
    <rPh sb="3" eb="5">
      <t>キョウザイ</t>
    </rPh>
    <rPh sb="5" eb="7">
      <t>ジマク</t>
    </rPh>
    <rPh sb="7" eb="8">
      <t>ヅ</t>
    </rPh>
    <rPh sb="10" eb="12">
      <t>モジ</t>
    </rPh>
    <rPh sb="12" eb="13">
      <t>オ</t>
    </rPh>
    <phoneticPr fontId="8"/>
  </si>
  <si>
    <t>補聴援助システム</t>
    <phoneticPr fontId="8"/>
  </si>
  <si>
    <t>パソコンの持込・使用</t>
    <phoneticPr fontId="8"/>
  </si>
  <si>
    <t>読み上げソフト</t>
    <phoneticPr fontId="8"/>
  </si>
  <si>
    <t>音声認識ソフト</t>
    <rPh sb="0" eb="2">
      <t>オンセイ</t>
    </rPh>
    <rPh sb="2" eb="4">
      <t>ニンシキ</t>
    </rPh>
    <phoneticPr fontId="2"/>
  </si>
  <si>
    <t>ノイズキャンセリングイヤホン等</t>
    <rPh sb="14" eb="15">
      <t>トウ</t>
    </rPh>
    <phoneticPr fontId="8"/>
  </si>
  <si>
    <t>講義の録音、板書の撮影の許可</t>
    <rPh sb="0" eb="2">
      <t>コウギ</t>
    </rPh>
    <rPh sb="3" eb="5">
      <t>ロクオン</t>
    </rPh>
    <rPh sb="6" eb="8">
      <t>バンショ</t>
    </rPh>
    <rPh sb="9" eb="11">
      <t>サツエイ</t>
    </rPh>
    <rPh sb="12" eb="14">
      <t>キョカ</t>
    </rPh>
    <phoneticPr fontId="2"/>
  </si>
  <si>
    <t>グループワーク等の実施における配慮</t>
    <rPh sb="7" eb="8">
      <t>トウ</t>
    </rPh>
    <phoneticPr fontId="2"/>
  </si>
  <si>
    <t>試験・評価</t>
    <rPh sb="3" eb="5">
      <t>ヒョウカ</t>
    </rPh>
    <phoneticPr fontId="2"/>
  </si>
  <si>
    <t>試験時間の延長</t>
    <rPh sb="0" eb="2">
      <t>シケン</t>
    </rPh>
    <rPh sb="2" eb="4">
      <t>ジカン</t>
    </rPh>
    <rPh sb="5" eb="7">
      <t>エンチョウ</t>
    </rPh>
    <phoneticPr fontId="8"/>
  </si>
  <si>
    <t>解答方法の配慮</t>
    <rPh sb="0" eb="2">
      <t>カイトウ</t>
    </rPh>
    <rPh sb="2" eb="4">
      <t>ホウホウ</t>
    </rPh>
    <rPh sb="5" eb="7">
      <t>ハイリョ</t>
    </rPh>
    <phoneticPr fontId="8"/>
  </si>
  <si>
    <t>注意事項等の文書による伝達</t>
    <rPh sb="0" eb="2">
      <t>チュウイ</t>
    </rPh>
    <rPh sb="2" eb="4">
      <t>ジコウ</t>
    </rPh>
    <rPh sb="4" eb="5">
      <t>ナド</t>
    </rPh>
    <rPh sb="6" eb="8">
      <t>ブンショ</t>
    </rPh>
    <rPh sb="11" eb="13">
      <t>デンタツ</t>
    </rPh>
    <phoneticPr fontId="8"/>
  </si>
  <si>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</si>
  <si>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</si>
  <si>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環境整備</t>
    <rPh sb="0" eb="4">
      <t>カンキョウセイビ</t>
    </rPh>
    <phoneticPr fontId="2"/>
  </si>
  <si>
    <t>要望に応じた使用教室の配慮</t>
    <rPh sb="0" eb="2">
      <t>ヨウボウ</t>
    </rPh>
    <rPh sb="3" eb="4">
      <t>オウ</t>
    </rPh>
    <rPh sb="6" eb="8">
      <t>シヨウ</t>
    </rPh>
    <rPh sb="8" eb="10">
      <t>キョウシツ</t>
    </rPh>
    <rPh sb="11" eb="13">
      <t>ハイリョ</t>
    </rPh>
    <phoneticPr fontId="8"/>
  </si>
  <si>
    <t>要望に応じた座席の配慮</t>
    <rPh sb="0" eb="2">
      <t>ヨウボウ</t>
    </rPh>
    <rPh sb="3" eb="4">
      <t>オウ</t>
    </rPh>
    <rPh sb="6" eb="8">
      <t>ザセキ</t>
    </rPh>
    <rPh sb="9" eb="11">
      <t>ハイリョ</t>
    </rPh>
    <phoneticPr fontId="8"/>
  </si>
  <si>
    <t>専用机・椅子・スペースの確保</t>
    <phoneticPr fontId="8"/>
  </si>
  <si>
    <t>チューター等の活用</t>
    <rPh sb="5" eb="6">
      <t>トウ</t>
    </rPh>
    <rPh sb="7" eb="9">
      <t>カツヨウ</t>
    </rPh>
    <phoneticPr fontId="8"/>
  </si>
  <si>
    <t>その他の授業支援</t>
    <rPh sb="2" eb="3">
      <t>タ</t>
    </rPh>
    <rPh sb="4" eb="6">
      <t>ジュギョウ</t>
    </rPh>
    <rPh sb="6" eb="8">
      <t>シエン</t>
    </rPh>
    <phoneticPr fontId="8"/>
  </si>
  <si>
    <t>授業以外の支援</t>
    <rPh sb="0" eb="2">
      <t>ジュギョウ</t>
    </rPh>
    <rPh sb="2" eb="4">
      <t>イガイ</t>
    </rPh>
    <rPh sb="5" eb="7">
      <t>シエン</t>
    </rPh>
    <phoneticPr fontId="2"/>
  </si>
  <si>
    <t>学生生活
支援</t>
    <rPh sb="0" eb="2">
      <t>ガクセイ</t>
    </rPh>
    <rPh sb="2" eb="4">
      <t>セイカツ</t>
    </rPh>
    <rPh sb="5" eb="7">
      <t>シエン</t>
    </rPh>
    <phoneticPr fontId="2"/>
  </si>
  <si>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</si>
  <si>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</si>
  <si>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</si>
  <si>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</si>
  <si>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</si>
  <si>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自己管理指導</t>
    <rPh sb="0" eb="2">
      <t>ジコ</t>
    </rPh>
    <rPh sb="2" eb="4">
      <t>カンリ</t>
    </rPh>
    <rPh sb="4" eb="6">
      <t>シドウ</t>
    </rPh>
    <phoneticPr fontId="2"/>
  </si>
  <si>
    <t>社会的スキル
指導・助言</t>
    <rPh sb="0" eb="3">
      <t>シャカイテキ</t>
    </rPh>
    <rPh sb="7" eb="9">
      <t>シドウ</t>
    </rPh>
    <rPh sb="10" eb="12">
      <t>ジョゲン</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</si>
  <si>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</si>
  <si>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</si>
  <si>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保健管理
・
生活支援</t>
    <rPh sb="0" eb="2">
      <t>ホケン</t>
    </rPh>
    <rPh sb="2" eb="4">
      <t>カンリ</t>
    </rPh>
    <rPh sb="7" eb="9">
      <t>セイカツ</t>
    </rPh>
    <rPh sb="9" eb="11">
      <t>シエン</t>
    </rPh>
    <phoneticPr fontId="2"/>
  </si>
  <si>
    <t>専門家によるカウンセリング</t>
    <rPh sb="0" eb="3">
      <t>センモンカ</t>
    </rPh>
    <phoneticPr fontId="2"/>
  </si>
  <si>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</si>
  <si>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</si>
  <si>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</si>
  <si>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</si>
  <si>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その他の授業以外の支援</t>
    <rPh sb="2" eb="3">
      <t>タ</t>
    </rPh>
    <rPh sb="4" eb="6">
      <t>ジュギョウ</t>
    </rPh>
    <rPh sb="6" eb="8">
      <t>イガイ</t>
    </rPh>
    <rPh sb="9" eb="11">
      <t>シエン</t>
    </rPh>
    <phoneticPr fontId="2"/>
  </si>
  <si>
    <t>障害小区分</t>
    <phoneticPr fontId="2"/>
  </si>
  <si>
    <t>視覚障害</t>
  </si>
  <si>
    <t>聴覚障害</t>
  </si>
  <si>
    <t>肢体不自由</t>
  </si>
  <si>
    <t>病弱</t>
  </si>
  <si>
    <t>重複障害</t>
  </si>
  <si>
    <t>その他の障害</t>
  </si>
  <si>
    <t>弱視</t>
  </si>
  <si>
    <t>聾</t>
  </si>
  <si>
    <t>難聴</t>
  </si>
  <si>
    <t>その他の聴覚障害</t>
  </si>
  <si>
    <t>上肢不自由</t>
  </si>
  <si>
    <t>下肢不自由</t>
  </si>
  <si>
    <t>上下肢不自由</t>
  </si>
  <si>
    <t>その他の肢体不自由</t>
  </si>
  <si>
    <t>①プルダウンリストから選択
②該当する場合半角数字の1を入力
③自由記述
④該当する場合半角数字を入力</t>
    <phoneticPr fontId="2"/>
  </si>
  <si>
    <r>
      <t>授業支援　　</t>
    </r>
    <r>
      <rPr>
        <sz val="9"/>
        <color rgb="FFFF0000"/>
        <rFont val="Meiryo UI"/>
        <family val="3"/>
        <charset val="128"/>
      </rPr>
      <t>今年度実施が決定しているもの　複数選択可</t>
    </r>
    <rPh sb="0" eb="4">
      <t>ジュギョウシエン</t>
    </rPh>
    <rPh sb="6" eb="9">
      <t>コンネンド</t>
    </rPh>
    <rPh sb="9" eb="11">
      <t>ジッシ</t>
    </rPh>
    <rPh sb="12" eb="14">
      <t>ケッテイ</t>
    </rPh>
    <rPh sb="21" eb="25">
      <t>フクスウセンタク</t>
    </rPh>
    <rPh sb="25" eb="26">
      <t>カ</t>
    </rPh>
    <phoneticPr fontId="2"/>
  </si>
  <si>
    <r>
      <t>授業以外の支援　　</t>
    </r>
    <r>
      <rPr>
        <sz val="9"/>
        <color rgb="FFFF0000"/>
        <rFont val="Meiryo UI"/>
        <family val="3"/>
        <charset val="128"/>
      </rPr>
      <t>今年度実施が決定しているもの　複数選択可</t>
    </r>
    <rPh sb="0" eb="4">
      <t>ジュギョウイガイ</t>
    </rPh>
    <rPh sb="5" eb="7">
      <t>シエン</t>
    </rPh>
    <phoneticPr fontId="2"/>
  </si>
  <si>
    <t>②</t>
    <phoneticPr fontId="2"/>
  </si>
  <si>
    <t>③</t>
    <phoneticPr fontId="2"/>
  </si>
  <si>
    <t>その他の選抜</t>
    <rPh sb="2" eb="3">
      <t>タ</t>
    </rPh>
    <rPh sb="4" eb="6">
      <t>センバツ</t>
    </rPh>
    <phoneticPr fontId="2"/>
  </si>
  <si>
    <t>その他の選抜</t>
    <rPh sb="2" eb="3">
      <t>タ</t>
    </rPh>
    <rPh sb="4" eb="6">
      <t>センバツ</t>
    </rPh>
    <phoneticPr fontId="8"/>
  </si>
  <si>
    <t>表A-1</t>
    <rPh sb="0" eb="1">
      <t>ヒョウ</t>
    </rPh>
    <phoneticPr fontId="2"/>
  </si>
  <si>
    <t>表A-2　その他の授業支援の具体的内容</t>
    <rPh sb="0" eb="1">
      <t>ヒョウ</t>
    </rPh>
    <rPh sb="7" eb="8">
      <t>タ</t>
    </rPh>
    <rPh sb="9" eb="11">
      <t>ジュギョウ</t>
    </rPh>
    <rPh sb="11" eb="13">
      <t>シエン</t>
    </rPh>
    <rPh sb="14" eb="17">
      <t>グタイテキ</t>
    </rPh>
    <rPh sb="17" eb="19">
      <t>ナイヨウ</t>
    </rPh>
    <phoneticPr fontId="2"/>
  </si>
  <si>
    <t>表A-３　その他の授業以外の支援の具体的内容</t>
    <rPh sb="0" eb="1">
      <t>ヒョウ</t>
    </rPh>
    <rPh sb="7" eb="8">
      <t>タ</t>
    </rPh>
    <rPh sb="9" eb="11">
      <t>ジュギョウ</t>
    </rPh>
    <rPh sb="11" eb="13">
      <t>イガイ</t>
    </rPh>
    <rPh sb="14" eb="16">
      <t>シエン</t>
    </rPh>
    <rPh sb="17" eb="20">
      <t>グタイテキ</t>
    </rPh>
    <rPh sb="20" eb="22">
      <t>ナイヨウ</t>
    </rPh>
    <phoneticPr fontId="2"/>
  </si>
  <si>
    <t>学部（通信）
大学院（通学）
大学院（通信）
専攻科</t>
    <phoneticPr fontId="2"/>
  </si>
  <si>
    <t>記入するシート</t>
    <rPh sb="0" eb="2">
      <t>キニュウ</t>
    </rPh>
    <phoneticPr fontId="2"/>
  </si>
  <si>
    <t>シート8　（シート9～10には記入しない）</t>
  </si>
  <si>
    <t>視覚障害</t>
    <rPh sb="0" eb="4">
      <t>シカクショウガイ</t>
    </rPh>
    <phoneticPr fontId="7"/>
  </si>
  <si>
    <t>盲</t>
    <rPh sb="0" eb="1">
      <t>モウ</t>
    </rPh>
    <phoneticPr fontId="7"/>
  </si>
  <si>
    <t>失明</t>
    <rPh sb="0" eb="2">
      <t>シツメイ</t>
    </rPh>
    <phoneticPr fontId="47"/>
  </si>
  <si>
    <t>視覚障害</t>
    <rPh sb="0" eb="4">
      <t>シカクショウガイ</t>
    </rPh>
    <phoneticPr fontId="47"/>
  </si>
  <si>
    <t>盲</t>
    <rPh sb="0" eb="1">
      <t>モウ</t>
    </rPh>
    <phoneticPr fontId="47"/>
  </si>
  <si>
    <t>視野欠損</t>
    <rPh sb="0" eb="2">
      <t>シヤ</t>
    </rPh>
    <rPh sb="2" eb="4">
      <t>ケッソン</t>
    </rPh>
    <phoneticPr fontId="7"/>
  </si>
  <si>
    <t>視覚障害</t>
    <rPh sb="0" eb="2">
      <t>シカク</t>
    </rPh>
    <rPh sb="2" eb="4">
      <t>ショウガイ</t>
    </rPh>
    <phoneticPr fontId="7"/>
  </si>
  <si>
    <t>弱視</t>
    <rPh sb="0" eb="2">
      <t>ジャクシ</t>
    </rPh>
    <phoneticPr fontId="7"/>
  </si>
  <si>
    <t>視野障害</t>
    <rPh sb="0" eb="2">
      <t>シヤ</t>
    </rPh>
    <rPh sb="2" eb="4">
      <t>ショウガイ</t>
    </rPh>
    <phoneticPr fontId="7"/>
  </si>
  <si>
    <t>羞明</t>
    <rPh sb="0" eb="2">
      <t>シュウメイ</t>
    </rPh>
    <phoneticPr fontId="7"/>
  </si>
  <si>
    <t>夜盲</t>
    <rPh sb="0" eb="2">
      <t>ヤモウ</t>
    </rPh>
    <phoneticPr fontId="7"/>
  </si>
  <si>
    <t>夜盲症</t>
    <rPh sb="0" eb="2">
      <t>ヤモウ</t>
    </rPh>
    <rPh sb="2" eb="3">
      <t>ショウ</t>
    </rPh>
    <phoneticPr fontId="7"/>
  </si>
  <si>
    <t>円錐角膜</t>
    <rPh sb="0" eb="2">
      <t>エンスイ</t>
    </rPh>
    <rPh sb="2" eb="4">
      <t>カクマク</t>
    </rPh>
    <phoneticPr fontId="7"/>
  </si>
  <si>
    <t>視覚障害</t>
    <rPh sb="0" eb="2">
      <t>シカク</t>
    </rPh>
    <rPh sb="2" eb="4">
      <t>ショウガイ</t>
    </rPh>
    <phoneticPr fontId="36"/>
  </si>
  <si>
    <t>弱視</t>
    <rPh sb="0" eb="2">
      <t>ジャクシ</t>
    </rPh>
    <phoneticPr fontId="47"/>
  </si>
  <si>
    <t>視覚障害</t>
    <rPh sb="0" eb="2">
      <t>シカク</t>
    </rPh>
    <rPh sb="2" eb="4">
      <t>ショウガイ</t>
    </rPh>
    <phoneticPr fontId="47"/>
  </si>
  <si>
    <t>色弱</t>
    <rPh sb="0" eb="2">
      <t>シキジャク</t>
    </rPh>
    <phoneticPr fontId="48"/>
  </si>
  <si>
    <t>片目の盲</t>
    <rPh sb="0" eb="2">
      <t>カタメ</t>
    </rPh>
    <rPh sb="3" eb="4">
      <t>モウ</t>
    </rPh>
    <phoneticPr fontId="2"/>
  </si>
  <si>
    <t>片目の弱視</t>
    <rPh sb="0" eb="2">
      <t>カタメ</t>
    </rPh>
    <rPh sb="3" eb="5">
      <t>ジャクシ</t>
    </rPh>
    <phoneticPr fontId="2"/>
  </si>
  <si>
    <t>片目の失明</t>
    <rPh sb="0" eb="2">
      <t>カタメ</t>
    </rPh>
    <rPh sb="3" eb="5">
      <t>シツメイ</t>
    </rPh>
    <phoneticPr fontId="2"/>
  </si>
  <si>
    <t>聾</t>
    <rPh sb="0" eb="1">
      <t>ロウ</t>
    </rPh>
    <phoneticPr fontId="7"/>
  </si>
  <si>
    <t>聴覚障害</t>
    <rPh sb="0" eb="2">
      <t>チョウカク</t>
    </rPh>
    <rPh sb="2" eb="4">
      <t>ショウガイ</t>
    </rPh>
    <phoneticPr fontId="7"/>
  </si>
  <si>
    <t>失聴</t>
    <rPh sb="0" eb="2">
      <t>シッチョウ</t>
    </rPh>
    <phoneticPr fontId="47"/>
  </si>
  <si>
    <t>聾</t>
    <rPh sb="0" eb="1">
      <t>ロウ</t>
    </rPh>
    <phoneticPr fontId="47"/>
  </si>
  <si>
    <t>聴覚障害</t>
    <rPh sb="0" eb="2">
      <t>チョウカク</t>
    </rPh>
    <rPh sb="2" eb="4">
      <t>ショウガイ</t>
    </rPh>
    <phoneticPr fontId="16"/>
  </si>
  <si>
    <t>難聴</t>
    <rPh sb="0" eb="2">
      <t>ナンチョウ</t>
    </rPh>
    <phoneticPr fontId="47"/>
  </si>
  <si>
    <t>ムンプス難聴</t>
    <rPh sb="4" eb="6">
      <t>ナンチョウ</t>
    </rPh>
    <phoneticPr fontId="7"/>
  </si>
  <si>
    <t>感音性難聴</t>
    <rPh sb="0" eb="5">
      <t>カンオンセイナンチョウ</t>
    </rPh>
    <phoneticPr fontId="47"/>
  </si>
  <si>
    <t>伝音難聴</t>
    <rPh sb="0" eb="1">
      <t>デン</t>
    </rPh>
    <rPh sb="1" eb="2">
      <t>オト</t>
    </rPh>
    <rPh sb="2" eb="4">
      <t>ナンチョウ</t>
    </rPh>
    <phoneticPr fontId="47"/>
  </si>
  <si>
    <t>伝音性難聴</t>
    <rPh sb="0" eb="1">
      <t>デン</t>
    </rPh>
    <rPh sb="1" eb="2">
      <t>オン</t>
    </rPh>
    <rPh sb="2" eb="3">
      <t>セイ</t>
    </rPh>
    <rPh sb="3" eb="5">
      <t>ナンチョウ</t>
    </rPh>
    <phoneticPr fontId="47"/>
  </si>
  <si>
    <t>混合性難聴</t>
    <rPh sb="0" eb="3">
      <t>コンゴウセイ</t>
    </rPh>
    <rPh sb="3" eb="5">
      <t>ナンチョウ</t>
    </rPh>
    <phoneticPr fontId="47"/>
  </si>
  <si>
    <t>感音難聴</t>
    <rPh sb="0" eb="4">
      <t>カンオンナンチョウ</t>
    </rPh>
    <phoneticPr fontId="47"/>
  </si>
  <si>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</si>
  <si>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</si>
  <si>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</si>
  <si>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</si>
  <si>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</si>
  <si>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</si>
  <si>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上肢機能障害</t>
    <rPh sb="0" eb="2">
      <t>ジョウシ</t>
    </rPh>
    <rPh sb="2" eb="4">
      <t>キノウ</t>
    </rPh>
    <rPh sb="4" eb="6">
      <t>ショウガイ</t>
    </rPh>
    <phoneticPr fontId="7"/>
  </si>
  <si>
    <t>肢体不自由</t>
    <rPh sb="0" eb="2">
      <t>シタイ</t>
    </rPh>
    <rPh sb="2" eb="5">
      <t>フジユウ</t>
    </rPh>
    <phoneticPr fontId="7"/>
  </si>
  <si>
    <t>上肢不自由</t>
    <rPh sb="0" eb="2">
      <t>ジョウシ</t>
    </rPh>
    <rPh sb="2" eb="5">
      <t>フジユウ</t>
    </rPh>
    <phoneticPr fontId="7"/>
  </si>
  <si>
    <t>下肢機能障害</t>
    <rPh sb="0" eb="2">
      <t>カシ</t>
    </rPh>
    <rPh sb="2" eb="4">
      <t>キノウ</t>
    </rPh>
    <rPh sb="4" eb="6">
      <t>ショウガイ</t>
    </rPh>
    <phoneticPr fontId="7"/>
  </si>
  <si>
    <t>下肢不自由</t>
    <rPh sb="0" eb="2">
      <t>カシ</t>
    </rPh>
    <rPh sb="2" eb="5">
      <t>フジユウ</t>
    </rPh>
    <phoneticPr fontId="7"/>
  </si>
  <si>
    <t>肢体不自由</t>
    <rPh sb="0" eb="2">
      <t>シタイ</t>
    </rPh>
    <rPh sb="2" eb="5">
      <t>フジユウ</t>
    </rPh>
    <phoneticPr fontId="36"/>
  </si>
  <si>
    <t>上下肢機能障害</t>
    <rPh sb="0" eb="3">
      <t>ジョウカシ</t>
    </rPh>
    <rPh sb="3" eb="5">
      <t>キノウ</t>
    </rPh>
    <rPh sb="5" eb="7">
      <t>ショウガイ</t>
    </rPh>
    <phoneticPr fontId="7"/>
  </si>
  <si>
    <t>上下肢不自由</t>
    <rPh sb="0" eb="3">
      <t>ジョウカシ</t>
    </rPh>
    <rPh sb="3" eb="6">
      <t>フジユウ</t>
    </rPh>
    <phoneticPr fontId="7"/>
  </si>
  <si>
    <t>上下肢不自由</t>
    <rPh sb="0" eb="3">
      <t>ジョウカシ</t>
    </rPh>
    <rPh sb="3" eb="6">
      <t>フジユウ</t>
    </rPh>
    <phoneticPr fontId="16"/>
  </si>
  <si>
    <t>運動障害</t>
    <rPh sb="0" eb="2">
      <t>ウンドウ</t>
    </rPh>
    <rPh sb="2" eb="4">
      <t>ショウガイ</t>
    </rPh>
    <phoneticPr fontId="7"/>
  </si>
  <si>
    <t>その他の肢体不自由</t>
    <rPh sb="2" eb="3">
      <t>タ</t>
    </rPh>
    <rPh sb="4" eb="6">
      <t>シタイ</t>
    </rPh>
    <rPh sb="6" eb="9">
      <t>フジユウ</t>
    </rPh>
    <phoneticPr fontId="7"/>
  </si>
  <si>
    <t>体幹の機能障害</t>
    <rPh sb="0" eb="2">
      <t>タイカン</t>
    </rPh>
    <rPh sb="3" eb="5">
      <t>キノウ</t>
    </rPh>
    <rPh sb="5" eb="7">
      <t>ショウガイ</t>
    </rPh>
    <phoneticPr fontId="7"/>
  </si>
  <si>
    <t>その他の肢体不自由</t>
    <rPh sb="2" eb="3">
      <t>タ</t>
    </rPh>
    <rPh sb="4" eb="6">
      <t>シタイ</t>
    </rPh>
    <rPh sb="6" eb="9">
      <t>フジユウ</t>
    </rPh>
    <phoneticPr fontId="16"/>
  </si>
  <si>
    <t>脳性麻痺</t>
    <rPh sb="0" eb="4">
      <t>ノウセイマヒ</t>
    </rPh>
    <phoneticPr fontId="7"/>
  </si>
  <si>
    <t>脳性まひ</t>
    <rPh sb="0" eb="2">
      <t>ノウセイ</t>
    </rPh>
    <phoneticPr fontId="7"/>
  </si>
  <si>
    <t>頭蓋内奇形腫</t>
    <rPh sb="0" eb="2">
      <t>ズガイ</t>
    </rPh>
    <rPh sb="2" eb="3">
      <t>ナイ</t>
    </rPh>
    <phoneticPr fontId="48"/>
  </si>
  <si>
    <t>脊柱管内奇形腫</t>
    <rPh sb="0" eb="2">
      <t>セキチュウ</t>
    </rPh>
    <rPh sb="2" eb="3">
      <t>カン</t>
    </rPh>
    <rPh sb="3" eb="4">
      <t>ナイ</t>
    </rPh>
    <phoneticPr fontId="48"/>
  </si>
  <si>
    <t>IgA腎症</t>
    <phoneticPr fontId="2"/>
  </si>
  <si>
    <t>先天性間質性肺炎</t>
    <rPh sb="0" eb="3">
      <t>センテンセイ</t>
    </rPh>
    <phoneticPr fontId="48"/>
  </si>
  <si>
    <t>WPW症候群</t>
    <phoneticPr fontId="2"/>
  </si>
  <si>
    <t>QT延長症候群</t>
    <phoneticPr fontId="2"/>
  </si>
  <si>
    <t>先天性甲状腺刺激ホルモン分泌低下症</t>
    <rPh sb="0" eb="3">
      <t>センテンセイ</t>
    </rPh>
    <phoneticPr fontId="48"/>
  </si>
  <si>
    <t>先天性TSH分泌低下症</t>
    <rPh sb="0" eb="3">
      <t>センテンセイ</t>
    </rPh>
    <phoneticPr fontId="48"/>
  </si>
  <si>
    <t>偽性副甲状腺機能低下症</t>
  </si>
  <si>
    <t>後天性免疫不全症</t>
    <rPh sb="2" eb="3">
      <t>セイ</t>
    </rPh>
    <phoneticPr fontId="48"/>
  </si>
  <si>
    <t>先天性三尖弁狭窄症</t>
  </si>
  <si>
    <t>先天性僧帽弁狭窄症</t>
  </si>
  <si>
    <t>先天性肺静脈狭窄症</t>
  </si>
  <si>
    <t>先天性GPI欠損症</t>
    <rPh sb="0" eb="3">
      <t>センテンセイ</t>
    </rPh>
    <phoneticPr fontId="47"/>
  </si>
  <si>
    <t>先天性気管狭窄症</t>
  </si>
  <si>
    <t>特発性多中心性キャッスルマン病</t>
  </si>
  <si>
    <t>膠様滴状角膜ジストロフィー</t>
  </si>
  <si>
    <t>1p36欠失症候群</t>
    <rPh sb="4" eb="6">
      <t>ケッシツ</t>
    </rPh>
    <rPh sb="6" eb="9">
      <t>ショウコウグン</t>
    </rPh>
    <phoneticPr fontId="40"/>
  </si>
  <si>
    <t>4p欠失症候群</t>
    <rPh sb="2" eb="4">
      <t>ケッシツ</t>
    </rPh>
    <rPh sb="4" eb="7">
      <t>ショウコウグン</t>
    </rPh>
    <phoneticPr fontId="40"/>
  </si>
  <si>
    <t>5p欠失症候群</t>
    <rPh sb="2" eb="4">
      <t>ケッシツ</t>
    </rPh>
    <phoneticPr fontId="40"/>
  </si>
  <si>
    <t>IgG4関連疾患</t>
    <rPh sb="4" eb="6">
      <t>カンレン</t>
    </rPh>
    <rPh sb="6" eb="8">
      <t>シッカン</t>
    </rPh>
    <phoneticPr fontId="40"/>
  </si>
  <si>
    <t>アイザックス症候群</t>
    <rPh sb="6" eb="9">
      <t>ショウコウグン</t>
    </rPh>
    <phoneticPr fontId="40"/>
  </si>
  <si>
    <t>アッシャー症候群</t>
    <rPh sb="5" eb="8">
      <t>ショウコウグン</t>
    </rPh>
    <phoneticPr fontId="40"/>
  </si>
  <si>
    <t>遺伝性鉄芽球性貧血</t>
    <rPh sb="0" eb="3">
      <t>イデンセイ</t>
    </rPh>
    <rPh sb="3" eb="4">
      <t>テツ</t>
    </rPh>
    <rPh sb="4" eb="5">
      <t>メ</t>
    </rPh>
    <rPh sb="5" eb="6">
      <t>キュウ</t>
    </rPh>
    <rPh sb="6" eb="7">
      <t>セイ</t>
    </rPh>
    <rPh sb="7" eb="9">
      <t>ヒンケツ</t>
    </rPh>
    <phoneticPr fontId="40"/>
  </si>
  <si>
    <t>遺伝性周期性四肢麻痺</t>
    <rPh sb="0" eb="3">
      <t>イデンセイ</t>
    </rPh>
    <phoneticPr fontId="40"/>
  </si>
  <si>
    <t>ウォルフラム症候群</t>
    <rPh sb="6" eb="9">
      <t>ショウコウグン</t>
    </rPh>
    <phoneticPr fontId="40"/>
  </si>
  <si>
    <t>エマヌエル症候群</t>
    <rPh sb="5" eb="8">
      <t>ショウコウグン</t>
    </rPh>
    <phoneticPr fontId="40"/>
  </si>
  <si>
    <t>黄斑ジストロフィー</t>
    <rPh sb="0" eb="2">
      <t>オウハン</t>
    </rPh>
    <phoneticPr fontId="40"/>
  </si>
  <si>
    <t>オスラー病</t>
    <rPh sb="4" eb="5">
      <t>ビョウ</t>
    </rPh>
    <phoneticPr fontId="40"/>
  </si>
  <si>
    <t>カーニー複合</t>
    <rPh sb="4" eb="6">
      <t>フクゴウ</t>
    </rPh>
    <phoneticPr fontId="40"/>
  </si>
  <si>
    <t>下垂体性ADH分泌異常症</t>
    <rPh sb="0" eb="3">
      <t>カスイタイ</t>
    </rPh>
    <rPh sb="3" eb="4">
      <t>セイ</t>
    </rPh>
    <rPh sb="7" eb="9">
      <t>ブンピツ</t>
    </rPh>
    <rPh sb="9" eb="11">
      <t>イジョウ</t>
    </rPh>
    <rPh sb="11" eb="12">
      <t>ショウ</t>
    </rPh>
    <phoneticPr fontId="6"/>
  </si>
  <si>
    <t>下垂体性ゴナドトロピン分泌亢進症</t>
    <rPh sb="0" eb="3">
      <t>カスイタイ</t>
    </rPh>
    <rPh sb="3" eb="4">
      <t>セイ</t>
    </rPh>
    <rPh sb="11" eb="13">
      <t>ブンピツ</t>
    </rPh>
    <rPh sb="13" eb="16">
      <t>コウシンショウ</t>
    </rPh>
    <phoneticPr fontId="6"/>
  </si>
  <si>
    <t>下垂体性成長ホルモン分泌亢進症</t>
    <rPh sb="0" eb="3">
      <t>カスイタイ</t>
    </rPh>
    <rPh sb="3" eb="4">
      <t>セイ</t>
    </rPh>
    <rPh sb="4" eb="6">
      <t>セイチョウ</t>
    </rPh>
    <rPh sb="10" eb="12">
      <t>ブンピツ</t>
    </rPh>
    <rPh sb="12" eb="14">
      <t>コウシン</t>
    </rPh>
    <rPh sb="14" eb="15">
      <t>ショウ</t>
    </rPh>
    <phoneticPr fontId="6"/>
  </si>
  <si>
    <t>下垂体前葉機能低下症</t>
    <rPh sb="0" eb="3">
      <t>カスイタイ</t>
    </rPh>
    <rPh sb="3" eb="5">
      <t>ゼンヨウ</t>
    </rPh>
    <rPh sb="5" eb="7">
      <t>キノウ</t>
    </rPh>
    <rPh sb="7" eb="10">
      <t>テイカショウ</t>
    </rPh>
    <phoneticPr fontId="6"/>
  </si>
  <si>
    <t>家族性良性慢性天疱瘡</t>
    <rPh sb="0" eb="3">
      <t>カゾクセイ</t>
    </rPh>
    <rPh sb="3" eb="5">
      <t>リョウセイ</t>
    </rPh>
    <rPh sb="5" eb="7">
      <t>マンセイ</t>
    </rPh>
    <rPh sb="7" eb="10">
      <t>テンポウソウ</t>
    </rPh>
    <phoneticPr fontId="40"/>
  </si>
  <si>
    <t>肝型糖原病</t>
    <rPh sb="0" eb="1">
      <t>カン</t>
    </rPh>
    <rPh sb="1" eb="2">
      <t>ガタ</t>
    </rPh>
    <rPh sb="2" eb="3">
      <t>トウ</t>
    </rPh>
    <rPh sb="3" eb="4">
      <t>ハラ</t>
    </rPh>
    <rPh sb="4" eb="5">
      <t>ビョウ</t>
    </rPh>
    <phoneticPr fontId="40"/>
  </si>
  <si>
    <t>強直性脊椎炎</t>
    <rPh sb="0" eb="3">
      <t>キョウチョクセイ</t>
    </rPh>
    <rPh sb="3" eb="6">
      <t>セキツイエン</t>
    </rPh>
    <phoneticPr fontId="40"/>
  </si>
  <si>
    <t>巨大リンパ管奇形</t>
    <rPh sb="0" eb="2">
      <t>キョダイ</t>
    </rPh>
    <rPh sb="5" eb="6">
      <t>カン</t>
    </rPh>
    <rPh sb="6" eb="8">
      <t>キケイ</t>
    </rPh>
    <phoneticPr fontId="40"/>
  </si>
  <si>
    <t>筋型糖原病</t>
    <rPh sb="0" eb="1">
      <t>キン</t>
    </rPh>
    <rPh sb="1" eb="2">
      <t>ガタ</t>
    </rPh>
    <rPh sb="2" eb="5">
      <t>トウゲンビョウ</t>
    </rPh>
    <phoneticPr fontId="40"/>
  </si>
  <si>
    <t>クルーゾン症候群</t>
    <rPh sb="5" eb="8">
      <t>ショウコウグン</t>
    </rPh>
    <phoneticPr fontId="40"/>
  </si>
  <si>
    <t>クロンカイト・カナダ症候群</t>
    <rPh sb="10" eb="13">
      <t>ショウコウグン</t>
    </rPh>
    <phoneticPr fontId="40"/>
  </si>
  <si>
    <t>痙攣重積型二相性急性脳症</t>
    <rPh sb="0" eb="2">
      <t>ケイレン</t>
    </rPh>
    <phoneticPr fontId="40"/>
  </si>
  <si>
    <t>原発性胆汁性胆管炎</t>
    <rPh sb="0" eb="3">
      <t>ゲンパツセイ</t>
    </rPh>
    <rPh sb="3" eb="6">
      <t>タンジュウセイ</t>
    </rPh>
    <rPh sb="6" eb="9">
      <t>タンカンエン</t>
    </rPh>
    <phoneticPr fontId="40"/>
  </si>
  <si>
    <t>好酸球性副鼻腔炎</t>
    <rPh sb="0" eb="3">
      <t>コウサンキュウ</t>
    </rPh>
    <rPh sb="3" eb="4">
      <t>セイ</t>
    </rPh>
    <rPh sb="4" eb="7">
      <t>フクビクウ</t>
    </rPh>
    <rPh sb="7" eb="8">
      <t>エン</t>
    </rPh>
    <phoneticPr fontId="40"/>
  </si>
  <si>
    <t>高チロシン血症2型</t>
    <rPh sb="0" eb="1">
      <t>コウ</t>
    </rPh>
    <rPh sb="5" eb="7">
      <t>ケッショウ</t>
    </rPh>
    <phoneticPr fontId="40"/>
  </si>
  <si>
    <t>高チロシン血症3型</t>
    <rPh sb="0" eb="1">
      <t>コウ</t>
    </rPh>
    <rPh sb="5" eb="7">
      <t>ケッショウ</t>
    </rPh>
    <phoneticPr fontId="40"/>
  </si>
  <si>
    <t>骨軟化症</t>
    <rPh sb="0" eb="1">
      <t>コツ</t>
    </rPh>
    <rPh sb="1" eb="4">
      <t>ナンカショウ</t>
    </rPh>
    <phoneticPr fontId="40"/>
  </si>
  <si>
    <t>自己免疫性後天性凝固因子欠乏症</t>
    <rPh sb="0" eb="2">
      <t>ジコ</t>
    </rPh>
    <rPh sb="2" eb="5">
      <t>メンエキセイ</t>
    </rPh>
    <rPh sb="5" eb="8">
      <t>コウテンセイ</t>
    </rPh>
    <rPh sb="8" eb="10">
      <t>ギョウコ</t>
    </rPh>
    <rPh sb="10" eb="12">
      <t>インシ</t>
    </rPh>
    <rPh sb="12" eb="15">
      <t>ケツボウショウ</t>
    </rPh>
    <phoneticPr fontId="40"/>
  </si>
  <si>
    <t>シトステロール血症</t>
    <rPh sb="7" eb="9">
      <t>ケッショウ</t>
    </rPh>
    <phoneticPr fontId="40"/>
  </si>
  <si>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40"/>
  </si>
  <si>
    <t>修正大血管転位症</t>
    <rPh sb="0" eb="2">
      <t>シュウセイ</t>
    </rPh>
    <rPh sb="2" eb="5">
      <t>ダイケッカン</t>
    </rPh>
    <rPh sb="5" eb="7">
      <t>テンイ</t>
    </rPh>
    <rPh sb="7" eb="8">
      <t>ショウ</t>
    </rPh>
    <phoneticPr fontId="40"/>
  </si>
  <si>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40"/>
  </si>
  <si>
    <t>喘息</t>
    <rPh sb="0" eb="2">
      <t>ゼンソク</t>
    </rPh>
    <phoneticPr fontId="7"/>
  </si>
  <si>
    <t>先天性三尖弁狭窄症</t>
    <rPh sb="0" eb="3">
      <t>センテンセイ</t>
    </rPh>
    <rPh sb="3" eb="6">
      <t>サンセンベン</t>
    </rPh>
    <rPh sb="6" eb="9">
      <t>キョウサクショウ</t>
    </rPh>
    <phoneticPr fontId="4"/>
  </si>
  <si>
    <t>先天性腎性尿崩症</t>
    <rPh sb="0" eb="3">
      <t>センテンセイ</t>
    </rPh>
    <rPh sb="3" eb="5">
      <t>ジンセイ</t>
    </rPh>
    <rPh sb="5" eb="8">
      <t>ニョウホウショウ</t>
    </rPh>
    <phoneticPr fontId="40"/>
  </si>
  <si>
    <t>先天性僧帽弁狭窄症</t>
    <rPh sb="0" eb="3">
      <t>センテンセイ</t>
    </rPh>
    <rPh sb="3" eb="6">
      <t>ソウボウベン</t>
    </rPh>
    <rPh sb="6" eb="9">
      <t>キョウサクショウ</t>
    </rPh>
    <phoneticPr fontId="4"/>
  </si>
  <si>
    <t>先天性肺静脈狭窄症</t>
    <rPh sb="0" eb="3">
      <t>センテンセイ</t>
    </rPh>
    <rPh sb="3" eb="6">
      <t>ハイジョウミャク</t>
    </rPh>
    <rPh sb="6" eb="9">
      <t>キョウサクショウ</t>
    </rPh>
    <phoneticPr fontId="4"/>
  </si>
  <si>
    <t>先天性葉酸吸収不全</t>
    <rPh sb="0" eb="3">
      <t>センテンセイ</t>
    </rPh>
    <rPh sb="3" eb="5">
      <t>ヨウサン</t>
    </rPh>
    <rPh sb="5" eb="7">
      <t>キュウシュウ</t>
    </rPh>
    <rPh sb="7" eb="9">
      <t>フゼン</t>
    </rPh>
    <phoneticPr fontId="40"/>
  </si>
  <si>
    <t>先天性副腎皮質酵素欠損症</t>
    <rPh sb="0" eb="3">
      <t>センテンセイ</t>
    </rPh>
    <rPh sb="5" eb="7">
      <t>ヒシツ</t>
    </rPh>
    <phoneticPr fontId="6"/>
  </si>
  <si>
    <t>前頭側頭葉変性症</t>
    <rPh sb="0" eb="2">
      <t>ゼントウ</t>
    </rPh>
    <rPh sb="2" eb="5">
      <t>ソクトウヨウ</t>
    </rPh>
    <rPh sb="5" eb="8">
      <t>ヘンセイショウ</t>
    </rPh>
    <phoneticPr fontId="40"/>
  </si>
  <si>
    <t>タンジール病</t>
    <rPh sb="5" eb="6">
      <t>ビョウ</t>
    </rPh>
    <phoneticPr fontId="40"/>
  </si>
  <si>
    <t>弾性線維性仮性黄色腫</t>
    <rPh sb="0" eb="2">
      <t>ダンセイ</t>
    </rPh>
    <rPh sb="2" eb="5">
      <t>センイセイ</t>
    </rPh>
    <rPh sb="5" eb="7">
      <t>カセイ</t>
    </rPh>
    <rPh sb="7" eb="9">
      <t>キイロ</t>
    </rPh>
    <rPh sb="9" eb="10">
      <t>シュ</t>
    </rPh>
    <phoneticPr fontId="40"/>
  </si>
  <si>
    <t>遅発性内リンパ水腫</t>
    <rPh sb="0" eb="3">
      <t>チハツセイ</t>
    </rPh>
    <rPh sb="3" eb="4">
      <t>ナイ</t>
    </rPh>
    <rPh sb="7" eb="9">
      <t>スイシュ</t>
    </rPh>
    <phoneticPr fontId="40"/>
  </si>
  <si>
    <t>特発性後天性全身性無汗症</t>
    <rPh sb="0" eb="3">
      <t>トクハツセイ</t>
    </rPh>
    <rPh sb="3" eb="6">
      <t>コウテンセイ</t>
    </rPh>
    <rPh sb="6" eb="9">
      <t>ゼンシンセイ</t>
    </rPh>
    <rPh sb="9" eb="11">
      <t>ムカン</t>
    </rPh>
    <rPh sb="11" eb="12">
      <t>ショウ</t>
    </rPh>
    <phoneticPr fontId="40"/>
  </si>
  <si>
    <t>那須・ハコラ病</t>
    <rPh sb="0" eb="2">
      <t>ナス</t>
    </rPh>
    <rPh sb="6" eb="7">
      <t>ビョウ</t>
    </rPh>
    <phoneticPr fontId="40"/>
  </si>
  <si>
    <t>乳幼児肝巨大血管腫</t>
    <rPh sb="0" eb="3">
      <t>ニュウヨウジ</t>
    </rPh>
    <rPh sb="3" eb="4">
      <t>カン</t>
    </rPh>
    <rPh sb="6" eb="8">
      <t>ケッカン</t>
    </rPh>
    <rPh sb="8" eb="9">
      <t>シュ</t>
    </rPh>
    <phoneticPr fontId="40"/>
  </si>
  <si>
    <t>尿素サイクル異常症</t>
    <rPh sb="0" eb="2">
      <t>ニョウソ</t>
    </rPh>
    <rPh sb="6" eb="8">
      <t>イジョウ</t>
    </rPh>
    <rPh sb="8" eb="9">
      <t>ショウ</t>
    </rPh>
    <phoneticPr fontId="40"/>
  </si>
  <si>
    <t>脳腱黄色腫症</t>
    <rPh sb="0" eb="1">
      <t>ノウ</t>
    </rPh>
    <rPh sb="1" eb="2">
      <t>ケン</t>
    </rPh>
    <rPh sb="2" eb="5">
      <t>オウショクシュ</t>
    </rPh>
    <rPh sb="5" eb="6">
      <t>ショウ</t>
    </rPh>
    <phoneticPr fontId="40"/>
  </si>
  <si>
    <t>肺胞低換気症候群</t>
    <rPh sb="0" eb="2">
      <t>ハイホウ</t>
    </rPh>
    <rPh sb="2" eb="5">
      <t>テイカンキ</t>
    </rPh>
    <rPh sb="5" eb="8">
      <t>ショウコウグン</t>
    </rPh>
    <phoneticPr fontId="40"/>
  </si>
  <si>
    <t>ハンナ型間質性膀胱炎</t>
    <rPh sb="3" eb="4">
      <t>ガタ</t>
    </rPh>
    <rPh sb="4" eb="7">
      <t>カンシツセイ</t>
    </rPh>
    <rPh sb="7" eb="10">
      <t>ボウコウエン</t>
    </rPh>
    <phoneticPr fontId="40"/>
  </si>
  <si>
    <t>ポルフィリン症</t>
    <rPh sb="6" eb="7">
      <t>ショウ</t>
    </rPh>
    <phoneticPr fontId="12"/>
  </si>
  <si>
    <t>無βリポタンパク血症</t>
    <rPh sb="0" eb="1">
      <t>ム</t>
    </rPh>
    <rPh sb="8" eb="10">
      <t>ケッショウ</t>
    </rPh>
    <phoneticPr fontId="40"/>
  </si>
  <si>
    <t>リンパ脈管筋腫症</t>
    <rPh sb="3" eb="4">
      <t>ミャク</t>
    </rPh>
    <phoneticPr fontId="40"/>
  </si>
  <si>
    <t>類天疱瘡</t>
    <rPh sb="0" eb="4">
      <t>ルイテンポウソウ</t>
    </rPh>
    <phoneticPr fontId="40"/>
  </si>
  <si>
    <t>レシチンコレステロールアシルトランスフェラーゼ欠損症</t>
    <rPh sb="23" eb="26">
      <t>ケッソンショウ</t>
    </rPh>
    <phoneticPr fontId="40"/>
  </si>
  <si>
    <t>ロスムンド・トムソン症候群</t>
    <rPh sb="10" eb="13">
      <t>ショウコウグン</t>
    </rPh>
    <phoneticPr fontId="40"/>
  </si>
  <si>
    <t>下垂体性PRL分泌亢進症</t>
    <rPh sb="7" eb="9">
      <t>ブンピツ</t>
    </rPh>
    <rPh sb="9" eb="11">
      <t>コウシン</t>
    </rPh>
    <rPh sb="11" eb="12">
      <t>ショウ</t>
    </rPh>
    <phoneticPr fontId="6"/>
  </si>
  <si>
    <t>下垂体性TSH分泌亢進症</t>
    <rPh sb="7" eb="9">
      <t>ブンピツ</t>
    </rPh>
    <rPh sb="9" eb="11">
      <t>コウシン</t>
    </rPh>
    <rPh sb="11" eb="12">
      <t>ショウ</t>
    </rPh>
    <phoneticPr fontId="6"/>
  </si>
  <si>
    <t>好酸球性消化管疾患</t>
    <rPh sb="4" eb="7">
      <t>ショウカカン</t>
    </rPh>
    <rPh sb="7" eb="9">
      <t>シッカン</t>
    </rPh>
    <phoneticPr fontId="15"/>
  </si>
  <si>
    <t>自己免疫性肺胞蛋白症</t>
    <rPh sb="5" eb="7">
      <t>ハイホウ</t>
    </rPh>
    <rPh sb="7" eb="10">
      <t>タンパクショウ</t>
    </rPh>
    <phoneticPr fontId="40"/>
  </si>
  <si>
    <t>心室中隔欠損を伴わない肺動脈閉鎖症</t>
    <rPh sb="7" eb="8">
      <t>トモナ</t>
    </rPh>
    <rPh sb="16" eb="17">
      <t>ショウ</t>
    </rPh>
    <phoneticPr fontId="40"/>
  </si>
  <si>
    <t>先天性側湾症</t>
    <rPh sb="3" eb="5">
      <t>ソクワン</t>
    </rPh>
    <phoneticPr fontId="7"/>
  </si>
  <si>
    <t>第14番染色体父親性ダイソミー症候群</t>
    <rPh sb="7" eb="8">
      <t>チチ</t>
    </rPh>
    <phoneticPr fontId="40"/>
  </si>
  <si>
    <t>肋骨異常を伴う先天性側彎症</t>
    <rPh sb="10" eb="12">
      <t>ソクワン</t>
    </rPh>
    <phoneticPr fontId="7"/>
  </si>
  <si>
    <t>肋骨異常を伴う先天性側湾症</t>
    <rPh sb="11" eb="12">
      <t>ワン</t>
    </rPh>
    <phoneticPr fontId="7"/>
  </si>
  <si>
    <t>胚細胞腫瘍</t>
    <rPh sb="0" eb="1">
      <t>ハイ</t>
    </rPh>
    <rPh sb="1" eb="3">
      <t>サイボウ</t>
    </rPh>
    <rPh sb="3" eb="5">
      <t>シュヨウ</t>
    </rPh>
    <phoneticPr fontId="7"/>
  </si>
  <si>
    <t>プロトポルフィリン症</t>
    <rPh sb="9" eb="10">
      <t>ショウ</t>
    </rPh>
    <phoneticPr fontId="7"/>
  </si>
  <si>
    <t>発作性運動誘発性アテトーゼ</t>
    <rPh sb="0" eb="3">
      <t>ホッサセイ</t>
    </rPh>
    <rPh sb="3" eb="5">
      <t>ウンドウ</t>
    </rPh>
    <rPh sb="5" eb="8">
      <t>ユウハツセイ</t>
    </rPh>
    <phoneticPr fontId="7"/>
  </si>
  <si>
    <t>ブルガダ症候群</t>
    <rPh sb="4" eb="7">
      <t>ショウコウグン</t>
    </rPh>
    <phoneticPr fontId="7"/>
  </si>
  <si>
    <t>先天性CMV感染症</t>
    <rPh sb="0" eb="3">
      <t>センテンセイ</t>
    </rPh>
    <rPh sb="6" eb="9">
      <t>カンセンショウ</t>
    </rPh>
    <phoneticPr fontId="7"/>
  </si>
  <si>
    <t>黄斑変性症</t>
    <rPh sb="0" eb="2">
      <t>オウハン</t>
    </rPh>
    <rPh sb="2" eb="5">
      <t>ヘンセイショウ</t>
    </rPh>
    <phoneticPr fontId="7"/>
  </si>
  <si>
    <t>スターガルト症</t>
    <rPh sb="6" eb="7">
      <t>ショウ</t>
    </rPh>
    <phoneticPr fontId="7"/>
  </si>
  <si>
    <t>多発性外骨腫</t>
    <rPh sb="0" eb="3">
      <t>タハツセイ</t>
    </rPh>
    <rPh sb="3" eb="4">
      <t>ガイ</t>
    </rPh>
    <rPh sb="4" eb="5">
      <t>コツ</t>
    </rPh>
    <rPh sb="5" eb="6">
      <t>シュ</t>
    </rPh>
    <phoneticPr fontId="7"/>
  </si>
  <si>
    <t>間質性肺炎</t>
    <rPh sb="0" eb="2">
      <t>カンシツ</t>
    </rPh>
    <rPh sb="2" eb="3">
      <t>セイ</t>
    </rPh>
    <rPh sb="3" eb="5">
      <t>ハイエン</t>
    </rPh>
    <phoneticPr fontId="7"/>
  </si>
  <si>
    <t>脊椎関節炎</t>
    <rPh sb="0" eb="2">
      <t>セキツイ</t>
    </rPh>
    <rPh sb="2" eb="5">
      <t>カンセツエン</t>
    </rPh>
    <phoneticPr fontId="7"/>
  </si>
  <si>
    <t>膠原病</t>
    <rPh sb="0" eb="3">
      <t>コウゲンビョウ</t>
    </rPh>
    <phoneticPr fontId="7"/>
  </si>
  <si>
    <t>甲状腺機能低下症</t>
    <rPh sb="0" eb="3">
      <t>コウジョウセン</t>
    </rPh>
    <rPh sb="3" eb="5">
      <t>キノウ</t>
    </rPh>
    <rPh sb="5" eb="7">
      <t>テイカ</t>
    </rPh>
    <rPh sb="7" eb="8">
      <t>ショウ</t>
    </rPh>
    <phoneticPr fontId="7"/>
  </si>
  <si>
    <t>マッカードル病</t>
    <rPh sb="6" eb="7">
      <t>ビョウ</t>
    </rPh>
    <phoneticPr fontId="7"/>
  </si>
  <si>
    <t>コーリー病</t>
    <rPh sb="4" eb="5">
      <t>ビョウ</t>
    </rPh>
    <phoneticPr fontId="7"/>
  </si>
  <si>
    <t>アンデルセン症候群</t>
    <rPh sb="6" eb="9">
      <t>ショウコウグン</t>
    </rPh>
    <phoneticPr fontId="7"/>
  </si>
  <si>
    <t>発作性運動誘発性舞踏アテトーゼ</t>
    <rPh sb="0" eb="3">
      <t>ホッサセイ</t>
    </rPh>
    <rPh sb="3" eb="5">
      <t>ウンドウ</t>
    </rPh>
    <rPh sb="5" eb="8">
      <t>ユウハツセイ</t>
    </rPh>
    <rPh sb="8" eb="10">
      <t>ブトウ</t>
    </rPh>
    <phoneticPr fontId="7"/>
  </si>
  <si>
    <t>POEMS症候群</t>
    <rPh sb="5" eb="8">
      <t>ショウコウグン</t>
    </rPh>
    <phoneticPr fontId="7"/>
  </si>
  <si>
    <t>若年性リウマチ</t>
    <rPh sb="0" eb="3">
      <t>ジャクネンセイ</t>
    </rPh>
    <phoneticPr fontId="7"/>
  </si>
  <si>
    <t>スティックラー症候群</t>
    <rPh sb="7" eb="10">
      <t>ショウコウグン</t>
    </rPh>
    <phoneticPr fontId="7"/>
  </si>
  <si>
    <t>血管肉腫</t>
    <rPh sb="0" eb="2">
      <t>ケッカン</t>
    </rPh>
    <rPh sb="2" eb="4">
      <t>ニクシュ</t>
    </rPh>
    <phoneticPr fontId="7"/>
  </si>
  <si>
    <t>若年性ミオクロニーてんかん</t>
    <rPh sb="0" eb="3">
      <t>ジャクネンセイ</t>
    </rPh>
    <phoneticPr fontId="7"/>
  </si>
  <si>
    <t>軟骨異栄養症</t>
    <rPh sb="0" eb="2">
      <t>ナンコツ</t>
    </rPh>
    <rPh sb="2" eb="3">
      <t>イ</t>
    </rPh>
    <rPh sb="3" eb="5">
      <t>エイヨウ</t>
    </rPh>
    <rPh sb="5" eb="6">
      <t>ショウ</t>
    </rPh>
    <phoneticPr fontId="7"/>
  </si>
  <si>
    <t>エーラスダンロス症候群</t>
    <rPh sb="8" eb="11">
      <t>ショウコウグン</t>
    </rPh>
    <phoneticPr fontId="7"/>
  </si>
  <si>
    <t>先天性気管軟化症</t>
    <rPh sb="0" eb="3">
      <t>センテンセイ</t>
    </rPh>
    <rPh sb="3" eb="5">
      <t>キカン</t>
    </rPh>
    <rPh sb="5" eb="7">
      <t>ナンカ</t>
    </rPh>
    <rPh sb="7" eb="8">
      <t>ショウ</t>
    </rPh>
    <phoneticPr fontId="7"/>
  </si>
  <si>
    <t>水腎症</t>
    <rPh sb="0" eb="3">
      <t>スイジンショウ</t>
    </rPh>
    <phoneticPr fontId="7"/>
  </si>
  <si>
    <t>肺分画症</t>
    <rPh sb="0" eb="1">
      <t>ハイ</t>
    </rPh>
    <rPh sb="1" eb="3">
      <t>ブンカク</t>
    </rPh>
    <rPh sb="3" eb="4">
      <t>ショウ</t>
    </rPh>
    <phoneticPr fontId="7"/>
  </si>
  <si>
    <t>G6PD欠損症</t>
    <rPh sb="4" eb="7">
      <t>ケッソンショウ</t>
    </rPh>
    <phoneticPr fontId="7"/>
  </si>
  <si>
    <t>ゴーハムスタウト症候群</t>
    <rPh sb="8" eb="11">
      <t>ショウコウグン</t>
    </rPh>
    <phoneticPr fontId="49"/>
  </si>
  <si>
    <t>クレチン病</t>
    <rPh sb="4" eb="5">
      <t>ビョウ</t>
    </rPh>
    <phoneticPr fontId="49"/>
  </si>
  <si>
    <t>クレチン症</t>
    <rPh sb="4" eb="5">
      <t>ショウ</t>
    </rPh>
    <phoneticPr fontId="49"/>
  </si>
  <si>
    <t>好酸球性膿疱性毛包炎</t>
    <rPh sb="0" eb="3">
      <t>コウサンキュウ</t>
    </rPh>
    <rPh sb="3" eb="4">
      <t>セイ</t>
    </rPh>
    <rPh sb="4" eb="6">
      <t>ノウホウ</t>
    </rPh>
    <rPh sb="6" eb="7">
      <t>セイ</t>
    </rPh>
    <rPh sb="7" eb="8">
      <t>モウ</t>
    </rPh>
    <rPh sb="8" eb="9">
      <t>ツツミ</t>
    </rPh>
    <rPh sb="9" eb="10">
      <t>エン</t>
    </rPh>
    <phoneticPr fontId="49"/>
  </si>
  <si>
    <t>CINKA症候群</t>
    <rPh sb="5" eb="8">
      <t>ショウコウグン</t>
    </rPh>
    <phoneticPr fontId="8"/>
  </si>
  <si>
    <t>好酸球性胃腸炎</t>
    <rPh sb="0" eb="3">
      <t>コウサンキュウ</t>
    </rPh>
    <rPh sb="3" eb="4">
      <t>セイ</t>
    </rPh>
    <rPh sb="4" eb="7">
      <t>イチョウエン</t>
    </rPh>
    <phoneticPr fontId="8"/>
  </si>
  <si>
    <t>肺動静脈奇形</t>
    <rPh sb="0" eb="1">
      <t>ハイ</t>
    </rPh>
    <rPh sb="1" eb="4">
      <t>ドウジョウミャク</t>
    </rPh>
    <rPh sb="4" eb="6">
      <t>キケイ</t>
    </rPh>
    <phoneticPr fontId="8"/>
  </si>
  <si>
    <t>肺動脈奇形</t>
    <rPh sb="0" eb="5">
      <t>ハイドウミャクキケイ</t>
    </rPh>
    <phoneticPr fontId="8"/>
  </si>
  <si>
    <t>肺静脈奇形</t>
    <rPh sb="0" eb="3">
      <t>ハイジョウミャク</t>
    </rPh>
    <rPh sb="3" eb="5">
      <t>キケイ</t>
    </rPh>
    <phoneticPr fontId="8"/>
  </si>
  <si>
    <t>早期再分極症候群</t>
    <rPh sb="0" eb="2">
      <t>ソウキ</t>
    </rPh>
    <rPh sb="2" eb="5">
      <t>サイブンキョク</t>
    </rPh>
    <rPh sb="5" eb="8">
      <t>ショウコウグン</t>
    </rPh>
    <phoneticPr fontId="8"/>
  </si>
  <si>
    <t>慢性呼吸不全</t>
    <rPh sb="0" eb="6">
      <t>マンセイコキュウフゼン</t>
    </rPh>
    <phoneticPr fontId="8"/>
  </si>
  <si>
    <t>白質変性症</t>
    <rPh sb="2" eb="5">
      <t>ヘンセイショウ</t>
    </rPh>
    <phoneticPr fontId="8"/>
  </si>
  <si>
    <t>白質ジストロフィー</t>
    <rPh sb="0" eb="2">
      <t>ハクシツ</t>
    </rPh>
    <phoneticPr fontId="8"/>
  </si>
  <si>
    <t>１型糖尿病</t>
    <rPh sb="1" eb="2">
      <t>ガタ</t>
    </rPh>
    <rPh sb="2" eb="5">
      <t>トウニョウビョウ</t>
    </rPh>
    <phoneticPr fontId="8"/>
  </si>
  <si>
    <t>２型糖尿病</t>
    <rPh sb="1" eb="2">
      <t>ガタ</t>
    </rPh>
    <rPh sb="2" eb="5">
      <t>トウニョウビョウ</t>
    </rPh>
    <phoneticPr fontId="8"/>
  </si>
  <si>
    <t>若年発症成人型糖尿病</t>
    <rPh sb="0" eb="2">
      <t>ジャクネン</t>
    </rPh>
    <rPh sb="2" eb="4">
      <t>ハッショウ</t>
    </rPh>
    <rPh sb="4" eb="7">
      <t>セイジンガタ</t>
    </rPh>
    <rPh sb="7" eb="10">
      <t>トウニョウビョウ</t>
    </rPh>
    <phoneticPr fontId="8"/>
  </si>
  <si>
    <t>MODY</t>
  </si>
  <si>
    <t>新生児糖尿病</t>
    <rPh sb="0" eb="3">
      <t>シンセイジ</t>
    </rPh>
    <rPh sb="3" eb="6">
      <t>トウニョウビョウ</t>
    </rPh>
    <phoneticPr fontId="8"/>
  </si>
  <si>
    <t>インスリン受容体異常症</t>
    <rPh sb="5" eb="8">
      <t>ジュヨウタイ</t>
    </rPh>
    <rPh sb="8" eb="11">
      <t>イジョウショウ</t>
    </rPh>
    <phoneticPr fontId="8"/>
  </si>
  <si>
    <t>脂肪萎縮性糖尿病</t>
    <rPh sb="0" eb="2">
      <t>シボウ</t>
    </rPh>
    <rPh sb="2" eb="4">
      <t>イシュク</t>
    </rPh>
    <rPh sb="4" eb="5">
      <t>セイ</t>
    </rPh>
    <rPh sb="5" eb="8">
      <t>トウニョウビョウ</t>
    </rPh>
    <phoneticPr fontId="8"/>
  </si>
  <si>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</si>
  <si>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</si>
  <si>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</si>
  <si>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</si>
  <si>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</si>
  <si>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</si>
  <si>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HANS症候群</t>
    <rPh sb="4" eb="7">
      <t>しょうこうぐん</t>
    </rPh>
    <phoneticPr fontId="15" type="Hiragana"/>
  </si>
  <si>
    <t>HPVワクチン関連神経免疫異常症候群</t>
    <rPh sb="7" eb="9">
      <t>かんれん</t>
    </rPh>
    <rPh sb="9" eb="11">
      <t>しんけい</t>
    </rPh>
    <rPh sb="11" eb="13">
      <t>めんえき</t>
    </rPh>
    <rPh sb="13" eb="15">
      <t>いじょう</t>
    </rPh>
    <rPh sb="15" eb="18">
      <t>しょうこうぐん</t>
    </rPh>
    <phoneticPr fontId="15" type="Hiragana"/>
  </si>
  <si>
    <t>遊走腎</t>
    <rPh sb="0" eb="1">
      <t>あそ</t>
    </rPh>
    <rPh sb="1" eb="2">
      <t>はし</t>
    </rPh>
    <rPh sb="2" eb="3">
      <t>じん</t>
    </rPh>
    <phoneticPr fontId="15" type="Hiragana"/>
  </si>
  <si>
    <t>アトピー性皮膚炎</t>
    <rPh sb="4" eb="5">
      <t>セイ</t>
    </rPh>
    <rPh sb="5" eb="7">
      <t>ヒフ</t>
    </rPh>
    <rPh sb="7" eb="8">
      <t>エン</t>
    </rPh>
    <phoneticPr fontId="4"/>
  </si>
  <si>
    <t>移植後</t>
    <rPh sb="0" eb="2">
      <t>イショク</t>
    </rPh>
    <rPh sb="2" eb="3">
      <t>ゴ</t>
    </rPh>
    <phoneticPr fontId="4"/>
  </si>
  <si>
    <t>海綿状血管腫</t>
    <rPh sb="0" eb="3">
      <t>かいめんじょう</t>
    </rPh>
    <rPh sb="3" eb="5">
      <t>けっかん</t>
    </rPh>
    <rPh sb="5" eb="6">
      <t>しゅ</t>
    </rPh>
    <phoneticPr fontId="15" type="Hiragana"/>
  </si>
  <si>
    <t>化学物質過敏症</t>
    <rPh sb="0" eb="2">
      <t>かがく</t>
    </rPh>
    <rPh sb="2" eb="4">
      <t>ぶっしつ</t>
    </rPh>
    <rPh sb="4" eb="7">
      <t>かびんしょう</t>
    </rPh>
    <phoneticPr fontId="15" type="Hiragana"/>
  </si>
  <si>
    <t>カポジ水痘様発疹症</t>
    <rPh sb="3" eb="5">
      <t>すいとう</t>
    </rPh>
    <rPh sb="5" eb="6">
      <t>よう</t>
    </rPh>
    <rPh sb="6" eb="8">
      <t>はっしん</t>
    </rPh>
    <rPh sb="8" eb="9">
      <t>しょう</t>
    </rPh>
    <phoneticPr fontId="15" type="Hiragana"/>
  </si>
  <si>
    <t>寛解後経過観察中</t>
    <rPh sb="0" eb="2">
      <t>カンカイ</t>
    </rPh>
    <rPh sb="2" eb="3">
      <t>ゴ</t>
    </rPh>
    <rPh sb="3" eb="5">
      <t>ケイカ</t>
    </rPh>
    <rPh sb="5" eb="7">
      <t>カンサツ</t>
    </rPh>
    <rPh sb="7" eb="8">
      <t>チュウ</t>
    </rPh>
    <phoneticPr fontId="6"/>
  </si>
  <si>
    <t>気管支炎</t>
    <rPh sb="0" eb="3">
      <t>キカンシ</t>
    </rPh>
    <rPh sb="3" eb="4">
      <t>エン</t>
    </rPh>
    <phoneticPr fontId="4"/>
  </si>
  <si>
    <t>菊池病</t>
    <rPh sb="0" eb="2">
      <t>きくち</t>
    </rPh>
    <rPh sb="2" eb="3">
      <t>びょう</t>
    </rPh>
    <phoneticPr fontId="15" type="Hiragana"/>
  </si>
  <si>
    <t>頸性神経筋症症候群</t>
    <rPh sb="0" eb="1">
      <t>くび</t>
    </rPh>
    <rPh sb="1" eb="2">
      <t>せい</t>
    </rPh>
    <rPh sb="2" eb="4">
      <t>しんけい</t>
    </rPh>
    <rPh sb="4" eb="5">
      <t>きん</t>
    </rPh>
    <rPh sb="5" eb="6">
      <t>しょう</t>
    </rPh>
    <rPh sb="6" eb="9">
      <t>しょうこうぐん</t>
    </rPh>
    <phoneticPr fontId="15" type="Hiragana"/>
  </si>
  <si>
    <t>痙攣</t>
    <rPh sb="0" eb="2">
      <t>ケイレン</t>
    </rPh>
    <phoneticPr fontId="7"/>
  </si>
  <si>
    <t>痙攣発作</t>
    <rPh sb="0" eb="2">
      <t>ケイレン</t>
    </rPh>
    <phoneticPr fontId="7"/>
  </si>
  <si>
    <t>結核</t>
    <rPh sb="0" eb="2">
      <t>けっかく</t>
    </rPh>
    <phoneticPr fontId="15" type="Hiragana"/>
  </si>
  <si>
    <t>高血圧</t>
    <rPh sb="0" eb="3">
      <t>こうけつあつ</t>
    </rPh>
    <phoneticPr fontId="15" type="Hiragana"/>
  </si>
  <si>
    <t>光線過敏症</t>
    <rPh sb="0" eb="2">
      <t>こうせん</t>
    </rPh>
    <rPh sb="2" eb="5">
      <t>かびんしょう</t>
    </rPh>
    <phoneticPr fontId="15" type="Hiragana"/>
  </si>
  <si>
    <t>高尿酸血症</t>
    <rPh sb="0" eb="1">
      <t>こう</t>
    </rPh>
    <rPh sb="1" eb="3">
      <t>にょうさん</t>
    </rPh>
    <rPh sb="3" eb="4">
      <t>ち</t>
    </rPh>
    <rPh sb="4" eb="5">
      <t>しょう</t>
    </rPh>
    <phoneticPr fontId="15" type="Hiragana"/>
  </si>
  <si>
    <t>再発性脳炎</t>
    <rPh sb="0" eb="3">
      <t>サイハツセイ</t>
    </rPh>
    <rPh sb="3" eb="5">
      <t>ノウエン</t>
    </rPh>
    <phoneticPr fontId="36"/>
  </si>
  <si>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5" type="Hiragana"/>
  </si>
  <si>
    <t>シックハウス症候群</t>
    <rPh sb="6" eb="9">
      <t>しょうこうぐん</t>
    </rPh>
    <phoneticPr fontId="15" type="Hiragana"/>
  </si>
  <si>
    <t>手術後経過観察中</t>
    <rPh sb="0" eb="2">
      <t>シュジュツ</t>
    </rPh>
    <rPh sb="2" eb="3">
      <t>ゴ</t>
    </rPh>
    <rPh sb="3" eb="5">
      <t>ケイカ</t>
    </rPh>
    <rPh sb="5" eb="7">
      <t>カンサツ</t>
    </rPh>
    <rPh sb="7" eb="8">
      <t>チュウ</t>
    </rPh>
    <phoneticPr fontId="6"/>
  </si>
  <si>
    <t>症候性発熱</t>
    <rPh sb="0" eb="3">
      <t>ショウコウセイ</t>
    </rPh>
    <rPh sb="3" eb="5">
      <t>ハツネツ</t>
    </rPh>
    <phoneticPr fontId="6"/>
  </si>
  <si>
    <t>食物アレルギー</t>
    <rPh sb="0" eb="2">
      <t>ショクモツ</t>
    </rPh>
    <phoneticPr fontId="4"/>
  </si>
  <si>
    <t>腎性低尿酸血症</t>
    <rPh sb="0" eb="2">
      <t>じんせい</t>
    </rPh>
    <rPh sb="2" eb="3">
      <t>てい</t>
    </rPh>
    <rPh sb="3" eb="5">
      <t>にょうさん</t>
    </rPh>
    <rPh sb="5" eb="7">
      <t>けっしょう</t>
    </rPh>
    <phoneticPr fontId="15" type="Hiragana"/>
  </si>
  <si>
    <t>生体移植後</t>
    <rPh sb="0" eb="2">
      <t>せいたい</t>
    </rPh>
    <rPh sb="2" eb="4">
      <t>いしょく</t>
    </rPh>
    <rPh sb="4" eb="5">
      <t>ご</t>
    </rPh>
    <phoneticPr fontId="15" type="Hiragana"/>
  </si>
  <si>
    <t>ダリエー病</t>
    <rPh sb="4" eb="5">
      <t>ビョウ</t>
    </rPh>
    <phoneticPr fontId="6"/>
  </si>
  <si>
    <t>低カリウム血症</t>
    <rPh sb="0" eb="1">
      <t>てい</t>
    </rPh>
    <rPh sb="5" eb="6">
      <t>ち</t>
    </rPh>
    <rPh sb="6" eb="7">
      <t>しょう</t>
    </rPh>
    <phoneticPr fontId="15" type="Hiragana"/>
  </si>
  <si>
    <t>動物アレルギー</t>
    <rPh sb="0" eb="2">
      <t>ドウブツ</t>
    </rPh>
    <phoneticPr fontId="36"/>
  </si>
  <si>
    <t>ニコルスキー症候群</t>
    <rPh sb="6" eb="9">
      <t>しょうこうぐん</t>
    </rPh>
    <phoneticPr fontId="15" type="Hiragana"/>
  </si>
  <si>
    <t>脳梗塞</t>
    <rPh sb="0" eb="3">
      <t>のうこうそくこうそく</t>
    </rPh>
    <phoneticPr fontId="15" type="Hiragana"/>
  </si>
  <si>
    <t>脳出血</t>
    <rPh sb="0" eb="3">
      <t>のうしゅっけつしゅっけつ</t>
    </rPh>
    <phoneticPr fontId="15" type="Hiragana"/>
  </si>
  <si>
    <t>脳脊髄液減少症</t>
    <rPh sb="0" eb="1">
      <t>のう</t>
    </rPh>
    <rPh sb="1" eb="3">
      <t>せきずい</t>
    </rPh>
    <rPh sb="3" eb="4">
      <t>えき</t>
    </rPh>
    <rPh sb="4" eb="6">
      <t>げんしょう</t>
    </rPh>
    <rPh sb="6" eb="7">
      <t>しょう</t>
    </rPh>
    <phoneticPr fontId="15" type="Hiragana"/>
  </si>
  <si>
    <t>脳内出血</t>
    <rPh sb="0" eb="2">
      <t>のうない</t>
    </rPh>
    <rPh sb="2" eb="4">
      <t>しゅっけつ</t>
    </rPh>
    <phoneticPr fontId="15" type="Hiragana"/>
  </si>
  <si>
    <t>フォークト・小柳・原田病</t>
    <rPh sb="6" eb="8">
      <t>コヤナギ</t>
    </rPh>
    <rPh sb="9" eb="11">
      <t>ハラダ</t>
    </rPh>
    <rPh sb="11" eb="12">
      <t>ビョウ</t>
    </rPh>
    <phoneticPr fontId="6"/>
  </si>
  <si>
    <t>不整脈</t>
    <rPh sb="0" eb="3">
      <t>ふせいみゃく</t>
    </rPh>
    <phoneticPr fontId="15" type="Hiragana"/>
  </si>
  <si>
    <t>慢性硬膜下血腫</t>
    <rPh sb="0" eb="2">
      <t>まんせい</t>
    </rPh>
    <rPh sb="2" eb="4">
      <t>こうまく</t>
    </rPh>
    <rPh sb="4" eb="5">
      <t>した</t>
    </rPh>
    <rPh sb="5" eb="6">
      <t>ち</t>
    </rPh>
    <rPh sb="6" eb="7">
      <t>しゅ</t>
    </rPh>
    <phoneticPr fontId="15" type="Hiragana"/>
  </si>
  <si>
    <t>慢性疲労症候群</t>
    <rPh sb="0" eb="2">
      <t>まんせい</t>
    </rPh>
    <rPh sb="2" eb="4">
      <t>ひろう</t>
    </rPh>
    <rPh sb="4" eb="7">
      <t>しょうこうぐん</t>
    </rPh>
    <phoneticPr fontId="15" type="Hiragana"/>
  </si>
  <si>
    <t>薬物アレルギー</t>
    <rPh sb="0" eb="2">
      <t>ヤクブツ</t>
    </rPh>
    <phoneticPr fontId="48"/>
  </si>
  <si>
    <t>良性腫瘍</t>
    <rPh sb="0" eb="2">
      <t>りょうせい</t>
    </rPh>
    <rPh sb="2" eb="4">
      <t>しゅよう</t>
    </rPh>
    <phoneticPr fontId="15" type="Hiragana"/>
  </si>
  <si>
    <t>レストレッグス症候群</t>
    <rPh sb="7" eb="10">
      <t>しょうこうぐん</t>
    </rPh>
    <phoneticPr fontId="15" type="Hiragana"/>
  </si>
  <si>
    <t>頸動脈小体腫瘍</t>
    <rPh sb="0" eb="3">
      <t>ケイドウミャク</t>
    </rPh>
    <rPh sb="3" eb="5">
      <t>ショウタイ</t>
    </rPh>
    <rPh sb="5" eb="7">
      <t>シュヨウ</t>
    </rPh>
    <phoneticPr fontId="7"/>
  </si>
  <si>
    <t>心室内伝導障害</t>
    <rPh sb="0" eb="2">
      <t>シンシツ</t>
    </rPh>
    <rPh sb="2" eb="3">
      <t>ナイ</t>
    </rPh>
    <rPh sb="3" eb="5">
      <t>デンドウ</t>
    </rPh>
    <rPh sb="5" eb="7">
      <t>ショウガイ</t>
    </rPh>
    <phoneticPr fontId="7"/>
  </si>
  <si>
    <t>乾癬性関節炎</t>
    <rPh sb="2" eb="3">
      <t>セイ</t>
    </rPh>
    <rPh sb="3" eb="6">
      <t>カンセツエン</t>
    </rPh>
    <phoneticPr fontId="7"/>
  </si>
  <si>
    <t>線維性骨異形成症</t>
    <rPh sb="0" eb="2">
      <t>センイ</t>
    </rPh>
    <phoneticPr fontId="2"/>
  </si>
  <si>
    <t>メニエール病</t>
    <rPh sb="5" eb="6">
      <t>ビョウ</t>
    </rPh>
    <phoneticPr fontId="7"/>
  </si>
  <si>
    <t>むずむず脚症候群</t>
    <rPh sb="4" eb="5">
      <t>アシ</t>
    </rPh>
    <rPh sb="5" eb="8">
      <t>ショウコウグン</t>
    </rPh>
    <phoneticPr fontId="7"/>
  </si>
  <si>
    <t>ムズムズ脚症候群</t>
    <rPh sb="4" eb="5">
      <t>アシ</t>
    </rPh>
    <rPh sb="5" eb="8">
      <t>ショウコウグン</t>
    </rPh>
    <phoneticPr fontId="7"/>
  </si>
  <si>
    <t>視床下部過誤腫</t>
    <rPh sb="0" eb="4">
      <t>シショウカブ</t>
    </rPh>
    <rPh sb="4" eb="7">
      <t>カゴシュ</t>
    </rPh>
    <phoneticPr fontId="7"/>
  </si>
  <si>
    <t>ハント症候群</t>
    <rPh sb="3" eb="6">
      <t>ショウコウグン</t>
    </rPh>
    <phoneticPr fontId="7"/>
  </si>
  <si>
    <t>脳脊髄液漏出症</t>
    <rPh sb="0" eb="1">
      <t>ノウ</t>
    </rPh>
    <rPh sb="1" eb="4">
      <t>セキズイエキ</t>
    </rPh>
    <rPh sb="4" eb="6">
      <t>ロウシュツ</t>
    </rPh>
    <rPh sb="6" eb="7">
      <t>ショウ</t>
    </rPh>
    <phoneticPr fontId="7"/>
  </si>
  <si>
    <t>脳動脈奇形</t>
    <rPh sb="0" eb="1">
      <t>ノウ</t>
    </rPh>
    <rPh sb="1" eb="3">
      <t>ドウミャク</t>
    </rPh>
    <rPh sb="3" eb="5">
      <t>キケイ</t>
    </rPh>
    <phoneticPr fontId="7"/>
  </si>
  <si>
    <t>脊髄腫瘍</t>
    <rPh sb="0" eb="2">
      <t>セキズイ</t>
    </rPh>
    <rPh sb="2" eb="4">
      <t>シュヨウ</t>
    </rPh>
    <phoneticPr fontId="7"/>
  </si>
  <si>
    <t>破壊性甲状腺炎</t>
    <rPh sb="0" eb="3">
      <t>ハカイセイ</t>
    </rPh>
    <rPh sb="3" eb="6">
      <t>コウジョウセン</t>
    </rPh>
    <rPh sb="6" eb="7">
      <t>エン</t>
    </rPh>
    <phoneticPr fontId="7"/>
  </si>
  <si>
    <t>無痛性甲状腺炎</t>
    <rPh sb="0" eb="2">
      <t>ムツウ</t>
    </rPh>
    <rPh sb="2" eb="3">
      <t>セイ</t>
    </rPh>
    <rPh sb="3" eb="6">
      <t>コウジョウセン</t>
    </rPh>
    <rPh sb="6" eb="7">
      <t>エン</t>
    </rPh>
    <phoneticPr fontId="7"/>
  </si>
  <si>
    <t>横紋筋融解症</t>
    <rPh sb="0" eb="6">
      <t>オウモンキンユウカイショウ</t>
    </rPh>
    <phoneticPr fontId="7"/>
  </si>
  <si>
    <t>小児欠伸てんかん</t>
    <rPh sb="0" eb="2">
      <t>ショウニ</t>
    </rPh>
    <rPh sb="2" eb="4">
      <t>アクビ</t>
    </rPh>
    <phoneticPr fontId="7"/>
  </si>
  <si>
    <t>ギラン・バレー症候群</t>
    <rPh sb="7" eb="10">
      <t>ショウコウグン</t>
    </rPh>
    <phoneticPr fontId="7"/>
  </si>
  <si>
    <t>腎性低尿酸症</t>
    <rPh sb="0" eb="2">
      <t>ジンセイ</t>
    </rPh>
    <rPh sb="2" eb="3">
      <t>テイ</t>
    </rPh>
    <rPh sb="3" eb="5">
      <t>ニョウサン</t>
    </rPh>
    <rPh sb="5" eb="6">
      <t>ショウ</t>
    </rPh>
    <phoneticPr fontId="7"/>
  </si>
  <si>
    <t>デスモイド腫瘍</t>
    <rPh sb="5" eb="7">
      <t>シュヨウ</t>
    </rPh>
    <phoneticPr fontId="7"/>
  </si>
  <si>
    <t>先天性多発性関節拘縮症</t>
    <rPh sb="0" eb="3">
      <t>センテンセイ</t>
    </rPh>
    <rPh sb="3" eb="6">
      <t>タハツセイ</t>
    </rPh>
    <rPh sb="6" eb="8">
      <t>カンセツ</t>
    </rPh>
    <rPh sb="8" eb="10">
      <t>コウシュク</t>
    </rPh>
    <rPh sb="10" eb="11">
      <t>ショウ</t>
    </rPh>
    <phoneticPr fontId="7"/>
  </si>
  <si>
    <t>発作性運動誘発性ジスキネジア</t>
    <rPh sb="0" eb="3">
      <t>ホッサセイ</t>
    </rPh>
    <rPh sb="3" eb="5">
      <t>ウンドウ</t>
    </rPh>
    <rPh sb="5" eb="8">
      <t>ユウハツセイ</t>
    </rPh>
    <phoneticPr fontId="7"/>
  </si>
  <si>
    <t>セリアック病</t>
    <rPh sb="5" eb="6">
      <t>ビョウ</t>
    </rPh>
    <phoneticPr fontId="49"/>
  </si>
  <si>
    <t>焦点性てんかん</t>
    <rPh sb="0" eb="3">
      <t>ショウテンセイ</t>
    </rPh>
    <phoneticPr fontId="8"/>
  </si>
  <si>
    <t>特発性部分てんかん</t>
    <rPh sb="0" eb="3">
      <t>トクハツセイ</t>
    </rPh>
    <rPh sb="3" eb="5">
      <t>ブブン</t>
    </rPh>
    <phoneticPr fontId="8"/>
  </si>
  <si>
    <t>局在関連性てんかん</t>
    <rPh sb="0" eb="2">
      <t>キョクザイ</t>
    </rPh>
    <rPh sb="2" eb="4">
      <t>カンレン</t>
    </rPh>
    <rPh sb="4" eb="5">
      <t>セイ</t>
    </rPh>
    <phoneticPr fontId="8"/>
  </si>
  <si>
    <t>小脳炎</t>
    <rPh sb="2" eb="3">
      <t>エン</t>
    </rPh>
    <phoneticPr fontId="8"/>
  </si>
  <si>
    <t>小脳炎症</t>
    <rPh sb="0" eb="2">
      <t>ショウノウ</t>
    </rPh>
    <rPh sb="2" eb="4">
      <t>エンショウ</t>
    </rPh>
    <phoneticPr fontId="8"/>
  </si>
  <si>
    <t>MOG抗体関連疾患</t>
  </si>
  <si>
    <t>廃用症候群</t>
    <rPh sb="0" eb="5">
      <t>ハイヨウショウコウグン</t>
    </rPh>
    <phoneticPr fontId="8"/>
  </si>
  <si>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</si>
  <si>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</si>
  <si>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</si>
  <si>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</si>
  <si>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発達障害</t>
    <rPh sb="0" eb="4">
      <t>ハッタツショウガイ</t>
    </rPh>
    <phoneticPr fontId="47"/>
  </si>
  <si>
    <t>発達障害</t>
    <rPh sb="0" eb="4">
      <t>ハッタツショウガイ</t>
    </rPh>
    <phoneticPr fontId="8"/>
  </si>
  <si>
    <t>識字障害</t>
    <rPh sb="0" eb="4">
      <t>シキジショウガイ</t>
    </rPh>
    <phoneticPr fontId="8"/>
  </si>
  <si>
    <t>ディスレクシア</t>
  </si>
  <si>
    <t>読字障害</t>
  </si>
  <si>
    <t>発達性協調運動症</t>
    <rPh sb="0" eb="3">
      <t>ハッタツセイ</t>
    </rPh>
    <rPh sb="3" eb="5">
      <t>キョウチョウ</t>
    </rPh>
    <rPh sb="5" eb="7">
      <t>ウンドウ</t>
    </rPh>
    <rPh sb="7" eb="8">
      <t>ショウ</t>
    </rPh>
    <phoneticPr fontId="18"/>
  </si>
  <si>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</si>
  <si>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18"/>
  </si>
  <si>
    <t>DCD</t>
  </si>
  <si>
    <t>感覚過敏</t>
    <rPh sb="0" eb="4">
      <t>カンカクカビン</t>
    </rPh>
    <phoneticPr fontId="18"/>
  </si>
  <si>
    <t>精神障害</t>
    <rPh sb="0" eb="2">
      <t>セイシン</t>
    </rPh>
    <rPh sb="2" eb="4">
      <t>ショウガイ</t>
    </rPh>
    <phoneticPr fontId="47"/>
  </si>
  <si>
    <t>統合失調症等</t>
    <rPh sb="0" eb="6">
      <t>トウゴウシッチョウショウトウ</t>
    </rPh>
    <phoneticPr fontId="47"/>
  </si>
  <si>
    <t>急性一過性精神病性障害</t>
    <rPh sb="2" eb="5">
      <t>イッカセイ</t>
    </rPh>
    <phoneticPr fontId="2"/>
  </si>
  <si>
    <t>統合失調感情障害</t>
    <rPh sb="0" eb="2">
      <t>トウゴウ</t>
    </rPh>
    <rPh sb="2" eb="4">
      <t>シッチョウ</t>
    </rPh>
    <rPh sb="4" eb="8">
      <t>カンジョウショウガイ</t>
    </rPh>
    <phoneticPr fontId="8"/>
  </si>
  <si>
    <t>精神障害</t>
    <rPh sb="0" eb="4">
      <t>セイシンショウガイ</t>
    </rPh>
    <phoneticPr fontId="8"/>
  </si>
  <si>
    <t>統合失調症等</t>
    <rPh sb="0" eb="5">
      <t>トウゴウシッチョウショウ</t>
    </rPh>
    <rPh sb="5" eb="6">
      <t>トウ</t>
    </rPh>
    <phoneticPr fontId="47"/>
  </si>
  <si>
    <t>短期精神病性障害</t>
  </si>
  <si>
    <t>精神障害</t>
    <rPh sb="0" eb="4">
      <t>セイシンショウガイ</t>
    </rPh>
    <phoneticPr fontId="47"/>
  </si>
  <si>
    <t>統合失調症様障害</t>
  </si>
  <si>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</si>
  <si>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</si>
  <si>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抑うつ神経症</t>
    <rPh sb="0" eb="1">
      <t>ヨク</t>
    </rPh>
    <rPh sb="3" eb="6">
      <t>シンケイショウ</t>
    </rPh>
    <phoneticPr fontId="7"/>
  </si>
  <si>
    <t>鬱病</t>
    <rPh sb="0" eb="1">
      <t>ウツ</t>
    </rPh>
    <phoneticPr fontId="47"/>
  </si>
  <si>
    <t>鬱病エピソード</t>
    <rPh sb="0" eb="1">
      <t>ウツ</t>
    </rPh>
    <phoneticPr fontId="47"/>
  </si>
  <si>
    <t>躁鬱病</t>
    <rPh sb="0" eb="2">
      <t>ソウウツ</t>
    </rPh>
    <phoneticPr fontId="47"/>
  </si>
  <si>
    <t>気分変調症</t>
    <rPh sb="0" eb="2">
      <t>キブン</t>
    </rPh>
    <rPh sb="2" eb="4">
      <t>ヘンチョウ</t>
    </rPh>
    <rPh sb="4" eb="5">
      <t>ショウ</t>
    </rPh>
    <phoneticPr fontId="47"/>
  </si>
  <si>
    <t>気分循環性障害</t>
  </si>
  <si>
    <t>重篤気分変調症</t>
  </si>
  <si>
    <t>持続性抑うつ障害</t>
  </si>
  <si>
    <t>双極Ⅰ型障害</t>
  </si>
  <si>
    <t>双極Ⅱ型障害</t>
  </si>
  <si>
    <t>神経症性障害等</t>
    <rPh sb="0" eb="6">
      <t>シンケイショウセイショウガイ</t>
    </rPh>
    <rPh sb="6" eb="7">
      <t>ナド</t>
    </rPh>
    <phoneticPr fontId="47"/>
  </si>
  <si>
    <t>心理的外傷後ストレス障害</t>
    <rPh sb="0" eb="3">
      <t>シンリテキ</t>
    </rPh>
    <rPh sb="3" eb="5">
      <t>ガイショウ</t>
    </rPh>
    <rPh sb="5" eb="6">
      <t>ゴ</t>
    </rPh>
    <rPh sb="10" eb="12">
      <t>ショウガイ</t>
    </rPh>
    <phoneticPr fontId="7"/>
  </si>
  <si>
    <t>社会不安障害</t>
    <rPh sb="0" eb="2">
      <t>シャカイ</t>
    </rPh>
    <phoneticPr fontId="47"/>
  </si>
  <si>
    <t>パニック障害</t>
    <rPh sb="4" eb="6">
      <t>ショウガイ</t>
    </rPh>
    <phoneticPr fontId="47"/>
  </si>
  <si>
    <t>広場恐怖</t>
    <rPh sb="0" eb="2">
      <t>ヒロバ</t>
    </rPh>
    <rPh sb="2" eb="4">
      <t>キョウフ</t>
    </rPh>
    <phoneticPr fontId="47"/>
  </si>
  <si>
    <t>広場恐怖症</t>
    <rPh sb="0" eb="2">
      <t>ヒロバ</t>
    </rPh>
    <rPh sb="2" eb="5">
      <t>キョウフショウ</t>
    </rPh>
    <phoneticPr fontId="47"/>
  </si>
  <si>
    <t>社交不安障害</t>
    <rPh sb="1" eb="2">
      <t>マジ</t>
    </rPh>
    <phoneticPr fontId="8"/>
  </si>
  <si>
    <t>脇見恐怖</t>
    <rPh sb="0" eb="2">
      <t>ワキミ</t>
    </rPh>
    <rPh sb="2" eb="4">
      <t>キョウフ</t>
    </rPh>
    <phoneticPr fontId="47"/>
  </si>
  <si>
    <t>ため込み症</t>
    <rPh sb="2" eb="3">
      <t>コ</t>
    </rPh>
    <rPh sb="4" eb="5">
      <t>ショウ</t>
    </rPh>
    <phoneticPr fontId="47"/>
  </si>
  <si>
    <t>溜め込み症</t>
    <rPh sb="0" eb="1">
      <t>タ</t>
    </rPh>
    <rPh sb="2" eb="3">
      <t>コ</t>
    </rPh>
    <rPh sb="4" eb="5">
      <t>ショウ</t>
    </rPh>
    <phoneticPr fontId="47"/>
  </si>
  <si>
    <t>死恐怖症</t>
    <rPh sb="0" eb="1">
      <t>シ</t>
    </rPh>
    <rPh sb="1" eb="4">
      <t>キョウフショウ</t>
    </rPh>
    <phoneticPr fontId="47"/>
  </si>
  <si>
    <t>ストレス性高体温症</t>
    <rPh sb="4" eb="5">
      <t>セイ</t>
    </rPh>
    <rPh sb="5" eb="6">
      <t>コウ</t>
    </rPh>
    <rPh sb="6" eb="8">
      <t>タイオン</t>
    </rPh>
    <rPh sb="8" eb="9">
      <t>ショウ</t>
    </rPh>
    <phoneticPr fontId="47"/>
  </si>
  <si>
    <t>社交不安症</t>
  </si>
  <si>
    <t>パニック症</t>
  </si>
  <si>
    <t>強迫症</t>
  </si>
  <si>
    <t>ためこみ症</t>
  </si>
  <si>
    <t>身体醜形障害</t>
  </si>
  <si>
    <t>急性ストレス障害</t>
  </si>
  <si>
    <t>解離性同一症</t>
  </si>
  <si>
    <t>離人感・現実感消失症</t>
  </si>
  <si>
    <t>離人感・現実感消失障害</t>
  </si>
  <si>
    <t>身体症状症</t>
  </si>
  <si>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</si>
  <si>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</si>
  <si>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</si>
  <si>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摂食障害・睡眠障害等</t>
    <rPh sb="0" eb="4">
      <t>セッショクショウガイ</t>
    </rPh>
    <rPh sb="5" eb="10">
      <t>スイミンショウガイトウ</t>
    </rPh>
    <phoneticPr fontId="47"/>
  </si>
  <si>
    <t>睡眠障害</t>
    <rPh sb="0" eb="2">
      <t>スイミン</t>
    </rPh>
    <rPh sb="2" eb="4">
      <t>ショウガイ</t>
    </rPh>
    <phoneticPr fontId="47"/>
  </si>
  <si>
    <t>摂食障害</t>
    <rPh sb="0" eb="2">
      <t>セッショク</t>
    </rPh>
    <rPh sb="2" eb="4">
      <t>ショウガイ</t>
    </rPh>
    <phoneticPr fontId="47"/>
  </si>
  <si>
    <t>概日リズム障害</t>
    <rPh sb="0" eb="2">
      <t>ガイジツ</t>
    </rPh>
    <rPh sb="5" eb="7">
      <t>ショウガイ</t>
    </rPh>
    <phoneticPr fontId="47"/>
  </si>
  <si>
    <t>リズム睡眠障害</t>
    <rPh sb="3" eb="5">
      <t>スイミン</t>
    </rPh>
    <rPh sb="5" eb="7">
      <t>ショウガイ</t>
    </rPh>
    <phoneticPr fontId="47"/>
  </si>
  <si>
    <t>過食症</t>
    <rPh sb="0" eb="3">
      <t>カショクショウ</t>
    </rPh>
    <phoneticPr fontId="8"/>
  </si>
  <si>
    <t>摂食障害・睡眠障害等</t>
    <rPh sb="0" eb="4">
      <t>セッショクショウガイ</t>
    </rPh>
    <rPh sb="5" eb="9">
      <t>スイミンショウガイ</t>
    </rPh>
    <rPh sb="9" eb="10">
      <t>トウ</t>
    </rPh>
    <phoneticPr fontId="8"/>
  </si>
  <si>
    <t>拒食症</t>
    <rPh sb="0" eb="3">
      <t>キョショクショウ</t>
    </rPh>
    <phoneticPr fontId="8"/>
  </si>
  <si>
    <t>神経性無食欲症</t>
  </si>
  <si>
    <t>神経性食欲不振症</t>
  </si>
  <si>
    <t>神経性過食症</t>
  </si>
  <si>
    <t>神経性大食症</t>
  </si>
  <si>
    <t>過食性障害</t>
  </si>
  <si>
    <t>回避制限性食物摂取症</t>
  </si>
  <si>
    <t>回避制限性食物摂取障害</t>
  </si>
  <si>
    <t>不眠障害</t>
  </si>
  <si>
    <t>過眠障害</t>
  </si>
  <si>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</si>
  <si>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</si>
  <si>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</si>
  <si>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</si>
  <si>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</si>
  <si>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</si>
  <si>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</si>
  <si>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</si>
  <si>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アルコール依存</t>
    <rPh sb="5" eb="7">
      <t>イゾン</t>
    </rPh>
    <phoneticPr fontId="7"/>
  </si>
  <si>
    <t>アルコール依存症</t>
    <rPh sb="5" eb="8">
      <t>イゾンショウ</t>
    </rPh>
    <phoneticPr fontId="7"/>
  </si>
  <si>
    <t>依存症</t>
    <rPh sb="0" eb="3">
      <t>イゾンショウ</t>
    </rPh>
    <phoneticPr fontId="7"/>
  </si>
  <si>
    <t>インターネット依存症</t>
    <rPh sb="7" eb="10">
      <t>イゾンショウ</t>
    </rPh>
    <phoneticPr fontId="7"/>
  </si>
  <si>
    <t>鬱状態</t>
    <rPh sb="0" eb="1">
      <t>ウツ</t>
    </rPh>
    <phoneticPr fontId="7"/>
  </si>
  <si>
    <t>買い物依存</t>
    <rPh sb="0" eb="1">
      <t>カ</t>
    </rPh>
    <rPh sb="2" eb="3">
      <t>モノ</t>
    </rPh>
    <rPh sb="3" eb="5">
      <t>イゾン</t>
    </rPh>
    <phoneticPr fontId="7"/>
  </si>
  <si>
    <t>買い物依存症</t>
    <rPh sb="0" eb="1">
      <t>カ</t>
    </rPh>
    <rPh sb="2" eb="3">
      <t>モノ</t>
    </rPh>
    <rPh sb="3" eb="6">
      <t>イゾンショウ</t>
    </rPh>
    <phoneticPr fontId="7"/>
  </si>
  <si>
    <t>かん黙</t>
    <rPh sb="2" eb="3">
      <t>モク</t>
    </rPh>
    <phoneticPr fontId="7"/>
  </si>
  <si>
    <t>かん黙症</t>
    <rPh sb="2" eb="3">
      <t>モク</t>
    </rPh>
    <rPh sb="3" eb="4">
      <t>ショウ</t>
    </rPh>
    <phoneticPr fontId="7"/>
  </si>
  <si>
    <t>ギャンブル依存症</t>
    <rPh sb="5" eb="8">
      <t>イゾンショウ</t>
    </rPh>
    <phoneticPr fontId="7"/>
  </si>
  <si>
    <t>言語発達遅滞</t>
    <rPh sb="0" eb="2">
      <t>ゲンゴ</t>
    </rPh>
    <rPh sb="2" eb="4">
      <t>ハッタツ</t>
    </rPh>
    <rPh sb="4" eb="6">
      <t>チタイ</t>
    </rPh>
    <phoneticPr fontId="7"/>
  </si>
  <si>
    <t>精神障害</t>
    <rPh sb="0" eb="2">
      <t>セイシン</t>
    </rPh>
    <rPh sb="2" eb="4">
      <t>ショウガイ</t>
    </rPh>
    <phoneticPr fontId="7"/>
  </si>
  <si>
    <t>突発性難聴</t>
    <rPh sb="0" eb="3">
      <t>トッパツセイ</t>
    </rPh>
    <rPh sb="3" eb="5">
      <t>ナンチョウ</t>
    </rPh>
    <phoneticPr fontId="48"/>
  </si>
  <si>
    <t>パーソナリティおよび行動の障害</t>
  </si>
  <si>
    <t>砂嵐症候群</t>
    <rPh sb="0" eb="2">
      <t>スナアラシ</t>
    </rPh>
    <rPh sb="2" eb="5">
      <t>ショウコウグン</t>
    </rPh>
    <phoneticPr fontId="2"/>
  </si>
  <si>
    <t>薬物依存</t>
    <rPh sb="0" eb="2">
      <t>ヤクブツ</t>
    </rPh>
    <rPh sb="2" eb="4">
      <t>イゾン</t>
    </rPh>
    <phoneticPr fontId="7"/>
  </si>
  <si>
    <t>薬物依存症</t>
    <rPh sb="0" eb="2">
      <t>ヤクブツ</t>
    </rPh>
    <rPh sb="2" eb="4">
      <t>イゾン</t>
    </rPh>
    <rPh sb="4" eb="5">
      <t>ショウ</t>
    </rPh>
    <phoneticPr fontId="7"/>
  </si>
  <si>
    <t>抑鬱状態</t>
    <rPh sb="0" eb="2">
      <t>ヨクウツ</t>
    </rPh>
    <rPh sb="2" eb="4">
      <t>ジョウタイ</t>
    </rPh>
    <phoneticPr fontId="7"/>
  </si>
  <si>
    <t>流暢性の障害</t>
    <rPh sb="0" eb="3">
      <t>リュウチョウセイ</t>
    </rPh>
    <rPh sb="4" eb="6">
      <t>ショウガイ</t>
    </rPh>
    <phoneticPr fontId="7"/>
  </si>
  <si>
    <t>間歇性爆発性障害</t>
    <rPh sb="0" eb="2">
      <t>カンケツ</t>
    </rPh>
    <phoneticPr fontId="7"/>
  </si>
  <si>
    <t>持続性音声チック障害</t>
  </si>
  <si>
    <t>アーレン症候群</t>
    <rPh sb="4" eb="7">
      <t>ショウコウグン</t>
    </rPh>
    <phoneticPr fontId="7"/>
  </si>
  <si>
    <t>抑うつ反応</t>
    <rPh sb="0" eb="1">
      <t>ヨク</t>
    </rPh>
    <rPh sb="3" eb="5">
      <t>ハンノウ</t>
    </rPh>
    <phoneticPr fontId="7"/>
  </si>
  <si>
    <t>精神病発症危険状態</t>
    <rPh sb="0" eb="3">
      <t>セイシンビョウ</t>
    </rPh>
    <rPh sb="3" eb="5">
      <t>ハッショウ</t>
    </rPh>
    <rPh sb="5" eb="7">
      <t>キケン</t>
    </rPh>
    <rPh sb="7" eb="9">
      <t>ジョウタイ</t>
    </rPh>
    <phoneticPr fontId="7"/>
  </si>
  <si>
    <t>抜毛症</t>
    <rPh sb="0" eb="3">
      <t>バツモウショウ</t>
    </rPh>
    <phoneticPr fontId="7"/>
  </si>
  <si>
    <t>心臓神経症</t>
    <rPh sb="0" eb="2">
      <t>シンゾウ</t>
    </rPh>
    <rPh sb="2" eb="5">
      <t>シンケイショウ</t>
    </rPh>
    <phoneticPr fontId="49"/>
  </si>
  <si>
    <t>神経循環無力症</t>
    <rPh sb="0" eb="2">
      <t>シンケイ</t>
    </rPh>
    <rPh sb="2" eb="4">
      <t>ジュンカン</t>
    </rPh>
    <rPh sb="4" eb="7">
      <t>ムリョクショウ</t>
    </rPh>
    <phoneticPr fontId="49"/>
  </si>
  <si>
    <t>精神障害</t>
    <rPh sb="0" eb="4">
      <t>セイシンショウガイ</t>
    </rPh>
    <phoneticPr fontId="6"/>
  </si>
  <si>
    <t>心因性発熱</t>
    <rPh sb="0" eb="3">
      <t>シンインセイ</t>
    </rPh>
    <rPh sb="3" eb="5">
      <t>ハツネツ</t>
    </rPh>
    <phoneticPr fontId="47"/>
  </si>
  <si>
    <t>アームス</t>
  </si>
  <si>
    <t>感情失調障害</t>
    <rPh sb="0" eb="2">
      <t>カンジョウ</t>
    </rPh>
    <rPh sb="2" eb="4">
      <t>シッチョウ</t>
    </rPh>
    <rPh sb="4" eb="6">
      <t>ショウガイ</t>
    </rPh>
    <phoneticPr fontId="8"/>
  </si>
  <si>
    <t>ミソフォニア</t>
  </si>
  <si>
    <t>音嫌悪症</t>
    <rPh sb="0" eb="3">
      <t>オトケンオ</t>
    </rPh>
    <rPh sb="3" eb="4">
      <t>ショウ</t>
    </rPh>
    <phoneticPr fontId="8"/>
  </si>
  <si>
    <t>知的障害</t>
    <rPh sb="0" eb="4">
      <t>チテキショウガイ</t>
    </rPh>
    <phoneticPr fontId="47"/>
  </si>
  <si>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</si>
  <si>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</si>
  <si>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</si>
  <si>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</si>
  <si>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</si>
  <si>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外傷性耳小骨離断</t>
    <rPh sb="0" eb="3">
      <t>ガイショウセイ</t>
    </rPh>
    <rPh sb="3" eb="4">
      <t>ミミ</t>
    </rPh>
    <rPh sb="4" eb="6">
      <t>コボネ</t>
    </rPh>
    <rPh sb="6" eb="8">
      <t>リダン</t>
    </rPh>
    <phoneticPr fontId="48"/>
  </si>
  <si>
    <t>継続的に日常生活又は社会生活に相当な制限を受ける場合に限って、シート８とシート10</t>
  </si>
  <si>
    <t>その他の障害</t>
    <rPh sb="2" eb="3">
      <t>タ</t>
    </rPh>
    <rPh sb="4" eb="6">
      <t>ショウガイ</t>
    </rPh>
    <phoneticPr fontId="47"/>
  </si>
  <si>
    <t>耳下腺腫瘍</t>
    <rPh sb="0" eb="3">
      <t>じかせん</t>
    </rPh>
    <rPh sb="1" eb="2">
      <t>した</t>
    </rPh>
    <rPh sb="2" eb="3">
      <t>せん</t>
    </rPh>
    <rPh sb="3" eb="5">
      <t>しゅよう</t>
    </rPh>
    <phoneticPr fontId="15" type="Hiragana"/>
  </si>
  <si>
    <t>書痙</t>
    <rPh sb="0" eb="2">
      <t>ショケイ</t>
    </rPh>
    <phoneticPr fontId="7"/>
  </si>
  <si>
    <t>眼球使用困難症</t>
    <rPh sb="0" eb="2">
      <t>ガンキュウ</t>
    </rPh>
    <rPh sb="2" eb="4">
      <t>シヨウ</t>
    </rPh>
    <rPh sb="4" eb="6">
      <t>コンナン</t>
    </rPh>
    <rPh sb="6" eb="7">
      <t>ショウ</t>
    </rPh>
    <phoneticPr fontId="49"/>
  </si>
  <si>
    <t>眼球使用困難症候群</t>
    <rPh sb="0" eb="2">
      <t>ガンキュウ</t>
    </rPh>
    <rPh sb="2" eb="4">
      <t>シヨウ</t>
    </rPh>
    <rPh sb="4" eb="6">
      <t>コンナン</t>
    </rPh>
    <rPh sb="6" eb="9">
      <t>ショウコウグン</t>
    </rPh>
    <phoneticPr fontId="49"/>
  </si>
  <si>
    <t>上斜筋麻痺</t>
    <rPh sb="0" eb="1">
      <t>ウエ</t>
    </rPh>
    <rPh sb="1" eb="2">
      <t>シャ</t>
    </rPh>
    <rPh sb="2" eb="3">
      <t>キン</t>
    </rPh>
    <rPh sb="3" eb="5">
      <t>マヒ</t>
    </rPh>
    <phoneticPr fontId="48"/>
  </si>
  <si>
    <t>耳管開放症</t>
    <rPh sb="0" eb="2">
      <t>ジカン</t>
    </rPh>
    <rPh sb="2" eb="4">
      <t>カイホウ</t>
    </rPh>
    <rPh sb="4" eb="5">
      <t>ショウ</t>
    </rPh>
    <phoneticPr fontId="7"/>
  </si>
  <si>
    <t>脛骨動脈溜様骨のう腫</t>
    <rPh sb="0" eb="2">
      <t>ケイコツ</t>
    </rPh>
    <rPh sb="1" eb="2">
      <t>ホネ</t>
    </rPh>
    <rPh sb="2" eb="4">
      <t>ドウミャク</t>
    </rPh>
    <rPh sb="4" eb="5">
      <t>リュウ</t>
    </rPh>
    <rPh sb="5" eb="6">
      <t>サマ</t>
    </rPh>
    <rPh sb="6" eb="7">
      <t>ホネ</t>
    </rPh>
    <rPh sb="9" eb="10">
      <t>シュ</t>
    </rPh>
    <phoneticPr fontId="48"/>
  </si>
  <si>
    <t>脛骨動脈溜様骨嚢腫</t>
    <rPh sb="0" eb="2">
      <t>ケイコツ</t>
    </rPh>
    <rPh sb="1" eb="2">
      <t>ホネ</t>
    </rPh>
    <rPh sb="2" eb="4">
      <t>ドウミャク</t>
    </rPh>
    <rPh sb="4" eb="5">
      <t>リュウ</t>
    </rPh>
    <rPh sb="5" eb="6">
      <t>サマ</t>
    </rPh>
    <rPh sb="6" eb="7">
      <t>ホネ</t>
    </rPh>
    <rPh sb="7" eb="9">
      <t>ノウシュ</t>
    </rPh>
    <phoneticPr fontId="48"/>
  </si>
  <si>
    <t>月経障害</t>
    <rPh sb="0" eb="2">
      <t>ゲッケイ</t>
    </rPh>
    <rPh sb="2" eb="4">
      <t>ショウガイ</t>
    </rPh>
    <phoneticPr fontId="48"/>
  </si>
  <si>
    <t>月経前困難症</t>
    <rPh sb="0" eb="2">
      <t>ゲッケイ</t>
    </rPh>
    <rPh sb="2" eb="3">
      <t>ゼン</t>
    </rPh>
    <rPh sb="3" eb="5">
      <t>コンナン</t>
    </rPh>
    <rPh sb="5" eb="6">
      <t>ショウ</t>
    </rPh>
    <phoneticPr fontId="48"/>
  </si>
  <si>
    <t>結節性痒疹</t>
    <rPh sb="0" eb="3">
      <t>けっせつせい</t>
    </rPh>
    <rPh sb="3" eb="5">
      <t>ようしん</t>
    </rPh>
    <phoneticPr fontId="15" type="Hiragana"/>
  </si>
  <si>
    <t>口蓋裂</t>
    <rPh sb="0" eb="3">
      <t>コウガイレツ</t>
    </rPh>
    <phoneticPr fontId="7"/>
  </si>
  <si>
    <t>斜視</t>
    <rPh sb="0" eb="2">
      <t>シャシ</t>
    </rPh>
    <phoneticPr fontId="48"/>
  </si>
  <si>
    <t>頭痛</t>
    <rPh sb="0" eb="2">
      <t>ズツウ</t>
    </rPh>
    <phoneticPr fontId="48"/>
  </si>
  <si>
    <t>脊柱側弯症</t>
    <rPh sb="0" eb="2">
      <t>セキチュウ</t>
    </rPh>
    <rPh sb="2" eb="5">
      <t>ソクワンショウ</t>
    </rPh>
    <phoneticPr fontId="48"/>
  </si>
  <si>
    <t>脊柱側彎症</t>
    <rPh sb="0" eb="2">
      <t>セキチュウ</t>
    </rPh>
    <rPh sb="2" eb="5">
      <t>ソクワンショウ</t>
    </rPh>
    <phoneticPr fontId="48"/>
  </si>
  <si>
    <t>脊柱側湾症</t>
    <rPh sb="0" eb="2">
      <t>セキチュウ</t>
    </rPh>
    <rPh sb="2" eb="5">
      <t>ソクワンショウ</t>
    </rPh>
    <phoneticPr fontId="48"/>
  </si>
  <si>
    <t>脊椎側弯症</t>
    <rPh sb="0" eb="2">
      <t>セキツイ</t>
    </rPh>
    <rPh sb="2" eb="5">
      <t>ソクワンショウ</t>
    </rPh>
    <phoneticPr fontId="48"/>
  </si>
  <si>
    <t>脊椎側彎症</t>
    <rPh sb="0" eb="2">
      <t>セキツイ</t>
    </rPh>
    <rPh sb="2" eb="5">
      <t>ソクワンショウ</t>
    </rPh>
    <phoneticPr fontId="48"/>
  </si>
  <si>
    <t>脊椎側湾症</t>
    <rPh sb="0" eb="2">
      <t>セキツイ</t>
    </rPh>
    <rPh sb="2" eb="5">
      <t>ソクワンショウ</t>
    </rPh>
    <phoneticPr fontId="48"/>
  </si>
  <si>
    <t>側弯症</t>
    <rPh sb="0" eb="3">
      <t>ソクワンショウ</t>
    </rPh>
    <phoneticPr fontId="48"/>
  </si>
  <si>
    <t>側彎症</t>
    <rPh sb="0" eb="2">
      <t>ソクワン</t>
    </rPh>
    <rPh sb="2" eb="3">
      <t>ショウ</t>
    </rPh>
    <phoneticPr fontId="48"/>
  </si>
  <si>
    <t>側湾症</t>
    <rPh sb="0" eb="2">
      <t>ソクワン</t>
    </rPh>
    <rPh sb="2" eb="3">
      <t>ショウ</t>
    </rPh>
    <phoneticPr fontId="48"/>
  </si>
  <si>
    <t>多発性円形脱毛症</t>
    <rPh sb="0" eb="3">
      <t>タハツセイ</t>
    </rPh>
    <rPh sb="3" eb="5">
      <t>エンケイ</t>
    </rPh>
    <rPh sb="5" eb="8">
      <t>ダツモウショウ</t>
    </rPh>
    <phoneticPr fontId="48"/>
  </si>
  <si>
    <t>低血圧</t>
    <rPh sb="0" eb="3">
      <t>テイケツアツ</t>
    </rPh>
    <phoneticPr fontId="48"/>
  </si>
  <si>
    <t>反復性肩関節脱臼</t>
    <rPh sb="0" eb="3">
      <t>ハンプクセイ</t>
    </rPh>
    <rPh sb="3" eb="6">
      <t>カタカンセツ</t>
    </rPh>
    <rPh sb="6" eb="8">
      <t>ダッキュウ</t>
    </rPh>
    <phoneticPr fontId="48"/>
  </si>
  <si>
    <t>びまん性軸索損傷</t>
    <rPh sb="3" eb="8">
      <t>セイジクサクソンショウ</t>
    </rPh>
    <phoneticPr fontId="48"/>
  </si>
  <si>
    <t>貧血</t>
    <rPh sb="0" eb="2">
      <t>ヒンケツ</t>
    </rPh>
    <phoneticPr fontId="6"/>
  </si>
  <si>
    <t>貧血症</t>
    <rPh sb="0" eb="3">
      <t>ヒンケツショウ</t>
    </rPh>
    <phoneticPr fontId="6"/>
  </si>
  <si>
    <t>無症性血尿</t>
    <rPh sb="0" eb="1">
      <t>ム</t>
    </rPh>
    <rPh sb="1" eb="2">
      <t>ショウ</t>
    </rPh>
    <rPh sb="2" eb="3">
      <t>セイ</t>
    </rPh>
    <rPh sb="3" eb="5">
      <t>ケツニョウ</t>
    </rPh>
    <phoneticPr fontId="48"/>
  </si>
  <si>
    <t>腰痛症</t>
    <rPh sb="0" eb="3">
      <t>ヨウツウショウ</t>
    </rPh>
    <phoneticPr fontId="48"/>
  </si>
  <si>
    <t>運動性蕁麻疹</t>
    <rPh sb="3" eb="6">
      <t>ジンマシン</t>
    </rPh>
    <phoneticPr fontId="7"/>
  </si>
  <si>
    <t>間欠性外斜視</t>
    <rPh sb="0" eb="2">
      <t>カンケツ</t>
    </rPh>
    <phoneticPr fontId="7"/>
  </si>
  <si>
    <t>声帯麻痺</t>
    <rPh sb="2" eb="4">
      <t>マヒ</t>
    </rPh>
    <phoneticPr fontId="36"/>
  </si>
  <si>
    <t>脊柱後彎症</t>
    <rPh sb="0" eb="2">
      <t>セキチュウ</t>
    </rPh>
    <rPh sb="4" eb="5">
      <t>ショウ</t>
    </rPh>
    <phoneticPr fontId="7"/>
  </si>
  <si>
    <t>脊柱後弯症</t>
    <rPh sb="0" eb="2">
      <t>セキチュウ</t>
    </rPh>
    <rPh sb="4" eb="5">
      <t>ショウ</t>
    </rPh>
    <phoneticPr fontId="7"/>
  </si>
  <si>
    <t>脊柱後湾症</t>
    <rPh sb="0" eb="2">
      <t>セキチュウ</t>
    </rPh>
    <rPh sb="3" eb="4">
      <t>ワン</t>
    </rPh>
    <rPh sb="4" eb="5">
      <t>ショウ</t>
    </rPh>
    <phoneticPr fontId="7"/>
  </si>
  <si>
    <t>脊椎後彎症</t>
    <rPh sb="4" eb="5">
      <t>ショウ</t>
    </rPh>
    <phoneticPr fontId="7"/>
  </si>
  <si>
    <t>脊椎後弯症</t>
    <rPh sb="4" eb="5">
      <t>ショウ</t>
    </rPh>
    <phoneticPr fontId="7"/>
  </si>
  <si>
    <t>脊椎後湾症</t>
    <rPh sb="3" eb="4">
      <t>ワン</t>
    </rPh>
    <rPh sb="4" eb="5">
      <t>ショウ</t>
    </rPh>
    <phoneticPr fontId="7"/>
  </si>
  <si>
    <t>側彎症術後変形</t>
    <rPh sb="0" eb="2">
      <t>ソクワン</t>
    </rPh>
    <phoneticPr fontId="7"/>
  </si>
  <si>
    <t>側弯症術後変形</t>
    <rPh sb="0" eb="2">
      <t>ソクワン</t>
    </rPh>
    <phoneticPr fontId="7"/>
  </si>
  <si>
    <t>側湾症術後変形</t>
    <rPh sb="0" eb="2">
      <t>ソクワン</t>
    </rPh>
    <rPh sb="2" eb="3">
      <t>ショウ</t>
    </rPh>
    <phoneticPr fontId="7"/>
  </si>
  <si>
    <t>側湾</t>
    <rPh sb="0" eb="2">
      <t>ソクワン</t>
    </rPh>
    <phoneticPr fontId="7"/>
  </si>
  <si>
    <t>特発性胸腰椎側弯曲症</t>
    <rPh sb="6" eb="8">
      <t>ソクワン</t>
    </rPh>
    <phoneticPr fontId="7"/>
  </si>
  <si>
    <t>特発性胸腰椎側彎曲症</t>
    <rPh sb="6" eb="8">
      <t>ソクワン</t>
    </rPh>
    <phoneticPr fontId="7"/>
  </si>
  <si>
    <t>特発性胸腰椎側湾曲症</t>
    <rPh sb="6" eb="8">
      <t>ソクワン</t>
    </rPh>
    <phoneticPr fontId="7"/>
  </si>
  <si>
    <t>突発性側彎症</t>
    <rPh sb="3" eb="5">
      <t>ソクワン</t>
    </rPh>
    <phoneticPr fontId="7"/>
  </si>
  <si>
    <t>突発性側湾症</t>
    <rPh sb="3" eb="5">
      <t>ソクワン</t>
    </rPh>
    <phoneticPr fontId="7"/>
  </si>
  <si>
    <t>突発性背椎側彎症</t>
    <rPh sb="5" eb="7">
      <t>ソクワン</t>
    </rPh>
    <phoneticPr fontId="7"/>
  </si>
  <si>
    <t>突発性背椎側湾症</t>
    <rPh sb="6" eb="7">
      <t>ワン</t>
    </rPh>
    <phoneticPr fontId="7"/>
  </si>
  <si>
    <t>反回神経麻痺</t>
    <rPh sb="4" eb="6">
      <t>マヒ</t>
    </rPh>
    <phoneticPr fontId="36"/>
  </si>
  <si>
    <t>頸椎側彎症</t>
    <rPh sb="2" eb="4">
      <t>ソクワン</t>
    </rPh>
    <phoneticPr fontId="7"/>
  </si>
  <si>
    <t>頸椎側湾症</t>
    <rPh sb="2" eb="5">
      <t>ソクワンショウ</t>
    </rPh>
    <phoneticPr fontId="7"/>
  </si>
  <si>
    <t>線維筋痛症</t>
    <rPh sb="0" eb="2">
      <t>センイ</t>
    </rPh>
    <rPh sb="2" eb="5">
      <t>キンツウショウ</t>
    </rPh>
    <phoneticPr fontId="7"/>
  </si>
  <si>
    <t>コンパートメント症候群</t>
    <rPh sb="8" eb="11">
      <t>ショウコウグン</t>
    </rPh>
    <phoneticPr fontId="7"/>
  </si>
  <si>
    <t>機能性胃腸症</t>
    <rPh sb="0" eb="3">
      <t>キノウセイ</t>
    </rPh>
    <rPh sb="3" eb="5">
      <t>イチョウ</t>
    </rPh>
    <rPh sb="5" eb="6">
      <t>ショウ</t>
    </rPh>
    <phoneticPr fontId="7"/>
  </si>
  <si>
    <t>機能性ディスペプシア</t>
    <rPh sb="0" eb="3">
      <t>キノウセイ</t>
    </rPh>
    <phoneticPr fontId="7"/>
  </si>
  <si>
    <t>動脈血栓塞栓症</t>
    <rPh sb="0" eb="2">
      <t>ドウミャク</t>
    </rPh>
    <rPh sb="2" eb="4">
      <t>ケッセン</t>
    </rPh>
    <rPh sb="4" eb="7">
      <t>ソクセンショウ</t>
    </rPh>
    <phoneticPr fontId="7"/>
  </si>
  <si>
    <t>深部静脈血栓症</t>
    <rPh sb="0" eb="2">
      <t>シンブ</t>
    </rPh>
    <rPh sb="2" eb="4">
      <t>ジョウミャク</t>
    </rPh>
    <rPh sb="4" eb="7">
      <t>ケッセンショウ</t>
    </rPh>
    <phoneticPr fontId="7"/>
  </si>
  <si>
    <t>口唇口蓋裂</t>
    <rPh sb="0" eb="2">
      <t>コウシン</t>
    </rPh>
    <rPh sb="2" eb="5">
      <t>コウガイレツ</t>
    </rPh>
    <phoneticPr fontId="7"/>
  </si>
  <si>
    <t>機能性身体症候群</t>
    <rPh sb="0" eb="3">
      <t>キノウセイ</t>
    </rPh>
    <rPh sb="3" eb="5">
      <t>シンタイ</t>
    </rPh>
    <rPh sb="5" eb="8">
      <t>ショウコウグン</t>
    </rPh>
    <phoneticPr fontId="7"/>
  </si>
  <si>
    <t>キアリ奇形</t>
    <rPh sb="3" eb="5">
      <t>キケイ</t>
    </rPh>
    <phoneticPr fontId="7"/>
  </si>
  <si>
    <t>上腸間膜動脈症候群</t>
    <rPh sb="0" eb="1">
      <t>ジョウ</t>
    </rPh>
    <rPh sb="1" eb="4">
      <t>チョウカンマク</t>
    </rPh>
    <rPh sb="4" eb="6">
      <t>ドウミャク</t>
    </rPh>
    <rPh sb="6" eb="9">
      <t>ショウコウグン</t>
    </rPh>
    <phoneticPr fontId="7"/>
  </si>
  <si>
    <t>トロサ・ハント症候群</t>
    <rPh sb="7" eb="10">
      <t>ショウコウグン</t>
    </rPh>
    <phoneticPr fontId="49"/>
  </si>
  <si>
    <t>ペルテス病</t>
    <rPh sb="4" eb="5">
      <t>ビョウ</t>
    </rPh>
    <phoneticPr fontId="49"/>
  </si>
  <si>
    <t>過呼吸</t>
    <rPh sb="0" eb="3">
      <t>カコキュウ</t>
    </rPh>
    <phoneticPr fontId="8"/>
  </si>
  <si>
    <t>更年期障害</t>
    <rPh sb="0" eb="5">
      <t>コウネンキショウガイ</t>
    </rPh>
    <phoneticPr fontId="47"/>
  </si>
  <si>
    <t>境界知能</t>
    <rPh sb="0" eb="4">
      <t>キョウカイチノウ</t>
    </rPh>
    <phoneticPr fontId="2"/>
  </si>
  <si>
    <t>音声障害</t>
    <rPh sb="0" eb="2">
      <t>オンセイ</t>
    </rPh>
    <rPh sb="2" eb="4">
      <t>ショウガイ</t>
    </rPh>
    <phoneticPr fontId="7"/>
  </si>
  <si>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7"/>
  </si>
  <si>
    <t>発達障害又はその他の障害</t>
    <rPh sb="0" eb="4">
      <t>ハッタツショウガイ</t>
    </rPh>
    <rPh sb="4" eb="5">
      <t>マタ</t>
    </rPh>
    <rPh sb="8" eb="9">
      <t>タ</t>
    </rPh>
    <rPh sb="10" eb="12">
      <t>ショウガイ</t>
    </rPh>
    <phoneticPr fontId="7"/>
  </si>
  <si>
    <t>（発達障害の場合）その他の発達障害</t>
    <rPh sb="1" eb="5">
      <t>ハッタツショウガイ</t>
    </rPh>
    <rPh sb="6" eb="8">
      <t>バアイ</t>
    </rPh>
    <rPh sb="11" eb="12">
      <t>タ</t>
    </rPh>
    <rPh sb="13" eb="17">
      <t>ハッタツショウガイ</t>
    </rPh>
    <phoneticPr fontId="7"/>
  </si>
  <si>
    <t>発声障害</t>
  </si>
  <si>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</si>
  <si>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平成29年度より本調査の対象外。</t>
  </si>
  <si>
    <t>平成29年度より本調査の対象外。</t>
    <rPh sb="0" eb="2">
      <t>ヘイセイ</t>
    </rPh>
    <rPh sb="4" eb="6">
      <t>ネンド</t>
    </rPh>
    <rPh sb="8" eb="11">
      <t>ホンチョウサ</t>
    </rPh>
    <rPh sb="12" eb="15">
      <t>タイショウガイ</t>
    </rPh>
    <phoneticPr fontId="8"/>
  </si>
  <si>
    <t>血管新生</t>
    <rPh sb="0" eb="2">
      <t>ケッカン</t>
    </rPh>
    <rPh sb="2" eb="4">
      <t>シンセイ</t>
    </rPh>
    <phoneticPr fontId="48"/>
  </si>
  <si>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16"/>
  </si>
  <si>
    <t>症状の出現部位によってシート８で肢体不自由のいずれかに計上。</t>
    <rPh sb="16" eb="18">
      <t>シタイ</t>
    </rPh>
    <rPh sb="18" eb="21">
      <t>フジユウ</t>
    </rPh>
    <rPh sb="27" eb="29">
      <t>ケイジョウ</t>
    </rPh>
    <phoneticPr fontId="16"/>
  </si>
  <si>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16"/>
  </si>
  <si>
    <t>性同一性障害</t>
    <rPh sb="0" eb="1">
      <t>セイ</t>
    </rPh>
    <rPh sb="1" eb="4">
      <t>ドウイツセイ</t>
    </rPh>
    <rPh sb="4" eb="6">
      <t>ショウガイ</t>
    </rPh>
    <phoneticPr fontId="7"/>
  </si>
  <si>
    <t>性別違和</t>
    <rPh sb="0" eb="2">
      <t>セイベツ</t>
    </rPh>
    <rPh sb="2" eb="4">
      <t>イワ</t>
    </rPh>
    <phoneticPr fontId="7"/>
  </si>
  <si>
    <t>不詳・死亡の者</t>
    <phoneticPr fontId="2"/>
  </si>
  <si>
    <r>
      <t xml:space="preserve">　　　診断名
</t>
    </r>
    <r>
      <rPr>
        <sz val="9"/>
        <color rgb="FFFF0000"/>
        <rFont val="Meiryo UI"/>
        <family val="3"/>
        <charset val="128"/>
      </rPr>
      <t>障害種別が
・その他の精神障害
・その他の障害
の場合に記入してください。
それ以外の障害種別の場合は記入不要です。</t>
    </r>
    <rPh sb="3" eb="6">
      <t>シンダンメイ</t>
    </rPh>
    <rPh sb="7" eb="9">
      <t>ショウガイ</t>
    </rPh>
    <rPh sb="9" eb="11">
      <t>シュベツ</t>
    </rPh>
    <rPh sb="16" eb="17">
      <t>タ</t>
    </rPh>
    <rPh sb="18" eb="20">
      <t>セイシン</t>
    </rPh>
    <rPh sb="20" eb="22">
      <t>ショウガイ</t>
    </rPh>
    <rPh sb="26" eb="27">
      <t>タ</t>
    </rPh>
    <rPh sb="28" eb="30">
      <t>ショウガイ</t>
    </rPh>
    <rPh sb="32" eb="34">
      <t>バアイ</t>
    </rPh>
    <rPh sb="35" eb="37">
      <t>キニュウ</t>
    </rPh>
    <rPh sb="47" eb="49">
      <t>イガイ</t>
    </rPh>
    <rPh sb="50" eb="52">
      <t>ショウガイ</t>
    </rPh>
    <rPh sb="52" eb="54">
      <t>シュベツ</t>
    </rPh>
    <rPh sb="55" eb="57">
      <t>バアイ</t>
    </rPh>
    <rPh sb="58" eb="60">
      <t>キニュウ</t>
    </rPh>
    <rPh sb="60" eb="62">
      <t>フヨウ</t>
    </rPh>
    <phoneticPr fontId="2"/>
  </si>
  <si>
    <t>支援障害学生のうち当該支援障害学生からの申出に基づいて大学等が合理的配慮を提供する対象としている</t>
    <rPh sb="9" eb="11">
      <t>トウガイ</t>
    </rPh>
    <rPh sb="11" eb="13">
      <t>シエン</t>
    </rPh>
    <rPh sb="13" eb="15">
      <t>ショウガイ</t>
    </rPh>
    <rPh sb="15" eb="17">
      <t>ガクセイ</t>
    </rPh>
    <phoneticPr fontId="2"/>
  </si>
  <si>
    <t>オ・試験会場への自動車での入構許可、駐車場使用許可等</t>
    <rPh sb="2" eb="4">
      <t>シケン</t>
    </rPh>
    <rPh sb="4" eb="6">
      <t>カイジョウ</t>
    </rPh>
    <rPh sb="8" eb="11">
      <t>ジドウシャ</t>
    </rPh>
    <rPh sb="13" eb="15">
      <t>ニュウコウ</t>
    </rPh>
    <rPh sb="15" eb="17">
      <t>キョカ</t>
    </rPh>
    <rPh sb="18" eb="21">
      <t>チュウシャジョウ</t>
    </rPh>
    <rPh sb="21" eb="23">
      <t>シヨウ</t>
    </rPh>
    <rPh sb="23" eb="25">
      <t>キョカ</t>
    </rPh>
    <rPh sb="25" eb="26">
      <t>トウ</t>
    </rPh>
    <phoneticPr fontId="8"/>
  </si>
  <si>
    <t>支援障害学生数（障害学生情報入力シートのJ列に計上された数）</t>
    <rPh sb="0" eb="2">
      <t>シエン</t>
    </rPh>
    <rPh sb="2" eb="4">
      <t>ショウガイ</t>
    </rPh>
    <rPh sb="4" eb="6">
      <t>ガクセイ</t>
    </rPh>
    <rPh sb="6" eb="7">
      <t>スウ</t>
    </rPh>
    <rPh sb="8" eb="10">
      <t>ショウガイ</t>
    </rPh>
    <rPh sb="10" eb="16">
      <t>ガクセイジョウホウニュウリョク</t>
    </rPh>
    <rPh sb="21" eb="22">
      <t>レツ</t>
    </rPh>
    <rPh sb="23" eb="25">
      <t>ケイジョウ</t>
    </rPh>
    <rPh sb="28" eb="29">
      <t>カズ</t>
    </rPh>
    <phoneticPr fontId="2"/>
  </si>
  <si>
    <t>Ａ大学院研究科</t>
    <rPh sb="1" eb="7">
      <t>ダイガクインケンキュウカ</t>
    </rPh>
    <phoneticPr fontId="8"/>
  </si>
  <si>
    <t>Ｂ大学学部</t>
    <rPh sb="1" eb="3">
      <t>ダイガク</t>
    </rPh>
    <rPh sb="3" eb="5">
      <t>ガクブ</t>
    </rPh>
    <phoneticPr fontId="8"/>
  </si>
  <si>
    <t>Ｃ短期大学本科</t>
    <rPh sb="1" eb="3">
      <t>タンキ</t>
    </rPh>
    <rPh sb="3" eb="5">
      <t>ダイガク</t>
    </rPh>
    <rPh sb="5" eb="7">
      <t>ホンカ</t>
    </rPh>
    <phoneticPr fontId="8"/>
  </si>
  <si>
    <t>Ｄ大学・短期大学の専攻科</t>
    <rPh sb="1" eb="3">
      <t>ダイガク</t>
    </rPh>
    <rPh sb="4" eb="8">
      <t>タンキダイガク</t>
    </rPh>
    <rPh sb="9" eb="12">
      <t>センコウカ</t>
    </rPh>
    <phoneticPr fontId="8"/>
  </si>
  <si>
    <t>Ｅ大学・短期大学の別科</t>
    <rPh sb="1" eb="3">
      <t>ダイガク</t>
    </rPh>
    <rPh sb="4" eb="6">
      <t>タンキ</t>
    </rPh>
    <rPh sb="6" eb="8">
      <t>ダイガク</t>
    </rPh>
    <rPh sb="9" eb="11">
      <t>ベッカ</t>
    </rPh>
    <phoneticPr fontId="8"/>
  </si>
  <si>
    <t>就職者（進学し、就職もしている者を除く。）</t>
    <rPh sb="2" eb="3">
      <t>シャ</t>
    </rPh>
    <phoneticPr fontId="2"/>
  </si>
  <si>
    <t>実施可能な支援</t>
    <rPh sb="0" eb="2">
      <t>ジッシ</t>
    </rPh>
    <rPh sb="2" eb="4">
      <t>カノウ</t>
    </rPh>
    <rPh sb="5" eb="7">
      <t>シエン</t>
    </rPh>
    <phoneticPr fontId="2"/>
  </si>
  <si>
    <t>該当する支援がない。</t>
    <phoneticPr fontId="2"/>
  </si>
  <si>
    <t>ア. 出願書類の代筆又はパソコン等による作成</t>
    <rPh sb="3" eb="7">
      <t>シュツガンショルイ</t>
    </rPh>
    <rPh sb="8" eb="10">
      <t>ダイヒツ</t>
    </rPh>
    <rPh sb="10" eb="11">
      <t>マタ</t>
    </rPh>
    <rPh sb="16" eb="17">
      <t>トウ</t>
    </rPh>
    <rPh sb="20" eb="22">
      <t>サクセイ</t>
    </rPh>
    <phoneticPr fontId="2"/>
  </si>
  <si>
    <t>ア. 要望に応じた試験室（１階、エレベーター利用、トイレ付近、空調や遮光等）の設定</t>
    <rPh sb="3" eb="5">
      <t>ヨウボウ</t>
    </rPh>
    <rPh sb="6" eb="7">
      <t>オウ</t>
    </rPh>
    <rPh sb="9" eb="12">
      <t>シケンシツ</t>
    </rPh>
    <rPh sb="22" eb="24">
      <t>リヨウ</t>
    </rPh>
    <rPh sb="28" eb="30">
      <t>フキン</t>
    </rPh>
    <rPh sb="39" eb="41">
      <t>セッテイ</t>
    </rPh>
    <phoneticPr fontId="2"/>
  </si>
  <si>
    <t>イ. 別室の設定</t>
    <rPh sb="3" eb="5">
      <t>ベツシツ</t>
    </rPh>
    <rPh sb="6" eb="8">
      <t>セッテイ</t>
    </rPh>
    <phoneticPr fontId="2"/>
  </si>
  <si>
    <t>ウ. 要望に応じた座席の指定</t>
    <rPh sb="3" eb="5">
      <t>ヨウボウ</t>
    </rPh>
    <rPh sb="6" eb="7">
      <t>オウ</t>
    </rPh>
    <rPh sb="9" eb="11">
      <t>ザセキ</t>
    </rPh>
    <rPh sb="12" eb="14">
      <t>シテイ</t>
    </rPh>
    <phoneticPr fontId="2"/>
  </si>
  <si>
    <t>エ. 試験会場における照明器具の準備</t>
    <rPh sb="3" eb="7">
      <t>シケンカイジョウ</t>
    </rPh>
    <rPh sb="11" eb="15">
      <t>ショウメイキグ</t>
    </rPh>
    <rPh sb="16" eb="18">
      <t>ジュンビ</t>
    </rPh>
    <phoneticPr fontId="2"/>
  </si>
  <si>
    <t>オ. 試験会場への自動車での入構許可、駐車場使用許可等</t>
    <rPh sb="3" eb="7">
      <t>シケンカイジョウ</t>
    </rPh>
    <rPh sb="9" eb="12">
      <t>ジドウシャ</t>
    </rPh>
    <rPh sb="14" eb="16">
      <t>ニュウコウ</t>
    </rPh>
    <rPh sb="16" eb="18">
      <t>キョカ</t>
    </rPh>
    <rPh sb="19" eb="22">
      <t>チュウシャジョウ</t>
    </rPh>
    <rPh sb="22" eb="26">
      <t>シヨウキョカ</t>
    </rPh>
    <rPh sb="26" eb="27">
      <t>トウ</t>
    </rPh>
    <phoneticPr fontId="2"/>
  </si>
  <si>
    <t>カ. 試験会場内の移動の補助（扉の開閉、試験室やトイレへの誘導等）</t>
    <rPh sb="3" eb="7">
      <t>シケンカイジョウ</t>
    </rPh>
    <rPh sb="7" eb="8">
      <t>ナイ</t>
    </rPh>
    <rPh sb="9" eb="11">
      <t>イドウ</t>
    </rPh>
    <rPh sb="12" eb="14">
      <t>ホジョ</t>
    </rPh>
    <rPh sb="15" eb="16">
      <t>トビラ</t>
    </rPh>
    <rPh sb="17" eb="19">
      <t>カイヘイ</t>
    </rPh>
    <rPh sb="20" eb="23">
      <t>シケンシツ</t>
    </rPh>
    <rPh sb="29" eb="31">
      <t>ユウドウ</t>
    </rPh>
    <rPh sb="31" eb="32">
      <t>トウ</t>
    </rPh>
    <phoneticPr fontId="2"/>
  </si>
  <si>
    <t>ア. 試験時間の延長</t>
    <rPh sb="3" eb="7">
      <t>シケンジカン</t>
    </rPh>
    <rPh sb="8" eb="10">
      <t>エンチョウ</t>
    </rPh>
    <phoneticPr fontId="2"/>
  </si>
  <si>
    <t>イ. 点字による出題及び解答</t>
    <rPh sb="3" eb="5">
      <t>テンジ</t>
    </rPh>
    <rPh sb="8" eb="10">
      <t>シュツダイ</t>
    </rPh>
    <rPh sb="10" eb="11">
      <t>オヨ</t>
    </rPh>
    <rPh sb="12" eb="14">
      <t>カイトウ</t>
    </rPh>
    <phoneticPr fontId="2"/>
  </si>
  <si>
    <t>ウ. 問題冊子や解答用紙の拡大</t>
    <rPh sb="3" eb="7">
      <t>モンダイサッシ</t>
    </rPh>
    <rPh sb="8" eb="12">
      <t>カイトウヨウシ</t>
    </rPh>
    <rPh sb="13" eb="15">
      <t>カクダイ</t>
    </rPh>
    <phoneticPr fontId="2"/>
  </si>
  <si>
    <t>エ. マークシートに替えて文字やチェックによる解答</t>
    <rPh sb="10" eb="11">
      <t>カ</t>
    </rPh>
    <rPh sb="13" eb="15">
      <t>モジ</t>
    </rPh>
    <rPh sb="23" eb="25">
      <t>カイトウ</t>
    </rPh>
    <phoneticPr fontId="2"/>
  </si>
  <si>
    <t>オ. パソコン等の利用による解答</t>
    <rPh sb="7" eb="8">
      <t>トウ</t>
    </rPh>
    <rPh sb="9" eb="11">
      <t>リヨウ</t>
    </rPh>
    <rPh sb="14" eb="16">
      <t>カイトウ</t>
    </rPh>
    <phoneticPr fontId="2"/>
  </si>
  <si>
    <t>カ. 問題文の読み上げ（読み上げソフト等の利用を含む。）、音声による解答</t>
    <rPh sb="3" eb="6">
      <t>モンダイブン</t>
    </rPh>
    <rPh sb="7" eb="8">
      <t>ヨ</t>
    </rPh>
    <rPh sb="9" eb="10">
      <t>ア</t>
    </rPh>
    <rPh sb="12" eb="13">
      <t>ヨ</t>
    </rPh>
    <rPh sb="14" eb="15">
      <t>ア</t>
    </rPh>
    <rPh sb="19" eb="20">
      <t>トウ</t>
    </rPh>
    <rPh sb="21" eb="23">
      <t>リヨウ</t>
    </rPh>
    <rPh sb="24" eb="25">
      <t>フク</t>
    </rPh>
    <rPh sb="29" eb="31">
      <t>オンセイ</t>
    </rPh>
    <rPh sb="34" eb="36">
      <t>カイトウ</t>
    </rPh>
    <phoneticPr fontId="2"/>
  </si>
  <si>
    <t>キ. 口述試験（口頭試問やスピーキングテスト等を含む。）での文字による解答</t>
    <rPh sb="3" eb="7">
      <t>コウジュツシケン</t>
    </rPh>
    <rPh sb="30" eb="32">
      <t>モジ</t>
    </rPh>
    <rPh sb="35" eb="37">
      <t>カイトウ</t>
    </rPh>
    <phoneticPr fontId="2"/>
  </si>
  <si>
    <t>ク. 口述試験（口頭試問やスピーキングテスト等を含む。）での順番の調整等の配慮</t>
    <rPh sb="3" eb="7">
      <t>コウジュツシケン</t>
    </rPh>
    <rPh sb="30" eb="32">
      <t>ジュンバン</t>
    </rPh>
    <rPh sb="33" eb="35">
      <t>チョウセイ</t>
    </rPh>
    <rPh sb="35" eb="36">
      <t>トウ</t>
    </rPh>
    <rPh sb="37" eb="39">
      <t>ハイリョ</t>
    </rPh>
    <phoneticPr fontId="2"/>
  </si>
  <si>
    <t>ケ. 問題文への傍線やルビの付与、フォントの調整等</t>
    <rPh sb="3" eb="6">
      <t>モンダイブン</t>
    </rPh>
    <rPh sb="8" eb="10">
      <t>ボウセン</t>
    </rPh>
    <rPh sb="14" eb="16">
      <t>フヨ</t>
    </rPh>
    <rPh sb="22" eb="24">
      <t>チョウセイ</t>
    </rPh>
    <rPh sb="24" eb="25">
      <t>トウ</t>
    </rPh>
    <phoneticPr fontId="2"/>
  </si>
  <si>
    <t>コ. リスニングの免除又は音声聴取の方法の調整</t>
    <rPh sb="9" eb="11">
      <t>メンジョ</t>
    </rPh>
    <rPh sb="11" eb="12">
      <t>マタ</t>
    </rPh>
    <rPh sb="13" eb="15">
      <t>オンセイ</t>
    </rPh>
    <rPh sb="15" eb="17">
      <t>チョウシュ</t>
    </rPh>
    <rPh sb="18" eb="20">
      <t>ホウホウ</t>
    </rPh>
    <rPh sb="21" eb="23">
      <t>チョウセイ</t>
    </rPh>
    <phoneticPr fontId="2"/>
  </si>
  <si>
    <t>サ. オンライン入試（面接等）における文字による解答</t>
    <rPh sb="8" eb="10">
      <t>ニュウシ</t>
    </rPh>
    <rPh sb="11" eb="14">
      <t>メンセツトウ</t>
    </rPh>
    <rPh sb="19" eb="21">
      <t>モジ</t>
    </rPh>
    <rPh sb="24" eb="26">
      <t>カイトウ</t>
    </rPh>
    <phoneticPr fontId="2"/>
  </si>
  <si>
    <t>ア. 手話通訳等の配置</t>
    <rPh sb="3" eb="5">
      <t>シュワ</t>
    </rPh>
    <rPh sb="5" eb="7">
      <t>ツウヤク</t>
    </rPh>
    <rPh sb="7" eb="8">
      <t>トウ</t>
    </rPh>
    <rPh sb="9" eb="11">
      <t>ハイチ</t>
    </rPh>
    <phoneticPr fontId="2"/>
  </si>
  <si>
    <t>イ. 介助者、付添者の配置、同伴、入室等の許可</t>
    <rPh sb="3" eb="6">
      <t>カイジョシャ</t>
    </rPh>
    <rPh sb="7" eb="9">
      <t>ツキソイ</t>
    </rPh>
    <rPh sb="9" eb="10">
      <t>シャ</t>
    </rPh>
    <rPh sb="11" eb="13">
      <t>ハイチ</t>
    </rPh>
    <rPh sb="14" eb="16">
      <t>ドウハン</t>
    </rPh>
    <rPh sb="17" eb="20">
      <t>ニュウシツトウ</t>
    </rPh>
    <rPh sb="21" eb="23">
      <t>キョカ</t>
    </rPh>
    <phoneticPr fontId="2"/>
  </si>
  <si>
    <t>ウ. 介助者、付添者控室の提供</t>
    <rPh sb="3" eb="6">
      <t>カイジョシャ</t>
    </rPh>
    <rPh sb="7" eb="10">
      <t>ツキソイシャ</t>
    </rPh>
    <rPh sb="10" eb="12">
      <t>ヒカエシツ</t>
    </rPh>
    <rPh sb="13" eb="15">
      <t>テイキョウ</t>
    </rPh>
    <phoneticPr fontId="2"/>
  </si>
  <si>
    <t>ア. 補聴器又は人工内耳の装用（コードを含む。）、補聴援助システム等の利用</t>
    <rPh sb="3" eb="7">
      <t>ホチョウキマタ</t>
    </rPh>
    <rPh sb="8" eb="12">
      <t>ジンコウナイジ</t>
    </rPh>
    <rPh sb="13" eb="15">
      <t>ソウヨウ</t>
    </rPh>
    <rPh sb="20" eb="21">
      <t>フク</t>
    </rPh>
    <rPh sb="25" eb="29">
      <t>ホチョウエンジョ</t>
    </rPh>
    <rPh sb="33" eb="34">
      <t>トウ</t>
    </rPh>
    <rPh sb="35" eb="37">
      <t>リヨウ</t>
    </rPh>
    <phoneticPr fontId="2"/>
  </si>
  <si>
    <t>イ. 車椅子や杖の持参使用</t>
    <rPh sb="3" eb="6">
      <t>クルマイス</t>
    </rPh>
    <rPh sb="7" eb="8">
      <t>ツエ</t>
    </rPh>
    <rPh sb="9" eb="11">
      <t>ジサン</t>
    </rPh>
    <rPh sb="11" eb="13">
      <t>シヨウ</t>
    </rPh>
    <phoneticPr fontId="2"/>
  </si>
  <si>
    <t>ウ. 拡大鏡等の持参使用（拡大読書器を含む。）</t>
    <rPh sb="3" eb="5">
      <t>カクダイ</t>
    </rPh>
    <rPh sb="5" eb="6">
      <t>キョウ</t>
    </rPh>
    <rPh sb="6" eb="7">
      <t>トウ</t>
    </rPh>
    <rPh sb="8" eb="12">
      <t>ジサンシヨウ</t>
    </rPh>
    <rPh sb="13" eb="18">
      <t>カクダイドクショキ</t>
    </rPh>
    <rPh sb="19" eb="20">
      <t>フク</t>
    </rPh>
    <phoneticPr fontId="2"/>
  </si>
  <si>
    <t>エ. 吸入器、酸素ボンベ等の持参使用</t>
    <rPh sb="3" eb="6">
      <t>キュウニュウキ</t>
    </rPh>
    <rPh sb="7" eb="9">
      <t>サンソ</t>
    </rPh>
    <rPh sb="12" eb="13">
      <t>トウ</t>
    </rPh>
    <rPh sb="14" eb="16">
      <t>ジサン</t>
    </rPh>
    <rPh sb="16" eb="18">
      <t>シヨウ</t>
    </rPh>
    <phoneticPr fontId="2"/>
  </si>
  <si>
    <t>オ. その他希望する装具の持参使用</t>
    <rPh sb="5" eb="8">
      <t>タキボウ</t>
    </rPh>
    <rPh sb="10" eb="12">
      <t>ソウグ</t>
    </rPh>
    <rPh sb="13" eb="15">
      <t>ジサン</t>
    </rPh>
    <rPh sb="15" eb="17">
      <t>シヨウ</t>
    </rPh>
    <phoneticPr fontId="2"/>
  </si>
  <si>
    <t>カ. その他希望する用具（定規、照明器具、耳栓、帽子等）の持参使用</t>
    <rPh sb="5" eb="6">
      <t>タ</t>
    </rPh>
    <rPh sb="6" eb="8">
      <t>キボウ</t>
    </rPh>
    <rPh sb="10" eb="12">
      <t>ヨウグ</t>
    </rPh>
    <rPh sb="13" eb="15">
      <t>ジョウギ</t>
    </rPh>
    <rPh sb="16" eb="20">
      <t>ショウメイキグ</t>
    </rPh>
    <rPh sb="21" eb="23">
      <t>ミミセン</t>
    </rPh>
    <rPh sb="24" eb="27">
      <t>ボウシトウ</t>
    </rPh>
    <rPh sb="29" eb="33">
      <t>ジサンシヨウ</t>
    </rPh>
    <phoneticPr fontId="2"/>
  </si>
  <si>
    <t>キ.　特製机・椅子の持参使用又は試験会場における準備</t>
    <rPh sb="3" eb="5">
      <t>トクセイ</t>
    </rPh>
    <rPh sb="5" eb="6">
      <t>ツクエ</t>
    </rPh>
    <rPh sb="7" eb="9">
      <t>イス</t>
    </rPh>
    <rPh sb="10" eb="12">
      <t>ジサン</t>
    </rPh>
    <rPh sb="12" eb="14">
      <t>シヨウ</t>
    </rPh>
    <rPh sb="14" eb="15">
      <t>マタ</t>
    </rPh>
    <rPh sb="16" eb="18">
      <t>シケン</t>
    </rPh>
    <rPh sb="18" eb="20">
      <t>カイジョウ</t>
    </rPh>
    <rPh sb="24" eb="26">
      <t>ジュンビ</t>
    </rPh>
    <phoneticPr fontId="2"/>
  </si>
  <si>
    <t>ア. 注意事項等の文書による伝達</t>
    <rPh sb="3" eb="7">
      <t>チュウイジコウ</t>
    </rPh>
    <rPh sb="7" eb="8">
      <t>トウ</t>
    </rPh>
    <rPh sb="9" eb="11">
      <t>ブンショ</t>
    </rPh>
    <rPh sb="14" eb="16">
      <t>デンタツ</t>
    </rPh>
    <phoneticPr fontId="2"/>
  </si>
  <si>
    <t>イ. 服薬（注射を含む。）や水分補給等の許可</t>
    <rPh sb="3" eb="5">
      <t>フクヤク</t>
    </rPh>
    <rPh sb="6" eb="8">
      <t>チュウシャ</t>
    </rPh>
    <rPh sb="9" eb="10">
      <t>フク</t>
    </rPh>
    <rPh sb="14" eb="18">
      <t>スイブンホキュウ</t>
    </rPh>
    <rPh sb="18" eb="19">
      <t>トウ</t>
    </rPh>
    <rPh sb="20" eb="22">
      <t>キョカ</t>
    </rPh>
    <phoneticPr fontId="2"/>
  </si>
  <si>
    <r>
      <t>ウ. その他要望に応じた配慮</t>
    </r>
    <r>
      <rPr>
        <sz val="8"/>
        <rFont val="UD デジタル 教科書体 NK-R"/>
        <family val="1"/>
        <charset val="128"/>
      </rPr>
      <t>（※）</t>
    </r>
    <rPh sb="5" eb="6">
      <t>タ</t>
    </rPh>
    <rPh sb="6" eb="8">
      <t>ヨウボウ</t>
    </rPh>
    <rPh sb="9" eb="10">
      <t>オウ</t>
    </rPh>
    <rPh sb="12" eb="14">
      <t>ハイリョ</t>
    </rPh>
    <phoneticPr fontId="2"/>
  </si>
  <si>
    <t>ア　進学者</t>
    <rPh sb="2" eb="4">
      <t>シンガク</t>
    </rPh>
    <rPh sb="4" eb="5">
      <t>シャ</t>
    </rPh>
    <phoneticPr fontId="2"/>
  </si>
  <si>
    <t>臨床研修医（予定を含む。）</t>
    <phoneticPr fontId="2"/>
  </si>
  <si>
    <t>障害学生のうち大学等が修学のための支援を提供する対象としている（＝支援を実施している又は実施を予定している）</t>
    <rPh sb="0" eb="2">
      <t>ショウガイ</t>
    </rPh>
    <rPh sb="2" eb="4">
      <t>ガクセイ</t>
    </rPh>
    <rPh sb="7" eb="9">
      <t>ダイガク</t>
    </rPh>
    <rPh sb="9" eb="10">
      <t>ナド</t>
    </rPh>
    <rPh sb="11" eb="13">
      <t>シュウガク</t>
    </rPh>
    <rPh sb="17" eb="19">
      <t>シエン</t>
    </rPh>
    <rPh sb="20" eb="22">
      <t>テイキョウ</t>
    </rPh>
    <rPh sb="24" eb="26">
      <t>タイショウ</t>
    </rPh>
    <rPh sb="33" eb="35">
      <t>シエン</t>
    </rPh>
    <rPh sb="36" eb="38">
      <t>ジッシ</t>
    </rPh>
    <rPh sb="42" eb="43">
      <t>マタ</t>
    </rPh>
    <rPh sb="44" eb="46">
      <t>ジッシ</t>
    </rPh>
    <rPh sb="47" eb="49">
      <t>ヨテイ</t>
    </rPh>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</si>
  <si>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</si>
  <si>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</si>
  <si>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</si>
  <si>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</si>
  <si>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</si>
  <si>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</si>
  <si>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</si>
  <si>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r>
      <t xml:space="preserve">     現況
</t>
    </r>
    <r>
      <rPr>
        <sz val="9"/>
        <color rgb="FFFF0000"/>
        <rFont val="Meiryo UI"/>
        <family val="3"/>
        <charset val="128"/>
      </rPr>
      <t>現況を選択すると、入力不要の欄がグレーになります。
※編入した学生は「在籍者」を選択してください。</t>
    </r>
    <rPh sb="5" eb="7">
      <t>ゲンキョウ</t>
    </rPh>
    <rPh sb="9" eb="11">
      <t>ゲンキョウ</t>
    </rPh>
    <rPh sb="12" eb="14">
      <t>センタク</t>
    </rPh>
    <rPh sb="18" eb="20">
      <t>ニュウリョク</t>
    </rPh>
    <rPh sb="20" eb="22">
      <t>フヨウ</t>
    </rPh>
    <rPh sb="23" eb="24">
      <t>ラン</t>
    </rPh>
    <rPh sb="37" eb="39">
      <t>ヘンニュウ</t>
    </rPh>
    <rPh sb="41" eb="43">
      <t>ガクセイ</t>
    </rPh>
    <rPh sb="45" eb="48">
      <t>ザイセキシャ</t>
    </rPh>
    <rPh sb="50" eb="52">
      <t>センタク</t>
    </rPh>
    <phoneticPr fontId="2"/>
  </si>
  <si>
    <t>該当する支援がない</t>
    <rPh sb="0" eb="2">
      <t>ガイトウ</t>
    </rPh>
    <rPh sb="4" eb="6">
      <t>シエン</t>
    </rPh>
    <phoneticPr fontId="2"/>
  </si>
  <si>
    <t>表B</t>
    <phoneticPr fontId="2"/>
  </si>
  <si>
    <t>表A-4</t>
    <phoneticPr fontId="2"/>
  </si>
  <si>
    <t>パソコン・タブレット等の持込・使用</t>
    <rPh sb="10" eb="11">
      <t>ナド</t>
    </rPh>
    <phoneticPr fontId="2"/>
  </si>
  <si>
    <t>注意事項等の文字媒体による伝達</t>
    <rPh sb="6" eb="10">
      <t>モジバイタイ</t>
    </rPh>
    <phoneticPr fontId="2"/>
  </si>
  <si>
    <t>注意事項等の文字媒体による伝達</t>
    <rPh sb="0" eb="2">
      <t>チュウイ</t>
    </rPh>
    <rPh sb="2" eb="4">
      <t>ジコウ</t>
    </rPh>
    <rPh sb="4" eb="5">
      <t>ナド</t>
    </rPh>
    <rPh sb="6" eb="10">
      <t>モジバイタイ</t>
    </rPh>
    <rPh sb="13" eb="15">
      <t>デンタツ</t>
    </rPh>
    <phoneticPr fontId="8"/>
  </si>
  <si>
    <t>①支援障害学生が在籍している。
（①に「１」を入力した場合、表A（表A-１から表A-４まで）に記入してください。）</t>
    <phoneticPr fontId="2"/>
  </si>
  <si>
    <t>②支援障害学生が在籍していない。
（②に「１」を入力した場合、表Bに記入してください。）　※表Bは、表Aの下にあります。</t>
    <phoneticPr fontId="2"/>
  </si>
  <si>
    <t>パソコンの持込・使用</t>
    <phoneticPr fontId="2"/>
  </si>
  <si>
    <t>No.</t>
  </si>
  <si>
    <t>障害大区分</t>
  </si>
  <si>
    <t>障害種別</t>
    <phoneticPr fontId="2"/>
  </si>
  <si>
    <t>障害種別に１人でも実施している支援に「1」を記入してください。</t>
    <rPh sb="0" eb="2">
      <t>ショウガイ</t>
    </rPh>
    <rPh sb="2" eb="4">
      <t>シュベツ</t>
    </rPh>
    <phoneticPr fontId="2"/>
  </si>
  <si>
    <r>
      <rPr>
        <u/>
        <sz val="9"/>
        <color rgb="FFFF0000"/>
        <rFont val="Meiryo UI"/>
        <family val="3"/>
        <charset val="128"/>
      </rPr>
      <t>支援障害学生が在籍している</t>
    </r>
    <r>
      <rPr>
        <sz val="9"/>
        <color rgb="FFFF0000"/>
        <rFont val="Meiryo UI"/>
        <family val="3"/>
        <charset val="128"/>
      </rPr>
      <t xml:space="preserve">学校は、上部の表で選択していない支援内容のうち、申出があれば実施可能な支援を57行目より選択してください。
※該当する支援がない場合は「該当する支援がない（セルAY57）」に「１」を入力してください。
</t>
    </r>
    <r>
      <rPr>
        <u/>
        <sz val="9"/>
        <color rgb="FFFF0000"/>
        <rFont val="Meiryo UI"/>
        <family val="3"/>
        <charset val="128"/>
      </rPr>
      <t>支援障害学生が在籍していない</t>
    </r>
    <r>
      <rPr>
        <sz val="9"/>
        <color rgb="FFFF0000"/>
        <rFont val="Meiryo UI"/>
        <family val="3"/>
        <charset val="128"/>
      </rPr>
      <t>学校は、申出があれば実施可能な支援を59行目より選択してください。
※該当する支援がない場合は「該当する支援がない（セルAY59）」に「１」を入力してください。</t>
    </r>
    <rPh sb="0" eb="2">
      <t>シエン</t>
    </rPh>
    <rPh sb="2" eb="4">
      <t>ショウガイ</t>
    </rPh>
    <rPh sb="4" eb="6">
      <t>ガクセイ</t>
    </rPh>
    <rPh sb="7" eb="9">
      <t>ザイセキ</t>
    </rPh>
    <rPh sb="13" eb="15">
      <t>ガッコウ</t>
    </rPh>
    <rPh sb="17" eb="19">
      <t>ジョウブ</t>
    </rPh>
    <rPh sb="20" eb="21">
      <t>ヒョウ</t>
    </rPh>
    <rPh sb="22" eb="24">
      <t>センタク</t>
    </rPh>
    <rPh sb="29" eb="33">
      <t>シエンナイヨウ</t>
    </rPh>
    <rPh sb="53" eb="55">
      <t>ギョウメ</t>
    </rPh>
    <rPh sb="57" eb="59">
      <t>センタク</t>
    </rPh>
    <rPh sb="68" eb="70">
      <t>ガイトウ</t>
    </rPh>
    <rPh sb="72" eb="74">
      <t>シエン</t>
    </rPh>
    <rPh sb="77" eb="79">
      <t>バアイ</t>
    </rPh>
    <rPh sb="104" eb="106">
      <t>ニュウリョク</t>
    </rPh>
    <rPh sb="115" eb="117">
      <t>シエン</t>
    </rPh>
    <rPh sb="117" eb="119">
      <t>ショウガイ</t>
    </rPh>
    <rPh sb="119" eb="121">
      <t>ガクセイ</t>
    </rPh>
    <rPh sb="122" eb="124">
      <t>ザイセキ</t>
    </rPh>
    <rPh sb="129" eb="131">
      <t>ガッコウ</t>
    </rPh>
    <phoneticPr fontId="2"/>
  </si>
  <si>
    <t>申出があれば実施可能な支援
　　（支援障害学生在籍　あり）</t>
    <rPh sb="0" eb="1">
      <t>モウ</t>
    </rPh>
    <rPh sb="1" eb="2">
      <t>デ</t>
    </rPh>
    <rPh sb="6" eb="10">
      <t>ジッシカノウ</t>
    </rPh>
    <rPh sb="11" eb="13">
      <t>シエン</t>
    </rPh>
    <rPh sb="17" eb="21">
      <t>シエンショウガイ</t>
    </rPh>
    <rPh sb="21" eb="23">
      <t>ガクセイ</t>
    </rPh>
    <rPh sb="23" eb="25">
      <t>ザイセキ</t>
    </rPh>
    <phoneticPr fontId="2"/>
  </si>
  <si>
    <t>申出があれば実施可能な支援
　（支援障害学生在籍　なし）</t>
    <rPh sb="0" eb="1">
      <t>モウ</t>
    </rPh>
    <rPh sb="1" eb="2">
      <t>デ</t>
    </rPh>
    <rPh sb="6" eb="8">
      <t>ジッシ</t>
    </rPh>
    <rPh sb="8" eb="10">
      <t>カノウ</t>
    </rPh>
    <rPh sb="11" eb="13">
      <t>シエン</t>
    </rPh>
    <rPh sb="16" eb="18">
      <t>シエン</t>
    </rPh>
    <rPh sb="18" eb="20">
      <t>ショウガイ</t>
    </rPh>
    <rPh sb="20" eb="22">
      <t>ガクセイ</t>
    </rPh>
    <rPh sb="22" eb="24">
      <t>ザイセキ</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</si>
  <si>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</si>
  <si>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ｼｰﾄ9,10確認</t>
    <rPh sb="7" eb="9">
      <t>カクニン</t>
    </rPh>
    <phoneticPr fontId="2"/>
  </si>
  <si>
    <t>ペリー病</t>
    <rPh sb="3" eb="4">
      <t>ビョウ</t>
    </rPh>
    <phoneticPr fontId="40"/>
  </si>
  <si>
    <t>脳内鉄沈着神経変性症</t>
    <rPh sb="0" eb="2">
      <t>ノウナイ</t>
    </rPh>
    <rPh sb="2" eb="3">
      <t>テツ</t>
    </rPh>
    <rPh sb="3" eb="10">
      <t>チンチャクシンケイヘンセイショウ</t>
    </rPh>
    <phoneticPr fontId="2"/>
  </si>
  <si>
    <t>成人発症スチル病</t>
    <rPh sb="2" eb="4">
      <t>ハッショウ</t>
    </rPh>
    <rPh sb="7" eb="8">
      <t>ビョウ</t>
    </rPh>
    <phoneticPr fontId="2"/>
  </si>
  <si>
    <t>HTRA1関連脳小血管病</t>
    <rPh sb="5" eb="7">
      <t>カンレン</t>
    </rPh>
    <rPh sb="7" eb="8">
      <t>ノウ</t>
    </rPh>
    <rPh sb="8" eb="11">
      <t>ショウケッカン</t>
    </rPh>
    <rPh sb="11" eb="12">
      <t>ビョウ</t>
    </rPh>
    <phoneticPr fontId="2"/>
  </si>
  <si>
    <t>空気嚥下症</t>
    <rPh sb="0" eb="5">
      <t>クウキエンゲショウ</t>
    </rPh>
    <phoneticPr fontId="2"/>
  </si>
  <si>
    <t>吞気症</t>
    <rPh sb="0" eb="3">
      <t>ノンキショウ</t>
    </rPh>
    <phoneticPr fontId="2"/>
  </si>
  <si>
    <t>神経性やせ症</t>
    <phoneticPr fontId="2"/>
  </si>
  <si>
    <t>神経性痩せ症</t>
    <rPh sb="3" eb="4">
      <t>ヤ</t>
    </rPh>
    <phoneticPr fontId="2"/>
  </si>
  <si>
    <t>月経前不快気分障害</t>
    <phoneticPr fontId="2"/>
  </si>
  <si>
    <t>卵巣未熟奇形腫</t>
    <phoneticPr fontId="2"/>
  </si>
  <si>
    <t>成熟嚢胞性奇形腫</t>
    <phoneticPr fontId="2"/>
  </si>
  <si>
    <t>幽門狭窄症</t>
    <phoneticPr fontId="2"/>
  </si>
  <si>
    <t>（診断名によって区分）</t>
    <rPh sb="1" eb="4">
      <t>シンダンメイ</t>
    </rPh>
    <rPh sb="8" eb="10">
      <t>クブン</t>
    </rPh>
    <phoneticPr fontId="2"/>
  </si>
  <si>
    <t>対象外</t>
    <rPh sb="0" eb="3">
      <t>タイショウガイ</t>
    </rPh>
    <phoneticPr fontId="2"/>
  </si>
  <si>
    <t>（症状により区分）</t>
    <rPh sb="1" eb="3">
      <t>ショウジョウ</t>
    </rPh>
    <rPh sb="6" eb="8">
      <t>クブン</t>
    </rPh>
    <phoneticPr fontId="2"/>
  </si>
  <si>
    <t>（骨折箇所によって計上）</t>
    <rPh sb="1" eb="3">
      <t>コッセツ</t>
    </rPh>
    <rPh sb="3" eb="5">
      <t>カショ</t>
    </rPh>
    <rPh sb="9" eb="11">
      <t>ケイジョウ</t>
    </rPh>
    <phoneticPr fontId="2"/>
  </si>
  <si>
    <t>（診断名により区分）</t>
    <rPh sb="1" eb="4">
      <t>シンダンメイ</t>
    </rPh>
    <rPh sb="7" eb="9">
      <t>クブン</t>
    </rPh>
    <phoneticPr fontId="2"/>
  </si>
  <si>
    <t>（術後障害の内容によって区分。）</t>
    <rPh sb="1" eb="3">
      <t>ジュツゴ</t>
    </rPh>
    <rPh sb="3" eb="5">
      <t>ショウガイ</t>
    </rPh>
    <rPh sb="6" eb="8">
      <t>ナイヨウ</t>
    </rPh>
    <rPh sb="12" eb="14">
      <t>クブン</t>
    </rPh>
    <phoneticPr fontId="16"/>
  </si>
  <si>
    <t>（症状の出現部位によって計上）</t>
    <rPh sb="1" eb="3">
      <t>ショウジョウ</t>
    </rPh>
    <rPh sb="4" eb="6">
      <t>シュツゲン</t>
    </rPh>
    <rPh sb="6" eb="8">
      <t>ブイ</t>
    </rPh>
    <rPh sb="12" eb="14">
      <t>ケイジョウ</t>
    </rPh>
    <phoneticPr fontId="2"/>
  </si>
  <si>
    <t>（後遺症により区分）</t>
    <rPh sb="1" eb="4">
      <t>コウイショウ</t>
    </rPh>
    <rPh sb="7" eb="9">
      <t>クブン</t>
    </rPh>
    <phoneticPr fontId="2"/>
  </si>
  <si>
    <t>調査回答の際の注意
このシートには直接入力することができません。支援内容入力シートで入力した内容が反映されます。</t>
    <rPh sb="32" eb="36">
      <t>シエンナイヨウ</t>
    </rPh>
    <phoneticPr fontId="2"/>
  </si>
  <si>
    <t>調査回答の際の注意
このシートには直接入力することができません。障害学生情報入力シートで入力した内容が反映されます。</t>
    <phoneticPr fontId="2"/>
  </si>
  <si>
    <t>調査回答の際の注意
このシートには直接入力することができません。卒業生情報入力シートで入力した内容が反映されます。</t>
    <rPh sb="32" eb="34">
      <t>ソツギョウ</t>
    </rPh>
    <phoneticPr fontId="2"/>
  </si>
  <si>
    <r>
      <rPr>
        <b/>
        <sz val="9"/>
        <rFont val="UD デジタル 教科書体 NK-R"/>
        <family val="1"/>
        <charset val="128"/>
      </rPr>
      <t>計</t>
    </r>
    <r>
      <rPr>
        <sz val="9"/>
        <rFont val="UD デジタル 教科書体 NK-R"/>
        <family val="1"/>
        <charset val="128"/>
      </rPr>
      <t xml:space="preserve">
（学部（通学）～専攻科）</t>
    </r>
    <rPh sb="0" eb="1">
      <t>ケイ</t>
    </rPh>
    <rPh sb="3" eb="5">
      <t>ガクブ</t>
    </rPh>
    <rPh sb="6" eb="8">
      <t>ツウガク</t>
    </rPh>
    <rPh sb="10" eb="13">
      <t>センコウカ</t>
    </rPh>
    <phoneticPr fontId="2"/>
  </si>
  <si>
    <r>
      <t xml:space="preserve">  障害小区分
</t>
    </r>
    <r>
      <rPr>
        <sz val="9"/>
        <color rgb="FFFF0000"/>
        <rFont val="Meiryo UI"/>
        <family val="3"/>
        <charset val="128"/>
      </rPr>
      <t>・このセルがグレーアウトした場合はこの障害小区分には記入しないでください。（「病弱」「知的障害」「その他の障害」の場合）</t>
    </r>
    <rPh sb="4" eb="5">
      <t>ショウ</t>
    </rPh>
    <rPh sb="22" eb="24">
      <t>バアイ</t>
    </rPh>
    <rPh sb="27" eb="29">
      <t>ショウガイ</t>
    </rPh>
    <rPh sb="29" eb="32">
      <t>ショウクブン</t>
    </rPh>
    <rPh sb="34" eb="36">
      <t>キニュウ</t>
    </rPh>
    <rPh sb="47" eb="48">
      <t>ビョウ</t>
    </rPh>
    <rPh sb="48" eb="49">
      <t>ジャク</t>
    </rPh>
    <rPh sb="51" eb="53">
      <t>チテキ</t>
    </rPh>
    <rPh sb="53" eb="55">
      <t>ショウガイ</t>
    </rPh>
    <rPh sb="59" eb="60">
      <t>タ</t>
    </rPh>
    <rPh sb="61" eb="63">
      <t>ショウガイ</t>
    </rPh>
    <rPh sb="65" eb="67">
      <t>バアイ</t>
    </rPh>
    <phoneticPr fontId="2"/>
  </si>
  <si>
    <r>
      <t xml:space="preserve">  障害小区分
</t>
    </r>
    <r>
      <rPr>
        <sz val="9"/>
        <color rgb="FFFF0000"/>
        <rFont val="Meiryo UI"/>
        <family val="3"/>
        <charset val="128"/>
      </rPr>
      <t>・このセルがグレーアウトした場合はこの障害小区分には記入しないでください。（「病弱」「知的障害」「その他の障害」の場合）</t>
    </r>
    <phoneticPr fontId="2"/>
  </si>
  <si>
    <t>障害小区分</t>
    <rPh sb="0" eb="5">
      <t>ショウガイショウクブン</t>
    </rPh>
    <phoneticPr fontId="2"/>
  </si>
  <si>
    <t>&lt;障害区分確認欄&gt;</t>
    <phoneticPr fontId="2"/>
  </si>
  <si>
    <t>実施の有無</t>
    <rPh sb="0" eb="2">
      <t>ジッシ</t>
    </rPh>
    <rPh sb="3" eb="5">
      <t>ウム</t>
    </rPh>
    <phoneticPr fontId="2"/>
  </si>
  <si>
    <t>非表示</t>
    <rPh sb="0" eb="3">
      <t>ヒヒョウジ</t>
    </rPh>
    <phoneticPr fontId="2"/>
  </si>
  <si>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</si>
  <si>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</si>
  <si>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視覚障害</t>
    <rPh sb="0" eb="2">
      <t>シカク</t>
    </rPh>
    <rPh sb="2" eb="4">
      <t>ショウガイ</t>
    </rPh>
    <phoneticPr fontId="3"/>
  </si>
  <si>
    <t>聴覚障害</t>
    <rPh sb="0" eb="2">
      <t>チョウカク</t>
    </rPh>
    <rPh sb="2" eb="4">
      <t>ショウガイ</t>
    </rPh>
    <phoneticPr fontId="3"/>
  </si>
  <si>
    <t>肢体不自由</t>
    <rPh sb="0" eb="2">
      <t>シタイ</t>
    </rPh>
    <rPh sb="2" eb="5">
      <t>フジユウ</t>
    </rPh>
    <phoneticPr fontId="3"/>
  </si>
  <si>
    <t>病弱</t>
    <rPh sb="0" eb="2">
      <t>ビョウジャク</t>
    </rPh>
    <phoneticPr fontId="3"/>
  </si>
  <si>
    <t>発達障害</t>
    <rPh sb="0" eb="2">
      <t>ハッタツ</t>
    </rPh>
    <rPh sb="2" eb="4">
      <t>ショウガイ</t>
    </rPh>
    <phoneticPr fontId="3"/>
  </si>
  <si>
    <t>知的障害</t>
    <rPh sb="0" eb="4">
      <t>チテキショウガイ</t>
    </rPh>
    <phoneticPr fontId="3"/>
  </si>
  <si>
    <t>重複障害</t>
    <rPh sb="0" eb="2">
      <t>チョウフク</t>
    </rPh>
    <rPh sb="2" eb="4">
      <t>ショウガイ</t>
    </rPh>
    <phoneticPr fontId="3"/>
  </si>
  <si>
    <t>その他の障害</t>
    <rPh sb="2" eb="3">
      <t>タ</t>
    </rPh>
    <rPh sb="4" eb="6">
      <t>ショウガイ</t>
    </rPh>
    <phoneticPr fontId="3"/>
  </si>
  <si>
    <t>盲</t>
    <rPh sb="0" eb="1">
      <t>モウ</t>
    </rPh>
    <phoneticPr fontId="3"/>
  </si>
  <si>
    <t>弱視</t>
    <rPh sb="0" eb="2">
      <t>ジャクシ</t>
    </rPh>
    <phoneticPr fontId="3"/>
  </si>
  <si>
    <t>その他の視覚障害</t>
    <rPh sb="2" eb="3">
      <t>タ</t>
    </rPh>
    <rPh sb="4" eb="8">
      <t>シカクショウガイ</t>
    </rPh>
    <phoneticPr fontId="3"/>
  </si>
  <si>
    <t>聾</t>
    <rPh sb="0" eb="1">
      <t>ロウ</t>
    </rPh>
    <phoneticPr fontId="3"/>
  </si>
  <si>
    <t>難聴</t>
    <rPh sb="0" eb="2">
      <t>ナンチョウ</t>
    </rPh>
    <phoneticPr fontId="3"/>
  </si>
  <si>
    <t>その他の聴覚障害</t>
    <rPh sb="2" eb="3">
      <t>タ</t>
    </rPh>
    <rPh sb="4" eb="8">
      <t>チョウカクショウガイ</t>
    </rPh>
    <phoneticPr fontId="3"/>
  </si>
  <si>
    <t>その他の肢体不自由</t>
    <rPh sb="2" eb="3">
      <t>タ</t>
    </rPh>
    <rPh sb="4" eb="9">
      <t>シタイフジユウ</t>
    </rPh>
    <phoneticPr fontId="3"/>
  </si>
  <si>
    <t>教材のテキストデータ化</t>
    <rPh sb="0" eb="2">
      <t>キョウザイ</t>
    </rPh>
    <rPh sb="10" eb="11">
      <t>カ</t>
    </rPh>
    <phoneticPr fontId="3"/>
  </si>
  <si>
    <t>教材の拡大</t>
    <rPh sb="0" eb="2">
      <t>キョウザイ</t>
    </rPh>
    <rPh sb="3" eb="5">
      <t>カクダイ</t>
    </rPh>
    <phoneticPr fontId="3"/>
  </si>
  <si>
    <t>ビデオ教材字幕付け・文字起こし</t>
    <rPh sb="3" eb="5">
      <t>キョウザイ</t>
    </rPh>
    <rPh sb="5" eb="7">
      <t>ジマク</t>
    </rPh>
    <rPh sb="7" eb="8">
      <t>ヅ</t>
    </rPh>
    <rPh sb="10" eb="12">
      <t>モジ</t>
    </rPh>
    <rPh sb="12" eb="13">
      <t>オ</t>
    </rPh>
    <phoneticPr fontId="3"/>
  </si>
  <si>
    <t>ノイズキャンセリングイヤホン等</t>
    <rPh sb="14" eb="15">
      <t>トウ</t>
    </rPh>
    <phoneticPr fontId="3"/>
  </si>
  <si>
    <t>試験時間の延長</t>
    <rPh sb="0" eb="2">
      <t>シケン</t>
    </rPh>
    <rPh sb="2" eb="4">
      <t>ジカン</t>
    </rPh>
    <rPh sb="5" eb="7">
      <t>エンチョウ</t>
    </rPh>
    <phoneticPr fontId="3"/>
  </si>
  <si>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</si>
  <si>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</si>
  <si>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</si>
  <si>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</si>
  <si>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チューター等の活用</t>
    <rPh sb="5" eb="6">
      <t>トウ</t>
    </rPh>
    <rPh sb="7" eb="9">
      <t>カツヨウ</t>
    </rPh>
    <phoneticPr fontId="3"/>
  </si>
  <si>
    <t>その他の授業支援</t>
    <rPh sb="2" eb="3">
      <t>タ</t>
    </rPh>
    <rPh sb="4" eb="6">
      <t>ジュギョウ</t>
    </rPh>
    <rPh sb="6" eb="8">
      <t>シエン</t>
    </rPh>
    <phoneticPr fontId="3"/>
  </si>
  <si>
    <t>ガイドヘルプ</t>
  </si>
  <si>
    <t>リーディングサービス</t>
  </si>
  <si>
    <t>手話・触手話</t>
  </si>
  <si>
    <t>ノートテイク・パソコンテイク</t>
  </si>
  <si>
    <t>補聴援助システム</t>
  </si>
  <si>
    <t>パソコンの持込・使用</t>
  </si>
  <si>
    <t>読み上げソフト</t>
  </si>
  <si>
    <t>オンライン授業における情報保障等</t>
  </si>
  <si>
    <t>実技・実習、フィールドワークにおける配慮</t>
  </si>
  <si>
    <t>授業内容の代替</t>
  </si>
  <si>
    <t>オンライン授業による対面授業の代替</t>
  </si>
  <si>
    <t>レポート作成等の学修指導</t>
  </si>
  <si>
    <t>履修登録の支援</t>
  </si>
  <si>
    <t>別室受験</t>
  </si>
  <si>
    <t>専用机・椅子・スペースの確保</t>
  </si>
  <si>
    <t>大区分</t>
    <phoneticPr fontId="2"/>
  </si>
  <si>
    <t>表A-２　その他の授業支援の具体的内容</t>
    <rPh sb="0" eb="1">
      <t>ヒョウ</t>
    </rPh>
    <rPh sb="7" eb="8">
      <t>タ</t>
    </rPh>
    <rPh sb="9" eb="11">
      <t>ジュギョウ</t>
    </rPh>
    <rPh sb="11" eb="13">
      <t>シエン</t>
    </rPh>
    <rPh sb="14" eb="17">
      <t>グタイテキ</t>
    </rPh>
    <rPh sb="17" eb="19">
      <t>ナイヨウ</t>
    </rPh>
    <phoneticPr fontId="2"/>
  </si>
  <si>
    <t>障害小区分</t>
  </si>
  <si>
    <t>表B</t>
    <rPh sb="0" eb="1">
      <t>ヒョウ</t>
    </rPh>
    <phoneticPr fontId="2"/>
  </si>
  <si>
    <r>
      <rPr>
        <b/>
        <sz val="16"/>
        <color theme="0" tint="-0.249977111117893"/>
        <rFont val="UD デジタル 教科書体 NK-R"/>
        <family val="1"/>
        <charset val="128"/>
      </rPr>
      <t>表A-4</t>
    </r>
    <r>
      <rPr>
        <sz val="16"/>
        <color theme="0" tint="-0.249977111117893"/>
        <rFont val="UD デジタル 教科書体 NK-R"/>
        <family val="1"/>
        <charset val="128"/>
      </rPr>
      <t xml:space="preserve">
　表A-1で選択していない支援の中で、申出があれば実施可能な支援がある場合に、該当するものに「１」を記入してください。</t>
    </r>
    <phoneticPr fontId="2"/>
  </si>
  <si>
    <t>６．受験者数・入学者数</t>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</si>
  <si>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</si>
  <si>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r>
      <rPr>
        <b/>
        <sz val="9"/>
        <color theme="0" tint="-0.34998626667073579"/>
        <rFont val="UD デジタル 教科書体 NK-R"/>
        <family val="1"/>
        <charset val="128"/>
      </rPr>
      <t>学部</t>
    </r>
    <r>
      <rPr>
        <sz val="9"/>
        <color theme="0" tint="-0.34998626667073579"/>
        <rFont val="UD デジタル 教科書体 NK-R"/>
        <family val="1"/>
        <charset val="128"/>
      </rPr>
      <t>（通学）</t>
    </r>
    <rPh sb="0" eb="2">
      <t>ガクブ</t>
    </rPh>
    <rPh sb="3" eb="5">
      <t>ツウガク</t>
    </rPh>
    <phoneticPr fontId="8"/>
  </si>
  <si>
    <r>
      <rPr>
        <b/>
        <sz val="9"/>
        <color theme="0" tint="-0.34998626667073579"/>
        <rFont val="UD デジタル 教科書体 NK-R"/>
        <family val="1"/>
        <charset val="128"/>
      </rPr>
      <t>学部</t>
    </r>
    <r>
      <rPr>
        <sz val="9"/>
        <color theme="0" tint="-0.34998626667073579"/>
        <rFont val="UD デジタル 教科書体 NK-R"/>
        <family val="1"/>
        <charset val="128"/>
      </rPr>
      <t xml:space="preserve">
（通信）</t>
    </r>
    <rPh sb="0" eb="2">
      <t>ガクブ</t>
    </rPh>
    <rPh sb="4" eb="6">
      <t>ツウシン</t>
    </rPh>
    <phoneticPr fontId="8"/>
  </si>
  <si>
    <r>
      <rPr>
        <b/>
        <sz val="9"/>
        <color theme="0" tint="-0.34998626667073579"/>
        <rFont val="UD デジタル 教科書体 NK-R"/>
        <family val="1"/>
        <charset val="128"/>
      </rPr>
      <t xml:space="preserve">大学院
</t>
    </r>
    <r>
      <rPr>
        <sz val="9"/>
        <color theme="0" tint="-0.34998626667073579"/>
        <rFont val="UD デジタル 教科書体 NK-R"/>
        <family val="1"/>
        <charset val="128"/>
      </rPr>
      <t>（通学）</t>
    </r>
    <rPh sb="0" eb="3">
      <t>ダイガクイン</t>
    </rPh>
    <rPh sb="5" eb="7">
      <t>ツウガク</t>
    </rPh>
    <phoneticPr fontId="8"/>
  </si>
  <si>
    <r>
      <rPr>
        <b/>
        <sz val="9"/>
        <color theme="0" tint="-0.34998626667073579"/>
        <rFont val="UD デジタル 教科書体 NK-R"/>
        <family val="1"/>
        <charset val="128"/>
      </rPr>
      <t xml:space="preserve">大学院
</t>
    </r>
    <r>
      <rPr>
        <sz val="9"/>
        <color theme="0" tint="-0.34998626667073579"/>
        <rFont val="UD デジタル 教科書体 NK-R"/>
        <family val="1"/>
        <charset val="128"/>
      </rPr>
      <t>（通信）</t>
    </r>
    <rPh sb="0" eb="3">
      <t>ダイガクイン</t>
    </rPh>
    <rPh sb="5" eb="7">
      <t>ツウシン</t>
    </rPh>
    <phoneticPr fontId="8"/>
  </si>
  <si>
    <t>計
（学部・通学～専攻科）</t>
    <phoneticPr fontId="2"/>
  </si>
  <si>
    <t>その他の
選抜</t>
    <phoneticPr fontId="8"/>
  </si>
  <si>
    <r>
      <rPr>
        <sz val="12"/>
        <color theme="0" tint="-0.249977111117893"/>
        <rFont val="UD デジタル 教科書体 NK-R"/>
        <family val="1"/>
        <charset val="128"/>
      </rPr>
      <t>（２）入学者選抜において実施した受験上の配慮の内容</t>
    </r>
    <r>
      <rPr>
        <b/>
        <sz val="11"/>
        <color theme="0" tint="-0.249977111117893"/>
        <rFont val="UD デジタル 教科書体 NK-R"/>
        <family val="1"/>
        <charset val="128"/>
      </rPr>
      <t xml:space="preserve">
　　</t>
    </r>
    <r>
      <rPr>
        <sz val="10"/>
        <color theme="0" tint="-0.249977111117893"/>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8"/>
  </si>
  <si>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</si>
  <si>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</si>
  <si>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</si>
  <si>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</si>
  <si>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</si>
  <si>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</si>
  <si>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</si>
  <si>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</si>
  <si>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</si>
  <si>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</si>
  <si>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</si>
  <si>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</si>
  <si>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</si>
  <si>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</si>
  <si>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</si>
  <si>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</si>
  <si>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</si>
  <si>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</si>
  <si>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</si>
  <si>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</si>
  <si>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</si>
  <si>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</si>
  <si>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</si>
  <si>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</si>
  <si>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</si>
  <si>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</si>
  <si>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</si>
  <si>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</si>
  <si>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</si>
  <si>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</si>
  <si>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</si>
  <si>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t>７．前年度卒業生の進路</t>
  </si>
  <si>
    <t>（１） 学部（通学課程）最高年次及び卒業障害学生数</t>
    <phoneticPr fontId="2"/>
  </si>
  <si>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8"/>
  </si>
  <si>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8"/>
  </si>
  <si>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8"/>
  </si>
  <si>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8"/>
  </si>
  <si>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8"/>
  </si>
  <si>
    <t>学部（通学課程）</t>
  </si>
  <si>
    <t>人文科学</t>
  </si>
  <si>
    <t>在籍者</t>
  </si>
  <si>
    <t>うつ状態</t>
    <rPh sb="2" eb="4">
      <t>ジョウタイ</t>
    </rPh>
    <phoneticPr fontId="2"/>
  </si>
  <si>
    <t>術後</t>
    <rPh sb="0" eb="2">
      <t>ジュツゴ</t>
    </rPh>
    <phoneticPr fontId="2"/>
  </si>
  <si>
    <r>
      <rPr>
        <sz val="9"/>
        <rFont val="Meiryo UI"/>
        <family val="3"/>
        <charset val="128"/>
      </rPr>
      <t xml:space="preserve">     学科
  （専攻）
</t>
    </r>
    <r>
      <rPr>
        <sz val="9"/>
        <color rgb="FFFF0000"/>
        <rFont val="Meiryo UI"/>
        <family val="3"/>
        <charset val="128"/>
      </rPr>
      <t xml:space="preserve">
令和７年５月１日に、学部（通学課程）の最高年次に在籍していた障害学生について回答してください。卒業しなかった学生も含みます。</t>
    </r>
    <rPh sb="31" eb="33">
      <t>カテイ</t>
    </rPh>
    <phoneticPr fontId="2"/>
  </si>
  <si>
    <t>卒業した（令和8年３月31日現在）</t>
    <rPh sb="0" eb="2">
      <t>ソツギョウ</t>
    </rPh>
    <rPh sb="5" eb="7">
      <t>レイワ</t>
    </rPh>
    <rPh sb="8" eb="9">
      <t>ネン</t>
    </rPh>
    <rPh sb="10" eb="11">
      <t>ガツ</t>
    </rPh>
    <rPh sb="13" eb="14">
      <t>ニチ</t>
    </rPh>
    <rPh sb="14" eb="16">
      <t>ゲンザイ</t>
    </rPh>
    <phoneticPr fontId="8"/>
  </si>
  <si>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8"/>
  </si>
  <si>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8"/>
  </si>
  <si>
    <t>障害大区分不明の学生</t>
    <rPh sb="2" eb="3">
      <t>ダイ</t>
    </rPh>
    <phoneticPr fontId="2"/>
  </si>
  <si>
    <t>障害小区分不明の学生</t>
    <rPh sb="2" eb="3">
      <t>ショウ</t>
    </rPh>
    <phoneticPr fontId="2"/>
  </si>
  <si>
    <t>障害小区分不明の学生</t>
    <phoneticPr fontId="2"/>
  </si>
  <si>
    <t>課程不明の学生</t>
    <rPh sb="0" eb="2">
      <t>カテイ</t>
    </rPh>
    <phoneticPr fontId="2"/>
  </si>
  <si>
    <t>学科（専攻）不明の学生</t>
    <rPh sb="0" eb="2">
      <t>ガッカ</t>
    </rPh>
    <rPh sb="3" eb="5">
      <t>センコウ</t>
    </rPh>
    <rPh sb="6" eb="8">
      <t>フメイ</t>
    </rPh>
    <rPh sb="9" eb="11">
      <t>ガクセイ</t>
    </rPh>
    <phoneticPr fontId="2"/>
  </si>
  <si>
    <t>課程不明の学生</t>
    <phoneticPr fontId="2"/>
  </si>
  <si>
    <t>学科（専攻）不明の学生</t>
    <phoneticPr fontId="2"/>
  </si>
  <si>
    <t>学科（専攻）不明の学生</t>
    <rPh sb="0" eb="2">
      <t>ガッカ</t>
    </rPh>
    <rPh sb="3" eb="5">
      <t>センコウ</t>
    </rPh>
    <rPh sb="6" eb="8">
      <t>フメイ</t>
    </rPh>
    <phoneticPr fontId="2"/>
  </si>
  <si>
    <t>障害大区分不明の学生</t>
    <phoneticPr fontId="2"/>
  </si>
  <si>
    <t>障</t>
    <rPh sb="0" eb="1">
      <t>ショウ</t>
    </rPh>
    <phoneticPr fontId="2"/>
  </si>
  <si>
    <t>支</t>
    <rPh sb="0" eb="1">
      <t>シ</t>
    </rPh>
    <phoneticPr fontId="2"/>
  </si>
  <si>
    <t>合</t>
    <rPh sb="0" eb="1">
      <t>ゴウ</t>
    </rPh>
    <phoneticPr fontId="2"/>
  </si>
  <si>
    <t>過敏性腸症候群</t>
    <rPh sb="0" eb="7">
      <t>カビンセイチョウショウコウグン</t>
    </rPh>
    <phoneticPr fontId="2"/>
  </si>
  <si>
    <r>
      <t>実施した受験上の配慮　</t>
    </r>
    <r>
      <rPr>
        <sz val="9"/>
        <color rgb="FFFF0000"/>
        <rFont val="Meiryo UI"/>
        <family val="3"/>
        <charset val="128"/>
      </rPr>
      <t>複数選択可</t>
    </r>
    <rPh sb="0" eb="2">
      <t>ジッシ</t>
    </rPh>
    <rPh sb="4" eb="6">
      <t>ジュケン</t>
    </rPh>
    <rPh sb="6" eb="7">
      <t>ジョウ</t>
    </rPh>
    <rPh sb="8" eb="10">
      <t>ハイリョ</t>
    </rPh>
    <rPh sb="11" eb="13">
      <t>フクスウ</t>
    </rPh>
    <rPh sb="13" eb="15">
      <t>センタク</t>
    </rPh>
    <rPh sb="15" eb="16">
      <t>カ</t>
    </rPh>
    <phoneticPr fontId="2"/>
  </si>
  <si>
    <t>診断名検索</t>
    <rPh sb="0" eb="3">
      <t>シンダンメイ</t>
    </rPh>
    <rPh sb="3" eb="5">
      <t>ケンサク</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</si>
  <si>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</si>
  <si>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</si>
  <si>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※G～K列は非表示にする</t>
    <rPh sb="4" eb="5">
      <t>レツ</t>
    </rPh>
    <rPh sb="6" eb="9">
      <t>ヒヒョウジ</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</si>
  <si>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</si>
  <si>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診断名リスト</t>
    <rPh sb="0" eb="3">
      <t>シンダンメイ</t>
    </rPh>
    <phoneticPr fontId="86"/>
  </si>
  <si>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</si>
  <si>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</si>
  <si>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</si>
  <si>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</si>
  <si>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</si>
  <si>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</si>
  <si>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</si>
  <si>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</si>
  <si>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</si>
  <si>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</si>
  <si>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</si>
  <si>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</si>
  <si>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41"/>
  </si>
  <si>
    <t>チック</t>
    <phoneticPr fontId="2"/>
  </si>
  <si>
    <t>チック障害</t>
    <rPh sb="3" eb="5">
      <t>ショウガイ</t>
    </rPh>
    <phoneticPr fontId="2"/>
  </si>
  <si>
    <t>場面緘黙</t>
    <phoneticPr fontId="2"/>
  </si>
  <si>
    <t>場面緘黙症</t>
    <rPh sb="4" eb="5">
      <t>ショウ</t>
    </rPh>
    <phoneticPr fontId="2"/>
  </si>
  <si>
    <t>機能性高体温症</t>
  </si>
  <si>
    <t>精神障害</t>
    <rPh sb="0" eb="4">
      <t>セイシンショウガイ</t>
    </rPh>
    <phoneticPr fontId="2"/>
  </si>
  <si>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</si>
  <si>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</si>
  <si>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</si>
  <si>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</si>
  <si>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</si>
  <si>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</si>
  <si>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</si>
  <si>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7"/>
  </si>
  <si>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</si>
  <si>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</si>
  <si>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</si>
  <si>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</si>
  <si>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</si>
  <si>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16"/>
  </si>
  <si>
    <t>➡表Bに進む</t>
  </si>
  <si>
    <t>ア・注意事項等の文書による伝達</t>
    <phoneticPr fontId="2"/>
  </si>
  <si>
    <t>カ・問題文の読み上げ、音声による解答</t>
    <rPh sb="2" eb="5">
      <t>モンダイブン</t>
    </rPh>
    <rPh sb="6" eb="7">
      <t>ヨ</t>
    </rPh>
    <rPh sb="8" eb="9">
      <t>ア</t>
    </rPh>
    <rPh sb="11" eb="13">
      <t>オンセイ</t>
    </rPh>
    <rPh sb="16" eb="18">
      <t>カイトウ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</si>
</sst>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name val="Meiryo UI"/>
      <family val="3"/>
      <charset val="128"/>
    </font>
    <font>
      <sz val="10"/>
      <color indexed="10"/>
      <name val="ＭＳ Ｐゴシック"/>
      <family val="3"/>
      <charset val="128"/>
    </font>
    <font>
      <u/>
      <sz val="11"/>
      <color theme="10"/>
      <name val="游ゴシック"/>
      <family val="2"/>
      <charset val="128"/>
      <scheme val="minor"/>
    </font>
    <font>
      <sz val="6"/>
      <name val="Meiryo UI"/>
      <family val="2"/>
      <charset val="128"/>
    </font>
    <font>
      <sz val="9"/>
      <color theme="1"/>
      <name val="Meiryo UI"/>
      <family val="3"/>
      <charset val="128"/>
    </font>
    <font>
      <sz val="6"/>
      <name val="ＭＳ Ｐゴシック"/>
      <family val="3"/>
      <charset val="128"/>
    </font>
    <font>
      <sz val="9"/>
      <name val="Meiryo UI"/>
      <family val="3"/>
      <charset val="128"/>
    </font>
    <font>
      <sz val="11"/>
      <color theme="0"/>
      <name val="Meiryo UI"/>
      <family val="3"/>
      <charset val="128"/>
    </font>
    <font>
      <sz val="9"/>
      <color theme="0"/>
      <name val="Meiryo UI"/>
      <family val="3"/>
      <charset val="128"/>
    </font>
    <font>
      <sz val="9"/>
      <color rgb="FFFF0000"/>
      <name val="Meiryo UI"/>
      <family val="3"/>
      <charset val="128"/>
    </font>
    <font>
      <sz val="8"/>
      <color theme="1"/>
      <name val="Meiryo UI"/>
      <family val="3"/>
      <charset val="128"/>
    </font>
    <font>
      <sz val="6"/>
      <color theme="1"/>
      <name val="Meiryo UI"/>
      <family val="3"/>
      <charset val="128"/>
    </font>
    <font>
      <sz val="11"/>
      <color theme="1"/>
      <name val="游ゴシック"/>
      <family val="2"/>
      <charset val="128"/>
      <scheme val="minor"/>
    </font>
    <font>
      <sz val="10"/>
      <color theme="1"/>
      <name val="Meiryo UI"/>
      <family val="3"/>
      <charset val="128"/>
    </font>
    <font>
      <sz val="10"/>
      <color theme="0" tint="-0.34998626667073579"/>
      <name val="Meiryo UI"/>
      <family val="3"/>
      <charset val="128"/>
    </font>
    <font>
      <b/>
      <sz val="16"/>
      <color theme="0"/>
      <name val="UD デジタル 教科書体 NK-R"/>
      <family val="1"/>
      <charset val="128"/>
    </font>
    <font>
      <sz val="11"/>
      <name val="UD デジタル 教科書体 NK-R"/>
      <family val="1"/>
      <charset val="128"/>
    </font>
    <font>
      <sz val="11"/>
      <color rgb="FFFF0000"/>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sz val="12"/>
      <name val="UD デジタル 教科書体 NK-R"/>
      <family val="1"/>
      <charset val="128"/>
    </font>
    <font>
      <sz val="9"/>
      <name val="UD デジタル 教科書体 NK-R"/>
      <family val="1"/>
      <charset val="128"/>
    </font>
    <font>
      <sz val="10"/>
      <name val="UD デジタル 教科書体 NK-R"/>
      <family val="1"/>
      <charset val="128"/>
    </font>
    <font>
      <u/>
      <sz val="11"/>
      <name val="UD デジタル 教科書体 NK-R"/>
      <family val="1"/>
      <charset val="128"/>
    </font>
    <font>
      <b/>
      <sz val="9"/>
      <name val="UD デジタル 教科書体 NK-R"/>
      <family val="1"/>
      <charset val="128"/>
    </font>
    <font>
      <sz val="8"/>
      <name val="UD デジタル 教科書体 NK-R"/>
      <family val="1"/>
      <charset val="128"/>
    </font>
    <font>
      <b/>
      <sz val="11"/>
      <name val="UD デジタル 教科書体 NK-R"/>
      <family val="1"/>
      <charset val="128"/>
    </font>
    <font>
      <sz val="9"/>
      <color rgb="FFFF0000"/>
      <name val="UD デジタル 教科書体 NK-R"/>
      <family val="1"/>
      <charset val="128"/>
    </font>
    <font>
      <sz val="11"/>
      <color theme="0"/>
      <name val="UD デジタル 教科書体 NK-R"/>
      <family val="1"/>
      <charset val="128"/>
    </font>
    <font>
      <sz val="11"/>
      <color theme="1"/>
      <name val="UD デジタル 教科書体 NK-R"/>
      <family val="1"/>
      <charset val="128"/>
    </font>
    <font>
      <sz val="9"/>
      <color indexed="9"/>
      <name val="UD デジタル 教科書体 NK-R"/>
      <family val="1"/>
      <charset val="128"/>
    </font>
    <font>
      <sz val="11"/>
      <color indexed="9"/>
      <name val="UD デジタル 教科書体 NK-R"/>
      <family val="1"/>
      <charset val="128"/>
    </font>
    <font>
      <b/>
      <sz val="10"/>
      <name val="UD デジタル 教科書体 NK-R"/>
      <family val="1"/>
      <charset val="128"/>
    </font>
    <font>
      <b/>
      <sz val="14"/>
      <name val="UD デジタル 教科書体 NK-R"/>
      <family val="1"/>
      <charset val="128"/>
    </font>
    <font>
      <u/>
      <sz val="11"/>
      <color theme="10"/>
      <name val="UD デジタル 教科書体 NK-R"/>
      <family val="1"/>
      <charset val="128"/>
    </font>
    <font>
      <b/>
      <sz val="12"/>
      <name val="UD デジタル 教科書体 NK-R"/>
      <family val="1"/>
      <charset val="128"/>
    </font>
    <font>
      <b/>
      <sz val="12"/>
      <color rgb="FFFF0000"/>
      <name val="UD デジタル 教科書体 NK-R"/>
      <family val="1"/>
      <charset val="128"/>
    </font>
    <font>
      <sz val="11"/>
      <color theme="1"/>
      <name val="Meiryo UI"/>
      <family val="3"/>
      <charset val="128"/>
    </font>
    <font>
      <b/>
      <sz val="11"/>
      <color theme="1"/>
      <name val="游ゴシック"/>
      <family val="3"/>
      <charset val="128"/>
      <scheme val="minor"/>
    </font>
    <font>
      <sz val="7.5"/>
      <color theme="1"/>
      <name val="Meiryo UI"/>
      <family val="3"/>
      <charset val="128"/>
    </font>
    <font>
      <sz val="9.5"/>
      <name val="UD デジタル 教科書体 NK-R"/>
      <family val="1"/>
      <charset val="128"/>
    </font>
    <font>
      <b/>
      <sz val="14"/>
      <color theme="0"/>
      <name val="UD デジタル 教科書体 NK-R"/>
      <family val="1"/>
      <charset val="128"/>
    </font>
    <font>
      <b/>
      <sz val="14"/>
      <color indexed="9"/>
      <name val="UD デジタル 教科書体 NK-R"/>
      <family val="1"/>
      <charset val="128"/>
    </font>
    <font>
      <sz val="8"/>
      <name val="Meiryo UI"/>
      <family val="3"/>
      <charset val="128"/>
    </font>
    <font>
      <u/>
      <sz val="11"/>
      <color indexed="12"/>
      <name val="ＭＳ Ｐゴシック"/>
      <family val="3"/>
      <charset val="128"/>
    </font>
    <font>
      <sz val="12"/>
      <color indexed="9"/>
      <name val="Meiryo UI"/>
      <family val="3"/>
      <charset val="128"/>
    </font>
    <font>
      <sz val="10"/>
      <color rgb="FFFF0000"/>
      <name val="Meiryo UI"/>
      <family val="3"/>
      <charset val="128"/>
    </font>
    <font>
      <b/>
      <sz val="16"/>
      <name val="UD デジタル 教科書体 NK-R"/>
      <family val="1"/>
      <charset val="128"/>
    </font>
    <font>
      <sz val="11"/>
      <color theme="0" tint="-0.249977111117893"/>
      <name val="UD デジタル 教科書体 NK-R"/>
      <family val="1"/>
      <charset val="128"/>
    </font>
    <font>
      <sz val="9"/>
      <color theme="0" tint="-0.249977111117893"/>
      <name val="UD デジタル 教科書体 NK-R"/>
      <family val="1"/>
      <charset val="128"/>
    </font>
    <font>
      <b/>
      <sz val="10"/>
      <color theme="0" tint="-0.249977111117893"/>
      <name val="UD デジタル 教科書体 NK-R"/>
      <family val="1"/>
      <charset val="128"/>
    </font>
    <font>
      <sz val="10"/>
      <color theme="0" tint="-0.249977111117893"/>
      <name val="UD デジタル 教科書体 NK-R"/>
      <family val="1"/>
      <charset val="128"/>
    </font>
    <font>
      <sz val="14"/>
      <name val="UD デジタル 教科書体 NK-R"/>
      <family val="1"/>
      <charset val="128"/>
    </font>
    <font>
      <sz val="16"/>
      <name val="UD デジタル 教科書体 NK-R"/>
      <family val="1"/>
      <charset val="128"/>
    </font>
    <font>
      <sz val="16"/>
      <color theme="1"/>
      <name val="UD デジタル 教科書体 NK-R"/>
      <family val="1"/>
      <charset val="128"/>
    </font>
    <font>
      <u/>
      <sz val="9"/>
      <color rgb="FFFF0000"/>
      <name val="Meiryo UI"/>
      <family val="3"/>
      <charset val="128"/>
    </font>
    <font>
      <u/>
      <sz val="9"/>
      <color theme="1"/>
      <name val="Meiryo UI"/>
      <family val="3"/>
      <charset val="128"/>
    </font>
    <font>
      <sz val="11"/>
      <color rgb="FF0070C0"/>
      <name val="UD デジタル 教科書体 NK-R"/>
      <family val="1"/>
      <charset val="128"/>
    </font>
    <font>
      <b/>
      <sz val="14"/>
      <color theme="0" tint="-0.34998626667073579"/>
      <name val="UD デジタル 教科書体 NK-R"/>
      <family val="1"/>
      <charset val="128"/>
    </font>
    <font>
      <sz val="13"/>
      <color theme="0" tint="-0.249977111117893"/>
      <name val="UD デジタル 教科書体 NK-R"/>
      <family val="1"/>
      <charset val="128"/>
    </font>
    <font>
      <sz val="12"/>
      <color theme="0" tint="-0.249977111117893"/>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b/>
      <sz val="14"/>
      <color theme="0" tint="-0.249977111117893"/>
      <name val="UD デジタル 教科書体 NK-R"/>
      <family val="1"/>
      <charset val="128"/>
    </font>
    <font>
      <b/>
      <sz val="11"/>
      <color theme="0" tint="-0.34998626667073579"/>
      <name val="UD デジタル 教科書体 NK-R"/>
      <family val="1"/>
      <charset val="128"/>
    </font>
    <font>
      <sz val="10"/>
      <color theme="0" tint="-0.34998626667073579"/>
      <name val="UD デジタル 教科書体 NK-R"/>
      <family val="1"/>
      <charset val="128"/>
    </font>
    <font>
      <b/>
      <sz val="9"/>
      <color theme="0" tint="-0.34998626667073579"/>
      <name val="UD デジタル 教科書体 NK-R"/>
      <family val="1"/>
      <charset val="128"/>
    </font>
    <font>
      <sz val="9"/>
      <color theme="0" tint="-0.34998626667073579"/>
      <name val="UD デジタル 教科書体 NK-R"/>
      <family val="1"/>
      <charset val="128"/>
    </font>
    <font>
      <b/>
      <sz val="12"/>
      <color theme="0" tint="-0.249977111117893"/>
      <name val="UD デジタル 教科書体 NK-R"/>
      <family val="1"/>
      <charset val="128"/>
    </font>
    <font>
      <sz val="12"/>
      <color theme="0" tint="-0.34998626667073579"/>
      <name val="UD デジタル 教科書体 NK-R"/>
      <family val="1"/>
      <charset val="128"/>
    </font>
    <font>
      <b/>
      <sz val="16"/>
      <color theme="0" tint="-0.249977111117893"/>
      <name val="UD デジタル 教科書体 NK-R"/>
      <family val="1"/>
      <charset val="128"/>
    </font>
    <font>
      <b/>
      <sz val="11"/>
      <color theme="0" tint="-0.249977111117893"/>
      <name val="UD デジタル 教科書体 NK-R"/>
      <family val="1"/>
      <charset val="128"/>
    </font>
    <font>
      <sz val="16"/>
      <color theme="0" tint="-0.249977111117893"/>
      <name val="UD デジタル 教科書体 NK-R"/>
      <family val="1"/>
      <charset val="128"/>
    </font>
    <font>
      <b/>
      <sz val="12"/>
      <color theme="0" tint="-0.34998626667073579"/>
      <name val="UD デジタル 教科書体 NK-R"/>
      <family val="1"/>
      <charset val="128"/>
    </font>
    <font>
      <sz val="9.5"/>
      <color theme="0" tint="-0.34998626667073579"/>
      <name val="UD デジタル 教科書体 NK-R"/>
      <family val="1"/>
      <charset val="128"/>
    </font>
    <font>
      <u/>
      <sz val="11"/>
      <color theme="0" tint="-0.34998626667073579"/>
      <name val="UD デジタル 教科書体 NK-R"/>
      <family val="1"/>
      <charset val="128"/>
    </font>
    <font>
      <sz val="8"/>
      <color theme="0" tint="-0.34998626667073579"/>
      <name val="UD デジタル 教科書体 NK-R"/>
      <family val="1"/>
      <charset val="128"/>
    </font>
    <font>
      <b/>
      <sz val="10"/>
      <color theme="0" tint="-0.34998626667073579"/>
      <name val="UD デジタル 教科書体 NK-R"/>
      <family val="1"/>
      <charset val="128"/>
    </font>
    <font>
      <sz val="11"/>
      <color theme="1"/>
      <name val="UD Digi Kyokasho NK-R"/>
      <family val="1"/>
      <charset val="128"/>
    </font>
    <font>
      <sz val="11"/>
      <name val="UD Digi Kyokasho NK-R"/>
      <family val="1"/>
      <charset val="128"/>
    </font>
    <font>
      <b/>
      <sz val="14"/>
      <color rgb="FFFF0000"/>
      <name val="UD デジタル 教科書体 NK-R"/>
      <family val="1"/>
      <charset val="128"/>
    </font>
    <font>
      <sz val="11"/>
      <color rgb="FF1C1C1C"/>
      <name val="UD デジタル 教科書体 NK"/>
      <family val="1"/>
      <charset val="128"/>
    </font>
    <font>
      <sz val="11"/>
      <color theme="1"/>
      <name val="游ゴシック"/>
      <family val="2"/>
      <scheme val="minor"/>
    </font>
    <font>
      <sz val="18"/>
      <color theme="3"/>
      <name val="游ゴシック Light"/>
      <family val="2"/>
      <charset val="128"/>
      <scheme val="major"/>
    </font>
    <font>
      <sz val="11"/>
      <color rgb="FFFF0000"/>
      <name val="UD Digi Kyokasho NK-R"/>
      <family val="1"/>
      <charset val="128"/>
    </font>
    <font>
      <u/>
      <sz val="18"/>
      <color rgb="FF0000FF"/>
      <name val="UD Digi Kyokasho NK-R"/>
      <family val="1"/>
      <charset val="128"/>
    </font>
    <font>
      <u/>
      <sz val="18"/>
      <color theme="0" tint="-0.249977111117893"/>
      <name val="UD デジタル 教科書体 NK-R"/>
      <family val="1"/>
      <charset val="128"/>
    </font>
  </fonts>
  <fills count="51">
    <fill>
      <patternFill patternType="none"/>
    </fill>
    <fill>
      <patternFill patternType="gray125"/>
    </fill>
    <fill>
      <patternFill patternType="solid">
        <fgColor theme="5" tint="0.79998168889431442"/>
        <bgColor indexed="64"/>
      </patternFill>
    </fill>
    <fill>
      <patternFill patternType="solid">
        <fgColor rgb="FF0070C0"/>
        <bgColor indexed="64"/>
      </patternFill>
    </fill>
    <fill>
      <patternFill patternType="solid">
        <fgColor indexed="41"/>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8"/>
        <bgColor indexed="64"/>
      </patternFill>
    </fill>
    <fill>
      <patternFill patternType="solid">
        <fgColor indexed="27"/>
        <bgColor indexed="64"/>
      </patternFill>
    </fill>
    <fill>
      <patternFill patternType="solid">
        <fgColor rgb="FFCCFFFF"/>
        <bgColor indexed="64"/>
      </patternFill>
    </fill>
    <fill>
      <patternFill patternType="solid">
        <fgColor theme="3" tint="0.79998168889431442"/>
        <bgColor indexed="64"/>
      </patternFill>
    </fill>
    <fill>
      <patternFill patternType="solid">
        <fgColor indexed="45"/>
        <bgColor indexed="64"/>
      </patternFill>
    </fill>
    <fill>
      <patternFill patternType="solid">
        <fgColor indexed="50"/>
        <bgColor indexed="64"/>
      </patternFill>
    </fill>
    <fill>
      <patternFill patternType="solid">
        <fgColor indexed="51"/>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FEDC5E"/>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8FFF8F"/>
        <bgColor indexed="64"/>
      </patternFill>
    </fill>
    <fill>
      <patternFill patternType="solid">
        <fgColor rgb="FFFFCCFF"/>
        <bgColor indexed="64"/>
      </patternFill>
    </fill>
    <fill>
      <patternFill patternType="solid">
        <fgColor indexed="47"/>
        <bgColor indexed="64"/>
      </patternFill>
    </fill>
    <fill>
      <patternFill patternType="solid">
        <fgColor rgb="FFFFCC99"/>
        <bgColor indexed="64"/>
      </patternFill>
    </fill>
    <fill>
      <patternFill patternType="solid">
        <fgColor indexed="44"/>
        <bgColor indexed="64"/>
      </patternFill>
    </fill>
    <fill>
      <patternFill patternType="solid">
        <fgColor rgb="FF99CCFF"/>
        <bgColor indexed="64"/>
      </patternFill>
    </fill>
    <fill>
      <patternFill patternType="solid">
        <fgColor theme="2" tint="-9.9948118533890809E-2"/>
        <bgColor indexed="64"/>
      </patternFill>
    </fill>
    <fill>
      <patternFill patternType="solid">
        <fgColor rgb="FFB1A0C7"/>
        <bgColor indexed="64"/>
      </patternFill>
    </fill>
    <fill>
      <patternFill patternType="solid">
        <fgColor rgb="FFD9D9D9"/>
        <bgColor indexed="64"/>
      </patternFill>
    </fill>
    <fill>
      <patternFill patternType="solid">
        <fgColor rgb="FFDA9694"/>
        <bgColor indexed="64"/>
      </patternFill>
    </fill>
    <fill>
      <patternFill patternType="solid">
        <fgColor rgb="FFC4D79B"/>
        <bgColor indexed="64"/>
      </patternFill>
    </fill>
    <fill>
      <patternFill patternType="solid">
        <fgColor theme="0" tint="-0.249977111117893"/>
        <bgColor indexed="64"/>
      </patternFill>
    </fill>
    <fill>
      <patternFill patternType="solid">
        <fgColor theme="0"/>
        <bgColor indexed="64"/>
      </patternFill>
    </fill>
    <fill>
      <patternFill patternType="solid">
        <fgColor rgb="FF92CDDC"/>
        <bgColor indexed="64"/>
      </patternFill>
    </fill>
    <fill>
      <patternFill patternType="solid">
        <fgColor rgb="FFFCD5B4"/>
        <bgColor indexed="64"/>
      </patternFill>
    </fill>
    <fill>
      <patternFill patternType="solid">
        <fgColor rgb="FF90CDDC"/>
        <bgColor indexed="64"/>
      </patternFill>
    </fill>
    <fill>
      <patternFill patternType="solid">
        <fgColor rgb="FFC5D9F1"/>
        <bgColor indexed="64"/>
      </patternFill>
    </fill>
    <fill>
      <patternFill patternType="solid">
        <fgColor rgb="FFFDE9D9"/>
        <bgColor indexed="64"/>
      </patternFill>
    </fill>
    <fill>
      <patternFill patternType="solid">
        <fgColor rgb="FFEBF1DE"/>
        <bgColor indexed="64"/>
      </patternFill>
    </fill>
    <fill>
      <patternFill patternType="solid">
        <fgColor rgb="FFCCECFF"/>
        <bgColor indexed="64"/>
      </patternFill>
    </fill>
    <fill>
      <patternFill patternType="solid">
        <fgColor rgb="FFD9E1F2"/>
        <bgColor indexed="64"/>
      </patternFill>
    </fill>
    <fill>
      <patternFill patternType="solid">
        <fgColor rgb="FFFFFFCC"/>
        <bgColor indexed="64"/>
      </patternFill>
    </fill>
    <fill>
      <patternFill patternType="solid">
        <fgColor rgb="FFFFFBAB"/>
        <bgColor indexed="64"/>
      </patternFill>
    </fill>
    <fill>
      <patternFill patternType="solid">
        <fgColor rgb="FFBFE3EB"/>
        <bgColor indexed="64"/>
      </patternFill>
    </fill>
    <fill>
      <patternFill patternType="solid">
        <fgColor rgb="FFED7D31"/>
        <bgColor indexed="64"/>
      </patternFill>
    </fill>
    <fill>
      <patternFill patternType="solid">
        <fgColor theme="8" tint="0.79998168889431442"/>
        <bgColor indexed="64"/>
      </patternFill>
    </fill>
  </fills>
  <borders count="5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auto="1"/>
      </top>
      <bottom style="hair">
        <color auto="1"/>
      </bottom>
      <diagonal/>
    </border>
    <border>
      <left/>
      <right style="thin">
        <color indexed="64"/>
      </right>
      <top style="thin">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medium">
        <color indexed="64"/>
      </right>
      <top/>
      <bottom style="hair">
        <color auto="1"/>
      </bottom>
      <diagonal/>
    </border>
    <border>
      <left style="medium">
        <color indexed="64"/>
      </left>
      <right/>
      <top/>
      <bottom style="hair">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hair">
        <color auto="1"/>
      </right>
      <top/>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hair">
        <color auto="1"/>
      </bottom>
      <diagonal/>
    </border>
    <border>
      <left style="hair">
        <color indexed="64"/>
      </left>
      <right style="thin">
        <color indexed="64"/>
      </right>
      <top style="medium">
        <color indexed="64"/>
      </top>
      <bottom style="hair">
        <color indexed="64"/>
      </bottom>
      <diagonal/>
    </border>
    <border>
      <left/>
      <right style="hair">
        <color auto="1"/>
      </right>
      <top style="medium">
        <color indexed="64"/>
      </top>
      <bottom/>
      <diagonal/>
    </border>
    <border>
      <left style="medium">
        <color indexed="64"/>
      </left>
      <right/>
      <top/>
      <bottom style="thin">
        <color indexed="64"/>
      </bottom>
      <diagonal/>
    </border>
    <border>
      <left/>
      <right style="hair">
        <color auto="1"/>
      </right>
      <top/>
      <bottom style="thin">
        <color auto="1"/>
      </bottom>
      <diagonal/>
    </border>
    <border>
      <left style="hair">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thin">
        <color auto="1"/>
      </top>
      <bottom/>
      <diagonal/>
    </border>
    <border>
      <left style="medium">
        <color indexed="64"/>
      </left>
      <right style="hair">
        <color indexed="64"/>
      </right>
      <top style="thin">
        <color indexed="64"/>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right style="hair">
        <color auto="1"/>
      </right>
      <top/>
      <bottom style="medium">
        <color indexed="64"/>
      </bottom>
      <diagonal/>
    </border>
    <border>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hair">
        <color indexed="64"/>
      </top>
      <bottom style="medium">
        <color indexed="64"/>
      </bottom>
      <diagonal/>
    </border>
    <border>
      <left style="double">
        <color indexed="12"/>
      </left>
      <right style="double">
        <color indexed="12"/>
      </right>
      <top style="double">
        <color indexed="12"/>
      </top>
      <bottom style="double">
        <color indexed="12"/>
      </bottom>
      <diagonal/>
    </border>
    <border>
      <left/>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auto="1"/>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style="medium">
        <color indexed="64"/>
      </bottom>
      <diagonal/>
    </border>
    <border>
      <left style="hair">
        <color auto="1"/>
      </left>
      <right style="hair">
        <color auto="1"/>
      </right>
      <top style="thin">
        <color auto="1"/>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style="thin">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double">
        <color indexed="64"/>
      </left>
      <right style="medium">
        <color indexed="64"/>
      </right>
      <top/>
      <bottom style="thin">
        <color indexed="64"/>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double">
        <color indexed="64"/>
      </left>
      <right style="medium">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style="medium">
        <color indexed="64"/>
      </bottom>
      <diagonal/>
    </border>
    <border>
      <left style="mediumDashed">
        <color rgb="FFFF0000"/>
      </left>
      <right style="thin">
        <color indexed="64"/>
      </right>
      <top style="mediumDashed">
        <color rgb="FFFF0000"/>
      </top>
      <bottom style="hair">
        <color indexed="64"/>
      </bottom>
      <diagonal/>
    </border>
    <border>
      <left style="thin">
        <color indexed="64"/>
      </left>
      <right style="thin">
        <color indexed="64"/>
      </right>
      <top style="mediumDashed">
        <color rgb="FFFF0000"/>
      </top>
      <bottom style="hair">
        <color auto="1"/>
      </bottom>
      <diagonal/>
    </border>
    <border>
      <left style="thin">
        <color indexed="64"/>
      </left>
      <right style="thin">
        <color indexed="64"/>
      </right>
      <top style="mediumDashed">
        <color rgb="FFFF0000"/>
      </top>
      <bottom/>
      <diagonal/>
    </border>
    <border>
      <left style="thin">
        <color indexed="64"/>
      </left>
      <right style="medium">
        <color indexed="64"/>
      </right>
      <top style="mediumDashed">
        <color rgb="FFFF0000"/>
      </top>
      <bottom/>
      <diagonal/>
    </border>
    <border>
      <left style="medium">
        <color indexed="64"/>
      </left>
      <right style="hair">
        <color indexed="64"/>
      </right>
      <top style="mediumDashed">
        <color rgb="FFFF0000"/>
      </top>
      <bottom/>
      <diagonal/>
    </border>
    <border>
      <left style="hair">
        <color indexed="64"/>
      </left>
      <right style="thin">
        <color indexed="64"/>
      </right>
      <top style="mediumDashed">
        <color rgb="FFFF0000"/>
      </top>
      <bottom style="hair">
        <color indexed="64"/>
      </bottom>
      <diagonal/>
    </border>
    <border>
      <left/>
      <right style="hair">
        <color auto="1"/>
      </right>
      <top style="mediumDashed">
        <color rgb="FFFF0000"/>
      </top>
      <bottom/>
      <diagonal/>
    </border>
    <border>
      <left style="hair">
        <color indexed="64"/>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thin">
        <color indexed="64"/>
      </bottom>
      <diagonal/>
    </border>
    <border>
      <left/>
      <right style="mediumDashed">
        <color rgb="FFFF0000"/>
      </right>
      <top style="hair">
        <color indexed="64"/>
      </top>
      <bottom style="thin">
        <color indexed="64"/>
      </bottom>
      <diagonal/>
    </border>
    <border>
      <left style="mediumDashed">
        <color rgb="FFFF0000"/>
      </left>
      <right style="thin">
        <color indexed="64"/>
      </right>
      <top style="thin">
        <color indexed="64"/>
      </top>
      <bottom style="hair">
        <color indexed="64"/>
      </bottom>
      <diagonal/>
    </border>
    <border>
      <left/>
      <right style="mediumDashed">
        <color rgb="FFFF0000"/>
      </right>
      <top style="thin">
        <color indexed="64"/>
      </top>
      <bottom style="hair">
        <color indexed="64"/>
      </bottom>
      <diagonal/>
    </border>
    <border>
      <left style="mediumDashed">
        <color rgb="FFFF0000"/>
      </left>
      <right style="thin">
        <color indexed="64"/>
      </right>
      <top style="hair">
        <color indexed="64"/>
      </top>
      <bottom style="hair">
        <color indexed="64"/>
      </bottom>
      <diagonal/>
    </border>
    <border>
      <left/>
      <right style="mediumDashed">
        <color rgb="FFFF0000"/>
      </right>
      <top style="hair">
        <color indexed="64"/>
      </top>
      <bottom style="hair">
        <color indexed="64"/>
      </bottom>
      <diagonal/>
    </border>
    <border>
      <left style="mediumDashed">
        <color rgb="FFFF0000"/>
      </left>
      <right style="thin">
        <color indexed="64"/>
      </right>
      <top style="hair">
        <color indexed="64"/>
      </top>
      <bottom/>
      <diagonal/>
    </border>
    <border>
      <left/>
      <right style="mediumDashed">
        <color rgb="FFFF0000"/>
      </right>
      <top style="thin">
        <color auto="1"/>
      </top>
      <bottom/>
      <diagonal/>
    </border>
    <border>
      <left style="mediumDashed">
        <color rgb="FFFF0000"/>
      </left>
      <right style="thin">
        <color indexed="64"/>
      </right>
      <top/>
      <bottom style="thin">
        <color indexed="64"/>
      </bottom>
      <diagonal/>
    </border>
    <border>
      <left/>
      <right style="mediumDashed">
        <color rgb="FFFF0000"/>
      </right>
      <top/>
      <bottom style="thin">
        <color indexed="64"/>
      </bottom>
      <diagonal/>
    </border>
    <border>
      <left/>
      <right style="mediumDashed">
        <color rgb="FFFF0000"/>
      </right>
      <top style="hair">
        <color indexed="64"/>
      </top>
      <bottom/>
      <diagonal/>
    </border>
    <border>
      <left style="mediumDashed">
        <color rgb="FFFF0000"/>
      </left>
      <right style="thin">
        <color indexed="64"/>
      </right>
      <top style="thin">
        <color indexed="64"/>
      </top>
      <bottom style="mediumDashed">
        <color rgb="FFFF0000"/>
      </bottom>
      <diagonal/>
    </border>
    <border>
      <left style="thin">
        <color indexed="64"/>
      </left>
      <right style="thin">
        <color indexed="64"/>
      </right>
      <top style="thin">
        <color auto="1"/>
      </top>
      <bottom style="mediumDashed">
        <color rgb="FFFF0000"/>
      </bottom>
      <diagonal/>
    </border>
    <border>
      <left style="thin">
        <color indexed="64"/>
      </left>
      <right style="medium">
        <color indexed="64"/>
      </right>
      <top style="thin">
        <color indexed="64"/>
      </top>
      <bottom style="mediumDashed">
        <color rgb="FFFF0000"/>
      </bottom>
      <diagonal/>
    </border>
    <border>
      <left style="medium">
        <color indexed="64"/>
      </left>
      <right style="hair">
        <color indexed="64"/>
      </right>
      <top/>
      <bottom style="mediumDashed">
        <color rgb="FFFF0000"/>
      </bottom>
      <diagonal/>
    </border>
    <border>
      <left style="hair">
        <color indexed="64"/>
      </left>
      <right style="hair">
        <color indexed="64"/>
      </right>
      <top/>
      <bottom style="mediumDashed">
        <color rgb="FFFF0000"/>
      </bottom>
      <diagonal/>
    </border>
    <border>
      <left style="thin">
        <color indexed="64"/>
      </left>
      <right style="hair">
        <color indexed="64"/>
      </right>
      <top/>
      <bottom style="mediumDashed">
        <color rgb="FFFF0000"/>
      </bottom>
      <diagonal/>
    </border>
    <border>
      <left style="hair">
        <color indexed="64"/>
      </left>
      <right style="thin">
        <color indexed="64"/>
      </right>
      <top/>
      <bottom style="mediumDashed">
        <color rgb="FFFF0000"/>
      </bottom>
      <diagonal/>
    </border>
    <border>
      <left/>
      <right style="hair">
        <color auto="1"/>
      </right>
      <top/>
      <bottom style="mediumDashed">
        <color rgb="FFFF0000"/>
      </bottom>
      <diagonal/>
    </border>
    <border>
      <left style="hair">
        <color indexed="64"/>
      </left>
      <right style="mediumDashed">
        <color rgb="FFFF0000"/>
      </right>
      <top/>
      <bottom style="mediumDashed">
        <color rgb="FFFF0000"/>
      </bottom>
      <diagonal/>
    </border>
    <border>
      <left style="thin">
        <color indexed="64"/>
      </left>
      <right style="medium">
        <color indexed="64"/>
      </right>
      <top style="mediumDashed">
        <color rgb="FFFF0000"/>
      </top>
      <bottom style="hair">
        <color indexed="64"/>
      </bottom>
      <diagonal/>
    </border>
    <border>
      <left style="medium">
        <color indexed="64"/>
      </left>
      <right style="hair">
        <color indexed="64"/>
      </right>
      <top style="mediumDashed">
        <color rgb="FFFF0000"/>
      </top>
      <bottom style="hair">
        <color indexed="64"/>
      </bottom>
      <diagonal/>
    </border>
    <border>
      <left/>
      <right style="hair">
        <color indexed="64"/>
      </right>
      <top style="mediumDashed">
        <color rgb="FFFF0000"/>
      </top>
      <bottom style="hair">
        <color indexed="64"/>
      </bottom>
      <diagonal/>
    </border>
    <border>
      <left style="thin">
        <color indexed="64"/>
      </left>
      <right style="hair">
        <color indexed="64"/>
      </right>
      <top style="mediumDashed">
        <color rgb="FFFF0000"/>
      </top>
      <bottom style="hair">
        <color indexed="64"/>
      </bottom>
      <diagonal/>
    </border>
    <border>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mediumDashed">
        <color rgb="FFFF0000"/>
      </bottom>
      <diagonal/>
    </border>
    <border>
      <left style="thin">
        <color indexed="64"/>
      </left>
      <right style="thin">
        <color indexed="64"/>
      </right>
      <top style="hair">
        <color indexed="64"/>
      </top>
      <bottom style="mediumDashed">
        <color rgb="FFFF0000"/>
      </bottom>
      <diagonal/>
    </border>
    <border>
      <left style="thin">
        <color indexed="64"/>
      </left>
      <right style="medium">
        <color indexed="64"/>
      </right>
      <top style="hair">
        <color indexed="64"/>
      </top>
      <bottom style="mediumDashed">
        <color rgb="FFFF0000"/>
      </bottom>
      <diagonal/>
    </border>
    <border>
      <left style="medium">
        <color indexed="64"/>
      </left>
      <right style="hair">
        <color indexed="64"/>
      </right>
      <top style="hair">
        <color indexed="64"/>
      </top>
      <bottom style="mediumDashed">
        <color rgb="FFFF0000"/>
      </bottom>
      <diagonal/>
    </border>
    <border>
      <left/>
      <right style="hair">
        <color indexed="64"/>
      </right>
      <top style="hair">
        <color indexed="64"/>
      </top>
      <bottom style="mediumDashed">
        <color rgb="FFFF0000"/>
      </bottom>
      <diagonal/>
    </border>
    <border>
      <left style="thin">
        <color indexed="64"/>
      </left>
      <right style="hair">
        <color indexed="64"/>
      </right>
      <top style="hair">
        <color indexed="64"/>
      </top>
      <bottom style="mediumDashed">
        <color rgb="FFFF0000"/>
      </bottom>
      <diagonal/>
    </border>
    <border>
      <left/>
      <right style="mediumDashed">
        <color rgb="FFFF0000"/>
      </right>
      <top style="hair">
        <color indexed="64"/>
      </top>
      <bottom style="mediumDashed">
        <color rgb="FFFF0000"/>
      </bottom>
      <diagonal/>
    </border>
    <border>
      <left style="mediumDashed">
        <color rgb="FFFF0000"/>
      </left>
      <right style="double">
        <color indexed="12"/>
      </right>
      <top style="mediumDashed">
        <color rgb="FFFF0000"/>
      </top>
      <bottom style="double">
        <color indexed="12"/>
      </bottom>
      <diagonal/>
    </border>
    <border>
      <left style="double">
        <color indexed="12"/>
      </left>
      <right style="double">
        <color indexed="12"/>
      </right>
      <top style="mediumDashed">
        <color rgb="FFFF0000"/>
      </top>
      <bottom style="double">
        <color indexed="12"/>
      </bottom>
      <diagonal/>
    </border>
    <border>
      <left style="double">
        <color indexed="12"/>
      </left>
      <right style="mediumDashed">
        <color rgb="FFFF0000"/>
      </right>
      <top style="mediumDashed">
        <color rgb="FFFF0000"/>
      </top>
      <bottom style="double">
        <color indexed="12"/>
      </bottom>
      <diagonal/>
    </border>
    <border>
      <left style="mediumDashed">
        <color rgb="FFFF0000"/>
      </left>
      <right style="double">
        <color indexed="12"/>
      </right>
      <top style="double">
        <color indexed="12"/>
      </top>
      <bottom style="double">
        <color indexed="12"/>
      </bottom>
      <diagonal/>
    </border>
    <border>
      <left style="double">
        <color indexed="12"/>
      </left>
      <right style="mediumDashed">
        <color rgb="FFFF0000"/>
      </right>
      <top style="double">
        <color indexed="12"/>
      </top>
      <bottom style="double">
        <color indexed="12"/>
      </bottom>
      <diagonal/>
    </border>
    <border>
      <left style="mediumDashed">
        <color rgb="FFFF0000"/>
      </left>
      <right style="double">
        <color indexed="12"/>
      </right>
      <top style="double">
        <color indexed="12"/>
      </top>
      <bottom style="mediumDashed">
        <color rgb="FFFF0000"/>
      </bottom>
      <diagonal/>
    </border>
    <border>
      <left style="double">
        <color indexed="12"/>
      </left>
      <right style="double">
        <color indexed="12"/>
      </right>
      <top style="double">
        <color indexed="12"/>
      </top>
      <bottom style="mediumDashed">
        <color rgb="FFFF0000"/>
      </bottom>
      <diagonal/>
    </border>
    <border>
      <left style="double">
        <color indexed="12"/>
      </left>
      <right style="mediumDashed">
        <color rgb="FFFF0000"/>
      </right>
      <top style="double">
        <color indexed="12"/>
      </top>
      <bottom style="mediumDashed">
        <color rgb="FFFF0000"/>
      </bottom>
      <diagonal/>
    </border>
    <border>
      <left style="mediumDashed">
        <color rgb="FFFF0000"/>
      </left>
      <right/>
      <top style="mediumDashed">
        <color rgb="FFFF0000"/>
      </top>
      <bottom style="thin">
        <color indexed="64"/>
      </bottom>
      <diagonal/>
    </border>
    <border>
      <left/>
      <right style="mediumDashed">
        <color rgb="FFFF0000"/>
      </right>
      <top style="mediumDashed">
        <color rgb="FFFF0000"/>
      </top>
      <bottom style="thin">
        <color indexed="64"/>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style="mediumDashed">
        <color rgb="FFFF0000"/>
      </left>
      <right/>
      <top style="thin">
        <color indexed="64"/>
      </top>
      <bottom style="mediumDashed">
        <color rgb="FFFF0000"/>
      </bottom>
      <diagonal/>
    </border>
    <border>
      <left/>
      <right style="mediumDashed">
        <color rgb="FFFF0000"/>
      </right>
      <top style="thin">
        <color indexed="64"/>
      </top>
      <bottom style="mediumDashed">
        <color rgb="FFFF0000"/>
      </bottom>
      <diagonal/>
    </border>
    <border>
      <left style="mediumDashed">
        <color rgb="FFFF0000"/>
      </left>
      <right style="mediumDashed">
        <color rgb="FFFF0000"/>
      </right>
      <top style="mediumDashed">
        <color rgb="FFFF0000"/>
      </top>
      <bottom style="thin">
        <color auto="1"/>
      </bottom>
      <diagonal/>
    </border>
    <border>
      <left style="mediumDashed">
        <color rgb="FFFF0000"/>
      </left>
      <right style="mediumDashed">
        <color rgb="FFFF0000"/>
      </right>
      <top style="thin">
        <color auto="1"/>
      </top>
      <bottom style="thin">
        <color auto="1"/>
      </bottom>
      <diagonal/>
    </border>
    <border>
      <left style="mediumDashed">
        <color rgb="FFFF0000"/>
      </left>
      <right style="mediumDashed">
        <color rgb="FFFF0000"/>
      </right>
      <top style="thin">
        <color auto="1"/>
      </top>
      <bottom style="mediumDashed">
        <color rgb="FFFF0000"/>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Dashed">
        <color rgb="FFFF0000"/>
      </left>
      <right style="medium">
        <color indexed="64"/>
      </right>
      <top style="mediumDashed">
        <color rgb="FFFF0000"/>
      </top>
      <bottom style="hair">
        <color indexed="64"/>
      </bottom>
      <diagonal/>
    </border>
    <border>
      <left style="medium">
        <color indexed="64"/>
      </left>
      <right style="medium">
        <color indexed="64"/>
      </right>
      <top style="mediumDashed">
        <color rgb="FFFF0000"/>
      </top>
      <bottom style="hair">
        <color indexed="64"/>
      </bottom>
      <diagonal/>
    </border>
    <border>
      <left style="medium">
        <color indexed="64"/>
      </left>
      <right style="thin">
        <color indexed="64"/>
      </right>
      <top style="mediumDashed">
        <color rgb="FFFF0000"/>
      </top>
      <bottom style="hair">
        <color indexed="64"/>
      </bottom>
      <diagonal/>
    </border>
    <border>
      <left/>
      <right style="medium">
        <color indexed="64"/>
      </right>
      <top style="mediumDashed">
        <color rgb="FFFF0000"/>
      </top>
      <bottom style="hair">
        <color indexed="64"/>
      </bottom>
      <diagonal/>
    </border>
    <border>
      <left style="medium">
        <color indexed="64"/>
      </left>
      <right style="mediumDashed">
        <color rgb="FFFF0000"/>
      </right>
      <top style="mediumDashed">
        <color rgb="FFFF0000"/>
      </top>
      <bottom style="hair">
        <color indexed="64"/>
      </bottom>
      <diagonal/>
    </border>
    <border>
      <left style="mediumDashed">
        <color rgb="FFFF0000"/>
      </left>
      <right style="medium">
        <color indexed="64"/>
      </right>
      <top style="hair">
        <color indexed="64"/>
      </top>
      <bottom style="hair">
        <color indexed="64"/>
      </bottom>
      <diagonal/>
    </border>
    <border>
      <left style="medium">
        <color indexed="64"/>
      </left>
      <right style="mediumDashed">
        <color rgb="FFFF0000"/>
      </right>
      <top style="hair">
        <color indexed="64"/>
      </top>
      <bottom style="hair">
        <color indexed="64"/>
      </bottom>
      <diagonal/>
    </border>
    <border>
      <left style="mediumDashed">
        <color rgb="FFFF0000"/>
      </left>
      <right style="medium">
        <color indexed="64"/>
      </right>
      <top style="hair">
        <color indexed="64"/>
      </top>
      <bottom/>
      <diagonal/>
    </border>
    <border>
      <left style="mediumDashed">
        <color rgb="FFFF0000"/>
      </left>
      <right style="medium">
        <color indexed="64"/>
      </right>
      <top style="hair">
        <color indexed="64"/>
      </top>
      <bottom style="mediumDashed">
        <color rgb="FFFF0000"/>
      </bottom>
      <diagonal/>
    </border>
    <border>
      <left style="medium">
        <color indexed="64"/>
      </left>
      <right style="medium">
        <color indexed="64"/>
      </right>
      <top style="hair">
        <color indexed="64"/>
      </top>
      <bottom style="mediumDashed">
        <color rgb="FFFF0000"/>
      </bottom>
      <diagonal/>
    </border>
    <border>
      <left style="medium">
        <color indexed="64"/>
      </left>
      <right style="thin">
        <color indexed="64"/>
      </right>
      <top style="hair">
        <color indexed="64"/>
      </top>
      <bottom style="mediumDashed">
        <color rgb="FFFF0000"/>
      </bottom>
      <diagonal/>
    </border>
    <border>
      <left style="medium">
        <color indexed="64"/>
      </left>
      <right style="mediumDashed">
        <color rgb="FFFF0000"/>
      </right>
      <top style="hair">
        <color indexed="64"/>
      </top>
      <bottom style="mediumDashed">
        <color rgb="FFFF0000"/>
      </bottom>
      <diagonal/>
    </border>
    <border diagonalUp="1">
      <left style="mediumDashed">
        <color rgb="FFFF0000"/>
      </left>
      <right style="mediumDashed">
        <color rgb="FFFF0000"/>
      </right>
      <top/>
      <bottom style="thin">
        <color auto="1"/>
      </bottom>
      <diagonal style="thin">
        <color auto="1"/>
      </diagonal>
    </border>
    <border diagonalUp="1">
      <left style="mediumDashed">
        <color rgb="FFFF0000"/>
      </left>
      <right style="mediumDashed">
        <color rgb="FFFF0000"/>
      </right>
      <top style="thin">
        <color auto="1"/>
      </top>
      <bottom style="thin">
        <color auto="1"/>
      </bottom>
      <diagonal style="thin">
        <color auto="1"/>
      </diagonal>
    </border>
    <border>
      <left/>
      <right style="thin">
        <color indexed="64"/>
      </right>
      <top style="medium">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bottom/>
      <diagonal/>
    </border>
    <border>
      <left/>
      <right style="thin">
        <color indexed="64"/>
      </right>
      <top style="thin">
        <color indexed="64"/>
      </top>
      <bottom/>
      <diagonal/>
    </border>
    <border>
      <left style="hair">
        <color indexed="64"/>
      </left>
      <right/>
      <top/>
      <bottom style="hair">
        <color indexed="64"/>
      </bottom>
      <diagonal/>
    </border>
    <border>
      <left style="double">
        <color indexed="64"/>
      </left>
      <right style="medium">
        <color indexed="64"/>
      </right>
      <top/>
      <bottom/>
      <diagonal/>
    </border>
    <border>
      <left style="hair">
        <color indexed="64"/>
      </left>
      <right/>
      <top/>
      <bottom/>
      <diagonal/>
    </border>
    <border>
      <left style="double">
        <color indexed="12"/>
      </left>
      <right/>
      <top style="double">
        <color indexed="12"/>
      </top>
      <bottom style="double">
        <color indexed="12"/>
      </bottom>
      <diagonal/>
    </border>
    <border>
      <left style="double">
        <color indexed="64"/>
      </left>
      <right/>
      <top/>
      <bottom/>
      <diagonal/>
    </border>
    <border>
      <left style="hair">
        <color indexed="64"/>
      </left>
      <right style="double">
        <color indexed="64"/>
      </right>
      <top/>
      <bottom/>
      <diagonal/>
    </border>
    <border>
      <left style="medium">
        <color indexed="64"/>
      </left>
      <right/>
      <top style="hair">
        <color indexed="64"/>
      </top>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hair">
        <color indexed="64"/>
      </left>
      <right/>
      <top/>
      <bottom style="thin">
        <color indexed="64"/>
      </bottom>
      <diagonal/>
    </border>
    <border>
      <left style="double">
        <color indexed="64"/>
      </left>
      <right style="medium">
        <color indexed="64"/>
      </right>
      <top style="hair">
        <color indexed="64"/>
      </top>
      <bottom/>
      <diagonal/>
    </border>
    <border>
      <left style="medium">
        <color indexed="64"/>
      </left>
      <right style="hair">
        <color indexed="64"/>
      </right>
      <top/>
      <bottom style="hair">
        <color indexed="64"/>
      </bottom>
      <diagonal/>
    </border>
    <border>
      <left/>
      <right/>
      <top style="hair">
        <color indexed="64"/>
      </top>
      <bottom style="mediumDashed">
        <color rgb="FFFF0000"/>
      </bottom>
      <diagonal/>
    </border>
    <border>
      <left/>
      <right style="thin">
        <color indexed="64"/>
      </right>
      <top style="hair">
        <color indexed="64"/>
      </top>
      <bottom style="mediumDashed">
        <color rgb="FFFF0000"/>
      </bottom>
      <diagonal/>
    </border>
    <border>
      <left/>
      <right style="medium">
        <color indexed="64"/>
      </right>
      <top style="hair">
        <color indexed="64"/>
      </top>
      <bottom style="mediumDashed">
        <color rgb="FFFF0000"/>
      </bottom>
      <diagonal/>
    </border>
    <border>
      <left style="medium">
        <color indexed="64"/>
      </left>
      <right style="thin">
        <color indexed="64"/>
      </right>
      <top/>
      <bottom style="mediumDashed">
        <color rgb="FFFF0000"/>
      </bottom>
      <diagonal/>
    </border>
    <border>
      <left style="thin">
        <color indexed="64"/>
      </left>
      <right style="thin">
        <color indexed="64"/>
      </right>
      <top/>
      <bottom style="mediumDashed">
        <color rgb="FFFF0000"/>
      </bottom>
      <diagonal/>
    </border>
    <border>
      <left style="thin">
        <color indexed="64"/>
      </left>
      <right style="medium">
        <color indexed="64"/>
      </right>
      <top/>
      <bottom style="mediumDashed">
        <color rgb="FFFF0000"/>
      </bottom>
      <diagonal/>
    </border>
    <border>
      <left style="hair">
        <color auto="1"/>
      </left>
      <right style="mediumDashed">
        <color rgb="FFFF0000"/>
      </right>
      <top/>
      <bottom/>
      <diagonal/>
    </border>
    <border>
      <left style="hair">
        <color auto="1"/>
      </left>
      <right style="mediumDashed">
        <color rgb="FFFF0000"/>
      </right>
      <top style="hair">
        <color indexed="64"/>
      </top>
      <bottom style="thin">
        <color indexed="64"/>
      </bottom>
      <diagonal/>
    </border>
    <border>
      <left style="hair">
        <color auto="1"/>
      </left>
      <right style="mediumDashed">
        <color rgb="FFFF0000"/>
      </right>
      <top style="thin">
        <color indexed="64"/>
      </top>
      <bottom style="hair">
        <color indexed="64"/>
      </bottom>
      <diagonal/>
    </border>
    <border>
      <left style="hair">
        <color auto="1"/>
      </left>
      <right style="mediumDashed">
        <color rgb="FFFF0000"/>
      </right>
      <top style="hair">
        <color indexed="64"/>
      </top>
      <bottom style="hair">
        <color indexed="64"/>
      </bottom>
      <diagonal/>
    </border>
    <border>
      <left style="hair">
        <color auto="1"/>
      </left>
      <right style="mediumDashed">
        <color rgb="FFFF0000"/>
      </right>
      <top style="hair">
        <color indexed="64"/>
      </top>
      <bottom/>
      <diagonal/>
    </border>
    <border>
      <left style="hair">
        <color auto="1"/>
      </left>
      <right style="mediumDashed">
        <color rgb="FFFF0000"/>
      </right>
      <top style="medium">
        <color indexed="64"/>
      </top>
      <bottom style="hair">
        <color indexed="64"/>
      </bottom>
      <diagonal/>
    </border>
    <border>
      <left style="mediumDashed">
        <color rgb="FFFF0000"/>
      </left>
      <right style="thin">
        <color indexed="64"/>
      </right>
      <top style="thin">
        <color indexed="64"/>
      </top>
      <bottom style="thin">
        <color indexed="64"/>
      </bottom>
      <diagonal/>
    </border>
    <border>
      <left/>
      <right style="mediumDashed">
        <color rgb="FFFF0000"/>
      </right>
      <top style="thin">
        <color indexed="64"/>
      </top>
      <bottom style="medium">
        <color indexed="64"/>
      </bottom>
      <diagonal/>
    </border>
    <border>
      <left/>
      <right style="thin">
        <color indexed="64"/>
      </right>
      <top style="thin">
        <color indexed="64"/>
      </top>
      <bottom style="mediumDashed">
        <color rgb="FFFF0000"/>
      </bottom>
      <diagonal/>
    </border>
    <border>
      <left/>
      <right style="hair">
        <color auto="1"/>
      </right>
      <top style="thin">
        <color indexed="64"/>
      </top>
      <bottom style="mediumDashed">
        <color rgb="FFFF0000"/>
      </bottom>
      <diagonal/>
    </border>
    <border>
      <left style="hair">
        <color indexed="64"/>
      </left>
      <right style="thin">
        <color indexed="64"/>
      </right>
      <top style="thin">
        <color indexed="64"/>
      </top>
      <bottom style="mediumDashed">
        <color rgb="FFFF0000"/>
      </bottom>
      <diagonal/>
    </border>
    <border>
      <left style="hair">
        <color indexed="64"/>
      </left>
      <right style="hair">
        <color indexed="64"/>
      </right>
      <top style="thin">
        <color indexed="64"/>
      </top>
      <bottom style="mediumDashed">
        <color rgb="FFFF0000"/>
      </bottom>
      <diagonal/>
    </border>
    <border>
      <left style="thin">
        <color indexed="64"/>
      </left>
      <right style="hair">
        <color indexed="64"/>
      </right>
      <top style="thin">
        <color indexed="64"/>
      </top>
      <bottom style="mediumDashed">
        <color rgb="FFFF0000"/>
      </bottom>
      <diagonal/>
    </border>
    <border>
      <left style="medium">
        <color indexed="64"/>
      </left>
      <right style="hair">
        <color indexed="64"/>
      </right>
      <top style="thin">
        <color indexed="64"/>
      </top>
      <bottom style="mediumDashed">
        <color rgb="FFFF0000"/>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left style="hair">
        <color indexed="64"/>
      </left>
      <right style="mediumDashed">
        <color rgb="FFFF0000"/>
      </right>
      <top style="thin">
        <color auto="1"/>
      </top>
      <bottom/>
      <diagonal/>
    </border>
    <border>
      <left style="hair">
        <color indexed="64"/>
      </left>
      <right style="mediumDashed">
        <color rgb="FFFF0000"/>
      </right>
      <top/>
      <bottom style="thin">
        <color indexed="64"/>
      </bottom>
      <diagonal/>
    </border>
    <border>
      <left style="hair">
        <color indexed="64"/>
      </left>
      <right style="mediumDashed">
        <color rgb="FFFF0000"/>
      </right>
      <top style="thin">
        <color indexed="64"/>
      </top>
      <bottom style="mediumDashed">
        <color rgb="FFFF0000"/>
      </bottom>
      <diagonal/>
    </border>
    <border>
      <left style="hair">
        <color indexed="64"/>
      </left>
      <right/>
      <top style="mediumDashed">
        <color rgb="FFFF0000"/>
      </top>
      <bottom style="hair">
        <color indexed="64"/>
      </bottom>
      <diagonal/>
    </border>
    <border>
      <left/>
      <right style="mediumDashed">
        <color rgb="FFFF0000"/>
      </right>
      <top/>
      <bottom/>
      <diagonal/>
    </border>
    <border>
      <left/>
      <right style="mediumDashed">
        <color rgb="FFFF0000"/>
      </right>
      <top/>
      <bottom style="mediumDashed">
        <color rgb="FFFF0000"/>
      </bottom>
      <diagonal/>
    </border>
    <border>
      <left/>
      <right/>
      <top style="mediumDashed">
        <color rgb="FFFF0000"/>
      </top>
      <bottom style="thin">
        <color auto="1"/>
      </bottom>
      <diagonal/>
    </border>
    <border>
      <left/>
      <right/>
      <top style="thin">
        <color auto="1"/>
      </top>
      <bottom style="mediumDashed">
        <color rgb="FFFF0000"/>
      </bottom>
      <diagonal/>
    </border>
    <border>
      <left style="thin">
        <color indexed="64"/>
      </left>
      <right/>
      <top/>
      <bottom style="double">
        <color indexed="64"/>
      </bottom>
      <diagonal/>
    </border>
    <border>
      <left style="thin">
        <color indexed="64"/>
      </left>
      <right/>
      <top style="mediumDashed">
        <color rgb="FFFF0000"/>
      </top>
      <bottom style="hair">
        <color indexed="64"/>
      </bottom>
      <diagonal/>
    </border>
    <border>
      <left style="thin">
        <color indexed="64"/>
      </left>
      <right style="mediumDashed">
        <color rgb="FFFF0000"/>
      </right>
      <top style="mediumDashed">
        <color rgb="FFFF0000"/>
      </top>
      <bottom style="hair">
        <color indexed="64"/>
      </bottom>
      <diagonal/>
    </border>
    <border>
      <left style="mediumDashed">
        <color rgb="FFFF0000"/>
      </left>
      <right style="thin">
        <color indexed="64"/>
      </right>
      <top/>
      <bottom/>
      <diagonal/>
    </border>
    <border>
      <left style="thin">
        <color indexed="64"/>
      </left>
      <right style="mediumDashed">
        <color rgb="FFFF0000"/>
      </right>
      <top/>
      <bottom/>
      <diagonal/>
    </border>
    <border>
      <left style="thin">
        <color indexed="64"/>
      </left>
      <right style="mediumDashed">
        <color rgb="FFFF0000"/>
      </right>
      <top/>
      <bottom style="thin">
        <color indexed="64"/>
      </bottom>
      <diagonal/>
    </border>
    <border>
      <left style="mediumDashed">
        <color rgb="FFFF0000"/>
      </left>
      <right style="thin">
        <color indexed="64"/>
      </right>
      <top/>
      <bottom style="hair">
        <color auto="1"/>
      </bottom>
      <diagonal/>
    </border>
    <border>
      <left style="thin">
        <color indexed="64"/>
      </left>
      <right style="mediumDashed">
        <color rgb="FFFF0000"/>
      </right>
      <top style="thin">
        <color indexed="64"/>
      </top>
      <bottom style="hair">
        <color indexed="64"/>
      </bottom>
      <diagonal/>
    </border>
    <border>
      <left style="thin">
        <color indexed="64"/>
      </left>
      <right style="mediumDashed">
        <color rgb="FFFF0000"/>
      </right>
      <top style="hair">
        <color indexed="64"/>
      </top>
      <bottom style="hair">
        <color indexed="64"/>
      </bottom>
      <diagonal/>
    </border>
    <border>
      <left style="thin">
        <color indexed="64"/>
      </left>
      <right style="mediumDashed">
        <color rgb="FFFF0000"/>
      </right>
      <top style="hair">
        <color indexed="64"/>
      </top>
      <bottom style="thin">
        <color indexed="64"/>
      </bottom>
      <diagonal/>
    </border>
    <border>
      <left style="thin">
        <color indexed="64"/>
      </left>
      <right style="mediumDashed">
        <color rgb="FFFF0000"/>
      </right>
      <top style="hair">
        <color indexed="64"/>
      </top>
      <bottom/>
      <diagonal/>
    </border>
    <border>
      <left style="thin">
        <color indexed="64"/>
      </left>
      <right style="mediumDashed">
        <color rgb="FFFF0000"/>
      </right>
      <top style="thin">
        <color indexed="64"/>
      </top>
      <bottom style="thin">
        <color indexed="64"/>
      </bottom>
      <diagonal/>
    </border>
    <border>
      <left style="thin">
        <color indexed="64"/>
      </left>
      <right/>
      <top style="thin">
        <color indexed="64"/>
      </top>
      <bottom style="mediumDashed">
        <color rgb="FFFF0000"/>
      </bottom>
      <diagonal/>
    </border>
    <border>
      <left style="thin">
        <color indexed="64"/>
      </left>
      <right style="mediumDashed">
        <color rgb="FFFF0000"/>
      </right>
      <top style="thin">
        <color auto="1"/>
      </top>
      <bottom style="mediumDashed">
        <color rgb="FFFF0000"/>
      </bottom>
      <diagonal/>
    </border>
    <border>
      <left style="hair">
        <color indexed="64"/>
      </left>
      <right style="double">
        <color indexed="64"/>
      </right>
      <top/>
      <bottom style="medium">
        <color indexed="64"/>
      </bottom>
      <diagonal/>
    </border>
    <border>
      <left style="mediumDashed">
        <color rgb="FFFF0000"/>
      </left>
      <right style="hair">
        <color indexed="64"/>
      </right>
      <top style="mediumDashed">
        <color rgb="FFFF0000"/>
      </top>
      <bottom style="hair">
        <color indexed="64"/>
      </bottom>
      <diagonal/>
    </border>
    <border>
      <left style="hair">
        <color indexed="64"/>
      </left>
      <right style="hair">
        <color indexed="64"/>
      </right>
      <top style="mediumDashed">
        <color rgb="FFFF0000"/>
      </top>
      <bottom style="hair">
        <color indexed="64"/>
      </bottom>
      <diagonal/>
    </border>
    <border>
      <left style="mediumDashed">
        <color rgb="FFFF0000"/>
      </left>
      <right style="hair">
        <color indexed="64"/>
      </right>
      <top/>
      <bottom/>
      <diagonal/>
    </border>
    <border>
      <left style="mediumDashed">
        <color rgb="FFFF0000"/>
      </left>
      <right style="hair">
        <color indexed="64"/>
      </right>
      <top style="hair">
        <color indexed="64"/>
      </top>
      <bottom style="thin">
        <color indexed="64"/>
      </bottom>
      <diagonal/>
    </border>
    <border>
      <left style="mediumDashed">
        <color rgb="FFFF0000"/>
      </left>
      <right style="hair">
        <color indexed="64"/>
      </right>
      <top style="thin">
        <color indexed="64"/>
      </top>
      <bottom style="hair">
        <color indexed="64"/>
      </bottom>
      <diagonal/>
    </border>
    <border>
      <left style="mediumDashed">
        <color rgb="FFFF0000"/>
      </left>
      <right style="hair">
        <color indexed="64"/>
      </right>
      <top style="hair">
        <color indexed="64"/>
      </top>
      <bottom style="hair">
        <color indexed="64"/>
      </bottom>
      <diagonal/>
    </border>
    <border>
      <left style="mediumDashed">
        <color rgb="FFFF0000"/>
      </left>
      <right style="hair">
        <color indexed="64"/>
      </right>
      <top style="hair">
        <color indexed="64"/>
      </top>
      <bottom/>
      <diagonal/>
    </border>
    <border>
      <left style="mediumDashed">
        <color rgb="FFFF0000"/>
      </left>
      <right style="hair">
        <color indexed="64"/>
      </right>
      <top style="thin">
        <color auto="1"/>
      </top>
      <bottom style="mediumDashed">
        <color rgb="FFFF0000"/>
      </bottom>
      <diagonal/>
    </border>
    <border>
      <left style="mediumDashed">
        <color rgb="FFFF0000"/>
      </left>
      <right style="mediumDashed">
        <color rgb="FFFF0000"/>
      </right>
      <top style="mediumDashed">
        <color rgb="FFFF0000"/>
      </top>
      <bottom style="hair">
        <color indexed="64"/>
      </bottom>
      <diagonal/>
    </border>
    <border>
      <left style="mediumDashed">
        <color rgb="FFFF0000"/>
      </left>
      <right style="mediumDashed">
        <color rgb="FFFF0000"/>
      </right>
      <top style="hair">
        <color indexed="64"/>
      </top>
      <bottom style="thin">
        <color indexed="64"/>
      </bottom>
      <diagonal/>
    </border>
    <border>
      <left style="mediumDashed">
        <color rgb="FFFF0000"/>
      </left>
      <right style="mediumDashed">
        <color rgb="FFFF0000"/>
      </right>
      <top/>
      <bottom style="hair">
        <color indexed="64"/>
      </bottom>
      <diagonal/>
    </border>
    <border>
      <left style="mediumDashed">
        <color rgb="FFFF0000"/>
      </left>
      <right style="mediumDashed">
        <color rgb="FFFF0000"/>
      </right>
      <top style="hair">
        <color indexed="64"/>
      </top>
      <bottom style="hair">
        <color indexed="64"/>
      </bottom>
      <diagonal/>
    </border>
    <border>
      <left style="mediumDashed">
        <color rgb="FFFF0000"/>
      </left>
      <right style="mediumDashed">
        <color rgb="FFFF0000"/>
      </right>
      <top style="thin">
        <color indexed="64"/>
      </top>
      <bottom style="hair">
        <color indexed="64"/>
      </bottom>
      <diagonal/>
    </border>
    <border>
      <left style="mediumDashed">
        <color rgb="FFFF0000"/>
      </left>
      <right style="mediumDashed">
        <color rgb="FFFF0000"/>
      </right>
      <top style="thin">
        <color auto="1"/>
      </top>
      <bottom/>
      <diagonal/>
    </border>
    <border>
      <left style="mediumDashed">
        <color rgb="FFFF0000"/>
      </left>
      <right style="mediumDashed">
        <color rgb="FFFF0000"/>
      </right>
      <top style="hair">
        <color indexed="64"/>
      </top>
      <bottom/>
      <diagonal/>
    </border>
    <border>
      <left style="mediumDashed">
        <color rgb="FFFF0000"/>
      </left>
      <right style="mediumDashed">
        <color rgb="FFFF0000"/>
      </right>
      <top/>
      <bottom style="thin">
        <color indexed="64"/>
      </bottom>
      <diagonal/>
    </border>
    <border>
      <left style="mediumDashed">
        <color rgb="FFFF0000"/>
      </left>
      <right style="thin">
        <color indexed="64"/>
      </right>
      <top/>
      <bottom style="mediumDashed">
        <color rgb="FFFF0000"/>
      </bottom>
      <diagonal/>
    </border>
    <border>
      <left style="thin">
        <color indexed="64"/>
      </left>
      <right style="mediumDashed">
        <color rgb="FFFF0000"/>
      </right>
      <top/>
      <bottom style="mediumDashed">
        <color rgb="FFFF0000"/>
      </bottom>
      <diagonal/>
    </border>
    <border>
      <left/>
      <right style="double">
        <color indexed="64"/>
      </right>
      <top/>
      <bottom/>
      <diagonal/>
    </border>
    <border>
      <left/>
      <right/>
      <top style="mediumDashed">
        <color rgb="FFFF0000"/>
      </top>
      <bottom style="hair">
        <color auto="1"/>
      </bottom>
      <diagonal/>
    </border>
    <border>
      <left/>
      <right style="thin">
        <color indexed="64"/>
      </right>
      <top style="mediumDashed">
        <color rgb="FFFF0000"/>
      </top>
      <bottom style="hair">
        <color indexed="64"/>
      </bottom>
      <diagonal/>
    </border>
    <border>
      <left/>
      <right style="mediumDashed">
        <color rgb="FFFF0000"/>
      </right>
      <top/>
      <bottom style="hair">
        <color indexed="64"/>
      </bottom>
      <diagonal/>
    </border>
    <border>
      <left style="mediumDashed">
        <color rgb="FFFF0000"/>
      </left>
      <right style="hair">
        <color indexed="64"/>
      </right>
      <top/>
      <bottom style="mediumDashed">
        <color rgb="FFFF0000"/>
      </bottom>
      <diagonal/>
    </border>
    <border>
      <left style="hair">
        <color indexed="64"/>
      </left>
      <right style="hair">
        <color indexed="64"/>
      </right>
      <top style="hair">
        <color indexed="64"/>
      </top>
      <bottom style="mediumDashed">
        <color rgb="FFFF0000"/>
      </bottom>
      <diagonal/>
    </border>
    <border>
      <left style="hair">
        <color indexed="64"/>
      </left>
      <right style="thin">
        <color indexed="64"/>
      </right>
      <top style="hair">
        <color indexed="64"/>
      </top>
      <bottom style="mediumDashed">
        <color rgb="FFFF0000"/>
      </bottom>
      <diagonal/>
    </border>
    <border>
      <left style="hair">
        <color indexed="64"/>
      </left>
      <right/>
      <top style="hair">
        <color indexed="64"/>
      </top>
      <bottom style="mediumDashed">
        <color rgb="FFFF0000"/>
      </bottom>
      <diagonal/>
    </border>
    <border>
      <left style="mediumDashed">
        <color rgb="FFFF0000"/>
      </left>
      <right style="hair">
        <color indexed="64"/>
      </right>
      <top style="hair">
        <color indexed="64"/>
      </top>
      <bottom style="mediumDashed">
        <color rgb="FFFF0000"/>
      </bottom>
      <diagonal/>
    </border>
    <border>
      <left style="hair">
        <color indexed="64"/>
      </left>
      <right/>
      <top/>
      <bottom style="mediumDashed">
        <color rgb="FFFF0000"/>
      </bottom>
      <diagonal/>
    </border>
    <border>
      <left style="thin">
        <color indexed="64"/>
      </left>
      <right/>
      <top style="hair">
        <color indexed="64"/>
      </top>
      <bottom style="mediumDashed">
        <color rgb="FFFF0000"/>
      </bottom>
      <diagonal/>
    </border>
    <border>
      <left style="mediumDashed">
        <color rgb="FFFF0000"/>
      </left>
      <right style="medium">
        <color indexed="64"/>
      </right>
      <top/>
      <bottom style="hair">
        <color indexed="64"/>
      </bottom>
      <diagonal/>
    </border>
    <border>
      <left style="medium">
        <color indexed="64"/>
      </left>
      <right style="mediumDashed">
        <color rgb="FFFF0000"/>
      </right>
      <top/>
      <bottom style="hair">
        <color indexed="64"/>
      </bottom>
      <diagonal/>
    </border>
    <border>
      <left style="mediumDashed">
        <color rgb="FFFF0000"/>
      </left>
      <right style="double">
        <color indexed="12"/>
      </right>
      <top style="double">
        <color indexed="12"/>
      </top>
      <bottom style="double">
        <color rgb="FF0000FF"/>
      </bottom>
      <diagonal/>
    </border>
    <border>
      <left style="double">
        <color indexed="12"/>
      </left>
      <right style="mediumDashed">
        <color rgb="FFFF0000"/>
      </right>
      <top style="double">
        <color indexed="12"/>
      </top>
      <bottom style="double">
        <color rgb="FF0000FF"/>
      </bottom>
      <diagonal/>
    </border>
    <border>
      <left/>
      <right/>
      <top/>
      <bottom style="mediumDashed">
        <color rgb="FFFF0000"/>
      </bottom>
      <diagonal/>
    </border>
    <border>
      <left style="double">
        <color indexed="12"/>
      </left>
      <right style="double">
        <color indexed="12"/>
      </right>
      <top style="double">
        <color indexed="12"/>
      </top>
      <bottom style="double">
        <color rgb="FF0000FF"/>
      </bottom>
      <diagonal/>
    </border>
    <border>
      <left style="mediumDashed">
        <color rgb="FFFF0000"/>
      </left>
      <right/>
      <top/>
      <bottom style="mediumDashed">
        <color rgb="FFFF0000"/>
      </bottom>
      <diagonal/>
    </border>
    <border>
      <left style="double">
        <color rgb="FF0000FF"/>
      </left>
      <right/>
      <top style="double">
        <color rgb="FF0000FF"/>
      </top>
      <bottom style="mediumDashed">
        <color rgb="FFFF0000"/>
      </bottom>
      <diagonal/>
    </border>
    <border>
      <left style="double">
        <color rgb="FF0000FF"/>
      </left>
      <right style="double">
        <color rgb="FF0000FF"/>
      </right>
      <top style="double">
        <color rgb="FF0000FF"/>
      </top>
      <bottom style="mediumDashed">
        <color rgb="FFFF0000"/>
      </bottom>
      <diagonal/>
    </border>
    <border>
      <left style="thin">
        <color indexed="64"/>
      </left>
      <right style="double">
        <color indexed="64"/>
      </right>
      <top style="medium">
        <color indexed="64"/>
      </top>
      <bottom/>
      <diagonal/>
    </border>
    <border>
      <left style="medium">
        <color indexed="64"/>
      </left>
      <right style="medium">
        <color indexed="64"/>
      </right>
      <top style="thin">
        <color indexed="64"/>
      </top>
      <bottom/>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thin">
        <color auto="1"/>
      </right>
      <top style="double">
        <color indexed="12"/>
      </top>
      <bottom style="double">
        <color indexed="12"/>
      </bottom>
      <diagonal style="thin">
        <color auto="1"/>
      </diagonal>
    </border>
    <border diagonalUp="1">
      <left style="thin">
        <color auto="1"/>
      </left>
      <right style="thin">
        <color auto="1"/>
      </right>
      <top style="thin">
        <color auto="1"/>
      </top>
      <bottom style="double">
        <color indexed="12"/>
      </bottom>
      <diagonal style="thin">
        <color auto="1"/>
      </diagonal>
    </border>
    <border>
      <left style="medium">
        <color indexed="64"/>
      </left>
      <right style="thin">
        <color indexed="64"/>
      </right>
      <top style="thin">
        <color indexed="64"/>
      </top>
      <bottom style="hair">
        <color indexed="64"/>
      </bottom>
      <diagonal/>
    </border>
    <border diagonalUp="1">
      <left style="double">
        <color indexed="12"/>
      </left>
      <right style="thin">
        <color indexed="12"/>
      </right>
      <top style="double">
        <color indexed="12"/>
      </top>
      <bottom style="double">
        <color indexed="12"/>
      </bottom>
      <diagonal style="thin">
        <color auto="1"/>
      </diagonal>
    </border>
    <border diagonalUp="1">
      <left/>
      <right/>
      <top style="double">
        <color indexed="12"/>
      </top>
      <bottom style="double">
        <color indexed="12"/>
      </bottom>
      <diagonal style="thin">
        <color auto="1"/>
      </diagonal>
    </border>
    <border diagonalUp="1">
      <left style="thin">
        <color indexed="12"/>
      </left>
      <right style="double">
        <color indexed="12"/>
      </right>
      <top style="double">
        <color indexed="12"/>
      </top>
      <bottom style="double">
        <color indexed="12"/>
      </bottom>
      <diagonal style="thin">
        <color auto="1"/>
      </diagonal>
    </border>
    <border diagonalUp="1">
      <left style="thin">
        <color indexed="12"/>
      </left>
      <right style="thin">
        <color indexed="12"/>
      </right>
      <top style="double">
        <color indexed="12"/>
      </top>
      <bottom style="double">
        <color indexed="12"/>
      </bottom>
      <diagonal style="thin">
        <color auto="1"/>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diagonalUp="1">
      <left/>
      <right style="thin">
        <color auto="1"/>
      </right>
      <top style="double">
        <color indexed="12"/>
      </top>
      <bottom style="double">
        <color indexed="12"/>
      </bottom>
      <diagonal style="thin">
        <color auto="1"/>
      </diagonal>
    </border>
    <border diagonalUp="1">
      <left style="thin">
        <color auto="1"/>
      </left>
      <right style="double">
        <color indexed="12"/>
      </right>
      <top style="double">
        <color indexed="12"/>
      </top>
      <bottom style="double">
        <color indexed="12"/>
      </bottom>
      <diagonal style="thin">
        <color auto="1"/>
      </diagonal>
    </border>
    <border diagonalUp="1">
      <left/>
      <right/>
      <top/>
      <bottom/>
      <diagonal style="thin">
        <color auto="1"/>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thin">
        <color indexed="64"/>
      </left>
      <right style="double">
        <color indexed="64"/>
      </right>
      <top/>
      <bottom/>
      <diagonal/>
    </border>
    <border diagonalUp="1">
      <left style="double">
        <color indexed="12"/>
      </left>
      <right style="thin">
        <color auto="1"/>
      </right>
      <top style="mediumDashed">
        <color rgb="FFFF0000"/>
      </top>
      <bottom style="double">
        <color indexed="12"/>
      </bottom>
      <diagonal style="thin">
        <color auto="1"/>
      </diagonal>
    </border>
    <border diagonalUp="1">
      <left style="thin">
        <color auto="1"/>
      </left>
      <right style="thin">
        <color auto="1"/>
      </right>
      <top style="mediumDashed">
        <color rgb="FFFF0000"/>
      </top>
      <bottom style="double">
        <color indexed="12"/>
      </bottom>
      <diagonal style="thin">
        <color auto="1"/>
      </diagonal>
    </border>
    <border diagonalUp="1">
      <left style="thin">
        <color auto="1"/>
      </left>
      <right style="mediumDashed">
        <color rgb="FFFF0000"/>
      </right>
      <top style="mediumDashed">
        <color rgb="FFFF0000"/>
      </top>
      <bottom style="double">
        <color indexed="12"/>
      </bottom>
      <diagonal style="thin">
        <color auto="1"/>
      </diagonal>
    </border>
    <border diagonalUp="1">
      <left style="thin">
        <color auto="1"/>
      </left>
      <right style="mediumDashed">
        <color rgb="FFFF0000"/>
      </right>
      <top style="double">
        <color indexed="12"/>
      </top>
      <bottom style="double">
        <color indexed="12"/>
      </bottom>
      <diagonal style="thin">
        <color auto="1"/>
      </diagonal>
    </border>
    <border diagonalUp="1">
      <left style="mediumDashed">
        <color rgb="FFFF0000"/>
      </left>
      <right style="thin">
        <color indexed="12"/>
      </right>
      <top style="double">
        <color indexed="12"/>
      </top>
      <bottom style="double">
        <color indexed="12"/>
      </bottom>
      <diagonal style="thin">
        <color auto="1"/>
      </diagonal>
    </border>
    <border diagonalUp="1">
      <left style="thin">
        <color indexed="12"/>
      </left>
      <right style="mediumDashed">
        <color rgb="FFFF0000"/>
      </right>
      <top style="double">
        <color indexed="12"/>
      </top>
      <bottom style="double">
        <color indexed="12"/>
      </bottom>
      <diagonal style="thin">
        <color auto="1"/>
      </diagonal>
    </border>
    <border diagonalUp="1">
      <left style="mediumDashed">
        <color rgb="FFFF0000"/>
      </left>
      <right style="thin">
        <color auto="1"/>
      </right>
      <top style="double">
        <color indexed="12"/>
      </top>
      <bottom style="double">
        <color indexed="12"/>
      </bottom>
      <diagonal style="thin">
        <color auto="1"/>
      </diagonal>
    </border>
    <border>
      <left style="double">
        <color rgb="FF0070C0"/>
      </left>
      <right style="double">
        <color indexed="12"/>
      </right>
      <top style="double">
        <color indexed="12"/>
      </top>
      <bottom style="double">
        <color indexed="12"/>
      </bottom>
      <diagonal/>
    </border>
    <border>
      <left/>
      <right/>
      <top style="double">
        <color rgb="FF0000FF"/>
      </top>
      <bottom style="double">
        <color rgb="FF0000FF"/>
      </bottom>
      <diagonal/>
    </border>
    <border>
      <left/>
      <right/>
      <top/>
      <bottom style="double">
        <color rgb="FF0000FF"/>
      </bottom>
      <diagonal/>
    </border>
    <border>
      <left/>
      <right/>
      <top style="double">
        <color rgb="FF0000FF"/>
      </top>
      <bottom/>
      <diagonal/>
    </border>
    <border>
      <left style="mediumDashed">
        <color rgb="FFFF0000"/>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style="mediumDashed">
        <color rgb="FFFF0000"/>
      </left>
      <right/>
      <top style="mediumDashed">
        <color rgb="FFFF0000"/>
      </top>
      <bottom style="double">
        <color rgb="FF0000FF"/>
      </bottom>
      <diagonal/>
    </border>
    <border>
      <left/>
      <right/>
      <top style="mediumDashed">
        <color rgb="FFFF0000"/>
      </top>
      <bottom style="double">
        <color rgb="FF0000FF"/>
      </bottom>
      <diagonal/>
    </border>
    <border>
      <left/>
      <right style="mediumDashed">
        <color rgb="FFFF0000"/>
      </right>
      <top style="mediumDashed">
        <color rgb="FFFF0000"/>
      </top>
      <bottom style="double">
        <color rgb="FF0000FF"/>
      </bottom>
      <diagonal/>
    </border>
    <border>
      <left style="mediumDashed">
        <color rgb="FFFF0000"/>
      </left>
      <right/>
      <top style="double">
        <color rgb="FF0000FF"/>
      </top>
      <bottom style="double">
        <color rgb="FF0000FF"/>
      </bottom>
      <diagonal/>
    </border>
    <border>
      <left/>
      <right style="mediumDashed">
        <color rgb="FFFF0000"/>
      </right>
      <top style="double">
        <color rgb="FF0000FF"/>
      </top>
      <bottom style="double">
        <color rgb="FF0000FF"/>
      </bottom>
      <diagonal/>
    </border>
    <border>
      <left style="mediumDashed">
        <color rgb="FFFF0000"/>
      </left>
      <right/>
      <top/>
      <bottom style="double">
        <color rgb="FF0000FF"/>
      </bottom>
      <diagonal/>
    </border>
    <border>
      <left/>
      <right style="mediumDashed">
        <color rgb="FFFF0000"/>
      </right>
      <top/>
      <bottom style="double">
        <color rgb="FF0000FF"/>
      </bottom>
      <diagonal/>
    </border>
    <border>
      <left style="mediumDashed">
        <color rgb="FFFF0000"/>
      </left>
      <right/>
      <top style="double">
        <color rgb="FF0000FF"/>
      </top>
      <bottom/>
      <diagonal/>
    </border>
    <border>
      <left/>
      <right style="mediumDashed">
        <color rgb="FFFF0000"/>
      </right>
      <top style="double">
        <color rgb="FF0000FF"/>
      </top>
      <bottom/>
      <diagonal/>
    </border>
    <border>
      <left style="medium">
        <color indexed="64"/>
      </left>
      <right style="hair">
        <color indexed="64"/>
      </right>
      <top/>
      <bottom style="medium">
        <color indexed="64"/>
      </bottom>
      <diagonal/>
    </border>
    <border>
      <left style="mediumDashed">
        <color rgb="FFFF0000"/>
      </left>
      <right style="mediumDashed">
        <color rgb="FFFF0000"/>
      </right>
      <top style="mediumDashed">
        <color rgb="FFFF0000"/>
      </top>
      <bottom style="mediumDashed">
        <color rgb="FFFF0000"/>
      </bottom>
      <diagonal/>
    </border>
    <border>
      <left style="hair">
        <color indexed="64"/>
      </left>
      <right style="medium">
        <color indexed="64"/>
      </right>
      <top style="hair">
        <color auto="1"/>
      </top>
      <bottom/>
      <diagonal/>
    </border>
    <border>
      <left style="hair">
        <color indexed="64"/>
      </left>
      <right style="medium">
        <color indexed="64"/>
      </right>
      <top style="medium">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hair">
        <color auto="1"/>
      </bottom>
      <diagonal/>
    </border>
    <border>
      <left style="hair">
        <color indexed="64"/>
      </left>
      <right style="medium">
        <color indexed="64"/>
      </right>
      <top/>
      <bottom/>
      <diagonal/>
    </border>
    <border>
      <left style="hair">
        <color indexed="64"/>
      </left>
      <right style="medium">
        <color indexed="64"/>
      </right>
      <top style="thin">
        <color auto="1"/>
      </top>
      <bottom style="thin">
        <color auto="1"/>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style="mediumDashed">
        <color rgb="FFFF0000"/>
      </bottom>
      <diagonal/>
    </border>
    <border>
      <left/>
      <right/>
      <top style="medium">
        <color indexed="64"/>
      </top>
      <bottom style="mediumDashed">
        <color rgb="FFFF0000"/>
      </bottom>
      <diagonal/>
    </border>
    <border>
      <left/>
      <right style="medium">
        <color indexed="64"/>
      </right>
      <top style="medium">
        <color indexed="64"/>
      </top>
      <bottom style="mediumDashed">
        <color rgb="FFFF0000"/>
      </bottom>
      <diagonal/>
    </border>
    <border diagonalUp="1">
      <left style="mediumDashed">
        <color rgb="FFFF0000"/>
      </left>
      <right/>
      <top style="double">
        <color rgb="FF0000FF"/>
      </top>
      <bottom style="double">
        <color rgb="FF0000FF"/>
      </bottom>
      <diagonal style="thin">
        <color indexed="64"/>
      </diagonal>
    </border>
    <border diagonalUp="1">
      <left/>
      <right/>
      <top style="double">
        <color rgb="FF0000FF"/>
      </top>
      <bottom style="double">
        <color rgb="FF0000FF"/>
      </bottom>
      <diagonal style="thin">
        <color indexed="64"/>
      </diagonal>
    </border>
    <border diagonalUp="1">
      <left/>
      <right style="mediumDashed">
        <color rgb="FFFF0000"/>
      </right>
      <top style="double">
        <color rgb="FF0000FF"/>
      </top>
      <bottom style="double">
        <color rgb="FF0000FF"/>
      </bottom>
      <diagonal style="thin">
        <color indexed="64"/>
      </diagonal>
    </border>
    <border>
      <left/>
      <right/>
      <top style="mediumDashed">
        <color rgb="FFFF0000"/>
      </top>
      <bottom/>
      <diagonal/>
    </border>
    <border diagonalUp="1">
      <left style="mediumDashed">
        <color rgb="FFFF0000"/>
      </left>
      <right/>
      <top/>
      <bottom style="mediumDashed">
        <color rgb="FFFF0000"/>
      </bottom>
      <diagonal style="thin">
        <color indexed="64"/>
      </diagonal>
    </border>
    <border diagonalUp="1">
      <left/>
      <right/>
      <top/>
      <bottom style="mediumDashed">
        <color rgb="FFFF0000"/>
      </bottom>
      <diagonal style="thin">
        <color indexed="64"/>
      </diagonal>
    </border>
    <border diagonalUp="1">
      <left/>
      <right style="mediumDashed">
        <color rgb="FFFF0000"/>
      </right>
      <top/>
      <bottom style="mediumDashed">
        <color rgb="FFFF0000"/>
      </bottom>
      <diagonal style="thin">
        <color indexed="64"/>
      </diagonal>
    </border>
    <border diagonalUp="1">
      <left style="mediumDashed">
        <color rgb="FFFF0000"/>
      </left>
      <right/>
      <top style="double">
        <color rgb="FF0000FF"/>
      </top>
      <bottom style="mediumDashed">
        <color rgb="FFFF0000"/>
      </bottom>
      <diagonal style="thin">
        <color indexed="64"/>
      </diagonal>
    </border>
    <border diagonalUp="1">
      <left/>
      <right/>
      <top style="double">
        <color rgb="FF0000FF"/>
      </top>
      <bottom style="mediumDashed">
        <color rgb="FFFF0000"/>
      </bottom>
      <diagonal style="thin">
        <color indexed="64"/>
      </diagonal>
    </border>
    <border diagonalUp="1">
      <left/>
      <right style="mediumDashed">
        <color rgb="FFFF0000"/>
      </right>
      <top style="double">
        <color rgb="FF0000FF"/>
      </top>
      <bottom style="mediumDashed">
        <color rgb="FFFF0000"/>
      </bottom>
      <diagonal style="thin">
        <color indexed="64"/>
      </diagonal>
    </border>
    <border>
      <left style="mediumDashed">
        <color rgb="FFFF0000"/>
      </left>
      <right style="double">
        <color indexed="12"/>
      </right>
      <top/>
      <bottom style="double">
        <color indexed="12"/>
      </bottom>
      <diagonal/>
    </border>
    <border>
      <left style="double">
        <color indexed="12"/>
      </left>
      <right style="double">
        <color indexed="12"/>
      </right>
      <top/>
      <bottom style="double">
        <color indexed="12"/>
      </bottom>
      <diagonal/>
    </border>
    <border>
      <left style="double">
        <color indexed="12"/>
      </left>
      <right style="mediumDashed">
        <color rgb="FFFF0000"/>
      </right>
      <top/>
      <bottom style="double">
        <color indexed="12"/>
      </bottom>
      <diagonal/>
    </border>
    <border>
      <left style="mediumDashed">
        <color rgb="FFFF0000"/>
      </left>
      <right style="double">
        <color indexed="12"/>
      </right>
      <top style="double">
        <color indexed="12"/>
      </top>
      <bottom style="medium">
        <color indexed="64"/>
      </bottom>
      <diagonal/>
    </border>
    <border>
      <left style="double">
        <color indexed="12"/>
      </left>
      <right style="double">
        <color indexed="12"/>
      </right>
      <top style="double">
        <color indexed="12"/>
      </top>
      <bottom style="medium">
        <color indexed="64"/>
      </bottom>
      <diagonal/>
    </border>
    <border>
      <left style="double">
        <color indexed="12"/>
      </left>
      <right style="mediumDashed">
        <color rgb="FFFF0000"/>
      </right>
      <top style="double">
        <color indexed="12"/>
      </top>
      <bottom style="medium">
        <color indexed="64"/>
      </bottom>
      <diagonal/>
    </border>
    <border diagonalUp="1">
      <left style="double">
        <color indexed="12"/>
      </left>
      <right style="double">
        <color indexed="12"/>
      </right>
      <top style="double">
        <color indexed="12"/>
      </top>
      <bottom style="double">
        <color indexed="12"/>
      </bottom>
      <diagonal style="thin">
        <color auto="1"/>
      </diagonal>
    </border>
    <border diagonalUp="1">
      <left style="double">
        <color indexed="12"/>
      </left>
      <right style="mediumDashed">
        <color rgb="FFFF0000"/>
      </right>
      <top style="double">
        <color indexed="12"/>
      </top>
      <bottom style="double">
        <color indexed="12"/>
      </bottom>
      <diagonal style="thin">
        <color auto="1"/>
      </diagonal>
    </border>
    <border>
      <left style="mediumDashed">
        <color rgb="FFFF0000"/>
      </left>
      <right/>
      <top style="medium">
        <color auto="1"/>
      </top>
      <bottom/>
      <diagonal/>
    </border>
    <border>
      <left style="mediumDashed">
        <color rgb="FFFF0000"/>
      </left>
      <right/>
      <top/>
      <bottom style="medium">
        <color auto="1"/>
      </bottom>
      <diagonal/>
    </border>
    <border>
      <left style="double">
        <color rgb="FF0000FF"/>
      </left>
      <right style="double">
        <color rgb="FF0000FF"/>
      </right>
      <top style="medium">
        <color indexed="64"/>
      </top>
      <bottom style="double">
        <color rgb="FF0000FF"/>
      </bottom>
      <diagonal/>
    </border>
    <border>
      <left style="double">
        <color rgb="FF0000FF"/>
      </left>
      <right style="double">
        <color rgb="FF0000FF"/>
      </right>
      <top style="double">
        <color rgb="FF0000FF"/>
      </top>
      <bottom style="medium">
        <color indexed="64"/>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indexed="64"/>
      </left>
      <right style="medium">
        <color indexed="64"/>
      </right>
      <top style="thin">
        <color indexed="64"/>
      </top>
      <bottom style="hair">
        <color indexed="64"/>
      </bottom>
      <diagonal/>
    </border>
    <border>
      <left style="double">
        <color theme="0" tint="-0.24994659260841701"/>
      </left>
      <right style="double">
        <color indexed="64"/>
      </right>
      <top style="double">
        <color theme="0" tint="-0.24994659260841701"/>
      </top>
      <bottom style="double">
        <color theme="0" tint="-0.24994659260841701"/>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style="medium">
        <color theme="0" tint="-0.34998626667073579"/>
      </top>
      <bottom style="thin">
        <color indexed="64"/>
      </bottom>
      <diagonal/>
    </border>
    <border>
      <left style="double">
        <color indexed="64"/>
      </left>
      <right style="medium">
        <color indexed="64"/>
      </right>
      <top style="thin">
        <color indexed="64"/>
      </top>
      <bottom style="medium">
        <color indexed="64"/>
      </bottom>
      <diagonal/>
    </border>
    <border>
      <left style="double">
        <color rgb="FF0000FF"/>
      </left>
      <right/>
      <top style="medium">
        <color indexed="64"/>
      </top>
      <bottom/>
      <diagonal/>
    </border>
    <border>
      <left style="double">
        <color rgb="FF0000FF"/>
      </left>
      <right/>
      <top/>
      <bottom style="medium">
        <color indexed="64"/>
      </bottom>
      <diagonal/>
    </border>
    <border>
      <left style="thin">
        <color indexed="64"/>
      </left>
      <right style="double">
        <color indexed="64"/>
      </right>
      <top/>
      <bottom style="double">
        <color theme="0" tint="-0.24994659260841701"/>
      </bottom>
      <diagonal/>
    </border>
    <border>
      <left style="thin">
        <color indexed="64"/>
      </left>
      <right style="thin">
        <color indexed="64"/>
      </right>
      <top/>
      <bottom style="double">
        <color theme="0" tint="-0.24994659260841701"/>
      </bottom>
      <diagonal/>
    </border>
    <border>
      <left/>
      <right style="double">
        <color theme="0" tint="-0.24994659260841701"/>
      </right>
      <top style="thin">
        <color indexed="64"/>
      </top>
      <bottom style="medium">
        <color indexed="64"/>
      </bottom>
      <diagonal/>
    </border>
    <border>
      <left style="thin">
        <color indexed="64"/>
      </left>
      <right style="double">
        <color theme="0" tint="-0.24994659260841701"/>
      </right>
      <top style="thin">
        <color indexed="64"/>
      </top>
      <bottom style="thin">
        <color indexed="64"/>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thin">
        <color indexed="64"/>
      </left>
      <right style="thin">
        <color indexed="64"/>
      </right>
      <top style="thin">
        <color auto="1"/>
      </top>
      <bottom style="medium">
        <color indexed="64"/>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right style="double">
        <color theme="0" tint="-0.24994659260841701"/>
      </right>
      <top/>
      <bottom style="medium">
        <color indexed="64"/>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top/>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auto="1"/>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auto="1"/>
      </top>
      <bottom/>
      <diagonal/>
    </border>
    <border>
      <left style="medium">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double">
        <color theme="0" tint="-0.24994659260841701"/>
      </bottom>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auto="1"/>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thin">
        <color indexed="64"/>
      </top>
      <bottom/>
      <diagonal/>
    </border>
    <border>
      <left style="hair">
        <color indexed="64"/>
      </left>
      <right style="double">
        <color indexed="64"/>
      </right>
      <top style="hair">
        <color indexed="64"/>
      </top>
      <bottom/>
      <diagonal/>
    </border>
    <border>
      <left style="double">
        <color indexed="64"/>
      </left>
      <right/>
      <top style="hair">
        <color indexed="64"/>
      </top>
      <bottom/>
      <diagonal/>
    </border>
    <border>
      <left style="hair">
        <color indexed="64"/>
      </left>
      <right/>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medium">
        <color indexed="64"/>
      </right>
      <top style="double">
        <color theme="0" tint="-0.24994659260841701"/>
      </top>
      <bottom/>
      <diagonal/>
    </border>
    <border>
      <left style="double">
        <color theme="0" tint="-0.24994659260841701"/>
      </left>
      <right style="double">
        <color theme="0" tint="-0.24994659260841701"/>
      </right>
      <top/>
      <bottom style="double">
        <color theme="0" tint="-0.24994659260841701"/>
      </bottom>
      <diagonal/>
    </border>
    <border>
      <left style="double">
        <color theme="0" tint="-0.24994659260841701"/>
      </left>
      <right style="medium">
        <color indexed="64"/>
      </right>
      <top/>
      <bottom style="double">
        <color theme="0" tint="-0.24994659260841701"/>
      </bottom>
      <diagonal/>
    </border>
    <border diagonalUp="1">
      <left style="double">
        <color theme="0" tint="-0.24994659260841701"/>
      </left>
      <right style="medium">
        <color auto="1"/>
      </right>
      <top style="double">
        <color theme="0" tint="-0.24994659260841701"/>
      </top>
      <bottom style="double">
        <color theme="0" tint="-0.24994659260841701"/>
      </bottom>
      <diagonal style="thin">
        <color auto="1"/>
      </diagonal>
    </border>
    <border diagonalUp="1">
      <left/>
      <right style="medium">
        <color auto="1"/>
      </right>
      <top style="double">
        <color theme="0" tint="-0.24994659260841701"/>
      </top>
      <bottom style="double">
        <color theme="0" tint="-0.24994659260841701"/>
      </bottom>
      <diagonal style="thin">
        <color auto="1"/>
      </diagonal>
    </border>
    <border>
      <left/>
      <right style="double">
        <color theme="0" tint="-0.24994659260841701"/>
      </right>
      <top/>
      <bottom style="thin">
        <color indexed="64"/>
      </bottom>
      <diagonal/>
    </border>
    <border diagonalUp="1">
      <left style="double">
        <color theme="0" tint="-0.24994659260841701"/>
      </left>
      <right/>
      <top style="double">
        <color theme="0" tint="-0.24994659260841701"/>
      </top>
      <bottom style="double">
        <color theme="0" tint="-0.24994659260841701"/>
      </bottom>
      <diagonal style="hair">
        <color theme="0" tint="-0.24994659260841701"/>
      </diagonal>
    </border>
    <border diagonalUp="1">
      <left/>
      <right/>
      <top style="double">
        <color theme="0" tint="-0.24994659260841701"/>
      </top>
      <bottom style="double">
        <color theme="0" tint="-0.24994659260841701"/>
      </bottom>
      <diagonal style="hair">
        <color theme="0" tint="-0.24994659260841701"/>
      </diagonal>
    </border>
    <border diagonalUp="1">
      <left/>
      <right style="double">
        <color theme="0" tint="-0.24994659260841701"/>
      </right>
      <top style="double">
        <color theme="0" tint="-0.24994659260841701"/>
      </top>
      <bottom style="double">
        <color theme="0" tint="-0.24994659260841701"/>
      </bottom>
      <diagonal style="hair">
        <color theme="0" tint="-0.24994659260841701"/>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s>
  <cellStyleXfs count="4">
    <xf numFmtId="0" fontId="0" fillId="0" borderId="0">
      <alignment vertical="center"/>
    </xf>
    <xf numFmtId="0" fontId="1" fillId="0" borderId="0">
      <alignment vertical="center"/>
    </xf>
    <xf numFmtId="0" fontId="5" fillId="0" borderId="0" applyNumberFormat="0" applyFill="0" applyBorder="0" applyAlignment="0" applyProtection="0">
      <alignment vertical="center"/>
    </xf>
    <xf numFmtId="0" fontId="85" fillId="0" borderId="0"/>
  </cellStyleXfs>
  <cellXfs count="2472">
    <xf numFmtId="0" fontId="0" fillId="0" borderId="0" xfId="0">
      <alignment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5" borderId="0" xfId="0" applyFont="1" applyFill="1" applyAlignment="1">
      <alignment horizontal="center" vertical="center"/>
    </xf>
    <xf numFmtId="0" fontId="7" fillId="5" borderId="0" xfId="0" applyFont="1" applyFill="1" applyAlignment="1">
      <alignment vertical="center" wrapText="1"/>
    </xf>
    <xf numFmtId="0" fontId="7" fillId="5" borderId="0" xfId="0" applyFont="1" applyFill="1">
      <alignment vertical="center"/>
    </xf>
    <xf numFmtId="0" fontId="7" fillId="0" borderId="0" xfId="0" applyFont="1" applyAlignment="1">
      <alignment horizontal="center" vertical="top" textRotation="255" wrapText="1"/>
    </xf>
    <xf numFmtId="0" fontId="7" fillId="5" borderId="0" xfId="0" applyFont="1" applyFill="1" applyAlignment="1">
      <alignment vertical="top" textRotation="255"/>
    </xf>
    <xf numFmtId="0" fontId="14" fillId="5" borderId="0" xfId="0" applyFont="1" applyFill="1" applyAlignment="1">
      <alignment horizontal="center" vertical="center" wrapText="1"/>
    </xf>
    <xf numFmtId="0" fontId="7" fillId="5" borderId="0" xfId="0" applyFont="1" applyFill="1" applyAlignment="1">
      <alignment vertical="top" textRotation="255" wrapText="1"/>
    </xf>
    <xf numFmtId="0" fontId="7" fillId="5" borderId="0" xfId="0" applyFont="1" applyFill="1" applyAlignment="1">
      <alignment horizontal="center" vertical="top" textRotation="255" wrapText="1"/>
    </xf>
    <xf numFmtId="0" fontId="7"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9" fillId="2" borderId="0" xfId="0" applyFont="1" applyFill="1" applyAlignment="1">
      <alignment horizontal="center" vertical="center"/>
    </xf>
    <xf numFmtId="0" fontId="9" fillId="0" borderId="0" xfId="0" applyFont="1">
      <alignment vertical="center"/>
    </xf>
    <xf numFmtId="0" fontId="9" fillId="0" borderId="0" xfId="0" applyFont="1" applyAlignment="1" applyProtection="1">
      <alignment horizontal="center" vertical="center" wrapText="1"/>
      <protection locked="0"/>
    </xf>
    <xf numFmtId="0" fontId="9" fillId="0" borderId="0" xfId="0" applyFont="1" applyAlignment="1">
      <alignment vertical="top" textRotation="255" wrapText="1"/>
    </xf>
    <xf numFmtId="0" fontId="19" fillId="0" borderId="0" xfId="1" applyFont="1">
      <alignment vertical="center"/>
    </xf>
    <xf numFmtId="0" fontId="19" fillId="0" borderId="0" xfId="1" applyFont="1" applyAlignment="1">
      <alignment vertical="center" wrapText="1"/>
    </xf>
    <xf numFmtId="0" fontId="19" fillId="4" borderId="2" xfId="1" applyFont="1" applyFill="1" applyBorder="1" applyAlignment="1">
      <alignment horizontal="center" vertical="center" wrapText="1"/>
    </xf>
    <xf numFmtId="0" fontId="19" fillId="4" borderId="2" xfId="1" applyFont="1" applyFill="1" applyBorder="1" applyAlignment="1">
      <alignment horizontal="center" vertical="center"/>
    </xf>
    <xf numFmtId="0" fontId="19" fillId="0" borderId="74" xfId="1" applyFont="1" applyBorder="1" applyAlignment="1">
      <alignment horizontal="left" vertical="center" wrapText="1"/>
    </xf>
    <xf numFmtId="0" fontId="19" fillId="0" borderId="74" xfId="1" applyFont="1" applyBorder="1">
      <alignment vertical="center"/>
    </xf>
    <xf numFmtId="0" fontId="19" fillId="0" borderId="74" xfId="1" applyFont="1" applyBorder="1" applyAlignment="1">
      <alignment horizontal="left" vertical="center"/>
    </xf>
    <xf numFmtId="0" fontId="20" fillId="0" borderId="0" xfId="1" applyFont="1">
      <alignment vertical="center"/>
    </xf>
    <xf numFmtId="0" fontId="19" fillId="0" borderId="0" xfId="1" applyFont="1" applyAlignment="1">
      <alignment horizontal="left" vertical="center" wrapText="1"/>
    </xf>
    <xf numFmtId="0" fontId="19" fillId="0" borderId="0" xfId="1" applyFont="1" applyAlignment="1">
      <alignment horizontal="left" vertical="center"/>
    </xf>
    <xf numFmtId="0" fontId="20" fillId="0" borderId="0" xfId="1" applyFont="1" applyAlignment="1">
      <alignment vertical="center" wrapText="1"/>
    </xf>
    <xf numFmtId="0" fontId="21" fillId="0" borderId="0" xfId="1" applyFont="1" applyAlignment="1">
      <alignment vertical="center" wrapText="1"/>
    </xf>
    <xf numFmtId="0" fontId="19" fillId="0" borderId="0" xfId="1" applyFont="1" applyAlignment="1">
      <alignment wrapText="1"/>
    </xf>
    <xf numFmtId="0" fontId="24" fillId="11" borderId="86" xfId="1" applyFont="1" applyFill="1" applyBorder="1" applyAlignment="1">
      <alignment horizontal="center" vertical="top" textRotation="255" wrapText="1"/>
    </xf>
    <xf numFmtId="0" fontId="24" fillId="11" borderId="87" xfId="1" applyFont="1" applyFill="1" applyBorder="1" applyAlignment="1">
      <alignment horizontal="center" vertical="top" textRotation="255" wrapText="1"/>
    </xf>
    <xf numFmtId="0" fontId="24" fillId="11" borderId="88" xfId="1" applyFont="1" applyFill="1" applyBorder="1" applyAlignment="1">
      <alignment horizontal="center" vertical="top" textRotation="255" wrapText="1"/>
    </xf>
    <xf numFmtId="0" fontId="24" fillId="11" borderId="99" xfId="1" applyFont="1" applyFill="1" applyBorder="1" applyAlignment="1">
      <alignment horizontal="center" vertical="top" textRotation="255" wrapText="1"/>
    </xf>
    <xf numFmtId="0" fontId="24" fillId="16" borderId="86" xfId="1" applyFont="1" applyFill="1" applyBorder="1" applyAlignment="1">
      <alignment horizontal="center" vertical="top" textRotation="255" wrapText="1"/>
    </xf>
    <xf numFmtId="0" fontId="24" fillId="12" borderId="87" xfId="1" applyFont="1" applyFill="1" applyBorder="1" applyAlignment="1">
      <alignment horizontal="center" vertical="top" textRotation="255" wrapText="1"/>
    </xf>
    <xf numFmtId="0" fontId="24" fillId="17" borderId="86" xfId="1" applyFont="1" applyFill="1" applyBorder="1" applyAlignment="1">
      <alignment horizontal="center" vertical="top" textRotation="255" wrapText="1"/>
    </xf>
    <xf numFmtId="0" fontId="24" fillId="13" borderId="87" xfId="1" applyFont="1" applyFill="1" applyBorder="1" applyAlignment="1">
      <alignment horizontal="center" vertical="top" textRotation="255" wrapText="1"/>
    </xf>
    <xf numFmtId="0" fontId="24" fillId="18" borderId="86" xfId="1" applyFont="1" applyFill="1" applyBorder="1" applyAlignment="1">
      <alignment horizontal="center" vertical="top" textRotation="255" wrapText="1"/>
    </xf>
    <xf numFmtId="0" fontId="24" fillId="14" borderId="87" xfId="1" applyFont="1" applyFill="1" applyBorder="1" applyAlignment="1">
      <alignment horizontal="center" vertical="top" textRotation="255" wrapText="1"/>
    </xf>
    <xf numFmtId="0" fontId="24" fillId="19" borderId="86" xfId="1" applyFont="1" applyFill="1" applyBorder="1" applyAlignment="1">
      <alignment horizontal="center" vertical="top" textRotation="255" wrapText="1"/>
    </xf>
    <xf numFmtId="0" fontId="24" fillId="15" borderId="27" xfId="1" applyFont="1" applyFill="1" applyBorder="1" applyAlignment="1">
      <alignment horizontal="center" vertical="top" textRotation="255" wrapText="1"/>
    </xf>
    <xf numFmtId="0" fontId="19" fillId="0" borderId="169" xfId="1" applyFont="1" applyBorder="1" applyAlignment="1">
      <alignment vertical="center" wrapText="1"/>
    </xf>
    <xf numFmtId="0" fontId="19" fillId="0" borderId="170" xfId="1" applyFont="1" applyBorder="1" applyAlignment="1">
      <alignment vertical="center" wrapText="1"/>
    </xf>
    <xf numFmtId="0" fontId="19" fillId="0" borderId="171" xfId="1" applyFont="1" applyBorder="1" applyAlignment="1">
      <alignment vertical="center" wrapText="1"/>
    </xf>
    <xf numFmtId="0" fontId="19" fillId="0" borderId="172" xfId="1" applyFont="1" applyBorder="1" applyAlignment="1">
      <alignment vertical="center" wrapText="1"/>
    </xf>
    <xf numFmtId="0" fontId="19" fillId="0" borderId="173" xfId="1" applyFont="1" applyBorder="1" applyAlignment="1">
      <alignment vertical="center" wrapText="1"/>
    </xf>
    <xf numFmtId="0" fontId="19" fillId="0" borderId="174" xfId="1" applyFont="1" applyBorder="1" applyAlignment="1">
      <alignment vertical="center" wrapText="1"/>
    </xf>
    <xf numFmtId="0" fontId="19" fillId="0" borderId="175" xfId="1" applyFont="1" applyBorder="1" applyAlignment="1">
      <alignment vertical="center" wrapText="1"/>
    </xf>
    <xf numFmtId="0" fontId="19" fillId="0" borderId="176" xfId="1" applyFont="1" applyBorder="1" applyAlignment="1">
      <alignment vertical="center" wrapText="1"/>
    </xf>
    <xf numFmtId="0" fontId="19" fillId="0" borderId="177" xfId="1" applyFont="1" applyBorder="1" applyAlignment="1">
      <alignment vertical="center" wrapText="1"/>
    </xf>
    <xf numFmtId="0" fontId="19" fillId="0" borderId="46" xfId="1" applyFont="1" applyBorder="1" applyAlignment="1">
      <alignment vertical="center" wrapText="1"/>
    </xf>
    <xf numFmtId="0" fontId="19" fillId="0" borderId="47" xfId="1" applyFont="1" applyBorder="1" applyAlignment="1">
      <alignment vertical="center" wrapText="1"/>
    </xf>
    <xf numFmtId="0" fontId="19" fillId="0" borderId="48" xfId="1" applyFont="1" applyBorder="1" applyAlignment="1">
      <alignment vertical="center" wrapText="1"/>
    </xf>
    <xf numFmtId="0" fontId="19" fillId="0" borderId="49" xfId="1" applyFont="1" applyBorder="1" applyAlignment="1">
      <alignment vertical="center" wrapText="1"/>
    </xf>
    <xf numFmtId="0" fontId="19" fillId="0" borderId="50" xfId="1" applyFont="1" applyBorder="1" applyAlignment="1">
      <alignment vertical="center" wrapText="1"/>
    </xf>
    <xf numFmtId="0" fontId="19" fillId="0" borderId="51" xfId="1" applyFont="1" applyBorder="1" applyAlignment="1">
      <alignment vertical="center" wrapText="1"/>
    </xf>
    <xf numFmtId="0" fontId="19" fillId="0" borderId="178" xfId="1" applyFont="1" applyBorder="1" applyAlignment="1">
      <alignment vertical="center" wrapText="1"/>
    </xf>
    <xf numFmtId="0" fontId="19" fillId="0" borderId="179" xfId="1" applyFont="1" applyBorder="1" applyAlignment="1">
      <alignment vertical="center" wrapText="1"/>
    </xf>
    <xf numFmtId="0" fontId="19" fillId="0" borderId="40" xfId="1" applyFont="1" applyBorder="1" applyAlignment="1">
      <alignment vertical="center" wrapText="1"/>
    </xf>
    <xf numFmtId="0" fontId="19" fillId="0" borderId="57" xfId="1" applyFont="1" applyBorder="1" applyAlignment="1">
      <alignment vertical="center" wrapText="1"/>
    </xf>
    <xf numFmtId="0" fontId="19" fillId="0" borderId="58" xfId="1" applyFont="1" applyBorder="1" applyAlignment="1">
      <alignment vertical="center" wrapText="1"/>
    </xf>
    <xf numFmtId="0" fontId="19" fillId="0" borderId="59" xfId="1" applyFont="1" applyBorder="1" applyAlignment="1">
      <alignment vertical="center" wrapText="1"/>
    </xf>
    <xf numFmtId="0" fontId="19" fillId="0" borderId="60" xfId="1" applyFont="1" applyBorder="1" applyAlignment="1">
      <alignment vertical="center" wrapText="1"/>
    </xf>
    <xf numFmtId="0" fontId="19" fillId="0" borderId="61" xfId="1" applyFont="1" applyBorder="1" applyAlignment="1">
      <alignment vertical="center" wrapText="1"/>
    </xf>
    <xf numFmtId="0" fontId="19" fillId="0" borderId="62" xfId="1" applyFont="1" applyBorder="1" applyAlignment="1">
      <alignment vertical="center" wrapText="1"/>
    </xf>
    <xf numFmtId="0" fontId="19" fillId="0" borderId="180" xfId="1" applyFont="1" applyBorder="1" applyAlignment="1">
      <alignment vertical="center" wrapText="1"/>
    </xf>
    <xf numFmtId="0" fontId="19" fillId="0" borderId="181" xfId="1" applyFont="1" applyBorder="1" applyAlignment="1">
      <alignment vertical="center" wrapText="1"/>
    </xf>
    <xf numFmtId="0" fontId="19" fillId="0" borderId="65" xfId="1" applyFont="1" applyBorder="1" applyAlignment="1">
      <alignment vertical="center" wrapText="1"/>
    </xf>
    <xf numFmtId="0" fontId="19" fillId="0" borderId="66" xfId="1" applyFont="1" applyBorder="1" applyAlignment="1">
      <alignment vertical="center" wrapText="1"/>
    </xf>
    <xf numFmtId="0" fontId="19" fillId="0" borderId="67" xfId="1" applyFont="1" applyBorder="1" applyAlignment="1">
      <alignment vertical="center" wrapText="1"/>
    </xf>
    <xf numFmtId="0" fontId="19" fillId="0" borderId="68" xfId="1" applyFont="1" applyBorder="1" applyAlignment="1">
      <alignment vertical="center" wrapText="1"/>
    </xf>
    <xf numFmtId="0" fontId="19" fillId="0" borderId="69" xfId="1" applyFont="1" applyBorder="1" applyAlignment="1">
      <alignment vertical="center" wrapText="1"/>
    </xf>
    <xf numFmtId="0" fontId="19" fillId="0" borderId="70" xfId="1" applyFont="1" applyBorder="1" applyAlignment="1">
      <alignment vertical="center" wrapText="1"/>
    </xf>
    <xf numFmtId="0" fontId="19" fillId="0" borderId="182" xfId="1" applyFont="1" applyBorder="1" applyAlignment="1">
      <alignment vertical="center" wrapText="1"/>
    </xf>
    <xf numFmtId="0" fontId="19" fillId="0" borderId="183" xfId="1" applyFont="1" applyBorder="1" applyAlignment="1">
      <alignment vertical="center" wrapText="1"/>
    </xf>
    <xf numFmtId="0" fontId="19" fillId="0" borderId="73" xfId="1" applyFont="1" applyBorder="1" applyAlignment="1">
      <alignment vertical="center" wrapText="1"/>
    </xf>
    <xf numFmtId="0" fontId="19" fillId="0" borderId="75" xfId="1" applyFont="1" applyBorder="1" applyAlignment="1">
      <alignment vertical="center" wrapText="1"/>
    </xf>
    <xf numFmtId="0" fontId="19" fillId="0" borderId="54" xfId="1" applyFont="1" applyBorder="1" applyAlignment="1">
      <alignment vertical="center" wrapText="1"/>
    </xf>
    <xf numFmtId="0" fontId="19" fillId="0" borderId="76" xfId="1" applyFont="1" applyBorder="1" applyAlignment="1">
      <alignment vertical="center" wrapText="1"/>
    </xf>
    <xf numFmtId="0" fontId="19" fillId="0" borderId="77" xfId="1" applyFont="1" applyBorder="1" applyAlignment="1">
      <alignment vertical="center" wrapText="1"/>
    </xf>
    <xf numFmtId="0" fontId="19" fillId="0" borderId="184" xfId="1" applyFont="1" applyBorder="1" applyAlignment="1">
      <alignment vertical="center" wrapText="1"/>
    </xf>
    <xf numFmtId="0" fontId="19" fillId="0" borderId="185" xfId="1" applyFont="1" applyBorder="1" applyAlignment="1">
      <alignment vertical="center" wrapText="1"/>
    </xf>
    <xf numFmtId="0" fontId="19" fillId="0" borderId="80" xfId="1" applyFont="1" applyBorder="1" applyAlignment="1">
      <alignment vertical="center" wrapText="1"/>
    </xf>
    <xf numFmtId="0" fontId="19" fillId="0" borderId="81" xfId="1" applyFont="1" applyBorder="1" applyAlignment="1">
      <alignment vertical="center" wrapText="1"/>
    </xf>
    <xf numFmtId="0" fontId="19" fillId="0" borderId="82" xfId="1" applyFont="1" applyBorder="1" applyAlignment="1">
      <alignment vertical="center" wrapText="1"/>
    </xf>
    <xf numFmtId="0" fontId="19" fillId="0" borderId="44" xfId="1" applyFont="1" applyBorder="1" applyAlignment="1">
      <alignment vertical="center" wrapText="1"/>
    </xf>
    <xf numFmtId="0" fontId="19" fillId="0" borderId="83" xfId="1" applyFont="1" applyBorder="1" applyAlignment="1">
      <alignment vertical="center" wrapText="1"/>
    </xf>
    <xf numFmtId="0" fontId="19" fillId="0" borderId="84" xfId="1" applyFont="1" applyBorder="1" applyAlignment="1">
      <alignment vertical="center" wrapText="1"/>
    </xf>
    <xf numFmtId="0" fontId="19" fillId="0" borderId="186" xfId="1" applyFont="1" applyBorder="1" applyAlignment="1">
      <alignment vertical="center" wrapText="1"/>
    </xf>
    <xf numFmtId="0" fontId="19" fillId="0" borderId="86" xfId="1" applyFont="1" applyBorder="1" applyAlignment="1">
      <alignment vertical="center" wrapText="1"/>
    </xf>
    <xf numFmtId="0" fontId="19" fillId="0" borderId="87" xfId="1" applyFont="1" applyBorder="1" applyAlignment="1">
      <alignment vertical="center" wrapText="1"/>
    </xf>
    <xf numFmtId="0" fontId="19" fillId="0" borderId="88" xfId="1" applyFont="1" applyBorder="1" applyAlignment="1">
      <alignment vertical="center" wrapText="1"/>
    </xf>
    <xf numFmtId="0" fontId="19" fillId="0" borderId="89" xfId="1" applyFont="1" applyBorder="1" applyAlignment="1">
      <alignment vertical="center" wrapText="1"/>
    </xf>
    <xf numFmtId="0" fontId="19" fillId="0" borderId="187" xfId="1" applyFont="1" applyBorder="1" applyAlignment="1">
      <alignment vertical="center" wrapText="1"/>
    </xf>
    <xf numFmtId="0" fontId="19" fillId="0" borderId="188" xfId="1" applyFont="1" applyBorder="1" applyAlignment="1">
      <alignment vertical="center" wrapText="1"/>
    </xf>
    <xf numFmtId="0" fontId="19" fillId="0" borderId="189" xfId="1" applyFont="1" applyBorder="1" applyAlignment="1">
      <alignment vertical="center" wrapText="1"/>
    </xf>
    <xf numFmtId="0" fontId="19" fillId="0" borderId="190" xfId="1" applyFont="1" applyBorder="1" applyAlignment="1">
      <alignment vertical="center" wrapText="1"/>
    </xf>
    <xf numFmtId="0" fontId="19" fillId="0" borderId="191" xfId="1" applyFont="1" applyBorder="1" applyAlignment="1">
      <alignment vertical="center" wrapText="1"/>
    </xf>
    <xf numFmtId="0" fontId="19" fillId="0" borderId="192" xfId="1" applyFont="1" applyBorder="1" applyAlignment="1">
      <alignment vertical="center" wrapText="1"/>
    </xf>
    <xf numFmtId="0" fontId="19" fillId="0" borderId="193" xfId="1" applyFont="1" applyBorder="1" applyAlignment="1">
      <alignment vertical="center" wrapText="1"/>
    </xf>
    <xf numFmtId="0" fontId="19" fillId="0" borderId="194" xfId="1" applyFont="1" applyBorder="1" applyAlignment="1">
      <alignment vertical="center" wrapText="1"/>
    </xf>
    <xf numFmtId="0" fontId="19" fillId="0" borderId="195" xfId="1" applyFont="1" applyBorder="1" applyAlignment="1">
      <alignment vertical="center" wrapText="1"/>
    </xf>
    <xf numFmtId="0" fontId="19" fillId="0" borderId="196" xfId="1" applyFont="1" applyBorder="1" applyAlignment="1">
      <alignment vertical="center" wrapText="1"/>
    </xf>
    <xf numFmtId="0" fontId="24" fillId="0" borderId="0" xfId="1" applyFont="1">
      <alignment vertical="center"/>
    </xf>
    <xf numFmtId="0" fontId="25" fillId="0" borderId="0" xfId="1" applyFont="1" applyAlignment="1">
      <alignment vertical="center" wrapText="1"/>
    </xf>
    <xf numFmtId="0" fontId="19" fillId="0" borderId="197" xfId="1" applyFont="1" applyBorder="1" applyAlignment="1">
      <alignment vertical="center" wrapText="1"/>
    </xf>
    <xf numFmtId="0" fontId="19" fillId="0" borderId="198" xfId="1" applyFont="1" applyBorder="1" applyAlignment="1">
      <alignment vertical="center" wrapText="1"/>
    </xf>
    <xf numFmtId="0" fontId="19" fillId="0" borderId="199" xfId="1" applyFont="1" applyBorder="1" applyAlignment="1">
      <alignment vertical="center" wrapText="1"/>
    </xf>
    <xf numFmtId="0" fontId="19" fillId="0" borderId="200" xfId="1" applyFont="1" applyBorder="1" applyAlignment="1">
      <alignment vertical="center" wrapText="1"/>
    </xf>
    <xf numFmtId="0" fontId="19" fillId="0" borderId="201" xfId="1" applyFont="1" applyBorder="1" applyAlignment="1">
      <alignment vertical="center" wrapText="1"/>
    </xf>
    <xf numFmtId="0" fontId="19" fillId="0" borderId="202" xfId="1" applyFont="1" applyBorder="1" applyAlignment="1">
      <alignment vertical="center" wrapText="1"/>
    </xf>
    <xf numFmtId="0" fontId="19" fillId="0" borderId="203" xfId="1" applyFont="1" applyBorder="1" applyAlignment="1">
      <alignment vertical="center" wrapText="1"/>
    </xf>
    <xf numFmtId="0" fontId="19" fillId="0" borderId="204" xfId="1" applyFont="1" applyBorder="1" applyAlignment="1">
      <alignment vertical="center" wrapText="1"/>
    </xf>
    <xf numFmtId="0" fontId="19" fillId="0" borderId="205" xfId="1" applyFont="1" applyBorder="1" applyAlignment="1">
      <alignment vertical="center" wrapText="1"/>
    </xf>
    <xf numFmtId="0" fontId="19" fillId="0" borderId="206" xfId="1" applyFont="1" applyBorder="1" applyAlignment="1">
      <alignment vertical="center" wrapText="1"/>
    </xf>
    <xf numFmtId="0" fontId="19" fillId="0" borderId="207" xfId="1" applyFont="1" applyBorder="1" applyAlignment="1">
      <alignment vertical="center" wrapText="1"/>
    </xf>
    <xf numFmtId="0" fontId="19" fillId="0" borderId="208" xfId="1" applyFont="1" applyBorder="1" applyAlignment="1">
      <alignment vertical="center" wrapText="1"/>
    </xf>
    <xf numFmtId="0" fontId="25" fillId="4" borderId="10" xfId="1" applyFont="1" applyFill="1" applyBorder="1" applyAlignment="1">
      <alignment horizontal="center" vertical="top" textRotation="255" wrapText="1"/>
    </xf>
    <xf numFmtId="0" fontId="25" fillId="4" borderId="11" xfId="1" applyFont="1" applyFill="1" applyBorder="1" applyAlignment="1">
      <alignment horizontal="center" vertical="top" textRotation="255" wrapText="1"/>
    </xf>
    <xf numFmtId="0" fontId="25" fillId="4" borderId="12" xfId="1" applyFont="1" applyFill="1" applyBorder="1" applyAlignment="1">
      <alignment horizontal="center" vertical="top" textRotation="255" wrapText="1"/>
    </xf>
    <xf numFmtId="0" fontId="24" fillId="0" borderId="16" xfId="1" applyFont="1" applyBorder="1" applyAlignment="1">
      <alignment vertical="center" wrapText="1"/>
    </xf>
    <xf numFmtId="3" fontId="19" fillId="0" borderId="209" xfId="1" applyNumberFormat="1" applyFont="1" applyBorder="1" applyAlignment="1">
      <alignment vertical="center" wrapText="1"/>
    </xf>
    <xf numFmtId="3" fontId="19" fillId="0" borderId="210" xfId="1" applyNumberFormat="1" applyFont="1" applyBorder="1" applyAlignment="1">
      <alignment vertical="center" wrapText="1"/>
    </xf>
    <xf numFmtId="3" fontId="19" fillId="0" borderId="211" xfId="1" applyNumberFormat="1" applyFont="1" applyBorder="1" applyAlignment="1">
      <alignment vertical="center" wrapText="1"/>
    </xf>
    <xf numFmtId="3" fontId="19" fillId="10" borderId="106" xfId="1" applyNumberFormat="1" applyFont="1" applyFill="1" applyBorder="1" applyAlignment="1">
      <alignment vertical="center" wrapText="1"/>
    </xf>
    <xf numFmtId="3" fontId="19" fillId="0" borderId="212" xfId="1" applyNumberFormat="1" applyFont="1" applyBorder="1" applyAlignment="1">
      <alignment vertical="center" wrapText="1"/>
    </xf>
    <xf numFmtId="3" fontId="19" fillId="0" borderId="101" xfId="1" applyNumberFormat="1" applyFont="1" applyBorder="1" applyAlignment="1">
      <alignment vertical="center" wrapText="1"/>
    </xf>
    <xf numFmtId="3" fontId="19" fillId="0" borderId="213" xfId="1" applyNumberFormat="1" applyFont="1" applyBorder="1" applyAlignment="1">
      <alignment vertical="center" wrapText="1"/>
    </xf>
    <xf numFmtId="3" fontId="19" fillId="10" borderId="108" xfId="1" applyNumberFormat="1" applyFont="1" applyFill="1" applyBorder="1" applyAlignment="1">
      <alignment vertical="center" wrapText="1"/>
    </xf>
    <xf numFmtId="3" fontId="19" fillId="0" borderId="214" xfId="1" applyNumberFormat="1" applyFont="1" applyBorder="1" applyAlignment="1">
      <alignment vertical="center" wrapText="1"/>
    </xf>
    <xf numFmtId="3" fontId="19" fillId="0" borderId="215" xfId="1" applyNumberFormat="1" applyFont="1" applyBorder="1" applyAlignment="1">
      <alignment vertical="center" wrapText="1"/>
    </xf>
    <xf numFmtId="3" fontId="19" fillId="0" borderId="216" xfId="1" applyNumberFormat="1" applyFont="1" applyBorder="1" applyAlignment="1">
      <alignment vertical="center" wrapText="1"/>
    </xf>
    <xf numFmtId="3" fontId="19" fillId="10" borderId="109" xfId="1" applyNumberFormat="1" applyFont="1" applyFill="1" applyBorder="1" applyAlignment="1">
      <alignment vertical="center" wrapText="1"/>
    </xf>
    <xf numFmtId="0" fontId="19" fillId="4" borderId="78" xfId="1" applyFont="1" applyFill="1" applyBorder="1" applyAlignment="1">
      <alignment vertical="center" wrapText="1"/>
    </xf>
    <xf numFmtId="0" fontId="25" fillId="0" borderId="223" xfId="1" applyFont="1" applyBorder="1" applyAlignment="1">
      <alignment vertical="center" wrapText="1"/>
    </xf>
    <xf numFmtId="0" fontId="25" fillId="0" borderId="224" xfId="1" applyFont="1" applyBorder="1" applyAlignment="1">
      <alignment vertical="center" wrapText="1"/>
    </xf>
    <xf numFmtId="0" fontId="19" fillId="4" borderId="90" xfId="1" applyFont="1" applyFill="1" applyBorder="1" applyAlignment="1">
      <alignment vertical="center" wrapText="1"/>
    </xf>
    <xf numFmtId="0" fontId="25" fillId="0" borderId="225" xfId="1" applyFont="1" applyBorder="1" applyAlignment="1">
      <alignment vertical="center" wrapText="1"/>
    </xf>
    <xf numFmtId="0" fontId="31" fillId="0" borderId="0" xfId="1" applyFont="1">
      <alignment vertical="center"/>
    </xf>
    <xf numFmtId="0" fontId="19" fillId="28" borderId="78" xfId="1" applyFont="1" applyFill="1" applyBorder="1" applyAlignment="1">
      <alignment vertical="center" wrapText="1"/>
    </xf>
    <xf numFmtId="0" fontId="19" fillId="28" borderId="90" xfId="1" applyFont="1" applyFill="1" applyBorder="1" applyAlignment="1">
      <alignment vertical="center" wrapText="1"/>
    </xf>
    <xf numFmtId="0" fontId="24" fillId="0" borderId="0" xfId="1" applyFont="1" applyAlignment="1">
      <alignment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32" fillId="0" borderId="0" xfId="0" applyFont="1">
      <alignment vertical="center"/>
    </xf>
    <xf numFmtId="0" fontId="19" fillId="0" borderId="0" xfId="1" applyFont="1" applyAlignment="1">
      <alignment horizontal="center" vertical="center" wrapText="1"/>
    </xf>
    <xf numFmtId="0" fontId="24" fillId="29" borderId="150" xfId="1" applyFont="1" applyFill="1" applyBorder="1" applyAlignment="1">
      <alignment horizontal="center" vertical="center"/>
    </xf>
    <xf numFmtId="0" fontId="24" fillId="29" borderId="111" xfId="1" applyFont="1" applyFill="1" applyBorder="1" applyAlignment="1">
      <alignment horizontal="center" vertical="center"/>
    </xf>
    <xf numFmtId="0" fontId="24" fillId="29" borderId="18" xfId="1" applyFont="1" applyFill="1" applyBorder="1" applyAlignment="1">
      <alignment horizontal="center" vertical="center" wrapText="1"/>
    </xf>
    <xf numFmtId="0" fontId="24" fillId="29" borderId="20" xfId="1" applyFont="1" applyFill="1" applyBorder="1" applyAlignment="1">
      <alignment horizontal="center" vertical="center" wrapText="1"/>
    </xf>
    <xf numFmtId="0" fontId="19" fillId="29" borderId="226" xfId="1" applyFont="1" applyFill="1" applyBorder="1" applyAlignment="1">
      <alignment vertical="center" wrapText="1"/>
    </xf>
    <xf numFmtId="0" fontId="19" fillId="0" borderId="228" xfId="1" applyFont="1" applyBorder="1" applyAlignment="1">
      <alignment vertical="center" wrapText="1"/>
    </xf>
    <xf numFmtId="0" fontId="19" fillId="0" borderId="229" xfId="1" applyFont="1" applyBorder="1" applyAlignment="1">
      <alignment vertical="center" wrapText="1"/>
    </xf>
    <xf numFmtId="0" fontId="19" fillId="0" borderId="229" xfId="1" applyFont="1" applyBorder="1">
      <alignment vertical="center"/>
    </xf>
    <xf numFmtId="0" fontId="19" fillId="0" borderId="230" xfId="1" applyFont="1" applyBorder="1" applyAlignment="1">
      <alignment vertical="center" wrapText="1"/>
    </xf>
    <xf numFmtId="0" fontId="19" fillId="0" borderId="231" xfId="1" applyFont="1" applyBorder="1">
      <alignment vertical="center"/>
    </xf>
    <xf numFmtId="0" fontId="19" fillId="0" borderId="232" xfId="1" applyFont="1" applyBorder="1">
      <alignment vertical="center"/>
    </xf>
    <xf numFmtId="0" fontId="19" fillId="29" borderId="28" xfId="1" applyFont="1" applyFill="1" applyBorder="1" applyAlignment="1">
      <alignment vertical="center" wrapText="1"/>
    </xf>
    <xf numFmtId="0" fontId="19" fillId="0" borderId="233" xfId="1" applyFont="1" applyBorder="1" applyAlignment="1">
      <alignment vertical="center" wrapText="1"/>
    </xf>
    <xf numFmtId="0" fontId="19" fillId="0" borderId="153" xfId="1" applyFont="1" applyBorder="1" applyAlignment="1">
      <alignment vertical="center" wrapText="1"/>
    </xf>
    <xf numFmtId="0" fontId="19" fillId="0" borderId="154" xfId="1" applyFont="1" applyBorder="1">
      <alignment vertical="center"/>
    </xf>
    <xf numFmtId="0" fontId="19" fillId="0" borderId="64" xfId="1" applyFont="1" applyBorder="1" applyAlignment="1">
      <alignment vertical="center" wrapText="1"/>
    </xf>
    <xf numFmtId="0" fontId="19" fillId="0" borderId="234" xfId="1" applyFont="1" applyBorder="1">
      <alignment vertical="center"/>
    </xf>
    <xf numFmtId="0" fontId="19" fillId="0" borderId="153" xfId="1" applyFont="1" applyBorder="1">
      <alignment vertical="center"/>
    </xf>
    <xf numFmtId="0" fontId="19" fillId="0" borderId="235" xfId="1" applyFont="1" applyBorder="1" applyAlignment="1">
      <alignment vertical="center" wrapText="1"/>
    </xf>
    <xf numFmtId="0" fontId="19" fillId="0" borderId="155" xfId="1" applyFont="1" applyBorder="1" applyAlignment="1">
      <alignment vertical="center" wrapText="1"/>
    </xf>
    <xf numFmtId="0" fontId="19" fillId="0" borderId="155" xfId="1" applyFont="1" applyBorder="1">
      <alignment vertical="center"/>
    </xf>
    <xf numFmtId="0" fontId="19" fillId="0" borderId="72" xfId="1" applyFont="1" applyBorder="1" applyAlignment="1">
      <alignment vertical="center" wrapText="1"/>
    </xf>
    <xf numFmtId="0" fontId="19" fillId="0" borderId="134" xfId="1" applyFont="1" applyBorder="1" applyAlignment="1">
      <alignment vertical="center" wrapText="1"/>
    </xf>
    <xf numFmtId="0" fontId="19" fillId="29" borderId="227" xfId="1" applyFont="1" applyFill="1" applyBorder="1" applyAlignment="1">
      <alignment vertical="center" wrapText="1"/>
    </xf>
    <xf numFmtId="0" fontId="19" fillId="0" borderId="236" xfId="1" applyFont="1" applyBorder="1" applyAlignment="1">
      <alignment vertical="center" wrapText="1"/>
    </xf>
    <xf numFmtId="0" fontId="19" fillId="0" borderId="237" xfId="1" applyFont="1" applyBorder="1" applyAlignment="1">
      <alignment vertical="center" wrapText="1"/>
    </xf>
    <xf numFmtId="0" fontId="19" fillId="0" borderId="237" xfId="1" applyFont="1" applyBorder="1">
      <alignment vertical="center"/>
    </xf>
    <xf numFmtId="0" fontId="19" fillId="0" borderId="238" xfId="1" applyFont="1" applyBorder="1" applyAlignment="1">
      <alignment vertical="center" wrapText="1"/>
    </xf>
    <xf numFmtId="0" fontId="19" fillId="0" borderId="239" xfId="1" applyFont="1" applyBorder="1">
      <alignment vertical="center"/>
    </xf>
    <xf numFmtId="0" fontId="19" fillId="29" borderId="35" xfId="1" applyFont="1" applyFill="1" applyBorder="1" applyAlignment="1">
      <alignment vertical="center" wrapText="1"/>
    </xf>
    <xf numFmtId="0" fontId="19" fillId="29" borderId="152" xfId="1" applyFont="1" applyFill="1" applyBorder="1" applyAlignment="1">
      <alignment vertical="center" wrapText="1"/>
    </xf>
    <xf numFmtId="0" fontId="19" fillId="0" borderId="156" xfId="1" applyFont="1" applyBorder="1" applyAlignment="1">
      <alignment vertical="center" wrapText="1"/>
    </xf>
    <xf numFmtId="0" fontId="19" fillId="0" borderId="157" xfId="1" applyFont="1" applyBorder="1" applyAlignment="1">
      <alignment vertical="center" wrapText="1"/>
    </xf>
    <xf numFmtId="0" fontId="19" fillId="0" borderId="158" xfId="1" applyFont="1" applyBorder="1" applyAlignment="1">
      <alignment vertical="center" wrapText="1"/>
    </xf>
    <xf numFmtId="0" fontId="19" fillId="0" borderId="232" xfId="1" applyFont="1" applyBorder="1" applyAlignment="1">
      <alignment vertical="center" wrapText="1"/>
    </xf>
    <xf numFmtId="0" fontId="19" fillId="0" borderId="234" xfId="1" applyFont="1" applyBorder="1" applyAlignment="1">
      <alignment vertical="center" wrapText="1"/>
    </xf>
    <xf numFmtId="0" fontId="19" fillId="0" borderId="0" xfId="1" applyFont="1" applyAlignment="1">
      <alignment vertical="top" wrapText="1"/>
    </xf>
    <xf numFmtId="0" fontId="40" fillId="26" borderId="0" xfId="0" applyFont="1" applyFill="1" applyAlignment="1">
      <alignment vertical="center" wrapText="1"/>
    </xf>
    <xf numFmtId="0" fontId="3" fillId="26" borderId="0" xfId="0" applyFont="1" applyFill="1" applyAlignment="1">
      <alignment vertical="center" wrapText="1"/>
    </xf>
    <xf numFmtId="0" fontId="40" fillId="25" borderId="0" xfId="0" applyFont="1" applyFill="1" applyAlignment="1">
      <alignment vertical="center" wrapText="1"/>
    </xf>
    <xf numFmtId="0" fontId="40" fillId="32" borderId="0" xfId="0" applyFont="1" applyFill="1" applyAlignment="1">
      <alignment vertical="center" wrapText="1"/>
    </xf>
    <xf numFmtId="0" fontId="40" fillId="0" borderId="0" xfId="0" applyFont="1" applyAlignment="1">
      <alignment vertical="center" wrapText="1"/>
    </xf>
    <xf numFmtId="0" fontId="40" fillId="33" borderId="0" xfId="0" applyFont="1" applyFill="1" applyAlignment="1">
      <alignment vertical="center" wrapText="1"/>
    </xf>
    <xf numFmtId="0" fontId="3" fillId="33" borderId="0" xfId="0" applyFont="1" applyFill="1" applyAlignment="1">
      <alignment vertical="center" wrapText="1"/>
    </xf>
    <xf numFmtId="0" fontId="40" fillId="34" borderId="0" xfId="0" applyFont="1" applyFill="1" applyAlignment="1">
      <alignment vertical="center" wrapText="1"/>
    </xf>
    <xf numFmtId="0" fontId="40" fillId="22" borderId="0" xfId="0" applyFont="1" applyFill="1" applyAlignment="1">
      <alignment vertical="center" wrapText="1"/>
    </xf>
    <xf numFmtId="0" fontId="40" fillId="21" borderId="0" xfId="0" applyFont="1" applyFill="1" applyAlignment="1">
      <alignment vertical="center" wrapText="1"/>
    </xf>
    <xf numFmtId="0" fontId="40" fillId="35" borderId="0" xfId="0" applyFont="1" applyFill="1" applyAlignment="1">
      <alignment vertical="center" wrapText="1"/>
    </xf>
    <xf numFmtId="0" fontId="41" fillId="0" borderId="0" xfId="0" applyFont="1">
      <alignment vertical="center"/>
    </xf>
    <xf numFmtId="0" fontId="7" fillId="36" borderId="0" xfId="0" applyFont="1" applyFill="1" applyAlignment="1">
      <alignment vertical="center" wrapText="1"/>
    </xf>
    <xf numFmtId="0" fontId="9" fillId="36" borderId="0" xfId="0" applyFont="1" applyFill="1">
      <alignment vertical="center"/>
    </xf>
    <xf numFmtId="0" fontId="7" fillId="5" borderId="0" xfId="0" applyFont="1" applyFill="1" applyProtection="1">
      <alignment vertical="center"/>
      <protection locked="0"/>
    </xf>
    <xf numFmtId="0" fontId="3" fillId="5" borderId="0" xfId="0" applyFont="1" applyFill="1" applyAlignment="1">
      <alignment horizontal="center" vertical="center" wrapText="1"/>
    </xf>
    <xf numFmtId="0" fontId="3" fillId="5" borderId="0" xfId="0" applyFont="1" applyFill="1" applyAlignment="1">
      <alignment horizontal="center" vertical="center"/>
    </xf>
    <xf numFmtId="0" fontId="13" fillId="0" borderId="0" xfId="0" applyFont="1" applyAlignment="1">
      <alignment vertical="center" wrapText="1"/>
    </xf>
    <xf numFmtId="0" fontId="42" fillId="0" borderId="0" xfId="0" applyFont="1" applyAlignment="1">
      <alignment vertical="center" wrapText="1"/>
    </xf>
    <xf numFmtId="0" fontId="9" fillId="0" borderId="0" xfId="0" applyFont="1" applyAlignment="1">
      <alignment vertical="center" wrapText="1"/>
    </xf>
    <xf numFmtId="0" fontId="24" fillId="29" borderId="105" xfId="1" applyFont="1" applyFill="1" applyBorder="1" applyAlignment="1">
      <alignment horizontal="center" vertical="center"/>
    </xf>
    <xf numFmtId="0" fontId="19" fillId="29" borderId="6" xfId="1" applyFont="1" applyFill="1" applyBorder="1" applyAlignment="1">
      <alignment vertical="center" wrapText="1"/>
    </xf>
    <xf numFmtId="0" fontId="3" fillId="39" borderId="0" xfId="0" applyFont="1" applyFill="1" applyAlignment="1">
      <alignment vertical="center" wrapText="1"/>
    </xf>
    <xf numFmtId="0" fontId="40" fillId="39" borderId="0" xfId="0" applyFont="1" applyFill="1" applyAlignment="1">
      <alignment vertical="center" wrapText="1"/>
    </xf>
    <xf numFmtId="0" fontId="3" fillId="22" borderId="0" xfId="0" applyFont="1" applyFill="1" applyAlignment="1">
      <alignment vertical="center" wrapText="1"/>
    </xf>
    <xf numFmtId="0" fontId="24" fillId="29" borderId="148" xfId="1" applyFont="1" applyFill="1" applyBorder="1" applyAlignment="1">
      <alignment horizontal="center" vertical="center" wrapText="1"/>
    </xf>
    <xf numFmtId="0" fontId="24" fillId="29" borderId="116" xfId="1" applyFont="1" applyFill="1" applyBorder="1" applyAlignment="1">
      <alignment horizontal="center" vertical="center" wrapText="1"/>
    </xf>
    <xf numFmtId="0" fontId="9" fillId="0" borderId="0" xfId="0" applyFont="1" applyAlignment="1" applyProtection="1">
      <alignment horizontal="center" vertical="center"/>
      <protection locked="0"/>
    </xf>
    <xf numFmtId="176" fontId="7" fillId="0" borderId="0" xfId="0" applyNumberFormat="1" applyFont="1" applyAlignment="1">
      <alignment vertical="center" wrapText="1"/>
    </xf>
    <xf numFmtId="0" fontId="7" fillId="0" borderId="0" xfId="0" applyFont="1" applyAlignment="1">
      <alignment vertical="top" wrapText="1"/>
    </xf>
    <xf numFmtId="0" fontId="12" fillId="0" borderId="0" xfId="0" applyFont="1">
      <alignment vertical="center"/>
    </xf>
    <xf numFmtId="176" fontId="7" fillId="0" borderId="0" xfId="0" applyNumberFormat="1" applyFont="1" applyAlignment="1">
      <alignment horizontal="right" vertical="center" wrapText="1"/>
    </xf>
    <xf numFmtId="0" fontId="3" fillId="0" borderId="0" xfId="0" applyFont="1">
      <alignment vertical="center"/>
    </xf>
    <xf numFmtId="0" fontId="3" fillId="0" borderId="0" xfId="0" applyFont="1" applyAlignment="1">
      <alignment horizontal="center" vertical="center"/>
    </xf>
    <xf numFmtId="0" fontId="24" fillId="0" borderId="0" xfId="1" applyFont="1" applyAlignment="1">
      <alignment vertical="top" textRotation="255" wrapText="1"/>
    </xf>
    <xf numFmtId="0" fontId="9" fillId="0" borderId="0" xfId="0" applyFont="1" applyAlignment="1" applyProtection="1">
      <alignment horizontal="left" vertical="center" wrapText="1"/>
      <protection locked="0"/>
    </xf>
    <xf numFmtId="0" fontId="9" fillId="0" borderId="0" xfId="0" applyFont="1" applyAlignment="1">
      <alignment horizontal="center" vertical="top" textRotation="255" wrapText="1"/>
    </xf>
    <xf numFmtId="0" fontId="9" fillId="0" borderId="0" xfId="0" applyFont="1" applyAlignment="1">
      <alignment horizontal="center" vertical="center" wrapText="1"/>
    </xf>
    <xf numFmtId="0" fontId="19" fillId="0" borderId="74" xfId="1" applyFont="1" applyBorder="1" applyAlignment="1">
      <alignment vertical="center" wrapText="1"/>
    </xf>
    <xf numFmtId="0" fontId="9" fillId="0" borderId="0" xfId="0" applyFont="1" applyAlignment="1">
      <alignment horizontal="center" vertical="top" wrapText="1"/>
    </xf>
    <xf numFmtId="0" fontId="7" fillId="0" borderId="0" xfId="0" applyFont="1" applyAlignment="1">
      <alignment horizontal="center" vertical="center" textRotation="255" wrapText="1"/>
    </xf>
    <xf numFmtId="0" fontId="19" fillId="0" borderId="325" xfId="1" applyFont="1" applyBorder="1" applyAlignment="1">
      <alignment vertical="center" wrapText="1"/>
    </xf>
    <xf numFmtId="0" fontId="19" fillId="0" borderId="335" xfId="1" applyFont="1" applyBorder="1" applyAlignment="1">
      <alignment vertical="center" wrapText="1"/>
    </xf>
    <xf numFmtId="0" fontId="19" fillId="0" borderId="154" xfId="1" applyFont="1" applyBorder="1" applyAlignment="1">
      <alignment vertical="center" wrapText="1"/>
    </xf>
    <xf numFmtId="0" fontId="19" fillId="0" borderId="163" xfId="1" applyFont="1" applyBorder="1" applyAlignment="1">
      <alignment vertical="center" wrapText="1"/>
    </xf>
    <xf numFmtId="0" fontId="19" fillId="0" borderId="31" xfId="1" applyFont="1" applyBorder="1" applyAlignment="1">
      <alignment vertical="center" wrapText="1"/>
    </xf>
    <xf numFmtId="0" fontId="19" fillId="0" borderId="58" xfId="1" applyFont="1" applyBorder="1">
      <alignment vertical="center"/>
    </xf>
    <xf numFmtId="0" fontId="19" fillId="0" borderId="336" xfId="1" applyFont="1" applyBorder="1" applyAlignment="1">
      <alignment vertical="center" wrapText="1"/>
    </xf>
    <xf numFmtId="0" fontId="19" fillId="0" borderId="261" xfId="1" applyFont="1" applyBorder="1" applyAlignment="1">
      <alignment vertical="center" wrapText="1"/>
    </xf>
    <xf numFmtId="0" fontId="7" fillId="0" borderId="0" xfId="0" applyFont="1" applyAlignment="1">
      <alignment horizontal="center" vertical="center"/>
    </xf>
    <xf numFmtId="0" fontId="7" fillId="0" borderId="0" xfId="0" applyFont="1" applyAlignment="1">
      <alignment vertical="center" textRotation="255"/>
    </xf>
    <xf numFmtId="0" fontId="7" fillId="0" borderId="0" xfId="0" applyFont="1" applyAlignment="1" applyProtection="1">
      <alignment horizontal="center" vertical="center"/>
      <protection locked="0"/>
    </xf>
    <xf numFmtId="0" fontId="7" fillId="45" borderId="0" xfId="0" applyFont="1" applyFill="1" applyProtection="1">
      <alignment vertical="center"/>
      <protection locked="0"/>
    </xf>
    <xf numFmtId="49" fontId="9" fillId="0" borderId="0" xfId="0" applyNumberFormat="1" applyFont="1" applyProtection="1">
      <alignment vertical="center"/>
      <protection locked="0"/>
    </xf>
    <xf numFmtId="49" fontId="9" fillId="0" borderId="0" xfId="0" applyNumberFormat="1" applyFont="1" applyAlignment="1" applyProtection="1">
      <alignment vertical="center" wrapText="1"/>
      <protection locked="0"/>
    </xf>
    <xf numFmtId="0" fontId="21" fillId="0" borderId="64" xfId="1" applyFont="1" applyBorder="1" applyAlignment="1">
      <alignment vertical="center" wrapText="1"/>
    </xf>
    <xf numFmtId="0" fontId="21" fillId="0" borderId="66" xfId="1" applyFont="1" applyBorder="1" applyAlignment="1">
      <alignment vertical="center" wrapText="1"/>
    </xf>
    <xf numFmtId="0" fontId="21" fillId="0" borderId="72" xfId="1" applyFont="1" applyBorder="1" applyAlignment="1">
      <alignment vertical="center" wrapText="1"/>
    </xf>
    <xf numFmtId="0" fontId="21" fillId="0" borderId="134" xfId="1" applyFont="1" applyBorder="1" applyAlignment="1">
      <alignment vertical="center" wrapText="1"/>
    </xf>
    <xf numFmtId="0" fontId="21" fillId="0" borderId="117" xfId="1" applyFont="1" applyBorder="1" applyAlignment="1">
      <alignment vertical="center" wrapText="1"/>
    </xf>
    <xf numFmtId="0" fontId="70" fillId="0" borderId="150" xfId="1" applyFont="1" applyBorder="1" applyAlignment="1">
      <alignment horizontal="center" vertical="center"/>
    </xf>
    <xf numFmtId="0" fontId="70" fillId="0" borderId="105" xfId="1" applyFont="1" applyBorder="1" applyAlignment="1">
      <alignment horizontal="center" vertical="center"/>
    </xf>
    <xf numFmtId="0" fontId="70" fillId="0" borderId="111" xfId="1" applyFont="1" applyBorder="1" applyAlignment="1">
      <alignment horizontal="center" vertical="center"/>
    </xf>
    <xf numFmtId="0" fontId="70" fillId="0" borderId="35" xfId="1" applyFont="1" applyBorder="1" applyAlignment="1">
      <alignment horizontal="center" vertical="center" wrapText="1"/>
    </xf>
    <xf numFmtId="0" fontId="70" fillId="0" borderId="117" xfId="1" applyFont="1" applyBorder="1" applyAlignment="1">
      <alignment horizontal="center" vertical="center" wrapText="1"/>
    </xf>
    <xf numFmtId="0" fontId="70" fillId="0" borderId="464" xfId="1" applyFont="1" applyBorder="1" applyAlignment="1">
      <alignment horizontal="center" vertical="center" wrapText="1"/>
    </xf>
    <xf numFmtId="0" fontId="21" fillId="0" borderId="499" xfId="1" applyFont="1" applyBorder="1" applyAlignment="1">
      <alignment vertical="center" wrapText="1"/>
    </xf>
    <xf numFmtId="0" fontId="21" fillId="47" borderId="499" xfId="1" applyFont="1" applyFill="1" applyBorder="1">
      <alignment vertical="center"/>
    </xf>
    <xf numFmtId="0" fontId="21" fillId="0" borderId="500" xfId="1" applyFont="1" applyBorder="1" applyAlignment="1">
      <alignment vertical="center" wrapText="1"/>
    </xf>
    <xf numFmtId="0" fontId="21" fillId="0" borderId="21" xfId="1" applyFont="1" applyBorder="1">
      <alignment vertical="center"/>
    </xf>
    <xf numFmtId="0" fontId="21" fillId="0" borderId="457" xfId="1" applyFont="1" applyBorder="1">
      <alignment vertical="center"/>
    </xf>
    <xf numFmtId="0" fontId="21" fillId="0" borderId="153" xfId="1" applyFont="1" applyBorder="1" applyAlignment="1">
      <alignment vertical="center" wrapText="1"/>
    </xf>
    <xf numFmtId="0" fontId="21" fillId="0" borderId="154" xfId="1" applyFont="1" applyBorder="1">
      <alignment vertical="center"/>
    </xf>
    <xf numFmtId="0" fontId="21" fillId="47" borderId="64" xfId="1" applyFont="1" applyFill="1" applyBorder="1" applyAlignment="1">
      <alignment vertical="center" wrapText="1"/>
    </xf>
    <xf numFmtId="0" fontId="21" fillId="0" borderId="30" xfId="1" applyFont="1" applyBorder="1" applyAlignment="1">
      <alignment vertical="center" wrapText="1"/>
    </xf>
    <xf numFmtId="0" fontId="21" fillId="0" borderId="153" xfId="1" applyFont="1" applyBorder="1">
      <alignment vertical="center"/>
    </xf>
    <xf numFmtId="0" fontId="21" fillId="0" borderId="155" xfId="1" applyFont="1" applyBorder="1" applyAlignment="1">
      <alignment vertical="center" wrapText="1"/>
    </xf>
    <xf numFmtId="0" fontId="21" fillId="0" borderId="155" xfId="1" applyFont="1" applyBorder="1">
      <alignment vertical="center"/>
    </xf>
    <xf numFmtId="0" fontId="21" fillId="0" borderId="133" xfId="1" applyFont="1" applyBorder="1" applyAlignment="1">
      <alignment vertical="center" wrapText="1"/>
    </xf>
    <xf numFmtId="0" fontId="21" fillId="0" borderId="501" xfId="1" applyFont="1" applyBorder="1" applyAlignment="1">
      <alignment vertical="center" wrapText="1"/>
    </xf>
    <xf numFmtId="0" fontId="21" fillId="0" borderId="501" xfId="1" applyFont="1" applyBorder="1">
      <alignment vertical="center"/>
    </xf>
    <xf numFmtId="0" fontId="21" fillId="0" borderId="502" xfId="1" applyFont="1" applyBorder="1" applyAlignment="1">
      <alignment vertical="center" wrapText="1"/>
    </xf>
    <xf numFmtId="0" fontId="21" fillId="0" borderId="503" xfId="1" applyFont="1" applyBorder="1" applyAlignment="1">
      <alignment vertical="center" wrapText="1"/>
    </xf>
    <xf numFmtId="0" fontId="21" fillId="0" borderId="504" xfId="1" applyFont="1" applyBorder="1" applyAlignment="1">
      <alignment vertical="center" wrapText="1"/>
    </xf>
    <xf numFmtId="0" fontId="21" fillId="0" borderId="35" xfId="1" applyFont="1" applyBorder="1" applyAlignment="1">
      <alignment vertical="center" wrapText="1"/>
    </xf>
    <xf numFmtId="0" fontId="21" fillId="0" borderId="152" xfId="1" applyFont="1" applyBorder="1" applyAlignment="1">
      <alignment vertical="center" wrapText="1"/>
    </xf>
    <xf numFmtId="0" fontId="7" fillId="0" borderId="360" xfId="0" applyFont="1" applyBorder="1" applyProtection="1">
      <alignment vertical="center"/>
      <protection locked="0"/>
    </xf>
    <xf numFmtId="0" fontId="7" fillId="45" borderId="360" xfId="0" applyFont="1" applyFill="1" applyBorder="1" applyProtection="1">
      <alignment vertical="center"/>
      <protection locked="0"/>
    </xf>
    <xf numFmtId="0" fontId="21" fillId="48" borderId="153" xfId="1" applyFont="1" applyFill="1" applyBorder="1">
      <alignment vertical="center"/>
    </xf>
    <xf numFmtId="0" fontId="19" fillId="0" borderId="0" xfId="1" applyFont="1" applyAlignment="1" applyProtection="1">
      <alignment horizontal="left" vertical="center" wrapText="1"/>
      <protection locked="0"/>
    </xf>
    <xf numFmtId="0" fontId="84" fillId="0" borderId="0" xfId="0" applyFont="1">
      <alignment vertical="center"/>
    </xf>
    <xf numFmtId="0" fontId="9" fillId="5" borderId="0" xfId="0" applyFont="1" applyFill="1" applyAlignment="1">
      <alignment vertical="top" textRotation="255"/>
    </xf>
    <xf numFmtId="0" fontId="9" fillId="5" borderId="0" xfId="0" applyFont="1" applyFill="1" applyAlignment="1">
      <alignment vertical="top" textRotation="255" wrapText="1"/>
    </xf>
    <xf numFmtId="0" fontId="9" fillId="5" borderId="0" xfId="0" applyFont="1" applyFill="1" applyAlignment="1">
      <alignment horizontal="center" vertical="center"/>
    </xf>
    <xf numFmtId="0" fontId="24" fillId="4" borderId="103" xfId="1" applyFont="1" applyFill="1" applyBorder="1" applyAlignment="1">
      <alignment horizontal="center" vertical="center" wrapText="1"/>
    </xf>
    <xf numFmtId="0" fontId="19" fillId="0" borderId="0" xfId="1" applyFont="1" applyAlignment="1">
      <alignment horizontal="right" vertical="center" wrapText="1"/>
    </xf>
    <xf numFmtId="0" fontId="19" fillId="0" borderId="0" xfId="1" applyFont="1" applyAlignment="1">
      <alignment horizontal="right" vertical="center"/>
    </xf>
    <xf numFmtId="0" fontId="19" fillId="0" borderId="6" xfId="1" applyFont="1" applyBorder="1" applyAlignment="1">
      <alignment vertical="center" wrapText="1"/>
    </xf>
    <xf numFmtId="0" fontId="19" fillId="0" borderId="0" xfId="1" applyFont="1" applyAlignment="1">
      <alignment horizontal="center" vertical="center"/>
    </xf>
    <xf numFmtId="0" fontId="60" fillId="50" borderId="0" xfId="1" applyFont="1" applyFill="1" applyAlignment="1">
      <alignment vertical="center" wrapText="1"/>
    </xf>
    <xf numFmtId="0" fontId="19" fillId="50" borderId="0" xfId="1" applyFont="1" applyFill="1" applyAlignment="1">
      <alignment horizontal="center" vertical="center"/>
    </xf>
    <xf numFmtId="0" fontId="60" fillId="0" borderId="0" xfId="1" applyFont="1" applyAlignment="1">
      <alignment vertical="top" wrapText="1"/>
    </xf>
    <xf numFmtId="0" fontId="60" fillId="50" borderId="0" xfId="1" applyFont="1" applyFill="1">
      <alignment vertical="center"/>
    </xf>
    <xf numFmtId="0" fontId="20" fillId="50" borderId="0" xfId="1" applyFont="1" applyFill="1">
      <alignment vertical="center"/>
    </xf>
    <xf numFmtId="0" fontId="20" fillId="0" borderId="0" xfId="1" applyFont="1" applyAlignment="1">
      <alignment horizontal="left" vertical="center"/>
    </xf>
    <xf numFmtId="0" fontId="20" fillId="0" borderId="0" xfId="1" applyFont="1" applyAlignment="1">
      <alignment horizontal="left" vertical="center" wrapText="1"/>
    </xf>
    <xf numFmtId="0" fontId="87" fillId="0" borderId="0" xfId="0" applyFont="1">
      <alignment vertical="center"/>
    </xf>
    <xf numFmtId="0" fontId="87" fillId="50" borderId="0" xfId="0" applyFont="1" applyFill="1">
      <alignment vertical="center"/>
    </xf>
    <xf numFmtId="0" fontId="32" fillId="0" borderId="0" xfId="1" applyFont="1" applyAlignment="1">
      <alignment vertical="center" wrapText="1"/>
    </xf>
    <xf numFmtId="0" fontId="45" fillId="0" borderId="0" xfId="1" applyFont="1" applyAlignment="1">
      <alignment horizontal="left" vertical="center" wrapText="1"/>
    </xf>
    <xf numFmtId="0" fontId="63" fillId="0" borderId="0" xfId="1" applyFont="1" applyAlignment="1">
      <alignment horizontal="left" vertical="center" wrapText="1"/>
    </xf>
    <xf numFmtId="0" fontId="55" fillId="44" borderId="7" xfId="1" applyFont="1" applyFill="1" applyBorder="1" applyAlignment="1">
      <alignment vertical="center" wrapText="1"/>
    </xf>
    <xf numFmtId="0" fontId="57" fillId="0" borderId="388" xfId="1" applyFont="1" applyBorder="1" applyAlignment="1">
      <alignment horizontal="center" vertical="center" wrapText="1"/>
    </xf>
    <xf numFmtId="0" fontId="64" fillId="0" borderId="0" xfId="1" applyFont="1" applyAlignment="1">
      <alignment vertical="center" wrapText="1"/>
    </xf>
    <xf numFmtId="0" fontId="64" fillId="0" borderId="7" xfId="1" applyFont="1" applyBorder="1" applyAlignment="1">
      <alignment vertical="center" wrapText="1"/>
    </xf>
    <xf numFmtId="0" fontId="64" fillId="0" borderId="424" xfId="1" applyFont="1" applyBorder="1" applyAlignment="1">
      <alignment vertical="center" wrapText="1"/>
    </xf>
    <xf numFmtId="0" fontId="55" fillId="44" borderId="34" xfId="1" applyFont="1" applyFill="1" applyBorder="1" applyAlignment="1">
      <alignment vertical="center" wrapText="1"/>
    </xf>
    <xf numFmtId="0" fontId="56" fillId="0" borderId="388" xfId="1" applyFont="1" applyBorder="1" applyAlignment="1">
      <alignment horizontal="center" vertical="center" wrapText="1"/>
    </xf>
    <xf numFmtId="0" fontId="64" fillId="0" borderId="34" xfId="1" applyFont="1" applyBorder="1" applyAlignment="1">
      <alignment vertical="center" wrapText="1"/>
    </xf>
    <xf numFmtId="0" fontId="64" fillId="0" borderId="425" xfId="1" applyFont="1" applyBorder="1" applyAlignment="1">
      <alignment vertical="center" wrapText="1"/>
    </xf>
    <xf numFmtId="0" fontId="67" fillId="0" borderId="0" xfId="1" applyFont="1">
      <alignment vertical="center"/>
    </xf>
    <xf numFmtId="0" fontId="21" fillId="0" borderId="0" xfId="1" applyFont="1" applyAlignment="1">
      <alignment horizontal="right" vertical="center"/>
    </xf>
    <xf numFmtId="0" fontId="24" fillId="35" borderId="88" xfId="1" applyFont="1" applyFill="1" applyBorder="1" applyAlignment="1">
      <alignment horizontal="center" vertical="top" textRotation="255" shrinkToFit="1"/>
    </xf>
    <xf numFmtId="0" fontId="24" fillId="35" borderId="26" xfId="1" applyFont="1" applyFill="1" applyBorder="1" applyAlignment="1">
      <alignment horizontal="center" vertical="top" textRotation="255" shrinkToFit="1"/>
    </xf>
    <xf numFmtId="0" fontId="24" fillId="35" borderId="89" xfId="1" applyFont="1" applyFill="1" applyBorder="1" applyAlignment="1">
      <alignment horizontal="center" vertical="top" textRotation="255" shrinkToFit="1"/>
    </xf>
    <xf numFmtId="0" fontId="24" fillId="38" borderId="87" xfId="1" applyFont="1" applyFill="1" applyBorder="1" applyAlignment="1">
      <alignment horizontal="center" vertical="top" textRotation="255" shrinkToFit="1"/>
    </xf>
    <xf numFmtId="0" fontId="24" fillId="38" borderId="128" xfId="1" applyFont="1" applyFill="1" applyBorder="1" applyAlignment="1">
      <alignment horizontal="center" vertical="top" textRotation="255" shrinkToFit="1"/>
    </xf>
    <xf numFmtId="0" fontId="24" fillId="38" borderId="89" xfId="1" applyFont="1" applyFill="1" applyBorder="1" applyAlignment="1">
      <alignment horizontal="center" vertical="top" textRotation="255" shrinkToFit="1"/>
    </xf>
    <xf numFmtId="0" fontId="24" fillId="22" borderId="87" xfId="1" applyFont="1" applyFill="1" applyBorder="1" applyAlignment="1">
      <alignment vertical="top" textRotation="255"/>
    </xf>
    <xf numFmtId="0" fontId="24" fillId="22" borderId="45" xfId="1" applyFont="1" applyFill="1" applyBorder="1" applyAlignment="1">
      <alignment vertical="top" textRotation="255"/>
    </xf>
    <xf numFmtId="0" fontId="24" fillId="22" borderId="128" xfId="1" applyFont="1" applyFill="1" applyBorder="1" applyAlignment="1">
      <alignment horizontal="center" vertical="top" textRotation="255" shrinkToFit="1"/>
    </xf>
    <xf numFmtId="0" fontId="24" fillId="22" borderId="89" xfId="1" applyFont="1" applyFill="1" applyBorder="1" applyAlignment="1">
      <alignment vertical="top" textRotation="255"/>
    </xf>
    <xf numFmtId="0" fontId="24" fillId="32" borderId="88" xfId="1" applyFont="1" applyFill="1" applyBorder="1" applyAlignment="1">
      <alignment vertical="top" textRotation="255" wrapText="1"/>
    </xf>
    <xf numFmtId="0" fontId="24" fillId="32" borderId="45" xfId="1" applyFont="1" applyFill="1" applyBorder="1" applyAlignment="1">
      <alignment vertical="top" textRotation="255"/>
    </xf>
    <xf numFmtId="0" fontId="24" fillId="32" borderId="89" xfId="1" applyFont="1" applyFill="1" applyBorder="1" applyAlignment="1">
      <alignment vertical="top" textRotation="255"/>
    </xf>
    <xf numFmtId="0" fontId="24" fillId="25" borderId="88" xfId="1" applyFont="1" applyFill="1" applyBorder="1" applyAlignment="1">
      <alignment vertical="top" textRotation="255" wrapText="1"/>
    </xf>
    <xf numFmtId="0" fontId="24" fillId="25" borderId="128" xfId="1" applyFont="1" applyFill="1" applyBorder="1" applyAlignment="1">
      <alignment horizontal="center" vertical="top" textRotation="255" wrapText="1"/>
    </xf>
    <xf numFmtId="0" fontId="24" fillId="25" borderId="45" xfId="1" applyFont="1" applyFill="1" applyBorder="1" applyAlignment="1">
      <alignment horizontal="center" vertical="top" textRotation="255" shrinkToFit="1"/>
    </xf>
    <xf numFmtId="0" fontId="24" fillId="25" borderId="89" xfId="1" applyFont="1" applyFill="1" applyBorder="1" applyAlignment="1">
      <alignment horizontal="center" vertical="top" textRotation="255" shrinkToFit="1"/>
    </xf>
    <xf numFmtId="0" fontId="24" fillId="7" borderId="88" xfId="1" applyFont="1" applyFill="1" applyBorder="1" applyAlignment="1">
      <alignment vertical="top" textRotation="255" shrinkToFit="1"/>
    </xf>
    <xf numFmtId="0" fontId="24" fillId="7" borderId="161" xfId="1" applyFont="1" applyFill="1" applyBorder="1" applyAlignment="1">
      <alignment horizontal="center" vertical="top" textRotation="255" wrapText="1" shrinkToFit="1"/>
    </xf>
    <xf numFmtId="0" fontId="70" fillId="0" borderId="88" xfId="1" applyFont="1" applyBorder="1" applyAlignment="1">
      <alignment horizontal="center" vertical="top" textRotation="255" shrinkToFit="1"/>
    </xf>
    <xf numFmtId="0" fontId="70" fillId="0" borderId="102" xfId="1" applyFont="1" applyBorder="1" applyAlignment="1">
      <alignment horizontal="center" vertical="top" textRotation="255" shrinkToFit="1"/>
    </xf>
    <xf numFmtId="0" fontId="70" fillId="0" borderId="51" xfId="1" applyFont="1" applyBorder="1" applyAlignment="1">
      <alignment horizontal="center" vertical="top" textRotation="255" shrinkToFit="1"/>
    </xf>
    <xf numFmtId="0" fontId="70" fillId="0" borderId="87" xfId="1" applyFont="1" applyBorder="1" applyAlignment="1">
      <alignment horizontal="center" vertical="top" textRotation="255" shrinkToFit="1"/>
    </xf>
    <xf numFmtId="0" fontId="70" fillId="0" borderId="125" xfId="1" applyFont="1" applyBorder="1" applyAlignment="1">
      <alignment horizontal="center" vertical="top" textRotation="255" shrinkToFit="1"/>
    </xf>
    <xf numFmtId="0" fontId="70" fillId="0" borderId="49" xfId="1" applyFont="1" applyBorder="1" applyAlignment="1">
      <alignment vertical="top" textRotation="255"/>
    </xf>
    <xf numFmtId="0" fontId="70" fillId="0" borderId="71" xfId="1" applyFont="1" applyBorder="1" applyAlignment="1">
      <alignment vertical="top" textRotation="255"/>
    </xf>
    <xf numFmtId="0" fontId="70" fillId="0" borderId="51" xfId="1" applyFont="1" applyBorder="1" applyAlignment="1">
      <alignment vertical="top" textRotation="255"/>
    </xf>
    <xf numFmtId="0" fontId="70" fillId="0" borderId="50" xfId="1" applyFont="1" applyBorder="1" applyAlignment="1">
      <alignment vertical="top" textRotation="255" wrapText="1"/>
    </xf>
    <xf numFmtId="0" fontId="70" fillId="0" borderId="125" xfId="1" applyFont="1" applyBorder="1" applyAlignment="1">
      <alignment horizontal="center" vertical="top" textRotation="255" wrapText="1"/>
    </xf>
    <xf numFmtId="0" fontId="70" fillId="0" borderId="71" xfId="1" applyFont="1" applyBorder="1" applyAlignment="1">
      <alignment horizontal="center" vertical="top" textRotation="255" shrinkToFit="1"/>
    </xf>
    <xf numFmtId="0" fontId="70" fillId="0" borderId="50" xfId="1" applyFont="1" applyBorder="1" applyAlignment="1">
      <alignment vertical="top" textRotation="255" shrinkToFit="1"/>
    </xf>
    <xf numFmtId="0" fontId="70" fillId="0" borderId="84" xfId="1" applyFont="1" applyBorder="1" applyAlignment="1">
      <alignment horizontal="center" vertical="top" textRotation="255" wrapText="1" shrinkToFit="1"/>
    </xf>
    <xf numFmtId="0" fontId="25" fillId="44" borderId="163" xfId="1" applyFont="1" applyFill="1" applyBorder="1" applyAlignment="1">
      <alignment horizontal="center" vertical="center"/>
    </xf>
    <xf numFmtId="0" fontId="19" fillId="44" borderId="107" xfId="1" applyFont="1" applyFill="1" applyBorder="1" applyAlignment="1">
      <alignment vertical="center" wrapText="1"/>
    </xf>
    <xf numFmtId="0" fontId="19" fillId="0" borderId="209" xfId="1" applyFont="1" applyBorder="1" applyAlignment="1">
      <alignment vertical="center" wrapText="1"/>
    </xf>
    <xf numFmtId="0" fontId="19" fillId="0" borderId="210" xfId="1" applyFont="1" applyBorder="1" applyAlignment="1">
      <alignment vertical="center" wrapText="1"/>
    </xf>
    <xf numFmtId="0" fontId="19" fillId="44" borderId="365" xfId="1" applyFont="1" applyFill="1" applyBorder="1" applyAlignment="1">
      <alignment horizontal="center" vertical="center" wrapText="1"/>
    </xf>
    <xf numFmtId="0" fontId="19" fillId="44" borderId="366" xfId="1" applyFont="1" applyFill="1" applyBorder="1" applyAlignment="1">
      <alignment horizontal="center" vertical="center" wrapText="1"/>
    </xf>
    <xf numFmtId="0" fontId="19" fillId="44" borderId="367" xfId="1" applyFont="1" applyFill="1" applyBorder="1" applyAlignment="1">
      <alignment horizontal="center" vertical="center" wrapText="1"/>
    </xf>
    <xf numFmtId="0" fontId="19" fillId="44" borderId="56" xfId="1" applyFont="1" applyFill="1" applyBorder="1" applyAlignment="1">
      <alignment vertical="center" wrapText="1"/>
    </xf>
    <xf numFmtId="0" fontId="21" fillId="0" borderId="163" xfId="1" applyFont="1" applyBorder="1" applyAlignment="1">
      <alignment horizontal="center" vertical="center"/>
    </xf>
    <xf numFmtId="0" fontId="21" fillId="0" borderId="107" xfId="1" applyFont="1" applyBorder="1" applyAlignment="1">
      <alignment vertical="center" wrapText="1"/>
    </xf>
    <xf numFmtId="0" fontId="19" fillId="0" borderId="426" xfId="1" applyFont="1" applyBorder="1" applyAlignment="1">
      <alignment vertical="center" wrapText="1"/>
    </xf>
    <xf numFmtId="0" fontId="19" fillId="0" borderId="427" xfId="1" applyFont="1" applyBorder="1" applyAlignment="1">
      <alignment vertical="center" wrapText="1"/>
    </xf>
    <xf numFmtId="0" fontId="19" fillId="7" borderId="428" xfId="1" applyFont="1" applyFill="1" applyBorder="1" applyAlignment="1">
      <alignment horizontal="center" vertical="center" wrapText="1"/>
    </xf>
    <xf numFmtId="0" fontId="19" fillId="7" borderId="429" xfId="1" applyFont="1" applyFill="1" applyBorder="1" applyAlignment="1">
      <alignment horizontal="center" vertical="center" wrapText="1"/>
    </xf>
    <xf numFmtId="0" fontId="21" fillId="0" borderId="430" xfId="1" applyFont="1" applyBorder="1" applyAlignment="1">
      <alignment vertical="center" wrapText="1"/>
    </xf>
    <xf numFmtId="0" fontId="25" fillId="44" borderId="349" xfId="1" applyFont="1" applyFill="1" applyBorder="1" applyAlignment="1">
      <alignment horizontal="center" vertical="center"/>
    </xf>
    <xf numFmtId="0" fontId="19" fillId="0" borderId="212" xfId="1" applyFont="1" applyBorder="1" applyAlignment="1">
      <alignment vertical="center" wrapText="1"/>
    </xf>
    <xf numFmtId="0" fontId="19" fillId="0" borderId="101" xfId="1" applyFont="1" applyBorder="1" applyAlignment="1">
      <alignment vertical="center" wrapText="1"/>
    </xf>
    <xf numFmtId="0" fontId="19" fillId="0" borderId="213" xfId="1" applyFont="1" applyBorder="1" applyAlignment="1">
      <alignment vertical="center" wrapText="1"/>
    </xf>
    <xf numFmtId="0" fontId="19" fillId="44" borderId="108" xfId="1" applyFont="1" applyFill="1" applyBorder="1" applyAlignment="1">
      <alignment vertical="center" wrapText="1"/>
    </xf>
    <xf numFmtId="0" fontId="21" fillId="0" borderId="349" xfId="1" applyFont="1" applyBorder="1" applyAlignment="1">
      <alignment horizontal="center" vertical="center"/>
    </xf>
    <xf numFmtId="0" fontId="19" fillId="0" borderId="431" xfId="1" applyFont="1" applyBorder="1" applyAlignment="1">
      <alignment vertical="center" wrapText="1"/>
    </xf>
    <xf numFmtId="0" fontId="21" fillId="0" borderId="56" xfId="1" applyFont="1" applyBorder="1" applyAlignment="1">
      <alignment vertical="center" wrapText="1"/>
    </xf>
    <xf numFmtId="0" fontId="19" fillId="44" borderId="164" xfId="1" applyFont="1" applyFill="1" applyBorder="1" applyAlignment="1">
      <alignment vertical="center" wrapText="1"/>
    </xf>
    <xf numFmtId="0" fontId="21" fillId="0" borderId="164" xfId="1" applyFont="1" applyBorder="1" applyAlignment="1">
      <alignment vertical="center" wrapText="1"/>
    </xf>
    <xf numFmtId="0" fontId="19" fillId="44" borderId="346" xfId="1" applyFont="1" applyFill="1" applyBorder="1" applyAlignment="1">
      <alignment horizontal="center" vertical="center" wrapText="1"/>
    </xf>
    <xf numFmtId="0" fontId="19" fillId="44" borderId="347" xfId="1" applyFont="1" applyFill="1" applyBorder="1" applyAlignment="1">
      <alignment horizontal="center" vertical="center" wrapText="1"/>
    </xf>
    <xf numFmtId="0" fontId="19" fillId="44" borderId="348" xfId="1" applyFont="1" applyFill="1" applyBorder="1" applyAlignment="1">
      <alignment horizontal="center" vertical="center" wrapText="1"/>
    </xf>
    <xf numFmtId="0" fontId="19" fillId="44" borderId="368" xfId="1" applyFont="1" applyFill="1" applyBorder="1" applyAlignment="1">
      <alignment horizontal="center" vertical="center" wrapText="1"/>
    </xf>
    <xf numFmtId="0" fontId="19" fillId="44" borderId="369" xfId="1" applyFont="1" applyFill="1" applyBorder="1" applyAlignment="1">
      <alignment horizontal="center" vertical="center" wrapText="1"/>
    </xf>
    <xf numFmtId="0" fontId="19" fillId="44" borderId="351" xfId="1" applyFont="1" applyFill="1" applyBorder="1" applyAlignment="1">
      <alignment horizontal="center" vertical="center" wrapText="1"/>
    </xf>
    <xf numFmtId="0" fontId="19" fillId="44" borderId="352" xfId="1" applyFont="1" applyFill="1" applyBorder="1" applyAlignment="1">
      <alignment horizontal="center" vertical="center" wrapText="1"/>
    </xf>
    <xf numFmtId="0" fontId="19" fillId="44" borderId="350" xfId="1" applyFont="1" applyFill="1" applyBorder="1" applyAlignment="1">
      <alignment horizontal="center" vertical="center" wrapText="1"/>
    </xf>
    <xf numFmtId="0" fontId="19" fillId="44" borderId="353" xfId="1" applyFont="1" applyFill="1" applyBorder="1" applyAlignment="1">
      <alignment horizontal="center" vertical="center" wrapText="1"/>
    </xf>
    <xf numFmtId="0" fontId="19" fillId="44" borderId="370" xfId="1" applyFont="1" applyFill="1" applyBorder="1" applyAlignment="1">
      <alignment horizontal="center" vertical="center" wrapText="1"/>
    </xf>
    <xf numFmtId="0" fontId="21" fillId="0" borderId="432" xfId="1" applyFont="1" applyBorder="1" applyAlignment="1">
      <alignment vertical="center" wrapText="1"/>
    </xf>
    <xf numFmtId="0" fontId="19" fillId="44" borderId="147" xfId="1" applyFont="1" applyFill="1" applyBorder="1" applyAlignment="1">
      <alignment vertical="center" wrapText="1"/>
    </xf>
    <xf numFmtId="0" fontId="21" fillId="0" borderId="147" xfId="1" applyFont="1" applyBorder="1" applyAlignment="1">
      <alignment vertical="center" wrapText="1"/>
    </xf>
    <xf numFmtId="0" fontId="19" fillId="44" borderId="4" xfId="1" applyFont="1" applyFill="1" applyBorder="1" applyAlignment="1">
      <alignment vertical="center" wrapText="1"/>
    </xf>
    <xf numFmtId="0" fontId="21" fillId="0" borderId="4" xfId="1" applyFont="1" applyBorder="1" applyAlignment="1">
      <alignment vertical="center" wrapText="1"/>
    </xf>
    <xf numFmtId="0" fontId="25" fillId="44" borderId="354" xfId="1" applyFont="1" applyFill="1" applyBorder="1" applyAlignment="1">
      <alignment horizontal="center" vertical="center"/>
    </xf>
    <xf numFmtId="0" fontId="19" fillId="0" borderId="417" xfId="1" applyFont="1" applyBorder="1" applyAlignment="1">
      <alignment vertical="center" wrapText="1"/>
    </xf>
    <xf numFmtId="0" fontId="19" fillId="0" borderId="418" xfId="1" applyFont="1" applyBorder="1" applyAlignment="1">
      <alignment vertical="center" wrapText="1"/>
    </xf>
    <xf numFmtId="0" fontId="19" fillId="0" borderId="419" xfId="1" applyFont="1" applyBorder="1" applyAlignment="1">
      <alignment vertical="center" wrapText="1"/>
    </xf>
    <xf numFmtId="0" fontId="19" fillId="44" borderId="109" xfId="1" applyFont="1" applyFill="1" applyBorder="1" applyAlignment="1">
      <alignment vertical="center" wrapText="1"/>
    </xf>
    <xf numFmtId="0" fontId="21" fillId="0" borderId="355" xfId="1" applyFont="1" applyBorder="1" applyAlignment="1">
      <alignment horizontal="center" vertical="center"/>
    </xf>
    <xf numFmtId="0" fontId="21" fillId="0" borderId="433" xfId="1" applyFont="1" applyBorder="1" applyAlignment="1">
      <alignment vertical="center" wrapText="1"/>
    </xf>
    <xf numFmtId="0" fontId="25" fillId="44" borderId="357" xfId="1" applyFont="1" applyFill="1" applyBorder="1" applyAlignment="1">
      <alignment horizontal="center" vertical="center" wrapText="1"/>
    </xf>
    <xf numFmtId="0" fontId="19" fillId="0" borderId="414" xfId="1" applyFont="1" applyBorder="1" applyAlignment="1">
      <alignment vertical="center" wrapText="1"/>
    </xf>
    <xf numFmtId="0" fontId="19" fillId="0" borderId="415" xfId="1" applyFont="1" applyBorder="1" applyAlignment="1">
      <alignment vertical="center" wrapText="1"/>
    </xf>
    <xf numFmtId="0" fontId="19" fillId="0" borderId="416" xfId="1" applyFont="1" applyBorder="1" applyAlignment="1">
      <alignment vertical="center" wrapText="1"/>
    </xf>
    <xf numFmtId="0" fontId="19" fillId="44" borderId="106" xfId="1" applyFont="1" applyFill="1" applyBorder="1" applyAlignment="1">
      <alignment vertical="center" wrapText="1"/>
    </xf>
    <xf numFmtId="0" fontId="21" fillId="0" borderId="150" xfId="1" applyFont="1" applyBorder="1" applyAlignment="1">
      <alignment horizontal="center" vertical="center" wrapText="1"/>
    </xf>
    <xf numFmtId="0" fontId="21" fillId="0" borderId="399" xfId="1" applyFont="1" applyBorder="1" applyAlignment="1">
      <alignment vertical="center" wrapText="1"/>
    </xf>
    <xf numFmtId="0" fontId="21" fillId="0" borderId="434" xfId="1" applyFont="1" applyBorder="1" applyAlignment="1">
      <alignment vertical="center" wrapText="1"/>
    </xf>
    <xf numFmtId="0" fontId="25" fillId="44" borderId="354" xfId="1" applyFont="1" applyFill="1" applyBorder="1" applyAlignment="1">
      <alignment horizontal="center" vertical="center" wrapText="1"/>
    </xf>
    <xf numFmtId="0" fontId="21" fillId="0" borderId="354" xfId="1" applyFont="1" applyBorder="1" applyAlignment="1">
      <alignment horizontal="center" vertical="center" wrapText="1"/>
    </xf>
    <xf numFmtId="0" fontId="19" fillId="44" borderId="371" xfId="1" applyFont="1" applyFill="1" applyBorder="1" applyAlignment="1">
      <alignment horizontal="center" vertical="center" wrapText="1"/>
    </xf>
    <xf numFmtId="0" fontId="19" fillId="44" borderId="358" xfId="1" applyFont="1" applyFill="1" applyBorder="1" applyAlignment="1">
      <alignment horizontal="center" vertical="center" wrapText="1"/>
    </xf>
    <xf numFmtId="0" fontId="19" fillId="44" borderId="359" xfId="1" applyFont="1" applyFill="1" applyBorder="1" applyAlignment="1">
      <alignment horizontal="center" vertical="center" wrapText="1"/>
    </xf>
    <xf numFmtId="0" fontId="25" fillId="44" borderId="355" xfId="1" applyFont="1" applyFill="1" applyBorder="1" applyAlignment="1">
      <alignment horizontal="center" vertical="center" wrapText="1"/>
    </xf>
    <xf numFmtId="0" fontId="19" fillId="0" borderId="214" xfId="1" applyFont="1" applyBorder="1" applyAlignment="1">
      <alignment vertical="center" wrapText="1"/>
    </xf>
    <xf numFmtId="0" fontId="19" fillId="0" borderId="215" xfId="1" applyFont="1" applyBorder="1" applyAlignment="1">
      <alignment vertical="center" wrapText="1"/>
    </xf>
    <xf numFmtId="0" fontId="19" fillId="0" borderId="216" xfId="1" applyFont="1" applyBorder="1" applyAlignment="1">
      <alignment vertical="center" wrapText="1"/>
    </xf>
    <xf numFmtId="0" fontId="21" fillId="0" borderId="355" xfId="1" applyFont="1" applyBorder="1" applyAlignment="1">
      <alignment horizontal="center" vertical="center" wrapText="1"/>
    </xf>
    <xf numFmtId="0" fontId="21" fillId="0" borderId="356" xfId="1" applyFont="1" applyBorder="1">
      <alignment vertical="center"/>
    </xf>
    <xf numFmtId="0" fontId="21" fillId="0" borderId="109" xfId="1" applyFont="1" applyBorder="1">
      <alignment vertical="center"/>
    </xf>
    <xf numFmtId="0" fontId="21" fillId="0" borderId="435" xfId="1" applyFont="1" applyBorder="1" applyAlignment="1">
      <alignment vertical="center" wrapText="1"/>
    </xf>
    <xf numFmtId="0" fontId="29" fillId="0" borderId="0" xfId="1" applyFont="1">
      <alignment vertical="center"/>
    </xf>
    <xf numFmtId="0" fontId="31" fillId="0" borderId="0" xfId="1" applyFont="1" applyAlignment="1">
      <alignment vertical="center" wrapText="1"/>
    </xf>
    <xf numFmtId="0" fontId="21" fillId="0" borderId="0" xfId="1" applyFont="1" applyAlignment="1">
      <alignment horizontal="right" vertical="center" wrapText="1"/>
    </xf>
    <xf numFmtId="0" fontId="24" fillId="42" borderId="1" xfId="1" applyFont="1" applyFill="1" applyBorder="1" applyAlignment="1">
      <alignment horizontal="center" vertical="center" wrapText="1"/>
    </xf>
    <xf numFmtId="0" fontId="24" fillId="0" borderId="107" xfId="1" applyFont="1" applyBorder="1" applyAlignment="1">
      <alignment horizontal="center" vertical="center" wrapText="1"/>
    </xf>
    <xf numFmtId="0" fontId="71" fillId="0" borderId="0" xfId="1" applyFont="1">
      <alignment vertical="center"/>
    </xf>
    <xf numFmtId="0" fontId="70" fillId="0" borderId="1" xfId="1" applyFont="1" applyBorder="1" applyAlignment="1">
      <alignment horizontal="center" vertical="center" wrapText="1"/>
    </xf>
    <xf numFmtId="0" fontId="21" fillId="0" borderId="1" xfId="1" applyFont="1" applyBorder="1" applyAlignment="1">
      <alignment horizontal="center" vertical="center"/>
    </xf>
    <xf numFmtId="0" fontId="21" fillId="0" borderId="1" xfId="1" applyFont="1" applyBorder="1" applyAlignment="1">
      <alignment vertical="center" wrapText="1"/>
    </xf>
    <xf numFmtId="0" fontId="24" fillId="36" borderId="107" xfId="1" applyFont="1" applyFill="1" applyBorder="1" applyAlignment="1">
      <alignment horizontal="center" vertical="center" wrapText="1"/>
    </xf>
    <xf numFmtId="0" fontId="21" fillId="0" borderId="74" xfId="1" applyFont="1" applyBorder="1" applyAlignment="1">
      <alignment vertical="center" wrapText="1"/>
    </xf>
    <xf numFmtId="0" fontId="70" fillId="0" borderId="74" xfId="1" applyFont="1" applyBorder="1" applyAlignment="1">
      <alignment vertical="center" wrapText="1"/>
    </xf>
    <xf numFmtId="0" fontId="70" fillId="0" borderId="74" xfId="1" applyFont="1" applyBorder="1" applyAlignment="1">
      <alignment horizontal="center" vertical="center"/>
    </xf>
    <xf numFmtId="0" fontId="70" fillId="0" borderId="0" xfId="1" applyFont="1" applyAlignment="1">
      <alignment horizontal="center" vertical="center"/>
    </xf>
    <xf numFmtId="0" fontId="70" fillId="0" borderId="0" xfId="1" applyFont="1" applyAlignment="1">
      <alignment vertical="center" wrapText="1"/>
    </xf>
    <xf numFmtId="0" fontId="70" fillId="0" borderId="0" xfId="1" applyFont="1" applyAlignment="1">
      <alignment horizontal="right" vertical="top" textRotation="255" wrapText="1"/>
    </xf>
    <xf numFmtId="0" fontId="72" fillId="0" borderId="0" xfId="1" applyFont="1">
      <alignment vertical="center"/>
    </xf>
    <xf numFmtId="0" fontId="68" fillId="0" borderId="0" xfId="1" applyFont="1" applyAlignment="1">
      <alignment vertical="center" wrapText="1"/>
    </xf>
    <xf numFmtId="0" fontId="24" fillId="43" borderId="1" xfId="1" applyFont="1" applyFill="1" applyBorder="1" applyAlignment="1">
      <alignment horizontal="center" vertical="center" wrapText="1"/>
    </xf>
    <xf numFmtId="0" fontId="24" fillId="0" borderId="302" xfId="1" applyFont="1" applyBorder="1" applyAlignment="1">
      <alignment horizontal="center" vertical="center" wrapText="1"/>
    </xf>
    <xf numFmtId="0" fontId="24" fillId="36" borderId="302" xfId="1" applyFont="1" applyFill="1" applyBorder="1" applyAlignment="1">
      <alignment horizontal="center" vertical="center" wrapText="1"/>
    </xf>
    <xf numFmtId="0" fontId="52" fillId="0" borderId="0" xfId="1" applyFont="1" applyAlignment="1">
      <alignment vertical="top" textRotation="255" wrapText="1" shrinkToFit="1"/>
    </xf>
    <xf numFmtId="0" fontId="51" fillId="0" borderId="0" xfId="1" applyFont="1" applyAlignment="1">
      <alignment vertical="center" wrapText="1"/>
    </xf>
    <xf numFmtId="0" fontId="54" fillId="0" borderId="354" xfId="1" applyFont="1" applyBorder="1" applyAlignment="1">
      <alignment horizontal="center" vertical="center"/>
    </xf>
    <xf numFmtId="0" fontId="54" fillId="0" borderId="349" xfId="1" applyFont="1" applyBorder="1" applyAlignment="1">
      <alignment horizontal="center" vertical="center"/>
    </xf>
    <xf numFmtId="0" fontId="51" fillId="0" borderId="0" xfId="1" applyFont="1" applyAlignment="1">
      <alignment horizontal="center" vertical="center" wrapText="1"/>
    </xf>
    <xf numFmtId="0" fontId="25" fillId="44" borderId="35" xfId="1" applyFont="1" applyFill="1" applyBorder="1" applyAlignment="1">
      <alignment horizontal="center" vertical="center"/>
    </xf>
    <xf numFmtId="0" fontId="25" fillId="44" borderId="150" xfId="1" applyFont="1" applyFill="1" applyBorder="1" applyAlignment="1">
      <alignment horizontal="center" vertical="center" wrapText="1"/>
    </xf>
    <xf numFmtId="0" fontId="54" fillId="0" borderId="150" xfId="1" applyFont="1" applyBorder="1" applyAlignment="1">
      <alignment horizontal="center" vertical="center" wrapText="1"/>
    </xf>
    <xf numFmtId="0" fontId="54" fillId="0" borderId="354" xfId="1" applyFont="1" applyBorder="1" applyAlignment="1">
      <alignment horizontal="center" vertical="center" wrapText="1"/>
    </xf>
    <xf numFmtId="0" fontId="25" fillId="44" borderId="35" xfId="1" applyFont="1" applyFill="1" applyBorder="1" applyAlignment="1">
      <alignment horizontal="center" vertical="center" wrapText="1"/>
    </xf>
    <xf numFmtId="0" fontId="54" fillId="0" borderId="35" xfId="1" applyFont="1" applyBorder="1" applyAlignment="1">
      <alignment horizontal="center" vertical="center" wrapText="1"/>
    </xf>
    <xf numFmtId="0" fontId="53" fillId="0" borderId="0" xfId="1" applyFont="1" applyAlignment="1">
      <alignment horizontal="center" vertical="top" textRotation="255" wrapText="1"/>
    </xf>
    <xf numFmtId="0" fontId="54" fillId="0" borderId="0" xfId="1" applyFont="1" applyAlignment="1">
      <alignment horizontal="center" vertical="center" wrapText="1"/>
    </xf>
    <xf numFmtId="0" fontId="25" fillId="0" borderId="8" xfId="1" applyFont="1" applyBorder="1" applyAlignment="1">
      <alignment vertical="center" wrapText="1"/>
    </xf>
    <xf numFmtId="0" fontId="51" fillId="0" borderId="407" xfId="1" applyFont="1" applyBorder="1" applyAlignment="1">
      <alignment horizontal="center" vertical="center"/>
    </xf>
    <xf numFmtId="0" fontId="51" fillId="0" borderId="407" xfId="1" applyFont="1" applyBorder="1" applyAlignment="1">
      <alignment vertical="center" wrapText="1"/>
    </xf>
    <xf numFmtId="0" fontId="74" fillId="0" borderId="0" xfId="1" applyFont="1" applyAlignment="1">
      <alignment horizontal="center" vertical="top" textRotation="255" wrapText="1"/>
    </xf>
    <xf numFmtId="0" fontId="51" fillId="0" borderId="0" xfId="1" applyFont="1" applyAlignment="1">
      <alignment horizontal="center" vertical="center"/>
    </xf>
    <xf numFmtId="0" fontId="25" fillId="46" borderId="354" xfId="1" applyFont="1" applyFill="1" applyBorder="1" applyAlignment="1">
      <alignment horizontal="center" vertical="center"/>
    </xf>
    <xf numFmtId="0" fontId="25" fillId="46" borderId="349" xfId="1" applyFont="1" applyFill="1" applyBorder="1" applyAlignment="1">
      <alignment horizontal="center" vertical="center"/>
    </xf>
    <xf numFmtId="0" fontId="25" fillId="46" borderId="35" xfId="1" applyFont="1" applyFill="1" applyBorder="1" applyAlignment="1">
      <alignment horizontal="center" vertical="center"/>
    </xf>
    <xf numFmtId="0" fontId="54" fillId="0" borderId="35" xfId="1" applyFont="1" applyBorder="1" applyAlignment="1">
      <alignment horizontal="center" vertical="center"/>
    </xf>
    <xf numFmtId="0" fontId="25" fillId="46" borderId="150" xfId="1" applyFont="1" applyFill="1" applyBorder="1" applyAlignment="1">
      <alignment horizontal="center" vertical="center" wrapText="1"/>
    </xf>
    <xf numFmtId="0" fontId="25" fillId="46" borderId="354" xfId="1" applyFont="1" applyFill="1" applyBorder="1" applyAlignment="1">
      <alignment horizontal="center" vertical="center" wrapText="1"/>
    </xf>
    <xf numFmtId="0" fontId="25" fillId="46" borderId="35" xfId="1" applyFont="1" applyFill="1" applyBorder="1" applyAlignment="1">
      <alignment horizontal="center" vertical="center" wrapText="1"/>
    </xf>
    <xf numFmtId="0" fontId="19" fillId="0" borderId="8" xfId="1" applyFont="1" applyBorder="1" applyAlignment="1">
      <alignment vertical="center" wrapText="1"/>
    </xf>
    <xf numFmtId="0" fontId="19" fillId="0" borderId="1" xfId="1" applyFont="1" applyBorder="1" applyAlignment="1">
      <alignment horizontal="right" vertical="center" wrapText="1"/>
    </xf>
    <xf numFmtId="0" fontId="19" fillId="0" borderId="1" xfId="1" applyFont="1" applyBorder="1" applyAlignment="1">
      <alignment vertical="center" wrapText="1"/>
    </xf>
    <xf numFmtId="0" fontId="51" fillId="0" borderId="1" xfId="1" applyFont="1" applyBorder="1" applyAlignment="1">
      <alignment vertical="center" wrapText="1"/>
    </xf>
    <xf numFmtId="0" fontId="22" fillId="0" borderId="0" xfId="1" applyFont="1" applyAlignment="1">
      <alignment vertical="center" wrapText="1"/>
    </xf>
    <xf numFmtId="0" fontId="76" fillId="0" borderId="0" xfId="1" applyFont="1" applyAlignment="1">
      <alignment vertical="center" wrapText="1"/>
    </xf>
    <xf numFmtId="0" fontId="23" fillId="0" borderId="0" xfId="1" applyFont="1" applyAlignment="1">
      <alignment vertical="center" wrapText="1"/>
    </xf>
    <xf numFmtId="0" fontId="19" fillId="0" borderId="0" xfId="1" applyFont="1" applyAlignment="1">
      <alignment horizontal="left" wrapText="1"/>
    </xf>
    <xf numFmtId="0" fontId="24" fillId="41" borderId="205" xfId="1" applyFont="1" applyFill="1" applyBorder="1" applyAlignment="1">
      <alignment horizontal="center" textRotation="255" wrapText="1"/>
    </xf>
    <xf numFmtId="0" fontId="24" fillId="41" borderId="261" xfId="1" applyFont="1" applyFill="1" applyBorder="1" applyAlignment="1">
      <alignment horizontal="center" textRotation="255" wrapText="1"/>
    </xf>
    <xf numFmtId="0" fontId="24" fillId="41" borderId="207" xfId="1" applyFont="1" applyFill="1" applyBorder="1" applyAlignment="1">
      <alignment horizontal="center" textRotation="255" wrapText="1"/>
    </xf>
    <xf numFmtId="0" fontId="24" fillId="41" borderId="206" xfId="1" applyFont="1" applyFill="1" applyBorder="1" applyAlignment="1">
      <alignment horizontal="center" textRotation="255" wrapText="1"/>
    </xf>
    <xf numFmtId="0" fontId="24" fillId="41" borderId="262" xfId="1" applyFont="1" applyFill="1" applyBorder="1" applyAlignment="1">
      <alignment horizontal="center" textRotation="255" wrapText="1"/>
    </xf>
    <xf numFmtId="0" fontId="24" fillId="16" borderId="205" xfId="1" applyFont="1" applyFill="1" applyBorder="1" applyAlignment="1">
      <alignment horizontal="center" textRotation="255" wrapText="1"/>
    </xf>
    <xf numFmtId="0" fontId="24" fillId="12" borderId="206" xfId="1" applyFont="1" applyFill="1" applyBorder="1" applyAlignment="1">
      <alignment horizontal="center" textRotation="255" wrapText="1"/>
    </xf>
    <xf numFmtId="0" fontId="24" fillId="17" borderId="205" xfId="1" applyFont="1" applyFill="1" applyBorder="1" applyAlignment="1">
      <alignment horizontal="center" textRotation="255" wrapText="1"/>
    </xf>
    <xf numFmtId="0" fontId="24" fillId="13" borderId="206" xfId="1" applyFont="1" applyFill="1" applyBorder="1" applyAlignment="1">
      <alignment horizontal="center" textRotation="255" wrapText="1"/>
    </xf>
    <xf numFmtId="0" fontId="24" fillId="18" borderId="205" xfId="1" applyFont="1" applyFill="1" applyBorder="1" applyAlignment="1">
      <alignment horizontal="center" textRotation="255" wrapText="1"/>
    </xf>
    <xf numFmtId="0" fontId="24" fillId="14" borderId="206" xfId="1" applyFont="1" applyFill="1" applyBorder="1" applyAlignment="1">
      <alignment horizontal="center" textRotation="255" wrapText="1"/>
    </xf>
    <xf numFmtId="0" fontId="24" fillId="19" borderId="205" xfId="1" applyFont="1" applyFill="1" applyBorder="1" applyAlignment="1">
      <alignment horizontal="center" textRotation="255" wrapText="1"/>
    </xf>
    <xf numFmtId="0" fontId="24" fillId="15" borderId="263" xfId="1" applyFont="1" applyFill="1" applyBorder="1" applyAlignment="1">
      <alignment horizontal="center" textRotation="255" wrapText="1"/>
    </xf>
    <xf numFmtId="0" fontId="24" fillId="10" borderId="387" xfId="1" applyFont="1" applyFill="1" applyBorder="1" applyAlignment="1">
      <alignment textRotation="255" wrapText="1"/>
    </xf>
    <xf numFmtId="0" fontId="24" fillId="10" borderId="389" xfId="1" applyFont="1" applyFill="1" applyBorder="1" applyAlignment="1">
      <alignment textRotation="255" wrapText="1"/>
    </xf>
    <xf numFmtId="0" fontId="70" fillId="0" borderId="452" xfId="1" applyFont="1" applyBorder="1" applyAlignment="1">
      <alignment horizontal="center" textRotation="255" wrapText="1"/>
    </xf>
    <xf numFmtId="0" fontId="70" fillId="0" borderId="167" xfId="1" applyFont="1" applyBorder="1" applyAlignment="1">
      <alignment horizontal="center" textRotation="255" wrapText="1"/>
    </xf>
    <xf numFmtId="0" fontId="70" fillId="0" borderId="453" xfId="1" applyFont="1" applyBorder="1" applyAlignment="1">
      <alignment horizontal="center" textRotation="255" wrapText="1"/>
    </xf>
    <xf numFmtId="0" fontId="70" fillId="0" borderId="37" xfId="1" applyFont="1" applyBorder="1" applyAlignment="1">
      <alignment horizontal="center" textRotation="255" wrapText="1"/>
    </xf>
    <xf numFmtId="0" fontId="70" fillId="0" borderId="454" xfId="1" applyFont="1" applyBorder="1" applyAlignment="1">
      <alignment horizontal="center" textRotation="255" wrapText="1"/>
    </xf>
    <xf numFmtId="0" fontId="70" fillId="0" borderId="253" xfId="1" applyFont="1" applyBorder="1" applyAlignment="1">
      <alignment horizontal="center" textRotation="255" wrapText="1"/>
    </xf>
    <xf numFmtId="0" fontId="70" fillId="0" borderId="86" xfId="1" applyFont="1" applyBorder="1" applyAlignment="1">
      <alignment textRotation="255" wrapText="1"/>
    </xf>
    <xf numFmtId="0" fontId="70" fillId="0" borderId="455" xfId="1" applyFont="1" applyBorder="1" applyAlignment="1">
      <alignment textRotation="255" wrapText="1"/>
    </xf>
    <xf numFmtId="0" fontId="25" fillId="35" borderId="272" xfId="1" applyFont="1" applyFill="1" applyBorder="1" applyAlignment="1">
      <alignment vertical="center" wrapText="1"/>
    </xf>
    <xf numFmtId="0" fontId="19" fillId="0" borderId="132" xfId="1" applyFont="1" applyBorder="1" applyAlignment="1">
      <alignment vertical="center" wrapText="1"/>
    </xf>
    <xf numFmtId="0" fontId="19" fillId="0" borderId="145" xfId="1" applyFont="1" applyBorder="1" applyAlignment="1">
      <alignment vertical="center" wrapText="1"/>
    </xf>
    <xf numFmtId="0" fontId="19" fillId="0" borderId="144" xfId="1" applyFont="1" applyBorder="1" applyAlignment="1">
      <alignment vertical="center" wrapText="1"/>
    </xf>
    <xf numFmtId="0" fontId="19" fillId="0" borderId="38" xfId="1" applyFont="1" applyBorder="1" applyAlignment="1">
      <alignment vertical="center" wrapText="1"/>
    </xf>
    <xf numFmtId="0" fontId="19" fillId="0" borderId="143" xfId="1" applyFont="1" applyBorder="1" applyAlignment="1">
      <alignment vertical="center" wrapText="1"/>
    </xf>
    <xf numFmtId="0" fontId="19" fillId="0" borderId="260" xfId="1" applyFont="1" applyBorder="1" applyAlignment="1">
      <alignment vertical="center" wrapText="1"/>
    </xf>
    <xf numFmtId="0" fontId="19" fillId="10" borderId="42" xfId="1" applyFont="1" applyFill="1" applyBorder="1" applyAlignment="1">
      <alignment wrapText="1"/>
    </xf>
    <xf numFmtId="0" fontId="19" fillId="10" borderId="390" xfId="1" applyFont="1" applyFill="1" applyBorder="1" applyAlignment="1">
      <alignment wrapText="1"/>
    </xf>
    <xf numFmtId="0" fontId="68" fillId="0" borderId="39" xfId="1" applyFont="1" applyBorder="1" applyAlignment="1">
      <alignment vertical="center" wrapText="1"/>
    </xf>
    <xf numFmtId="0" fontId="21" fillId="0" borderId="349" xfId="1" applyFont="1" applyBorder="1" applyAlignment="1">
      <alignment vertical="center" wrapText="1"/>
    </xf>
    <xf numFmtId="0" fontId="21" fillId="0" borderId="25" xfId="1" applyFont="1" applyBorder="1" applyAlignment="1">
      <alignment vertical="center" wrapText="1"/>
    </xf>
    <xf numFmtId="0" fontId="21" fillId="0" borderId="57" xfId="1" applyFont="1" applyBorder="1" applyAlignment="1">
      <alignment vertical="center" wrapText="1"/>
    </xf>
    <xf numFmtId="0" fontId="21" fillId="0" borderId="456" xfId="1" applyFont="1" applyBorder="1" applyAlignment="1">
      <alignment vertical="center" wrapText="1"/>
    </xf>
    <xf numFmtId="0" fontId="21" fillId="0" borderId="457" xfId="1" applyFont="1" applyBorder="1" applyAlignment="1">
      <alignment vertical="center" wrapText="1"/>
    </xf>
    <xf numFmtId="0" fontId="21" fillId="0" borderId="97" xfId="1" applyFont="1" applyBorder="1" applyAlignment="1">
      <alignment vertical="center" wrapText="1"/>
    </xf>
    <xf numFmtId="0" fontId="21" fillId="0" borderId="41" xfId="1" applyFont="1" applyBorder="1" applyAlignment="1">
      <alignment vertical="center" wrapText="1"/>
    </xf>
    <xf numFmtId="0" fontId="21" fillId="0" borderId="42" xfId="1" applyFont="1" applyBorder="1" applyAlignment="1">
      <alignment vertical="center" wrapText="1"/>
    </xf>
    <xf numFmtId="0" fontId="21" fillId="0" borderId="98" xfId="1" applyFont="1" applyBorder="1" applyAlignment="1">
      <alignment vertical="center" wrapText="1"/>
    </xf>
    <xf numFmtId="0" fontId="21" fillId="0" borderId="458" xfId="1" applyFont="1" applyBorder="1" applyAlignment="1">
      <alignment vertical="center" wrapText="1"/>
    </xf>
    <xf numFmtId="0" fontId="21" fillId="0" borderId="459" xfId="1" applyFont="1" applyBorder="1" applyAlignment="1">
      <alignment vertical="center" wrapText="1"/>
    </xf>
    <xf numFmtId="0" fontId="21" fillId="0" borderId="458" xfId="1" applyFont="1" applyBorder="1" applyAlignment="1">
      <alignment wrapText="1"/>
    </xf>
    <xf numFmtId="0" fontId="21" fillId="0" borderId="9" xfId="1" applyFont="1" applyBorder="1" applyAlignment="1">
      <alignment wrapText="1"/>
    </xf>
    <xf numFmtId="0" fontId="25" fillId="35" borderId="267" xfId="1" applyFont="1" applyFill="1" applyBorder="1" applyAlignment="1">
      <alignment vertical="center" wrapText="1"/>
    </xf>
    <xf numFmtId="0" fontId="19" fillId="0" borderId="142" xfId="1" applyFont="1" applyBorder="1" applyAlignment="1">
      <alignment vertical="center" wrapText="1"/>
    </xf>
    <xf numFmtId="0" fontId="19" fillId="0" borderId="19" xfId="1" applyFont="1" applyBorder="1" applyAlignment="1">
      <alignment vertical="center" wrapText="1"/>
    </xf>
    <xf numFmtId="0" fontId="19" fillId="0" borderId="20" xfId="1" applyFont="1" applyBorder="1" applyAlignment="1">
      <alignment vertical="center" wrapText="1"/>
    </xf>
    <xf numFmtId="0" fontId="19" fillId="0" borderId="161" xfId="1" applyFont="1" applyBorder="1" applyAlignment="1">
      <alignment vertical="center" wrapText="1"/>
    </xf>
    <xf numFmtId="0" fontId="19" fillId="0" borderId="244" xfId="1" applyFont="1" applyBorder="1" applyAlignment="1">
      <alignment vertical="center" wrapText="1"/>
    </xf>
    <xf numFmtId="0" fontId="19" fillId="0" borderId="267" xfId="1" applyFont="1" applyBorder="1" applyAlignment="1">
      <alignment vertical="center" wrapText="1"/>
    </xf>
    <xf numFmtId="0" fontId="19" fillId="10" borderId="68" xfId="1" applyFont="1" applyFill="1" applyBorder="1" applyAlignment="1">
      <alignment wrapText="1"/>
    </xf>
    <xf numFmtId="0" fontId="19" fillId="10" borderId="389" xfId="1" applyFont="1" applyFill="1" applyBorder="1" applyAlignment="1">
      <alignment wrapText="1"/>
    </xf>
    <xf numFmtId="0" fontId="68" fillId="0" borderId="248" xfId="1" applyFont="1" applyBorder="1" applyAlignment="1">
      <alignment vertical="center" wrapText="1"/>
    </xf>
    <xf numFmtId="0" fontId="21" fillId="0" borderId="18" xfId="1" applyFont="1" applyBorder="1" applyAlignment="1">
      <alignment vertical="center" wrapText="1"/>
    </xf>
    <xf numFmtId="0" fontId="21" fillId="0" borderId="142" xfId="1" applyFont="1" applyBorder="1" applyAlignment="1">
      <alignment vertical="center" wrapText="1"/>
    </xf>
    <xf numFmtId="0" fontId="21" fillId="0" borderId="19" xfId="1" applyFont="1" applyBorder="1" applyAlignment="1">
      <alignment vertical="center" wrapText="1"/>
    </xf>
    <xf numFmtId="0" fontId="21" fillId="0" borderId="20" xfId="1" applyFont="1" applyBorder="1" applyAlignment="1">
      <alignment vertical="center" wrapText="1"/>
    </xf>
    <xf numFmtId="0" fontId="21" fillId="0" borderId="38" xfId="1" applyFont="1" applyBorder="1" applyAlignment="1">
      <alignment vertical="center" wrapText="1"/>
    </xf>
    <xf numFmtId="0" fontId="21" fillId="0" borderId="161" xfId="1" applyFont="1" applyBorder="1" applyAlignment="1">
      <alignment vertical="center" wrapText="1"/>
    </xf>
    <xf numFmtId="0" fontId="21" fillId="0" borderId="68" xfId="1" applyFont="1" applyBorder="1" applyAlignment="1">
      <alignment vertical="center" wrapText="1"/>
    </xf>
    <xf numFmtId="0" fontId="21" fillId="0" borderId="89" xfId="1" applyFont="1" applyBorder="1" applyAlignment="1">
      <alignment vertical="center" wrapText="1"/>
    </xf>
    <xf numFmtId="0" fontId="21" fillId="0" borderId="69" xfId="1" applyFont="1" applyBorder="1" applyAlignment="1">
      <alignment vertical="center" wrapText="1"/>
    </xf>
    <xf numFmtId="0" fontId="21" fillId="0" borderId="244" xfId="1" applyFont="1" applyBorder="1" applyAlignment="1">
      <alignment vertical="center" wrapText="1"/>
    </xf>
    <xf numFmtId="0" fontId="21" fillId="0" borderId="17" xfId="1" applyFont="1" applyBorder="1" applyAlignment="1">
      <alignment vertical="center" wrapText="1"/>
    </xf>
    <xf numFmtId="0" fontId="21" fillId="0" borderId="67" xfId="1" applyFont="1" applyBorder="1" applyAlignment="1">
      <alignment wrapText="1"/>
    </xf>
    <xf numFmtId="0" fontId="21" fillId="0" borderId="254" xfId="1" applyFont="1" applyBorder="1" applyAlignment="1">
      <alignment wrapText="1"/>
    </xf>
    <xf numFmtId="0" fontId="25" fillId="35" borderId="271" xfId="1" applyFont="1" applyFill="1" applyBorder="1" applyAlignment="1">
      <alignment vertical="center" wrapText="1"/>
    </xf>
    <xf numFmtId="0" fontId="19" fillId="0" borderId="140" xfId="1" applyFont="1" applyBorder="1" applyAlignment="1">
      <alignment vertical="center" wrapText="1"/>
    </xf>
    <xf numFmtId="0" fontId="19" fillId="0" borderId="268" xfId="1" applyFont="1" applyBorder="1" applyAlignment="1">
      <alignment vertical="center" wrapText="1"/>
    </xf>
    <xf numFmtId="0" fontId="19" fillId="10" borderId="38" xfId="1" applyFont="1" applyFill="1" applyBorder="1" applyAlignment="1">
      <alignment wrapText="1"/>
    </xf>
    <xf numFmtId="0" fontId="68" fillId="0" borderId="45" xfId="1" applyFont="1" applyBorder="1" applyAlignment="1">
      <alignment vertical="center" wrapText="1"/>
    </xf>
    <xf numFmtId="0" fontId="21" fillId="0" borderId="460" xfId="1" applyFont="1" applyBorder="1" applyAlignment="1">
      <alignment vertical="center" wrapText="1"/>
    </xf>
    <xf numFmtId="0" fontId="21" fillId="0" borderId="140" xfId="1" applyFont="1" applyBorder="1" applyAlignment="1">
      <alignment vertical="center" wrapText="1"/>
    </xf>
    <xf numFmtId="0" fontId="21" fillId="0" borderId="46" xfId="1" applyFont="1" applyBorder="1" applyAlignment="1">
      <alignment vertical="center" wrapText="1"/>
    </xf>
    <xf numFmtId="0" fontId="21" fillId="0" borderId="47" xfId="1" applyFont="1" applyBorder="1" applyAlignment="1">
      <alignment vertical="center" wrapText="1"/>
    </xf>
    <xf numFmtId="0" fontId="21" fillId="0" borderId="49" xfId="1" applyFont="1" applyBorder="1" applyAlignment="1">
      <alignment vertical="center" wrapText="1"/>
    </xf>
    <xf numFmtId="0" fontId="21" fillId="0" borderId="51" xfId="1" applyFont="1" applyBorder="1" applyAlignment="1">
      <alignment vertical="center" wrapText="1"/>
    </xf>
    <xf numFmtId="0" fontId="21" fillId="0" borderId="50" xfId="1" applyFont="1" applyBorder="1" applyAlignment="1">
      <alignment vertical="center" wrapText="1"/>
    </xf>
    <xf numFmtId="0" fontId="21" fillId="0" borderId="48" xfId="1" applyFont="1" applyBorder="1" applyAlignment="1">
      <alignment vertical="center" wrapText="1"/>
    </xf>
    <xf numFmtId="0" fontId="21" fillId="0" borderId="52" xfId="1" applyFont="1" applyBorder="1" applyAlignment="1">
      <alignment vertical="center" wrapText="1"/>
    </xf>
    <xf numFmtId="0" fontId="21" fillId="0" borderId="82" xfId="1" applyFont="1" applyBorder="1" applyAlignment="1">
      <alignment wrapText="1"/>
    </xf>
    <xf numFmtId="0" fontId="21" fillId="0" borderId="85" xfId="1" applyFont="1" applyBorder="1" applyAlignment="1">
      <alignment wrapText="1"/>
    </xf>
    <xf numFmtId="0" fontId="25" fillId="38" borderId="269" xfId="1" applyFont="1" applyFill="1" applyBorder="1" applyAlignment="1">
      <alignment vertical="center" wrapText="1"/>
    </xf>
    <xf numFmtId="0" fontId="19" fillId="0" borderId="25" xfId="1" applyFont="1" applyBorder="1" applyAlignment="1">
      <alignment vertical="center" wrapText="1"/>
    </xf>
    <xf numFmtId="0" fontId="19" fillId="0" borderId="269" xfId="1" applyFont="1" applyBorder="1" applyAlignment="1">
      <alignment vertical="center" wrapText="1"/>
    </xf>
    <xf numFmtId="0" fontId="19" fillId="10" borderId="60" xfId="1" applyFont="1" applyFill="1" applyBorder="1" applyAlignment="1">
      <alignment wrapText="1"/>
    </xf>
    <xf numFmtId="0" fontId="19" fillId="10" borderId="391" xfId="1" applyFont="1" applyFill="1" applyBorder="1" applyAlignment="1">
      <alignment wrapText="1"/>
    </xf>
    <xf numFmtId="0" fontId="68" fillId="0" borderId="55" xfId="1" applyFont="1" applyBorder="1" applyAlignment="1">
      <alignment vertical="center" wrapText="1"/>
    </xf>
    <xf numFmtId="0" fontId="21" fillId="0" borderId="40" xfId="1" applyFont="1" applyBorder="1" applyAlignment="1">
      <alignment vertical="center" wrapText="1"/>
    </xf>
    <xf numFmtId="0" fontId="21" fillId="0" borderId="58" xfId="1" applyFont="1" applyBorder="1" applyAlignment="1">
      <alignment vertical="center" wrapText="1"/>
    </xf>
    <xf numFmtId="0" fontId="21" fillId="0" borderId="60" xfId="1" applyFont="1" applyBorder="1" applyAlignment="1">
      <alignment vertical="center" wrapText="1"/>
    </xf>
    <xf numFmtId="0" fontId="21" fillId="0" borderId="62" xfId="1" applyFont="1" applyBorder="1" applyAlignment="1">
      <alignment vertical="center" wrapText="1"/>
    </xf>
    <xf numFmtId="0" fontId="21" fillId="0" borderId="61" xfId="1" applyFont="1" applyBorder="1" applyAlignment="1">
      <alignment vertical="center" wrapText="1"/>
    </xf>
    <xf numFmtId="0" fontId="21" fillId="0" borderId="59" xfId="1" applyFont="1" applyBorder="1" applyAlignment="1">
      <alignment vertical="center" wrapText="1"/>
    </xf>
    <xf numFmtId="0" fontId="21" fillId="0" borderId="59" xfId="1" applyFont="1" applyBorder="1" applyAlignment="1">
      <alignment wrapText="1"/>
    </xf>
    <xf numFmtId="0" fontId="21" fillId="0" borderId="56" xfId="1" applyFont="1" applyBorder="1" applyAlignment="1">
      <alignment wrapText="1"/>
    </xf>
    <xf numFmtId="0" fontId="25" fillId="38" borderId="270" xfId="1" applyFont="1" applyFill="1" applyBorder="1" applyAlignment="1">
      <alignment vertical="center" wrapText="1"/>
    </xf>
    <xf numFmtId="0" fontId="19" fillId="0" borderId="29" xfId="1" applyFont="1" applyBorder="1" applyAlignment="1">
      <alignment vertical="center" wrapText="1"/>
    </xf>
    <xf numFmtId="0" fontId="19" fillId="0" borderId="270" xfId="1" applyFont="1" applyBorder="1" applyAlignment="1">
      <alignment vertical="center" wrapText="1"/>
    </xf>
    <xf numFmtId="0" fontId="19" fillId="10" borderId="392" xfId="1" applyFont="1" applyFill="1" applyBorder="1" applyAlignment="1">
      <alignment wrapText="1"/>
    </xf>
    <xf numFmtId="0" fontId="68" fillId="0" borderId="63" xfId="1" applyFont="1" applyBorder="1" applyAlignment="1">
      <alignment vertical="center" wrapText="1"/>
    </xf>
    <xf numFmtId="0" fontId="21" fillId="0" borderId="29" xfId="1" applyFont="1" applyBorder="1" applyAlignment="1">
      <alignment vertical="center" wrapText="1"/>
    </xf>
    <xf numFmtId="0" fontId="21" fillId="0" borderId="65" xfId="1" applyFont="1" applyBorder="1" applyAlignment="1">
      <alignment vertical="center" wrapText="1"/>
    </xf>
    <xf numFmtId="0" fontId="21" fillId="0" borderId="70" xfId="1" applyFont="1" applyBorder="1" applyAlignment="1">
      <alignment vertical="center" wrapText="1"/>
    </xf>
    <xf numFmtId="0" fontId="21" fillId="0" borderId="67" xfId="1" applyFont="1" applyBorder="1" applyAlignment="1">
      <alignment vertical="center" wrapText="1"/>
    </xf>
    <xf numFmtId="0" fontId="21" fillId="0" borderId="254" xfId="1" applyFont="1" applyBorder="1" applyAlignment="1">
      <alignment vertical="center" wrapText="1"/>
    </xf>
    <xf numFmtId="0" fontId="25" fillId="38" borderId="268" xfId="1" applyFont="1" applyFill="1" applyBorder="1" applyAlignment="1">
      <alignment vertical="center" wrapText="1"/>
    </xf>
    <xf numFmtId="0" fontId="19" fillId="10" borderId="44" xfId="1" applyFont="1" applyFill="1" applyBorder="1" applyAlignment="1">
      <alignment wrapText="1"/>
    </xf>
    <xf numFmtId="0" fontId="19" fillId="10" borderId="393" xfId="1" applyFont="1" applyFill="1" applyBorder="1" applyAlignment="1">
      <alignment wrapText="1"/>
    </xf>
    <xf numFmtId="0" fontId="68" fillId="0" borderId="71" xfId="1" applyFont="1" applyBorder="1" applyAlignment="1">
      <alignment vertical="center" wrapText="1"/>
    </xf>
    <xf numFmtId="0" fontId="25" fillId="22" borderId="269" xfId="1" applyFont="1" applyFill="1" applyBorder="1" applyAlignment="1">
      <alignment vertical="center" wrapText="1"/>
    </xf>
    <xf numFmtId="0" fontId="19" fillId="10" borderId="145" xfId="1" applyFont="1" applyFill="1" applyBorder="1" applyAlignment="1">
      <alignment wrapText="1"/>
    </xf>
    <xf numFmtId="0" fontId="19" fillId="10" borderId="394" xfId="1" applyFont="1" applyFill="1" applyBorder="1" applyAlignment="1">
      <alignment wrapText="1"/>
    </xf>
    <xf numFmtId="0" fontId="25" fillId="22" borderId="270" xfId="1" applyFont="1" applyFill="1" applyBorder="1" applyAlignment="1">
      <alignment vertical="center" wrapText="1"/>
    </xf>
    <xf numFmtId="0" fontId="25" fillId="22" borderId="268" xfId="1" applyFont="1" applyFill="1" applyBorder="1" applyAlignment="1">
      <alignment vertical="center" wrapText="1"/>
    </xf>
    <xf numFmtId="0" fontId="19" fillId="0" borderId="99" xfId="1" applyFont="1" applyBorder="1" applyAlignment="1">
      <alignment vertical="center" wrapText="1"/>
    </xf>
    <xf numFmtId="0" fontId="19" fillId="10" borderId="395" xfId="1" applyFont="1" applyFill="1" applyBorder="1" applyAlignment="1">
      <alignment wrapText="1"/>
    </xf>
    <xf numFmtId="0" fontId="21" fillId="0" borderId="99" xfId="1" applyFont="1" applyBorder="1" applyAlignment="1">
      <alignment vertical="center" wrapText="1"/>
    </xf>
    <xf numFmtId="0" fontId="21" fillId="0" borderId="73" xfId="1" applyFont="1" applyBorder="1" applyAlignment="1">
      <alignment vertical="center" wrapText="1"/>
    </xf>
    <xf numFmtId="0" fontId="21" fillId="0" borderId="244" xfId="1" applyFont="1" applyBorder="1" applyAlignment="1">
      <alignment wrapText="1"/>
    </xf>
    <xf numFmtId="0" fontId="21" fillId="0" borderId="17" xfId="1" applyFont="1" applyBorder="1" applyAlignment="1">
      <alignment wrapText="1"/>
    </xf>
    <xf numFmtId="0" fontId="19" fillId="0" borderId="273" xfId="1" applyFont="1" applyBorder="1" applyAlignment="1">
      <alignment vertical="center" wrapText="1"/>
    </xf>
    <xf numFmtId="0" fontId="19" fillId="0" borderId="399" xfId="1" applyFont="1" applyBorder="1" applyAlignment="1">
      <alignment vertical="center" wrapText="1"/>
    </xf>
    <xf numFmtId="0" fontId="19" fillId="0" borderId="255" xfId="1" applyFont="1" applyBorder="1" applyAlignment="1">
      <alignment vertical="center" wrapText="1"/>
    </xf>
    <xf numFmtId="0" fontId="19" fillId="0" borderId="283" xfId="1" applyFont="1" applyBorder="1" applyAlignment="1">
      <alignment vertical="center" wrapText="1"/>
    </xf>
    <xf numFmtId="0" fontId="19" fillId="10" borderId="255" xfId="1" applyFont="1" applyFill="1" applyBorder="1" applyAlignment="1">
      <alignment wrapText="1"/>
    </xf>
    <xf numFmtId="0" fontId="19" fillId="10" borderId="396" xfId="1" applyFont="1" applyFill="1" applyBorder="1" applyAlignment="1">
      <alignment wrapText="1"/>
    </xf>
    <xf numFmtId="0" fontId="21" fillId="0" borderId="54" xfId="1" applyFont="1" applyBorder="1" applyAlignment="1">
      <alignment vertical="center" wrapText="1"/>
    </xf>
    <xf numFmtId="0" fontId="21" fillId="0" borderId="77" xfId="1" applyFont="1" applyBorder="1" applyAlignment="1">
      <alignment vertical="center" wrapText="1"/>
    </xf>
    <xf numFmtId="0" fontId="21" fillId="0" borderId="255" xfId="1" applyFont="1" applyBorder="1" applyAlignment="1">
      <alignment vertical="center" wrapText="1"/>
    </xf>
    <xf numFmtId="0" fontId="21" fillId="0" borderId="76" xfId="1" applyFont="1" applyBorder="1" applyAlignment="1">
      <alignment vertical="center" wrapText="1"/>
    </xf>
    <xf numFmtId="0" fontId="21" fillId="0" borderId="75" xfId="1" applyFont="1" applyBorder="1" applyAlignment="1">
      <alignment vertical="center" wrapText="1"/>
    </xf>
    <xf numFmtId="0" fontId="21" fillId="0" borderId="461" xfId="1" applyFont="1" applyBorder="1" applyAlignment="1">
      <alignment vertical="center" wrapText="1"/>
    </xf>
    <xf numFmtId="0" fontId="21" fillId="0" borderId="462" xfId="1" applyFont="1" applyBorder="1" applyAlignment="1">
      <alignment wrapText="1"/>
    </xf>
    <xf numFmtId="0" fontId="21" fillId="0" borderId="108" xfId="1" applyFont="1" applyBorder="1" applyAlignment="1">
      <alignment wrapText="1"/>
    </xf>
    <xf numFmtId="0" fontId="25" fillId="32" borderId="269" xfId="1" applyFont="1" applyFill="1" applyBorder="1" applyAlignment="1">
      <alignment vertical="center" wrapText="1"/>
    </xf>
    <xf numFmtId="0" fontId="19" fillId="0" borderId="400" xfId="1" applyFont="1" applyBorder="1" applyAlignment="1">
      <alignment vertical="center" wrapText="1"/>
    </xf>
    <xf numFmtId="0" fontId="21" fillId="0" borderId="145" xfId="1" applyFont="1" applyBorder="1" applyAlignment="1">
      <alignment vertical="center" wrapText="1"/>
    </xf>
    <xf numFmtId="0" fontId="25" fillId="32" borderId="270" xfId="1" applyFont="1" applyFill="1" applyBorder="1" applyAlignment="1">
      <alignment vertical="center" wrapText="1"/>
    </xf>
    <xf numFmtId="0" fontId="25" fillId="32" borderId="271" xfId="1" applyFont="1" applyFill="1" applyBorder="1" applyAlignment="1">
      <alignment vertical="center" wrapText="1"/>
    </xf>
    <xf numFmtId="0" fontId="19" fillId="0" borderId="271" xfId="1" applyFont="1" applyBorder="1" applyAlignment="1">
      <alignment vertical="center" wrapText="1"/>
    </xf>
    <xf numFmtId="0" fontId="21" fillId="0" borderId="87" xfId="1" applyFont="1" applyBorder="1" applyAlignment="1">
      <alignment vertical="center" wrapText="1"/>
    </xf>
    <xf numFmtId="0" fontId="21" fillId="0" borderId="88" xfId="1" applyFont="1" applyBorder="1" applyAlignment="1">
      <alignment vertical="center" wrapText="1"/>
    </xf>
    <xf numFmtId="0" fontId="21" fillId="0" borderId="86" xfId="1" applyFont="1" applyBorder="1" applyAlignment="1">
      <alignment vertical="center" wrapText="1"/>
    </xf>
    <xf numFmtId="0" fontId="21" fillId="0" borderId="27" xfId="1" applyFont="1" applyBorder="1" applyAlignment="1">
      <alignment vertical="center" wrapText="1"/>
    </xf>
    <xf numFmtId="0" fontId="25" fillId="32" borderId="268" xfId="1" applyFont="1" applyFill="1" applyBorder="1" applyAlignment="1">
      <alignment vertical="center" wrapText="1"/>
    </xf>
    <xf numFmtId="0" fontId="25" fillId="25" borderId="269" xfId="1" applyFont="1" applyFill="1" applyBorder="1" applyAlignment="1">
      <alignment vertical="center" wrapText="1"/>
    </xf>
    <xf numFmtId="0" fontId="25" fillId="25" borderId="270" xfId="1" applyFont="1" applyFill="1" applyBorder="1" applyAlignment="1">
      <alignment vertical="center" wrapText="1"/>
    </xf>
    <xf numFmtId="0" fontId="25" fillId="25" borderId="271" xfId="1" applyFont="1" applyFill="1" applyBorder="1" applyAlignment="1">
      <alignment vertical="center" wrapText="1"/>
    </xf>
    <xf numFmtId="0" fontId="25" fillId="25" borderId="268" xfId="1" applyFont="1" applyFill="1" applyBorder="1" applyAlignment="1">
      <alignment vertical="center" wrapText="1"/>
    </xf>
    <xf numFmtId="0" fontId="19" fillId="0" borderId="160" xfId="1" applyFont="1" applyBorder="1" applyAlignment="1">
      <alignment vertical="center" wrapText="1"/>
    </xf>
    <xf numFmtId="0" fontId="21" fillId="0" borderId="160" xfId="1" applyFont="1" applyBorder="1" applyAlignment="1">
      <alignment vertical="center" wrapText="1"/>
    </xf>
    <xf numFmtId="0" fontId="25" fillId="7" borderId="269" xfId="1" applyFont="1" applyFill="1" applyBorder="1" applyAlignment="1">
      <alignment vertical="center" wrapText="1"/>
    </xf>
    <xf numFmtId="0" fontId="68" fillId="0" borderId="391" xfId="1" applyFont="1" applyBorder="1" applyAlignment="1">
      <alignment vertical="center" wrapText="1"/>
    </xf>
    <xf numFmtId="0" fontId="21" fillId="0" borderId="400" xfId="1" applyFont="1" applyBorder="1" applyAlignment="1">
      <alignment vertical="center" wrapText="1"/>
    </xf>
    <xf numFmtId="0" fontId="25" fillId="7" borderId="268" xfId="1" applyFont="1" applyFill="1" applyBorder="1" applyAlignment="1">
      <alignment vertical="center" wrapText="1"/>
    </xf>
    <xf numFmtId="0" fontId="19" fillId="0" borderId="284" xfId="1" applyFont="1" applyBorder="1" applyAlignment="1">
      <alignment vertical="center" wrapText="1"/>
    </xf>
    <xf numFmtId="0" fontId="19" fillId="10" borderId="49" xfId="1" applyFont="1" applyFill="1" applyBorder="1" applyAlignment="1">
      <alignment wrapText="1"/>
    </xf>
    <xf numFmtId="0" fontId="19" fillId="10" borderId="397" xfId="1" applyFont="1" applyFill="1" applyBorder="1" applyAlignment="1">
      <alignment wrapText="1"/>
    </xf>
    <xf numFmtId="0" fontId="68" fillId="0" borderId="397" xfId="1" applyFont="1" applyBorder="1" applyAlignment="1">
      <alignment vertical="center" wrapText="1"/>
    </xf>
    <xf numFmtId="0" fontId="21" fillId="0" borderId="44" xfId="1" applyFont="1" applyBorder="1" applyAlignment="1">
      <alignment vertical="center" wrapText="1"/>
    </xf>
    <xf numFmtId="0" fontId="21" fillId="0" borderId="84" xfId="1" applyFont="1" applyBorder="1" applyAlignment="1">
      <alignment vertical="center" wrapText="1"/>
    </xf>
    <xf numFmtId="0" fontId="21" fillId="0" borderId="83" xfId="1" applyFont="1" applyBorder="1" applyAlignment="1">
      <alignment vertical="center" wrapText="1"/>
    </xf>
    <xf numFmtId="0" fontId="21" fillId="0" borderId="82" xfId="1" applyFont="1" applyBorder="1" applyAlignment="1">
      <alignment vertical="center" wrapText="1"/>
    </xf>
    <xf numFmtId="0" fontId="21" fillId="0" borderId="85" xfId="1" applyFont="1" applyBorder="1" applyAlignment="1">
      <alignment vertical="center" wrapText="1"/>
    </xf>
    <xf numFmtId="0" fontId="19" fillId="0" borderId="275" xfId="1" applyFont="1" applyBorder="1" applyAlignment="1">
      <alignment vertical="center" wrapText="1"/>
    </xf>
    <xf numFmtId="0" fontId="19" fillId="0" borderId="276" xfId="1" applyFont="1" applyBorder="1" applyAlignment="1">
      <alignment vertical="center" wrapText="1"/>
    </xf>
    <xf numFmtId="0" fontId="19" fillId="0" borderId="277" xfId="1" applyFont="1" applyBorder="1" applyAlignment="1">
      <alignment vertical="center" wrapText="1"/>
    </xf>
    <xf numFmtId="0" fontId="19" fillId="0" borderId="278" xfId="1" applyFont="1" applyBorder="1" applyAlignment="1">
      <alignment vertical="center" wrapText="1"/>
    </xf>
    <xf numFmtId="0" fontId="19" fillId="0" borderId="279" xfId="1" applyFont="1" applyBorder="1" applyAlignment="1">
      <alignment vertical="center" wrapText="1"/>
    </xf>
    <xf numFmtId="0" fontId="19" fillId="0" borderId="280" xfId="1" applyFont="1" applyBorder="1" applyAlignment="1">
      <alignment vertical="center" wrapText="1"/>
    </xf>
    <xf numFmtId="0" fontId="19" fillId="0" borderId="285" xfId="1" applyFont="1" applyBorder="1" applyAlignment="1">
      <alignment vertical="center" wrapText="1"/>
    </xf>
    <xf numFmtId="0" fontId="19" fillId="10" borderId="95" xfId="1" applyFont="1" applyFill="1" applyBorder="1" applyAlignment="1">
      <alignment wrapText="1"/>
    </xf>
    <xf numFmtId="0" fontId="19" fillId="10" borderId="398" xfId="1" applyFont="1" applyFill="1" applyBorder="1" applyAlignment="1">
      <alignment wrapText="1"/>
    </xf>
    <xf numFmtId="0" fontId="21" fillId="0" borderId="355" xfId="1" applyFont="1" applyBorder="1" applyAlignment="1">
      <alignment vertical="center" wrapText="1"/>
    </xf>
    <xf numFmtId="0" fontId="21" fillId="0" borderId="463" xfId="1" applyFont="1" applyBorder="1" applyAlignment="1">
      <alignment vertical="center" wrapText="1"/>
    </xf>
    <xf numFmtId="0" fontId="21" fillId="0" borderId="444" xfId="1" applyFont="1" applyBorder="1" applyAlignment="1">
      <alignment vertical="center" wrapText="1"/>
    </xf>
    <xf numFmtId="0" fontId="21" fillId="0" borderId="464" xfId="1" applyFont="1" applyBorder="1" applyAlignment="1">
      <alignment vertical="center" wrapText="1"/>
    </xf>
    <xf numFmtId="0" fontId="21" fillId="0" borderId="95" xfId="1" applyFont="1" applyBorder="1" applyAlignment="1">
      <alignment vertical="center" wrapText="1"/>
    </xf>
    <xf numFmtId="0" fontId="21" fillId="0" borderId="465" xfId="1" applyFont="1" applyBorder="1" applyAlignment="1">
      <alignment vertical="center" wrapText="1"/>
    </xf>
    <xf numFmtId="0" fontId="21" fillId="0" borderId="93" xfId="1" applyFont="1" applyBorder="1" applyAlignment="1">
      <alignment vertical="center" wrapText="1"/>
    </xf>
    <xf numFmtId="0" fontId="21" fillId="0" borderId="94" xfId="1" applyFont="1" applyBorder="1" applyAlignment="1">
      <alignment vertical="center" wrapText="1"/>
    </xf>
    <xf numFmtId="0" fontId="21" fillId="0" borderId="387" xfId="1" applyFont="1" applyBorder="1" applyAlignment="1">
      <alignment vertical="center" wrapText="1"/>
    </xf>
    <xf numFmtId="0" fontId="21" fillId="0" borderId="398" xfId="1" applyFont="1" applyBorder="1" applyAlignment="1">
      <alignment vertical="center" wrapText="1"/>
    </xf>
    <xf numFmtId="0" fontId="21" fillId="0" borderId="387" xfId="1" applyFont="1" applyBorder="1" applyAlignment="1">
      <alignment wrapText="1"/>
    </xf>
    <xf numFmtId="0" fontId="21" fillId="0" borderId="92" xfId="1" applyFont="1" applyBorder="1" applyAlignment="1">
      <alignment wrapText="1"/>
    </xf>
    <xf numFmtId="0" fontId="24" fillId="37" borderId="0" xfId="1" applyFont="1" applyFill="1" applyAlignment="1">
      <alignment horizontal="left" vertical="center"/>
    </xf>
    <xf numFmtId="0" fontId="24" fillId="37" borderId="0" xfId="1" applyFont="1" applyFill="1" applyAlignment="1">
      <alignment horizontal="left" vertical="center" wrapText="1"/>
    </xf>
    <xf numFmtId="0" fontId="19" fillId="37" borderId="0" xfId="1" applyFont="1" applyFill="1" applyAlignment="1">
      <alignment vertical="center" wrapText="1"/>
    </xf>
    <xf numFmtId="0" fontId="24" fillId="0" borderId="16" xfId="1" applyFont="1" applyBorder="1" applyAlignment="1">
      <alignment horizontal="center" vertical="top" textRotation="255" shrinkToFit="1"/>
    </xf>
    <xf numFmtId="0" fontId="24" fillId="22" borderId="87" xfId="1" applyFont="1" applyFill="1" applyBorder="1" applyAlignment="1">
      <alignment horizontal="center" vertical="top" textRotation="255" shrinkToFit="1"/>
    </xf>
    <xf numFmtId="0" fontId="24" fillId="22" borderId="89" xfId="1" applyFont="1" applyFill="1" applyBorder="1" applyAlignment="1">
      <alignment horizontal="center" vertical="top" textRotation="255" shrinkToFit="1"/>
    </xf>
    <xf numFmtId="0" fontId="24" fillId="7" borderId="26" xfId="1" applyFont="1" applyFill="1" applyBorder="1" applyAlignment="1">
      <alignment horizontal="center" vertical="top" textRotation="255" shrinkToFit="1"/>
    </xf>
    <xf numFmtId="0" fontId="24" fillId="7" borderId="89" xfId="1" applyFont="1" applyFill="1" applyBorder="1" applyAlignment="1">
      <alignment horizontal="center" vertical="top" textRotation="255" wrapText="1"/>
    </xf>
    <xf numFmtId="0" fontId="24" fillId="0" borderId="0" xfId="1" applyFont="1" applyAlignment="1">
      <alignment horizontal="center" vertical="top" textRotation="255" shrinkToFit="1"/>
    </xf>
    <xf numFmtId="0" fontId="70" fillId="0" borderId="167" xfId="1" applyFont="1" applyBorder="1" applyAlignment="1">
      <alignment horizontal="center" vertical="top" textRotation="255" shrinkToFit="1"/>
    </xf>
    <xf numFmtId="0" fontId="70" fillId="0" borderId="466" xfId="1" applyFont="1" applyBorder="1" applyAlignment="1">
      <alignment horizontal="center" vertical="top" textRotation="255" shrinkToFit="1"/>
    </xf>
    <xf numFmtId="0" fontId="70" fillId="0" borderId="452" xfId="1" applyFont="1" applyBorder="1" applyAlignment="1">
      <alignment horizontal="center" vertical="top" textRotation="255" shrinkToFit="1"/>
    </xf>
    <xf numFmtId="0" fontId="70" fillId="0" borderId="467" xfId="1" applyFont="1" applyBorder="1" applyAlignment="1">
      <alignment horizontal="center" vertical="top" textRotation="255" shrinkToFit="1"/>
    </xf>
    <xf numFmtId="0" fontId="70" fillId="0" borderId="453" xfId="1" applyFont="1" applyBorder="1" applyAlignment="1">
      <alignment vertical="top" textRotation="255" wrapText="1"/>
    </xf>
    <xf numFmtId="0" fontId="70" fillId="0" borderId="100" xfId="1" applyFont="1" applyBorder="1" applyAlignment="1">
      <alignment vertical="top" textRotation="255"/>
    </xf>
    <xf numFmtId="0" fontId="70" fillId="0" borderId="467" xfId="1" applyFont="1" applyBorder="1" applyAlignment="1">
      <alignment vertical="top" textRotation="255"/>
    </xf>
    <xf numFmtId="0" fontId="70" fillId="0" borderId="466" xfId="1" applyFont="1" applyBorder="1" applyAlignment="1">
      <alignment vertical="top" textRotation="255"/>
    </xf>
    <xf numFmtId="0" fontId="70" fillId="0" borderId="467" xfId="1" applyFont="1" applyBorder="1" applyAlignment="1">
      <alignment horizontal="center" vertical="top" textRotation="255" wrapText="1"/>
    </xf>
    <xf numFmtId="0" fontId="70" fillId="0" borderId="100" xfId="1" applyFont="1" applyBorder="1" applyAlignment="1">
      <alignment horizontal="center" vertical="top" textRotation="255" shrinkToFit="1"/>
    </xf>
    <xf numFmtId="0" fontId="70" fillId="0" borderId="466" xfId="1" applyFont="1" applyBorder="1" applyAlignment="1">
      <alignment horizontal="center" vertical="top" textRotation="255" wrapText="1"/>
    </xf>
    <xf numFmtId="0" fontId="25" fillId="10" borderId="246" xfId="1" applyFont="1" applyFill="1" applyBorder="1" applyAlignment="1">
      <alignment vertical="center" wrapText="1"/>
    </xf>
    <xf numFmtId="0" fontId="19" fillId="0" borderId="211" xfId="1" applyFont="1" applyBorder="1" applyAlignment="1">
      <alignment vertical="center" wrapText="1"/>
    </xf>
    <xf numFmtId="3" fontId="19" fillId="0" borderId="0" xfId="1" applyNumberFormat="1" applyFont="1" applyAlignment="1">
      <alignment vertical="center" wrapText="1"/>
    </xf>
    <xf numFmtId="0" fontId="21" fillId="0" borderId="16" xfId="1" applyFont="1" applyBorder="1">
      <alignment vertical="center"/>
    </xf>
    <xf numFmtId="0" fontId="21" fillId="0" borderId="38" xfId="1" applyFont="1" applyBorder="1">
      <alignment vertical="center"/>
    </xf>
    <xf numFmtId="0" fontId="68" fillId="0" borderId="246" xfId="1" applyFont="1" applyBorder="1" applyAlignment="1">
      <alignment vertical="center" wrapText="1"/>
    </xf>
    <xf numFmtId="3" fontId="21" fillId="0" borderId="426" xfId="1" applyNumberFormat="1" applyFont="1" applyBorder="1" applyAlignment="1">
      <alignment vertical="center" wrapText="1"/>
    </xf>
    <xf numFmtId="3" fontId="21" fillId="0" borderId="469" xfId="1" applyNumberFormat="1" applyFont="1" applyBorder="1" applyAlignment="1">
      <alignment vertical="center" wrapText="1"/>
    </xf>
    <xf numFmtId="0" fontId="25" fillId="10" borderId="55" xfId="1" applyFont="1" applyFill="1" applyBorder="1" applyAlignment="1">
      <alignment vertical="center" wrapText="1"/>
    </xf>
    <xf numFmtId="0" fontId="25" fillId="10" borderId="63" xfId="1" applyFont="1" applyFill="1" applyBorder="1" applyAlignment="1">
      <alignment vertical="center" wrapText="1"/>
    </xf>
    <xf numFmtId="0" fontId="25" fillId="10" borderId="45" xfId="1" applyFont="1" applyFill="1" applyBorder="1" applyAlignment="1">
      <alignment vertical="center" wrapText="1"/>
    </xf>
    <xf numFmtId="0" fontId="25" fillId="10" borderId="71" xfId="1" applyFont="1" applyFill="1" applyBorder="1" applyAlignment="1">
      <alignment vertical="center" wrapText="1"/>
    </xf>
    <xf numFmtId="3" fontId="21" fillId="0" borderId="505" xfId="1" applyNumberFormat="1" applyFont="1" applyBorder="1" applyAlignment="1">
      <alignment vertical="center" wrapText="1"/>
    </xf>
    <xf numFmtId="3" fontId="21" fillId="0" borderId="506" xfId="1" applyNumberFormat="1" applyFont="1" applyBorder="1" applyAlignment="1">
      <alignment vertical="center" wrapText="1"/>
    </xf>
    <xf numFmtId="0" fontId="19" fillId="36" borderId="420" xfId="1" applyFont="1" applyFill="1" applyBorder="1" applyAlignment="1">
      <alignment vertical="center" wrapText="1"/>
    </xf>
    <xf numFmtId="0" fontId="19" fillId="36" borderId="421" xfId="1" applyFont="1" applyFill="1" applyBorder="1" applyAlignment="1">
      <alignment vertical="center" wrapText="1"/>
    </xf>
    <xf numFmtId="0" fontId="19" fillId="7" borderId="429" xfId="1" applyFont="1" applyFill="1" applyBorder="1" applyAlignment="1">
      <alignment vertical="center" wrapText="1"/>
    </xf>
    <xf numFmtId="0" fontId="19" fillId="7" borderId="510" xfId="1" applyFont="1" applyFill="1" applyBorder="1" applyAlignment="1">
      <alignment vertical="center" wrapText="1"/>
    </xf>
    <xf numFmtId="3" fontId="21" fillId="0" borderId="507" xfId="1" applyNumberFormat="1" applyFont="1" applyBorder="1" applyAlignment="1">
      <alignment vertical="center" wrapText="1"/>
    </xf>
    <xf numFmtId="3" fontId="21" fillId="0" borderId="508" xfId="1" applyNumberFormat="1" applyFont="1" applyBorder="1" applyAlignment="1">
      <alignment vertical="center" wrapText="1"/>
    </xf>
    <xf numFmtId="0" fontId="19" fillId="0" borderId="249" xfId="1" applyFont="1" applyBorder="1" applyAlignment="1">
      <alignment vertical="center" wrapText="1"/>
    </xf>
    <xf numFmtId="0" fontId="19" fillId="0" borderId="372" xfId="1" applyFont="1" applyBorder="1" applyAlignment="1">
      <alignment vertical="center" wrapText="1"/>
    </xf>
    <xf numFmtId="0" fontId="19" fillId="7" borderId="509" xfId="1" applyFont="1" applyFill="1" applyBorder="1" applyAlignment="1">
      <alignment vertical="center" wrapText="1"/>
    </xf>
    <xf numFmtId="0" fontId="25" fillId="10" borderId="270" xfId="1" applyFont="1" applyFill="1" applyBorder="1" applyAlignment="1">
      <alignment vertical="center" wrapText="1"/>
    </xf>
    <xf numFmtId="0" fontId="25" fillId="10" borderId="258" xfId="1" applyFont="1" applyFill="1" applyBorder="1" applyAlignment="1">
      <alignment vertical="center" wrapText="1"/>
    </xf>
    <xf numFmtId="0" fontId="25" fillId="10" borderId="248" xfId="1" applyFont="1" applyFill="1" applyBorder="1" applyAlignment="1">
      <alignment vertical="center" wrapText="1"/>
    </xf>
    <xf numFmtId="0" fontId="19" fillId="0" borderId="337" xfId="1" applyFont="1" applyBorder="1" applyAlignment="1">
      <alignment vertical="center" wrapText="1"/>
    </xf>
    <xf numFmtId="0" fontId="19" fillId="0" borderId="340" xfId="1" applyFont="1" applyBorder="1" applyAlignment="1">
      <alignment vertical="center" wrapText="1"/>
    </xf>
    <xf numFmtId="0" fontId="19" fillId="0" borderId="338" xfId="1" applyFont="1" applyBorder="1" applyAlignment="1">
      <alignment vertical="center" wrapText="1"/>
    </xf>
    <xf numFmtId="0" fontId="24" fillId="10" borderId="91" xfId="1" applyFont="1" applyFill="1" applyBorder="1" applyAlignment="1">
      <alignment vertical="center" wrapText="1"/>
    </xf>
    <xf numFmtId="0" fontId="19" fillId="0" borderId="341" xfId="1" applyFont="1" applyBorder="1" applyAlignment="1">
      <alignment vertical="center" wrapText="1"/>
    </xf>
    <xf numFmtId="0" fontId="19" fillId="0" borderId="342" xfId="1" applyFont="1" applyBorder="1" applyAlignment="1">
      <alignment vertical="center" wrapText="1"/>
    </xf>
    <xf numFmtId="0" fontId="19" fillId="0" borderId="343" xfId="1" applyFont="1" applyBorder="1" applyAlignment="1">
      <alignment vertical="center" wrapText="1"/>
    </xf>
    <xf numFmtId="0" fontId="19" fillId="0" borderId="339" xfId="1" applyFont="1" applyBorder="1" applyAlignment="1">
      <alignment vertical="center" wrapText="1"/>
    </xf>
    <xf numFmtId="0" fontId="19" fillId="0" borderId="288" xfId="1" applyFont="1" applyBorder="1" applyAlignment="1">
      <alignment vertical="center" wrapText="1"/>
    </xf>
    <xf numFmtId="3" fontId="21" fillId="0" borderId="470" xfId="1" applyNumberFormat="1" applyFont="1" applyBorder="1" applyAlignment="1">
      <alignment vertical="center" wrapText="1"/>
    </xf>
    <xf numFmtId="3" fontId="21" fillId="0" borderId="471" xfId="1" applyNumberFormat="1" applyFont="1" applyBorder="1" applyAlignment="1">
      <alignment vertical="center" wrapText="1"/>
    </xf>
    <xf numFmtId="0" fontId="70" fillId="0" borderId="150" xfId="1" applyFont="1" applyBorder="1" applyAlignment="1">
      <alignment horizontal="center" vertical="center" wrapText="1"/>
    </xf>
    <xf numFmtId="0" fontId="25" fillId="4" borderId="78" xfId="1" applyFont="1" applyFill="1" applyBorder="1" applyAlignment="1">
      <alignment vertical="center" wrapText="1"/>
    </xf>
    <xf numFmtId="0" fontId="68" fillId="0" borderId="354" xfId="1" applyFont="1" applyBorder="1" applyAlignment="1">
      <alignment vertical="center" wrapText="1"/>
    </xf>
    <xf numFmtId="0" fontId="25" fillId="4" borderId="90" xfId="1" applyFont="1" applyFill="1" applyBorder="1" applyAlignment="1">
      <alignment vertical="center" wrapText="1"/>
    </xf>
    <xf numFmtId="0" fontId="68" fillId="0" borderId="355" xfId="1" applyFont="1" applyBorder="1" applyAlignment="1">
      <alignment vertical="center" wrapText="1"/>
    </xf>
    <xf numFmtId="0" fontId="19" fillId="0" borderId="0" xfId="1" applyFont="1" applyAlignment="1">
      <alignment vertical="center" shrinkToFit="1"/>
    </xf>
    <xf numFmtId="0" fontId="35" fillId="0" borderId="0" xfId="1" applyFont="1" applyAlignment="1">
      <alignment horizontal="left" vertical="center" shrinkToFit="1"/>
    </xf>
    <xf numFmtId="0" fontId="32" fillId="0" borderId="0" xfId="0" applyFont="1" applyAlignment="1">
      <alignment horizontal="right" vertical="center"/>
    </xf>
    <xf numFmtId="0" fontId="39" fillId="0" borderId="0" xfId="1" applyFont="1">
      <alignment vertical="center"/>
    </xf>
    <xf numFmtId="0" fontId="21" fillId="0" borderId="0" xfId="1" applyFont="1">
      <alignment vertical="center"/>
    </xf>
    <xf numFmtId="0" fontId="19" fillId="0" borderId="0" xfId="1" applyFont="1" applyAlignment="1"/>
    <xf numFmtId="0" fontId="21" fillId="0" borderId="0" xfId="1" applyFont="1" applyAlignment="1"/>
    <xf numFmtId="0" fontId="25" fillId="29" borderId="110" xfId="1" applyFont="1" applyFill="1" applyBorder="1" applyAlignment="1">
      <alignment horizontal="center" vertical="top" textRotation="255" wrapText="1"/>
    </xf>
    <xf numFmtId="0" fontId="25" fillId="29" borderId="105" xfId="1" applyFont="1" applyFill="1" applyBorder="1" applyAlignment="1">
      <alignment horizontal="center" vertical="top" textRotation="255" wrapText="1"/>
    </xf>
    <xf numFmtId="0" fontId="25" fillId="30" borderId="111" xfId="1" applyFont="1" applyFill="1" applyBorder="1" applyAlignment="1">
      <alignment horizontal="center" vertical="center" wrapText="1"/>
    </xf>
    <xf numFmtId="0" fontId="29" fillId="0" borderId="0" xfId="1" applyFont="1" applyAlignment="1">
      <alignment horizontal="left" wrapText="1"/>
    </xf>
    <xf numFmtId="0" fontId="68" fillId="0" borderId="110" xfId="1" applyFont="1" applyBorder="1" applyAlignment="1">
      <alignment horizontal="center" vertical="top" textRotation="255" wrapText="1"/>
    </xf>
    <xf numFmtId="0" fontId="68" fillId="0" borderId="105" xfId="1" applyFont="1" applyBorder="1" applyAlignment="1">
      <alignment horizontal="center" vertical="top" textRotation="255" wrapText="1"/>
    </xf>
    <xf numFmtId="0" fontId="68" fillId="0" borderId="111" xfId="1" applyFont="1" applyBorder="1" applyAlignment="1">
      <alignment horizontal="center" vertical="center" wrapText="1"/>
    </xf>
    <xf numFmtId="0" fontId="67" fillId="0" borderId="0" xfId="1" applyFont="1" applyAlignment="1">
      <alignment horizontal="left" wrapText="1"/>
    </xf>
    <xf numFmtId="0" fontId="25" fillId="29" borderId="2" xfId="1" applyFont="1" applyFill="1" applyBorder="1" applyAlignment="1">
      <alignment horizontal="center" vertical="top" textRotation="255" wrapText="1"/>
    </xf>
    <xf numFmtId="0" fontId="25" fillId="29" borderId="147" xfId="1" applyFont="1" applyFill="1" applyBorder="1" applyAlignment="1">
      <alignment horizontal="center" vertical="top" textRotation="255" wrapText="1"/>
    </xf>
    <xf numFmtId="0" fontId="25" fillId="30" borderId="116" xfId="1" applyFont="1" applyFill="1" applyBorder="1" applyAlignment="1">
      <alignment vertical="top" textRotation="255" wrapText="1"/>
    </xf>
    <xf numFmtId="0" fontId="68" fillId="0" borderId="1" xfId="1" applyFont="1" applyBorder="1" applyAlignment="1">
      <alignment horizontal="center" vertical="top" textRotation="255" wrapText="1"/>
    </xf>
    <xf numFmtId="0" fontId="68" fillId="0" borderId="107" xfId="1" applyFont="1" applyBorder="1" applyAlignment="1">
      <alignment horizontal="center" vertical="top" textRotation="255" wrapText="1"/>
    </xf>
    <xf numFmtId="0" fontId="68" fillId="0" borderId="399" xfId="1" applyFont="1" applyBorder="1" applyAlignment="1">
      <alignment vertical="top" textRotation="255" wrapText="1"/>
    </xf>
    <xf numFmtId="0" fontId="70" fillId="0" borderId="0" xfId="1" applyFont="1">
      <alignment vertical="center"/>
    </xf>
    <xf numFmtId="0" fontId="25" fillId="35" borderId="55" xfId="1" applyFont="1" applyFill="1" applyBorder="1" applyAlignment="1">
      <alignment horizontal="left" vertical="center" wrapText="1"/>
    </xf>
    <xf numFmtId="0" fontId="19" fillId="0" borderId="292" xfId="1" applyFont="1" applyBorder="1" applyAlignment="1">
      <alignment vertical="center" wrapText="1"/>
    </xf>
    <xf numFmtId="0" fontId="19" fillId="0" borderId="293" xfId="1" applyFont="1" applyBorder="1" applyAlignment="1">
      <alignment vertical="center" wrapText="1"/>
    </xf>
    <xf numFmtId="0" fontId="33" fillId="0" borderId="0" xfId="1" applyFont="1" applyAlignment="1">
      <alignment vertical="center" wrapText="1"/>
    </xf>
    <xf numFmtId="0" fontId="68" fillId="0" borderId="62" xfId="1" applyFont="1" applyBorder="1" applyAlignment="1">
      <alignment horizontal="left" vertical="center" wrapText="1"/>
    </xf>
    <xf numFmtId="0" fontId="21" fillId="0" borderId="112" xfId="1" applyFont="1" applyBorder="1" applyAlignment="1">
      <alignment vertical="center" wrapText="1"/>
    </xf>
    <xf numFmtId="0" fontId="25" fillId="35" borderId="248" xfId="1" applyFont="1" applyFill="1" applyBorder="1" applyAlignment="1">
      <alignment vertical="center" wrapText="1"/>
    </xf>
    <xf numFmtId="0" fontId="19" fillId="0" borderId="30" xfId="1" applyFont="1" applyBorder="1" applyAlignment="1">
      <alignment vertical="center" wrapText="1"/>
    </xf>
    <xf numFmtId="0" fontId="19" fillId="0" borderId="299" xfId="1" applyFont="1" applyBorder="1" applyAlignment="1">
      <alignment vertical="center" wrapText="1"/>
    </xf>
    <xf numFmtId="0" fontId="25" fillId="35" borderId="45" xfId="1" applyFont="1" applyFill="1" applyBorder="1" applyAlignment="1">
      <alignment vertical="center" wrapText="1"/>
    </xf>
    <xf numFmtId="0" fontId="19" fillId="0" borderId="4" xfId="1" applyFont="1" applyBorder="1" applyAlignment="1">
      <alignment vertical="center" wrapText="1"/>
    </xf>
    <xf numFmtId="0" fontId="19" fillId="0" borderId="296" xfId="1" applyFont="1" applyBorder="1" applyAlignment="1">
      <alignment vertical="center" wrapText="1"/>
    </xf>
    <xf numFmtId="0" fontId="21" fillId="0" borderId="114" xfId="1" applyFont="1" applyBorder="1" applyAlignment="1">
      <alignment vertical="center" wrapText="1"/>
    </xf>
    <xf numFmtId="0" fontId="25" fillId="38" borderId="55" xfId="1" applyFont="1" applyFill="1" applyBorder="1" applyAlignment="1">
      <alignment horizontal="left" vertical="center" wrapText="1"/>
    </xf>
    <xf numFmtId="0" fontId="19" fillId="0" borderId="297" xfId="1" applyFont="1" applyBorder="1" applyAlignment="1">
      <alignment vertical="center" wrapText="1"/>
    </xf>
    <xf numFmtId="0" fontId="19" fillId="0" borderId="112" xfId="1" applyFont="1" applyBorder="1" applyAlignment="1">
      <alignment vertical="center" wrapText="1"/>
    </xf>
    <xf numFmtId="0" fontId="19" fillId="0" borderId="298" xfId="1" applyFont="1" applyBorder="1" applyAlignment="1">
      <alignment vertical="center" wrapText="1"/>
    </xf>
    <xf numFmtId="0" fontId="25" fillId="38" borderId="63" xfId="1" applyFont="1" applyFill="1" applyBorder="1" applyAlignment="1">
      <alignment horizontal="left" vertical="center" wrapText="1"/>
    </xf>
    <xf numFmtId="0" fontId="68" fillId="0" borderId="70" xfId="1" applyFont="1" applyBorder="1" applyAlignment="1">
      <alignment horizontal="left" vertical="center" wrapText="1"/>
    </xf>
    <xf numFmtId="0" fontId="25" fillId="38" borderId="71" xfId="1" applyFont="1" applyFill="1" applyBorder="1" applyAlignment="1">
      <alignment vertical="center" wrapText="1"/>
    </xf>
    <xf numFmtId="0" fontId="19" fillId="0" borderId="114" xfId="1" applyFont="1" applyBorder="1" applyAlignment="1">
      <alignment vertical="center" wrapText="1"/>
    </xf>
    <xf numFmtId="0" fontId="19" fillId="0" borderId="300" xfId="1" applyFont="1" applyBorder="1" applyAlignment="1">
      <alignment vertical="center" wrapText="1"/>
    </xf>
    <xf numFmtId="0" fontId="25" fillId="22" borderId="55" xfId="1" applyFont="1" applyFill="1" applyBorder="1" applyAlignment="1">
      <alignment vertical="center" wrapText="1"/>
    </xf>
    <xf numFmtId="0" fontId="25" fillId="22" borderId="63" xfId="1" applyFont="1" applyFill="1" applyBorder="1" applyAlignment="1">
      <alignment vertical="center" wrapText="1"/>
    </xf>
    <xf numFmtId="0" fontId="25" fillId="22" borderId="71" xfId="1" applyFont="1" applyFill="1" applyBorder="1" applyAlignment="1">
      <alignment vertical="center" wrapText="1"/>
    </xf>
    <xf numFmtId="0" fontId="68" fillId="0" borderId="3" xfId="1" applyFont="1" applyBorder="1" applyAlignment="1">
      <alignment horizontal="left" vertical="center" wrapText="1"/>
    </xf>
    <xf numFmtId="0" fontId="25" fillId="32" borderId="55" xfId="1" applyFont="1" applyFill="1" applyBorder="1" applyAlignment="1">
      <alignment vertical="center" wrapText="1"/>
    </xf>
    <xf numFmtId="0" fontId="25" fillId="32" borderId="63" xfId="1" applyFont="1" applyFill="1" applyBorder="1" applyAlignment="1">
      <alignment vertical="center" wrapText="1"/>
    </xf>
    <xf numFmtId="0" fontId="25" fillId="32" borderId="45" xfId="1" applyFont="1" applyFill="1" applyBorder="1" applyAlignment="1">
      <alignment vertical="center" wrapText="1"/>
    </xf>
    <xf numFmtId="0" fontId="19" fillId="0" borderId="294" xfId="1" applyFont="1" applyBorder="1" applyAlignment="1">
      <alignment vertical="center" wrapText="1"/>
    </xf>
    <xf numFmtId="0" fontId="19" fillId="0" borderId="148" xfId="1" applyFont="1" applyBorder="1" applyAlignment="1">
      <alignment vertical="center" wrapText="1"/>
    </xf>
    <xf numFmtId="0" fontId="19" fillId="0" borderId="301" xfId="1" applyFont="1" applyBorder="1" applyAlignment="1">
      <alignment vertical="center" wrapText="1"/>
    </xf>
    <xf numFmtId="0" fontId="21" fillId="0" borderId="148" xfId="1" applyFont="1" applyBorder="1" applyAlignment="1">
      <alignment vertical="center" wrapText="1"/>
    </xf>
    <xf numFmtId="0" fontId="25" fillId="32" borderId="71" xfId="1" applyFont="1" applyFill="1" applyBorder="1" applyAlignment="1">
      <alignment vertical="center" wrapText="1"/>
    </xf>
    <xf numFmtId="0" fontId="25" fillId="25" borderId="55" xfId="1" applyFont="1" applyFill="1" applyBorder="1" applyAlignment="1">
      <alignment vertical="center" wrapText="1"/>
    </xf>
    <xf numFmtId="0" fontId="25" fillId="25" borderId="63" xfId="1" applyFont="1" applyFill="1" applyBorder="1" applyAlignment="1">
      <alignment vertical="center" wrapText="1"/>
    </xf>
    <xf numFmtId="0" fontId="25" fillId="25" borderId="45" xfId="1" applyFont="1" applyFill="1" applyBorder="1" applyAlignment="1">
      <alignment vertical="center" wrapText="1"/>
    </xf>
    <xf numFmtId="0" fontId="25" fillId="25" borderId="71" xfId="1" applyFont="1" applyFill="1" applyBorder="1" applyAlignment="1">
      <alignment vertical="center" wrapText="1"/>
    </xf>
    <xf numFmtId="0" fontId="19" fillId="0" borderId="107" xfId="1" applyFont="1" applyBorder="1" applyAlignment="1">
      <alignment vertical="center" wrapText="1"/>
    </xf>
    <xf numFmtId="0" fontId="19" fillId="0" borderId="302" xfId="1" applyFont="1" applyBorder="1" applyAlignment="1">
      <alignment vertical="center" wrapText="1"/>
    </xf>
    <xf numFmtId="0" fontId="25" fillId="7" borderId="55" xfId="1" applyFont="1" applyFill="1" applyBorder="1" applyAlignment="1">
      <alignment vertical="center" wrapText="1"/>
    </xf>
    <xf numFmtId="0" fontId="19" fillId="0" borderId="164" xfId="1" applyFont="1" applyBorder="1" applyAlignment="1">
      <alignment vertical="center" wrapText="1"/>
    </xf>
    <xf numFmtId="0" fontId="68" fillId="0" borderId="62" xfId="1" applyFont="1" applyBorder="1" applyAlignment="1">
      <alignment vertical="center" wrapText="1"/>
    </xf>
    <xf numFmtId="0" fontId="25" fillId="7" borderId="71" xfId="1" applyFont="1" applyFill="1" applyBorder="1" applyAlignment="1">
      <alignment vertical="center" wrapText="1"/>
    </xf>
    <xf numFmtId="0" fontId="19" fillId="0" borderId="295" xfId="1" applyFont="1" applyBorder="1" applyAlignment="1">
      <alignment vertical="center" wrapText="1"/>
    </xf>
    <xf numFmtId="0" fontId="68" fillId="0" borderId="51" xfId="1" applyFont="1" applyBorder="1" applyAlignment="1">
      <alignment vertical="center" wrapText="1"/>
    </xf>
    <xf numFmtId="0" fontId="19" fillId="0" borderId="303" xfId="1" applyFont="1" applyBorder="1" applyAlignment="1">
      <alignment vertical="center" wrapText="1"/>
    </xf>
    <xf numFmtId="0" fontId="19" fillId="0" borderId="304" xfId="1" applyFont="1" applyBorder="1" applyAlignment="1">
      <alignment vertical="center" wrapText="1"/>
    </xf>
    <xf numFmtId="0" fontId="21" fillId="0" borderId="473" xfId="1" applyFont="1" applyBorder="1" applyAlignment="1">
      <alignment vertical="center" wrapText="1"/>
    </xf>
    <xf numFmtId="0" fontId="21" fillId="0" borderId="474" xfId="1" applyFont="1" applyBorder="1" applyAlignment="1">
      <alignment vertical="center" wrapText="1"/>
    </xf>
    <xf numFmtId="0" fontId="21" fillId="0" borderId="116" xfId="1" applyFont="1" applyBorder="1" applyAlignment="1">
      <alignment vertical="center" wrapText="1"/>
    </xf>
    <xf numFmtId="0" fontId="19" fillId="29" borderId="36" xfId="1" applyFont="1" applyFill="1" applyBorder="1" applyAlignment="1">
      <alignment horizontal="right" vertical="center" wrapText="1"/>
    </xf>
    <xf numFmtId="0" fontId="19" fillId="29" borderId="36" xfId="1" applyFont="1" applyFill="1" applyBorder="1" applyAlignment="1">
      <alignment vertical="center" wrapText="1"/>
    </xf>
    <xf numFmtId="0" fontId="19" fillId="29" borderId="117" xfId="1" applyFont="1" applyFill="1" applyBorder="1" applyAlignment="1">
      <alignment vertical="center" wrapText="1"/>
    </xf>
    <xf numFmtId="0" fontId="19" fillId="30" borderId="152" xfId="1" applyFont="1" applyFill="1" applyBorder="1" applyAlignment="1">
      <alignment vertical="center" wrapText="1"/>
    </xf>
    <xf numFmtId="0" fontId="34" fillId="0" borderId="0" xfId="1" applyFont="1" applyAlignment="1">
      <alignment vertical="center" wrapText="1"/>
    </xf>
    <xf numFmtId="0" fontId="21" fillId="0" borderId="36" xfId="1" applyFont="1" applyBorder="1" applyAlignment="1">
      <alignment vertical="center" wrapText="1"/>
    </xf>
    <xf numFmtId="0" fontId="21" fillId="0" borderId="475" xfId="1" applyFont="1" applyBorder="1" applyAlignment="1">
      <alignment vertical="center" wrapText="1"/>
    </xf>
    <xf numFmtId="0" fontId="23" fillId="0" borderId="6" xfId="1" applyFont="1" applyBorder="1" applyAlignment="1"/>
    <xf numFmtId="0" fontId="29" fillId="0" borderId="6" xfId="1" applyFont="1" applyBorder="1" applyAlignment="1">
      <alignment wrapText="1"/>
    </xf>
    <xf numFmtId="0" fontId="72" fillId="0" borderId="6" xfId="1" applyFont="1" applyBorder="1" applyAlignment="1"/>
    <xf numFmtId="0" fontId="67" fillId="0" borderId="6" xfId="1" applyFont="1" applyBorder="1" applyAlignment="1">
      <alignment wrapText="1"/>
    </xf>
    <xf numFmtId="0" fontId="35" fillId="29" borderId="110" xfId="1" applyFont="1" applyFill="1" applyBorder="1" applyAlignment="1">
      <alignment horizontal="center" vertical="center" wrapText="1"/>
    </xf>
    <xf numFmtId="0" fontId="35" fillId="29" borderId="111" xfId="1" applyFont="1" applyFill="1" applyBorder="1" applyAlignment="1">
      <alignment horizontal="center" vertical="center" wrapText="1"/>
    </xf>
    <xf numFmtId="0" fontId="80" fillId="0" borderId="110" xfId="1" applyFont="1" applyBorder="1" applyAlignment="1">
      <alignment horizontal="center" vertical="center" wrapText="1"/>
    </xf>
    <xf numFmtId="0" fontId="80" fillId="0" borderId="111" xfId="1" applyFont="1" applyBorder="1" applyAlignment="1">
      <alignment horizontal="center" vertical="center" wrapText="1"/>
    </xf>
    <xf numFmtId="0" fontId="25" fillId="29" borderId="19" xfId="1" applyFont="1" applyFill="1" applyBorder="1" applyAlignment="1">
      <alignment horizontal="center" vertical="top" textRotation="255" wrapText="1"/>
    </xf>
    <xf numFmtId="0" fontId="68" fillId="0" borderId="19" xfId="1" applyFont="1" applyBorder="1" applyAlignment="1">
      <alignment horizontal="center" vertical="top" textRotation="255" wrapText="1"/>
    </xf>
    <xf numFmtId="0" fontId="25" fillId="29" borderId="120" xfId="1" applyFont="1" applyFill="1" applyBorder="1" applyAlignment="1">
      <alignment horizontal="center" vertical="top" textRotation="255" wrapText="1"/>
    </xf>
    <xf numFmtId="0" fontId="35" fillId="29" borderId="0" xfId="1" applyFont="1" applyFill="1" applyAlignment="1">
      <alignment horizontal="left" wrapText="1"/>
    </xf>
    <xf numFmtId="0" fontId="25" fillId="29" borderId="245" xfId="1" applyFont="1" applyFill="1" applyBorder="1" applyAlignment="1">
      <alignment horizontal="center" vertical="top" textRotation="255" wrapText="1"/>
    </xf>
    <xf numFmtId="0" fontId="80" fillId="0" borderId="0" xfId="1" applyFont="1" applyAlignment="1">
      <alignment horizontal="left" wrapText="1"/>
    </xf>
    <xf numFmtId="0" fontId="68" fillId="0" borderId="245" xfId="1" applyFont="1" applyBorder="1" applyAlignment="1">
      <alignment horizontal="center" vertical="top" textRotation="255" wrapText="1"/>
    </xf>
    <xf numFmtId="0" fontId="25" fillId="29" borderId="160" xfId="1" applyFont="1" applyFill="1" applyBorder="1" applyAlignment="1">
      <alignment horizontal="center" vertical="top" textRotation="255" wrapText="1"/>
    </xf>
    <xf numFmtId="0" fontId="25" fillId="29" borderId="159" xfId="1" applyFont="1" applyFill="1" applyBorder="1" applyAlignment="1">
      <alignment horizontal="center" vertical="top" textRotation="255" wrapText="1"/>
    </xf>
    <xf numFmtId="0" fontId="25" fillId="29" borderId="0" xfId="1" applyFont="1" applyFill="1" applyAlignment="1">
      <alignment horizontal="center" vertical="top" textRotation="255" wrapText="1"/>
    </xf>
    <xf numFmtId="0" fontId="25" fillId="29" borderId="80" xfId="1" applyFont="1" applyFill="1" applyBorder="1" applyAlignment="1">
      <alignment horizontal="center" vertical="top" wrapText="1"/>
    </xf>
    <xf numFmtId="0" fontId="68" fillId="0" borderId="0" xfId="1" applyFont="1" applyAlignment="1">
      <alignment horizontal="center" vertical="top" textRotation="255" wrapText="1"/>
    </xf>
    <xf numFmtId="0" fontId="68" fillId="0" borderId="80" xfId="1" applyFont="1" applyBorder="1" applyAlignment="1">
      <alignment horizontal="center" vertical="top" wrapText="1"/>
    </xf>
    <xf numFmtId="0" fontId="25" fillId="29" borderId="45" xfId="1" applyFont="1" applyFill="1" applyBorder="1" applyAlignment="1">
      <alignment horizontal="center" vertical="top" textRotation="255" wrapText="1"/>
    </xf>
    <xf numFmtId="0" fontId="25" fillId="29" borderId="76" xfId="1" applyFont="1" applyFill="1" applyBorder="1" applyAlignment="1">
      <alignment vertical="top" textRotation="255" wrapText="1"/>
    </xf>
    <xf numFmtId="0" fontId="25" fillId="29" borderId="77" xfId="1" applyFont="1" applyFill="1" applyBorder="1" applyAlignment="1">
      <alignment horizontal="center" vertical="top" textRotation="255" wrapText="1"/>
    </xf>
    <xf numFmtId="0" fontId="68" fillId="0" borderId="83" xfId="1" applyFont="1" applyBorder="1" applyAlignment="1">
      <alignment horizontal="center" vertical="top" textRotation="255" wrapText="1"/>
    </xf>
    <xf numFmtId="0" fontId="68" fillId="0" borderId="476" xfId="1" applyFont="1" applyBorder="1" applyAlignment="1">
      <alignment horizontal="center" vertical="top" textRotation="255" wrapText="1"/>
    </xf>
    <xf numFmtId="0" fontId="68" fillId="0" borderId="71" xfId="1" applyFont="1" applyBorder="1" applyAlignment="1">
      <alignment horizontal="center" vertical="top" textRotation="255" wrapText="1"/>
    </xf>
    <xf numFmtId="0" fontId="68" fillId="0" borderId="156" xfId="1" applyFont="1" applyBorder="1" applyAlignment="1">
      <alignment vertical="top" textRotation="255" wrapText="1"/>
    </xf>
    <xf numFmtId="0" fontId="68" fillId="0" borderId="157" xfId="1" applyFont="1" applyBorder="1" applyAlignment="1">
      <alignment horizontal="center" vertical="top" textRotation="255" wrapText="1"/>
    </xf>
    <xf numFmtId="0" fontId="68" fillId="0" borderId="158" xfId="1" applyFont="1" applyBorder="1" applyAlignment="1">
      <alignment horizontal="center" vertical="top" textRotation="255" wrapText="1"/>
    </xf>
    <xf numFmtId="0" fontId="68" fillId="0" borderId="5" xfId="1" applyFont="1" applyBorder="1" applyAlignment="1">
      <alignment horizontal="center" vertical="top" textRotation="255" wrapText="1"/>
    </xf>
    <xf numFmtId="0" fontId="19" fillId="0" borderId="306" xfId="1" applyFont="1" applyBorder="1" applyAlignment="1">
      <alignment vertical="center" wrapText="1"/>
    </xf>
    <xf numFmtId="0" fontId="19" fillId="0" borderId="307" xfId="1" applyFont="1" applyBorder="1" applyAlignment="1">
      <alignment vertical="center" wrapText="1"/>
    </xf>
    <xf numFmtId="0" fontId="19" fillId="35" borderId="31" xfId="1" applyFont="1" applyFill="1" applyBorder="1" applyAlignment="1">
      <alignment vertical="center" wrapText="1"/>
    </xf>
    <xf numFmtId="0" fontId="19" fillId="0" borderId="314" xfId="1" applyFont="1" applyBorder="1" applyAlignment="1">
      <alignment vertical="center" wrapText="1"/>
    </xf>
    <xf numFmtId="0" fontId="19" fillId="35" borderId="74" xfId="1" applyFont="1" applyFill="1" applyBorder="1" applyAlignment="1">
      <alignment vertical="center" wrapText="1"/>
    </xf>
    <xf numFmtId="0" fontId="21" fillId="0" borderId="124" xfId="1" applyFont="1" applyBorder="1" applyAlignment="1">
      <alignment vertical="center" wrapText="1"/>
    </xf>
    <xf numFmtId="0" fontId="21" fillId="0" borderId="478" xfId="1" applyFont="1" applyBorder="1" applyAlignment="1">
      <alignment vertical="center" wrapText="1"/>
    </xf>
    <xf numFmtId="0" fontId="21" fillId="0" borderId="479" xfId="1" applyFont="1" applyBorder="1" applyAlignment="1">
      <alignment vertical="center" wrapText="1"/>
    </xf>
    <xf numFmtId="0" fontId="19" fillId="0" borderId="308" xfId="1" applyFont="1" applyBorder="1" applyAlignment="1">
      <alignment vertical="center" wrapText="1"/>
    </xf>
    <xf numFmtId="0" fontId="19" fillId="0" borderId="159" xfId="1" applyFont="1" applyBorder="1" applyAlignment="1">
      <alignment vertical="center" wrapText="1"/>
    </xf>
    <xf numFmtId="0" fontId="19" fillId="35" borderId="0" xfId="1" applyFont="1" applyFill="1" applyAlignment="1">
      <alignment vertical="center" wrapText="1"/>
    </xf>
    <xf numFmtId="0" fontId="19" fillId="0" borderId="281" xfId="1" applyFont="1" applyBorder="1" applyAlignment="1">
      <alignment vertical="center" wrapText="1"/>
    </xf>
    <xf numFmtId="0" fontId="19" fillId="35" borderId="320" xfId="1" applyFont="1" applyFill="1" applyBorder="1" applyAlignment="1">
      <alignment vertical="center" wrapText="1"/>
    </xf>
    <xf numFmtId="0" fontId="21" fillId="0" borderId="159" xfId="1" applyFont="1" applyBorder="1" applyAlignment="1">
      <alignment vertical="center" wrapText="1"/>
    </xf>
    <xf numFmtId="0" fontId="21" fillId="0" borderId="251" xfId="1" applyFont="1" applyBorder="1" applyAlignment="1">
      <alignment vertical="center" wrapText="1"/>
    </xf>
    <xf numFmtId="0" fontId="21" fillId="0" borderId="250" xfId="1" applyFont="1" applyBorder="1" applyAlignment="1">
      <alignment vertical="center" wrapText="1"/>
    </xf>
    <xf numFmtId="0" fontId="19" fillId="0" borderId="309" xfId="1" applyFont="1" applyBorder="1" applyAlignment="1">
      <alignment vertical="center" wrapText="1"/>
    </xf>
    <xf numFmtId="0" fontId="19" fillId="0" borderId="125" xfId="1" applyFont="1" applyBorder="1" applyAlignment="1">
      <alignment vertical="center" wrapText="1"/>
    </xf>
    <xf numFmtId="0" fontId="19" fillId="35" borderId="102" xfId="1" applyFont="1" applyFill="1" applyBorder="1" applyAlignment="1">
      <alignment vertical="center" wrapText="1"/>
    </xf>
    <xf numFmtId="0" fontId="19" fillId="0" borderId="315" xfId="1" applyFont="1" applyBorder="1" applyAlignment="1">
      <alignment vertical="center" wrapText="1"/>
    </xf>
    <xf numFmtId="0" fontId="19" fillId="35" borderId="315" xfId="1" applyFont="1" applyFill="1" applyBorder="1" applyAlignment="1">
      <alignment vertical="center" wrapText="1"/>
    </xf>
    <xf numFmtId="0" fontId="21" fillId="0" borderId="125" xfId="1" applyFont="1" applyBorder="1" applyAlignment="1">
      <alignment vertical="center" wrapText="1"/>
    </xf>
    <xf numFmtId="0" fontId="21" fillId="0" borderId="480" xfId="1" applyFont="1" applyBorder="1" applyAlignment="1">
      <alignment vertical="center" wrapText="1"/>
    </xf>
    <xf numFmtId="0" fontId="21" fillId="0" borderId="481" xfId="1" applyFont="1" applyBorder="1" applyAlignment="1">
      <alignment vertical="center" wrapText="1"/>
    </xf>
    <xf numFmtId="0" fontId="19" fillId="0" borderId="310" xfId="1" applyFont="1" applyBorder="1" applyAlignment="1">
      <alignment vertical="center" wrapText="1"/>
    </xf>
    <xf numFmtId="0" fontId="19" fillId="0" borderId="126" xfId="1" applyFont="1" applyBorder="1" applyAlignment="1">
      <alignment vertical="center" wrapText="1"/>
    </xf>
    <xf numFmtId="0" fontId="19" fillId="38" borderId="24" xfId="1" applyFont="1" applyFill="1" applyBorder="1" applyAlignment="1">
      <alignment vertical="center" wrapText="1"/>
    </xf>
    <xf numFmtId="0" fontId="19" fillId="0" borderId="316" xfId="1" applyFont="1" applyBorder="1" applyAlignment="1">
      <alignment vertical="center" wrapText="1"/>
    </xf>
    <xf numFmtId="0" fontId="19" fillId="38" borderId="74" xfId="1" applyFont="1" applyFill="1" applyBorder="1" applyAlignment="1">
      <alignment vertical="center" wrapText="1"/>
    </xf>
    <xf numFmtId="0" fontId="21" fillId="0" borderId="126" xfId="1" applyFont="1" applyBorder="1" applyAlignment="1">
      <alignment vertical="center" wrapText="1"/>
    </xf>
    <xf numFmtId="0" fontId="21" fillId="0" borderId="482" xfId="1" applyFont="1" applyBorder="1" applyAlignment="1">
      <alignment vertical="center" wrapText="1"/>
    </xf>
    <xf numFmtId="0" fontId="21" fillId="0" borderId="483" xfId="1" applyFont="1" applyBorder="1" applyAlignment="1">
      <alignment vertical="center" wrapText="1"/>
    </xf>
    <xf numFmtId="0" fontId="21" fillId="0" borderId="246" xfId="1" applyFont="1" applyBorder="1" applyAlignment="1">
      <alignment vertical="center" wrapText="1"/>
    </xf>
    <xf numFmtId="0" fontId="19" fillId="0" borderId="311" xfId="1" applyFont="1" applyBorder="1" applyAlignment="1">
      <alignment vertical="center" wrapText="1"/>
    </xf>
    <xf numFmtId="0" fontId="19" fillId="0" borderId="127" xfId="1" applyFont="1" applyBorder="1" applyAlignment="1">
      <alignment vertical="center" wrapText="1"/>
    </xf>
    <xf numFmtId="0" fontId="19" fillId="38" borderId="166" xfId="1" applyFont="1" applyFill="1" applyBorder="1" applyAlignment="1">
      <alignment vertical="center" wrapText="1"/>
    </xf>
    <xf numFmtId="0" fontId="19" fillId="0" borderId="317" xfId="1" applyFont="1" applyBorder="1" applyAlignment="1">
      <alignment vertical="center" wrapText="1"/>
    </xf>
    <xf numFmtId="0" fontId="19" fillId="38" borderId="320" xfId="1" applyFont="1" applyFill="1" applyBorder="1" applyAlignment="1">
      <alignment vertical="center" wrapText="1"/>
    </xf>
    <xf numFmtId="0" fontId="21" fillId="0" borderId="127" xfId="1" applyFont="1" applyBorder="1" applyAlignment="1">
      <alignment vertical="center" wrapText="1"/>
    </xf>
    <xf numFmtId="0" fontId="21" fillId="0" borderId="484" xfId="1" applyFont="1" applyBorder="1" applyAlignment="1">
      <alignment vertical="center" wrapText="1"/>
    </xf>
    <xf numFmtId="0" fontId="21" fillId="0" borderId="485" xfId="1" applyFont="1" applyBorder="1" applyAlignment="1">
      <alignment vertical="center" wrapText="1"/>
    </xf>
    <xf numFmtId="0" fontId="21" fillId="0" borderId="63" xfId="1" applyFont="1" applyBorder="1" applyAlignment="1">
      <alignment vertical="center" wrapText="1"/>
    </xf>
    <xf numFmtId="0" fontId="19" fillId="38" borderId="102" xfId="1" applyFont="1" applyFill="1" applyBorder="1" applyAlignment="1">
      <alignment vertical="center" wrapText="1"/>
    </xf>
    <xf numFmtId="0" fontId="19" fillId="38" borderId="315" xfId="1" applyFont="1" applyFill="1" applyBorder="1" applyAlignment="1">
      <alignment vertical="center" wrapText="1"/>
    </xf>
    <xf numFmtId="0" fontId="19" fillId="22" borderId="24" xfId="1" applyFont="1" applyFill="1" applyBorder="1" applyAlignment="1">
      <alignment vertical="center" wrapText="1"/>
    </xf>
    <xf numFmtId="0" fontId="19" fillId="0" borderId="318" xfId="1" applyFont="1" applyBorder="1" applyAlignment="1">
      <alignment vertical="center" wrapText="1"/>
    </xf>
    <xf numFmtId="0" fontId="19" fillId="22" borderId="318" xfId="1" applyFont="1" applyFill="1" applyBorder="1" applyAlignment="1">
      <alignment vertical="center" wrapText="1"/>
    </xf>
    <xf numFmtId="0" fontId="19" fillId="22" borderId="166" xfId="1" applyFont="1" applyFill="1" applyBorder="1" applyAlignment="1">
      <alignment vertical="center" wrapText="1"/>
    </xf>
    <xf numFmtId="0" fontId="19" fillId="22" borderId="0" xfId="1" applyFont="1" applyFill="1" applyAlignment="1">
      <alignment vertical="center" wrapText="1"/>
    </xf>
    <xf numFmtId="0" fontId="19" fillId="22" borderId="317" xfId="1" applyFont="1" applyFill="1" applyBorder="1" applyAlignment="1">
      <alignment vertical="center" wrapText="1"/>
    </xf>
    <xf numFmtId="0" fontId="19" fillId="22" borderId="102" xfId="1" applyFont="1" applyFill="1" applyBorder="1" applyAlignment="1">
      <alignment vertical="center" wrapText="1"/>
    </xf>
    <xf numFmtId="0" fontId="19" fillId="22" borderId="31" xfId="1" applyFont="1" applyFill="1" applyBorder="1" applyAlignment="1">
      <alignment vertical="center" wrapText="1"/>
    </xf>
    <xf numFmtId="0" fontId="19" fillId="34" borderId="24" xfId="1" applyFont="1" applyFill="1" applyBorder="1" applyAlignment="1">
      <alignment vertical="center" wrapText="1"/>
    </xf>
    <xf numFmtId="0" fontId="19" fillId="0" borderId="319" xfId="1" applyFont="1" applyBorder="1" applyAlignment="1">
      <alignment vertical="center" wrapText="1"/>
    </xf>
    <xf numFmtId="0" fontId="21" fillId="0" borderId="486" xfId="1" applyFont="1" applyBorder="1" applyAlignment="1">
      <alignment vertical="center" wrapText="1"/>
    </xf>
    <xf numFmtId="0" fontId="19" fillId="32" borderId="24" xfId="1" applyFont="1" applyFill="1" applyBorder="1" applyAlignment="1">
      <alignment vertical="center" wrapText="1"/>
    </xf>
    <xf numFmtId="0" fontId="19" fillId="32" borderId="74" xfId="1" applyFont="1" applyFill="1" applyBorder="1" applyAlignment="1">
      <alignment vertical="center" wrapText="1"/>
    </xf>
    <xf numFmtId="0" fontId="19" fillId="32" borderId="166" xfId="1" applyFont="1" applyFill="1" applyBorder="1" applyAlignment="1">
      <alignment vertical="center" wrapText="1"/>
    </xf>
    <xf numFmtId="0" fontId="19" fillId="32" borderId="320" xfId="1" applyFont="1" applyFill="1" applyBorder="1" applyAlignment="1">
      <alignment vertical="center" wrapText="1"/>
    </xf>
    <xf numFmtId="0" fontId="19" fillId="0" borderId="312" xfId="1" applyFont="1" applyBorder="1" applyAlignment="1">
      <alignment vertical="center" wrapText="1"/>
    </xf>
    <xf numFmtId="0" fontId="19" fillId="0" borderId="128" xfId="1" applyFont="1" applyBorder="1" applyAlignment="1">
      <alignment vertical="center" wrapText="1"/>
    </xf>
    <xf numFmtId="0" fontId="19" fillId="32" borderId="26" xfId="1" applyFont="1" applyFill="1" applyBorder="1" applyAlignment="1">
      <alignment vertical="center" wrapText="1"/>
    </xf>
    <xf numFmtId="0" fontId="21" fillId="0" borderId="128" xfId="1" applyFont="1" applyBorder="1" applyAlignment="1">
      <alignment vertical="center" wrapText="1"/>
    </xf>
    <xf numFmtId="0" fontId="21" fillId="0" borderId="487" xfId="1" applyFont="1" applyBorder="1" applyAlignment="1">
      <alignment vertical="center" wrapText="1"/>
    </xf>
    <xf numFmtId="0" fontId="21" fillId="0" borderId="488" xfId="1" applyFont="1" applyBorder="1" applyAlignment="1">
      <alignment vertical="center" wrapText="1"/>
    </xf>
    <xf numFmtId="0" fontId="19" fillId="0" borderId="320" xfId="1" applyFont="1" applyBorder="1" applyAlignment="1">
      <alignment vertical="center" wrapText="1"/>
    </xf>
    <xf numFmtId="0" fontId="21" fillId="0" borderId="45" xfId="1" applyFont="1" applyBorder="1" applyAlignment="1">
      <alignment vertical="center" wrapText="1"/>
    </xf>
    <xf numFmtId="0" fontId="19" fillId="32" borderId="102" xfId="1" applyFont="1" applyFill="1" applyBorder="1" applyAlignment="1">
      <alignment vertical="center" wrapText="1"/>
    </xf>
    <xf numFmtId="0" fontId="19" fillId="32" borderId="315" xfId="1" applyFont="1" applyFill="1" applyBorder="1" applyAlignment="1">
      <alignment vertical="center" wrapText="1"/>
    </xf>
    <xf numFmtId="0" fontId="19" fillId="25" borderId="24" xfId="1" applyFont="1" applyFill="1" applyBorder="1" applyAlignment="1">
      <alignment vertical="center" wrapText="1"/>
    </xf>
    <xf numFmtId="0" fontId="19" fillId="25" borderId="74" xfId="1" applyFont="1" applyFill="1" applyBorder="1" applyAlignment="1">
      <alignment vertical="center" wrapText="1"/>
    </xf>
    <xf numFmtId="0" fontId="19" fillId="25" borderId="166" xfId="1" applyFont="1" applyFill="1" applyBorder="1" applyAlignment="1">
      <alignment vertical="center" wrapText="1"/>
    </xf>
    <xf numFmtId="0" fontId="19" fillId="25" borderId="317" xfId="1" applyFont="1" applyFill="1" applyBorder="1" applyAlignment="1">
      <alignment vertical="center" wrapText="1"/>
    </xf>
    <xf numFmtId="0" fontId="19" fillId="25" borderId="26" xfId="1" applyFont="1" applyFill="1" applyBorder="1" applyAlignment="1">
      <alignment vertical="center" wrapText="1"/>
    </xf>
    <xf numFmtId="0" fontId="19" fillId="25" borderId="0" xfId="1" applyFont="1" applyFill="1" applyAlignment="1">
      <alignment vertical="center" wrapText="1"/>
    </xf>
    <xf numFmtId="0" fontId="19" fillId="25" borderId="102" xfId="1" applyFont="1" applyFill="1" applyBorder="1" applyAlignment="1">
      <alignment vertical="center" wrapText="1"/>
    </xf>
    <xf numFmtId="0" fontId="19" fillId="25" borderId="315" xfId="1" applyFont="1" applyFill="1" applyBorder="1" applyAlignment="1">
      <alignment vertical="center" wrapText="1"/>
    </xf>
    <xf numFmtId="0" fontId="19" fillId="39" borderId="0" xfId="1" applyFont="1" applyFill="1" applyAlignment="1">
      <alignment vertical="center" wrapText="1"/>
    </xf>
    <xf numFmtId="0" fontId="19" fillId="39" borderId="24" xfId="1" applyFont="1" applyFill="1" applyBorder="1" applyAlignment="1">
      <alignment vertical="center" wrapText="1"/>
    </xf>
    <xf numFmtId="0" fontId="21" fillId="0" borderId="248" xfId="1" applyFont="1" applyBorder="1" applyAlignment="1">
      <alignment vertical="center" wrapText="1"/>
    </xf>
    <xf numFmtId="0" fontId="19" fillId="7" borderId="24" xfId="1" applyFont="1" applyFill="1" applyBorder="1" applyAlignment="1">
      <alignment vertical="center" wrapText="1"/>
    </xf>
    <xf numFmtId="0" fontId="19" fillId="33" borderId="318" xfId="1" applyFont="1" applyFill="1" applyBorder="1" applyAlignment="1">
      <alignment vertical="center" wrapText="1"/>
    </xf>
    <xf numFmtId="0" fontId="21" fillId="0" borderId="55" xfId="1" applyFont="1" applyBorder="1" applyAlignment="1">
      <alignment vertical="center" wrapText="1"/>
    </xf>
    <xf numFmtId="0" fontId="19" fillId="7" borderId="0" xfId="1" applyFont="1" applyFill="1" applyAlignment="1">
      <alignment vertical="center" wrapText="1"/>
    </xf>
    <xf numFmtId="0" fontId="19" fillId="0" borderId="321" xfId="1" applyFont="1" applyBorder="1" applyAlignment="1">
      <alignment vertical="center" wrapText="1"/>
    </xf>
    <xf numFmtId="0" fontId="19" fillId="33" borderId="31" xfId="1" applyFont="1" applyFill="1" applyBorder="1" applyAlignment="1">
      <alignment vertical="center" wrapText="1"/>
    </xf>
    <xf numFmtId="0" fontId="21" fillId="0" borderId="258" xfId="1" applyFont="1" applyBorder="1" applyAlignment="1">
      <alignment vertical="center" wrapText="1"/>
    </xf>
    <xf numFmtId="0" fontId="21" fillId="0" borderId="80" xfId="1" applyFont="1" applyBorder="1" applyAlignment="1">
      <alignment vertical="center" wrapText="1"/>
    </xf>
    <xf numFmtId="0" fontId="19" fillId="0" borderId="313" xfId="1" applyFont="1" applyBorder="1" applyAlignment="1">
      <alignment vertical="center" wrapText="1"/>
    </xf>
    <xf numFmtId="0" fontId="19" fillId="26" borderId="74" xfId="1" applyFont="1" applyFill="1" applyBorder="1" applyAlignment="1">
      <alignment vertical="center" wrapText="1"/>
    </xf>
    <xf numFmtId="0" fontId="19" fillId="0" borderId="282" xfId="1" applyFont="1" applyBorder="1" applyAlignment="1">
      <alignment vertical="center" wrapText="1"/>
    </xf>
    <xf numFmtId="0" fontId="19" fillId="26" borderId="24" xfId="1" applyFont="1" applyFill="1" applyBorder="1" applyAlignment="1">
      <alignment vertical="center" wrapText="1"/>
    </xf>
    <xf numFmtId="0" fontId="19" fillId="0" borderId="322" xfId="1" applyFont="1" applyBorder="1" applyAlignment="1">
      <alignment vertical="center" wrapText="1"/>
    </xf>
    <xf numFmtId="0" fontId="19" fillId="0" borderId="265" xfId="1" applyFont="1" applyBorder="1" applyAlignment="1">
      <alignment vertical="center" wrapText="1"/>
    </xf>
    <xf numFmtId="0" fontId="19" fillId="0" borderId="323" xfId="1" applyFont="1" applyBorder="1" applyAlignment="1">
      <alignment vertical="center" wrapText="1"/>
    </xf>
    <xf numFmtId="0" fontId="21" fillId="0" borderId="120" xfId="1" applyFont="1" applyBorder="1" applyAlignment="1">
      <alignment vertical="center" wrapText="1"/>
    </xf>
    <xf numFmtId="0" fontId="21" fillId="0" borderId="121" xfId="1" applyFont="1" applyBorder="1" applyAlignment="1">
      <alignment vertical="center" wrapText="1"/>
    </xf>
    <xf numFmtId="0" fontId="21" fillId="0" borderId="122" xfId="1" applyFont="1" applyBorder="1" applyAlignment="1">
      <alignment vertical="center" wrapText="1"/>
    </xf>
    <xf numFmtId="0" fontId="21" fillId="0" borderId="489" xfId="1" applyFont="1" applyBorder="1" applyAlignment="1">
      <alignment vertical="center" wrapText="1"/>
    </xf>
    <xf numFmtId="0" fontId="19" fillId="29" borderId="94" xfId="1" applyFont="1" applyFill="1" applyBorder="1" applyAlignment="1">
      <alignment vertical="center" wrapText="1"/>
    </xf>
    <xf numFmtId="0" fontId="19" fillId="29" borderId="93" xfId="1" applyFont="1" applyFill="1" applyBorder="1" applyAlignment="1">
      <alignment vertical="center" wrapText="1"/>
    </xf>
    <xf numFmtId="0" fontId="19" fillId="29" borderId="305" xfId="1" applyFont="1" applyFill="1" applyBorder="1" applyAlignment="1">
      <alignment vertical="center" wrapText="1"/>
    </xf>
    <xf numFmtId="0" fontId="19" fillId="29" borderId="131" xfId="1" applyFont="1" applyFill="1" applyBorder="1" applyAlignment="1">
      <alignment vertical="center" wrapText="1"/>
    </xf>
    <xf numFmtId="0" fontId="19" fillId="29" borderId="119" xfId="1" applyFont="1" applyFill="1" applyBorder="1" applyAlignment="1">
      <alignment horizontal="right" vertical="center" wrapText="1"/>
    </xf>
    <xf numFmtId="0" fontId="19" fillId="29" borderId="152" xfId="1" applyFont="1" applyFill="1" applyBorder="1" applyAlignment="1">
      <alignment horizontal="right" vertical="center" wrapText="1"/>
    </xf>
    <xf numFmtId="0" fontId="21" fillId="0" borderId="490" xfId="1" applyFont="1" applyBorder="1" applyAlignment="1">
      <alignment vertical="center" wrapText="1"/>
    </xf>
    <xf numFmtId="0" fontId="21" fillId="0" borderId="491" xfId="1" applyFont="1" applyBorder="1" applyAlignment="1">
      <alignment vertical="center" wrapText="1"/>
    </xf>
    <xf numFmtId="0" fontId="21" fillId="0" borderId="492" xfId="1" applyFont="1" applyBorder="1" applyAlignment="1">
      <alignment vertical="center" wrapText="1"/>
    </xf>
    <xf numFmtId="0" fontId="21" fillId="0" borderId="131" xfId="1" applyFont="1" applyBorder="1" applyAlignment="1">
      <alignment vertical="center" wrapText="1"/>
    </xf>
    <xf numFmtId="0" fontId="21" fillId="0" borderId="130" xfId="1" applyFont="1" applyBorder="1" applyAlignment="1">
      <alignment vertical="center" wrapText="1"/>
    </xf>
    <xf numFmtId="0" fontId="21" fillId="0" borderId="119" xfId="1" applyFont="1" applyBorder="1" applyAlignment="1">
      <alignment horizontal="right" vertical="center" wrapText="1"/>
    </xf>
    <xf numFmtId="0" fontId="24" fillId="0" borderId="0" xfId="1" applyFont="1" applyAlignment="1">
      <alignment horizontal="left" vertical="center" wrapText="1"/>
    </xf>
    <xf numFmtId="0" fontId="35" fillId="0" borderId="0" xfId="1" applyFont="1" applyAlignment="1">
      <alignment horizontal="left" vertical="center" wrapText="1"/>
    </xf>
    <xf numFmtId="0" fontId="36" fillId="0" borderId="0" xfId="1" applyFont="1" applyAlignment="1">
      <alignment vertical="center" shrinkToFit="1"/>
    </xf>
    <xf numFmtId="0" fontId="61" fillId="0" borderId="0" xfId="1" applyFont="1" applyAlignment="1">
      <alignment vertical="center" shrinkToFit="1"/>
    </xf>
    <xf numFmtId="0" fontId="21" fillId="0" borderId="0" xfId="1" applyFont="1" applyAlignment="1">
      <alignment vertical="center" shrinkToFit="1"/>
    </xf>
    <xf numFmtId="0" fontId="25" fillId="30" borderId="139" xfId="1" applyFont="1" applyFill="1" applyBorder="1" applyAlignment="1">
      <alignment horizontal="center" vertical="center"/>
    </xf>
    <xf numFmtId="0" fontId="25" fillId="35" borderId="50" xfId="1" applyFont="1" applyFill="1" applyBorder="1" applyAlignment="1">
      <alignment horizontal="center" vertical="top" textRotation="255" shrinkToFit="1"/>
    </xf>
    <xf numFmtId="0" fontId="25" fillId="35" borderId="102" xfId="1" applyFont="1" applyFill="1" applyBorder="1" applyAlignment="1">
      <alignment horizontal="center" vertical="top" textRotation="255" shrinkToFit="1"/>
    </xf>
    <xf numFmtId="0" fontId="25" fillId="35" borderId="51" xfId="1" applyFont="1" applyFill="1" applyBorder="1" applyAlignment="1">
      <alignment horizontal="center" vertical="top" textRotation="255" shrinkToFit="1"/>
    </xf>
    <xf numFmtId="0" fontId="25" fillId="40" borderId="49" xfId="1" applyFont="1" applyFill="1" applyBorder="1" applyAlignment="1">
      <alignment horizontal="center" vertical="top" textRotation="255" shrinkToFit="1"/>
    </xf>
    <xf numFmtId="0" fontId="25" fillId="40" borderId="125" xfId="1" applyFont="1" applyFill="1" applyBorder="1" applyAlignment="1">
      <alignment horizontal="center" vertical="top" textRotation="255" shrinkToFit="1"/>
    </xf>
    <xf numFmtId="0" fontId="25" fillId="40" borderId="51" xfId="1" applyFont="1" applyFill="1" applyBorder="1" applyAlignment="1">
      <alignment horizontal="center" vertical="top" textRotation="255" shrinkToFit="1"/>
    </xf>
    <xf numFmtId="0" fontId="25" fillId="22" borderId="49" xfId="1" applyFont="1" applyFill="1" applyBorder="1" applyAlignment="1">
      <alignment vertical="top" textRotation="255"/>
    </xf>
    <xf numFmtId="0" fontId="25" fillId="22" borderId="71" xfId="1" applyFont="1" applyFill="1" applyBorder="1" applyAlignment="1">
      <alignment vertical="top" textRotation="255"/>
    </xf>
    <xf numFmtId="0" fontId="25" fillId="22" borderId="125" xfId="1" applyFont="1" applyFill="1" applyBorder="1" applyAlignment="1">
      <alignment horizontal="center" vertical="top" textRotation="255" shrinkToFit="1"/>
    </xf>
    <xf numFmtId="0" fontId="25" fillId="22" borderId="51" xfId="1" applyFont="1" applyFill="1" applyBorder="1" applyAlignment="1">
      <alignment vertical="top" textRotation="255"/>
    </xf>
    <xf numFmtId="0" fontId="25" fillId="32" borderId="50" xfId="1" applyFont="1" applyFill="1" applyBorder="1" applyAlignment="1">
      <alignment vertical="top" textRotation="255" wrapText="1"/>
    </xf>
    <xf numFmtId="0" fontId="25" fillId="32" borderId="71" xfId="1" applyFont="1" applyFill="1" applyBorder="1" applyAlignment="1">
      <alignment vertical="top" textRotation="255"/>
    </xf>
    <xf numFmtId="0" fontId="25" fillId="32" borderId="51" xfId="1" applyFont="1" applyFill="1" applyBorder="1" applyAlignment="1">
      <alignment vertical="top" textRotation="255"/>
    </xf>
    <xf numFmtId="0" fontId="25" fillId="25" borderId="50" xfId="1" applyFont="1" applyFill="1" applyBorder="1" applyAlignment="1">
      <alignment vertical="top" textRotation="255" wrapText="1"/>
    </xf>
    <xf numFmtId="0" fontId="25" fillId="25" borderId="125" xfId="1" applyFont="1" applyFill="1" applyBorder="1" applyAlignment="1">
      <alignment horizontal="center" vertical="top" textRotation="255" wrapText="1"/>
    </xf>
    <xf numFmtId="0" fontId="25" fillId="25" borderId="71" xfId="1" applyFont="1" applyFill="1" applyBorder="1" applyAlignment="1">
      <alignment horizontal="center" vertical="top" textRotation="255" shrinkToFit="1"/>
    </xf>
    <xf numFmtId="0" fontId="25" fillId="25" borderId="51" xfId="1" applyFont="1" applyFill="1" applyBorder="1" applyAlignment="1">
      <alignment horizontal="center" vertical="top" textRotation="255" shrinkToFit="1"/>
    </xf>
    <xf numFmtId="0" fontId="25" fillId="7" borderId="50" xfId="1" applyFont="1" applyFill="1" applyBorder="1" applyAlignment="1">
      <alignment vertical="top" textRotation="255" shrinkToFit="1"/>
    </xf>
    <xf numFmtId="0" fontId="25" fillId="7" borderId="84" xfId="1" applyFont="1" applyFill="1" applyBorder="1" applyAlignment="1">
      <alignment horizontal="center" vertical="top" textRotation="255" wrapText="1" shrinkToFit="1"/>
    </xf>
    <xf numFmtId="0" fontId="68" fillId="0" borderId="139" xfId="1" applyFont="1" applyBorder="1" applyAlignment="1">
      <alignment horizontal="center" vertical="center"/>
    </xf>
    <xf numFmtId="0" fontId="68" fillId="0" borderId="50" xfId="1" applyFont="1" applyBorder="1" applyAlignment="1">
      <alignment horizontal="center" vertical="top" textRotation="255" shrinkToFit="1"/>
    </xf>
    <xf numFmtId="0" fontId="68" fillId="0" borderId="102" xfId="1" applyFont="1" applyBorder="1" applyAlignment="1">
      <alignment horizontal="center" vertical="top" textRotation="255" shrinkToFit="1"/>
    </xf>
    <xf numFmtId="0" fontId="68" fillId="0" borderId="51" xfId="1" applyFont="1" applyBorder="1" applyAlignment="1">
      <alignment horizontal="center" vertical="top" textRotation="255" shrinkToFit="1"/>
    </xf>
    <xf numFmtId="0" fontId="68" fillId="0" borderId="49" xfId="1" applyFont="1" applyBorder="1" applyAlignment="1">
      <alignment horizontal="center" vertical="top" textRotation="255" shrinkToFit="1"/>
    </xf>
    <xf numFmtId="0" fontId="68" fillId="0" borderId="125" xfId="1" applyFont="1" applyBorder="1" applyAlignment="1">
      <alignment horizontal="center" vertical="top" textRotation="255" shrinkToFit="1"/>
    </xf>
    <xf numFmtId="0" fontId="68" fillId="0" borderId="49" xfId="1" applyFont="1" applyBorder="1" applyAlignment="1">
      <alignment vertical="top" textRotation="255"/>
    </xf>
    <xf numFmtId="0" fontId="68" fillId="0" borderId="71" xfId="1" applyFont="1" applyBorder="1" applyAlignment="1">
      <alignment vertical="top" textRotation="255"/>
    </xf>
    <xf numFmtId="0" fontId="68" fillId="0" borderId="51" xfId="1" applyFont="1" applyBorder="1" applyAlignment="1">
      <alignment vertical="top" textRotation="255"/>
    </xf>
    <xf numFmtId="0" fontId="68" fillId="0" borderId="50" xfId="1" applyFont="1" applyBorder="1" applyAlignment="1">
      <alignment vertical="top" textRotation="255" wrapText="1"/>
    </xf>
    <xf numFmtId="0" fontId="68" fillId="0" borderId="125" xfId="1" applyFont="1" applyBorder="1" applyAlignment="1">
      <alignment horizontal="center" vertical="top" textRotation="255" wrapText="1"/>
    </xf>
    <xf numFmtId="0" fontId="68" fillId="0" borderId="71" xfId="1" applyFont="1" applyBorder="1" applyAlignment="1">
      <alignment horizontal="center" vertical="top" textRotation="255" shrinkToFit="1"/>
    </xf>
    <xf numFmtId="0" fontId="68" fillId="0" borderId="50" xfId="1" applyFont="1" applyBorder="1" applyAlignment="1">
      <alignment vertical="top" textRotation="255" shrinkToFit="1"/>
    </xf>
    <xf numFmtId="0" fontId="68" fillId="0" borderId="84" xfId="1" applyFont="1" applyBorder="1" applyAlignment="1">
      <alignment horizontal="center" vertical="top" textRotation="255" wrapText="1" shrinkToFit="1"/>
    </xf>
    <xf numFmtId="0" fontId="35" fillId="30" borderId="16" xfId="1" applyFont="1" applyFill="1" applyBorder="1" applyAlignment="1">
      <alignment vertical="center" wrapText="1"/>
    </xf>
    <xf numFmtId="0" fontId="35" fillId="30" borderId="0" xfId="1" applyFont="1" applyFill="1" applyAlignment="1">
      <alignment vertical="center" wrapText="1"/>
    </xf>
    <xf numFmtId="0" fontId="35" fillId="30" borderId="142" xfId="1" applyFont="1" applyFill="1" applyBorder="1" applyAlignment="1">
      <alignment vertical="center" wrapText="1"/>
    </xf>
    <xf numFmtId="0" fontId="29" fillId="35" borderId="143" xfId="1" applyFont="1" applyFill="1" applyBorder="1" applyAlignment="1">
      <alignment vertical="center" shrinkToFit="1"/>
    </xf>
    <xf numFmtId="0" fontId="29" fillId="35" borderId="31" xfId="1" applyFont="1" applyFill="1" applyBorder="1" applyAlignment="1">
      <alignment vertical="center" shrinkToFit="1"/>
    </xf>
    <xf numFmtId="0" fontId="29" fillId="35" borderId="144" xfId="1" applyFont="1" applyFill="1" applyBorder="1" applyAlignment="1">
      <alignment vertical="center" shrinkToFit="1"/>
    </xf>
    <xf numFmtId="0" fontId="29" fillId="40" borderId="145" xfId="1" applyFont="1" applyFill="1" applyBorder="1" applyAlignment="1">
      <alignment vertical="center" shrinkToFit="1"/>
    </xf>
    <xf numFmtId="0" fontId="29" fillId="40" borderId="124" xfId="1" applyFont="1" applyFill="1" applyBorder="1" applyAlignment="1">
      <alignment vertical="center" shrinkToFit="1"/>
    </xf>
    <xf numFmtId="0" fontId="29" fillId="40" borderId="62" xfId="1" applyFont="1" applyFill="1" applyBorder="1" applyAlignment="1">
      <alignment vertical="center" shrinkToFit="1"/>
    </xf>
    <xf numFmtId="0" fontId="29" fillId="22" borderId="145" xfId="1" applyFont="1" applyFill="1" applyBorder="1" applyAlignment="1">
      <alignment vertical="center" shrinkToFit="1"/>
    </xf>
    <xf numFmtId="0" fontId="29" fillId="22" borderId="124" xfId="1" applyFont="1" applyFill="1" applyBorder="1" applyAlignment="1">
      <alignment vertical="center" shrinkToFit="1"/>
    </xf>
    <xf numFmtId="0" fontId="29" fillId="22" borderId="144" xfId="1" applyFont="1" applyFill="1" applyBorder="1" applyAlignment="1">
      <alignment vertical="center" shrinkToFit="1"/>
    </xf>
    <xf numFmtId="0" fontId="29" fillId="34" borderId="57" xfId="1" applyFont="1" applyFill="1" applyBorder="1" applyAlignment="1">
      <alignment vertical="center" shrinkToFit="1"/>
    </xf>
    <xf numFmtId="0" fontId="29" fillId="32" borderId="145" xfId="1" applyFont="1" applyFill="1" applyBorder="1" applyAlignment="1">
      <alignment vertical="center" shrinkToFit="1"/>
    </xf>
    <xf numFmtId="0" fontId="29" fillId="32" borderId="124" xfId="1" applyFont="1" applyFill="1" applyBorder="1" applyAlignment="1">
      <alignment vertical="center" shrinkToFit="1"/>
    </xf>
    <xf numFmtId="0" fontId="29" fillId="32" borderId="144" xfId="1" applyFont="1" applyFill="1" applyBorder="1" applyAlignment="1">
      <alignment vertical="center" shrinkToFit="1"/>
    </xf>
    <xf numFmtId="0" fontId="29" fillId="25" borderId="143" xfId="1" applyFont="1" applyFill="1" applyBorder="1" applyAlignment="1">
      <alignment vertical="center" shrinkToFit="1"/>
    </xf>
    <xf numFmtId="0" fontId="29" fillId="25" borderId="124" xfId="1" applyFont="1" applyFill="1" applyBorder="1" applyAlignment="1">
      <alignment vertical="center" shrinkToFit="1"/>
    </xf>
    <xf numFmtId="0" fontId="29" fillId="25" borderId="144" xfId="1" applyFont="1" applyFill="1" applyBorder="1" applyAlignment="1">
      <alignment vertical="center" shrinkToFit="1"/>
    </xf>
    <xf numFmtId="0" fontId="29" fillId="39" borderId="144" xfId="1" applyFont="1" applyFill="1" applyBorder="1" applyAlignment="1">
      <alignment vertical="center" shrinkToFit="1"/>
    </xf>
    <xf numFmtId="0" fontId="29" fillId="7" borderId="246" xfId="1" applyFont="1" applyFill="1" applyBorder="1" applyAlignment="1">
      <alignment vertical="center" shrinkToFit="1"/>
    </xf>
    <xf numFmtId="0" fontId="29" fillId="7" borderId="62" xfId="1" applyFont="1" applyFill="1" applyBorder="1" applyAlignment="1">
      <alignment vertical="center" shrinkToFit="1"/>
    </xf>
    <xf numFmtId="0" fontId="29" fillId="26" borderId="132" xfId="1" applyFont="1" applyFill="1" applyBorder="1" applyAlignment="1">
      <alignment vertical="center" shrinkToFit="1"/>
    </xf>
    <xf numFmtId="0" fontId="29" fillId="30" borderId="146" xfId="1" applyFont="1" applyFill="1" applyBorder="1" applyAlignment="1">
      <alignment vertical="center" shrinkToFit="1"/>
    </xf>
    <xf numFmtId="0" fontId="80" fillId="0" borderId="16" xfId="1" applyFont="1" applyBorder="1" applyAlignment="1">
      <alignment vertical="center" wrapText="1"/>
    </xf>
    <xf numFmtId="0" fontId="80" fillId="0" borderId="0" xfId="1" applyFont="1" applyAlignment="1">
      <alignment vertical="center" wrapText="1"/>
    </xf>
    <xf numFmtId="0" fontId="80" fillId="0" borderId="142" xfId="1" applyFont="1" applyBorder="1" applyAlignment="1">
      <alignment vertical="center" wrapText="1"/>
    </xf>
    <xf numFmtId="0" fontId="67" fillId="0" borderId="143" xfId="1" applyFont="1" applyBorder="1" applyAlignment="1">
      <alignment vertical="center" shrinkToFit="1"/>
    </xf>
    <xf numFmtId="0" fontId="67" fillId="0" borderId="31" xfId="1" applyFont="1" applyBorder="1" applyAlignment="1">
      <alignment vertical="center" shrinkToFit="1"/>
    </xf>
    <xf numFmtId="0" fontId="67" fillId="0" borderId="144" xfId="1" applyFont="1" applyBorder="1" applyAlignment="1">
      <alignment vertical="center" shrinkToFit="1"/>
    </xf>
    <xf numFmtId="0" fontId="67" fillId="0" borderId="145" xfId="1" applyFont="1" applyBorder="1" applyAlignment="1">
      <alignment vertical="center" shrinkToFit="1"/>
    </xf>
    <xf numFmtId="0" fontId="67" fillId="0" borderId="124" xfId="1" applyFont="1" applyBorder="1" applyAlignment="1">
      <alignment vertical="center" shrinkToFit="1"/>
    </xf>
    <xf numFmtId="0" fontId="67" fillId="0" borderId="62" xfId="1" applyFont="1" applyBorder="1" applyAlignment="1">
      <alignment vertical="center" shrinkToFit="1"/>
    </xf>
    <xf numFmtId="0" fontId="67" fillId="0" borderId="57" xfId="1" applyFont="1" applyBorder="1" applyAlignment="1">
      <alignment vertical="center" shrinkToFit="1"/>
    </xf>
    <xf numFmtId="0" fontId="67" fillId="0" borderId="246" xfId="1" applyFont="1" applyBorder="1" applyAlignment="1">
      <alignment vertical="center" shrinkToFit="1"/>
    </xf>
    <xf numFmtId="0" fontId="67" fillId="0" borderId="132" xfId="1" applyFont="1" applyBorder="1" applyAlignment="1">
      <alignment vertical="center" shrinkToFit="1"/>
    </xf>
    <xf numFmtId="0" fontId="67" fillId="0" borderId="146" xfId="1" applyFont="1" applyBorder="1" applyAlignment="1">
      <alignment vertical="center" shrinkToFit="1"/>
    </xf>
    <xf numFmtId="0" fontId="29" fillId="35" borderId="69" xfId="1" applyFont="1" applyFill="1" applyBorder="1" applyAlignment="1">
      <alignment vertical="center" shrinkToFit="1"/>
    </xf>
    <xf numFmtId="0" fontId="29" fillId="35" borderId="166" xfId="1" applyFont="1" applyFill="1" applyBorder="1" applyAlignment="1">
      <alignment vertical="center" shrinkToFit="1"/>
    </xf>
    <xf numFmtId="0" fontId="29" fillId="35" borderId="70" xfId="1" applyFont="1" applyFill="1" applyBorder="1" applyAlignment="1">
      <alignment vertical="center" shrinkToFit="1"/>
    </xf>
    <xf numFmtId="0" fontId="29" fillId="40" borderId="68" xfId="1" applyFont="1" applyFill="1" applyBorder="1" applyAlignment="1">
      <alignment vertical="center" shrinkToFit="1"/>
    </xf>
    <xf numFmtId="0" fontId="29" fillId="40" borderId="127" xfId="1" applyFont="1" applyFill="1" applyBorder="1" applyAlignment="1">
      <alignment vertical="center" shrinkToFit="1"/>
    </xf>
    <xf numFmtId="0" fontId="29" fillId="40" borderId="70" xfId="1" applyFont="1" applyFill="1" applyBorder="1" applyAlignment="1">
      <alignment vertical="center" shrinkToFit="1"/>
    </xf>
    <xf numFmtId="0" fontId="29" fillId="22" borderId="68" xfId="1" applyFont="1" applyFill="1" applyBorder="1" applyAlignment="1">
      <alignment vertical="center" shrinkToFit="1"/>
    </xf>
    <xf numFmtId="0" fontId="29" fillId="22" borderId="127" xfId="1" applyFont="1" applyFill="1" applyBorder="1" applyAlignment="1">
      <alignment vertical="center" shrinkToFit="1"/>
    </xf>
    <xf numFmtId="0" fontId="29" fillId="22" borderId="70" xfId="1" applyFont="1" applyFill="1" applyBorder="1" applyAlignment="1">
      <alignment vertical="center" shrinkToFit="1"/>
    </xf>
    <xf numFmtId="0" fontId="29" fillId="34" borderId="65" xfId="1" applyFont="1" applyFill="1" applyBorder="1" applyAlignment="1">
      <alignment vertical="center" shrinkToFit="1"/>
    </xf>
    <xf numFmtId="0" fontId="29" fillId="32" borderId="68" xfId="1" applyFont="1" applyFill="1" applyBorder="1" applyAlignment="1">
      <alignment vertical="center" shrinkToFit="1"/>
    </xf>
    <xf numFmtId="0" fontId="29" fillId="32" borderId="127" xfId="1" applyFont="1" applyFill="1" applyBorder="1" applyAlignment="1">
      <alignment vertical="center" shrinkToFit="1"/>
    </xf>
    <xf numFmtId="0" fontId="29" fillId="32" borderId="70" xfId="1" applyFont="1" applyFill="1" applyBorder="1" applyAlignment="1">
      <alignment vertical="center" shrinkToFit="1"/>
    </xf>
    <xf numFmtId="0" fontId="29" fillId="25" borderId="69" xfId="1" applyFont="1" applyFill="1" applyBorder="1" applyAlignment="1">
      <alignment vertical="center" shrinkToFit="1"/>
    </xf>
    <xf numFmtId="0" fontId="29" fillId="25" borderId="127" xfId="1" applyFont="1" applyFill="1" applyBorder="1" applyAlignment="1">
      <alignment vertical="center" shrinkToFit="1"/>
    </xf>
    <xf numFmtId="0" fontId="29" fillId="7" borderId="144" xfId="1" applyFont="1" applyFill="1" applyBorder="1" applyAlignment="1">
      <alignment vertical="center" shrinkToFit="1"/>
    </xf>
    <xf numFmtId="0" fontId="29" fillId="30" borderId="259" xfId="1" applyFont="1" applyFill="1" applyBorder="1" applyAlignment="1">
      <alignment horizontal="right" vertical="center" shrinkToFit="1"/>
    </xf>
    <xf numFmtId="0" fontId="67" fillId="0" borderId="69" xfId="1" applyFont="1" applyBorder="1" applyAlignment="1">
      <alignment vertical="center" shrinkToFit="1"/>
    </xf>
    <xf numFmtId="0" fontId="67" fillId="0" borderId="166" xfId="1" applyFont="1" applyBorder="1" applyAlignment="1">
      <alignment vertical="center" shrinkToFit="1"/>
    </xf>
    <xf numFmtId="0" fontId="67" fillId="0" borderId="70" xfId="1" applyFont="1" applyBorder="1" applyAlignment="1">
      <alignment vertical="center" shrinkToFit="1"/>
    </xf>
    <xf numFmtId="0" fontId="67" fillId="0" borderId="68" xfId="1" applyFont="1" applyBorder="1" applyAlignment="1">
      <alignment vertical="center" shrinkToFit="1"/>
    </xf>
    <xf numFmtId="0" fontId="67" fillId="0" borderId="127" xfId="1" applyFont="1" applyBorder="1" applyAlignment="1">
      <alignment vertical="center" shrinkToFit="1"/>
    </xf>
    <xf numFmtId="0" fontId="67" fillId="0" borderId="65" xfId="1" applyFont="1" applyBorder="1" applyAlignment="1">
      <alignment vertical="center" shrinkToFit="1"/>
    </xf>
    <xf numFmtId="0" fontId="67" fillId="0" borderId="259" xfId="1" applyFont="1" applyBorder="1" applyAlignment="1">
      <alignment horizontal="right" vertical="center" shrinkToFit="1"/>
    </xf>
    <xf numFmtId="0" fontId="35" fillId="30" borderId="43" xfId="1" applyFont="1" applyFill="1" applyBorder="1" applyAlignment="1">
      <alignment vertical="center" wrapText="1"/>
    </xf>
    <xf numFmtId="0" fontId="35" fillId="30" borderId="139" xfId="1" applyFont="1" applyFill="1" applyBorder="1" applyAlignment="1">
      <alignment vertical="center" wrapText="1"/>
    </xf>
    <xf numFmtId="0" fontId="29" fillId="35" borderId="88" xfId="1" applyFont="1" applyFill="1" applyBorder="1" applyAlignment="1">
      <alignment vertical="center" shrinkToFit="1"/>
    </xf>
    <xf numFmtId="0" fontId="29" fillId="35" borderId="0" xfId="1" applyFont="1" applyFill="1" applyAlignment="1">
      <alignment vertical="center" shrinkToFit="1"/>
    </xf>
    <xf numFmtId="0" fontId="29" fillId="35" borderId="161" xfId="1" applyFont="1" applyFill="1" applyBorder="1" applyAlignment="1">
      <alignment vertical="center" shrinkToFit="1"/>
    </xf>
    <xf numFmtId="0" fontId="29" fillId="40" borderId="38" xfId="1" applyFont="1" applyFill="1" applyBorder="1" applyAlignment="1">
      <alignment vertical="center" shrinkToFit="1"/>
    </xf>
    <xf numFmtId="0" fontId="29" fillId="40" borderId="161" xfId="1" applyFont="1" applyFill="1" applyBorder="1" applyAlignment="1">
      <alignment vertical="center" shrinkToFit="1"/>
    </xf>
    <xf numFmtId="0" fontId="29" fillId="22" borderId="38" xfId="1" applyFont="1" applyFill="1" applyBorder="1" applyAlignment="1">
      <alignment vertical="center" shrinkToFit="1"/>
    </xf>
    <xf numFmtId="0" fontId="29" fillId="34" borderId="73" xfId="1" applyFont="1" applyFill="1" applyBorder="1" applyAlignment="1">
      <alignment vertical="center" shrinkToFit="1"/>
    </xf>
    <xf numFmtId="0" fontId="29" fillId="32" borderId="38" xfId="1" applyFont="1" applyFill="1" applyBorder="1" applyAlignment="1">
      <alignment vertical="center" shrinkToFit="1"/>
    </xf>
    <xf numFmtId="0" fontId="29" fillId="25" borderId="148" xfId="1" applyFont="1" applyFill="1" applyBorder="1" applyAlignment="1">
      <alignment vertical="center" shrinkToFit="1"/>
    </xf>
    <xf numFmtId="0" fontId="29" fillId="25" borderId="128" xfId="1" applyFont="1" applyFill="1" applyBorder="1" applyAlignment="1">
      <alignment vertical="center" shrinkToFit="1"/>
    </xf>
    <xf numFmtId="0" fontId="29" fillId="25" borderId="0" xfId="1" applyFont="1" applyFill="1" applyAlignment="1">
      <alignment vertical="center" shrinkToFit="1"/>
    </xf>
    <xf numFmtId="0" fontId="29" fillId="39" borderId="73" xfId="1" applyFont="1" applyFill="1" applyBorder="1" applyAlignment="1">
      <alignment vertical="center" shrinkToFit="1"/>
    </xf>
    <xf numFmtId="0" fontId="29" fillId="7" borderId="133" xfId="1" applyFont="1" applyFill="1" applyBorder="1" applyAlignment="1">
      <alignment vertical="center" shrinkToFit="1"/>
    </xf>
    <xf numFmtId="0" fontId="29" fillId="7" borderId="194" xfId="1" applyFont="1" applyFill="1" applyBorder="1" applyAlignment="1">
      <alignment vertical="center" shrinkToFit="1"/>
    </xf>
    <xf numFmtId="0" fontId="29" fillId="26" borderId="324" xfId="1" applyFont="1" applyFill="1" applyBorder="1" applyAlignment="1">
      <alignment vertical="center" shrinkToFit="1"/>
    </xf>
    <xf numFmtId="0" fontId="29" fillId="30" borderId="243" xfId="1" applyFont="1" applyFill="1" applyBorder="1" applyAlignment="1">
      <alignment horizontal="right" vertical="center" shrinkToFit="1"/>
    </xf>
    <xf numFmtId="0" fontId="80" fillId="0" borderId="43" xfId="1" applyFont="1" applyBorder="1" applyAlignment="1">
      <alignment vertical="center" wrapText="1"/>
    </xf>
    <xf numFmtId="0" fontId="80" fillId="0" borderId="139" xfId="1" applyFont="1" applyBorder="1" applyAlignment="1">
      <alignment vertical="center" wrapText="1"/>
    </xf>
    <xf numFmtId="0" fontId="67" fillId="0" borderId="0" xfId="1" applyFont="1" applyAlignment="1">
      <alignment vertical="center" shrinkToFit="1"/>
    </xf>
    <xf numFmtId="0" fontId="67" fillId="0" borderId="161" xfId="1" applyFont="1" applyBorder="1" applyAlignment="1">
      <alignment vertical="center" shrinkToFit="1"/>
    </xf>
    <xf numFmtId="0" fontId="67" fillId="0" borderId="38" xfId="1" applyFont="1" applyBorder="1" applyAlignment="1">
      <alignment vertical="center" shrinkToFit="1"/>
    </xf>
    <xf numFmtId="0" fontId="67" fillId="0" borderId="84" xfId="1" applyFont="1" applyBorder="1" applyAlignment="1">
      <alignment vertical="center" shrinkToFit="1"/>
    </xf>
    <xf numFmtId="0" fontId="67" fillId="0" borderId="46" xfId="1" applyFont="1" applyBorder="1" applyAlignment="1">
      <alignment vertical="center" shrinkToFit="1"/>
    </xf>
    <xf numFmtId="0" fontId="67" fillId="0" borderId="44" xfId="1" applyFont="1" applyBorder="1" applyAlignment="1">
      <alignment vertical="center" shrinkToFit="1"/>
    </xf>
    <xf numFmtId="0" fontId="67" fillId="0" borderId="4" xfId="1" applyFont="1" applyBorder="1" applyAlignment="1">
      <alignment vertical="center" shrinkToFit="1"/>
    </xf>
    <xf numFmtId="0" fontId="67" fillId="0" borderId="125" xfId="1" applyFont="1" applyBorder="1" applyAlignment="1">
      <alignment vertical="center" shrinkToFit="1"/>
    </xf>
    <xf numFmtId="0" fontId="67" fillId="0" borderId="5" xfId="1" applyFont="1" applyBorder="1" applyAlignment="1">
      <alignment vertical="center" shrinkToFit="1"/>
    </xf>
    <xf numFmtId="0" fontId="67" fillId="0" borderId="114" xfId="1" applyFont="1" applyBorder="1" applyAlignment="1">
      <alignment vertical="center" shrinkToFit="1"/>
    </xf>
    <xf numFmtId="0" fontId="67" fillId="0" borderId="51" xfId="1" applyFont="1" applyBorder="1" applyAlignment="1">
      <alignment vertical="center" shrinkToFit="1"/>
    </xf>
    <xf numFmtId="0" fontId="67" fillId="0" borderId="493" xfId="1" applyFont="1" applyBorder="1" applyAlignment="1">
      <alignment vertical="center" shrinkToFit="1"/>
    </xf>
    <xf numFmtId="0" fontId="67" fillId="0" borderId="243" xfId="1" applyFont="1" applyBorder="1" applyAlignment="1">
      <alignment horizontal="right" vertical="center" shrinkToFit="1"/>
    </xf>
    <xf numFmtId="0" fontId="19" fillId="0" borderId="306" xfId="1" applyFont="1" applyBorder="1" applyAlignment="1">
      <alignment vertical="center" shrinkToFit="1"/>
    </xf>
    <xf numFmtId="0" fontId="19" fillId="0" borderId="325" xfId="1" applyFont="1" applyBorder="1" applyAlignment="1">
      <alignment vertical="center" shrinkToFit="1"/>
    </xf>
    <xf numFmtId="0" fontId="19" fillId="0" borderId="174" xfId="1" applyFont="1" applyBorder="1" applyAlignment="1">
      <alignment vertical="center" shrinkToFit="1"/>
    </xf>
    <xf numFmtId="0" fontId="19" fillId="0" borderId="200" xfId="1" applyFont="1" applyBorder="1" applyAlignment="1">
      <alignment vertical="center" shrinkToFit="1"/>
    </xf>
    <xf numFmtId="0" fontId="19" fillId="0" borderId="307" xfId="1" applyFont="1" applyBorder="1" applyAlignment="1">
      <alignment vertical="center" shrinkToFit="1"/>
    </xf>
    <xf numFmtId="0" fontId="19" fillId="0" borderId="170" xfId="1" applyFont="1" applyBorder="1" applyAlignment="1">
      <alignment vertical="center" shrinkToFit="1"/>
    </xf>
    <xf numFmtId="0" fontId="19" fillId="0" borderId="199" xfId="1" applyFont="1" applyBorder="1" applyAlignment="1">
      <alignment vertical="center" shrinkToFit="1"/>
    </xf>
    <xf numFmtId="0" fontId="19" fillId="0" borderId="286" xfId="1" applyFont="1" applyBorder="1" applyAlignment="1">
      <alignment vertical="center" shrinkToFit="1"/>
    </xf>
    <xf numFmtId="0" fontId="19" fillId="0" borderId="326" xfId="1" applyFont="1" applyBorder="1" applyAlignment="1">
      <alignment vertical="center" shrinkToFit="1"/>
    </xf>
    <xf numFmtId="0" fontId="19" fillId="0" borderId="201" xfId="1" applyFont="1" applyBorder="1" applyAlignment="1">
      <alignment vertical="center" shrinkToFit="1"/>
    </xf>
    <xf numFmtId="0" fontId="19" fillId="30" borderId="32" xfId="1" applyFont="1" applyFill="1" applyBorder="1" applyAlignment="1">
      <alignment vertical="center" shrinkToFit="1"/>
    </xf>
    <xf numFmtId="0" fontId="21" fillId="0" borderId="61" xfId="1" applyFont="1" applyBorder="1" applyAlignment="1">
      <alignment vertical="center" shrinkToFit="1"/>
    </xf>
    <xf numFmtId="0" fontId="21" fillId="0" borderId="24" xfId="1" applyFont="1" applyBorder="1" applyAlignment="1">
      <alignment vertical="center" shrinkToFit="1"/>
    </xf>
    <xf numFmtId="0" fontId="21" fillId="0" borderId="62" xfId="1" applyFont="1" applyBorder="1" applyAlignment="1">
      <alignment vertical="center" shrinkToFit="1"/>
    </xf>
    <xf numFmtId="0" fontId="21" fillId="0" borderId="126" xfId="1" applyFont="1" applyBorder="1" applyAlignment="1">
      <alignment vertical="center" shrinkToFit="1"/>
    </xf>
    <xf numFmtId="0" fontId="21" fillId="0" borderId="40" xfId="1" applyFont="1" applyBorder="1" applyAlignment="1">
      <alignment vertical="center" shrinkToFit="1"/>
    </xf>
    <xf numFmtId="0" fontId="21" fillId="0" borderId="145" xfId="1" applyFont="1" applyBorder="1" applyAlignment="1">
      <alignment vertical="center" shrinkToFit="1"/>
    </xf>
    <xf numFmtId="0" fontId="21" fillId="0" borderId="124" xfId="1" applyFont="1" applyBorder="1" applyAlignment="1">
      <alignment vertical="center" shrinkToFit="1"/>
    </xf>
    <xf numFmtId="0" fontId="21" fillId="0" borderId="246" xfId="1" applyFont="1" applyBorder="1" applyAlignment="1">
      <alignment vertical="center" shrinkToFit="1"/>
    </xf>
    <xf numFmtId="0" fontId="21" fillId="0" borderId="144" xfId="1" applyFont="1" applyBorder="1" applyAlignment="1">
      <alignment vertical="center" shrinkToFit="1"/>
    </xf>
    <xf numFmtId="0" fontId="21" fillId="0" borderId="143" xfId="1" applyFont="1" applyBorder="1" applyAlignment="1">
      <alignment vertical="center" shrinkToFit="1"/>
    </xf>
    <xf numFmtId="0" fontId="21" fillId="0" borderId="132" xfId="1" applyFont="1" applyBorder="1" applyAlignment="1">
      <alignment vertical="center" shrinkToFit="1"/>
    </xf>
    <xf numFmtId="0" fontId="21" fillId="0" borderId="146" xfId="1" applyFont="1" applyBorder="1" applyAlignment="1">
      <alignment vertical="center" shrinkToFit="1"/>
    </xf>
    <xf numFmtId="0" fontId="25" fillId="30" borderId="142" xfId="1" applyFont="1" applyFill="1" applyBorder="1" applyAlignment="1">
      <alignment horizontal="center" vertical="center"/>
    </xf>
    <xf numFmtId="0" fontId="19" fillId="0" borderId="311" xfId="1" applyFont="1" applyBorder="1" applyAlignment="1">
      <alignment vertical="center" shrinkToFit="1"/>
    </xf>
    <xf numFmtId="0" fontId="19" fillId="0" borderId="166" xfId="1" applyFont="1" applyBorder="1" applyAlignment="1">
      <alignment vertical="center" shrinkToFit="1"/>
    </xf>
    <xf numFmtId="0" fontId="19" fillId="0" borderId="70" xfId="1" applyFont="1" applyBorder="1" applyAlignment="1">
      <alignment vertical="center" shrinkToFit="1"/>
    </xf>
    <xf numFmtId="0" fontId="19" fillId="0" borderId="69" xfId="1" applyFont="1" applyBorder="1" applyAlignment="1">
      <alignment vertical="center" shrinkToFit="1"/>
    </xf>
    <xf numFmtId="0" fontId="19" fillId="0" borderId="127" xfId="1" applyFont="1" applyBorder="1" applyAlignment="1">
      <alignment vertical="center" shrinkToFit="1"/>
    </xf>
    <xf numFmtId="0" fontId="19" fillId="0" borderId="65" xfId="1" applyFont="1" applyBorder="1" applyAlignment="1">
      <alignment vertical="center" shrinkToFit="1"/>
    </xf>
    <xf numFmtId="0" fontId="19" fillId="0" borderId="68" xfId="1" applyFont="1" applyBorder="1" applyAlignment="1">
      <alignment vertical="center" shrinkToFit="1"/>
    </xf>
    <xf numFmtId="0" fontId="19" fillId="0" borderId="63" xfId="1" applyFont="1" applyBorder="1" applyAlignment="1">
      <alignment vertical="center" shrinkToFit="1"/>
    </xf>
    <xf numFmtId="0" fontId="19" fillId="0" borderId="29" xfId="1" applyFont="1" applyBorder="1" applyAlignment="1">
      <alignment vertical="center" shrinkToFit="1"/>
    </xf>
    <xf numFmtId="0" fontId="19" fillId="0" borderId="182" xfId="1" applyFont="1" applyBorder="1" applyAlignment="1">
      <alignment vertical="center" shrinkToFit="1"/>
    </xf>
    <xf numFmtId="0" fontId="19" fillId="30" borderId="254" xfId="1" applyFont="1" applyFill="1" applyBorder="1" applyAlignment="1">
      <alignment horizontal="right" vertical="center" shrinkToFit="1"/>
    </xf>
    <xf numFmtId="0" fontId="68" fillId="0" borderId="142" xfId="1" applyFont="1" applyBorder="1" applyAlignment="1">
      <alignment horizontal="center" vertical="center"/>
    </xf>
    <xf numFmtId="0" fontId="21" fillId="0" borderId="69" xfId="1" applyFont="1" applyBorder="1" applyAlignment="1">
      <alignment vertical="center" shrinkToFit="1"/>
    </xf>
    <xf numFmtId="0" fontId="21" fillId="0" borderId="166" xfId="1" applyFont="1" applyBorder="1" applyAlignment="1">
      <alignment vertical="center" shrinkToFit="1"/>
    </xf>
    <xf numFmtId="0" fontId="21" fillId="0" borderId="70" xfId="1" applyFont="1" applyBorder="1" applyAlignment="1">
      <alignment vertical="center" shrinkToFit="1"/>
    </xf>
    <xf numFmtId="0" fontId="21" fillId="0" borderId="127" xfId="1" applyFont="1" applyBorder="1" applyAlignment="1">
      <alignment vertical="center" shrinkToFit="1"/>
    </xf>
    <xf numFmtId="0" fontId="21" fillId="0" borderId="65" xfId="1" applyFont="1" applyBorder="1" applyAlignment="1">
      <alignment vertical="center" shrinkToFit="1"/>
    </xf>
    <xf numFmtId="0" fontId="21" fillId="0" borderId="68" xfId="1" applyFont="1" applyBorder="1" applyAlignment="1">
      <alignment vertical="center" shrinkToFit="1"/>
    </xf>
    <xf numFmtId="0" fontId="21" fillId="0" borderId="63" xfId="1" applyFont="1" applyBorder="1" applyAlignment="1">
      <alignment vertical="center" shrinkToFit="1"/>
    </xf>
    <xf numFmtId="0" fontId="21" fillId="0" borderId="29" xfId="1" applyFont="1" applyBorder="1" applyAlignment="1">
      <alignment vertical="center" shrinkToFit="1"/>
    </xf>
    <xf numFmtId="0" fontId="21" fillId="0" borderId="494" xfId="1" applyFont="1" applyBorder="1" applyAlignment="1">
      <alignment vertical="center" shrinkToFit="1"/>
    </xf>
    <xf numFmtId="0" fontId="21" fillId="0" borderId="495" xfId="1" applyFont="1" applyBorder="1" applyAlignment="1">
      <alignment horizontal="right" vertical="center" shrinkToFit="1"/>
    </xf>
    <xf numFmtId="0" fontId="25" fillId="30" borderId="79" xfId="1" applyFont="1" applyFill="1" applyBorder="1" applyAlignment="1">
      <alignment horizontal="left" vertical="center" wrapText="1"/>
    </xf>
    <xf numFmtId="0" fontId="19" fillId="0" borderId="308" xfId="1" applyFont="1" applyBorder="1" applyAlignment="1">
      <alignment vertical="center" shrinkToFit="1"/>
    </xf>
    <xf numFmtId="0" fontId="19" fillId="0" borderId="161" xfId="1" applyFont="1" applyBorder="1" applyAlignment="1">
      <alignment vertical="center" shrinkToFit="1"/>
    </xf>
    <xf numFmtId="0" fontId="19" fillId="0" borderId="160" xfId="1" applyFont="1" applyBorder="1" applyAlignment="1">
      <alignment vertical="center" shrinkToFit="1"/>
    </xf>
    <xf numFmtId="0" fontId="19" fillId="0" borderId="159" xfId="1" applyFont="1" applyBorder="1" applyAlignment="1">
      <alignment vertical="center" shrinkToFit="1"/>
    </xf>
    <xf numFmtId="0" fontId="19" fillId="0" borderId="19" xfId="1" applyFont="1" applyBorder="1" applyAlignment="1">
      <alignment vertical="center" shrinkToFit="1"/>
    </xf>
    <xf numFmtId="0" fontId="19" fillId="0" borderId="49" xfId="1" applyFont="1" applyBorder="1" applyAlignment="1">
      <alignment vertical="center" shrinkToFit="1"/>
    </xf>
    <xf numFmtId="0" fontId="19" fillId="0" borderId="125" xfId="1" applyFont="1" applyBorder="1" applyAlignment="1">
      <alignment vertical="center" shrinkToFit="1"/>
    </xf>
    <xf numFmtId="0" fontId="19" fillId="0" borderId="71" xfId="1" applyFont="1" applyBorder="1" applyAlignment="1">
      <alignment vertical="center" shrinkToFit="1"/>
    </xf>
    <xf numFmtId="0" fontId="19" fillId="0" borderId="51" xfId="1" applyFont="1" applyBorder="1" applyAlignment="1">
      <alignment vertical="center" shrinkToFit="1"/>
    </xf>
    <xf numFmtId="0" fontId="19" fillId="0" borderId="50" xfId="1" applyFont="1" applyBorder="1" applyAlignment="1">
      <alignment vertical="center" shrinkToFit="1"/>
    </xf>
    <xf numFmtId="0" fontId="19" fillId="0" borderId="258" xfId="1" applyFont="1" applyBorder="1" applyAlignment="1">
      <alignment vertical="center" shrinkToFit="1"/>
    </xf>
    <xf numFmtId="0" fontId="19" fillId="0" borderId="84" xfId="1" applyFont="1" applyBorder="1" applyAlignment="1">
      <alignment vertical="center" shrinkToFit="1"/>
    </xf>
    <xf numFmtId="0" fontId="19" fillId="0" borderId="139" xfId="1" applyFont="1" applyBorder="1" applyAlignment="1">
      <alignment vertical="center" shrinkToFit="1"/>
    </xf>
    <xf numFmtId="0" fontId="19" fillId="0" borderId="80" xfId="1" applyFont="1" applyBorder="1" applyAlignment="1">
      <alignment vertical="center" shrinkToFit="1"/>
    </xf>
    <xf numFmtId="0" fontId="19" fillId="0" borderId="186" xfId="1" applyFont="1" applyBorder="1" applyAlignment="1">
      <alignment vertical="center" shrinkToFit="1"/>
    </xf>
    <xf numFmtId="0" fontId="19" fillId="30" borderId="85" xfId="1" applyFont="1" applyFill="1" applyBorder="1" applyAlignment="1">
      <alignment horizontal="right" vertical="center" shrinkToFit="1"/>
    </xf>
    <xf numFmtId="0" fontId="21" fillId="0" borderId="160" xfId="1" applyFont="1" applyBorder="1" applyAlignment="1">
      <alignment vertical="center" shrinkToFit="1"/>
    </xf>
    <xf numFmtId="0" fontId="21" fillId="0" borderId="161" xfId="1" applyFont="1" applyBorder="1" applyAlignment="1">
      <alignment vertical="center" shrinkToFit="1"/>
    </xf>
    <xf numFmtId="0" fontId="21" fillId="0" borderId="159" xfId="1" applyFont="1" applyBorder="1" applyAlignment="1">
      <alignment vertical="center" shrinkToFit="1"/>
    </xf>
    <xf numFmtId="0" fontId="21" fillId="0" borderId="19" xfId="1" applyFont="1" applyBorder="1" applyAlignment="1">
      <alignment vertical="center" shrinkToFit="1"/>
    </xf>
    <xf numFmtId="0" fontId="21" fillId="0" borderId="49" xfId="1" applyFont="1" applyBorder="1" applyAlignment="1">
      <alignment vertical="center" shrinkToFit="1"/>
    </xf>
    <xf numFmtId="0" fontId="21" fillId="0" borderId="125" xfId="1" applyFont="1" applyBorder="1" applyAlignment="1">
      <alignment vertical="center" shrinkToFit="1"/>
    </xf>
    <xf numFmtId="0" fontId="21" fillId="0" borderId="71" xfId="1" applyFont="1" applyBorder="1" applyAlignment="1">
      <alignment vertical="center" shrinkToFit="1"/>
    </xf>
    <xf numFmtId="0" fontId="21" fillId="0" borderId="51" xfId="1" applyFont="1" applyBorder="1" applyAlignment="1">
      <alignment vertical="center" shrinkToFit="1"/>
    </xf>
    <xf numFmtId="0" fontId="21" fillId="0" borderId="50" xfId="1" applyFont="1" applyBorder="1" applyAlignment="1">
      <alignment vertical="center" shrinkToFit="1"/>
    </xf>
    <xf numFmtId="0" fontId="21" fillId="0" borderId="258" xfId="1" applyFont="1" applyBorder="1" applyAlignment="1">
      <alignment vertical="center" shrinkToFit="1"/>
    </xf>
    <xf numFmtId="0" fontId="21" fillId="0" borderId="84" xfId="1" applyFont="1" applyBorder="1" applyAlignment="1">
      <alignment vertical="center" shrinkToFit="1"/>
    </xf>
    <xf numFmtId="0" fontId="21" fillId="0" borderId="139" xfId="1" applyFont="1" applyBorder="1" applyAlignment="1">
      <alignment vertical="center" shrinkToFit="1"/>
    </xf>
    <xf numFmtId="0" fontId="21" fillId="0" borderId="83" xfId="1" applyFont="1" applyBorder="1" applyAlignment="1">
      <alignment vertical="center" shrinkToFit="1"/>
    </xf>
    <xf numFmtId="0" fontId="21" fillId="0" borderId="5" xfId="1" applyFont="1" applyBorder="1" applyAlignment="1">
      <alignment vertical="center" shrinkToFit="1"/>
    </xf>
    <xf numFmtId="0" fontId="21" fillId="0" borderId="141" xfId="1" applyFont="1" applyBorder="1" applyAlignment="1">
      <alignment horizontal="right" vertical="center" shrinkToFit="1"/>
    </xf>
    <xf numFmtId="0" fontId="19" fillId="0" borderId="310" xfId="1" applyFont="1" applyBorder="1" applyAlignment="1">
      <alignment vertical="center" shrinkToFit="1"/>
    </xf>
    <xf numFmtId="0" fontId="19" fillId="0" borderId="24" xfId="1" applyFont="1" applyBorder="1" applyAlignment="1">
      <alignment vertical="center" shrinkToFit="1"/>
    </xf>
    <xf numFmtId="0" fontId="19" fillId="0" borderId="62" xfId="1" applyFont="1" applyBorder="1" applyAlignment="1">
      <alignment vertical="center" shrinkToFit="1"/>
    </xf>
    <xf numFmtId="0" fontId="19" fillId="0" borderId="61" xfId="1" applyFont="1" applyBorder="1" applyAlignment="1">
      <alignment vertical="center" shrinkToFit="1"/>
    </xf>
    <xf numFmtId="0" fontId="19" fillId="0" borderId="126" xfId="1" applyFont="1" applyBorder="1" applyAlignment="1">
      <alignment vertical="center" shrinkToFit="1"/>
    </xf>
    <xf numFmtId="0" fontId="19" fillId="0" borderId="40" xfId="1" applyFont="1" applyBorder="1" applyAlignment="1">
      <alignment vertical="center" shrinkToFit="1"/>
    </xf>
    <xf numFmtId="0" fontId="19" fillId="0" borderId="145" xfId="1" applyFont="1" applyBorder="1" applyAlignment="1">
      <alignment vertical="center" shrinkToFit="1"/>
    </xf>
    <xf numFmtId="0" fontId="19" fillId="0" borderId="124" xfId="1" applyFont="1" applyBorder="1" applyAlignment="1">
      <alignment vertical="center" shrinkToFit="1"/>
    </xf>
    <xf numFmtId="0" fontId="19" fillId="0" borderId="246" xfId="1" applyFont="1" applyBorder="1" applyAlignment="1">
      <alignment vertical="center" shrinkToFit="1"/>
    </xf>
    <xf numFmtId="0" fontId="19" fillId="0" borderId="144" xfId="1" applyFont="1" applyBorder="1" applyAlignment="1">
      <alignment vertical="center" shrinkToFit="1"/>
    </xf>
    <xf numFmtId="0" fontId="19" fillId="0" borderId="143" xfId="1" applyFont="1" applyBorder="1" applyAlignment="1">
      <alignment vertical="center" shrinkToFit="1"/>
    </xf>
    <xf numFmtId="0" fontId="19" fillId="0" borderId="132" xfId="1" applyFont="1" applyBorder="1" applyAlignment="1">
      <alignment vertical="center" shrinkToFit="1"/>
    </xf>
    <xf numFmtId="0" fontId="19" fillId="0" borderId="57" xfId="1" applyFont="1" applyBorder="1" applyAlignment="1">
      <alignment vertical="center" shrinkToFit="1"/>
    </xf>
    <xf numFmtId="0" fontId="19" fillId="0" borderId="327" xfId="1" applyFont="1" applyBorder="1" applyAlignment="1">
      <alignment vertical="center" shrinkToFit="1"/>
    </xf>
    <xf numFmtId="0" fontId="35" fillId="30" borderId="5" xfId="1" applyFont="1" applyFill="1" applyBorder="1" applyAlignment="1">
      <alignment vertical="center" wrapText="1"/>
    </xf>
    <xf numFmtId="0" fontId="19" fillId="30" borderId="52" xfId="1" applyFont="1" applyFill="1" applyBorder="1" applyAlignment="1">
      <alignment horizontal="right" vertical="center" shrinkToFit="1"/>
    </xf>
    <xf numFmtId="0" fontId="80" fillId="0" borderId="5" xfId="1" applyFont="1" applyBorder="1" applyAlignment="1">
      <alignment vertical="center" wrapText="1"/>
    </xf>
    <xf numFmtId="0" fontId="21" fillId="0" borderId="243" xfId="1" applyFont="1" applyBorder="1" applyAlignment="1">
      <alignment horizontal="right" vertical="center" shrinkToFit="1"/>
    </xf>
    <xf numFmtId="0" fontId="21" fillId="0" borderId="25" xfId="1" applyFont="1" applyBorder="1" applyAlignment="1">
      <alignment vertical="center" shrinkToFit="1"/>
    </xf>
    <xf numFmtId="0" fontId="19" fillId="0" borderId="46" xfId="1" applyFont="1" applyBorder="1" applyAlignment="1">
      <alignment vertical="center" shrinkToFit="1"/>
    </xf>
    <xf numFmtId="0" fontId="21" fillId="0" borderId="46" xfId="1" applyFont="1" applyBorder="1" applyAlignment="1">
      <alignment vertical="center" shrinkToFit="1"/>
    </xf>
    <xf numFmtId="0" fontId="19" fillId="30" borderId="56" xfId="1" applyFont="1" applyFill="1" applyBorder="1" applyAlignment="1">
      <alignment vertical="center" shrinkToFit="1"/>
    </xf>
    <xf numFmtId="0" fontId="21" fillId="0" borderId="430" xfId="1" applyFont="1" applyBorder="1" applyAlignment="1">
      <alignment vertical="center" shrinkToFit="1"/>
    </xf>
    <xf numFmtId="0" fontId="19" fillId="30" borderId="27" xfId="1" applyFont="1" applyFill="1" applyBorder="1" applyAlignment="1">
      <alignment horizontal="right" vertical="center" shrinkToFit="1"/>
    </xf>
    <xf numFmtId="0" fontId="21" fillId="0" borderId="259" xfId="1" applyFont="1" applyBorder="1" applyAlignment="1">
      <alignment horizontal="right" vertical="center" shrinkToFit="1"/>
    </xf>
    <xf numFmtId="0" fontId="35" fillId="30" borderId="6" xfId="1" applyFont="1" applyFill="1" applyBorder="1" applyAlignment="1">
      <alignment vertical="center" wrapText="1"/>
    </xf>
    <xf numFmtId="0" fontId="35" fillId="30" borderId="168" xfId="1" applyFont="1" applyFill="1" applyBorder="1" applyAlignment="1">
      <alignment vertical="center" wrapText="1"/>
    </xf>
    <xf numFmtId="0" fontId="25" fillId="30" borderId="168" xfId="1" applyFont="1" applyFill="1" applyBorder="1" applyAlignment="1">
      <alignment horizontal="center" vertical="center"/>
    </xf>
    <xf numFmtId="0" fontId="25" fillId="30" borderId="91" xfId="1" applyFont="1" applyFill="1" applyBorder="1" applyAlignment="1">
      <alignment horizontal="left" vertical="center" wrapText="1"/>
    </xf>
    <xf numFmtId="0" fontId="19" fillId="0" borderId="328" xfId="1" applyFont="1" applyBorder="1" applyAlignment="1">
      <alignment vertical="center" shrinkToFit="1"/>
    </xf>
    <xf numFmtId="0" fontId="19" fillId="0" borderId="329" xfId="1" applyFont="1" applyBorder="1" applyAlignment="1">
      <alignment vertical="center" shrinkToFit="1"/>
    </xf>
    <xf numFmtId="0" fontId="19" fillId="0" borderId="330" xfId="1" applyFont="1" applyBorder="1" applyAlignment="1">
      <alignment vertical="center" shrinkToFit="1"/>
    </xf>
    <xf numFmtId="0" fontId="19" fillId="0" borderId="207" xfId="1" applyFont="1" applyBorder="1" applyAlignment="1">
      <alignment vertical="center" shrinkToFit="1"/>
    </xf>
    <xf numFmtId="0" fontId="19" fillId="0" borderId="203" xfId="1" applyFont="1" applyBorder="1" applyAlignment="1">
      <alignment vertical="center" shrinkToFit="1"/>
    </xf>
    <xf numFmtId="0" fontId="19" fillId="0" borderId="206" xfId="1" applyFont="1" applyBorder="1" applyAlignment="1">
      <alignment vertical="center" shrinkToFit="1"/>
    </xf>
    <xf numFmtId="0" fontId="19" fillId="0" borderId="331" xfId="1" applyFont="1" applyBorder="1" applyAlignment="1">
      <alignment vertical="center" shrinkToFit="1"/>
    </xf>
    <xf numFmtId="0" fontId="19" fillId="0" borderId="262" xfId="1" applyFont="1" applyBorder="1" applyAlignment="1">
      <alignment vertical="center" shrinkToFit="1"/>
    </xf>
    <xf numFmtId="0" fontId="19" fillId="0" borderId="208" xfId="1" applyFont="1" applyBorder="1" applyAlignment="1">
      <alignment vertical="center" shrinkToFit="1"/>
    </xf>
    <xf numFmtId="0" fontId="19" fillId="30" borderId="92" xfId="1" applyFont="1" applyFill="1" applyBorder="1" applyAlignment="1">
      <alignment horizontal="right" vertical="center" shrinkToFit="1"/>
    </xf>
    <xf numFmtId="0" fontId="80" fillId="0" borderId="6" xfId="1" applyFont="1" applyBorder="1" applyAlignment="1">
      <alignment vertical="center" wrapText="1"/>
    </xf>
    <xf numFmtId="0" fontId="80" fillId="0" borderId="168" xfId="1" applyFont="1" applyBorder="1" applyAlignment="1">
      <alignment vertical="center" wrapText="1"/>
    </xf>
    <xf numFmtId="0" fontId="68" fillId="0" borderId="168" xfId="1" applyFont="1" applyBorder="1" applyAlignment="1">
      <alignment horizontal="center" vertical="center"/>
    </xf>
    <xf numFmtId="0" fontId="68" fillId="0" borderId="463" xfId="1" applyFont="1" applyBorder="1" applyAlignment="1">
      <alignment horizontal="left" vertical="center" wrapText="1"/>
    </xf>
    <xf numFmtId="0" fontId="21" fillId="0" borderId="94" xfId="1" applyFont="1" applyBorder="1" applyAlignment="1">
      <alignment vertical="center" shrinkToFit="1"/>
    </xf>
    <xf numFmtId="0" fontId="21" fillId="0" borderId="467" xfId="1" applyFont="1" applyBorder="1" applyAlignment="1">
      <alignment vertical="center" shrinkToFit="1"/>
    </xf>
    <xf numFmtId="0" fontId="21" fillId="0" borderId="466" xfId="1" applyFont="1" applyBorder="1" applyAlignment="1">
      <alignment vertical="center" shrinkToFit="1"/>
    </xf>
    <xf numFmtId="0" fontId="21" fillId="0" borderId="453" xfId="1" applyFont="1" applyBorder="1" applyAlignment="1">
      <alignment vertical="center" shrinkToFit="1"/>
    </xf>
    <xf numFmtId="0" fontId="21" fillId="0" borderId="496" xfId="1" applyFont="1" applyBorder="1" applyAlignment="1">
      <alignment vertical="center" shrinkToFit="1"/>
    </xf>
    <xf numFmtId="0" fontId="21" fillId="0" borderId="452" xfId="1" applyFont="1" applyBorder="1" applyAlignment="1">
      <alignment vertical="center" shrinkToFit="1"/>
    </xf>
    <xf numFmtId="0" fontId="21" fillId="0" borderId="100" xfId="1" applyFont="1" applyBorder="1" applyAlignment="1">
      <alignment vertical="center" shrinkToFit="1"/>
    </xf>
    <xf numFmtId="0" fontId="21" fillId="0" borderId="37" xfId="1" applyFont="1" applyBorder="1" applyAlignment="1">
      <alignment vertical="center" shrinkToFit="1"/>
    </xf>
    <xf numFmtId="0" fontId="21" fillId="0" borderId="497" xfId="1" applyFont="1" applyBorder="1" applyAlignment="1">
      <alignment vertical="center" shrinkToFit="1"/>
    </xf>
    <xf numFmtId="0" fontId="21" fillId="0" borderId="498" xfId="1" applyFont="1" applyBorder="1" applyAlignment="1">
      <alignment horizontal="right" vertical="center" shrinkToFit="1"/>
    </xf>
    <xf numFmtId="0" fontId="27" fillId="0" borderId="8" xfId="1" applyFont="1" applyBorder="1" applyAlignment="1">
      <alignment horizontal="center" vertical="center" textRotation="255" wrapText="1" readingOrder="1"/>
    </xf>
    <xf numFmtId="0" fontId="24" fillId="0" borderId="0" xfId="1" applyFont="1" applyAlignment="1">
      <alignment horizontal="center" vertical="center" wrapText="1"/>
    </xf>
    <xf numFmtId="0" fontId="69" fillId="0" borderId="8" xfId="1" applyFont="1" applyBorder="1" applyAlignment="1">
      <alignment horizontal="center" vertical="center" textRotation="255" wrapText="1" readingOrder="1"/>
    </xf>
    <xf numFmtId="0" fontId="70" fillId="0" borderId="0" xfId="1" applyFont="1" applyAlignment="1">
      <alignment horizontal="center" vertical="center" wrapText="1"/>
    </xf>
    <xf numFmtId="0" fontId="25" fillId="22" borderId="50" xfId="1" applyFont="1" applyFill="1" applyBorder="1" applyAlignment="1">
      <alignment vertical="top" textRotation="255"/>
    </xf>
    <xf numFmtId="0" fontId="35" fillId="16" borderId="16" xfId="1" applyFont="1" applyFill="1" applyBorder="1" applyAlignment="1">
      <alignment vertical="center" wrapText="1"/>
    </xf>
    <xf numFmtId="0" fontId="35" fillId="16" borderId="0" xfId="1" applyFont="1" applyFill="1" applyAlignment="1">
      <alignment vertical="center" wrapText="1"/>
    </xf>
    <xf numFmtId="0" fontId="35" fillId="16" borderId="142" xfId="1" applyFont="1" applyFill="1" applyBorder="1" applyAlignment="1">
      <alignment vertical="center" wrapText="1"/>
    </xf>
    <xf numFmtId="0" fontId="29" fillId="40" borderId="144" xfId="1" applyFont="1" applyFill="1" applyBorder="1" applyAlignment="1">
      <alignment vertical="center" shrinkToFit="1"/>
    </xf>
    <xf numFmtId="0" fontId="29" fillId="34" borderId="40" xfId="1" applyFont="1" applyFill="1" applyBorder="1" applyAlignment="1">
      <alignment vertical="center" shrinkToFit="1"/>
    </xf>
    <xf numFmtId="0" fontId="29" fillId="25" borderId="62" xfId="1" applyFont="1" applyFill="1" applyBorder="1" applyAlignment="1">
      <alignment vertical="center" shrinkToFit="1"/>
    </xf>
    <xf numFmtId="0" fontId="29" fillId="7" borderId="145" xfId="1" applyFont="1" applyFill="1" applyBorder="1" applyAlignment="1">
      <alignment vertical="center" shrinkToFit="1"/>
    </xf>
    <xf numFmtId="0" fontId="29" fillId="16" borderId="146" xfId="1" applyFont="1" applyFill="1" applyBorder="1" applyAlignment="1">
      <alignment vertical="center" shrinkToFit="1"/>
    </xf>
    <xf numFmtId="0" fontId="29" fillId="35" borderId="160" xfId="1" applyFont="1" applyFill="1" applyBorder="1" applyAlignment="1">
      <alignment vertical="center" shrinkToFit="1"/>
    </xf>
    <xf numFmtId="0" fontId="29" fillId="40" borderId="159" xfId="1" applyFont="1" applyFill="1" applyBorder="1" applyAlignment="1">
      <alignment vertical="center" shrinkToFit="1"/>
    </xf>
    <xf numFmtId="0" fontId="29" fillId="22" borderId="159" xfId="1" applyFont="1" applyFill="1" applyBorder="1" applyAlignment="1">
      <alignment vertical="center" shrinkToFit="1"/>
    </xf>
    <xf numFmtId="0" fontId="29" fillId="22" borderId="161" xfId="1" applyFont="1" applyFill="1" applyBorder="1" applyAlignment="1">
      <alignment vertical="center" shrinkToFit="1"/>
    </xf>
    <xf numFmtId="0" fontId="29" fillId="34" borderId="19" xfId="1" applyFont="1" applyFill="1" applyBorder="1" applyAlignment="1">
      <alignment vertical="center" shrinkToFit="1"/>
    </xf>
    <xf numFmtId="0" fontId="29" fillId="32" borderId="159" xfId="1" applyFont="1" applyFill="1" applyBorder="1" applyAlignment="1">
      <alignment vertical="center" shrinkToFit="1"/>
    </xf>
    <xf numFmtId="0" fontId="29" fillId="25" borderId="160" xfId="1" applyFont="1" applyFill="1" applyBorder="1" applyAlignment="1">
      <alignment vertical="center" shrinkToFit="1"/>
    </xf>
    <xf numFmtId="0" fontId="29" fillId="25" borderId="159" xfId="1" applyFont="1" applyFill="1" applyBorder="1" applyAlignment="1">
      <alignment vertical="center" shrinkToFit="1"/>
    </xf>
    <xf numFmtId="0" fontId="29" fillId="25" borderId="161" xfId="1" applyFont="1" applyFill="1" applyBorder="1" applyAlignment="1">
      <alignment vertical="center" shrinkToFit="1"/>
    </xf>
    <xf numFmtId="0" fontId="29" fillId="7" borderId="38" xfId="1" applyFont="1" applyFill="1" applyBorder="1" applyAlignment="1">
      <alignment vertical="center" shrinkToFit="1"/>
    </xf>
    <xf numFmtId="0" fontId="29" fillId="7" borderId="161" xfId="1" applyFont="1" applyFill="1" applyBorder="1" applyAlignment="1">
      <alignment vertical="center" shrinkToFit="1"/>
    </xf>
    <xf numFmtId="0" fontId="29" fillId="16" borderId="247" xfId="1" applyFont="1" applyFill="1" applyBorder="1" applyAlignment="1">
      <alignment vertical="center" shrinkToFit="1"/>
    </xf>
    <xf numFmtId="0" fontId="35" fillId="16" borderId="43" xfId="1" applyFont="1" applyFill="1" applyBorder="1" applyAlignment="1">
      <alignment vertical="center" wrapText="1"/>
    </xf>
    <xf numFmtId="0" fontId="35" fillId="16" borderId="139" xfId="1" applyFont="1" applyFill="1" applyBorder="1" applyAlignment="1">
      <alignment vertical="center" wrapText="1"/>
    </xf>
    <xf numFmtId="0" fontId="29" fillId="35" borderId="26" xfId="1" applyFont="1" applyFill="1" applyBorder="1" applyAlignment="1">
      <alignment vertical="center" shrinkToFit="1"/>
    </xf>
    <xf numFmtId="0" fontId="29" fillId="35" borderId="89" xfId="1" applyFont="1" applyFill="1" applyBorder="1" applyAlignment="1">
      <alignment vertical="center" shrinkToFit="1"/>
    </xf>
    <xf numFmtId="0" fontId="29" fillId="40" borderId="87" xfId="1" applyFont="1" applyFill="1" applyBorder="1" applyAlignment="1">
      <alignment vertical="center" shrinkToFit="1"/>
    </xf>
    <xf numFmtId="0" fontId="29" fillId="40" borderId="128" xfId="1" applyFont="1" applyFill="1" applyBorder="1" applyAlignment="1">
      <alignment vertical="center" shrinkToFit="1"/>
    </xf>
    <xf numFmtId="0" fontId="29" fillId="40" borderId="89" xfId="1" applyFont="1" applyFill="1" applyBorder="1" applyAlignment="1">
      <alignment vertical="center" shrinkToFit="1"/>
    </xf>
    <xf numFmtId="0" fontId="29" fillId="22" borderId="87" xfId="1" applyFont="1" applyFill="1" applyBorder="1" applyAlignment="1">
      <alignment vertical="center" shrinkToFit="1"/>
    </xf>
    <xf numFmtId="0" fontId="29" fillId="22" borderId="128" xfId="1" applyFont="1" applyFill="1" applyBorder="1" applyAlignment="1">
      <alignment vertical="center" shrinkToFit="1"/>
    </xf>
    <xf numFmtId="0" fontId="29" fillId="22" borderId="89" xfId="1" applyFont="1" applyFill="1" applyBorder="1" applyAlignment="1">
      <alignment vertical="center" shrinkToFit="1"/>
    </xf>
    <xf numFmtId="0" fontId="29" fillId="32" borderId="87" xfId="1" applyFont="1" applyFill="1" applyBorder="1" applyAlignment="1">
      <alignment vertical="center" shrinkToFit="1"/>
    </xf>
    <xf numFmtId="0" fontId="29" fillId="32" borderId="128" xfId="1" applyFont="1" applyFill="1" applyBorder="1" applyAlignment="1">
      <alignment vertical="center" shrinkToFit="1"/>
    </xf>
    <xf numFmtId="0" fontId="29" fillId="32" borderId="89" xfId="1" applyFont="1" applyFill="1" applyBorder="1" applyAlignment="1">
      <alignment vertical="center" shrinkToFit="1"/>
    </xf>
    <xf numFmtId="0" fontId="29" fillId="25" borderId="88" xfId="1" applyFont="1" applyFill="1" applyBorder="1" applyAlignment="1">
      <alignment vertical="center" shrinkToFit="1"/>
    </xf>
    <xf numFmtId="0" fontId="29" fillId="25" borderId="89" xfId="1" applyFont="1" applyFill="1" applyBorder="1" applyAlignment="1">
      <alignment vertical="center" shrinkToFit="1"/>
    </xf>
    <xf numFmtId="0" fontId="29" fillId="7" borderId="87" xfId="1" applyFont="1" applyFill="1" applyBorder="1" applyAlignment="1">
      <alignment vertical="center" shrinkToFit="1"/>
    </xf>
    <xf numFmtId="0" fontId="29" fillId="7" borderId="89" xfId="1" applyFont="1" applyFill="1" applyBorder="1" applyAlignment="1">
      <alignment vertical="center" shrinkToFit="1"/>
    </xf>
    <xf numFmtId="0" fontId="29" fillId="26" borderId="99" xfId="1" applyFont="1" applyFill="1" applyBorder="1" applyAlignment="1">
      <alignment vertical="center" shrinkToFit="1"/>
    </xf>
    <xf numFmtId="0" fontId="29" fillId="16" borderId="243" xfId="1" applyFont="1" applyFill="1" applyBorder="1" applyAlignment="1">
      <alignment horizontal="right" vertical="center" shrinkToFit="1"/>
    </xf>
    <xf numFmtId="0" fontId="19" fillId="16" borderId="32" xfId="1" applyFont="1" applyFill="1" applyBorder="1" applyAlignment="1">
      <alignment vertical="center" shrinkToFit="1"/>
    </xf>
    <xf numFmtId="0" fontId="25" fillId="16" borderId="142" xfId="1" applyFont="1" applyFill="1" applyBorder="1" applyAlignment="1">
      <alignment horizontal="center" vertical="center"/>
    </xf>
    <xf numFmtId="0" fontId="19" fillId="0" borderId="248" xfId="1" applyFont="1" applyBorder="1" applyAlignment="1">
      <alignment vertical="center" shrinkToFit="1"/>
    </xf>
    <xf numFmtId="0" fontId="19" fillId="0" borderId="142" xfId="1" applyFont="1" applyBorder="1" applyAlignment="1">
      <alignment vertical="center" shrinkToFit="1"/>
    </xf>
    <xf numFmtId="0" fontId="19" fillId="0" borderId="287" xfId="1" applyFont="1" applyBorder="1" applyAlignment="1">
      <alignment vertical="center" shrinkToFit="1"/>
    </xf>
    <xf numFmtId="0" fontId="19" fillId="16" borderId="17" xfId="1" applyFont="1" applyFill="1" applyBorder="1" applyAlignment="1">
      <alignment vertical="center" shrinkToFit="1"/>
    </xf>
    <xf numFmtId="0" fontId="25" fillId="16" borderId="139" xfId="1" applyFont="1" applyFill="1" applyBorder="1" applyAlignment="1">
      <alignment horizontal="center" vertical="center"/>
    </xf>
    <xf numFmtId="0" fontId="25" fillId="16" borderId="79" xfId="1" applyFont="1" applyFill="1" applyBorder="1" applyAlignment="1">
      <alignment horizontal="left" vertical="center" wrapText="1"/>
    </xf>
    <xf numFmtId="0" fontId="19" fillId="0" borderId="309" xfId="1" applyFont="1" applyBorder="1" applyAlignment="1">
      <alignment vertical="center" shrinkToFit="1"/>
    </xf>
    <xf numFmtId="0" fontId="19" fillId="0" borderId="102" xfId="1" applyFont="1" applyBorder="1" applyAlignment="1">
      <alignment vertical="center" shrinkToFit="1"/>
    </xf>
    <xf numFmtId="0" fontId="19" fillId="0" borderId="140" xfId="1" applyFont="1" applyBorder="1" applyAlignment="1">
      <alignment vertical="center" shrinkToFit="1"/>
    </xf>
    <xf numFmtId="0" fontId="19" fillId="0" borderId="178" xfId="1" applyFont="1" applyBorder="1" applyAlignment="1">
      <alignment vertical="center" shrinkToFit="1"/>
    </xf>
    <xf numFmtId="0" fontId="19" fillId="16" borderId="52" xfId="1" applyFont="1" applyFill="1" applyBorder="1" applyAlignment="1">
      <alignment horizontal="right" vertical="center" shrinkToFit="1"/>
    </xf>
    <xf numFmtId="0" fontId="19" fillId="0" borderId="55" xfId="1" applyFont="1" applyBorder="1" applyAlignment="1">
      <alignment vertical="center" shrinkToFit="1"/>
    </xf>
    <xf numFmtId="0" fontId="35" fillId="16" borderId="5" xfId="1" applyFont="1" applyFill="1" applyBorder="1" applyAlignment="1">
      <alignment vertical="center" wrapText="1"/>
    </xf>
    <xf numFmtId="0" fontId="35" fillId="16" borderId="6" xfId="1" applyFont="1" applyFill="1" applyBorder="1" applyAlignment="1">
      <alignment vertical="center" wrapText="1"/>
    </xf>
    <xf numFmtId="0" fontId="35" fillId="16" borderId="168" xfId="1" applyFont="1" applyFill="1" applyBorder="1" applyAlignment="1">
      <alignment vertical="center" wrapText="1"/>
    </xf>
    <xf numFmtId="0" fontId="25" fillId="16" borderId="168" xfId="1" applyFont="1" applyFill="1" applyBorder="1" applyAlignment="1">
      <alignment horizontal="center" vertical="center"/>
    </xf>
    <xf numFmtId="0" fontId="25" fillId="16" borderId="91" xfId="1" applyFont="1" applyFill="1" applyBorder="1" applyAlignment="1">
      <alignment horizontal="left" vertical="center" wrapText="1"/>
    </xf>
    <xf numFmtId="0" fontId="19" fillId="0" borderId="332" xfId="1" applyFont="1" applyBorder="1" applyAlignment="1">
      <alignment vertical="center" shrinkToFit="1"/>
    </xf>
    <xf numFmtId="0" fontId="19" fillId="0" borderId="261" xfId="1" applyFont="1" applyBorder="1" applyAlignment="1">
      <alignment vertical="center" shrinkToFit="1"/>
    </xf>
    <xf numFmtId="0" fontId="19" fillId="0" borderId="333" xfId="1" applyFont="1" applyBorder="1" applyAlignment="1">
      <alignment vertical="center" shrinkToFit="1"/>
    </xf>
    <xf numFmtId="0" fontId="19" fillId="0" borderId="194" xfId="1" applyFont="1" applyBorder="1" applyAlignment="1">
      <alignment vertical="center" shrinkToFit="1"/>
    </xf>
    <xf numFmtId="0" fontId="19" fillId="0" borderId="196" xfId="1" applyFont="1" applyBorder="1" applyAlignment="1">
      <alignment vertical="center" shrinkToFit="1"/>
    </xf>
    <xf numFmtId="0" fontId="19" fillId="16" borderId="253" xfId="1" applyFont="1" applyFill="1" applyBorder="1" applyAlignment="1">
      <alignment horizontal="right" vertical="center" shrinkToFit="1"/>
    </xf>
    <xf numFmtId="0" fontId="27" fillId="0" borderId="0" xfId="1" applyFont="1" applyAlignment="1">
      <alignment horizontal="center" vertical="center" textRotation="255" wrapText="1" readingOrder="1"/>
    </xf>
    <xf numFmtId="0" fontId="35" fillId="17" borderId="16" xfId="1" applyFont="1" applyFill="1" applyBorder="1" applyAlignment="1">
      <alignment vertical="center" wrapText="1"/>
    </xf>
    <xf numFmtId="0" fontId="35" fillId="17" borderId="0" xfId="1" applyFont="1" applyFill="1" applyAlignment="1">
      <alignment vertical="center" wrapText="1"/>
    </xf>
    <xf numFmtId="0" fontId="35" fillId="17" borderId="142" xfId="1" applyFont="1" applyFill="1" applyBorder="1" applyAlignment="1">
      <alignment vertical="center" wrapText="1"/>
    </xf>
    <xf numFmtId="0" fontId="29" fillId="17" borderId="146" xfId="1" applyFont="1" applyFill="1" applyBorder="1" applyAlignment="1">
      <alignment vertical="center" shrinkToFit="1"/>
    </xf>
    <xf numFmtId="0" fontId="29" fillId="17" borderId="247" xfId="1" applyFont="1" applyFill="1" applyBorder="1" applyAlignment="1">
      <alignment vertical="center" shrinkToFit="1"/>
    </xf>
    <xf numFmtId="0" fontId="35" fillId="17" borderId="43" xfId="1" applyFont="1" applyFill="1" applyBorder="1" applyAlignment="1">
      <alignment vertical="center" wrapText="1"/>
    </xf>
    <xf numFmtId="0" fontId="35" fillId="17" borderId="139" xfId="1" applyFont="1" applyFill="1" applyBorder="1" applyAlignment="1">
      <alignment vertical="center" wrapText="1"/>
    </xf>
    <xf numFmtId="0" fontId="29" fillId="17" borderId="243" xfId="1" applyFont="1" applyFill="1" applyBorder="1" applyAlignment="1">
      <alignment horizontal="right" vertical="center" shrinkToFit="1"/>
    </xf>
    <xf numFmtId="0" fontId="19" fillId="17" borderId="32" xfId="1" applyFont="1" applyFill="1" applyBorder="1" applyAlignment="1">
      <alignment vertical="center" shrinkToFit="1"/>
    </xf>
    <xf numFmtId="0" fontId="25" fillId="17" borderId="142" xfId="1" applyFont="1" applyFill="1" applyBorder="1" applyAlignment="1">
      <alignment horizontal="center" vertical="center"/>
    </xf>
    <xf numFmtId="0" fontId="19" fillId="17" borderId="17" xfId="1" applyFont="1" applyFill="1" applyBorder="1" applyAlignment="1">
      <alignment vertical="center" shrinkToFit="1"/>
    </xf>
    <xf numFmtId="0" fontId="25" fillId="17" borderId="139" xfId="1" applyFont="1" applyFill="1" applyBorder="1" applyAlignment="1">
      <alignment horizontal="center" vertical="center"/>
    </xf>
    <xf numFmtId="0" fontId="25" fillId="17" borderId="79" xfId="1" applyFont="1" applyFill="1" applyBorder="1" applyAlignment="1">
      <alignment horizontal="left" vertical="center" wrapText="1"/>
    </xf>
    <xf numFmtId="0" fontId="19" fillId="17" borderId="52" xfId="1" applyFont="1" applyFill="1" applyBorder="1" applyAlignment="1">
      <alignment horizontal="right" vertical="center" shrinkToFit="1"/>
    </xf>
    <xf numFmtId="0" fontId="35" fillId="17" borderId="5" xfId="1" applyFont="1" applyFill="1" applyBorder="1" applyAlignment="1">
      <alignment vertical="center" wrapText="1"/>
    </xf>
    <xf numFmtId="0" fontId="35" fillId="17" borderId="6" xfId="1" applyFont="1" applyFill="1" applyBorder="1" applyAlignment="1">
      <alignment vertical="center" wrapText="1"/>
    </xf>
    <xf numFmtId="0" fontId="35" fillId="17" borderId="168" xfId="1" applyFont="1" applyFill="1" applyBorder="1" applyAlignment="1">
      <alignment vertical="center" wrapText="1"/>
    </xf>
    <xf numFmtId="0" fontId="25" fillId="17" borderId="168" xfId="1" applyFont="1" applyFill="1" applyBorder="1" applyAlignment="1">
      <alignment horizontal="center" vertical="center"/>
    </xf>
    <xf numFmtId="0" fontId="25" fillId="17" borderId="91" xfId="1" applyFont="1" applyFill="1" applyBorder="1" applyAlignment="1">
      <alignment horizontal="left" vertical="center" wrapText="1"/>
    </xf>
    <xf numFmtId="0" fontId="19" fillId="0" borderId="288" xfId="1" applyFont="1" applyBorder="1" applyAlignment="1">
      <alignment vertical="center" shrinkToFit="1"/>
    </xf>
    <xf numFmtId="0" fontId="19" fillId="17" borderId="253" xfId="1" applyFont="1" applyFill="1" applyBorder="1" applyAlignment="1">
      <alignment horizontal="right" vertical="center" shrinkToFit="1"/>
    </xf>
    <xf numFmtId="0" fontId="25" fillId="18" borderId="139" xfId="1" applyFont="1" applyFill="1" applyBorder="1" applyAlignment="1">
      <alignment horizontal="center" vertical="center"/>
    </xf>
    <xf numFmtId="0" fontId="35" fillId="18" borderId="16" xfId="1" applyFont="1" applyFill="1" applyBorder="1" applyAlignment="1">
      <alignment vertical="center" wrapText="1"/>
    </xf>
    <xf numFmtId="0" fontId="35" fillId="18" borderId="0" xfId="1" applyFont="1" applyFill="1" applyAlignment="1">
      <alignment vertical="center" wrapText="1"/>
    </xf>
    <xf numFmtId="0" fontId="35" fillId="18" borderId="142" xfId="1" applyFont="1" applyFill="1" applyBorder="1" applyAlignment="1">
      <alignment vertical="center" wrapText="1"/>
    </xf>
    <xf numFmtId="0" fontId="29" fillId="18" borderId="146" xfId="1" applyFont="1" applyFill="1" applyBorder="1" applyAlignment="1">
      <alignment vertical="center" shrinkToFit="1"/>
    </xf>
    <xf numFmtId="0" fontId="29" fillId="18" borderId="247" xfId="1" applyFont="1" applyFill="1" applyBorder="1" applyAlignment="1">
      <alignment vertical="center" shrinkToFit="1"/>
    </xf>
    <xf numFmtId="0" fontId="35" fillId="18" borderId="43" xfId="1" applyFont="1" applyFill="1" applyBorder="1" applyAlignment="1">
      <alignment vertical="center" wrapText="1"/>
    </xf>
    <xf numFmtId="0" fontId="35" fillId="18" borderId="139" xfId="1" applyFont="1" applyFill="1" applyBorder="1" applyAlignment="1">
      <alignment vertical="center" wrapText="1"/>
    </xf>
    <xf numFmtId="0" fontId="29" fillId="18" borderId="243" xfId="1" applyFont="1" applyFill="1" applyBorder="1" applyAlignment="1">
      <alignment horizontal="right" vertical="center" shrinkToFit="1"/>
    </xf>
    <xf numFmtId="0" fontId="29" fillId="18" borderId="32" xfId="1" applyFont="1" applyFill="1" applyBorder="1" applyAlignment="1">
      <alignment vertical="center" shrinkToFit="1"/>
    </xf>
    <xf numFmtId="0" fontId="25" fillId="18" borderId="142" xfId="1" applyFont="1" applyFill="1" applyBorder="1" applyAlignment="1">
      <alignment horizontal="center" vertical="center"/>
    </xf>
    <xf numFmtId="0" fontId="29" fillId="18" borderId="17" xfId="1" applyFont="1" applyFill="1" applyBorder="1" applyAlignment="1">
      <alignment vertical="center" shrinkToFit="1"/>
    </xf>
    <xf numFmtId="0" fontId="25" fillId="18" borderId="79" xfId="1" applyFont="1" applyFill="1" applyBorder="1" applyAlignment="1">
      <alignment horizontal="left" vertical="center" wrapText="1"/>
    </xf>
    <xf numFmtId="0" fontId="29" fillId="18" borderId="52" xfId="1" applyFont="1" applyFill="1" applyBorder="1" applyAlignment="1">
      <alignment horizontal="right" vertical="center" shrinkToFit="1"/>
    </xf>
    <xf numFmtId="0" fontId="35" fillId="18" borderId="5" xfId="1" applyFont="1" applyFill="1" applyBorder="1" applyAlignment="1">
      <alignment vertical="center" wrapText="1"/>
    </xf>
    <xf numFmtId="0" fontId="19" fillId="0" borderId="73" xfId="1" applyFont="1" applyBorder="1" applyAlignment="1">
      <alignment vertical="center" shrinkToFit="1"/>
    </xf>
    <xf numFmtId="0" fontId="35" fillId="18" borderId="6" xfId="1" applyFont="1" applyFill="1" applyBorder="1" applyAlignment="1">
      <alignment vertical="center" wrapText="1"/>
    </xf>
    <xf numFmtId="0" fontId="35" fillId="18" borderId="168" xfId="1" applyFont="1" applyFill="1" applyBorder="1" applyAlignment="1">
      <alignment vertical="center" wrapText="1"/>
    </xf>
    <xf numFmtId="0" fontId="25" fillId="18" borderId="168" xfId="1" applyFont="1" applyFill="1" applyBorder="1" applyAlignment="1">
      <alignment horizontal="center" vertical="center"/>
    </xf>
    <xf numFmtId="0" fontId="25" fillId="18" borderId="91" xfId="1" applyFont="1" applyFill="1" applyBorder="1" applyAlignment="1">
      <alignment horizontal="left" vertical="center" wrapText="1"/>
    </xf>
    <xf numFmtId="0" fontId="29" fillId="18" borderId="253" xfId="1" applyFont="1" applyFill="1" applyBorder="1" applyAlignment="1">
      <alignment horizontal="right" vertical="center" shrinkToFit="1"/>
    </xf>
    <xf numFmtId="0" fontId="35" fillId="19" borderId="16" xfId="1" applyFont="1" applyFill="1" applyBorder="1" applyAlignment="1">
      <alignment vertical="center" wrapText="1"/>
    </xf>
    <xf numFmtId="0" fontId="35" fillId="19" borderId="0" xfId="1" applyFont="1" applyFill="1" applyAlignment="1">
      <alignment vertical="center" wrapText="1"/>
    </xf>
    <xf numFmtId="0" fontId="35" fillId="19" borderId="142" xfId="1" applyFont="1" applyFill="1" applyBorder="1" applyAlignment="1">
      <alignment vertical="center" wrapText="1"/>
    </xf>
    <xf numFmtId="0" fontId="29" fillId="19" borderId="146" xfId="1" applyFont="1" applyFill="1" applyBorder="1" applyAlignment="1">
      <alignment vertical="center" shrinkToFit="1"/>
    </xf>
    <xf numFmtId="0" fontId="29" fillId="19" borderId="247" xfId="1" applyFont="1" applyFill="1" applyBorder="1" applyAlignment="1">
      <alignment vertical="center" shrinkToFit="1"/>
    </xf>
    <xf numFmtId="0" fontId="35" fillId="19" borderId="80" xfId="1" applyFont="1" applyFill="1" applyBorder="1" applyAlignment="1">
      <alignment vertical="center" wrapText="1"/>
    </xf>
    <xf numFmtId="0" fontId="29" fillId="19" borderId="243" xfId="1" applyFont="1" applyFill="1" applyBorder="1" applyAlignment="1">
      <alignment horizontal="right" vertical="center" shrinkToFit="1"/>
    </xf>
    <xf numFmtId="0" fontId="29" fillId="19" borderId="32" xfId="1" applyFont="1" applyFill="1" applyBorder="1" applyAlignment="1">
      <alignment vertical="center" shrinkToFit="1"/>
    </xf>
    <xf numFmtId="0" fontId="25" fillId="19" borderId="142" xfId="1" applyFont="1" applyFill="1" applyBorder="1" applyAlignment="1">
      <alignment horizontal="center" vertical="center"/>
    </xf>
    <xf numFmtId="0" fontId="29" fillId="19" borderId="17" xfId="1" applyFont="1" applyFill="1" applyBorder="1" applyAlignment="1">
      <alignment vertical="center" shrinkToFit="1"/>
    </xf>
    <xf numFmtId="0" fontId="35" fillId="19" borderId="139" xfId="1" applyFont="1" applyFill="1" applyBorder="1" applyAlignment="1">
      <alignment vertical="center" wrapText="1"/>
    </xf>
    <xf numFmtId="0" fontId="25" fillId="19" borderId="139" xfId="1" applyFont="1" applyFill="1" applyBorder="1" applyAlignment="1">
      <alignment horizontal="center" vertical="center"/>
    </xf>
    <xf numFmtId="0" fontId="25" fillId="19" borderId="79" xfId="1" applyFont="1" applyFill="1" applyBorder="1" applyAlignment="1">
      <alignment horizontal="left" vertical="center" wrapText="1"/>
    </xf>
    <xf numFmtId="0" fontId="29" fillId="19" borderId="52" xfId="1" applyFont="1" applyFill="1" applyBorder="1" applyAlignment="1">
      <alignment horizontal="right" vertical="center" shrinkToFit="1"/>
    </xf>
    <xf numFmtId="0" fontId="35" fillId="19" borderId="5" xfId="1" applyFont="1" applyFill="1" applyBorder="1" applyAlignment="1">
      <alignment vertical="center" wrapText="1"/>
    </xf>
    <xf numFmtId="0" fontId="35" fillId="19" borderId="6" xfId="1" applyFont="1" applyFill="1" applyBorder="1" applyAlignment="1">
      <alignment vertical="center" wrapText="1"/>
    </xf>
    <xf numFmtId="0" fontId="35" fillId="19" borderId="168" xfId="1" applyFont="1" applyFill="1" applyBorder="1" applyAlignment="1">
      <alignment vertical="center" wrapText="1"/>
    </xf>
    <xf numFmtId="0" fontId="25" fillId="19" borderId="168" xfId="1" applyFont="1" applyFill="1" applyBorder="1" applyAlignment="1">
      <alignment horizontal="center" vertical="center"/>
    </xf>
    <xf numFmtId="0" fontId="25" fillId="19" borderId="91" xfId="1" applyFont="1" applyFill="1" applyBorder="1" applyAlignment="1">
      <alignment horizontal="left" vertical="center" wrapText="1"/>
    </xf>
    <xf numFmtId="0" fontId="29" fillId="19" borderId="253" xfId="1" applyFont="1" applyFill="1" applyBorder="1" applyAlignment="1">
      <alignment horizontal="right" vertical="center" shrinkToFit="1"/>
    </xf>
    <xf numFmtId="0" fontId="81" fillId="0" borderId="0" xfId="0" applyFont="1">
      <alignment vertical="center"/>
    </xf>
    <xf numFmtId="0" fontId="81" fillId="0" borderId="0" xfId="0" applyFont="1" applyAlignment="1">
      <alignment horizontal="center" vertical="center"/>
    </xf>
    <xf numFmtId="0" fontId="82" fillId="0" borderId="0" xfId="1" applyFont="1" applyAlignment="1">
      <alignment vertical="center" shrinkToFit="1"/>
    </xf>
    <xf numFmtId="0" fontId="19" fillId="0" borderId="325" xfId="1" applyFont="1" applyBorder="1">
      <alignment vertical="center"/>
    </xf>
    <xf numFmtId="0" fontId="19" fillId="0" borderId="197" xfId="1" applyFont="1" applyBorder="1">
      <alignment vertical="center"/>
    </xf>
    <xf numFmtId="0" fontId="19" fillId="0" borderId="334" xfId="1" applyFont="1" applyBorder="1" applyAlignment="1">
      <alignment vertical="center" wrapText="1"/>
    </xf>
    <xf numFmtId="0" fontId="7" fillId="0" borderId="0" xfId="0" applyFont="1" applyAlignment="1">
      <alignment horizontal="center" vertical="top" wrapText="1"/>
    </xf>
    <xf numFmtId="0" fontId="9" fillId="0" borderId="360" xfId="0" applyFont="1" applyBorder="1" applyAlignment="1">
      <alignment horizontal="center" vertical="center" wrapText="1"/>
    </xf>
    <xf numFmtId="0" fontId="7" fillId="0" borderId="360" xfId="0" applyFont="1" applyBorder="1" applyAlignment="1">
      <alignment horizontal="center" vertical="center" wrapText="1"/>
    </xf>
    <xf numFmtId="0" fontId="65" fillId="0" borderId="6" xfId="1" applyFont="1" applyBorder="1" applyAlignment="1">
      <alignment vertical="center" wrapText="1"/>
    </xf>
    <xf numFmtId="0" fontId="65" fillId="0" borderId="92" xfId="1" applyFont="1" applyBorder="1" applyAlignment="1">
      <alignment vertical="center" wrapText="1"/>
    </xf>
    <xf numFmtId="0" fontId="56" fillId="44" borderId="6" xfId="1" applyFont="1" applyFill="1" applyBorder="1" applyAlignment="1">
      <alignment vertical="center" wrapText="1"/>
    </xf>
    <xf numFmtId="0" fontId="56" fillId="44" borderId="92" xfId="1" applyFont="1" applyFill="1" applyBorder="1" applyAlignment="1">
      <alignment vertical="center" wrapText="1"/>
    </xf>
    <xf numFmtId="0" fontId="65" fillId="0" borderId="451" xfId="1" applyFont="1" applyBorder="1">
      <alignment vertical="center"/>
    </xf>
    <xf numFmtId="0" fontId="55" fillId="0" borderId="0" xfId="1" applyFont="1">
      <alignment vertical="center"/>
    </xf>
    <xf numFmtId="0" fontId="7" fillId="0" borderId="0" xfId="0" applyFont="1" applyAlignment="1">
      <alignment horizontal="center" vertical="center" wrapText="1"/>
    </xf>
    <xf numFmtId="0" fontId="7" fillId="0" borderId="0" xfId="0" applyFont="1" applyAlignment="1">
      <alignment horizontal="center" vertical="top" wrapText="1"/>
    </xf>
    <xf numFmtId="0" fontId="10" fillId="6" borderId="0" xfId="0" applyFont="1" applyFill="1" applyAlignment="1">
      <alignment vertical="center" wrapText="1"/>
    </xf>
    <xf numFmtId="0" fontId="11" fillId="6" borderId="0" xfId="0" applyFont="1" applyFill="1" applyAlignment="1">
      <alignment vertical="center" wrapText="1"/>
    </xf>
    <xf numFmtId="176" fontId="7" fillId="0" borderId="0" xfId="0" applyNumberFormat="1" applyFont="1" applyAlignment="1">
      <alignment vertical="top" wrapText="1"/>
    </xf>
    <xf numFmtId="0" fontId="9" fillId="0" borderId="0" xfId="0" applyFont="1" applyAlignment="1">
      <alignment horizontal="center" vertical="top" wrapText="1"/>
    </xf>
    <xf numFmtId="0" fontId="9" fillId="2" borderId="0" xfId="0" applyFont="1" applyFill="1" applyAlignment="1">
      <alignment vertical="center" wrapText="1"/>
    </xf>
    <xf numFmtId="0" fontId="7" fillId="0" borderId="0" xfId="0" applyFont="1" applyAlignment="1">
      <alignment horizontal="center" vertical="top" textRotation="255" wrapText="1"/>
    </xf>
    <xf numFmtId="0" fontId="9"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12" fillId="0" borderId="0" xfId="0" applyFont="1" applyAlignment="1">
      <alignment horizontal="center" vertical="top" textRotation="255" wrapText="1"/>
    </xf>
    <xf numFmtId="0" fontId="7" fillId="0" borderId="0" xfId="0" applyFont="1" applyAlignment="1">
      <alignment horizontal="center" vertical="center"/>
    </xf>
    <xf numFmtId="0" fontId="9" fillId="0" borderId="0" xfId="0" applyFont="1" applyAlignment="1">
      <alignment horizontal="center" vertical="top" textRotation="255" wrapText="1"/>
    </xf>
    <xf numFmtId="0" fontId="18" fillId="3" borderId="4" xfId="1" applyFont="1" applyFill="1" applyBorder="1" applyAlignment="1">
      <alignment horizontal="center" vertical="center"/>
    </xf>
    <xf numFmtId="0" fontId="18" fillId="3" borderId="5" xfId="1" applyFont="1" applyFill="1" applyBorder="1" applyAlignment="1">
      <alignment horizontal="center" vertical="center"/>
    </xf>
    <xf numFmtId="0" fontId="50" fillId="49" borderId="1" xfId="1" applyFont="1" applyFill="1" applyBorder="1" applyAlignment="1">
      <alignment horizontal="center" vertical="center"/>
    </xf>
    <xf numFmtId="0" fontId="50" fillId="0" borderId="0" xfId="1" applyFont="1" applyAlignment="1">
      <alignment horizontal="left" vertical="center"/>
    </xf>
    <xf numFmtId="0" fontId="20" fillId="0" borderId="0" xfId="1" applyFont="1" applyAlignment="1">
      <alignment horizontal="left" vertical="top" wrapText="1"/>
    </xf>
    <xf numFmtId="0" fontId="60" fillId="0" borderId="0" xfId="1" applyFont="1" applyAlignment="1">
      <alignment horizontal="left" vertical="top" wrapText="1"/>
    </xf>
    <xf numFmtId="0" fontId="83" fillId="2" borderId="147" xfId="1" applyFont="1" applyFill="1" applyBorder="1" applyAlignment="1">
      <alignment horizontal="left" vertical="center" wrapText="1"/>
    </xf>
    <xf numFmtId="0" fontId="83" fillId="2" borderId="74" xfId="1" applyFont="1" applyFill="1" applyBorder="1" applyAlignment="1">
      <alignment horizontal="left" vertical="center" wrapText="1"/>
    </xf>
    <xf numFmtId="0" fontId="83" fillId="2" borderId="245" xfId="1" applyFont="1" applyFill="1" applyBorder="1" applyAlignment="1">
      <alignment horizontal="left" vertical="center" wrapText="1"/>
    </xf>
    <xf numFmtId="0" fontId="56" fillId="37" borderId="515" xfId="1" applyFont="1" applyFill="1" applyBorder="1" applyAlignment="1" applyProtection="1">
      <alignment horizontal="left" vertical="center" wrapText="1"/>
      <protection locked="0"/>
    </xf>
    <xf numFmtId="0" fontId="56" fillId="37" borderId="516" xfId="1" applyFont="1" applyFill="1" applyBorder="1" applyAlignment="1" applyProtection="1">
      <alignment horizontal="left" vertical="center" wrapText="1"/>
      <protection locked="0"/>
    </xf>
    <xf numFmtId="0" fontId="56" fillId="37" borderId="517" xfId="1" applyFont="1" applyFill="1" applyBorder="1" applyAlignment="1" applyProtection="1">
      <alignment horizontal="left" vertical="center" wrapText="1"/>
      <protection locked="0"/>
    </xf>
    <xf numFmtId="0" fontId="56" fillId="37" borderId="518" xfId="1" applyFont="1" applyFill="1" applyBorder="1" applyAlignment="1" applyProtection="1">
      <alignment horizontal="left" vertical="center" wrapText="1"/>
      <protection locked="0"/>
    </xf>
    <xf numFmtId="0" fontId="56" fillId="37" borderId="519" xfId="1" applyFont="1" applyFill="1" applyBorder="1" applyAlignment="1" applyProtection="1">
      <alignment horizontal="left" vertical="center" wrapText="1"/>
      <protection locked="0"/>
    </xf>
    <xf numFmtId="0" fontId="56" fillId="37" borderId="520" xfId="1" applyFont="1" applyFill="1" applyBorder="1" applyAlignment="1" applyProtection="1">
      <alignment horizontal="left" vertical="center" wrapText="1"/>
      <protection locked="0"/>
    </xf>
    <xf numFmtId="0" fontId="19" fillId="2" borderId="517" xfId="1" applyFont="1" applyFill="1" applyBorder="1" applyAlignment="1">
      <alignment horizontal="center" vertical="center" wrapText="1"/>
    </xf>
    <xf numFmtId="0" fontId="19" fillId="2" borderId="142" xfId="1" applyFont="1" applyFill="1" applyBorder="1" applyAlignment="1">
      <alignment horizontal="center" vertical="center" wrapText="1"/>
    </xf>
    <xf numFmtId="0" fontId="19" fillId="2" borderId="521" xfId="1" applyFont="1" applyFill="1" applyBorder="1" applyAlignment="1">
      <alignment horizontal="center" vertical="center" wrapText="1"/>
    </xf>
    <xf numFmtId="0" fontId="19" fillId="2" borderId="139" xfId="1" applyFont="1" applyFill="1" applyBorder="1" applyAlignment="1">
      <alignment horizontal="center" vertical="center" wrapText="1"/>
    </xf>
    <xf numFmtId="0" fontId="19" fillId="0" borderId="0" xfId="1" applyFont="1" applyAlignment="1" applyProtection="1">
      <alignment horizontal="center" vertical="center" wrapText="1"/>
      <protection locked="0"/>
    </xf>
    <xf numFmtId="0" fontId="19" fillId="0" borderId="0" xfId="1" applyFont="1" applyAlignment="1">
      <alignment vertical="center" wrapText="1"/>
    </xf>
    <xf numFmtId="0" fontId="12" fillId="46" borderId="0" xfId="0" applyFont="1" applyFill="1" applyAlignment="1">
      <alignment horizontal="left" vertical="center" wrapText="1"/>
    </xf>
    <xf numFmtId="0" fontId="7" fillId="45" borderId="0" xfId="0" applyFont="1" applyFill="1" applyAlignment="1">
      <alignment horizontal="center" vertical="center" wrapText="1"/>
    </xf>
    <xf numFmtId="0" fontId="7" fillId="45" borderId="0" xfId="0" applyFont="1" applyFill="1" applyAlignment="1">
      <alignment horizontal="center" vertical="center"/>
    </xf>
    <xf numFmtId="0" fontId="7" fillId="0" borderId="360" xfId="0" applyFont="1" applyBorder="1" applyAlignment="1" applyProtection="1">
      <alignment horizontal="center" vertical="center"/>
      <protection locked="0"/>
    </xf>
    <xf numFmtId="0" fontId="7" fillId="45" borderId="360" xfId="0" applyFont="1" applyFill="1" applyBorder="1" applyAlignment="1" applyProtection="1">
      <alignment horizontal="center" vertical="center"/>
      <protection locked="0"/>
    </xf>
    <xf numFmtId="0" fontId="46" fillId="2" borderId="0" xfId="0" applyFont="1" applyFill="1" applyAlignment="1">
      <alignment horizontal="left" vertical="center" wrapText="1"/>
    </xf>
    <xf numFmtId="0" fontId="58" fillId="46" borderId="0" xfId="0" applyFont="1" applyFill="1" applyAlignment="1">
      <alignment horizontal="left" vertical="center" wrapText="1"/>
    </xf>
    <xf numFmtId="0" fontId="59" fillId="46" borderId="0" xfId="0" applyFont="1" applyFill="1" applyAlignment="1">
      <alignment horizontal="left" vertical="center" wrapText="1"/>
    </xf>
    <xf numFmtId="0" fontId="7" fillId="5" borderId="0" xfId="0" applyFont="1" applyFill="1" applyAlignment="1">
      <alignment horizontal="center" vertical="top" wrapText="1"/>
    </xf>
    <xf numFmtId="0" fontId="7" fillId="5" borderId="0" xfId="0" applyFont="1" applyFill="1" applyAlignment="1">
      <alignment horizontal="center" vertical="center" wrapText="1"/>
    </xf>
    <xf numFmtId="0" fontId="7" fillId="5" borderId="0" xfId="0" applyFont="1" applyFill="1" applyAlignment="1">
      <alignment horizontal="center" vertical="top" textRotation="255" wrapText="1"/>
    </xf>
    <xf numFmtId="0" fontId="0" fillId="5" borderId="0" xfId="0" applyFill="1" applyAlignment="1">
      <alignment horizontal="center" vertical="top" textRotation="255" wrapText="1"/>
    </xf>
    <xf numFmtId="0" fontId="20" fillId="0" borderId="0" xfId="1" applyFont="1" applyAlignment="1">
      <alignment vertical="center" wrapText="1"/>
    </xf>
    <xf numFmtId="0" fontId="22" fillId="8" borderId="0" xfId="1" applyFont="1" applyFill="1" applyAlignment="1">
      <alignment vertical="center" wrapText="1"/>
    </xf>
    <xf numFmtId="0" fontId="23" fillId="0" borderId="0" xfId="1" applyFont="1" applyAlignment="1">
      <alignment horizontal="left" vertical="center" wrapText="1"/>
    </xf>
    <xf numFmtId="0" fontId="19" fillId="0" borderId="0" xfId="1" applyFont="1" applyAlignment="1">
      <alignment horizontal="right" vertical="center"/>
    </xf>
    <xf numFmtId="0" fontId="19" fillId="0" borderId="6" xfId="1" applyFont="1" applyBorder="1" applyAlignment="1">
      <alignment vertical="center" wrapText="1"/>
    </xf>
    <xf numFmtId="0" fontId="19" fillId="10" borderId="13" xfId="1" applyFont="1" applyFill="1" applyBorder="1" applyAlignment="1">
      <alignment horizontal="center" vertical="center" wrapText="1"/>
    </xf>
    <xf numFmtId="0" fontId="19" fillId="10" borderId="14" xfId="1" applyFont="1" applyFill="1" applyBorder="1" applyAlignment="1">
      <alignment horizontal="center" vertical="center" wrapText="1"/>
    </xf>
    <xf numFmtId="0" fontId="19" fillId="10" borderId="15" xfId="1" applyFont="1" applyFill="1" applyBorder="1" applyAlignment="1">
      <alignment horizontal="center" vertical="center" wrapText="1"/>
    </xf>
    <xf numFmtId="0" fontId="24" fillId="11" borderId="7" xfId="1" applyFont="1" applyFill="1" applyBorder="1" applyAlignment="1">
      <alignment horizontal="center" vertical="center" wrapText="1"/>
    </xf>
    <xf numFmtId="0" fontId="24" fillId="11" borderId="8" xfId="1" applyFont="1" applyFill="1" applyBorder="1" applyAlignment="1">
      <alignment horizontal="center" vertical="center" wrapText="1"/>
    </xf>
    <xf numFmtId="0" fontId="24" fillId="11" borderId="21" xfId="1" applyFont="1" applyFill="1" applyBorder="1" applyAlignment="1">
      <alignment horizontal="center" vertical="center" wrapText="1"/>
    </xf>
    <xf numFmtId="0" fontId="24" fillId="11" borderId="22" xfId="1" applyFont="1" applyFill="1" applyBorder="1" applyAlignment="1">
      <alignment horizontal="center" vertical="center" wrapText="1"/>
    </xf>
    <xf numFmtId="0" fontId="24" fillId="12" borderId="7" xfId="1" applyFont="1" applyFill="1" applyBorder="1" applyAlignment="1">
      <alignment horizontal="center" vertical="center" wrapText="1"/>
    </xf>
    <xf numFmtId="0" fontId="24" fillId="12" borderId="9" xfId="1" applyFont="1" applyFill="1" applyBorder="1" applyAlignment="1">
      <alignment horizontal="center" vertical="center" wrapText="1"/>
    </xf>
    <xf numFmtId="0" fontId="24" fillId="12" borderId="16" xfId="1" applyFont="1" applyFill="1" applyBorder="1" applyAlignment="1">
      <alignment horizontal="center" vertical="center" wrapText="1"/>
    </xf>
    <xf numFmtId="0" fontId="24" fillId="12" borderId="17" xfId="1" applyFont="1" applyFill="1" applyBorder="1" applyAlignment="1">
      <alignment horizontal="center" vertical="center" wrapText="1"/>
    </xf>
    <xf numFmtId="0" fontId="24" fillId="12" borderId="33" xfId="1" applyFont="1" applyFill="1" applyBorder="1" applyAlignment="1">
      <alignment horizontal="center" vertical="center" wrapText="1"/>
    </xf>
    <xf numFmtId="0" fontId="24" fillId="12" borderId="32" xfId="1" applyFont="1" applyFill="1" applyBorder="1" applyAlignment="1">
      <alignment horizontal="center" vertical="center" wrapText="1"/>
    </xf>
    <xf numFmtId="0" fontId="24" fillId="13" borderId="7" xfId="1" applyFont="1" applyFill="1" applyBorder="1" applyAlignment="1">
      <alignment horizontal="center" vertical="center" wrapText="1"/>
    </xf>
    <xf numFmtId="0" fontId="24" fillId="13" borderId="9" xfId="1" applyFont="1" applyFill="1" applyBorder="1" applyAlignment="1">
      <alignment horizontal="center" vertical="center" wrapText="1"/>
    </xf>
    <xf numFmtId="0" fontId="24" fillId="13" borderId="16" xfId="1" applyFont="1" applyFill="1" applyBorder="1" applyAlignment="1">
      <alignment horizontal="center" vertical="center" wrapText="1"/>
    </xf>
    <xf numFmtId="0" fontId="24" fillId="13" borderId="17" xfId="1" applyFont="1" applyFill="1" applyBorder="1" applyAlignment="1">
      <alignment horizontal="center" vertical="center" wrapText="1"/>
    </xf>
    <xf numFmtId="0" fontId="24" fillId="13" borderId="33" xfId="1" applyFont="1" applyFill="1" applyBorder="1" applyAlignment="1">
      <alignment horizontal="center" vertical="center" wrapText="1"/>
    </xf>
    <xf numFmtId="0" fontId="24" fillId="13" borderId="32" xfId="1" applyFont="1" applyFill="1" applyBorder="1" applyAlignment="1">
      <alignment horizontal="center" vertical="center" wrapText="1"/>
    </xf>
    <xf numFmtId="0" fontId="24" fillId="14" borderId="7" xfId="1" applyFont="1" applyFill="1" applyBorder="1" applyAlignment="1">
      <alignment horizontal="center" vertical="center" wrapText="1"/>
    </xf>
    <xf numFmtId="0" fontId="24" fillId="14" borderId="9" xfId="1" applyFont="1" applyFill="1" applyBorder="1" applyAlignment="1">
      <alignment horizontal="center" vertical="center" wrapText="1"/>
    </xf>
    <xf numFmtId="0" fontId="24" fillId="14" borderId="16" xfId="1" applyFont="1" applyFill="1" applyBorder="1" applyAlignment="1">
      <alignment horizontal="center" vertical="center" wrapText="1"/>
    </xf>
    <xf numFmtId="0" fontId="24" fillId="14" borderId="17" xfId="1" applyFont="1" applyFill="1" applyBorder="1" applyAlignment="1">
      <alignment horizontal="center" vertical="center" wrapText="1"/>
    </xf>
    <xf numFmtId="0" fontId="24" fillId="14" borderId="33" xfId="1" applyFont="1" applyFill="1" applyBorder="1" applyAlignment="1">
      <alignment horizontal="center" vertical="center" wrapText="1"/>
    </xf>
    <xf numFmtId="0" fontId="24" fillId="14" borderId="32" xfId="1" applyFont="1" applyFill="1" applyBorder="1" applyAlignment="1">
      <alignment horizontal="center" vertical="center" wrapText="1"/>
    </xf>
    <xf numFmtId="0" fontId="27" fillId="15" borderId="7" xfId="1" applyFont="1" applyFill="1" applyBorder="1" applyAlignment="1">
      <alignment horizontal="center" vertical="center" wrapText="1"/>
    </xf>
    <xf numFmtId="0" fontId="27" fillId="15" borderId="9" xfId="1" applyFont="1" applyFill="1" applyBorder="1" applyAlignment="1">
      <alignment horizontal="center" vertical="center" wrapText="1"/>
    </xf>
    <xf numFmtId="0" fontId="27" fillId="15" borderId="16" xfId="1" applyFont="1" applyFill="1" applyBorder="1" applyAlignment="1">
      <alignment horizontal="center" vertical="center" wrapText="1"/>
    </xf>
    <xf numFmtId="0" fontId="27" fillId="15" borderId="17" xfId="1" applyFont="1" applyFill="1" applyBorder="1" applyAlignment="1">
      <alignment horizontal="center" vertical="center" wrapText="1"/>
    </xf>
    <xf numFmtId="0" fontId="27" fillId="15" borderId="33" xfId="1" applyFont="1" applyFill="1" applyBorder="1" applyAlignment="1">
      <alignment horizontal="center" vertical="center" wrapText="1"/>
    </xf>
    <xf numFmtId="0" fontId="27" fillId="15" borderId="32" xfId="1" applyFont="1" applyFill="1" applyBorder="1" applyAlignment="1">
      <alignment horizontal="center" vertical="center" wrapText="1"/>
    </xf>
    <xf numFmtId="0" fontId="24" fillId="11" borderId="23" xfId="1" applyFont="1" applyFill="1" applyBorder="1" applyAlignment="1">
      <alignment horizontal="center" vertical="center" wrapText="1"/>
    </xf>
    <xf numFmtId="0" fontId="24" fillId="11" borderId="24" xfId="1" applyFont="1" applyFill="1" applyBorder="1" applyAlignment="1">
      <alignment horizontal="center" vertical="center" wrapText="1"/>
    </xf>
    <xf numFmtId="0" fontId="24" fillId="11" borderId="25" xfId="1" applyFont="1" applyFill="1" applyBorder="1" applyAlignment="1">
      <alignment horizontal="center" vertical="center" wrapText="1"/>
    </xf>
    <xf numFmtId="0" fontId="28" fillId="11" borderId="26" xfId="1" applyFont="1" applyFill="1" applyBorder="1" applyAlignment="1">
      <alignment horizontal="center" vertical="center" wrapText="1"/>
    </xf>
    <xf numFmtId="0" fontId="28" fillId="11" borderId="27" xfId="1" applyFont="1" applyFill="1" applyBorder="1" applyAlignment="1">
      <alignment horizontal="center" vertical="center" wrapText="1"/>
    </xf>
    <xf numFmtId="0" fontId="28" fillId="11" borderId="31" xfId="1" applyFont="1" applyFill="1" applyBorder="1" applyAlignment="1">
      <alignment horizontal="center" vertical="center" wrapText="1"/>
    </xf>
    <xf numFmtId="0" fontId="28" fillId="11" borderId="32" xfId="1" applyFont="1" applyFill="1" applyBorder="1" applyAlignment="1">
      <alignment horizontal="center" vertical="center" wrapText="1"/>
    </xf>
    <xf numFmtId="0" fontId="24" fillId="11" borderId="28" xfId="1" applyFont="1" applyFill="1" applyBorder="1" applyAlignment="1">
      <alignment horizontal="center" vertical="center" wrapText="1"/>
    </xf>
    <xf numFmtId="0" fontId="24" fillId="11" borderId="29" xfId="1" applyFont="1" applyFill="1" applyBorder="1" applyAlignment="1">
      <alignment horizontal="center" vertical="center" wrapText="1"/>
    </xf>
    <xf numFmtId="0" fontId="24" fillId="11" borderId="30" xfId="1" applyFont="1" applyFill="1" applyBorder="1" applyAlignment="1">
      <alignment horizontal="center" vertical="center" wrapText="1"/>
    </xf>
    <xf numFmtId="0" fontId="24" fillId="22" borderId="53" xfId="1" applyFont="1" applyFill="1" applyBorder="1" applyAlignment="1">
      <alignment horizontal="left" vertical="center" wrapText="1"/>
    </xf>
    <xf numFmtId="0" fontId="24" fillId="22" borderId="54" xfId="1" applyFont="1" applyFill="1" applyBorder="1" applyAlignment="1">
      <alignment horizontal="left" vertical="center" wrapText="1"/>
    </xf>
    <xf numFmtId="0" fontId="24" fillId="22" borderId="16" xfId="1" applyFont="1" applyFill="1" applyBorder="1" applyAlignment="1">
      <alignment horizontal="left" vertical="center" wrapText="1"/>
    </xf>
    <xf numFmtId="0" fontId="24" fillId="22" borderId="38" xfId="1" applyFont="1" applyFill="1" applyBorder="1" applyAlignment="1">
      <alignment horizontal="left" vertical="center" wrapText="1"/>
    </xf>
    <xf numFmtId="0" fontId="24" fillId="22" borderId="43" xfId="1" applyFont="1" applyFill="1" applyBorder="1" applyAlignment="1">
      <alignment horizontal="left" vertical="center" wrapText="1"/>
    </xf>
    <xf numFmtId="0" fontId="24" fillId="22" borderId="44" xfId="1" applyFont="1" applyFill="1" applyBorder="1" applyAlignment="1">
      <alignment horizontal="left" vertical="center" wrapText="1"/>
    </xf>
    <xf numFmtId="0" fontId="24" fillId="22" borderId="55" xfId="1" applyFont="1" applyFill="1" applyBorder="1" applyAlignment="1">
      <alignment vertical="center" wrapText="1"/>
    </xf>
    <xf numFmtId="0" fontId="24" fillId="22" borderId="24" xfId="1" applyFont="1" applyFill="1" applyBorder="1" applyAlignment="1">
      <alignment vertical="center" wrapText="1"/>
    </xf>
    <xf numFmtId="0" fontId="24" fillId="22" borderId="63" xfId="1" applyFont="1" applyFill="1" applyBorder="1" applyAlignment="1">
      <alignment vertical="center" wrapText="1"/>
    </xf>
    <xf numFmtId="0" fontId="24" fillId="22" borderId="166" xfId="1" applyFont="1" applyFill="1" applyBorder="1" applyAlignment="1">
      <alignment vertical="center" wrapText="1"/>
    </xf>
    <xf numFmtId="0" fontId="24" fillId="22" borderId="71" xfId="1" applyFont="1" applyFill="1" applyBorder="1" applyAlignment="1">
      <alignment vertical="center" wrapText="1"/>
    </xf>
    <xf numFmtId="0" fontId="24" fillId="22" borderId="102" xfId="1" applyFont="1" applyFill="1" applyBorder="1" applyAlignment="1">
      <alignment vertical="center" wrapText="1"/>
    </xf>
    <xf numFmtId="0" fontId="24" fillId="23" borderId="53" xfId="1" applyFont="1" applyFill="1" applyBorder="1" applyAlignment="1">
      <alignment horizontal="center" vertical="center" wrapText="1"/>
    </xf>
    <xf numFmtId="0" fontId="24" fillId="23" borderId="74" xfId="1" applyFont="1" applyFill="1" applyBorder="1" applyAlignment="1">
      <alignment horizontal="center" vertical="center" wrapText="1"/>
    </xf>
    <xf numFmtId="0" fontId="24" fillId="23" borderId="16" xfId="1" applyFont="1" applyFill="1" applyBorder="1" applyAlignment="1">
      <alignment horizontal="center" vertical="center" wrapText="1"/>
    </xf>
    <xf numFmtId="0" fontId="24" fillId="23" borderId="0" xfId="1" applyFont="1" applyFill="1" applyAlignment="1">
      <alignment horizontal="center" vertical="center" wrapText="1"/>
    </xf>
    <xf numFmtId="0" fontId="24" fillId="23" borderId="55" xfId="1" applyFont="1" applyFill="1" applyBorder="1" applyAlignment="1">
      <alignment vertical="center" wrapText="1"/>
    </xf>
    <xf numFmtId="0" fontId="24" fillId="23" borderId="24" xfId="1" applyFont="1" applyFill="1" applyBorder="1" applyAlignment="1">
      <alignment vertical="center" wrapText="1"/>
    </xf>
    <xf numFmtId="0" fontId="24" fillId="23" borderId="71" xfId="1" applyFont="1" applyFill="1" applyBorder="1" applyAlignment="1">
      <alignment vertical="center" wrapText="1"/>
    </xf>
    <xf numFmtId="0" fontId="24" fillId="23" borderId="102" xfId="1" applyFont="1" applyFill="1" applyBorder="1" applyAlignment="1">
      <alignment vertical="center" wrapText="1"/>
    </xf>
    <xf numFmtId="0" fontId="24" fillId="20" borderId="16" xfId="1" applyFont="1" applyFill="1" applyBorder="1" applyAlignment="1">
      <alignment horizontal="left" vertical="center"/>
    </xf>
    <xf numFmtId="0" fontId="24" fillId="20" borderId="38" xfId="1" applyFont="1" applyFill="1" applyBorder="1" applyAlignment="1">
      <alignment horizontal="left" vertical="center"/>
    </xf>
    <xf numFmtId="0" fontId="24" fillId="20" borderId="43" xfId="1" applyFont="1" applyFill="1" applyBorder="1" applyAlignment="1">
      <alignment horizontal="left" vertical="center"/>
    </xf>
    <xf numFmtId="0" fontId="24" fillId="20" borderId="44" xfId="1" applyFont="1" applyFill="1" applyBorder="1" applyAlignment="1">
      <alignment horizontal="left" vertical="center"/>
    </xf>
    <xf numFmtId="0" fontId="24" fillId="20" borderId="39" xfId="1" applyFont="1" applyFill="1" applyBorder="1" applyAlignment="1">
      <alignment vertical="center" wrapText="1"/>
    </xf>
    <xf numFmtId="0" fontId="24" fillId="20" borderId="21" xfId="1" applyFont="1" applyFill="1" applyBorder="1" applyAlignment="1">
      <alignment vertical="center" wrapText="1"/>
    </xf>
    <xf numFmtId="0" fontId="24" fillId="20" borderId="45" xfId="1" applyFont="1" applyFill="1" applyBorder="1" applyAlignment="1">
      <alignment vertical="center" wrapText="1"/>
    </xf>
    <xf numFmtId="0" fontId="24" fillId="20" borderId="26" xfId="1" applyFont="1" applyFill="1" applyBorder="1" applyAlignment="1">
      <alignment vertical="center" wrapText="1"/>
    </xf>
    <xf numFmtId="0" fontId="24" fillId="21" borderId="53" xfId="1" applyFont="1" applyFill="1" applyBorder="1" applyAlignment="1">
      <alignment horizontal="left" vertical="center" wrapText="1"/>
    </xf>
    <xf numFmtId="0" fontId="24" fillId="21" borderId="54" xfId="1" applyFont="1" applyFill="1" applyBorder="1" applyAlignment="1">
      <alignment horizontal="left" vertical="center" wrapText="1"/>
    </xf>
    <xf numFmtId="0" fontId="24" fillId="21" borderId="16" xfId="1" applyFont="1" applyFill="1" applyBorder="1" applyAlignment="1">
      <alignment horizontal="left" vertical="center" wrapText="1"/>
    </xf>
    <xf numFmtId="0" fontId="24" fillId="21" borderId="38" xfId="1" applyFont="1" applyFill="1" applyBorder="1" applyAlignment="1">
      <alignment horizontal="left" vertical="center" wrapText="1"/>
    </xf>
    <xf numFmtId="0" fontId="24" fillId="21" borderId="43" xfId="1" applyFont="1" applyFill="1" applyBorder="1" applyAlignment="1">
      <alignment horizontal="left" vertical="center" wrapText="1"/>
    </xf>
    <xf numFmtId="0" fontId="24" fillId="21" borderId="44" xfId="1" applyFont="1" applyFill="1" applyBorder="1" applyAlignment="1">
      <alignment horizontal="left" vertical="center" wrapText="1"/>
    </xf>
    <xf numFmtId="0" fontId="24" fillId="21" borderId="55" xfId="1" applyFont="1" applyFill="1" applyBorder="1" applyAlignment="1">
      <alignment vertical="center" wrapText="1"/>
    </xf>
    <xf numFmtId="0" fontId="24" fillId="21" borderId="24" xfId="1" applyFont="1" applyFill="1" applyBorder="1" applyAlignment="1">
      <alignment vertical="center" wrapText="1"/>
    </xf>
    <xf numFmtId="0" fontId="24" fillId="21" borderId="63" xfId="1" applyFont="1" applyFill="1" applyBorder="1" applyAlignment="1">
      <alignment vertical="center" wrapText="1"/>
    </xf>
    <xf numFmtId="0" fontId="24" fillId="21" borderId="166" xfId="1" applyFont="1" applyFill="1" applyBorder="1" applyAlignment="1">
      <alignment vertical="center" wrapText="1"/>
    </xf>
    <xf numFmtId="0" fontId="24" fillId="21" borderId="71" xfId="1" applyFont="1" applyFill="1" applyBorder="1" applyAlignment="1">
      <alignment vertical="center" wrapText="1"/>
    </xf>
    <xf numFmtId="0" fontId="24" fillId="21" borderId="102" xfId="1" applyFont="1" applyFill="1" applyBorder="1" applyAlignment="1">
      <alignment vertical="center" wrapText="1"/>
    </xf>
    <xf numFmtId="0" fontId="24" fillId="9" borderId="7" xfId="1" applyFont="1" applyFill="1" applyBorder="1" applyAlignment="1">
      <alignment horizontal="center" vertical="center" wrapText="1"/>
    </xf>
    <xf numFmtId="0" fontId="24" fillId="9" borderId="8" xfId="1" applyFont="1" applyFill="1" applyBorder="1" applyAlignment="1">
      <alignment horizontal="center" vertical="center" wrapText="1"/>
    </xf>
    <xf numFmtId="0" fontId="24" fillId="9" borderId="9" xfId="1" applyFont="1" applyFill="1" applyBorder="1" applyAlignment="1">
      <alignment horizontal="center" vertical="center" wrapText="1"/>
    </xf>
    <xf numFmtId="0" fontId="24" fillId="9" borderId="16" xfId="1" applyFont="1" applyFill="1" applyBorder="1" applyAlignment="1">
      <alignment horizontal="center" vertical="center" wrapText="1"/>
    </xf>
    <xf numFmtId="0" fontId="24" fillId="9" borderId="0" xfId="1" applyFont="1" applyFill="1" applyAlignment="1">
      <alignment horizontal="center" vertical="center" wrapText="1"/>
    </xf>
    <xf numFmtId="0" fontId="24" fillId="9" borderId="17" xfId="1" applyFont="1" applyFill="1" applyBorder="1" applyAlignment="1">
      <alignment horizontal="center" vertical="center" wrapText="1"/>
    </xf>
    <xf numFmtId="0" fontId="24" fillId="9" borderId="34" xfId="1" applyFont="1" applyFill="1" applyBorder="1" applyAlignment="1">
      <alignment horizontal="center" vertical="center" wrapText="1"/>
    </xf>
    <xf numFmtId="0" fontId="24" fillId="9" borderId="6" xfId="1" applyFont="1" applyFill="1" applyBorder="1" applyAlignment="1">
      <alignment horizontal="center" vertical="center" wrapText="1"/>
    </xf>
    <xf numFmtId="0" fontId="25" fillId="4" borderId="10" xfId="1" applyFont="1" applyFill="1" applyBorder="1" applyAlignment="1">
      <alignment horizontal="center" textRotation="255"/>
    </xf>
    <xf numFmtId="0" fontId="25" fillId="4" borderId="18" xfId="1" applyFont="1" applyFill="1" applyBorder="1" applyAlignment="1">
      <alignment horizontal="center" textRotation="255"/>
    </xf>
    <xf numFmtId="0" fontId="25" fillId="4" borderId="11" xfId="1" applyFont="1" applyFill="1" applyBorder="1" applyAlignment="1">
      <alignment horizontal="center" textRotation="255"/>
    </xf>
    <xf numFmtId="0" fontId="25" fillId="4" borderId="19" xfId="1" applyFont="1" applyFill="1" applyBorder="1" applyAlignment="1">
      <alignment horizontal="center" textRotation="255"/>
    </xf>
    <xf numFmtId="0" fontId="25" fillId="4" borderId="12" xfId="1" applyFont="1" applyFill="1" applyBorder="1" applyAlignment="1">
      <alignment horizontal="center" textRotation="255"/>
    </xf>
    <xf numFmtId="0" fontId="25" fillId="4" borderId="20" xfId="1" applyFont="1" applyFill="1" applyBorder="1" applyAlignment="1">
      <alignment horizontal="center" textRotation="255"/>
    </xf>
    <xf numFmtId="0" fontId="24" fillId="25" borderId="53" xfId="1" applyFont="1" applyFill="1" applyBorder="1" applyAlignment="1">
      <alignment horizontal="center" vertical="center" wrapText="1"/>
    </xf>
    <xf numFmtId="0" fontId="24" fillId="25" borderId="54" xfId="1" applyFont="1" applyFill="1" applyBorder="1" applyAlignment="1">
      <alignment horizontal="center" vertical="center" wrapText="1"/>
    </xf>
    <xf numFmtId="0" fontId="24" fillId="25" borderId="16" xfId="1" applyFont="1" applyFill="1" applyBorder="1" applyAlignment="1">
      <alignment horizontal="center" vertical="center" wrapText="1"/>
    </xf>
    <xf numFmtId="0" fontId="24" fillId="25" borderId="38" xfId="1" applyFont="1" applyFill="1" applyBorder="1" applyAlignment="1">
      <alignment horizontal="center" vertical="center" wrapText="1"/>
    </xf>
    <xf numFmtId="0" fontId="24" fillId="25" borderId="55" xfId="1" applyFont="1" applyFill="1" applyBorder="1" applyAlignment="1">
      <alignment vertical="center" wrapText="1"/>
    </xf>
    <xf numFmtId="0" fontId="24" fillId="25" borderId="24" xfId="1" applyFont="1" applyFill="1" applyBorder="1" applyAlignment="1">
      <alignment vertical="center" wrapText="1"/>
    </xf>
    <xf numFmtId="0" fontId="24" fillId="25" borderId="63" xfId="1" applyFont="1" applyFill="1" applyBorder="1" applyAlignment="1">
      <alignment vertical="center" wrapText="1"/>
    </xf>
    <xf numFmtId="0" fontId="24" fillId="25" borderId="166" xfId="1" applyFont="1" applyFill="1" applyBorder="1" applyAlignment="1">
      <alignment vertical="center" wrapText="1"/>
    </xf>
    <xf numFmtId="0" fontId="24" fillId="25" borderId="71" xfId="1" applyFont="1" applyFill="1" applyBorder="1" applyAlignment="1">
      <alignment vertical="center" wrapText="1"/>
    </xf>
    <xf numFmtId="0" fontId="24" fillId="25" borderId="102" xfId="1" applyFont="1" applyFill="1" applyBorder="1" applyAlignment="1">
      <alignment vertical="center" wrapText="1"/>
    </xf>
    <xf numFmtId="0" fontId="24" fillId="7" borderId="78" xfId="1" applyFont="1" applyFill="1" applyBorder="1" applyAlignment="1">
      <alignment horizontal="left" vertical="center"/>
    </xf>
    <xf numFmtId="0" fontId="24" fillId="7" borderId="79" xfId="1" applyFont="1" applyFill="1" applyBorder="1" applyAlignment="1">
      <alignment horizontal="left" vertical="center"/>
    </xf>
    <xf numFmtId="0" fontId="24" fillId="7" borderId="0" xfId="1" applyFont="1" applyFill="1" applyAlignment="1">
      <alignment horizontal="left" vertical="center"/>
    </xf>
    <xf numFmtId="0" fontId="24" fillId="24" borderId="53" xfId="1" applyFont="1" applyFill="1" applyBorder="1" applyAlignment="1">
      <alignment horizontal="left" vertical="center" wrapText="1"/>
    </xf>
    <xf numFmtId="0" fontId="24" fillId="24" borderId="54" xfId="1" applyFont="1" applyFill="1" applyBorder="1" applyAlignment="1">
      <alignment horizontal="left" vertical="center" wrapText="1"/>
    </xf>
    <xf numFmtId="0" fontId="24" fillId="24" borderId="16" xfId="1" applyFont="1" applyFill="1" applyBorder="1" applyAlignment="1">
      <alignment horizontal="left" vertical="center" wrapText="1"/>
    </xf>
    <xf numFmtId="0" fontId="24" fillId="24" borderId="38" xfId="1" applyFont="1" applyFill="1" applyBorder="1" applyAlignment="1">
      <alignment horizontal="left" vertical="center" wrapText="1"/>
    </xf>
    <xf numFmtId="0" fontId="24" fillId="24" borderId="43" xfId="1" applyFont="1" applyFill="1" applyBorder="1" applyAlignment="1">
      <alignment horizontal="left" vertical="center" wrapText="1"/>
    </xf>
    <xf numFmtId="0" fontId="24" fillId="24" borderId="44" xfId="1" applyFont="1" applyFill="1" applyBorder="1" applyAlignment="1">
      <alignment horizontal="left" vertical="center" wrapText="1"/>
    </xf>
    <xf numFmtId="0" fontId="24" fillId="24" borderId="55" xfId="1" applyFont="1" applyFill="1" applyBorder="1" applyAlignment="1">
      <alignment vertical="center" wrapText="1"/>
    </xf>
    <xf numFmtId="0" fontId="24" fillId="24" borderId="24" xfId="1" applyFont="1" applyFill="1" applyBorder="1" applyAlignment="1">
      <alignment vertical="center" wrapText="1"/>
    </xf>
    <xf numFmtId="0" fontId="24" fillId="24" borderId="63" xfId="1" applyFont="1" applyFill="1" applyBorder="1" applyAlignment="1">
      <alignment vertical="center" wrapText="1"/>
    </xf>
    <xf numFmtId="0" fontId="24" fillId="24" borderId="166" xfId="1" applyFont="1" applyFill="1" applyBorder="1" applyAlignment="1">
      <alignment vertical="center" wrapText="1"/>
    </xf>
    <xf numFmtId="0" fontId="24" fillId="24" borderId="71" xfId="1" applyFont="1" applyFill="1" applyBorder="1" applyAlignment="1">
      <alignment vertical="center" wrapText="1"/>
    </xf>
    <xf numFmtId="0" fontId="24" fillId="24" borderId="102" xfId="1" applyFont="1" applyFill="1" applyBorder="1" applyAlignment="1">
      <alignment vertical="center" wrapText="1"/>
    </xf>
    <xf numFmtId="0" fontId="19" fillId="0" borderId="0" xfId="1" applyFont="1" applyAlignment="1">
      <alignment horizontal="right" vertical="center" wrapText="1"/>
    </xf>
    <xf numFmtId="0" fontId="29" fillId="0" borderId="0" xfId="1" applyFont="1" applyAlignment="1">
      <alignment vertical="center" wrapText="1"/>
    </xf>
    <xf numFmtId="0" fontId="19" fillId="4" borderId="13" xfId="1" applyFont="1" applyFill="1" applyBorder="1" applyAlignment="1">
      <alignment horizontal="center" vertical="center" wrapText="1"/>
    </xf>
    <xf numFmtId="0" fontId="29" fillId="4" borderId="14" xfId="1" applyFont="1" applyFill="1" applyBorder="1" applyAlignment="1">
      <alignment horizontal="center" vertical="center" wrapText="1"/>
    </xf>
    <xf numFmtId="0" fontId="29" fillId="4" borderId="8" xfId="1" applyFont="1" applyFill="1" applyBorder="1" applyAlignment="1">
      <alignment horizontal="center" vertical="center" wrapText="1"/>
    </xf>
    <xf numFmtId="0" fontId="29" fillId="4" borderId="9" xfId="1" applyFont="1" applyFill="1" applyBorder="1" applyAlignment="1">
      <alignment horizontal="center" vertical="center" wrapText="1"/>
    </xf>
    <xf numFmtId="0" fontId="24" fillId="26" borderId="90" xfId="1" applyFont="1" applyFill="1" applyBorder="1" applyAlignment="1">
      <alignment horizontal="left" vertical="center"/>
    </xf>
    <xf numFmtId="0" fontId="24" fillId="26" borderId="91" xfId="1" applyFont="1" applyFill="1" applyBorder="1" applyAlignment="1">
      <alignment horizontal="left" vertical="center"/>
    </xf>
    <xf numFmtId="0" fontId="24" fillId="26" borderId="6" xfId="1" applyFont="1" applyFill="1" applyBorder="1" applyAlignment="1">
      <alignment horizontal="left" vertical="center"/>
    </xf>
    <xf numFmtId="0" fontId="24" fillId="27" borderId="7" xfId="1" applyFont="1" applyFill="1" applyBorder="1" applyAlignment="1">
      <alignment horizontal="center" vertical="center" wrapText="1"/>
    </xf>
    <xf numFmtId="0" fontId="24" fillId="27" borderId="42" xfId="1" applyFont="1" applyFill="1" applyBorder="1" applyAlignment="1">
      <alignment horizontal="center" vertical="center" wrapText="1"/>
    </xf>
    <xf numFmtId="0" fontId="24" fillId="27" borderId="16" xfId="1" applyFont="1" applyFill="1" applyBorder="1" applyAlignment="1">
      <alignment horizontal="center" vertical="center" wrapText="1"/>
    </xf>
    <xf numFmtId="0" fontId="24" fillId="27" borderId="38" xfId="1" applyFont="1" applyFill="1" applyBorder="1" applyAlignment="1">
      <alignment horizontal="center" vertical="center" wrapText="1"/>
    </xf>
    <xf numFmtId="0" fontId="24" fillId="27" borderId="34" xfId="1" applyFont="1" applyFill="1" applyBorder="1" applyAlignment="1">
      <alignment horizontal="center" vertical="center" wrapText="1"/>
    </xf>
    <xf numFmtId="0" fontId="24" fillId="27" borderId="95" xfId="1" applyFont="1" applyFill="1" applyBorder="1" applyAlignment="1">
      <alignment horizontal="center" vertical="center" wrapText="1"/>
    </xf>
    <xf numFmtId="0" fontId="24" fillId="27" borderId="39" xfId="1" applyFont="1" applyFill="1" applyBorder="1" applyAlignment="1">
      <alignment vertical="center" wrapText="1"/>
    </xf>
    <xf numFmtId="0" fontId="24" fillId="27" borderId="21" xfId="1" applyFont="1" applyFill="1" applyBorder="1" applyAlignment="1">
      <alignment vertical="center" wrapText="1"/>
    </xf>
    <xf numFmtId="0" fontId="24" fillId="27" borderId="63" xfId="1" applyFont="1" applyFill="1" applyBorder="1" applyAlignment="1">
      <alignment vertical="center" wrapText="1"/>
    </xf>
    <xf numFmtId="0" fontId="24" fillId="27" borderId="166" xfId="1" applyFont="1" applyFill="1" applyBorder="1" applyAlignment="1">
      <alignment vertical="center" wrapText="1"/>
    </xf>
    <xf numFmtId="0" fontId="24" fillId="27" borderId="100" xfId="1" applyFont="1" applyFill="1" applyBorder="1" applyAlignment="1">
      <alignment vertical="center" wrapText="1"/>
    </xf>
    <xf numFmtId="0" fontId="24" fillId="27" borderId="167" xfId="1" applyFont="1" applyFill="1" applyBorder="1" applyAlignment="1">
      <alignment vertical="center" wrapText="1"/>
    </xf>
    <xf numFmtId="0" fontId="24" fillId="23" borderId="54" xfId="1" applyFont="1" applyFill="1" applyBorder="1" applyAlignment="1">
      <alignment horizontal="center" vertical="center" wrapText="1"/>
    </xf>
    <xf numFmtId="0" fontId="24" fillId="23" borderId="38" xfId="1" applyFont="1" applyFill="1" applyBorder="1" applyAlignment="1">
      <alignment horizontal="center" vertical="center" wrapText="1"/>
    </xf>
    <xf numFmtId="0" fontId="24" fillId="23" borderId="45" xfId="1" applyFont="1" applyFill="1" applyBorder="1" applyAlignment="1">
      <alignment vertical="center" wrapText="1"/>
    </xf>
    <xf numFmtId="0" fontId="19" fillId="0" borderId="6" xfId="1" applyFont="1" applyBorder="1" applyAlignment="1">
      <alignment horizontal="right" vertical="center" wrapText="1"/>
    </xf>
    <xf numFmtId="0" fontId="24" fillId="4" borderId="103" xfId="1" applyFont="1" applyFill="1" applyBorder="1" applyAlignment="1">
      <alignment horizontal="center" vertical="center" wrapText="1"/>
    </xf>
    <xf numFmtId="0" fontId="24" fillId="4" borderId="8" xfId="1" applyFont="1" applyFill="1" applyBorder="1" applyAlignment="1">
      <alignment horizontal="center" vertical="center" wrapText="1"/>
    </xf>
    <xf numFmtId="0" fontId="24" fillId="4" borderId="135" xfId="1" applyFont="1" applyFill="1" applyBorder="1" applyAlignment="1">
      <alignment horizontal="center" vertical="center" wrapText="1"/>
    </xf>
    <xf numFmtId="0" fontId="30" fillId="4" borderId="105" xfId="1" applyFont="1" applyFill="1" applyBorder="1" applyAlignment="1">
      <alignment horizontal="center" vertical="center"/>
    </xf>
    <xf numFmtId="0" fontId="30" fillId="4" borderId="104" xfId="1" applyFont="1" applyFill="1" applyBorder="1" applyAlignment="1">
      <alignment horizontal="center" vertical="center"/>
    </xf>
    <xf numFmtId="0" fontId="30" fillId="4" borderId="242" xfId="1" applyFont="1" applyFill="1" applyBorder="1" applyAlignment="1">
      <alignment horizontal="center" vertical="center"/>
    </xf>
    <xf numFmtId="0" fontId="24" fillId="4" borderId="118" xfId="1" applyFont="1" applyFill="1" applyBorder="1" applyAlignment="1">
      <alignment horizontal="center" vertical="center"/>
    </xf>
    <xf numFmtId="0" fontId="24" fillId="4" borderId="8" xfId="1" applyFont="1" applyFill="1" applyBorder="1" applyAlignment="1">
      <alignment horizontal="center" vertical="center"/>
    </xf>
    <xf numFmtId="0" fontId="24" fillId="4" borderId="9" xfId="1" applyFont="1" applyFill="1" applyBorder="1" applyAlignment="1">
      <alignment horizontal="center" vertical="center"/>
    </xf>
    <xf numFmtId="0" fontId="25" fillId="0" borderId="217" xfId="1" applyFont="1" applyBorder="1" applyAlignment="1">
      <alignment vertical="center" wrapText="1"/>
    </xf>
    <xf numFmtId="0" fontId="25" fillId="0" borderId="218" xfId="1" applyFont="1" applyBorder="1" applyAlignment="1">
      <alignment vertical="center" wrapText="1"/>
    </xf>
    <xf numFmtId="0" fontId="25" fillId="31" borderId="240" xfId="1" applyFont="1" applyFill="1" applyBorder="1" applyAlignment="1">
      <alignment horizontal="center" vertical="center"/>
    </xf>
    <xf numFmtId="0" fontId="25" fillId="0" borderId="223" xfId="1" applyFont="1" applyBorder="1" applyAlignment="1">
      <alignment horizontal="center" vertical="center"/>
    </xf>
    <xf numFmtId="0" fontId="24" fillId="28" borderId="7" xfId="1" applyFont="1" applyFill="1" applyBorder="1" applyAlignment="1">
      <alignment horizontal="left" vertical="center" wrapText="1"/>
    </xf>
    <xf numFmtId="0" fontId="24" fillId="28" borderId="42" xfId="1" applyFont="1" applyFill="1" applyBorder="1" applyAlignment="1">
      <alignment horizontal="left" vertical="center" wrapText="1"/>
    </xf>
    <xf numFmtId="0" fontId="24" fillId="28" borderId="16" xfId="1" applyFont="1" applyFill="1" applyBorder="1" applyAlignment="1">
      <alignment horizontal="left" vertical="center" wrapText="1"/>
    </xf>
    <xf numFmtId="0" fontId="24" fillId="28" borderId="38" xfId="1" applyFont="1" applyFill="1" applyBorder="1" applyAlignment="1">
      <alignment horizontal="left" vertical="center" wrapText="1"/>
    </xf>
    <xf numFmtId="0" fontId="24" fillId="28" borderId="34" xfId="1" applyFont="1" applyFill="1" applyBorder="1" applyAlignment="1">
      <alignment horizontal="left" vertical="center" wrapText="1"/>
    </xf>
    <xf numFmtId="0" fontId="24" fillId="28" borderId="95" xfId="1" applyFont="1" applyFill="1" applyBorder="1" applyAlignment="1">
      <alignment horizontal="left" vertical="center" wrapText="1"/>
    </xf>
    <xf numFmtId="0" fontId="24" fillId="28" borderId="39" xfId="1" applyFont="1" applyFill="1" applyBorder="1" applyAlignment="1">
      <alignment vertical="center" wrapText="1"/>
    </xf>
    <xf numFmtId="0" fontId="24" fillId="28" borderId="21" xfId="1" applyFont="1" applyFill="1" applyBorder="1" applyAlignment="1">
      <alignment vertical="center" wrapText="1"/>
    </xf>
    <xf numFmtId="0" fontId="25" fillId="0" borderId="219" xfId="1" applyFont="1" applyBorder="1" applyAlignment="1">
      <alignment vertical="center" wrapText="1"/>
    </xf>
    <xf numFmtId="0" fontId="25" fillId="0" borderId="220" xfId="1" applyFont="1" applyBorder="1" applyAlignment="1">
      <alignment vertical="center" wrapText="1"/>
    </xf>
    <xf numFmtId="0" fontId="25" fillId="31" borderId="241" xfId="1" applyFont="1" applyFill="1" applyBorder="1" applyAlignment="1">
      <alignment horizontal="center" vertical="center"/>
    </xf>
    <xf numFmtId="0" fontId="25" fillId="0" borderId="224" xfId="1" applyFont="1" applyBorder="1" applyAlignment="1">
      <alignment horizontal="center" vertical="center"/>
    </xf>
    <xf numFmtId="0" fontId="25" fillId="0" borderId="223" xfId="1" applyFont="1" applyBorder="1" applyAlignment="1">
      <alignment vertical="center" wrapText="1"/>
    </xf>
    <xf numFmtId="0" fontId="25" fillId="0" borderId="224" xfId="1" applyFont="1" applyBorder="1" applyAlignment="1">
      <alignment vertical="center" wrapText="1"/>
    </xf>
    <xf numFmtId="0" fontId="25" fillId="0" borderId="221" xfId="1" applyFont="1" applyBorder="1" applyAlignment="1">
      <alignment vertical="center" wrapText="1"/>
    </xf>
    <xf numFmtId="0" fontId="25" fillId="0" borderId="222" xfId="1" applyFont="1" applyBorder="1" applyAlignment="1">
      <alignment vertical="center" wrapText="1"/>
    </xf>
    <xf numFmtId="0" fontId="25" fillId="0" borderId="225" xfId="1" applyFont="1" applyBorder="1" applyAlignment="1">
      <alignment horizontal="center" vertical="center"/>
    </xf>
    <xf numFmtId="0" fontId="24" fillId="28" borderId="103" xfId="1" applyFont="1" applyFill="1" applyBorder="1" applyAlignment="1">
      <alignment horizontal="center" vertical="center" wrapText="1"/>
    </xf>
    <xf numFmtId="0" fontId="24" fillId="28" borderId="8" xfId="1" applyFont="1" applyFill="1" applyBorder="1" applyAlignment="1">
      <alignment horizontal="center" vertical="center" wrapText="1"/>
    </xf>
    <xf numFmtId="0" fontId="24" fillId="28" borderId="135" xfId="1" applyFont="1" applyFill="1" applyBorder="1" applyAlignment="1">
      <alignment horizontal="center" vertical="center" wrapText="1"/>
    </xf>
    <xf numFmtId="0" fontId="24" fillId="28" borderId="118" xfId="1" applyFont="1" applyFill="1" applyBorder="1" applyAlignment="1">
      <alignment horizontal="center" vertical="center"/>
    </xf>
    <xf numFmtId="0" fontId="24" fillId="28" borderId="8" xfId="1" applyFont="1" applyFill="1" applyBorder="1" applyAlignment="1">
      <alignment horizontal="center" vertical="center"/>
    </xf>
    <xf numFmtId="0" fontId="24" fillId="28" borderId="9" xfId="1" applyFont="1" applyFill="1" applyBorder="1" applyAlignment="1">
      <alignment horizontal="center" vertical="center"/>
    </xf>
    <xf numFmtId="0" fontId="25" fillId="0" borderId="225" xfId="1" applyFont="1" applyBorder="1" applyAlignment="1">
      <alignment vertical="center" wrapText="1"/>
    </xf>
    <xf numFmtId="0" fontId="45" fillId="8" borderId="0" xfId="1" applyFont="1" applyFill="1" applyAlignment="1">
      <alignment vertical="center" wrapText="1"/>
    </xf>
    <xf numFmtId="0" fontId="38" fillId="0" borderId="6" xfId="1" applyFont="1" applyBorder="1" applyAlignment="1">
      <alignment vertical="center" wrapText="1"/>
    </xf>
    <xf numFmtId="0" fontId="56" fillId="44" borderId="422" xfId="1" applyFont="1" applyFill="1" applyBorder="1" applyAlignment="1">
      <alignment vertical="center" wrapText="1"/>
    </xf>
    <xf numFmtId="0" fontId="56" fillId="44" borderId="8" xfId="1" applyFont="1" applyFill="1" applyBorder="1" applyAlignment="1">
      <alignment vertical="center" wrapText="1"/>
    </xf>
    <xf numFmtId="0" fontId="56" fillId="44" borderId="9" xfId="1" applyFont="1" applyFill="1" applyBorder="1" applyAlignment="1">
      <alignment vertical="center" wrapText="1"/>
    </xf>
    <xf numFmtId="0" fontId="67" fillId="0" borderId="345" xfId="1" applyFont="1" applyBorder="1" applyAlignment="1">
      <alignment horizontal="center" vertical="top" textRotation="255" wrapText="1"/>
    </xf>
    <xf numFmtId="0" fontId="67" fillId="0" borderId="162" xfId="1" applyFont="1" applyBorder="1" applyAlignment="1">
      <alignment horizontal="center" vertical="top" textRotation="255" wrapText="1"/>
    </xf>
    <xf numFmtId="0" fontId="67" fillId="0" borderId="151" xfId="1" applyFont="1" applyBorder="1" applyAlignment="1">
      <alignment horizontal="center" vertical="top" textRotation="255" wrapText="1"/>
    </xf>
    <xf numFmtId="0" fontId="21" fillId="0" borderId="2" xfId="1" applyFont="1" applyBorder="1" applyAlignment="1">
      <alignment horizontal="center" vertical="center" wrapText="1"/>
    </xf>
    <xf numFmtId="0" fontId="21" fillId="0" borderId="19" xfId="1" applyFont="1" applyBorder="1" applyAlignment="1">
      <alignment horizontal="center" vertical="center" wrapText="1"/>
    </xf>
    <xf numFmtId="0" fontId="21" fillId="0" borderId="80" xfId="1" applyFont="1" applyBorder="1" applyAlignment="1">
      <alignment horizontal="center" vertical="center" wrapText="1"/>
    </xf>
    <xf numFmtId="0" fontId="21" fillId="0" borderId="356" xfId="1" applyFont="1" applyBorder="1" applyAlignment="1">
      <alignment vertical="center" wrapText="1"/>
    </xf>
    <xf numFmtId="0" fontId="21" fillId="0" borderId="440" xfId="1" applyFont="1" applyBorder="1" applyAlignment="1">
      <alignment vertical="center" wrapText="1"/>
    </xf>
    <xf numFmtId="0" fontId="19" fillId="44" borderId="43" xfId="1" applyFont="1" applyFill="1" applyBorder="1" applyAlignment="1">
      <alignment horizontal="center" vertical="center" wrapText="1"/>
    </xf>
    <xf numFmtId="0" fontId="19" fillId="44" borderId="5" xfId="1" applyFont="1" applyFill="1" applyBorder="1" applyAlignment="1">
      <alignment horizontal="center" vertical="center" wrapText="1"/>
    </xf>
    <xf numFmtId="0" fontId="19" fillId="44" borderId="85" xfId="1" applyFont="1" applyFill="1" applyBorder="1" applyAlignment="1">
      <alignment horizontal="center" vertical="center" wrapText="1"/>
    </xf>
    <xf numFmtId="0" fontId="24" fillId="25" borderId="137" xfId="1" applyFont="1" applyFill="1" applyBorder="1" applyAlignment="1">
      <alignment horizontal="center" vertical="top" textRotation="255" wrapText="1" shrinkToFit="1"/>
    </xf>
    <xf numFmtId="0" fontId="24" fillId="25" borderId="21" xfId="1" applyFont="1" applyFill="1" applyBorder="1" applyAlignment="1">
      <alignment horizontal="center" vertical="top" textRotation="255" wrapText="1" shrinkToFit="1"/>
    </xf>
    <xf numFmtId="0" fontId="24" fillId="25" borderId="96" xfId="1" applyFont="1" applyFill="1" applyBorder="1" applyAlignment="1">
      <alignment horizontal="center" vertical="top" textRotation="255" wrapText="1" shrinkToFit="1"/>
    </xf>
    <xf numFmtId="0" fontId="24" fillId="39" borderId="11" xfId="1" applyFont="1" applyFill="1" applyBorder="1" applyAlignment="1">
      <alignment horizontal="center" vertical="top" textRotation="255" wrapText="1" shrinkToFit="1"/>
    </xf>
    <xf numFmtId="0" fontId="24" fillId="39" borderId="19" xfId="1" applyFont="1" applyFill="1" applyBorder="1" applyAlignment="1">
      <alignment horizontal="center" vertical="top" textRotation="255" wrapText="1" shrinkToFit="1"/>
    </xf>
    <xf numFmtId="0" fontId="24" fillId="33" borderId="137" xfId="1" applyFont="1" applyFill="1" applyBorder="1" applyAlignment="1">
      <alignment horizontal="center" vertical="top" textRotation="255" shrinkToFit="1"/>
    </xf>
    <xf numFmtId="0" fontId="24" fillId="33" borderId="96" xfId="1" applyFont="1" applyFill="1" applyBorder="1" applyAlignment="1">
      <alignment horizontal="center" vertical="top" textRotation="255" shrinkToFit="1"/>
    </xf>
    <xf numFmtId="0" fontId="19" fillId="44" borderId="2" xfId="1" applyFont="1" applyFill="1" applyBorder="1" applyAlignment="1">
      <alignment horizontal="center" vertical="center" wrapText="1"/>
    </xf>
    <xf numFmtId="0" fontId="19" fillId="44" borderId="19" xfId="1" applyFont="1" applyFill="1" applyBorder="1" applyAlignment="1">
      <alignment horizontal="center" vertical="center" wrapText="1"/>
    </xf>
    <xf numFmtId="0" fontId="29" fillId="44" borderId="162" xfId="1" applyFont="1" applyFill="1" applyBorder="1" applyAlignment="1">
      <alignment horizontal="center" vertical="top" textRotation="255" wrapText="1"/>
    </xf>
    <xf numFmtId="0" fontId="62" fillId="0" borderId="0" xfId="1" applyFont="1" applyAlignment="1">
      <alignment horizontal="left" vertical="center" wrapText="1"/>
    </xf>
    <xf numFmtId="0" fontId="66" fillId="0" borderId="6" xfId="1" applyFont="1" applyBorder="1">
      <alignment vertical="center"/>
    </xf>
    <xf numFmtId="0" fontId="21" fillId="0" borderId="226" xfId="1" applyFont="1" applyBorder="1" applyAlignment="1">
      <alignment horizontal="center" vertical="center"/>
    </xf>
    <xf numFmtId="0" fontId="21" fillId="0" borderId="21" xfId="1" applyFont="1" applyBorder="1" applyAlignment="1">
      <alignment horizontal="center" vertical="center"/>
    </xf>
    <xf numFmtId="0" fontId="21" fillId="0" borderId="22" xfId="1" applyFont="1" applyBorder="1" applyAlignment="1">
      <alignment horizontal="center" vertical="center"/>
    </xf>
    <xf numFmtId="0" fontId="70" fillId="0" borderId="226" xfId="1" applyFont="1" applyBorder="1" applyAlignment="1">
      <alignment horizontal="center" vertical="top" textRotation="255" wrapText="1"/>
    </xf>
    <xf numFmtId="0" fontId="70" fillId="0" borderId="21" xfId="1" applyFont="1" applyBorder="1" applyAlignment="1">
      <alignment horizontal="center" vertical="top" textRotation="255" wrapText="1"/>
    </xf>
    <xf numFmtId="0" fontId="70" fillId="0" borderId="96" xfId="1" applyFont="1" applyBorder="1" applyAlignment="1">
      <alignment horizontal="center" vertical="top" textRotation="255" wrapText="1"/>
    </xf>
    <xf numFmtId="0" fontId="70" fillId="0" borderId="137" xfId="1" applyFont="1" applyBorder="1" applyAlignment="1">
      <alignment horizontal="center" vertical="top" textRotation="255" wrapText="1"/>
    </xf>
    <xf numFmtId="0" fontId="70" fillId="0" borderId="11" xfId="1" applyFont="1" applyBorder="1" applyAlignment="1">
      <alignment horizontal="center" vertical="top" textRotation="255" wrapText="1"/>
    </xf>
    <xf numFmtId="0" fontId="70" fillId="0" borderId="439" xfId="1" applyFont="1" applyBorder="1" applyAlignment="1">
      <alignment horizontal="center" vertical="top" textRotation="255" wrapText="1"/>
    </xf>
    <xf numFmtId="0" fontId="70" fillId="0" borderId="137" xfId="1" applyFont="1" applyBorder="1" applyAlignment="1">
      <alignment horizontal="center" vertical="top" textRotation="255" wrapText="1" shrinkToFit="1"/>
    </xf>
    <xf numFmtId="0" fontId="70" fillId="0" borderId="21" xfId="1" applyFont="1" applyBorder="1" applyAlignment="1">
      <alignment horizontal="center" vertical="top" textRotation="255" wrapText="1" shrinkToFit="1"/>
    </xf>
    <xf numFmtId="0" fontId="70" fillId="0" borderId="96" xfId="1" applyFont="1" applyBorder="1" applyAlignment="1">
      <alignment horizontal="center" vertical="top" textRotation="255" wrapText="1" shrinkToFit="1"/>
    </xf>
    <xf numFmtId="0" fontId="55" fillId="0" borderId="376" xfId="1" applyFont="1" applyBorder="1" applyAlignment="1">
      <alignment horizontal="center" vertical="center" wrapText="1"/>
    </xf>
    <xf numFmtId="0" fontId="55" fillId="0" borderId="377" xfId="1" applyFont="1" applyBorder="1" applyAlignment="1">
      <alignment horizontal="center" vertical="center" wrapText="1"/>
    </xf>
    <xf numFmtId="0" fontId="55" fillId="46" borderId="107" xfId="1" applyFont="1" applyFill="1" applyBorder="1" applyAlignment="1">
      <alignment horizontal="left" vertical="center" wrapText="1"/>
    </xf>
    <xf numFmtId="0" fontId="55" fillId="46" borderId="79" xfId="1" applyFont="1" applyFill="1" applyBorder="1" applyAlignment="1">
      <alignment horizontal="left" vertical="center" wrapText="1"/>
    </xf>
    <xf numFmtId="0" fontId="55" fillId="46" borderId="220" xfId="1" applyFont="1" applyFill="1" applyBorder="1" applyAlignment="1">
      <alignment horizontal="left" vertical="center" wrapText="1"/>
    </xf>
    <xf numFmtId="0" fontId="55" fillId="0" borderId="381" xfId="1" applyFont="1" applyBorder="1" applyAlignment="1">
      <alignment horizontal="center" vertical="center"/>
    </xf>
    <xf numFmtId="0" fontId="55" fillId="0" borderId="373" xfId="1" applyFont="1" applyBorder="1" applyAlignment="1">
      <alignment horizontal="center" vertical="center"/>
    </xf>
    <xf numFmtId="0" fontId="55" fillId="0" borderId="382" xfId="1" applyFont="1" applyBorder="1" applyAlignment="1">
      <alignment horizontal="center" vertical="center"/>
    </xf>
    <xf numFmtId="0" fontId="55" fillId="46" borderId="4" xfId="1" applyFont="1" applyFill="1" applyBorder="1" applyAlignment="1">
      <alignment horizontal="left" vertical="center" wrapText="1"/>
    </xf>
    <xf numFmtId="0" fontId="55" fillId="46" borderId="5" xfId="1" applyFont="1" applyFill="1" applyBorder="1" applyAlignment="1">
      <alignment horizontal="left" vertical="center" wrapText="1"/>
    </xf>
    <xf numFmtId="0" fontId="55" fillId="46" borderId="186" xfId="1" applyFont="1" applyFill="1" applyBorder="1" applyAlignment="1">
      <alignment horizontal="left" vertical="center" wrapText="1"/>
    </xf>
    <xf numFmtId="0" fontId="55" fillId="46" borderId="148" xfId="1" applyFont="1" applyFill="1" applyBorder="1" applyAlignment="1">
      <alignment horizontal="left" vertical="center"/>
    </xf>
    <xf numFmtId="0" fontId="55" fillId="46" borderId="0" xfId="1" applyFont="1" applyFill="1" applyAlignment="1">
      <alignment horizontal="left" vertical="center"/>
    </xf>
    <xf numFmtId="0" fontId="55" fillId="36" borderId="411" xfId="1" applyFont="1" applyFill="1" applyBorder="1" applyAlignment="1">
      <alignment horizontal="center" vertical="center"/>
    </xf>
    <xf numFmtId="0" fontId="55" fillId="36" borderId="412" xfId="1" applyFont="1" applyFill="1" applyBorder="1" applyAlignment="1">
      <alignment horizontal="center" vertical="center"/>
    </xf>
    <xf numFmtId="0" fontId="55" fillId="36" borderId="413" xfId="1" applyFont="1" applyFill="1" applyBorder="1" applyAlignment="1">
      <alignment horizontal="center" vertical="center"/>
    </xf>
    <xf numFmtId="0" fontId="35" fillId="46" borderId="149" xfId="1" applyFont="1" applyFill="1" applyBorder="1" applyAlignment="1">
      <alignment horizontal="center" vertical="top" textRotation="255" wrapText="1"/>
    </xf>
    <xf numFmtId="0" fontId="35" fillId="46" borderId="162" xfId="1" applyFont="1" applyFill="1" applyBorder="1" applyAlignment="1">
      <alignment horizontal="center" vertical="top" textRotation="255" wrapText="1"/>
    </xf>
    <xf numFmtId="0" fontId="35" fillId="46" borderId="151" xfId="1" applyFont="1" applyFill="1" applyBorder="1" applyAlignment="1">
      <alignment horizontal="center" vertical="top" textRotation="255" wrapText="1"/>
    </xf>
    <xf numFmtId="0" fontId="55" fillId="46" borderId="2" xfId="1" applyFont="1" applyFill="1" applyBorder="1" applyAlignment="1">
      <alignment horizontal="center" vertical="center" wrapText="1"/>
    </xf>
    <xf numFmtId="0" fontId="55" fillId="46" borderId="19" xfId="1" applyFont="1" applyFill="1" applyBorder="1" applyAlignment="1">
      <alignment horizontal="center" vertical="center" wrapText="1"/>
    </xf>
    <xf numFmtId="0" fontId="55" fillId="46" borderId="80" xfId="1" applyFont="1" applyFill="1" applyBorder="1" applyAlignment="1">
      <alignment horizontal="center" vertical="center" wrapText="1"/>
    </xf>
    <xf numFmtId="0" fontId="55" fillId="46" borderId="148" xfId="1" applyFont="1" applyFill="1" applyBorder="1" applyAlignment="1">
      <alignment horizontal="left" vertical="center" wrapText="1"/>
    </xf>
    <xf numFmtId="0" fontId="55" fillId="46" borderId="0" xfId="1" applyFont="1" applyFill="1" applyAlignment="1">
      <alignment horizontal="left" vertical="center" wrapText="1"/>
    </xf>
    <xf numFmtId="0" fontId="55" fillId="0" borderId="383" xfId="1" applyFont="1" applyBorder="1" applyAlignment="1">
      <alignment horizontal="center" vertical="center"/>
    </xf>
    <xf numFmtId="0" fontId="55" fillId="0" borderId="374" xfId="1" applyFont="1" applyBorder="1" applyAlignment="1">
      <alignment horizontal="center" vertical="center"/>
    </xf>
    <xf numFmtId="0" fontId="55" fillId="0" borderId="384" xfId="1" applyFont="1" applyBorder="1" applyAlignment="1">
      <alignment horizontal="center" vertical="center"/>
    </xf>
    <xf numFmtId="0" fontId="55" fillId="46" borderId="117" xfId="1" applyFont="1" applyFill="1" applyBorder="1" applyAlignment="1">
      <alignment horizontal="left" vertical="center" wrapText="1"/>
    </xf>
    <xf numFmtId="0" fontId="55" fillId="46" borderId="6" xfId="1" applyFont="1" applyFill="1" applyBorder="1" applyAlignment="1">
      <alignment horizontal="left" vertical="center" wrapText="1"/>
    </xf>
    <xf numFmtId="0" fontId="55" fillId="36" borderId="404" xfId="1" applyFont="1" applyFill="1" applyBorder="1" applyAlignment="1">
      <alignment horizontal="center" vertical="center"/>
    </xf>
    <xf numFmtId="0" fontId="55" fillId="36" borderId="405" xfId="1" applyFont="1" applyFill="1" applyBorder="1" applyAlignment="1">
      <alignment horizontal="center" vertical="center"/>
    </xf>
    <xf numFmtId="0" fontId="55" fillId="36" borderId="406" xfId="1" applyFont="1" applyFill="1" applyBorder="1" applyAlignment="1">
      <alignment horizontal="center" vertical="center"/>
    </xf>
    <xf numFmtId="0" fontId="55" fillId="46" borderId="11" xfId="1" applyFont="1" applyFill="1" applyBorder="1" applyAlignment="1">
      <alignment horizontal="center" vertical="center" wrapText="1"/>
    </xf>
    <xf numFmtId="0" fontId="55" fillId="46" borderId="105" xfId="1" applyFont="1" applyFill="1" applyBorder="1" applyAlignment="1">
      <alignment horizontal="left" vertical="center" wrapText="1"/>
    </xf>
    <xf numFmtId="0" fontId="55" fillId="46" borderId="104" xfId="1" applyFont="1" applyFill="1" applyBorder="1" applyAlignment="1">
      <alignment horizontal="left" vertical="center" wrapText="1"/>
    </xf>
    <xf numFmtId="0" fontId="55" fillId="46" borderId="1" xfId="1" applyFont="1" applyFill="1" applyBorder="1" applyAlignment="1">
      <alignment horizontal="left" vertical="center" wrapText="1"/>
    </xf>
    <xf numFmtId="0" fontId="55" fillId="46" borderId="302" xfId="1" applyFont="1" applyFill="1" applyBorder="1" applyAlignment="1">
      <alignment horizontal="left" vertical="center" wrapText="1"/>
    </xf>
    <xf numFmtId="0" fontId="55" fillId="0" borderId="378" xfId="1" applyFont="1" applyBorder="1" applyAlignment="1">
      <alignment horizontal="center" vertical="center"/>
    </xf>
    <xf numFmtId="0" fontId="55" fillId="0" borderId="379" xfId="1" applyFont="1" applyBorder="1" applyAlignment="1">
      <alignment horizontal="center" vertical="center"/>
    </xf>
    <xf numFmtId="0" fontId="55" fillId="0" borderId="380" xfId="1" applyFont="1" applyBorder="1" applyAlignment="1">
      <alignment horizontal="center" vertical="center"/>
    </xf>
    <xf numFmtId="0" fontId="55" fillId="44" borderId="107" xfId="1" applyFont="1" applyFill="1" applyBorder="1" applyAlignment="1">
      <alignment horizontal="left" vertical="center" wrapText="1"/>
    </xf>
    <xf numFmtId="0" fontId="55" fillId="44" borderId="79" xfId="1" applyFont="1" applyFill="1" applyBorder="1" applyAlignment="1">
      <alignment horizontal="left" vertical="center" wrapText="1"/>
    </xf>
    <xf numFmtId="0" fontId="55" fillId="44" borderId="2" xfId="1" applyFont="1" applyFill="1" applyBorder="1" applyAlignment="1">
      <alignment horizontal="center" vertical="center" wrapText="1"/>
    </xf>
    <xf numFmtId="0" fontId="55" fillId="44" borderId="19" xfId="1" applyFont="1" applyFill="1" applyBorder="1" applyAlignment="1">
      <alignment horizontal="center" vertical="center" wrapText="1"/>
    </xf>
    <xf numFmtId="0" fontId="55" fillId="44" borderId="80" xfId="1" applyFont="1" applyFill="1" applyBorder="1" applyAlignment="1">
      <alignment horizontal="center" vertical="center" wrapText="1"/>
    </xf>
    <xf numFmtId="0" fontId="55" fillId="44" borderId="220" xfId="1" applyFont="1" applyFill="1" applyBorder="1" applyAlignment="1">
      <alignment horizontal="left" vertical="center" wrapText="1"/>
    </xf>
    <xf numFmtId="0" fontId="50" fillId="0" borderId="0" xfId="1" applyFont="1" applyAlignment="1">
      <alignment horizontal="left" vertical="center" wrapText="1"/>
    </xf>
    <xf numFmtId="0" fontId="51" fillId="46" borderId="103" xfId="1" applyFont="1" applyFill="1" applyBorder="1" applyAlignment="1">
      <alignment horizontal="center" vertical="center"/>
    </xf>
    <xf numFmtId="0" fontId="51" fillId="46" borderId="104" xfId="1" applyFont="1" applyFill="1" applyBorder="1" applyAlignment="1">
      <alignment horizontal="center" vertical="center"/>
    </xf>
    <xf numFmtId="0" fontId="51" fillId="46" borderId="106" xfId="1" applyFont="1" applyFill="1" applyBorder="1" applyAlignment="1">
      <alignment horizontal="center" vertical="center"/>
    </xf>
    <xf numFmtId="0" fontId="24" fillId="0" borderId="7" xfId="1" applyFont="1" applyBorder="1" applyAlignment="1">
      <alignment horizontal="center" vertical="center" wrapText="1"/>
    </xf>
    <xf numFmtId="0" fontId="24" fillId="0" borderId="8" xfId="1" applyFont="1" applyBorder="1" applyAlignment="1">
      <alignment horizontal="center" vertical="center" wrapText="1"/>
    </xf>
    <xf numFmtId="0" fontId="24" fillId="0" borderId="9" xfId="1" applyFont="1" applyBorder="1" applyAlignment="1">
      <alignment horizontal="center" vertical="center" wrapText="1"/>
    </xf>
    <xf numFmtId="0" fontId="55" fillId="44" borderId="148" xfId="1" applyFont="1" applyFill="1" applyBorder="1" applyAlignment="1">
      <alignment horizontal="left" vertical="center" wrapText="1"/>
    </xf>
    <xf numFmtId="0" fontId="55" fillId="44" borderId="0" xfId="1" applyFont="1" applyFill="1" applyAlignment="1">
      <alignment horizontal="left" vertical="center" wrapText="1"/>
    </xf>
    <xf numFmtId="0" fontId="35" fillId="44" borderId="149" xfId="1" applyFont="1" applyFill="1" applyBorder="1" applyAlignment="1">
      <alignment horizontal="center" vertical="top" textRotation="255" wrapText="1"/>
    </xf>
    <xf numFmtId="0" fontId="35" fillId="44" borderId="162" xfId="1" applyFont="1" applyFill="1" applyBorder="1" applyAlignment="1">
      <alignment horizontal="center" vertical="top" textRotation="255" wrapText="1"/>
    </xf>
    <xf numFmtId="0" fontId="35" fillId="44" borderId="151" xfId="1" applyFont="1" applyFill="1" applyBorder="1" applyAlignment="1">
      <alignment horizontal="center" vertical="top" textRotation="255" wrapText="1"/>
    </xf>
    <xf numFmtId="0" fontId="55" fillId="44" borderId="1" xfId="1" applyFont="1" applyFill="1" applyBorder="1" applyAlignment="1">
      <alignment horizontal="left" vertical="center" wrapText="1"/>
    </xf>
    <xf numFmtId="0" fontId="55" fillId="44" borderId="302" xfId="1" applyFont="1" applyFill="1" applyBorder="1" applyAlignment="1">
      <alignment horizontal="left" vertical="center" wrapText="1"/>
    </xf>
    <xf numFmtId="0" fontId="55" fillId="44" borderId="4" xfId="1" applyFont="1" applyFill="1" applyBorder="1" applyAlignment="1">
      <alignment horizontal="left" vertical="center" wrapText="1"/>
    </xf>
    <xf numFmtId="0" fontId="55" fillId="44" borderId="5" xfId="1" applyFont="1" applyFill="1" applyBorder="1" applyAlignment="1">
      <alignment horizontal="left" vertical="center" wrapText="1"/>
    </xf>
    <xf numFmtId="0" fontId="55" fillId="44" borderId="186" xfId="1" applyFont="1" applyFill="1" applyBorder="1" applyAlignment="1">
      <alignment horizontal="left" vertical="center" wrapText="1"/>
    </xf>
    <xf numFmtId="0" fontId="55" fillId="44" borderId="356" xfId="1" applyFont="1" applyFill="1" applyBorder="1" applyAlignment="1">
      <alignment horizontal="left" vertical="center"/>
    </xf>
    <xf numFmtId="0" fontId="55" fillId="44" borderId="91" xfId="1" applyFont="1" applyFill="1" applyBorder="1" applyAlignment="1">
      <alignment horizontal="left" vertical="center"/>
    </xf>
    <xf numFmtId="0" fontId="55" fillId="44" borderId="274" xfId="1" applyFont="1" applyFill="1" applyBorder="1" applyAlignment="1">
      <alignment horizontal="left" vertical="center"/>
    </xf>
    <xf numFmtId="0" fontId="55" fillId="36" borderId="408" xfId="1" applyFont="1" applyFill="1" applyBorder="1" applyAlignment="1">
      <alignment horizontal="center" vertical="center"/>
    </xf>
    <xf numFmtId="0" fontId="55" fillId="36" borderId="409" xfId="1" applyFont="1" applyFill="1" applyBorder="1" applyAlignment="1">
      <alignment horizontal="center" vertical="center"/>
    </xf>
    <xf numFmtId="0" fontId="55" fillId="36" borderId="410" xfId="1" applyFont="1" applyFill="1" applyBorder="1" applyAlignment="1">
      <alignment horizontal="center" vertical="center"/>
    </xf>
    <xf numFmtId="0" fontId="55" fillId="44" borderId="11" xfId="1" applyFont="1" applyFill="1" applyBorder="1" applyAlignment="1">
      <alignment horizontal="center" vertical="center" wrapText="1"/>
    </xf>
    <xf numFmtId="0" fontId="55" fillId="44" borderId="105" xfId="1" applyFont="1" applyFill="1" applyBorder="1" applyAlignment="1">
      <alignment horizontal="left" vertical="center" wrapText="1"/>
    </xf>
    <xf numFmtId="0" fontId="55" fillId="44" borderId="104" xfId="1" applyFont="1" applyFill="1" applyBorder="1" applyAlignment="1">
      <alignment horizontal="left" vertical="center" wrapText="1"/>
    </xf>
    <xf numFmtId="0" fontId="55" fillId="44" borderId="117" xfId="1" applyFont="1" applyFill="1" applyBorder="1" applyAlignment="1">
      <alignment horizontal="left" vertical="center" wrapText="1"/>
    </xf>
    <xf numFmtId="0" fontId="55" fillId="44" borderId="6" xfId="1" applyFont="1" applyFill="1" applyBorder="1" applyAlignment="1">
      <alignment horizontal="left" vertical="center" wrapText="1"/>
    </xf>
    <xf numFmtId="0" fontId="55" fillId="0" borderId="385" xfId="1" applyFont="1" applyBorder="1" applyAlignment="1">
      <alignment horizontal="center" vertical="center"/>
    </xf>
    <xf numFmtId="0" fontId="55" fillId="0" borderId="375" xfId="1" applyFont="1" applyBorder="1" applyAlignment="1">
      <alignment horizontal="center" vertical="center"/>
    </xf>
    <xf numFmtId="0" fontId="55" fillId="0" borderId="386" xfId="1" applyFont="1" applyBorder="1" applyAlignment="1">
      <alignment horizontal="center" vertical="center"/>
    </xf>
    <xf numFmtId="0" fontId="51" fillId="44" borderId="103" xfId="1" applyFont="1" applyFill="1" applyBorder="1" applyAlignment="1">
      <alignment horizontal="center" vertical="center"/>
    </xf>
    <xf numFmtId="0" fontId="51" fillId="44" borderId="104" xfId="1" applyFont="1" applyFill="1" applyBorder="1" applyAlignment="1">
      <alignment horizontal="center" vertical="center"/>
    </xf>
    <xf numFmtId="0" fontId="51" fillId="44" borderId="106" xfId="1" applyFont="1" applyFill="1" applyBorder="1" applyAlignment="1">
      <alignment horizontal="center" vertical="center"/>
    </xf>
    <xf numFmtId="0" fontId="35" fillId="44" borderId="345" xfId="1" applyFont="1" applyFill="1" applyBorder="1" applyAlignment="1">
      <alignment horizontal="center" vertical="top" textRotation="255" wrapText="1"/>
    </xf>
    <xf numFmtId="0" fontId="24" fillId="0" borderId="107"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3" xfId="1" applyFont="1" applyBorder="1" applyAlignment="1">
      <alignment horizontal="center" vertical="center"/>
    </xf>
    <xf numFmtId="0" fontId="24" fillId="0" borderId="1" xfId="1" applyFont="1" applyBorder="1" applyAlignment="1">
      <alignment horizontal="center" vertical="center"/>
    </xf>
    <xf numFmtId="0" fontId="24" fillId="0" borderId="302" xfId="1" applyFont="1" applyBorder="1" applyAlignment="1">
      <alignment horizontal="center" vertical="center"/>
    </xf>
    <xf numFmtId="0" fontId="24" fillId="0" borderId="275" xfId="1" applyFont="1" applyBorder="1" applyAlignment="1">
      <alignment horizontal="center" vertical="center"/>
    </xf>
    <xf numFmtId="0" fontId="24" fillId="0" borderId="189" xfId="1" applyFont="1" applyBorder="1" applyAlignment="1">
      <alignment horizontal="center" vertical="center"/>
    </xf>
    <xf numFmtId="0" fontId="24" fillId="0" borderId="304" xfId="1" applyFont="1" applyBorder="1" applyAlignment="1">
      <alignment horizontal="center" vertical="center"/>
    </xf>
    <xf numFmtId="0" fontId="24" fillId="0" borderId="139" xfId="1" applyFont="1" applyBorder="1" applyAlignment="1">
      <alignment horizontal="center" vertical="center"/>
    </xf>
    <xf numFmtId="0" fontId="24" fillId="0" borderId="80" xfId="1" applyFont="1" applyBorder="1" applyAlignment="1">
      <alignment horizontal="center" vertical="center"/>
    </xf>
    <xf numFmtId="0" fontId="24" fillId="0" borderId="296" xfId="1" applyFont="1" applyBorder="1" applyAlignment="1">
      <alignment horizontal="center" vertical="center"/>
    </xf>
    <xf numFmtId="0" fontId="24" fillId="0" borderId="74" xfId="1" applyFont="1" applyBorder="1" applyAlignment="1">
      <alignment horizontal="right" vertical="top" wrapText="1"/>
    </xf>
    <xf numFmtId="0" fontId="24" fillId="0" borderId="0" xfId="1" applyFont="1" applyAlignment="1">
      <alignment horizontal="right" vertical="top" wrapText="1"/>
    </xf>
    <xf numFmtId="0" fontId="24" fillId="43" borderId="1" xfId="1" applyFont="1" applyFill="1" applyBorder="1" applyAlignment="1">
      <alignment horizontal="center" vertical="center" wrapText="1"/>
    </xf>
    <xf numFmtId="0" fontId="24" fillId="0" borderId="273" xfId="1" applyFont="1" applyBorder="1" applyAlignment="1">
      <alignment horizontal="center" vertical="center"/>
    </xf>
    <xf numFmtId="0" fontId="24" fillId="0" borderId="188" xfId="1" applyFont="1" applyBorder="1" applyAlignment="1">
      <alignment horizontal="center" vertical="center"/>
    </xf>
    <xf numFmtId="0" fontId="24" fillId="43" borderId="189" xfId="1" applyFont="1" applyFill="1" applyBorder="1" applyAlignment="1">
      <alignment horizontal="center" vertical="center" wrapText="1"/>
    </xf>
    <xf numFmtId="0" fontId="19" fillId="44" borderId="147" xfId="1" applyFont="1" applyFill="1" applyBorder="1" applyAlignment="1">
      <alignment horizontal="center" vertical="center" wrapText="1"/>
    </xf>
    <xf numFmtId="0" fontId="19" fillId="44" borderId="148" xfId="1" applyFont="1" applyFill="1" applyBorder="1" applyAlignment="1">
      <alignment horizontal="center" vertical="center" wrapText="1"/>
    </xf>
    <xf numFmtId="0" fontId="19" fillId="44" borderId="4" xfId="1" applyFont="1" applyFill="1" applyBorder="1" applyAlignment="1">
      <alignment horizontal="center" vertical="center" wrapText="1"/>
    </xf>
    <xf numFmtId="0" fontId="19" fillId="44" borderId="356" xfId="1" applyFont="1" applyFill="1" applyBorder="1" applyAlignment="1">
      <alignment horizontal="left" vertical="center" wrapText="1"/>
    </xf>
    <xf numFmtId="0" fontId="19" fillId="44" borderId="274" xfId="1" applyFont="1" applyFill="1" applyBorder="1" applyAlignment="1">
      <alignment horizontal="left" vertical="center" wrapText="1"/>
    </xf>
    <xf numFmtId="0" fontId="65" fillId="0" borderId="436" xfId="1" applyFont="1" applyBorder="1" applyAlignment="1">
      <alignment vertical="center" wrapText="1"/>
    </xf>
    <xf numFmtId="0" fontId="65" fillId="0" borderId="8" xfId="1" applyFont="1" applyBorder="1" applyAlignment="1">
      <alignment vertical="center" wrapText="1"/>
    </xf>
    <xf numFmtId="0" fontId="65" fillId="0" borderId="9" xfId="1" applyFont="1" applyBorder="1" applyAlignment="1">
      <alignment vertical="center" wrapText="1"/>
    </xf>
    <xf numFmtId="0" fontId="61" fillId="0" borderId="0" xfId="1" applyFont="1" applyAlignment="1">
      <alignment vertical="center" wrapText="1"/>
    </xf>
    <xf numFmtId="0" fontId="35" fillId="46" borderId="345" xfId="1" applyFont="1" applyFill="1" applyBorder="1" applyAlignment="1">
      <alignment horizontal="center" vertical="top" textRotation="255" wrapText="1"/>
    </xf>
    <xf numFmtId="0" fontId="24" fillId="26" borderId="344" xfId="1" applyFont="1" applyFill="1" applyBorder="1" applyAlignment="1">
      <alignment horizontal="center" vertical="top" textRotation="255" wrapText="1"/>
    </xf>
    <xf numFmtId="0" fontId="24" fillId="26" borderId="364" xfId="1" applyFont="1" applyFill="1" applyBorder="1" applyAlignment="1">
      <alignment horizontal="center" vertical="top" textRotation="255" wrapText="1"/>
    </xf>
    <xf numFmtId="0" fontId="19" fillId="44" borderId="226" xfId="1" applyFont="1" applyFill="1" applyBorder="1" applyAlignment="1">
      <alignment horizontal="center" vertical="center"/>
    </xf>
    <xf numFmtId="0" fontId="19" fillId="44" borderId="21" xfId="1" applyFont="1" applyFill="1" applyBorder="1" applyAlignment="1">
      <alignment horizontal="center" vertical="center"/>
    </xf>
    <xf numFmtId="0" fontId="19" fillId="44" borderId="22" xfId="1" applyFont="1" applyFill="1" applyBorder="1" applyAlignment="1">
      <alignment horizontal="center" vertical="center"/>
    </xf>
    <xf numFmtId="0" fontId="24" fillId="35" borderId="98" xfId="1" applyFont="1" applyFill="1" applyBorder="1" applyAlignment="1">
      <alignment horizontal="center" vertical="top" textRotation="255" wrapText="1"/>
    </xf>
    <xf numFmtId="0" fontId="24" fillId="35" borderId="21" xfId="1" applyFont="1" applyFill="1" applyBorder="1" applyAlignment="1">
      <alignment horizontal="center" vertical="top" textRotation="255" wrapText="1"/>
    </xf>
    <xf numFmtId="0" fontId="24" fillId="35" borderId="41" xfId="1" applyFont="1" applyFill="1" applyBorder="1" applyAlignment="1">
      <alignment horizontal="center" vertical="top" textRotation="255" wrapText="1"/>
    </xf>
    <xf numFmtId="0" fontId="24" fillId="38" borderId="97" xfId="1" applyFont="1" applyFill="1" applyBorder="1" applyAlignment="1">
      <alignment horizontal="center" vertical="top" textRotation="255" wrapText="1"/>
    </xf>
    <xf numFmtId="0" fontId="24" fillId="38" borderId="136" xfId="1" applyFont="1" applyFill="1" applyBorder="1" applyAlignment="1">
      <alignment horizontal="center" vertical="top" textRotation="255" wrapText="1"/>
    </xf>
    <xf numFmtId="0" fontId="24" fillId="38" borderId="41" xfId="1" applyFont="1" applyFill="1" applyBorder="1" applyAlignment="1">
      <alignment horizontal="center" vertical="top" textRotation="255" wrapText="1"/>
    </xf>
    <xf numFmtId="0" fontId="24" fillId="22" borderId="97" xfId="1" applyFont="1" applyFill="1" applyBorder="1" applyAlignment="1">
      <alignment horizontal="center" vertical="top" textRotation="255" wrapText="1"/>
    </xf>
    <xf numFmtId="0" fontId="24" fillId="22" borderId="136" xfId="1" applyFont="1" applyFill="1" applyBorder="1" applyAlignment="1">
      <alignment horizontal="center" vertical="top" textRotation="255" wrapText="1"/>
    </xf>
    <xf numFmtId="0" fontId="24" fillId="22" borderId="41" xfId="1" applyFont="1" applyFill="1" applyBorder="1" applyAlignment="1">
      <alignment horizontal="center" vertical="top" textRotation="255" wrapText="1"/>
    </xf>
    <xf numFmtId="0" fontId="24" fillId="34" borderId="118" xfId="1" applyFont="1" applyFill="1" applyBorder="1" applyAlignment="1">
      <alignment horizontal="center" vertical="top" textRotation="255" wrapText="1"/>
    </xf>
    <xf numFmtId="0" fontId="24" fillId="34" borderId="148" xfId="1" applyFont="1" applyFill="1" applyBorder="1" applyAlignment="1">
      <alignment horizontal="center" vertical="top" textRotation="255" wrapText="1"/>
    </xf>
    <xf numFmtId="0" fontId="24" fillId="32" borderId="98" xfId="1" applyFont="1" applyFill="1" applyBorder="1" applyAlignment="1">
      <alignment horizontal="center" vertical="top" textRotation="255" wrapText="1" shrinkToFit="1"/>
    </xf>
    <xf numFmtId="0" fontId="24" fillId="32" borderId="136" xfId="1" applyFont="1" applyFill="1" applyBorder="1" applyAlignment="1">
      <alignment horizontal="center" vertical="top" textRotation="255" wrapText="1" shrinkToFit="1"/>
    </xf>
    <xf numFmtId="0" fontId="24" fillId="32" borderId="39" xfId="1" applyFont="1" applyFill="1" applyBorder="1" applyAlignment="1">
      <alignment horizontal="center" vertical="top" textRotation="255" wrapText="1" shrinkToFit="1"/>
    </xf>
    <xf numFmtId="0" fontId="24" fillId="32" borderId="41" xfId="1" applyFont="1" applyFill="1" applyBorder="1" applyAlignment="1">
      <alignment horizontal="center" vertical="top" textRotation="255" wrapText="1" shrinkToFit="1"/>
    </xf>
    <xf numFmtId="0" fontId="24" fillId="42" borderId="107" xfId="1" applyFont="1" applyFill="1" applyBorder="1" applyAlignment="1">
      <alignment horizontal="center" vertical="center" wrapText="1"/>
    </xf>
    <xf numFmtId="0" fontId="24" fillId="42" borderId="3" xfId="1" applyFont="1" applyFill="1" applyBorder="1" applyAlignment="1">
      <alignment horizontal="center" vertical="center" wrapText="1"/>
    </xf>
    <xf numFmtId="0" fontId="29" fillId="44" borderId="345" xfId="1" applyFont="1" applyFill="1" applyBorder="1" applyAlignment="1">
      <alignment horizontal="center" vertical="top" textRotation="255" wrapText="1"/>
    </xf>
    <xf numFmtId="0" fontId="29" fillId="44" borderId="151" xfId="1" applyFont="1" applyFill="1" applyBorder="1" applyAlignment="1">
      <alignment horizontal="center" vertical="top" textRotation="255" wrapText="1"/>
    </xf>
    <xf numFmtId="0" fontId="19" fillId="44" borderId="356" xfId="1" applyFont="1" applyFill="1" applyBorder="1">
      <alignment vertical="center"/>
    </xf>
    <xf numFmtId="0" fontId="19" fillId="44" borderId="91" xfId="1" applyFont="1" applyFill="1" applyBorder="1">
      <alignment vertical="center"/>
    </xf>
    <xf numFmtId="0" fontId="24" fillId="0" borderId="361" xfId="1" applyFont="1" applyBorder="1" applyAlignment="1">
      <alignment horizontal="center" vertical="center"/>
    </xf>
    <xf numFmtId="0" fontId="24" fillId="0" borderId="362" xfId="1" applyFont="1" applyBorder="1" applyAlignment="1">
      <alignment horizontal="center" vertical="center"/>
    </xf>
    <xf numFmtId="0" fontId="24" fillId="0" borderId="363" xfId="1" applyFont="1" applyBorder="1" applyAlignment="1">
      <alignment horizontal="center" vertical="center"/>
    </xf>
    <xf numFmtId="0" fontId="24" fillId="42" borderId="2" xfId="1" applyFont="1" applyFill="1" applyBorder="1" applyAlignment="1">
      <alignment horizontal="center" vertical="center" wrapText="1"/>
    </xf>
    <xf numFmtId="0" fontId="19" fillId="44" borderId="138" xfId="1" applyFont="1" applyFill="1" applyBorder="1" applyAlignment="1">
      <alignment horizontal="center" vertical="center" textRotation="255" wrapText="1"/>
    </xf>
    <xf numFmtId="0" fontId="19" fillId="44" borderId="141" xfId="1" applyFont="1" applyFill="1" applyBorder="1" applyAlignment="1">
      <alignment horizontal="center" vertical="center" textRotation="255" wrapText="1"/>
    </xf>
    <xf numFmtId="0" fontId="70" fillId="0" borderId="11" xfId="1" applyFont="1" applyBorder="1" applyAlignment="1">
      <alignment horizontal="center" vertical="top" textRotation="255" wrapText="1" shrinkToFit="1"/>
    </xf>
    <xf numFmtId="0" fontId="70" fillId="0" borderId="439" xfId="1" applyFont="1" applyBorder="1" applyAlignment="1">
      <alignment horizontal="center" vertical="top" textRotation="255" wrapText="1" shrinkToFit="1"/>
    </xf>
    <xf numFmtId="0" fontId="70" fillId="0" borderId="137" xfId="1" applyFont="1" applyBorder="1" applyAlignment="1">
      <alignment horizontal="center" vertical="top" textRotation="255" shrinkToFit="1"/>
    </xf>
    <xf numFmtId="0" fontId="70" fillId="0" borderId="96" xfId="1" applyFont="1" applyBorder="1" applyAlignment="1">
      <alignment horizontal="center" vertical="top" textRotation="255" shrinkToFit="1"/>
    </xf>
    <xf numFmtId="0" fontId="70" fillId="0" borderId="344" xfId="1" applyFont="1" applyBorder="1" applyAlignment="1">
      <alignment horizontal="center" vertical="top" textRotation="255" wrapText="1"/>
    </xf>
    <xf numFmtId="0" fontId="70" fillId="0" borderId="438" xfId="1" applyFont="1" applyBorder="1" applyAlignment="1">
      <alignment horizontal="center" vertical="top" textRotation="255" wrapText="1"/>
    </xf>
    <xf numFmtId="0" fontId="21" fillId="0" borderId="0" xfId="1" applyFont="1" applyAlignment="1">
      <alignment horizontal="right" vertical="center" wrapText="1"/>
    </xf>
    <xf numFmtId="0" fontId="67" fillId="0" borderId="149" xfId="1" applyFont="1" applyBorder="1" applyAlignment="1">
      <alignment horizontal="center" vertical="top" textRotation="255" wrapText="1"/>
    </xf>
    <xf numFmtId="0" fontId="21" fillId="0" borderId="11" xfId="1" applyFont="1" applyBorder="1" applyAlignment="1">
      <alignment horizontal="center" vertical="center" wrapText="1"/>
    </xf>
    <xf numFmtId="0" fontId="21" fillId="0" borderId="107"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79" xfId="1" applyFont="1" applyBorder="1" applyAlignment="1">
      <alignment horizontal="center" vertical="center" wrapText="1"/>
    </xf>
    <xf numFmtId="0" fontId="70" fillId="0" borderId="138" xfId="1" applyFont="1" applyBorder="1" applyAlignment="1">
      <alignment horizontal="center" vertical="top" textRotation="255" wrapText="1"/>
    </xf>
    <xf numFmtId="0" fontId="70" fillId="0" borderId="141" xfId="1" applyFont="1" applyBorder="1" applyAlignment="1">
      <alignment horizontal="center" vertical="top" textRotation="255" wrapText="1"/>
    </xf>
    <xf numFmtId="0" fontId="21" fillId="0" borderId="43"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85" xfId="1" applyFont="1" applyBorder="1" applyAlignment="1">
      <alignment horizontal="center" vertical="center" wrapText="1"/>
    </xf>
    <xf numFmtId="0" fontId="70" fillId="0" borderId="107" xfId="1" applyFont="1" applyBorder="1" applyAlignment="1">
      <alignment horizontal="center" vertical="center"/>
    </xf>
    <xf numFmtId="0" fontId="70" fillId="0" borderId="79" xfId="1" applyFont="1" applyBorder="1" applyAlignment="1">
      <alignment horizontal="center" vertical="center"/>
    </xf>
    <xf numFmtId="0" fontId="70" fillId="0" borderId="3" xfId="1" applyFont="1" applyBorder="1" applyAlignment="1">
      <alignment horizontal="center" vertical="center"/>
    </xf>
    <xf numFmtId="0" fontId="70" fillId="0" borderId="0" xfId="1" applyFont="1" applyAlignment="1">
      <alignment horizontal="right" vertical="top" textRotation="255" wrapText="1"/>
    </xf>
    <xf numFmtId="0" fontId="21" fillId="0" borderId="1" xfId="1" applyFont="1" applyBorder="1" applyAlignment="1">
      <alignment horizontal="center" vertical="center" wrapText="1"/>
    </xf>
    <xf numFmtId="0" fontId="75" fillId="0" borderId="0" xfId="1" applyFont="1" applyAlignment="1">
      <alignment horizontal="left" vertical="center" wrapText="1"/>
    </xf>
    <xf numFmtId="0" fontId="51" fillId="0" borderId="103" xfId="1" applyFont="1" applyBorder="1" applyAlignment="1">
      <alignment horizontal="center" vertical="center"/>
    </xf>
    <xf numFmtId="0" fontId="51" fillId="0" borderId="104" xfId="1" applyFont="1" applyBorder="1" applyAlignment="1">
      <alignment horizontal="center" vertical="center"/>
    </xf>
    <xf numFmtId="0" fontId="51" fillId="0" borderId="106" xfId="1" applyFont="1" applyBorder="1" applyAlignment="1">
      <alignment horizontal="center" vertical="center"/>
    </xf>
    <xf numFmtId="0" fontId="52" fillId="0" borderId="7" xfId="1" applyFont="1" applyBorder="1" applyAlignment="1">
      <alignment horizontal="center" vertical="center" wrapText="1"/>
    </xf>
    <xf numFmtId="0" fontId="52" fillId="0" borderId="8" xfId="1" applyFont="1" applyBorder="1" applyAlignment="1">
      <alignment horizontal="center" vertical="center" wrapText="1"/>
    </xf>
    <xf numFmtId="0" fontId="52" fillId="0" borderId="9" xfId="1" applyFont="1" applyBorder="1" applyAlignment="1">
      <alignment horizontal="center" vertical="center" wrapText="1"/>
    </xf>
    <xf numFmtId="0" fontId="65" fillId="0" borderId="2" xfId="1" applyFont="1" applyBorder="1" applyAlignment="1">
      <alignment horizontal="center" vertical="center" wrapText="1"/>
    </xf>
    <xf numFmtId="0" fontId="65" fillId="0" borderId="19" xfId="1" applyFont="1" applyBorder="1" applyAlignment="1">
      <alignment horizontal="center" vertical="center" wrapText="1"/>
    </xf>
    <xf numFmtId="0" fontId="65" fillId="0" borderId="1" xfId="1" applyFont="1" applyBorder="1" applyAlignment="1">
      <alignment horizontal="left" vertical="center" wrapText="1"/>
    </xf>
    <xf numFmtId="0" fontId="65" fillId="0" borderId="441" xfId="1" applyFont="1" applyBorder="1" applyAlignment="1">
      <alignment horizontal="left" vertical="center" wrapText="1"/>
    </xf>
    <xf numFmtId="0" fontId="55" fillId="0" borderId="427" xfId="1" applyFont="1" applyBorder="1" applyAlignment="1">
      <alignment horizontal="center" vertical="center"/>
    </xf>
    <xf numFmtId="0" fontId="55" fillId="0" borderId="442" xfId="1" applyFont="1" applyBorder="1" applyAlignment="1">
      <alignment horizontal="center" vertical="center"/>
    </xf>
    <xf numFmtId="0" fontId="55" fillId="0" borderId="443" xfId="1" applyFont="1" applyBorder="1" applyAlignment="1">
      <alignment horizontal="center" vertical="center"/>
    </xf>
    <xf numFmtId="0" fontId="65" fillId="0" borderId="80" xfId="1" applyFont="1" applyBorder="1" applyAlignment="1">
      <alignment horizontal="center" vertical="center" wrapText="1"/>
    </xf>
    <xf numFmtId="0" fontId="65" fillId="0" borderId="107" xfId="1" applyFont="1" applyBorder="1" applyAlignment="1">
      <alignment horizontal="left" vertical="center" wrapText="1"/>
    </xf>
    <xf numFmtId="0" fontId="65" fillId="0" borderId="79" xfId="1" applyFont="1" applyBorder="1" applyAlignment="1">
      <alignment horizontal="left" vertical="center" wrapText="1"/>
    </xf>
    <xf numFmtId="0" fontId="65" fillId="0" borderId="446" xfId="1" applyFont="1" applyBorder="1" applyAlignment="1">
      <alignment horizontal="left" vertical="center" wrapText="1"/>
    </xf>
    <xf numFmtId="0" fontId="65" fillId="0" borderId="148" xfId="1" applyFont="1" applyBorder="1" applyAlignment="1">
      <alignment horizontal="left" vertical="center" wrapText="1"/>
    </xf>
    <xf numFmtId="0" fontId="65" fillId="0" borderId="0" xfId="1" applyFont="1" applyAlignment="1">
      <alignment horizontal="left" vertical="center" wrapText="1"/>
    </xf>
    <xf numFmtId="0" fontId="65" fillId="0" borderId="447" xfId="1" applyFont="1" applyBorder="1" applyAlignment="1">
      <alignment horizontal="left" vertical="center" wrapText="1"/>
    </xf>
    <xf numFmtId="0" fontId="65" fillId="0" borderId="4" xfId="1" applyFont="1" applyBorder="1" applyAlignment="1">
      <alignment horizontal="left" vertical="center" wrapText="1"/>
    </xf>
    <xf numFmtId="0" fontId="65" fillId="0" borderId="5" xfId="1" applyFont="1" applyBorder="1" applyAlignment="1">
      <alignment horizontal="left" vertical="center" wrapText="1"/>
    </xf>
    <xf numFmtId="0" fontId="65" fillId="0" borderId="511" xfId="1" applyFont="1" applyBorder="1" applyAlignment="1">
      <alignment horizontal="left" vertical="center" wrapText="1"/>
    </xf>
    <xf numFmtId="0" fontId="55" fillId="0" borderId="512" xfId="1" applyFont="1" applyBorder="1" applyAlignment="1">
      <alignment horizontal="center" vertical="center"/>
    </xf>
    <xf numFmtId="0" fontId="55" fillId="0" borderId="513" xfId="1" applyFont="1" applyBorder="1" applyAlignment="1">
      <alignment horizontal="center" vertical="center"/>
    </xf>
    <xf numFmtId="0" fontId="55" fillId="0" borderId="514" xfId="1" applyFont="1" applyBorder="1" applyAlignment="1">
      <alignment horizontal="center" vertical="center"/>
    </xf>
    <xf numFmtId="0" fontId="65" fillId="0" borderId="11" xfId="1" applyFont="1" applyBorder="1" applyAlignment="1">
      <alignment horizontal="center" vertical="center" wrapText="1"/>
    </xf>
    <xf numFmtId="0" fontId="65" fillId="0" borderId="105" xfId="1" applyFont="1" applyBorder="1" applyAlignment="1">
      <alignment horizontal="left" vertical="center" wrapText="1"/>
    </xf>
    <xf numFmtId="0" fontId="65" fillId="0" borderId="104" xfId="1" applyFont="1" applyBorder="1" applyAlignment="1">
      <alignment horizontal="left" vertical="center" wrapText="1"/>
    </xf>
    <xf numFmtId="0" fontId="65" fillId="0" borderId="445" xfId="1" applyFont="1" applyBorder="1" applyAlignment="1">
      <alignment horizontal="left" vertical="center" wrapText="1"/>
    </xf>
    <xf numFmtId="0" fontId="63" fillId="0" borderId="107" xfId="1" applyFont="1" applyBorder="1" applyAlignment="1">
      <alignment horizontal="left" vertical="center" wrapText="1"/>
    </xf>
    <xf numFmtId="0" fontId="63" fillId="0" borderId="79" xfId="1" applyFont="1" applyBorder="1" applyAlignment="1">
      <alignment horizontal="left" vertical="center" wrapText="1"/>
    </xf>
    <xf numFmtId="0" fontId="63" fillId="0" borderId="446" xfId="1" applyFont="1" applyBorder="1" applyAlignment="1">
      <alignment horizontal="left" vertical="center" wrapText="1"/>
    </xf>
    <xf numFmtId="0" fontId="65" fillId="0" borderId="117" xfId="1" applyFont="1" applyBorder="1" applyAlignment="1">
      <alignment horizontal="left" vertical="center"/>
    </xf>
    <xf numFmtId="0" fontId="65" fillId="0" borderId="6" xfId="1" applyFont="1" applyBorder="1" applyAlignment="1">
      <alignment horizontal="left" vertical="center"/>
    </xf>
    <xf numFmtId="0" fontId="65" fillId="0" borderId="448" xfId="1" applyFont="1" applyBorder="1" applyAlignment="1">
      <alignment horizontal="left" vertical="center"/>
    </xf>
    <xf numFmtId="0" fontId="51" fillId="0" borderId="449" xfId="1" applyFont="1" applyBorder="1" applyAlignment="1">
      <alignment horizontal="center" vertical="center" wrapText="1"/>
    </xf>
    <xf numFmtId="0" fontId="51" fillId="0" borderId="450" xfId="1" applyFont="1" applyBorder="1" applyAlignment="1">
      <alignment horizontal="center" vertical="center" wrapText="1"/>
    </xf>
    <xf numFmtId="0" fontId="50" fillId="0" borderId="0" xfId="1" applyFont="1" applyAlignment="1">
      <alignment vertical="center" wrapText="1"/>
    </xf>
    <xf numFmtId="0" fontId="65" fillId="0" borderId="148" xfId="1" applyFont="1" applyBorder="1" applyAlignment="1">
      <alignment horizontal="left" vertical="center"/>
    </xf>
    <xf numFmtId="0" fontId="65" fillId="0" borderId="0" xfId="1" applyFont="1" applyAlignment="1">
      <alignment horizontal="left" vertical="center"/>
    </xf>
    <xf numFmtId="0" fontId="56" fillId="44" borderId="423" xfId="1" applyFont="1" applyFill="1" applyBorder="1" applyAlignment="1">
      <alignment horizontal="left" vertical="center" wrapText="1"/>
    </xf>
    <xf numFmtId="0" fontId="56" fillId="44" borderId="6" xfId="1" applyFont="1" applyFill="1" applyBorder="1" applyAlignment="1">
      <alignment horizontal="left" vertical="center" wrapText="1"/>
    </xf>
    <xf numFmtId="0" fontId="88" fillId="44" borderId="6" xfId="2" applyFont="1" applyFill="1" applyBorder="1" applyAlignment="1" applyProtection="1">
      <alignment horizontal="center" vertical="center" wrapText="1"/>
    </xf>
    <xf numFmtId="0" fontId="65" fillId="0" borderId="437" xfId="1" applyFont="1" applyBorder="1" applyAlignment="1">
      <alignment horizontal="left" vertical="center" wrapText="1"/>
    </xf>
    <xf numFmtId="0" fontId="65" fillId="0" borderId="6" xfId="1" applyFont="1" applyBorder="1" applyAlignment="1">
      <alignment horizontal="left" vertical="center" wrapText="1"/>
    </xf>
    <xf numFmtId="0" fontId="89" fillId="0" borderId="6" xfId="1" applyFont="1" applyBorder="1" applyAlignment="1">
      <alignment horizontal="center" vertical="center" wrapText="1"/>
    </xf>
    <xf numFmtId="0" fontId="74" fillId="0" borderId="345" xfId="1" applyFont="1" applyBorder="1" applyAlignment="1">
      <alignment horizontal="center" vertical="top" textRotation="255" wrapText="1"/>
    </xf>
    <xf numFmtId="0" fontId="74" fillId="0" borderId="162" xfId="1" applyFont="1" applyBorder="1" applyAlignment="1">
      <alignment horizontal="center" vertical="top" textRotation="255" wrapText="1"/>
    </xf>
    <xf numFmtId="0" fontId="74" fillId="0" borderId="151" xfId="1" applyFont="1" applyBorder="1" applyAlignment="1">
      <alignment horizontal="center" vertical="top" textRotation="255" wrapText="1"/>
    </xf>
    <xf numFmtId="0" fontId="54" fillId="0" borderId="90" xfId="1" applyFont="1" applyBorder="1" applyAlignment="1">
      <alignment horizontal="center" vertical="center"/>
    </xf>
    <xf numFmtId="0" fontId="54" fillId="0" borderId="91" xfId="1" applyFont="1" applyBorder="1" applyAlignment="1">
      <alignment horizontal="center" vertical="center"/>
    </xf>
    <xf numFmtId="0" fontId="54" fillId="0" borderId="440" xfId="1" applyFont="1" applyBorder="1" applyAlignment="1">
      <alignment horizontal="center" vertical="center"/>
    </xf>
    <xf numFmtId="0" fontId="74" fillId="0" borderId="149" xfId="1" applyFont="1" applyBorder="1" applyAlignment="1">
      <alignment horizontal="center" vertical="top" textRotation="255" wrapText="1"/>
    </xf>
    <xf numFmtId="0" fontId="65" fillId="0" borderId="117" xfId="1" applyFont="1" applyBorder="1" applyAlignment="1">
      <alignment horizontal="left" vertical="center" wrapText="1"/>
    </xf>
    <xf numFmtId="0" fontId="51" fillId="0" borderId="148" xfId="1" applyFont="1" applyBorder="1" applyAlignment="1">
      <alignment horizontal="right" vertical="center" wrapText="1"/>
    </xf>
    <xf numFmtId="0" fontId="51" fillId="0" borderId="0" xfId="1" applyFont="1" applyAlignment="1">
      <alignment horizontal="right" vertical="center" wrapText="1"/>
    </xf>
    <xf numFmtId="0" fontId="51" fillId="0" borderId="142" xfId="1" applyFont="1" applyBorder="1" applyAlignment="1">
      <alignment horizontal="right" vertical="center" wrapText="1"/>
    </xf>
    <xf numFmtId="0" fontId="19" fillId="0" borderId="148" xfId="1" applyFont="1" applyBorder="1" applyAlignment="1">
      <alignment horizontal="right" vertical="center"/>
    </xf>
    <xf numFmtId="0" fontId="19" fillId="0" borderId="142" xfId="1" applyFont="1" applyBorder="1" applyAlignment="1">
      <alignment horizontal="right" vertical="center"/>
    </xf>
    <xf numFmtId="0" fontId="19" fillId="0" borderId="148" xfId="1" applyFont="1" applyBorder="1" applyAlignment="1">
      <alignment horizontal="right" vertical="center" wrapText="1"/>
    </xf>
    <xf numFmtId="0" fontId="24" fillId="0" borderId="1" xfId="1" applyFont="1" applyBorder="1" applyAlignment="1">
      <alignment horizontal="left" vertical="center" wrapText="1"/>
    </xf>
    <xf numFmtId="0" fontId="23" fillId="0" borderId="0" xfId="1" applyFont="1" applyAlignment="1">
      <alignment vertical="center" wrapText="1"/>
    </xf>
    <xf numFmtId="0" fontId="24" fillId="41" borderId="30" xfId="1" applyFont="1" applyFill="1" applyBorder="1" applyAlignment="1">
      <alignment horizontal="center" vertical="center" wrapText="1"/>
    </xf>
    <xf numFmtId="0" fontId="24" fillId="41" borderId="29" xfId="1" applyFont="1" applyFill="1" applyBorder="1" applyAlignment="1">
      <alignment horizontal="center" vertical="center" wrapText="1"/>
    </xf>
    <xf numFmtId="0" fontId="24" fillId="41" borderId="254" xfId="1" applyFont="1" applyFill="1" applyBorder="1" applyAlignment="1">
      <alignment horizontal="center" vertical="center" wrapText="1"/>
    </xf>
    <xf numFmtId="0" fontId="25" fillId="39" borderId="78" xfId="1" applyFont="1" applyFill="1" applyBorder="1" applyAlignment="1">
      <alignment horizontal="left" vertical="center" wrapText="1"/>
    </xf>
    <xf numFmtId="0" fontId="25" fillId="39" borderId="79" xfId="1" applyFont="1" applyFill="1" applyBorder="1" applyAlignment="1">
      <alignment horizontal="left" vertical="center" wrapText="1"/>
    </xf>
    <xf numFmtId="0" fontId="25" fillId="7" borderId="53" xfId="1" applyFont="1" applyFill="1" applyBorder="1" applyAlignment="1">
      <alignment horizontal="left" vertical="center" wrapText="1"/>
    </xf>
    <xf numFmtId="0" fontId="25" fillId="7" borderId="54" xfId="1" applyFont="1" applyFill="1" applyBorder="1" applyAlignment="1">
      <alignment horizontal="left" vertical="center" wrapText="1"/>
    </xf>
    <xf numFmtId="0" fontId="25" fillId="7" borderId="43" xfId="1" applyFont="1" applyFill="1" applyBorder="1" applyAlignment="1">
      <alignment horizontal="left" vertical="center" wrapText="1"/>
    </xf>
    <xf numFmtId="0" fontId="25" fillId="7" borderId="44" xfId="1" applyFont="1" applyFill="1" applyBorder="1" applyAlignment="1">
      <alignment horizontal="left" vertical="center" wrapText="1"/>
    </xf>
    <xf numFmtId="0" fontId="25" fillId="26" borderId="90" xfId="1" applyFont="1" applyFill="1" applyBorder="1" applyAlignment="1">
      <alignment horizontal="left" vertical="center"/>
    </xf>
    <xf numFmtId="0" fontId="25" fillId="26" borderId="91" xfId="1" applyFont="1" applyFill="1" applyBorder="1" applyAlignment="1">
      <alignment horizontal="left" vertical="center"/>
    </xf>
    <xf numFmtId="0" fontId="25" fillId="26" borderId="274" xfId="1" applyFont="1" applyFill="1" applyBorder="1" applyAlignment="1">
      <alignment horizontal="left" vertical="center"/>
    </xf>
    <xf numFmtId="0" fontId="29" fillId="0" borderId="6" xfId="1" applyFont="1" applyBorder="1" applyAlignment="1">
      <alignment horizontal="left" vertical="center" wrapText="1"/>
    </xf>
    <xf numFmtId="0" fontId="29" fillId="0" borderId="0" xfId="1" applyFont="1" applyAlignment="1">
      <alignment horizontal="left" vertical="center" wrapText="1"/>
    </xf>
    <xf numFmtId="0" fontId="19" fillId="0" borderId="6" xfId="1" applyFont="1" applyBorder="1" applyAlignment="1">
      <alignment vertical="top" wrapText="1"/>
    </xf>
    <xf numFmtId="0" fontId="25" fillId="0" borderId="219" xfId="1" applyFont="1" applyBorder="1" applyAlignment="1">
      <alignment horizontal="center" vertical="center" wrapText="1"/>
    </xf>
    <xf numFmtId="0" fontId="25" fillId="0" borderId="220" xfId="1" applyFont="1" applyBorder="1" applyAlignment="1">
      <alignment horizontal="center" vertical="center" wrapText="1"/>
    </xf>
    <xf numFmtId="0" fontId="25" fillId="0" borderId="79" xfId="1" applyFont="1" applyBorder="1" applyAlignment="1">
      <alignment horizontal="center" vertical="center" wrapText="1"/>
    </xf>
    <xf numFmtId="0" fontId="25" fillId="0" borderId="188" xfId="1" applyFont="1" applyBorder="1" applyAlignment="1">
      <alignment horizontal="center" vertical="center"/>
    </xf>
    <xf numFmtId="0" fontId="25" fillId="0" borderId="189" xfId="1" applyFont="1" applyBorder="1" applyAlignment="1">
      <alignment horizontal="center" vertical="center"/>
    </xf>
    <xf numFmtId="0" fontId="25" fillId="0" borderId="304" xfId="1" applyFont="1" applyBorder="1" applyAlignment="1">
      <alignment horizontal="center" vertical="center"/>
    </xf>
    <xf numFmtId="0" fontId="25" fillId="0" borderId="273" xfId="1" applyFont="1" applyBorder="1" applyAlignment="1">
      <alignment horizontal="center" vertical="center"/>
    </xf>
    <xf numFmtId="0" fontId="25" fillId="0" borderId="1" xfId="1" applyFont="1" applyBorder="1" applyAlignment="1">
      <alignment horizontal="center" vertical="center"/>
    </xf>
    <xf numFmtId="0" fontId="25" fillId="0" borderId="302" xfId="1" applyFont="1" applyBorder="1" applyAlignment="1">
      <alignment horizontal="center" vertical="center"/>
    </xf>
    <xf numFmtId="0" fontId="25" fillId="0" borderId="221" xfId="1" applyFont="1" applyBorder="1" applyAlignment="1">
      <alignment horizontal="center" vertical="center" wrapText="1"/>
    </xf>
    <xf numFmtId="0" fontId="25" fillId="0" borderId="222" xfId="1" applyFont="1" applyBorder="1" applyAlignment="1">
      <alignment horizontal="center" vertical="center" wrapText="1"/>
    </xf>
    <xf numFmtId="0" fontId="24" fillId="0" borderId="1" xfId="1" applyFont="1" applyBorder="1" applyAlignment="1">
      <alignment horizontal="center" vertical="center" wrapText="1"/>
    </xf>
    <xf numFmtId="0" fontId="25" fillId="0" borderId="290" xfId="1" applyFont="1" applyBorder="1" applyAlignment="1">
      <alignment horizontal="center" vertical="center" wrapText="1"/>
    </xf>
    <xf numFmtId="0" fontId="72" fillId="0" borderId="0" xfId="1" applyFont="1" applyAlignment="1">
      <alignment vertical="center" wrapText="1"/>
    </xf>
    <xf numFmtId="0" fontId="21" fillId="0" borderId="6" xfId="1" applyFont="1" applyBorder="1" applyAlignment="1">
      <alignment vertical="top" wrapText="1"/>
    </xf>
    <xf numFmtId="0" fontId="68" fillId="0" borderId="7" xfId="1" applyFont="1" applyBorder="1" applyAlignment="1">
      <alignment horizontal="center" vertical="center" wrapText="1"/>
    </xf>
    <xf numFmtId="0" fontId="68" fillId="0" borderId="42" xfId="1" applyFont="1" applyBorder="1" applyAlignment="1">
      <alignment horizontal="center" vertical="center" wrapText="1"/>
    </xf>
    <xf numFmtId="0" fontId="68" fillId="0" borderId="16" xfId="1" applyFont="1" applyBorder="1" applyAlignment="1">
      <alignment horizontal="center" vertical="center" wrapText="1"/>
    </xf>
    <xf numFmtId="0" fontId="68" fillId="0" borderId="38" xfId="1" applyFont="1" applyBorder="1" applyAlignment="1">
      <alignment horizontal="center" vertical="center" wrapText="1"/>
    </xf>
    <xf numFmtId="0" fontId="68" fillId="0" borderId="34" xfId="1" applyFont="1" applyBorder="1" applyAlignment="1">
      <alignment horizontal="center" vertical="center" wrapText="1"/>
    </xf>
    <xf numFmtId="0" fontId="68" fillId="0" borderId="95" xfId="1" applyFont="1" applyBorder="1" applyAlignment="1">
      <alignment horizontal="center" vertical="center" wrapText="1"/>
    </xf>
    <xf numFmtId="0" fontId="68" fillId="0" borderId="390" xfId="1" applyFont="1" applyBorder="1" applyAlignment="1">
      <alignment horizontal="center" vertical="center" wrapText="1"/>
    </xf>
    <xf numFmtId="0" fontId="68" fillId="0" borderId="395" xfId="1" applyFont="1" applyBorder="1" applyAlignment="1">
      <alignment horizontal="center" vertical="center" wrapText="1"/>
    </xf>
    <xf numFmtId="0" fontId="68" fillId="0" borderId="398" xfId="1" applyFont="1" applyBorder="1" applyAlignment="1">
      <alignment horizontal="center" vertical="center" wrapText="1"/>
    </xf>
    <xf numFmtId="0" fontId="77" fillId="0" borderId="10" xfId="1" applyFont="1" applyBorder="1" applyAlignment="1">
      <alignment horizontal="center" textRotation="255"/>
    </xf>
    <xf numFmtId="0" fontId="77" fillId="0" borderId="18" xfId="1" applyFont="1" applyBorder="1" applyAlignment="1">
      <alignment horizontal="center" textRotation="255"/>
    </xf>
    <xf numFmtId="0" fontId="77" fillId="0" borderId="35" xfId="1" applyFont="1" applyBorder="1" applyAlignment="1">
      <alignment horizontal="center" textRotation="255"/>
    </xf>
    <xf numFmtId="0" fontId="77" fillId="0" borderId="11" xfId="1" applyFont="1" applyBorder="1" applyAlignment="1">
      <alignment horizontal="center" textRotation="255"/>
    </xf>
    <xf numFmtId="0" fontId="77" fillId="0" borderId="19" xfId="1" applyFont="1" applyBorder="1" applyAlignment="1">
      <alignment horizontal="center" textRotation="255"/>
    </xf>
    <xf numFmtId="0" fontId="77" fillId="0" borderId="36" xfId="1" applyFont="1" applyBorder="1" applyAlignment="1">
      <alignment horizontal="center" textRotation="255"/>
    </xf>
    <xf numFmtId="0" fontId="77" fillId="0" borderId="12" xfId="1" applyFont="1" applyBorder="1" applyAlignment="1">
      <alignment horizontal="center" textRotation="255"/>
    </xf>
    <xf numFmtId="0" fontId="77" fillId="0" borderId="20" xfId="1" applyFont="1" applyBorder="1" applyAlignment="1">
      <alignment horizontal="center" textRotation="255"/>
    </xf>
    <xf numFmtId="0" fontId="77" fillId="0" borderId="152" xfId="1" applyFont="1" applyBorder="1" applyAlignment="1">
      <alignment horizontal="center" textRotation="255"/>
    </xf>
    <xf numFmtId="0" fontId="21" fillId="0" borderId="7"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9" xfId="1" applyFont="1" applyBorder="1" applyAlignment="1">
      <alignment horizontal="center" vertical="center" wrapText="1"/>
    </xf>
    <xf numFmtId="0" fontId="70" fillId="0" borderId="7" xfId="1" applyFont="1" applyBorder="1" applyAlignment="1">
      <alignment horizontal="center" vertical="center" wrapText="1"/>
    </xf>
    <xf numFmtId="0" fontId="70" fillId="0" borderId="8" xfId="1" applyFont="1" applyBorder="1" applyAlignment="1">
      <alignment horizontal="center" vertical="center" wrapText="1"/>
    </xf>
    <xf numFmtId="0" fontId="70" fillId="0" borderId="9" xfId="1" applyFont="1" applyBorder="1" applyAlignment="1">
      <alignment horizontal="center" vertical="center" wrapText="1"/>
    </xf>
    <xf numFmtId="0" fontId="24" fillId="0" borderId="107" xfId="1" applyFont="1" applyBorder="1" applyAlignment="1">
      <alignment horizontal="left" vertical="center" wrapText="1"/>
    </xf>
    <xf numFmtId="0" fontId="24" fillId="0" borderId="79" xfId="1" applyFont="1" applyBorder="1" applyAlignment="1">
      <alignment horizontal="left" vertical="center" wrapText="1"/>
    </xf>
    <xf numFmtId="0" fontId="24" fillId="0" borderId="3" xfId="1" applyFont="1" applyBorder="1" applyAlignment="1">
      <alignment horizontal="left" vertical="center" wrapText="1"/>
    </xf>
    <xf numFmtId="0" fontId="25" fillId="0" borderId="217" xfId="1" applyFont="1" applyBorder="1" applyAlignment="1">
      <alignment horizontal="center" vertical="center" wrapText="1"/>
    </xf>
    <xf numFmtId="0" fontId="25" fillId="0" borderId="218" xfId="1" applyFont="1" applyBorder="1" applyAlignment="1">
      <alignment horizontal="center" vertical="center" wrapText="1"/>
    </xf>
    <xf numFmtId="0" fontId="25" fillId="0" borderId="289" xfId="1" applyFont="1" applyBorder="1" applyAlignment="1">
      <alignment horizontal="center" vertical="center" wrapText="1"/>
    </xf>
    <xf numFmtId="0" fontId="19" fillId="10" borderId="90" xfId="1" applyFont="1" applyFill="1" applyBorder="1" applyAlignment="1">
      <alignment horizontal="left" vertical="center"/>
    </xf>
    <xf numFmtId="0" fontId="19" fillId="10" borderId="91" xfId="1" applyFont="1" applyFill="1" applyBorder="1" applyAlignment="1">
      <alignment horizontal="left" vertical="center"/>
    </xf>
    <xf numFmtId="0" fontId="19" fillId="4" borderId="118" xfId="1" applyFont="1" applyFill="1" applyBorder="1" applyAlignment="1">
      <alignment horizontal="center" vertical="center" wrapText="1"/>
    </xf>
    <xf numFmtId="0" fontId="19" fillId="4" borderId="135" xfId="1" applyFont="1" applyFill="1" applyBorder="1" applyAlignment="1">
      <alignment horizontal="center" vertical="center" wrapText="1"/>
    </xf>
    <xf numFmtId="0" fontId="19" fillId="4" borderId="118" xfId="1" applyFont="1" applyFill="1" applyBorder="1" applyAlignment="1">
      <alignment horizontal="center" vertical="center"/>
    </xf>
    <xf numFmtId="0" fontId="19" fillId="4" borderId="8" xfId="1" applyFont="1" applyFill="1" applyBorder="1" applyAlignment="1">
      <alignment horizontal="center" vertical="center"/>
    </xf>
    <xf numFmtId="0" fontId="19" fillId="4" borderId="135" xfId="1" applyFont="1" applyFill="1" applyBorder="1" applyAlignment="1">
      <alignment horizontal="center" vertical="center"/>
    </xf>
    <xf numFmtId="0" fontId="19" fillId="4" borderId="401" xfId="1" applyFont="1" applyFill="1" applyBorder="1" applyAlignment="1">
      <alignment horizontal="center" vertical="center"/>
    </xf>
    <xf numFmtId="0" fontId="19" fillId="4" borderId="402" xfId="1" applyFont="1" applyFill="1" applyBorder="1" applyAlignment="1">
      <alignment horizontal="center" vertical="center"/>
    </xf>
    <xf numFmtId="0" fontId="19" fillId="4" borderId="403" xfId="1" applyFont="1" applyFill="1" applyBorder="1" applyAlignment="1">
      <alignment horizontal="center" vertical="center"/>
    </xf>
    <xf numFmtId="0" fontId="25" fillId="0" borderId="361" xfId="1" applyFont="1" applyBorder="1">
      <alignment vertical="center"/>
    </xf>
    <xf numFmtId="0" fontId="25" fillId="0" borderId="362" xfId="1" applyFont="1" applyBorder="1">
      <alignment vertical="center"/>
    </xf>
    <xf numFmtId="0" fontId="25" fillId="0" borderId="363" xfId="1" applyFont="1" applyBorder="1">
      <alignment vertical="center"/>
    </xf>
    <xf numFmtId="0" fontId="19" fillId="10" borderId="53" xfId="1" applyFont="1" applyFill="1" applyBorder="1" applyAlignment="1">
      <alignment horizontal="left" vertical="center" wrapText="1"/>
    </xf>
    <xf numFmtId="0" fontId="19" fillId="10" borderId="54" xfId="1" applyFont="1" applyFill="1" applyBorder="1" applyAlignment="1">
      <alignment horizontal="left" vertical="center" wrapText="1"/>
    </xf>
    <xf numFmtId="0" fontId="19" fillId="10" borderId="16" xfId="1" applyFont="1" applyFill="1" applyBorder="1" applyAlignment="1">
      <alignment horizontal="left" vertical="center" wrapText="1"/>
    </xf>
    <xf numFmtId="0" fontId="19" fillId="10" borderId="38" xfId="1" applyFont="1" applyFill="1" applyBorder="1" applyAlignment="1">
      <alignment horizontal="left" vertical="center" wrapText="1"/>
    </xf>
    <xf numFmtId="0" fontId="19" fillId="10" borderId="43" xfId="1" applyFont="1" applyFill="1" applyBorder="1" applyAlignment="1">
      <alignment horizontal="left" vertical="center" wrapText="1"/>
    </xf>
    <xf numFmtId="0" fontId="19" fillId="10" borderId="44" xfId="1" applyFont="1" applyFill="1" applyBorder="1" applyAlignment="1">
      <alignment horizontal="left" vertical="center" wrapText="1"/>
    </xf>
    <xf numFmtId="0" fontId="19" fillId="10" borderId="53" xfId="1" applyFont="1" applyFill="1" applyBorder="1" applyAlignment="1">
      <alignment vertical="center" wrapText="1"/>
    </xf>
    <xf numFmtId="0" fontId="19" fillId="10" borderId="54" xfId="1" applyFont="1" applyFill="1" applyBorder="1" applyAlignment="1">
      <alignment vertical="center" wrapText="1"/>
    </xf>
    <xf numFmtId="0" fontId="19" fillId="10" borderId="16" xfId="1" applyFont="1" applyFill="1" applyBorder="1" applyAlignment="1">
      <alignment vertical="center" wrapText="1"/>
    </xf>
    <xf numFmtId="0" fontId="19" fillId="10" borderId="38" xfId="1" applyFont="1" applyFill="1" applyBorder="1" applyAlignment="1">
      <alignment vertical="center" wrapText="1"/>
    </xf>
    <xf numFmtId="0" fontId="19" fillId="37" borderId="0" xfId="1" applyFont="1" applyFill="1" applyAlignment="1">
      <alignment vertical="center" wrapText="1"/>
    </xf>
    <xf numFmtId="0" fontId="19" fillId="10" borderId="74" xfId="1" applyFont="1" applyFill="1" applyBorder="1" applyAlignment="1">
      <alignment horizontal="left" vertical="center" wrapText="1"/>
    </xf>
    <xf numFmtId="0" fontId="19" fillId="10" borderId="0" xfId="1" applyFont="1" applyFill="1" applyAlignment="1">
      <alignment horizontal="left" vertical="center" wrapText="1"/>
    </xf>
    <xf numFmtId="0" fontId="19" fillId="10" borderId="5" xfId="1" applyFont="1" applyFill="1" applyBorder="1" applyAlignment="1">
      <alignment horizontal="left" vertical="center" wrapText="1"/>
    </xf>
    <xf numFmtId="0" fontId="19" fillId="10" borderId="43" xfId="1" applyFont="1" applyFill="1" applyBorder="1" applyAlignment="1">
      <alignment vertical="center" wrapText="1"/>
    </xf>
    <xf numFmtId="0" fontId="19" fillId="10" borderId="44" xfId="1" applyFont="1" applyFill="1" applyBorder="1" applyAlignment="1">
      <alignment vertical="center" wrapText="1"/>
    </xf>
    <xf numFmtId="0" fontId="23" fillId="10" borderId="256" xfId="1" applyFont="1" applyFill="1" applyBorder="1" applyAlignment="1">
      <alignment horizontal="center" vertical="center"/>
    </xf>
    <xf numFmtId="0" fontId="23" fillId="10" borderId="167" xfId="1" applyFont="1" applyFill="1" applyBorder="1" applyAlignment="1">
      <alignment horizontal="center" vertical="center"/>
    </xf>
    <xf numFmtId="0" fontId="23" fillId="10" borderId="37" xfId="1" applyFont="1" applyFill="1" applyBorder="1" applyAlignment="1">
      <alignment horizontal="center" vertical="center"/>
    </xf>
    <xf numFmtId="0" fontId="19" fillId="10" borderId="16" xfId="1" applyFont="1" applyFill="1" applyBorder="1" applyAlignment="1">
      <alignment horizontal="left" vertical="center"/>
    </xf>
    <xf numFmtId="0" fontId="19" fillId="10" borderId="38" xfId="1" applyFont="1" applyFill="1" applyBorder="1" applyAlignment="1">
      <alignment horizontal="left" vertical="center"/>
    </xf>
    <xf numFmtId="0" fontId="24" fillId="7" borderId="137" xfId="1" applyFont="1" applyFill="1" applyBorder="1" applyAlignment="1">
      <alignment horizontal="center" vertical="top" textRotation="255" wrapText="1" shrinkToFit="1"/>
    </xf>
    <xf numFmtId="0" fontId="24" fillId="7" borderId="96" xfId="1" applyFont="1" applyFill="1" applyBorder="1" applyAlignment="1">
      <alignment horizontal="center" vertical="top" textRotation="255" wrapText="1" shrinkToFit="1"/>
    </xf>
    <xf numFmtId="0" fontId="24" fillId="26" borderId="22" xfId="1" applyFont="1" applyFill="1" applyBorder="1" applyAlignment="1">
      <alignment horizontal="center" vertical="top" textRotation="255" shrinkToFit="1"/>
    </xf>
    <xf numFmtId="0" fontId="24" fillId="26" borderId="27" xfId="1" applyFont="1" applyFill="1" applyBorder="1" applyAlignment="1">
      <alignment horizontal="center" vertical="top" textRotation="255" shrinkToFit="1"/>
    </xf>
    <xf numFmtId="0" fontId="23" fillId="10" borderId="7" xfId="1" applyFont="1" applyFill="1" applyBorder="1" applyAlignment="1">
      <alignment horizontal="center" vertical="center"/>
    </xf>
    <xf numFmtId="0" fontId="23" fillId="10" borderId="8" xfId="1" applyFont="1" applyFill="1" applyBorder="1" applyAlignment="1">
      <alignment horizontal="center" vertical="center"/>
    </xf>
    <xf numFmtId="0" fontId="23" fillId="10" borderId="135" xfId="1" applyFont="1" applyFill="1" applyBorder="1" applyAlignment="1">
      <alignment horizontal="center" vertical="center"/>
    </xf>
    <xf numFmtId="0" fontId="24" fillId="35" borderId="98" xfId="1" applyFont="1" applyFill="1" applyBorder="1" applyAlignment="1">
      <alignment horizontal="center" vertical="top" textRotation="255" wrapText="1" shrinkToFit="1"/>
    </xf>
    <xf numFmtId="0" fontId="24" fillId="35" borderId="21" xfId="1" applyFont="1" applyFill="1" applyBorder="1" applyAlignment="1">
      <alignment horizontal="center" vertical="top" textRotation="255" wrapText="1" shrinkToFit="1"/>
    </xf>
    <xf numFmtId="0" fontId="24" fillId="35" borderId="41" xfId="1" applyFont="1" applyFill="1" applyBorder="1" applyAlignment="1">
      <alignment horizontal="center" vertical="top" textRotation="255" wrapText="1" shrinkToFit="1"/>
    </xf>
    <xf numFmtId="0" fontId="24" fillId="38" borderId="97" xfId="1" applyFont="1" applyFill="1" applyBorder="1" applyAlignment="1">
      <alignment horizontal="center" vertical="top" textRotation="255" wrapText="1" shrinkToFit="1"/>
    </xf>
    <xf numFmtId="0" fontId="24" fillId="38" borderId="136" xfId="1" applyFont="1" applyFill="1" applyBorder="1" applyAlignment="1">
      <alignment horizontal="center" vertical="top" textRotation="255" wrapText="1" shrinkToFit="1"/>
    </xf>
    <xf numFmtId="0" fontId="24" fillId="38" borderId="41" xfId="1" applyFont="1" applyFill="1" applyBorder="1" applyAlignment="1">
      <alignment horizontal="center" vertical="top" textRotation="255" wrapText="1" shrinkToFit="1"/>
    </xf>
    <xf numFmtId="0" fontId="24" fillId="22" borderId="137" xfId="1" applyFont="1" applyFill="1" applyBorder="1" applyAlignment="1">
      <alignment horizontal="center" vertical="top" textRotation="255" wrapText="1" shrinkToFit="1"/>
    </xf>
    <xf numFmtId="0" fontId="24" fillId="22" borderId="21" xfId="1" applyFont="1" applyFill="1" applyBorder="1" applyAlignment="1">
      <alignment horizontal="center" vertical="top" textRotation="255" wrapText="1" shrinkToFit="1"/>
    </xf>
    <xf numFmtId="0" fontId="24" fillId="22" borderId="96" xfId="1" applyFont="1" applyFill="1" applyBorder="1" applyAlignment="1">
      <alignment horizontal="center" vertical="top" textRotation="255" wrapText="1" shrinkToFit="1"/>
    </xf>
    <xf numFmtId="0" fontId="24" fillId="34" borderId="11" xfId="1" applyFont="1" applyFill="1" applyBorder="1" applyAlignment="1">
      <alignment horizontal="center" vertical="top" textRotation="255" wrapText="1" shrinkToFit="1"/>
    </xf>
    <xf numFmtId="0" fontId="24" fillId="34" borderId="19" xfId="1" applyFont="1" applyFill="1" applyBorder="1" applyAlignment="1">
      <alignment horizontal="center" vertical="top" textRotation="255" wrapText="1" shrinkToFit="1"/>
    </xf>
    <xf numFmtId="0" fontId="24" fillId="32" borderId="137" xfId="1" applyFont="1" applyFill="1" applyBorder="1" applyAlignment="1">
      <alignment horizontal="center" vertical="top" textRotation="255" wrapText="1" shrinkToFit="1"/>
    </xf>
    <xf numFmtId="0" fontId="24" fillId="32" borderId="21" xfId="1" applyFont="1" applyFill="1" applyBorder="1" applyAlignment="1">
      <alignment horizontal="center" vertical="top" textRotation="255" wrapText="1" shrinkToFit="1"/>
    </xf>
    <xf numFmtId="0" fontId="24" fillId="32" borderId="96" xfId="1" applyFont="1" applyFill="1" applyBorder="1" applyAlignment="1">
      <alignment horizontal="center" vertical="top" textRotation="255" wrapText="1" shrinkToFit="1"/>
    </xf>
    <xf numFmtId="0" fontId="19" fillId="10" borderId="7" xfId="1" applyFont="1" applyFill="1" applyBorder="1" applyAlignment="1">
      <alignment horizontal="center" vertical="center" wrapText="1"/>
    </xf>
    <xf numFmtId="0" fontId="19" fillId="10" borderId="8" xfId="1" applyFont="1" applyFill="1" applyBorder="1" applyAlignment="1">
      <alignment horizontal="center" vertical="center" wrapText="1"/>
    </xf>
    <xf numFmtId="0" fontId="19" fillId="10" borderId="9" xfId="1" applyFont="1" applyFill="1" applyBorder="1" applyAlignment="1">
      <alignment horizontal="center" vertical="center" wrapText="1"/>
    </xf>
    <xf numFmtId="0" fontId="25" fillId="25" borderId="53" xfId="1" applyFont="1" applyFill="1" applyBorder="1" applyAlignment="1">
      <alignment vertical="center" wrapText="1"/>
    </xf>
    <xf numFmtId="0" fontId="25" fillId="25" borderId="54" xfId="1" applyFont="1" applyFill="1" applyBorder="1" applyAlignment="1">
      <alignment vertical="center" wrapText="1"/>
    </xf>
    <xf numFmtId="0" fontId="25" fillId="25" borderId="16" xfId="1" applyFont="1" applyFill="1" applyBorder="1" applyAlignment="1">
      <alignment vertical="center" wrapText="1"/>
    </xf>
    <xf numFmtId="0" fontId="25" fillId="25" borderId="38" xfId="1" applyFont="1" applyFill="1" applyBorder="1" applyAlignment="1">
      <alignment vertical="center" wrapText="1"/>
    </xf>
    <xf numFmtId="0" fontId="25" fillId="25" borderId="43" xfId="1" applyFont="1" applyFill="1" applyBorder="1" applyAlignment="1">
      <alignment vertical="center" wrapText="1"/>
    </xf>
    <xf numFmtId="0" fontId="25" fillId="25" borderId="44" xfId="1" applyFont="1" applyFill="1" applyBorder="1" applyAlignment="1">
      <alignment vertical="center" wrapText="1"/>
    </xf>
    <xf numFmtId="0" fontId="25" fillId="34" borderId="78" xfId="1" applyFont="1" applyFill="1" applyBorder="1" applyAlignment="1">
      <alignment horizontal="left" vertical="center"/>
    </xf>
    <xf numFmtId="0" fontId="25" fillId="34" borderId="79" xfId="1" applyFont="1" applyFill="1" applyBorder="1" applyAlignment="1">
      <alignment horizontal="left" vertical="center"/>
    </xf>
    <xf numFmtId="0" fontId="25" fillId="32" borderId="53" xfId="1" applyFont="1" applyFill="1" applyBorder="1" applyAlignment="1">
      <alignment vertical="center" wrapText="1"/>
    </xf>
    <xf numFmtId="0" fontId="25" fillId="32" borderId="54" xfId="1" applyFont="1" applyFill="1" applyBorder="1" applyAlignment="1">
      <alignment vertical="center" wrapText="1"/>
    </xf>
    <xf numFmtId="0" fontId="25" fillId="32" borderId="16" xfId="1" applyFont="1" applyFill="1" applyBorder="1" applyAlignment="1">
      <alignment vertical="center" wrapText="1"/>
    </xf>
    <xf numFmtId="0" fontId="25" fillId="32" borderId="38" xfId="1" applyFont="1" applyFill="1" applyBorder="1" applyAlignment="1">
      <alignment vertical="center" wrapText="1"/>
    </xf>
    <xf numFmtId="0" fontId="25" fillId="32" borderId="43" xfId="1" applyFont="1" applyFill="1" applyBorder="1" applyAlignment="1">
      <alignment vertical="center" wrapText="1"/>
    </xf>
    <xf numFmtId="0" fontId="25" fillId="32" borderId="44" xfId="1" applyFont="1" applyFill="1" applyBorder="1" applyAlignment="1">
      <alignment vertical="center" wrapText="1"/>
    </xf>
    <xf numFmtId="0" fontId="25" fillId="22" borderId="53" xfId="1" applyFont="1" applyFill="1" applyBorder="1" applyAlignment="1">
      <alignment vertical="center" wrapText="1"/>
    </xf>
    <xf numFmtId="0" fontId="25" fillId="22" borderId="54" xfId="1" applyFont="1" applyFill="1" applyBorder="1" applyAlignment="1">
      <alignment vertical="center" wrapText="1"/>
    </xf>
    <xf numFmtId="0" fontId="25" fillId="22" borderId="16" xfId="1" applyFont="1" applyFill="1" applyBorder="1" applyAlignment="1">
      <alignment vertical="center" wrapText="1"/>
    </xf>
    <xf numFmtId="0" fontId="25" fillId="22" borderId="38" xfId="1" applyFont="1" applyFill="1" applyBorder="1" applyAlignment="1">
      <alignment vertical="center" wrapText="1"/>
    </xf>
    <xf numFmtId="0" fontId="25" fillId="22" borderId="43" xfId="1" applyFont="1" applyFill="1" applyBorder="1" applyAlignment="1">
      <alignment vertical="center" wrapText="1"/>
    </xf>
    <xf numFmtId="0" fontId="25" fillId="22" borderId="44" xfId="1" applyFont="1" applyFill="1" applyBorder="1" applyAlignment="1">
      <alignment vertical="center" wrapText="1"/>
    </xf>
    <xf numFmtId="0" fontId="25" fillId="35" borderId="16" xfId="1" applyFont="1" applyFill="1" applyBorder="1">
      <alignment vertical="center"/>
    </xf>
    <xf numFmtId="0" fontId="25" fillId="35" borderId="38" xfId="1" applyFont="1" applyFill="1" applyBorder="1">
      <alignment vertical="center"/>
    </xf>
    <xf numFmtId="0" fontId="25" fillId="35" borderId="43" xfId="1" applyFont="1" applyFill="1" applyBorder="1">
      <alignment vertical="center"/>
    </xf>
    <xf numFmtId="0" fontId="25" fillId="35" borderId="44" xfId="1" applyFont="1" applyFill="1" applyBorder="1">
      <alignment vertical="center"/>
    </xf>
    <xf numFmtId="0" fontId="25" fillId="38" borderId="53" xfId="1" applyFont="1" applyFill="1" applyBorder="1" applyAlignment="1">
      <alignment vertical="center" wrapText="1"/>
    </xf>
    <xf numFmtId="0" fontId="25" fillId="38" borderId="54" xfId="1" applyFont="1" applyFill="1" applyBorder="1" applyAlignment="1">
      <alignment vertical="center" wrapText="1"/>
    </xf>
    <xf numFmtId="0" fontId="25" fillId="38" borderId="16" xfId="1" applyFont="1" applyFill="1" applyBorder="1" applyAlignment="1">
      <alignment vertical="center" wrapText="1"/>
    </xf>
    <xf numFmtId="0" fontId="25" fillId="38" borderId="38" xfId="1" applyFont="1" applyFill="1" applyBorder="1" applyAlignment="1">
      <alignment vertical="center" wrapText="1"/>
    </xf>
    <xf numFmtId="0" fontId="25" fillId="38" borderId="43" xfId="1" applyFont="1" applyFill="1" applyBorder="1" applyAlignment="1">
      <alignment vertical="center" wrapText="1"/>
    </xf>
    <xf numFmtId="0" fontId="25" fillId="38" borderId="44" xfId="1" applyFont="1" applyFill="1" applyBorder="1" applyAlignment="1">
      <alignment vertical="center" wrapText="1"/>
    </xf>
    <xf numFmtId="0" fontId="25" fillId="9" borderId="16" xfId="1" applyFont="1" applyFill="1" applyBorder="1" applyAlignment="1">
      <alignment horizontal="center" vertical="center" wrapText="1"/>
    </xf>
    <xf numFmtId="0" fontId="25" fillId="9" borderId="38" xfId="1" applyFont="1" applyFill="1" applyBorder="1" applyAlignment="1">
      <alignment horizontal="center" vertical="center" wrapText="1"/>
    </xf>
    <xf numFmtId="0" fontId="25" fillId="9" borderId="34" xfId="1" applyFont="1" applyFill="1" applyBorder="1" applyAlignment="1">
      <alignment horizontal="center" vertical="center" wrapText="1"/>
    </xf>
    <xf numFmtId="0" fontId="25" fillId="9" borderId="95" xfId="1" applyFont="1" applyFill="1" applyBorder="1" applyAlignment="1">
      <alignment horizontal="center" vertical="center" wrapText="1"/>
    </xf>
    <xf numFmtId="0" fontId="25" fillId="9" borderId="17" xfId="1" applyFont="1" applyFill="1" applyBorder="1" applyAlignment="1">
      <alignment horizontal="center" vertical="center" wrapText="1"/>
    </xf>
    <xf numFmtId="0" fontId="25" fillId="9" borderId="92" xfId="1" applyFont="1" applyFill="1" applyBorder="1" applyAlignment="1">
      <alignment horizontal="center" vertical="center" wrapText="1"/>
    </xf>
    <xf numFmtId="0" fontId="43" fillId="4" borderId="18" xfId="1" applyFont="1" applyFill="1" applyBorder="1" applyAlignment="1">
      <alignment horizontal="center" textRotation="255"/>
    </xf>
    <xf numFmtId="0" fontId="43" fillId="4" borderId="264" xfId="1" applyFont="1" applyFill="1" applyBorder="1" applyAlignment="1">
      <alignment horizontal="center" textRotation="255"/>
    </xf>
    <xf numFmtId="0" fontId="43" fillId="4" borderId="19" xfId="1" applyFont="1" applyFill="1" applyBorder="1" applyAlignment="1">
      <alignment horizontal="center" textRotation="255"/>
    </xf>
    <xf numFmtId="0" fontId="43" fillId="4" borderId="265" xfId="1" applyFont="1" applyFill="1" applyBorder="1" applyAlignment="1">
      <alignment horizontal="center" textRotation="255"/>
    </xf>
    <xf numFmtId="0" fontId="24" fillId="10" borderId="252" xfId="1" applyFont="1" applyFill="1" applyBorder="1" applyAlignment="1">
      <alignment horizontal="center" vertical="center" wrapText="1"/>
    </xf>
    <xf numFmtId="0" fontId="24" fillId="10" borderId="27" xfId="1" applyFont="1" applyFill="1" applyBorder="1" applyAlignment="1">
      <alignment horizontal="center" vertical="center" wrapText="1"/>
    </xf>
    <xf numFmtId="0" fontId="24" fillId="10" borderId="16" xfId="1" applyFont="1" applyFill="1" applyBorder="1" applyAlignment="1">
      <alignment horizontal="center" vertical="center" wrapText="1"/>
    </xf>
    <xf numFmtId="0" fontId="24" fillId="10" borderId="17" xfId="1" applyFont="1" applyFill="1" applyBorder="1" applyAlignment="1">
      <alignment horizontal="center" vertical="center" wrapText="1"/>
    </xf>
    <xf numFmtId="0" fontId="24" fillId="10" borderId="33" xfId="1" applyFont="1" applyFill="1" applyBorder="1" applyAlignment="1">
      <alignment horizontal="center" vertical="center" wrapText="1"/>
    </xf>
    <xf numFmtId="0" fontId="24" fillId="10" borderId="32" xfId="1" applyFont="1" applyFill="1" applyBorder="1" applyAlignment="1">
      <alignment horizontal="center" vertical="center" wrapText="1"/>
    </xf>
    <xf numFmtId="0" fontId="28" fillId="41" borderId="252" xfId="1" applyFont="1" applyFill="1" applyBorder="1" applyAlignment="1">
      <alignment horizontal="center" vertical="center" wrapText="1"/>
    </xf>
    <xf numFmtId="0" fontId="28" fillId="41" borderId="99" xfId="1" applyFont="1" applyFill="1" applyBorder="1" applyAlignment="1">
      <alignment horizontal="center" vertical="center" wrapText="1"/>
    </xf>
    <xf numFmtId="0" fontId="28" fillId="41" borderId="33" xfId="1" applyFont="1" applyFill="1" applyBorder="1" applyAlignment="1">
      <alignment horizontal="center" vertical="center" wrapText="1"/>
    </xf>
    <xf numFmtId="0" fontId="28" fillId="41" borderId="132" xfId="1" applyFont="1" applyFill="1" applyBorder="1" applyAlignment="1">
      <alignment horizontal="center" vertical="center" wrapText="1"/>
    </xf>
    <xf numFmtId="0" fontId="24" fillId="41" borderId="164" xfId="1" applyFont="1" applyFill="1" applyBorder="1" applyAlignment="1">
      <alignment horizontal="center" vertical="center" wrapText="1"/>
    </xf>
    <xf numFmtId="0" fontId="24" fillId="41" borderId="24" xfId="1" applyFont="1" applyFill="1" applyBorder="1" applyAlignment="1">
      <alignment horizontal="center" vertical="center" wrapText="1"/>
    </xf>
    <xf numFmtId="0" fontId="24" fillId="41" borderId="56" xfId="1" applyFont="1" applyFill="1" applyBorder="1" applyAlignment="1">
      <alignment horizontal="center" vertical="center" wrapText="1"/>
    </xf>
    <xf numFmtId="0" fontId="24" fillId="41" borderId="7" xfId="1" applyFont="1" applyFill="1" applyBorder="1" applyAlignment="1">
      <alignment horizontal="center" vertical="center" wrapText="1"/>
    </xf>
    <xf numFmtId="0" fontId="24" fillId="41" borderId="8" xfId="1" applyFont="1" applyFill="1" applyBorder="1" applyAlignment="1">
      <alignment horizontal="center" vertical="center" wrapText="1"/>
    </xf>
    <xf numFmtId="0" fontId="24" fillId="41" borderId="9" xfId="1" applyFont="1" applyFill="1" applyBorder="1" applyAlignment="1">
      <alignment horizontal="center" vertical="center" wrapText="1"/>
    </xf>
    <xf numFmtId="0" fontId="43" fillId="4" borderId="20" xfId="1" applyFont="1" applyFill="1" applyBorder="1" applyAlignment="1">
      <alignment horizontal="center" textRotation="255"/>
    </xf>
    <xf numFmtId="0" fontId="43" fillId="4" borderId="266" xfId="1" applyFont="1" applyFill="1" applyBorder="1" applyAlignment="1">
      <alignment horizontal="center" textRotation="255"/>
    </xf>
    <xf numFmtId="0" fontId="70" fillId="0" borderId="16" xfId="1" applyFont="1" applyBorder="1" applyAlignment="1">
      <alignment horizontal="center" vertical="center" wrapText="1"/>
    </xf>
    <xf numFmtId="0" fontId="70" fillId="0" borderId="17" xfId="1" applyFont="1" applyBorder="1" applyAlignment="1">
      <alignment horizontal="center" vertical="center" wrapText="1"/>
    </xf>
    <xf numFmtId="0" fontId="70" fillId="0" borderId="33" xfId="1" applyFont="1" applyBorder="1" applyAlignment="1">
      <alignment horizontal="center" vertical="center" wrapText="1"/>
    </xf>
    <xf numFmtId="0" fontId="70" fillId="0" borderId="32" xfId="1" applyFont="1" applyBorder="1" applyAlignment="1">
      <alignment horizontal="center" vertical="center" wrapText="1"/>
    </xf>
    <xf numFmtId="0" fontId="69" fillId="0" borderId="7" xfId="1" applyFont="1" applyBorder="1" applyAlignment="1">
      <alignment horizontal="center" vertical="center" wrapText="1"/>
    </xf>
    <xf numFmtId="0" fontId="69" fillId="0" borderId="9" xfId="1" applyFont="1" applyBorder="1" applyAlignment="1">
      <alignment horizontal="center" vertical="center" wrapText="1"/>
    </xf>
    <xf numFmtId="0" fontId="69" fillId="0" borderId="16" xfId="1" applyFont="1" applyBorder="1" applyAlignment="1">
      <alignment horizontal="center" vertical="center" wrapText="1"/>
    </xf>
    <xf numFmtId="0" fontId="69" fillId="0" borderId="17" xfId="1" applyFont="1" applyBorder="1" applyAlignment="1">
      <alignment horizontal="center" vertical="center" wrapText="1"/>
    </xf>
    <xf numFmtId="0" fontId="69" fillId="0" borderId="33" xfId="1" applyFont="1" applyBorder="1" applyAlignment="1">
      <alignment horizontal="center" vertical="center" wrapText="1"/>
    </xf>
    <xf numFmtId="0" fontId="69" fillId="0" borderId="32" xfId="1" applyFont="1" applyBorder="1" applyAlignment="1">
      <alignment horizontal="center" vertical="center" wrapText="1"/>
    </xf>
    <xf numFmtId="0" fontId="70" fillId="0" borderId="16" xfId="1" applyFont="1" applyBorder="1" applyAlignment="1">
      <alignment horizontal="center" vertical="top" wrapText="1"/>
    </xf>
    <xf numFmtId="0" fontId="70" fillId="0" borderId="17" xfId="1" applyFont="1" applyBorder="1" applyAlignment="1">
      <alignment horizontal="center" vertical="top" wrapText="1"/>
    </xf>
    <xf numFmtId="0" fontId="70" fillId="0" borderId="33" xfId="1" applyFont="1" applyBorder="1" applyAlignment="1">
      <alignment horizontal="center" vertical="top" wrapText="1"/>
    </xf>
    <xf numFmtId="0" fontId="70" fillId="0" borderId="32" xfId="1" applyFont="1" applyBorder="1" applyAlignment="1">
      <alignment horizontal="center" vertical="top" wrapText="1"/>
    </xf>
    <xf numFmtId="0" fontId="79" fillId="0" borderId="252" xfId="1" applyFont="1" applyBorder="1" applyAlignment="1">
      <alignment horizontal="center" vertical="center" wrapText="1"/>
    </xf>
    <xf numFmtId="0" fontId="79" fillId="0" borderId="99" xfId="1" applyFont="1" applyBorder="1" applyAlignment="1">
      <alignment horizontal="center" vertical="center" wrapText="1"/>
    </xf>
    <xf numFmtId="0" fontId="79" fillId="0" borderId="33" xfId="1" applyFont="1" applyBorder="1" applyAlignment="1">
      <alignment horizontal="center" vertical="center" wrapText="1"/>
    </xf>
    <xf numFmtId="0" fontId="79" fillId="0" borderId="132" xfId="1" applyFont="1" applyBorder="1" applyAlignment="1">
      <alignment horizontal="center" vertical="center" wrapText="1"/>
    </xf>
    <xf numFmtId="0" fontId="70" fillId="0" borderId="164" xfId="1" applyFont="1" applyBorder="1" applyAlignment="1">
      <alignment horizontal="center" vertical="center" wrapText="1"/>
    </xf>
    <xf numFmtId="0" fontId="70" fillId="0" borderId="24" xfId="1" applyFont="1" applyBorder="1" applyAlignment="1">
      <alignment horizontal="center" vertical="center" wrapText="1"/>
    </xf>
    <xf numFmtId="0" fontId="70" fillId="0" borderId="56" xfId="1" applyFont="1" applyBorder="1" applyAlignment="1">
      <alignment horizontal="center" vertical="center" wrapText="1"/>
    </xf>
    <xf numFmtId="0" fontId="70" fillId="0" borderId="30" xfId="1" applyFont="1" applyBorder="1" applyAlignment="1">
      <alignment horizontal="center" vertical="center" wrapText="1"/>
    </xf>
    <xf numFmtId="0" fontId="70" fillId="0" borderId="29" xfId="1" applyFont="1" applyBorder="1" applyAlignment="1">
      <alignment horizontal="center" vertical="center" wrapText="1"/>
    </xf>
    <xf numFmtId="0" fontId="70" fillId="0" borderId="254" xfId="1" applyFont="1" applyBorder="1" applyAlignment="1">
      <alignment horizontal="center" vertical="center" wrapText="1"/>
    </xf>
    <xf numFmtId="0" fontId="68" fillId="0" borderId="7" xfId="1" applyFont="1" applyBorder="1">
      <alignment vertical="center"/>
    </xf>
    <xf numFmtId="0" fontId="68" fillId="0" borderId="42" xfId="1" applyFont="1" applyBorder="1">
      <alignment vertical="center"/>
    </xf>
    <xf numFmtId="0" fontId="68" fillId="0" borderId="16" xfId="1" applyFont="1" applyBorder="1">
      <alignment vertical="center"/>
    </xf>
    <xf numFmtId="0" fontId="68" fillId="0" borderId="38" xfId="1" applyFont="1" applyBorder="1">
      <alignment vertical="center"/>
    </xf>
    <xf numFmtId="0" fontId="68" fillId="0" borderId="43" xfId="1" applyFont="1" applyBorder="1">
      <alignment vertical="center"/>
    </xf>
    <xf numFmtId="0" fontId="68" fillId="0" borderId="44" xfId="1" applyFont="1" applyBorder="1">
      <alignment vertical="center"/>
    </xf>
    <xf numFmtId="0" fontId="68" fillId="0" borderId="53" xfId="1" applyFont="1" applyBorder="1" applyAlignment="1">
      <alignment vertical="center" wrapText="1"/>
    </xf>
    <xf numFmtId="0" fontId="68" fillId="0" borderId="54" xfId="1" applyFont="1" applyBorder="1" applyAlignment="1">
      <alignment vertical="center" wrapText="1"/>
    </xf>
    <xf numFmtId="0" fontId="68" fillId="0" borderId="16" xfId="1" applyFont="1" applyBorder="1" applyAlignment="1">
      <alignment vertical="center" wrapText="1"/>
    </xf>
    <xf numFmtId="0" fontId="68" fillId="0" borderId="38" xfId="1" applyFont="1" applyBorder="1" applyAlignment="1">
      <alignment vertical="center" wrapText="1"/>
    </xf>
    <xf numFmtId="0" fontId="68" fillId="0" borderId="43" xfId="1" applyFont="1" applyBorder="1" applyAlignment="1">
      <alignment vertical="center" wrapText="1"/>
    </xf>
    <xf numFmtId="0" fontId="68" fillId="0" borderId="44" xfId="1" applyFont="1" applyBorder="1" applyAlignment="1">
      <alignment vertical="center" wrapText="1"/>
    </xf>
    <xf numFmtId="0" fontId="68" fillId="0" borderId="78" xfId="1" applyFont="1" applyBorder="1">
      <alignment vertical="center"/>
    </xf>
    <xf numFmtId="0" fontId="68" fillId="0" borderId="79" xfId="1" applyFont="1" applyBorder="1">
      <alignment vertical="center"/>
    </xf>
    <xf numFmtId="0" fontId="68" fillId="0" borderId="108" xfId="1" applyFont="1" applyBorder="1">
      <alignment vertical="center"/>
    </xf>
    <xf numFmtId="0" fontId="68" fillId="0" borderId="78" xfId="1" applyFont="1" applyBorder="1" applyAlignment="1">
      <alignment vertical="center" wrapText="1"/>
    </xf>
    <xf numFmtId="0" fontId="68" fillId="0" borderId="79" xfId="1" applyFont="1" applyBorder="1" applyAlignment="1">
      <alignment vertical="center" wrapText="1"/>
    </xf>
    <xf numFmtId="0" fontId="68" fillId="0" borderId="108" xfId="1" applyFont="1" applyBorder="1" applyAlignment="1">
      <alignment vertical="center" wrapText="1"/>
    </xf>
    <xf numFmtId="0" fontId="68" fillId="0" borderId="90" xfId="1" applyFont="1" applyBorder="1">
      <alignment vertical="center"/>
    </xf>
    <xf numFmtId="0" fontId="68" fillId="0" borderId="91" xfId="1" applyFont="1" applyBorder="1">
      <alignment vertical="center"/>
    </xf>
    <xf numFmtId="0" fontId="68" fillId="0" borderId="109" xfId="1" applyFont="1" applyBorder="1">
      <alignment vertical="center"/>
    </xf>
    <xf numFmtId="0" fontId="74" fillId="0" borderId="6" xfId="1" applyFont="1" applyBorder="1" applyAlignment="1">
      <alignment vertical="center" wrapText="1"/>
    </xf>
    <xf numFmtId="0" fontId="72" fillId="0" borderId="226" xfId="1" applyFont="1" applyBorder="1" applyAlignment="1">
      <alignment horizontal="center" vertical="center"/>
    </xf>
    <xf numFmtId="0" fontId="72" fillId="0" borderId="21" xfId="1" applyFont="1" applyBorder="1" applyAlignment="1">
      <alignment horizontal="center" vertical="center"/>
    </xf>
    <xf numFmtId="0" fontId="72" fillId="0" borderId="96" xfId="1" applyFont="1" applyBorder="1" applyAlignment="1">
      <alignment horizontal="center" vertical="center"/>
    </xf>
    <xf numFmtId="0" fontId="70" fillId="0" borderId="12" xfId="1" applyFont="1" applyBorder="1" applyAlignment="1">
      <alignment horizontal="center" vertical="top" textRotation="255" shrinkToFit="1"/>
    </xf>
    <xf numFmtId="0" fontId="70" fillId="0" borderId="468" xfId="1" applyFont="1" applyBorder="1" applyAlignment="1">
      <alignment horizontal="center" vertical="top" textRotation="255" shrinkToFit="1"/>
    </xf>
    <xf numFmtId="0" fontId="72" fillId="0" borderId="256" xfId="1" applyFont="1" applyBorder="1" applyAlignment="1">
      <alignment horizontal="center" vertical="center"/>
    </xf>
    <xf numFmtId="0" fontId="72" fillId="0" borderId="167" xfId="1" applyFont="1" applyBorder="1" applyAlignment="1">
      <alignment horizontal="center" vertical="center"/>
    </xf>
    <xf numFmtId="0" fontId="72" fillId="0" borderId="37" xfId="1" applyFont="1" applyBorder="1" applyAlignment="1">
      <alignment horizontal="center" vertical="center"/>
    </xf>
    <xf numFmtId="0" fontId="21" fillId="0" borderId="53" xfId="1" applyFont="1" applyBorder="1" applyAlignment="1">
      <alignment vertical="center" wrapText="1"/>
    </xf>
    <xf numFmtId="0" fontId="21" fillId="0" borderId="54" xfId="1" applyFont="1" applyBorder="1" applyAlignment="1">
      <alignment vertical="center" wrapText="1"/>
    </xf>
    <xf numFmtId="0" fontId="21" fillId="0" borderId="16" xfId="1" applyFont="1" applyBorder="1" applyAlignment="1">
      <alignment vertical="center" wrapText="1"/>
    </xf>
    <xf numFmtId="0" fontId="21" fillId="0" borderId="38" xfId="1" applyFont="1" applyBorder="1" applyAlignment="1">
      <alignment vertical="center" wrapText="1"/>
    </xf>
    <xf numFmtId="0" fontId="21" fillId="0" borderId="43" xfId="1" applyFont="1" applyBorder="1" applyAlignment="1">
      <alignment vertical="center" wrapText="1"/>
    </xf>
    <xf numFmtId="0" fontId="21" fillId="0" borderId="44" xfId="1" applyFont="1" applyBorder="1" applyAlignment="1">
      <alignment vertical="center" wrapText="1"/>
    </xf>
    <xf numFmtId="0" fontId="21" fillId="0" borderId="90" xfId="1" applyFont="1" applyBorder="1">
      <alignment vertical="center"/>
    </xf>
    <xf numFmtId="0" fontId="21" fillId="0" borderId="91" xfId="1" applyFont="1" applyBorder="1">
      <alignment vertical="center"/>
    </xf>
    <xf numFmtId="0" fontId="21" fillId="0" borderId="440" xfId="1" applyFont="1" applyBorder="1">
      <alignment vertical="center"/>
    </xf>
    <xf numFmtId="0" fontId="21" fillId="37" borderId="8" xfId="1" applyFont="1" applyFill="1" applyBorder="1" applyAlignment="1">
      <alignment vertical="center" wrapText="1"/>
    </xf>
    <xf numFmtId="0" fontId="21" fillId="0" borderId="110" xfId="1" applyFont="1" applyBorder="1" applyAlignment="1">
      <alignment horizontal="center" vertical="center" wrapText="1"/>
    </xf>
    <xf numFmtId="0" fontId="21" fillId="0" borderId="110" xfId="1" applyFont="1" applyBorder="1" applyAlignment="1">
      <alignment horizontal="center" vertical="center"/>
    </xf>
    <xf numFmtId="0" fontId="21" fillId="0" borderId="111" xfId="1" applyFont="1" applyBorder="1" applyAlignment="1">
      <alignment horizontal="center" vertical="center"/>
    </xf>
    <xf numFmtId="0" fontId="68" fillId="0" borderId="1" xfId="1" applyFont="1" applyBorder="1" applyAlignment="1">
      <alignment vertical="center" wrapText="1"/>
    </xf>
    <xf numFmtId="0" fontId="68" fillId="0" borderId="1" xfId="1" applyFont="1" applyBorder="1" applyAlignment="1">
      <alignment horizontal="left" vertical="center" wrapText="1"/>
    </xf>
    <xf numFmtId="0" fontId="25" fillId="0" borderId="399" xfId="1" applyFont="1" applyBorder="1" applyAlignment="1">
      <alignment horizontal="center" vertical="center"/>
    </xf>
    <xf numFmtId="0" fontId="68" fillId="0" borderId="1" xfId="1" applyFont="1" applyBorder="1" applyAlignment="1">
      <alignment horizontal="center" vertical="center" wrapText="1"/>
    </xf>
    <xf numFmtId="0" fontId="68" fillId="0" borderId="444" xfId="1" applyFont="1" applyBorder="1" applyAlignment="1">
      <alignment vertical="center" wrapText="1"/>
    </xf>
    <xf numFmtId="0" fontId="68" fillId="0" borderId="444" xfId="1" applyFont="1" applyBorder="1" applyAlignment="1">
      <alignment horizontal="center" vertical="center" wrapText="1"/>
    </xf>
    <xf numFmtId="0" fontId="25" fillId="0" borderId="444" xfId="1" applyFont="1" applyBorder="1" applyAlignment="1">
      <alignment horizontal="center" vertical="center"/>
    </xf>
    <xf numFmtId="0" fontId="25" fillId="0" borderId="464" xfId="1" applyFont="1" applyBorder="1" applyAlignment="1">
      <alignment horizontal="center" vertical="center"/>
    </xf>
    <xf numFmtId="0" fontId="19" fillId="29" borderId="129" xfId="1" applyFont="1" applyFill="1" applyBorder="1" applyAlignment="1">
      <alignment horizontal="right" vertical="center" wrapText="1"/>
    </xf>
    <xf numFmtId="0" fontId="19" fillId="29" borderId="130" xfId="1" applyFont="1" applyFill="1" applyBorder="1" applyAlignment="1">
      <alignment horizontal="right" vertical="center" wrapText="1"/>
    </xf>
    <xf numFmtId="0" fontId="25" fillId="25" borderId="53" xfId="1" applyFont="1" applyFill="1" applyBorder="1" applyAlignment="1">
      <alignment horizontal="left" vertical="center" wrapText="1"/>
    </xf>
    <xf numFmtId="0" fontId="25" fillId="25" borderId="16" xfId="1" applyFont="1" applyFill="1" applyBorder="1" applyAlignment="1">
      <alignment horizontal="left" vertical="center" wrapText="1"/>
    </xf>
    <xf numFmtId="0" fontId="25" fillId="25" borderId="43" xfId="1" applyFont="1" applyFill="1" applyBorder="1" applyAlignment="1">
      <alignment horizontal="left" vertical="center" wrapText="1"/>
    </xf>
    <xf numFmtId="0" fontId="25" fillId="7" borderId="75" xfId="1" applyFont="1" applyFill="1" applyBorder="1" applyAlignment="1">
      <alignment horizontal="left" vertical="center" wrapText="1"/>
    </xf>
    <xf numFmtId="0" fontId="25" fillId="7" borderId="82" xfId="1" applyFont="1" applyFill="1" applyBorder="1" applyAlignment="1">
      <alignment horizontal="left" vertical="center" wrapText="1"/>
    </xf>
    <xf numFmtId="0" fontId="25" fillId="26" borderId="115" xfId="1" applyFont="1" applyFill="1" applyBorder="1" applyAlignment="1">
      <alignment horizontal="left" vertical="center" wrapText="1"/>
    </xf>
    <xf numFmtId="0" fontId="25" fillId="26" borderId="291" xfId="1" applyFont="1" applyFill="1" applyBorder="1" applyAlignment="1">
      <alignment horizontal="left" vertical="center" wrapText="1"/>
    </xf>
    <xf numFmtId="0" fontId="25" fillId="32" borderId="53" xfId="1" applyFont="1" applyFill="1" applyBorder="1" applyAlignment="1">
      <alignment horizontal="left" vertical="center" wrapText="1"/>
    </xf>
    <xf numFmtId="0" fontId="25" fillId="32" borderId="16" xfId="1" applyFont="1" applyFill="1" applyBorder="1" applyAlignment="1">
      <alignment horizontal="left" vertical="center" wrapText="1"/>
    </xf>
    <xf numFmtId="0" fontId="25" fillId="32" borderId="43" xfId="1" applyFont="1" applyFill="1" applyBorder="1" applyAlignment="1">
      <alignment horizontal="left" vertical="center" wrapText="1"/>
    </xf>
    <xf numFmtId="0" fontId="25" fillId="29" borderId="147" xfId="1" applyFont="1" applyFill="1" applyBorder="1" applyAlignment="1">
      <alignment horizontal="center" vertical="top" wrapText="1"/>
    </xf>
    <xf numFmtId="0" fontId="25" fillId="29" borderId="74" xfId="1" applyFont="1" applyFill="1" applyBorder="1" applyAlignment="1">
      <alignment horizontal="center" vertical="top" wrapText="1"/>
    </xf>
    <xf numFmtId="0" fontId="25" fillId="29" borderId="245" xfId="1" applyFont="1" applyFill="1" applyBorder="1" applyAlignment="1">
      <alignment horizontal="center" vertical="top" wrapText="1"/>
    </xf>
    <xf numFmtId="0" fontId="25" fillId="29" borderId="148" xfId="1" applyFont="1" applyFill="1" applyBorder="1" applyAlignment="1">
      <alignment horizontal="center" vertical="top" wrapText="1"/>
    </xf>
    <xf numFmtId="0" fontId="25" fillId="29" borderId="0" xfId="1" applyFont="1" applyFill="1" applyAlignment="1">
      <alignment horizontal="center" vertical="top" wrapText="1"/>
    </xf>
    <xf numFmtId="0" fontId="25" fillId="29" borderId="142" xfId="1" applyFont="1" applyFill="1" applyBorder="1" applyAlignment="1">
      <alignment horizontal="center" vertical="top" wrapText="1"/>
    </xf>
    <xf numFmtId="0" fontId="25" fillId="29" borderId="4" xfId="1" applyFont="1" applyFill="1" applyBorder="1" applyAlignment="1">
      <alignment horizontal="center" vertical="top" wrapText="1"/>
    </xf>
    <xf numFmtId="0" fontId="25" fillId="29" borderId="5" xfId="1" applyFont="1" applyFill="1" applyBorder="1" applyAlignment="1">
      <alignment horizontal="center" vertical="top" wrapText="1"/>
    </xf>
    <xf numFmtId="0" fontId="25" fillId="29" borderId="139" xfId="1" applyFont="1" applyFill="1" applyBorder="1" applyAlignment="1">
      <alignment horizontal="center" vertical="top" wrapText="1"/>
    </xf>
    <xf numFmtId="0" fontId="25" fillId="29" borderId="20" xfId="1" applyFont="1" applyFill="1" applyBorder="1" applyAlignment="1">
      <alignment horizontal="center" vertical="top" textRotation="255" wrapText="1"/>
    </xf>
    <xf numFmtId="0" fontId="25" fillId="29" borderId="7" xfId="1" applyFont="1" applyFill="1" applyBorder="1" applyAlignment="1">
      <alignment horizontal="center" vertical="center" wrapText="1"/>
    </xf>
    <xf numFmtId="0" fontId="25" fillId="29" borderId="16" xfId="1" applyFont="1" applyFill="1" applyBorder="1" applyAlignment="1">
      <alignment horizontal="center" vertical="center" wrapText="1"/>
    </xf>
    <xf numFmtId="0" fontId="25" fillId="29" borderId="43" xfId="1" applyFont="1" applyFill="1" applyBorder="1" applyAlignment="1">
      <alignment horizontal="center" vertical="center" wrapText="1"/>
    </xf>
    <xf numFmtId="0" fontId="25" fillId="29" borderId="257" xfId="1" applyFont="1" applyFill="1" applyBorder="1" applyAlignment="1">
      <alignment horizontal="center" vertical="center" wrapText="1"/>
    </xf>
    <xf numFmtId="0" fontId="25" fillId="29" borderId="161" xfId="1" applyFont="1" applyFill="1" applyBorder="1" applyAlignment="1">
      <alignment horizontal="center" vertical="center" wrapText="1"/>
    </xf>
    <xf numFmtId="0" fontId="25" fillId="29" borderId="84" xfId="1" applyFont="1" applyFill="1" applyBorder="1" applyAlignment="1">
      <alignment horizontal="center" vertical="center" wrapText="1"/>
    </xf>
    <xf numFmtId="0" fontId="35" fillId="29" borderId="105" xfId="1" applyFont="1" applyFill="1" applyBorder="1" applyAlignment="1">
      <alignment horizontal="center" wrapText="1"/>
    </xf>
    <xf numFmtId="0" fontId="25" fillId="29" borderId="104" xfId="1" applyFont="1" applyFill="1" applyBorder="1" applyAlignment="1">
      <alignment horizontal="center" wrapText="1"/>
    </xf>
    <xf numFmtId="0" fontId="35" fillId="29" borderId="105" xfId="1" applyFont="1" applyFill="1" applyBorder="1" applyAlignment="1">
      <alignment horizontal="center" vertical="center" wrapText="1"/>
    </xf>
    <xf numFmtId="0" fontId="35" fillId="29" borderId="104" xfId="1" applyFont="1" applyFill="1" applyBorder="1" applyAlignment="1">
      <alignment horizontal="center" vertical="center" wrapText="1"/>
    </xf>
    <xf numFmtId="0" fontId="35" fillId="29" borderId="242" xfId="1" applyFont="1" applyFill="1" applyBorder="1" applyAlignment="1">
      <alignment horizontal="center" vertical="center" wrapText="1"/>
    </xf>
    <xf numFmtId="0" fontId="25" fillId="38" borderId="23" xfId="1" applyFont="1" applyFill="1" applyBorder="1" applyAlignment="1">
      <alignment horizontal="left" vertical="center" wrapText="1"/>
    </xf>
    <xf numFmtId="0" fontId="25" fillId="38" borderId="28" xfId="1" applyFont="1" applyFill="1" applyBorder="1" applyAlignment="1">
      <alignment horizontal="left" vertical="center" wrapText="1"/>
    </xf>
    <xf numFmtId="0" fontId="25" fillId="38" borderId="113" xfId="1" applyFont="1" applyFill="1" applyBorder="1" applyAlignment="1">
      <alignment horizontal="left" vertical="center" wrapText="1"/>
    </xf>
    <xf numFmtId="0" fontId="25" fillId="22" borderId="53" xfId="1" applyFont="1" applyFill="1" applyBorder="1" applyAlignment="1">
      <alignment horizontal="left" vertical="center" wrapText="1"/>
    </xf>
    <xf numFmtId="0" fontId="25" fillId="22" borderId="16" xfId="1" applyFont="1" applyFill="1" applyBorder="1" applyAlignment="1">
      <alignment horizontal="left" vertical="center" wrapText="1"/>
    </xf>
    <xf numFmtId="0" fontId="25" fillId="22" borderId="43" xfId="1" applyFont="1" applyFill="1" applyBorder="1" applyAlignment="1">
      <alignment horizontal="left" vertical="center" wrapText="1"/>
    </xf>
    <xf numFmtId="0" fontId="25" fillId="34" borderId="78" xfId="1" applyFont="1" applyFill="1" applyBorder="1" applyAlignment="1">
      <alignment horizontal="left" vertical="center" wrapText="1"/>
    </xf>
    <xf numFmtId="0" fontId="25" fillId="34" borderId="79" xfId="1" applyFont="1" applyFill="1" applyBorder="1" applyAlignment="1">
      <alignment horizontal="left" vertical="center" wrapText="1"/>
    </xf>
    <xf numFmtId="0" fontId="25" fillId="29" borderId="107" xfId="1" applyFont="1" applyFill="1" applyBorder="1" applyAlignment="1">
      <alignment horizontal="center" vertical="top" wrapText="1"/>
    </xf>
    <xf numFmtId="0" fontId="25" fillId="29" borderId="79" xfId="1" applyFont="1" applyFill="1" applyBorder="1" applyAlignment="1">
      <alignment horizontal="center" vertical="top" wrapText="1"/>
    </xf>
    <xf numFmtId="0" fontId="25" fillId="29" borderId="3" xfId="1" applyFont="1" applyFill="1" applyBorder="1" applyAlignment="1">
      <alignment horizontal="center" vertical="top" wrapText="1"/>
    </xf>
    <xf numFmtId="0" fontId="25" fillId="29" borderId="19" xfId="1" applyFont="1" applyFill="1" applyBorder="1" applyAlignment="1">
      <alignment horizontal="center" vertical="top" textRotation="255" wrapText="1"/>
    </xf>
    <xf numFmtId="0" fontId="25" fillId="35" borderId="23" xfId="1" applyFont="1" applyFill="1" applyBorder="1" applyAlignment="1">
      <alignment horizontal="left" vertical="center" wrapText="1"/>
    </xf>
    <xf numFmtId="0" fontId="25" fillId="35" borderId="16" xfId="1" applyFont="1" applyFill="1" applyBorder="1" applyAlignment="1">
      <alignment horizontal="left" vertical="center" wrapText="1"/>
    </xf>
    <xf numFmtId="0" fontId="25" fillId="35" borderId="113" xfId="1" applyFont="1" applyFill="1" applyBorder="1" applyAlignment="1">
      <alignment horizontal="left" vertical="center" wrapText="1"/>
    </xf>
    <xf numFmtId="0" fontId="25" fillId="29" borderId="122" xfId="1" applyFont="1" applyFill="1" applyBorder="1" applyAlignment="1">
      <alignment horizontal="center" vertical="top" textRotation="255" wrapText="1"/>
    </xf>
    <xf numFmtId="0" fontId="25" fillId="29" borderId="250" xfId="1" applyFont="1" applyFill="1" applyBorder="1" applyAlignment="1">
      <alignment horizontal="center" vertical="top" textRotation="255" wrapText="1"/>
    </xf>
    <xf numFmtId="0" fontId="25" fillId="29" borderId="123" xfId="1" applyFont="1" applyFill="1" applyBorder="1" applyAlignment="1">
      <alignment horizontal="center" vertical="top" textRotation="255" wrapText="1"/>
    </xf>
    <xf numFmtId="0" fontId="19" fillId="29" borderId="35" xfId="1" applyFont="1" applyFill="1" applyBorder="1" applyAlignment="1">
      <alignment horizontal="right" vertical="center" wrapText="1"/>
    </xf>
    <xf numFmtId="0" fontId="19" fillId="29" borderId="36" xfId="1" applyFont="1" applyFill="1" applyBorder="1" applyAlignment="1">
      <alignment horizontal="right" vertical="center" wrapText="1"/>
    </xf>
    <xf numFmtId="0" fontId="25" fillId="29" borderId="4" xfId="1" applyFont="1" applyFill="1" applyBorder="1" applyAlignment="1">
      <alignment horizontal="center" wrapText="1"/>
    </xf>
    <xf numFmtId="0" fontId="25" fillId="29" borderId="5" xfId="1" applyFont="1" applyFill="1" applyBorder="1" applyAlignment="1">
      <alignment horizontal="center" wrapText="1"/>
    </xf>
    <xf numFmtId="0" fontId="25" fillId="29" borderId="80" xfId="1" applyFont="1" applyFill="1" applyBorder="1" applyAlignment="1">
      <alignment horizontal="center" vertical="top" textRotation="255" wrapText="1"/>
    </xf>
    <xf numFmtId="0" fontId="25" fillId="29" borderId="76" xfId="1" applyFont="1" applyFill="1" applyBorder="1" applyAlignment="1">
      <alignment horizontal="center" vertical="top" textRotation="255" wrapText="1"/>
    </xf>
    <xf numFmtId="0" fontId="25" fillId="29" borderId="160" xfId="1" applyFont="1" applyFill="1" applyBorder="1" applyAlignment="1">
      <alignment horizontal="center" vertical="top" textRotation="255" wrapText="1"/>
    </xf>
    <xf numFmtId="0" fontId="25" fillId="29" borderId="120" xfId="1" applyFont="1" applyFill="1" applyBorder="1" applyAlignment="1">
      <alignment horizontal="center" vertical="top" textRotation="255" wrapText="1"/>
    </xf>
    <xf numFmtId="0" fontId="25" fillId="29" borderId="159" xfId="1" applyFont="1" applyFill="1" applyBorder="1" applyAlignment="1">
      <alignment horizontal="center" vertical="top" textRotation="255" wrapText="1"/>
    </xf>
    <xf numFmtId="0" fontId="25" fillId="29" borderId="121" xfId="1" applyFont="1" applyFill="1" applyBorder="1" applyAlignment="1">
      <alignment horizontal="center" vertical="top" textRotation="255" wrapText="1"/>
    </xf>
    <xf numFmtId="0" fontId="25" fillId="29" borderId="251" xfId="1" applyFont="1" applyFill="1" applyBorder="1" applyAlignment="1">
      <alignment horizontal="center" vertical="top" textRotation="255" wrapText="1"/>
    </xf>
    <xf numFmtId="0" fontId="22" fillId="8" borderId="16" xfId="1" applyFont="1" applyFill="1" applyBorder="1" applyAlignment="1">
      <alignment vertical="center" wrapText="1"/>
    </xf>
    <xf numFmtId="0" fontId="23" fillId="0" borderId="0" xfId="1" applyFont="1" applyAlignment="1">
      <alignment wrapText="1"/>
    </xf>
    <xf numFmtId="0" fontId="68" fillId="0" borderId="43" xfId="1" applyFont="1" applyBorder="1" applyAlignment="1">
      <alignment horizontal="center" vertical="center" wrapText="1"/>
    </xf>
    <xf numFmtId="0" fontId="68" fillId="0" borderId="257" xfId="1" applyFont="1" applyBorder="1" applyAlignment="1">
      <alignment horizontal="center" vertical="center" wrapText="1"/>
    </xf>
    <xf numFmtId="0" fontId="68" fillId="0" borderId="84" xfId="1" applyFont="1" applyBorder="1" applyAlignment="1">
      <alignment horizontal="center" vertical="center" wrapText="1"/>
    </xf>
    <xf numFmtId="0" fontId="68" fillId="0" borderId="23" xfId="1" applyFont="1" applyBorder="1" applyAlignment="1">
      <alignment horizontal="left" vertical="center" wrapText="1"/>
    </xf>
    <xf numFmtId="0" fontId="68" fillId="0" borderId="16" xfId="1" applyFont="1" applyBorder="1" applyAlignment="1">
      <alignment horizontal="left" vertical="center" wrapText="1"/>
    </xf>
    <xf numFmtId="0" fontId="68" fillId="0" borderId="113" xfId="1" applyFont="1" applyBorder="1" applyAlignment="1">
      <alignment horizontal="left" vertical="center" wrapText="1"/>
    </xf>
    <xf numFmtId="0" fontId="68" fillId="0" borderId="28" xfId="1" applyFont="1" applyBorder="1" applyAlignment="1">
      <alignment horizontal="left" vertical="center" wrapText="1"/>
    </xf>
    <xf numFmtId="0" fontId="68" fillId="0" borderId="53" xfId="1" applyFont="1" applyBorder="1" applyAlignment="1">
      <alignment horizontal="left" vertical="center" wrapText="1"/>
    </xf>
    <xf numFmtId="0" fontId="68" fillId="0" borderId="43" xfId="1" applyFont="1" applyBorder="1" applyAlignment="1">
      <alignment horizontal="left" vertical="center" wrapText="1"/>
    </xf>
    <xf numFmtId="0" fontId="68" fillId="0" borderId="78" xfId="1" applyFont="1" applyBorder="1" applyAlignment="1">
      <alignment horizontal="left" vertical="center" wrapText="1"/>
    </xf>
    <xf numFmtId="0" fontId="68" fillId="0" borderId="3" xfId="1" applyFont="1" applyBorder="1" applyAlignment="1">
      <alignment horizontal="left" vertical="center" wrapText="1"/>
    </xf>
    <xf numFmtId="0" fontId="68" fillId="0" borderId="75" xfId="1" applyFont="1" applyBorder="1" applyAlignment="1">
      <alignment horizontal="left" vertical="center" wrapText="1"/>
    </xf>
    <xf numFmtId="0" fontId="68" fillId="0" borderId="82" xfId="1" applyFont="1" applyBorder="1" applyAlignment="1">
      <alignment horizontal="left" vertical="center" wrapText="1"/>
    </xf>
    <xf numFmtId="0" fontId="68" fillId="0" borderId="115" xfId="1" applyFont="1" applyBorder="1" applyAlignment="1">
      <alignment horizontal="left" vertical="center" wrapText="1"/>
    </xf>
    <xf numFmtId="0" fontId="68" fillId="0" borderId="472" xfId="1" applyFont="1" applyBorder="1" applyAlignment="1">
      <alignment horizontal="left" vertical="center" wrapText="1"/>
    </xf>
    <xf numFmtId="0" fontId="21" fillId="0" borderId="35" xfId="1" applyFont="1" applyBorder="1" applyAlignment="1">
      <alignment horizontal="right" vertical="center" wrapText="1"/>
    </xf>
    <xf numFmtId="0" fontId="21" fillId="0" borderId="36" xfId="1" applyFont="1" applyBorder="1" applyAlignment="1">
      <alignment horizontal="right" vertical="center" wrapText="1"/>
    </xf>
    <xf numFmtId="0" fontId="68" fillId="0" borderId="161" xfId="1" applyFont="1" applyBorder="1" applyAlignment="1">
      <alignment horizontal="center" vertical="center" wrapText="1"/>
    </xf>
    <xf numFmtId="0" fontId="80" fillId="0" borderId="105" xfId="1" applyFont="1" applyBorder="1" applyAlignment="1">
      <alignment horizontal="center" wrapText="1"/>
    </xf>
    <xf numFmtId="0" fontId="68" fillId="0" borderId="104" xfId="1" applyFont="1" applyBorder="1" applyAlignment="1">
      <alignment horizontal="center" wrapText="1"/>
    </xf>
    <xf numFmtId="0" fontId="80" fillId="0" borderId="105" xfId="1" applyFont="1" applyBorder="1" applyAlignment="1">
      <alignment horizontal="center" vertical="center" wrapText="1"/>
    </xf>
    <xf numFmtId="0" fontId="80" fillId="0" borderId="104" xfId="1" applyFont="1" applyBorder="1" applyAlignment="1">
      <alignment horizontal="center" vertical="center" wrapText="1"/>
    </xf>
    <xf numFmtId="0" fontId="80" fillId="0" borderId="242" xfId="1" applyFont="1" applyBorder="1" applyAlignment="1">
      <alignment horizontal="center" vertical="center" wrapText="1"/>
    </xf>
    <xf numFmtId="0" fontId="68" fillId="0" borderId="4" xfId="1" applyFont="1" applyBorder="1" applyAlignment="1">
      <alignment horizontal="center" wrapText="1"/>
    </xf>
    <xf numFmtId="0" fontId="68" fillId="0" borderId="5" xfId="1" applyFont="1" applyBorder="1" applyAlignment="1">
      <alignment horizontal="center" wrapText="1"/>
    </xf>
    <xf numFmtId="0" fontId="68" fillId="0" borderId="19" xfId="1" applyFont="1" applyBorder="1" applyAlignment="1">
      <alignment horizontal="center" vertical="top" textRotation="255" wrapText="1"/>
    </xf>
    <xf numFmtId="0" fontId="68" fillId="0" borderId="80" xfId="1" applyFont="1" applyBorder="1" applyAlignment="1">
      <alignment horizontal="center" vertical="top" textRotation="255" wrapText="1"/>
    </xf>
    <xf numFmtId="0" fontId="68" fillId="0" borderId="107" xfId="1" applyFont="1" applyBorder="1" applyAlignment="1">
      <alignment horizontal="center" vertical="top" wrapText="1"/>
    </xf>
    <xf numFmtId="0" fontId="68" fillId="0" borderId="79" xfId="1" applyFont="1" applyBorder="1" applyAlignment="1">
      <alignment horizontal="center" vertical="top" wrapText="1"/>
    </xf>
    <xf numFmtId="0" fontId="68" fillId="0" borderId="3" xfId="1" applyFont="1" applyBorder="1" applyAlignment="1">
      <alignment horizontal="center" vertical="top" wrapText="1"/>
    </xf>
    <xf numFmtId="0" fontId="68" fillId="0" borderId="147" xfId="1" applyFont="1" applyBorder="1" applyAlignment="1">
      <alignment horizontal="center" vertical="top" wrapText="1"/>
    </xf>
    <xf numFmtId="0" fontId="68" fillId="0" borderId="74" xfId="1" applyFont="1" applyBorder="1" applyAlignment="1">
      <alignment horizontal="center" vertical="top" wrapText="1"/>
    </xf>
    <xf numFmtId="0" fontId="68" fillId="0" borderId="245" xfId="1" applyFont="1" applyBorder="1" applyAlignment="1">
      <alignment horizontal="center" vertical="top" wrapText="1"/>
    </xf>
    <xf numFmtId="0" fontId="68" fillId="0" borderId="148" xfId="1" applyFont="1" applyBorder="1" applyAlignment="1">
      <alignment horizontal="center" vertical="top" wrapText="1"/>
    </xf>
    <xf numFmtId="0" fontId="68" fillId="0" borderId="0" xfId="1" applyFont="1" applyAlignment="1">
      <alignment horizontal="center" vertical="top" wrapText="1"/>
    </xf>
    <xf numFmtId="0" fontId="68" fillId="0" borderId="142" xfId="1" applyFont="1" applyBorder="1" applyAlignment="1">
      <alignment horizontal="center" vertical="top" wrapText="1"/>
    </xf>
    <xf numFmtId="0" fontId="68" fillId="0" borderId="4" xfId="1" applyFont="1" applyBorder="1" applyAlignment="1">
      <alignment horizontal="center" vertical="top" wrapText="1"/>
    </xf>
    <xf numFmtId="0" fontId="68" fillId="0" borderId="5" xfId="1" applyFont="1" applyBorder="1" applyAlignment="1">
      <alignment horizontal="center" vertical="top" wrapText="1"/>
    </xf>
    <xf numFmtId="0" fontId="68" fillId="0" borderId="139" xfId="1" applyFont="1" applyBorder="1" applyAlignment="1">
      <alignment horizontal="center" vertical="top" wrapText="1"/>
    </xf>
    <xf numFmtId="0" fontId="68" fillId="0" borderId="20" xfId="1" applyFont="1" applyBorder="1" applyAlignment="1">
      <alignment horizontal="center" vertical="top" textRotation="255" wrapText="1"/>
    </xf>
    <xf numFmtId="0" fontId="68" fillId="0" borderId="81" xfId="1" applyFont="1" applyBorder="1" applyAlignment="1">
      <alignment horizontal="center" vertical="top" textRotation="255" wrapText="1"/>
    </xf>
    <xf numFmtId="0" fontId="68" fillId="0" borderId="76" xfId="1" applyFont="1" applyBorder="1" applyAlignment="1">
      <alignment horizontal="center" vertical="top" textRotation="255" wrapText="1"/>
    </xf>
    <xf numFmtId="0" fontId="68" fillId="0" borderId="160" xfId="1" applyFont="1" applyBorder="1" applyAlignment="1">
      <alignment horizontal="center" vertical="top" textRotation="255" wrapText="1"/>
    </xf>
    <xf numFmtId="0" fontId="68" fillId="0" borderId="83" xfId="1" applyFont="1" applyBorder="1" applyAlignment="1">
      <alignment horizontal="center" vertical="top" textRotation="255" wrapText="1"/>
    </xf>
    <xf numFmtId="0" fontId="68" fillId="0" borderId="120" xfId="1" applyFont="1" applyBorder="1" applyAlignment="1">
      <alignment horizontal="center" vertical="top" textRotation="255" wrapText="1"/>
    </xf>
    <xf numFmtId="0" fontId="68" fillId="0" borderId="159" xfId="1" applyFont="1" applyBorder="1" applyAlignment="1">
      <alignment horizontal="center" vertical="top" textRotation="255" wrapText="1"/>
    </xf>
    <xf numFmtId="0" fontId="68" fillId="0" borderId="476" xfId="1" applyFont="1" applyBorder="1" applyAlignment="1">
      <alignment horizontal="center" vertical="top" textRotation="255" wrapText="1"/>
    </xf>
    <xf numFmtId="0" fontId="68" fillId="0" borderId="121" xfId="1" applyFont="1" applyBorder="1" applyAlignment="1">
      <alignment horizontal="center" vertical="top" textRotation="255" wrapText="1"/>
    </xf>
    <xf numFmtId="0" fontId="68" fillId="0" borderId="251" xfId="1" applyFont="1" applyBorder="1" applyAlignment="1">
      <alignment horizontal="center" vertical="top" textRotation="255" wrapText="1"/>
    </xf>
    <xf numFmtId="0" fontId="68" fillId="0" borderId="477" xfId="1" applyFont="1" applyBorder="1" applyAlignment="1">
      <alignment horizontal="center" vertical="top" textRotation="255" wrapText="1"/>
    </xf>
    <xf numFmtId="0" fontId="68" fillId="0" borderId="122" xfId="1" applyFont="1" applyBorder="1" applyAlignment="1">
      <alignment horizontal="center" vertical="top" textRotation="255" wrapText="1"/>
    </xf>
    <xf numFmtId="0" fontId="68" fillId="0" borderId="250" xfId="1" applyFont="1" applyBorder="1" applyAlignment="1">
      <alignment horizontal="center" vertical="top" textRotation="255" wrapText="1"/>
    </xf>
    <xf numFmtId="0" fontId="68" fillId="0" borderId="123" xfId="1" applyFont="1" applyBorder="1" applyAlignment="1">
      <alignment horizontal="center" vertical="top" textRotation="255" wrapText="1"/>
    </xf>
    <xf numFmtId="0" fontId="21" fillId="0" borderId="129" xfId="1" applyFont="1" applyBorder="1" applyAlignment="1">
      <alignment horizontal="right" vertical="center" wrapText="1"/>
    </xf>
    <xf numFmtId="0" fontId="21" fillId="0" borderId="130" xfId="1" applyFont="1" applyBorder="1" applyAlignment="1">
      <alignment horizontal="right" vertical="center" wrapText="1"/>
    </xf>
    <xf numFmtId="0" fontId="37" fillId="0" borderId="0" xfId="2" applyFont="1" applyFill="1" applyBorder="1" applyAlignment="1" applyProtection="1">
      <alignment horizontal="right" vertical="center" shrinkToFit="1"/>
    </xf>
    <xf numFmtId="0" fontId="35" fillId="19" borderId="74" xfId="1" applyFont="1" applyFill="1" applyBorder="1" applyAlignment="1">
      <alignment vertical="center" wrapText="1"/>
    </xf>
    <xf numFmtId="0" fontId="35" fillId="19" borderId="245" xfId="1" applyFont="1" applyFill="1" applyBorder="1" applyAlignment="1">
      <alignment vertical="center" wrapText="1"/>
    </xf>
    <xf numFmtId="0" fontId="35" fillId="19" borderId="0" xfId="1" applyFont="1" applyFill="1" applyAlignment="1">
      <alignment vertical="center" wrapText="1"/>
    </xf>
    <xf numFmtId="0" fontId="35" fillId="19" borderId="142" xfId="1" applyFont="1" applyFill="1" applyBorder="1" applyAlignment="1">
      <alignment vertical="center" wrapText="1"/>
    </xf>
    <xf numFmtId="0" fontId="25" fillId="19" borderId="0" xfId="1" applyFont="1" applyFill="1" applyAlignment="1">
      <alignment horizontal="left" vertical="center" wrapText="1"/>
    </xf>
    <xf numFmtId="0" fontId="25" fillId="19" borderId="147" xfId="1" applyFont="1" applyFill="1" applyBorder="1" applyAlignment="1">
      <alignment vertical="center" wrapText="1"/>
    </xf>
    <xf numFmtId="0" fontId="25" fillId="19" borderId="74" xfId="1" applyFont="1" applyFill="1" applyBorder="1" applyAlignment="1">
      <alignment vertical="center" wrapText="1"/>
    </xf>
    <xf numFmtId="0" fontId="35" fillId="19" borderId="147" xfId="1" applyFont="1" applyFill="1" applyBorder="1" applyAlignment="1">
      <alignment vertical="center" wrapText="1"/>
    </xf>
    <xf numFmtId="0" fontId="35" fillId="19" borderId="148" xfId="1" applyFont="1" applyFill="1" applyBorder="1" applyAlignment="1">
      <alignment vertical="center" wrapText="1"/>
    </xf>
    <xf numFmtId="0" fontId="35" fillId="19" borderId="4" xfId="1" applyFont="1" applyFill="1" applyBorder="1" applyAlignment="1">
      <alignment vertical="center" wrapText="1"/>
    </xf>
    <xf numFmtId="0" fontId="35" fillId="19" borderId="139" xfId="1" applyFont="1" applyFill="1" applyBorder="1" applyAlignment="1">
      <alignment vertical="center" wrapText="1"/>
    </xf>
    <xf numFmtId="0" fontId="35" fillId="19" borderId="107" xfId="1" applyFont="1" applyFill="1" applyBorder="1" applyAlignment="1">
      <alignment vertical="center" wrapText="1"/>
    </xf>
    <xf numFmtId="0" fontId="35" fillId="19" borderId="79" xfId="1" applyFont="1" applyFill="1" applyBorder="1" applyAlignment="1">
      <alignment vertical="center" wrapText="1"/>
    </xf>
    <xf numFmtId="0" fontId="35" fillId="19" borderId="3" xfId="1" applyFont="1" applyFill="1" applyBorder="1" applyAlignment="1">
      <alignment vertical="center" wrapText="1"/>
    </xf>
    <xf numFmtId="0" fontId="26" fillId="0" borderId="0" xfId="2" applyFont="1" applyFill="1" applyBorder="1" applyAlignment="1" applyProtection="1">
      <alignment horizontal="right" vertical="center" shrinkToFit="1"/>
    </xf>
    <xf numFmtId="0" fontId="35" fillId="19" borderId="18" xfId="1" applyFont="1" applyFill="1" applyBorder="1" applyAlignment="1">
      <alignment horizontal="center" vertical="center" textRotation="255" wrapText="1"/>
    </xf>
    <xf numFmtId="0" fontId="35" fillId="19" borderId="35" xfId="1" applyFont="1" applyFill="1" applyBorder="1" applyAlignment="1">
      <alignment horizontal="center" vertical="center" textRotation="255" wrapText="1"/>
    </xf>
    <xf numFmtId="0" fontId="19" fillId="19" borderId="113" xfId="1" applyFont="1" applyFill="1" applyBorder="1" applyAlignment="1">
      <alignment horizontal="center" vertical="center"/>
    </xf>
    <xf numFmtId="0" fontId="19" fillId="19" borderId="102" xfId="1" applyFont="1" applyFill="1" applyBorder="1" applyAlignment="1">
      <alignment horizontal="center" vertical="center"/>
    </xf>
    <xf numFmtId="0" fontId="19" fillId="19" borderId="140" xfId="1" applyFont="1" applyFill="1" applyBorder="1" applyAlignment="1">
      <alignment horizontal="center" vertical="center"/>
    </xf>
    <xf numFmtId="0" fontId="35" fillId="19" borderId="16" xfId="1" applyFont="1" applyFill="1" applyBorder="1" applyAlignment="1">
      <alignment vertical="center" wrapText="1"/>
    </xf>
    <xf numFmtId="0" fontId="19" fillId="19" borderId="138" xfId="1" applyFont="1" applyFill="1" applyBorder="1" applyAlignment="1">
      <alignment horizontal="center" vertical="center" textRotation="255" shrinkToFit="1"/>
    </xf>
    <xf numFmtId="0" fontId="19" fillId="19" borderId="141" xfId="1" applyFont="1" applyFill="1" applyBorder="1" applyAlignment="1">
      <alignment horizontal="center" vertical="center" textRotation="255" shrinkToFit="1"/>
    </xf>
    <xf numFmtId="0" fontId="38" fillId="0" borderId="0" xfId="1" applyFont="1" applyAlignment="1">
      <alignment horizontal="left" vertical="center" wrapText="1"/>
    </xf>
    <xf numFmtId="0" fontId="19" fillId="19" borderId="7" xfId="1" applyFont="1" applyFill="1" applyBorder="1" applyAlignment="1">
      <alignment horizontal="center" vertical="center"/>
    </xf>
    <xf numFmtId="0" fontId="19" fillId="19" borderId="8" xfId="1" applyFont="1" applyFill="1" applyBorder="1" applyAlignment="1">
      <alignment horizontal="center" vertical="center"/>
    </xf>
    <xf numFmtId="0" fontId="19" fillId="19" borderId="135" xfId="1" applyFont="1" applyFill="1" applyBorder="1" applyAlignment="1">
      <alignment horizontal="center" vertical="center"/>
    </xf>
    <xf numFmtId="0" fontId="25" fillId="35" borderId="98" xfId="1" applyFont="1" applyFill="1" applyBorder="1" applyAlignment="1">
      <alignment horizontal="center" vertical="top" textRotation="255" wrapText="1" shrinkToFit="1"/>
    </xf>
    <xf numFmtId="0" fontId="25" fillId="35" borderId="21" xfId="1" applyFont="1" applyFill="1" applyBorder="1" applyAlignment="1">
      <alignment horizontal="center" vertical="top" textRotation="255" wrapText="1" shrinkToFit="1"/>
    </xf>
    <xf numFmtId="0" fontId="25" fillId="35" borderId="41" xfId="1" applyFont="1" applyFill="1" applyBorder="1" applyAlignment="1">
      <alignment horizontal="center" vertical="top" textRotation="255" wrapText="1" shrinkToFit="1"/>
    </xf>
    <xf numFmtId="0" fontId="25" fillId="40" borderId="97" xfId="1" applyFont="1" applyFill="1" applyBorder="1" applyAlignment="1">
      <alignment horizontal="center" vertical="top" textRotation="255" wrapText="1" shrinkToFit="1"/>
    </xf>
    <xf numFmtId="0" fontId="25" fillId="40" borderId="136" xfId="1" applyFont="1" applyFill="1" applyBorder="1" applyAlignment="1">
      <alignment horizontal="center" vertical="top" textRotation="255" wrapText="1" shrinkToFit="1"/>
    </xf>
    <xf numFmtId="0" fontId="25" fillId="40" borderId="41" xfId="1" applyFont="1" applyFill="1" applyBorder="1" applyAlignment="1">
      <alignment horizontal="center" vertical="top" textRotation="255" wrapText="1" shrinkToFit="1"/>
    </xf>
    <xf numFmtId="0" fontId="25" fillId="22" borderId="42" xfId="1" applyFont="1" applyFill="1" applyBorder="1" applyAlignment="1">
      <alignment horizontal="center" vertical="top" textRotation="255" wrapText="1" shrinkToFit="1"/>
    </xf>
    <xf numFmtId="0" fontId="25" fillId="22" borderId="136" xfId="1" applyFont="1" applyFill="1" applyBorder="1" applyAlignment="1">
      <alignment horizontal="center" vertical="top" textRotation="255" wrapText="1" shrinkToFit="1"/>
    </xf>
    <xf numFmtId="0" fontId="25" fillId="22" borderId="41" xfId="1" applyFont="1" applyFill="1" applyBorder="1" applyAlignment="1">
      <alignment horizontal="center" vertical="top" textRotation="255" wrapText="1" shrinkToFit="1"/>
    </xf>
    <xf numFmtId="0" fontId="25" fillId="34" borderId="11" xfId="1" applyFont="1" applyFill="1" applyBorder="1" applyAlignment="1">
      <alignment horizontal="center" vertical="top" textRotation="255" wrapText="1" shrinkToFit="1"/>
    </xf>
    <xf numFmtId="0" fontId="25" fillId="34" borderId="80" xfId="1" applyFont="1" applyFill="1" applyBorder="1" applyAlignment="1">
      <alignment horizontal="center" vertical="top" textRotation="255" wrapText="1" shrinkToFit="1"/>
    </xf>
    <xf numFmtId="0" fontId="25" fillId="32" borderId="42" xfId="1" applyFont="1" applyFill="1" applyBorder="1" applyAlignment="1">
      <alignment horizontal="center" vertical="top" textRotation="255" wrapText="1" shrinkToFit="1"/>
    </xf>
    <xf numFmtId="0" fontId="25" fillId="32" borderId="136" xfId="1" applyFont="1" applyFill="1" applyBorder="1" applyAlignment="1">
      <alignment horizontal="center" vertical="top" textRotation="255" wrapText="1" shrinkToFit="1"/>
    </xf>
    <xf numFmtId="0" fontId="25" fillId="32" borderId="39" xfId="1" applyFont="1" applyFill="1" applyBorder="1" applyAlignment="1">
      <alignment horizontal="center" vertical="top" textRotation="255" wrapText="1" shrinkToFit="1"/>
    </xf>
    <xf numFmtId="0" fontId="25" fillId="32" borderId="41" xfId="1" applyFont="1" applyFill="1" applyBorder="1" applyAlignment="1">
      <alignment horizontal="center" vertical="top" textRotation="255" wrapText="1" shrinkToFit="1"/>
    </xf>
    <xf numFmtId="0" fontId="25" fillId="25" borderId="137" xfId="1" applyFont="1" applyFill="1" applyBorder="1" applyAlignment="1">
      <alignment horizontal="center" vertical="top" textRotation="255" wrapText="1" shrinkToFit="1"/>
    </xf>
    <xf numFmtId="0" fontId="25" fillId="25" borderId="21" xfId="1" applyFont="1" applyFill="1" applyBorder="1" applyAlignment="1">
      <alignment horizontal="center" vertical="top" textRotation="255" wrapText="1" shrinkToFit="1"/>
    </xf>
    <xf numFmtId="0" fontId="25" fillId="25" borderId="96" xfId="1" applyFont="1" applyFill="1" applyBorder="1" applyAlignment="1">
      <alignment horizontal="center" vertical="top" textRotation="255" wrapText="1" shrinkToFit="1"/>
    </xf>
    <xf numFmtId="0" fontId="25" fillId="39" borderId="11" xfId="1" applyFont="1" applyFill="1" applyBorder="1" applyAlignment="1">
      <alignment horizontal="center" vertical="top" textRotation="255" wrapText="1" shrinkToFit="1"/>
    </xf>
    <xf numFmtId="0" fontId="25" fillId="39" borderId="80" xfId="1" applyFont="1" applyFill="1" applyBorder="1" applyAlignment="1">
      <alignment horizontal="center" vertical="top" textRotation="255" wrapText="1" shrinkToFit="1"/>
    </xf>
    <xf numFmtId="0" fontId="25" fillId="7" borderId="137" xfId="1" applyFont="1" applyFill="1" applyBorder="1" applyAlignment="1">
      <alignment horizontal="center" vertical="top" textRotation="255" shrinkToFit="1"/>
    </xf>
    <xf numFmtId="0" fontId="25" fillId="7" borderId="96" xfId="1" applyFont="1" applyFill="1" applyBorder="1" applyAlignment="1">
      <alignment horizontal="center" vertical="top" textRotation="255" shrinkToFit="1"/>
    </xf>
    <xf numFmtId="0" fontId="25" fillId="26" borderId="21" xfId="1" applyFont="1" applyFill="1" applyBorder="1" applyAlignment="1">
      <alignment horizontal="center" vertical="top" textRotation="255" shrinkToFit="1"/>
    </xf>
    <xf numFmtId="0" fontId="25" fillId="26" borderId="102" xfId="1" applyFont="1" applyFill="1" applyBorder="1" applyAlignment="1">
      <alignment horizontal="center" vertical="top" textRotation="255" shrinkToFit="1"/>
    </xf>
    <xf numFmtId="0" fontId="25" fillId="18" borderId="0" xfId="1" applyFont="1" applyFill="1" applyAlignment="1">
      <alignment horizontal="left" vertical="center" wrapText="1"/>
    </xf>
    <xf numFmtId="0" fontId="25" fillId="18" borderId="147" xfId="1" applyFont="1" applyFill="1" applyBorder="1" applyAlignment="1">
      <alignment vertical="center" wrapText="1"/>
    </xf>
    <xf numFmtId="0" fontId="25" fillId="18" borderId="74" xfId="1" applyFont="1" applyFill="1" applyBorder="1" applyAlignment="1">
      <alignment vertical="center" wrapText="1"/>
    </xf>
    <xf numFmtId="0" fontId="35" fillId="18" borderId="147" xfId="1" applyFont="1" applyFill="1" applyBorder="1" applyAlignment="1">
      <alignment horizontal="left" vertical="center" wrapText="1"/>
    </xf>
    <xf numFmtId="0" fontId="35" fillId="18" borderId="245" xfId="1" applyFont="1" applyFill="1" applyBorder="1" applyAlignment="1">
      <alignment horizontal="left" vertical="center" wrapText="1"/>
    </xf>
    <xf numFmtId="0" fontId="35" fillId="18" borderId="148" xfId="1" applyFont="1" applyFill="1" applyBorder="1" applyAlignment="1">
      <alignment horizontal="left" vertical="center" wrapText="1"/>
    </xf>
    <xf numFmtId="0" fontId="35" fillId="18" borderId="142" xfId="1" applyFont="1" applyFill="1" applyBorder="1" applyAlignment="1">
      <alignment horizontal="left" vertical="center" wrapText="1"/>
    </xf>
    <xf numFmtId="0" fontId="35" fillId="18" borderId="4" xfId="1" applyFont="1" applyFill="1" applyBorder="1" applyAlignment="1">
      <alignment horizontal="left" vertical="center" wrapText="1"/>
    </xf>
    <xf numFmtId="0" fontId="35" fillId="18" borderId="139" xfId="1" applyFont="1" applyFill="1" applyBorder="1" applyAlignment="1">
      <alignment horizontal="left" vertical="center" wrapText="1"/>
    </xf>
    <xf numFmtId="0" fontId="35" fillId="18" borderId="147" xfId="1" applyFont="1" applyFill="1" applyBorder="1" applyAlignment="1">
      <alignment vertical="center" wrapText="1"/>
    </xf>
    <xf numFmtId="0" fontId="35" fillId="18" borderId="245" xfId="1" applyFont="1" applyFill="1" applyBorder="1" applyAlignment="1">
      <alignment vertical="center" wrapText="1"/>
    </xf>
    <xf numFmtId="0" fontId="35" fillId="18" borderId="148" xfId="1" applyFont="1" applyFill="1" applyBorder="1" applyAlignment="1">
      <alignment vertical="center" wrapText="1"/>
    </xf>
    <xf numFmtId="0" fontId="35" fillId="18" borderId="142" xfId="1" applyFont="1" applyFill="1" applyBorder="1" applyAlignment="1">
      <alignment vertical="center" wrapText="1"/>
    </xf>
    <xf numFmtId="0" fontId="35" fillId="18" borderId="4" xfId="1" applyFont="1" applyFill="1" applyBorder="1" applyAlignment="1">
      <alignment vertical="center" wrapText="1"/>
    </xf>
    <xf numFmtId="0" fontId="35" fillId="18" borderId="139" xfId="1" applyFont="1" applyFill="1" applyBorder="1" applyAlignment="1">
      <alignment vertical="center" wrapText="1"/>
    </xf>
    <xf numFmtId="0" fontId="35" fillId="18" borderId="0" xfId="1" applyFont="1" applyFill="1" applyAlignment="1">
      <alignment vertical="center" wrapText="1"/>
    </xf>
    <xf numFmtId="0" fontId="35" fillId="18" borderId="74" xfId="1" applyFont="1" applyFill="1" applyBorder="1" applyAlignment="1">
      <alignment vertical="center" wrapText="1"/>
    </xf>
    <xf numFmtId="0" fontId="35" fillId="18" borderId="107" xfId="1" applyFont="1" applyFill="1" applyBorder="1" applyAlignment="1">
      <alignment vertical="center" wrapText="1"/>
    </xf>
    <xf numFmtId="0" fontId="35" fillId="18" borderId="79" xfId="1" applyFont="1" applyFill="1" applyBorder="1" applyAlignment="1">
      <alignment vertical="center" wrapText="1"/>
    </xf>
    <xf numFmtId="0" fontId="35" fillId="18" borderId="3" xfId="1" applyFont="1" applyFill="1" applyBorder="1" applyAlignment="1">
      <alignment vertical="center" wrapText="1"/>
    </xf>
    <xf numFmtId="0" fontId="35" fillId="18" borderId="18" xfId="1" applyFont="1" applyFill="1" applyBorder="1" applyAlignment="1">
      <alignment horizontal="center" vertical="center" textRotation="255" wrapText="1"/>
    </xf>
    <xf numFmtId="0" fontId="35" fillId="18" borderId="35" xfId="1" applyFont="1" applyFill="1" applyBorder="1" applyAlignment="1">
      <alignment horizontal="center" vertical="center" textRotation="255" wrapText="1"/>
    </xf>
    <xf numFmtId="0" fontId="25" fillId="18" borderId="43" xfId="1" applyFont="1" applyFill="1" applyBorder="1" applyAlignment="1">
      <alignment horizontal="center" vertical="center"/>
    </xf>
    <xf numFmtId="0" fontId="25" fillId="18" borderId="5" xfId="1" applyFont="1" applyFill="1" applyBorder="1" applyAlignment="1">
      <alignment horizontal="center" vertical="center"/>
    </xf>
    <xf numFmtId="0" fontId="25" fillId="18" borderId="139" xfId="1" applyFont="1" applyFill="1" applyBorder="1" applyAlignment="1">
      <alignment horizontal="center" vertical="center"/>
    </xf>
    <xf numFmtId="0" fontId="35" fillId="18" borderId="16" xfId="1" applyFont="1" applyFill="1" applyBorder="1" applyAlignment="1">
      <alignment vertical="center" wrapText="1"/>
    </xf>
    <xf numFmtId="0" fontId="35" fillId="17" borderId="74" xfId="1" applyFont="1" applyFill="1" applyBorder="1" applyAlignment="1">
      <alignment vertical="center" wrapText="1"/>
    </xf>
    <xf numFmtId="0" fontId="35" fillId="17" borderId="245" xfId="1" applyFont="1" applyFill="1" applyBorder="1" applyAlignment="1">
      <alignment vertical="center" wrapText="1"/>
    </xf>
    <xf numFmtId="0" fontId="35" fillId="17" borderId="0" xfId="1" applyFont="1" applyFill="1" applyAlignment="1">
      <alignment vertical="center" wrapText="1"/>
    </xf>
    <xf numFmtId="0" fontId="35" fillId="17" borderId="142" xfId="1" applyFont="1" applyFill="1" applyBorder="1" applyAlignment="1">
      <alignment vertical="center" wrapText="1"/>
    </xf>
    <xf numFmtId="0" fontId="25" fillId="17" borderId="0" xfId="1" applyFont="1" applyFill="1" applyAlignment="1">
      <alignment horizontal="left" vertical="center" wrapText="1"/>
    </xf>
    <xf numFmtId="0" fontId="25" fillId="17" borderId="147" xfId="1" applyFont="1" applyFill="1" applyBorder="1" applyAlignment="1">
      <alignment vertical="center" wrapText="1"/>
    </xf>
    <xf numFmtId="0" fontId="25" fillId="17" borderId="74" xfId="1" applyFont="1" applyFill="1" applyBorder="1" applyAlignment="1">
      <alignment vertical="center" wrapText="1"/>
    </xf>
    <xf numFmtId="0" fontId="35" fillId="17" borderId="147" xfId="1" applyFont="1" applyFill="1" applyBorder="1" applyAlignment="1">
      <alignment vertical="center" wrapText="1"/>
    </xf>
    <xf numFmtId="0" fontId="35" fillId="17" borderId="148" xfId="1" applyFont="1" applyFill="1" applyBorder="1" applyAlignment="1">
      <alignment vertical="center" wrapText="1"/>
    </xf>
    <xf numFmtId="0" fontId="35" fillId="17" borderId="4" xfId="1" applyFont="1" applyFill="1" applyBorder="1" applyAlignment="1">
      <alignment vertical="center" wrapText="1"/>
    </xf>
    <xf numFmtId="0" fontId="35" fillId="17" borderId="139" xfId="1" applyFont="1" applyFill="1" applyBorder="1" applyAlignment="1">
      <alignment vertical="center" wrapText="1"/>
    </xf>
    <xf numFmtId="0" fontId="25" fillId="18" borderId="138" xfId="1" applyFont="1" applyFill="1" applyBorder="1" applyAlignment="1">
      <alignment horizontal="center" vertical="center" textRotation="255" shrinkToFit="1"/>
    </xf>
    <xf numFmtId="0" fontId="25" fillId="18" borderId="141" xfId="1" applyFont="1" applyFill="1" applyBorder="1" applyAlignment="1">
      <alignment horizontal="center" vertical="center" textRotation="255" shrinkToFit="1"/>
    </xf>
    <xf numFmtId="0" fontId="25" fillId="18" borderId="226" xfId="1" applyFont="1" applyFill="1" applyBorder="1" applyAlignment="1">
      <alignment horizontal="center" vertical="center"/>
    </xf>
    <xf numFmtId="0" fontId="25" fillId="18" borderId="21" xfId="1" applyFont="1" applyFill="1" applyBorder="1" applyAlignment="1">
      <alignment horizontal="center" vertical="center"/>
    </xf>
    <xf numFmtId="0" fontId="25" fillId="18" borderId="96" xfId="1" applyFont="1" applyFill="1" applyBorder="1" applyAlignment="1">
      <alignment horizontal="center" vertical="center"/>
    </xf>
    <xf numFmtId="0" fontId="35" fillId="17" borderId="147" xfId="1" applyFont="1" applyFill="1" applyBorder="1" applyAlignment="1">
      <alignment horizontal="left" vertical="center" wrapText="1"/>
    </xf>
    <xf numFmtId="0" fontId="35" fillId="17" borderId="245" xfId="1" applyFont="1" applyFill="1" applyBorder="1" applyAlignment="1">
      <alignment horizontal="left" vertical="center" wrapText="1"/>
    </xf>
    <xf numFmtId="0" fontId="35" fillId="17" borderId="148" xfId="1" applyFont="1" applyFill="1" applyBorder="1" applyAlignment="1">
      <alignment horizontal="left" vertical="center" wrapText="1"/>
    </xf>
    <xf numFmtId="0" fontId="35" fillId="17" borderId="142" xfId="1" applyFont="1" applyFill="1" applyBorder="1" applyAlignment="1">
      <alignment horizontal="left" vertical="center" wrapText="1"/>
    </xf>
    <xf numFmtId="0" fontId="35" fillId="17" borderId="4" xfId="1" applyFont="1" applyFill="1" applyBorder="1" applyAlignment="1">
      <alignment horizontal="left" vertical="center" wrapText="1"/>
    </xf>
    <xf numFmtId="0" fontId="35" fillId="17" borderId="139" xfId="1" applyFont="1" applyFill="1" applyBorder="1" applyAlignment="1">
      <alignment horizontal="left" vertical="center" wrapText="1"/>
    </xf>
    <xf numFmtId="0" fontId="35" fillId="17" borderId="107" xfId="1" applyFont="1" applyFill="1" applyBorder="1" applyAlignment="1">
      <alignment vertical="center" wrapText="1"/>
    </xf>
    <xf numFmtId="0" fontId="35" fillId="17" borderId="79" xfId="1" applyFont="1" applyFill="1" applyBorder="1" applyAlignment="1">
      <alignment vertical="center" wrapText="1"/>
    </xf>
    <xf numFmtId="0" fontId="35" fillId="17" borderId="3" xfId="1" applyFont="1" applyFill="1" applyBorder="1" applyAlignment="1">
      <alignment vertical="center" wrapText="1"/>
    </xf>
    <xf numFmtId="0" fontId="35" fillId="17" borderId="18" xfId="1" applyFont="1" applyFill="1" applyBorder="1" applyAlignment="1">
      <alignment horizontal="center" vertical="center" textRotation="255" wrapText="1"/>
    </xf>
    <xf numFmtId="0" fontId="35" fillId="17" borderId="35" xfId="1" applyFont="1" applyFill="1" applyBorder="1" applyAlignment="1">
      <alignment horizontal="center" vertical="center" textRotation="255" wrapText="1"/>
    </xf>
    <xf numFmtId="0" fontId="25" fillId="17" borderId="113" xfId="1" applyFont="1" applyFill="1" applyBorder="1" applyAlignment="1">
      <alignment horizontal="center" vertical="center"/>
    </xf>
    <xf numFmtId="0" fontId="25" fillId="17" borderId="102" xfId="1" applyFont="1" applyFill="1" applyBorder="1" applyAlignment="1">
      <alignment horizontal="center" vertical="center"/>
    </xf>
    <xf numFmtId="0" fontId="25" fillId="17" borderId="140" xfId="1" applyFont="1" applyFill="1" applyBorder="1" applyAlignment="1">
      <alignment horizontal="center" vertical="center"/>
    </xf>
    <xf numFmtId="0" fontId="35" fillId="17" borderId="16" xfId="1" applyFont="1" applyFill="1" applyBorder="1" applyAlignment="1">
      <alignment vertical="center" wrapText="1"/>
    </xf>
    <xf numFmtId="0" fontId="25" fillId="17" borderId="138" xfId="1" applyFont="1" applyFill="1" applyBorder="1" applyAlignment="1">
      <alignment horizontal="center" vertical="center" textRotation="255" shrinkToFit="1"/>
    </xf>
    <xf numFmtId="0" fontId="25" fillId="17" borderId="141" xfId="1" applyFont="1" applyFill="1" applyBorder="1" applyAlignment="1">
      <alignment horizontal="center" vertical="center" textRotation="255" shrinkToFit="1"/>
    </xf>
    <xf numFmtId="0" fontId="25" fillId="17" borderId="7" xfId="1" applyFont="1" applyFill="1" applyBorder="1" applyAlignment="1">
      <alignment horizontal="center" vertical="center"/>
    </xf>
    <xf numFmtId="0" fontId="25" fillId="17" borderId="8" xfId="1" applyFont="1" applyFill="1" applyBorder="1" applyAlignment="1">
      <alignment horizontal="center" vertical="center"/>
    </xf>
    <xf numFmtId="0" fontId="25" fillId="17" borderId="135" xfId="1" applyFont="1" applyFill="1" applyBorder="1" applyAlignment="1">
      <alignment horizontal="center" vertical="center"/>
    </xf>
    <xf numFmtId="0" fontId="35" fillId="16" borderId="0" xfId="1" applyFont="1" applyFill="1" applyAlignment="1">
      <alignment vertical="center" wrapText="1"/>
    </xf>
    <xf numFmtId="0" fontId="35" fillId="16" borderId="142" xfId="1" applyFont="1" applyFill="1" applyBorder="1" applyAlignment="1">
      <alignment vertical="center" wrapText="1"/>
    </xf>
    <xf numFmtId="0" fontId="25" fillId="16" borderId="0" xfId="1" applyFont="1" applyFill="1" applyAlignment="1">
      <alignment horizontal="left" vertical="center" wrapText="1"/>
    </xf>
    <xf numFmtId="0" fontId="25" fillId="16" borderId="147" xfId="1" applyFont="1" applyFill="1" applyBorder="1" applyAlignment="1">
      <alignment vertical="center" wrapText="1"/>
    </xf>
    <xf numFmtId="0" fontId="25" fillId="16" borderId="74" xfId="1" applyFont="1" applyFill="1" applyBorder="1" applyAlignment="1">
      <alignment vertical="center" wrapText="1"/>
    </xf>
    <xf numFmtId="0" fontId="35" fillId="16" borderId="74" xfId="1" applyFont="1" applyFill="1" applyBorder="1" applyAlignment="1">
      <alignment vertical="center" wrapText="1"/>
    </xf>
    <xf numFmtId="0" fontId="35" fillId="16" borderId="245" xfId="1" applyFont="1" applyFill="1" applyBorder="1" applyAlignment="1">
      <alignment vertical="center" wrapText="1"/>
    </xf>
    <xf numFmtId="0" fontId="35" fillId="16" borderId="147" xfId="1" applyFont="1" applyFill="1" applyBorder="1" applyAlignment="1">
      <alignment vertical="center" wrapText="1"/>
    </xf>
    <xf numFmtId="0" fontId="35" fillId="16" borderId="148" xfId="1" applyFont="1" applyFill="1" applyBorder="1" applyAlignment="1">
      <alignment vertical="center" wrapText="1"/>
    </xf>
    <xf numFmtId="0" fontId="35" fillId="16" borderId="4" xfId="1" applyFont="1" applyFill="1" applyBorder="1" applyAlignment="1">
      <alignment vertical="center" wrapText="1"/>
    </xf>
    <xf numFmtId="0" fontId="35" fillId="16" borderId="139" xfId="1" applyFont="1" applyFill="1" applyBorder="1" applyAlignment="1">
      <alignment vertical="center" wrapText="1"/>
    </xf>
    <xf numFmtId="0" fontId="35" fillId="16" borderId="147" xfId="1" applyFont="1" applyFill="1" applyBorder="1" applyAlignment="1">
      <alignment horizontal="left" vertical="center" wrapText="1"/>
    </xf>
    <xf numFmtId="0" fontId="35" fillId="16" borderId="245" xfId="1" applyFont="1" applyFill="1" applyBorder="1" applyAlignment="1">
      <alignment horizontal="left" vertical="center" wrapText="1"/>
    </xf>
    <xf numFmtId="0" fontId="35" fillId="16" borderId="148" xfId="1" applyFont="1" applyFill="1" applyBorder="1" applyAlignment="1">
      <alignment horizontal="left" vertical="center" wrapText="1"/>
    </xf>
    <xf numFmtId="0" fontId="35" fillId="16" borderId="142" xfId="1" applyFont="1" applyFill="1" applyBorder="1" applyAlignment="1">
      <alignment horizontal="left" vertical="center" wrapText="1"/>
    </xf>
    <xf numFmtId="0" fontId="35" fillId="16" borderId="4" xfId="1" applyFont="1" applyFill="1" applyBorder="1" applyAlignment="1">
      <alignment horizontal="left" vertical="center" wrapText="1"/>
    </xf>
    <xf numFmtId="0" fontId="35" fillId="16" borderId="139" xfId="1" applyFont="1" applyFill="1" applyBorder="1" applyAlignment="1">
      <alignment horizontal="left" vertical="center" wrapText="1"/>
    </xf>
    <xf numFmtId="0" fontId="35" fillId="16" borderId="107" xfId="1" applyFont="1" applyFill="1" applyBorder="1" applyAlignment="1">
      <alignment vertical="center" wrapText="1"/>
    </xf>
    <xf numFmtId="0" fontId="35" fillId="16" borderId="79" xfId="1" applyFont="1" applyFill="1" applyBorder="1" applyAlignment="1">
      <alignment vertical="center" wrapText="1"/>
    </xf>
    <xf numFmtId="0" fontId="35" fillId="16" borderId="3" xfId="1" applyFont="1" applyFill="1" applyBorder="1" applyAlignment="1">
      <alignment vertical="center" wrapText="1"/>
    </xf>
    <xf numFmtId="0" fontId="35" fillId="16" borderId="18" xfId="1" applyFont="1" applyFill="1" applyBorder="1" applyAlignment="1">
      <alignment horizontal="center" vertical="center" textRotation="255" wrapText="1"/>
    </xf>
    <xf numFmtId="0" fontId="35" fillId="16" borderId="35" xfId="1" applyFont="1" applyFill="1" applyBorder="1" applyAlignment="1">
      <alignment horizontal="center" vertical="center" textRotation="255" wrapText="1"/>
    </xf>
    <xf numFmtId="0" fontId="25" fillId="16" borderId="113" xfId="1" applyFont="1" applyFill="1" applyBorder="1" applyAlignment="1">
      <alignment horizontal="center" vertical="center"/>
    </xf>
    <xf numFmtId="0" fontId="25" fillId="16" borderId="102" xfId="1" applyFont="1" applyFill="1" applyBorder="1" applyAlignment="1">
      <alignment horizontal="center" vertical="center"/>
    </xf>
    <xf numFmtId="0" fontId="25" fillId="16" borderId="140" xfId="1" applyFont="1" applyFill="1" applyBorder="1" applyAlignment="1">
      <alignment horizontal="center" vertical="center"/>
    </xf>
    <xf numFmtId="0" fontId="35" fillId="16" borderId="16" xfId="1" applyFont="1" applyFill="1" applyBorder="1" applyAlignment="1">
      <alignment vertical="center" wrapText="1"/>
    </xf>
    <xf numFmtId="0" fontId="25" fillId="16" borderId="138" xfId="1" applyFont="1" applyFill="1" applyBorder="1" applyAlignment="1">
      <alignment horizontal="center" vertical="center" textRotation="255" shrinkToFit="1"/>
    </xf>
    <xf numFmtId="0" fontId="25" fillId="16" borderId="141" xfId="1" applyFont="1" applyFill="1" applyBorder="1" applyAlignment="1">
      <alignment horizontal="center" vertical="center" textRotation="255" shrinkToFit="1"/>
    </xf>
    <xf numFmtId="0" fontId="38" fillId="0" borderId="6" xfId="1" applyFont="1" applyBorder="1" applyAlignment="1">
      <alignment horizontal="left" vertical="center" wrapText="1"/>
    </xf>
    <xf numFmtId="0" fontId="25" fillId="16" borderId="7" xfId="1" applyFont="1" applyFill="1" applyBorder="1" applyAlignment="1">
      <alignment horizontal="center" vertical="center"/>
    </xf>
    <xf numFmtId="0" fontId="25" fillId="16" borderId="8" xfId="1" applyFont="1" applyFill="1" applyBorder="1" applyAlignment="1">
      <alignment horizontal="center" vertical="center"/>
    </xf>
    <xf numFmtId="0" fontId="25" fillId="16" borderId="135" xfId="1" applyFont="1" applyFill="1" applyBorder="1" applyAlignment="1">
      <alignment horizontal="center" vertical="center"/>
    </xf>
    <xf numFmtId="0" fontId="25" fillId="30" borderId="147" xfId="1" applyFont="1" applyFill="1" applyBorder="1" applyAlignment="1">
      <alignment vertical="center" wrapText="1"/>
    </xf>
    <xf numFmtId="0" fontId="25" fillId="30" borderId="74" xfId="1" applyFont="1" applyFill="1" applyBorder="1" applyAlignment="1">
      <alignment vertical="center" wrapText="1"/>
    </xf>
    <xf numFmtId="0" fontId="35" fillId="30" borderId="147" xfId="1" applyFont="1" applyFill="1" applyBorder="1" applyAlignment="1">
      <alignment vertical="center" wrapText="1"/>
    </xf>
    <xf numFmtId="0" fontId="35" fillId="30" borderId="245" xfId="1" applyFont="1" applyFill="1" applyBorder="1" applyAlignment="1">
      <alignment vertical="center" wrapText="1"/>
    </xf>
    <xf numFmtId="0" fontId="35" fillId="30" borderId="148" xfId="1" applyFont="1" applyFill="1" applyBorder="1" applyAlignment="1">
      <alignment vertical="center" wrapText="1"/>
    </xf>
    <xf numFmtId="0" fontId="35" fillId="30" borderId="142" xfId="1" applyFont="1" applyFill="1" applyBorder="1" applyAlignment="1">
      <alignment vertical="center" wrapText="1"/>
    </xf>
    <xf numFmtId="0" fontId="35" fillId="30" borderId="4" xfId="1" applyFont="1" applyFill="1" applyBorder="1" applyAlignment="1">
      <alignment vertical="center" wrapText="1"/>
    </xf>
    <xf numFmtId="0" fontId="35" fillId="30" borderId="139" xfId="1" applyFont="1" applyFill="1" applyBorder="1" applyAlignment="1">
      <alignment vertical="center" wrapText="1"/>
    </xf>
    <xf numFmtId="0" fontId="25" fillId="30" borderId="0" xfId="1" applyFont="1" applyFill="1" applyAlignment="1">
      <alignment horizontal="left" vertical="center" wrapText="1"/>
    </xf>
    <xf numFmtId="0" fontId="35" fillId="30" borderId="0" xfId="1" applyFont="1" applyFill="1" applyAlignment="1">
      <alignment vertical="center" wrapText="1"/>
    </xf>
    <xf numFmtId="0" fontId="35" fillId="30" borderId="74" xfId="1" applyFont="1" applyFill="1" applyBorder="1" applyAlignment="1">
      <alignment vertical="center" wrapText="1"/>
    </xf>
    <xf numFmtId="0" fontId="35" fillId="30" borderId="165" xfId="1" applyFont="1" applyFill="1" applyBorder="1" applyAlignment="1">
      <alignment horizontal="center" vertical="center" textRotation="255" wrapText="1"/>
    </xf>
    <xf numFmtId="0" fontId="35" fillId="30" borderId="18" xfId="1" applyFont="1" applyFill="1" applyBorder="1" applyAlignment="1">
      <alignment horizontal="center" vertical="center" textRotation="255" wrapText="1"/>
    </xf>
    <xf numFmtId="0" fontId="35" fillId="30" borderId="35" xfId="1" applyFont="1" applyFill="1" applyBorder="1" applyAlignment="1">
      <alignment horizontal="center" vertical="center" textRotation="255" wrapText="1"/>
    </xf>
    <xf numFmtId="0" fontId="35" fillId="30" borderId="147" xfId="1" applyFont="1" applyFill="1" applyBorder="1" applyAlignment="1">
      <alignment horizontal="left" vertical="center" wrapText="1"/>
    </xf>
    <xf numFmtId="0" fontId="35" fillId="30" borderId="245" xfId="1" applyFont="1" applyFill="1" applyBorder="1" applyAlignment="1">
      <alignment horizontal="left" vertical="center" wrapText="1"/>
    </xf>
    <xf numFmtId="0" fontId="35" fillId="30" borderId="148" xfId="1" applyFont="1" applyFill="1" applyBorder="1" applyAlignment="1">
      <alignment horizontal="left" vertical="center" wrapText="1"/>
    </xf>
    <xf numFmtId="0" fontId="35" fillId="30" borderId="142" xfId="1" applyFont="1" applyFill="1" applyBorder="1" applyAlignment="1">
      <alignment horizontal="left" vertical="center" wrapText="1"/>
    </xf>
    <xf numFmtId="0" fontId="35" fillId="30" borderId="4" xfId="1" applyFont="1" applyFill="1" applyBorder="1" applyAlignment="1">
      <alignment horizontal="left" vertical="center" wrapText="1"/>
    </xf>
    <xf numFmtId="0" fontId="35" fillId="30" borderId="139" xfId="1" applyFont="1" applyFill="1" applyBorder="1" applyAlignment="1">
      <alignment horizontal="left" vertical="center" wrapText="1"/>
    </xf>
    <xf numFmtId="0" fontId="35" fillId="30" borderId="16" xfId="1" applyFont="1" applyFill="1" applyBorder="1" applyAlignment="1">
      <alignment vertical="center" wrapText="1"/>
    </xf>
    <xf numFmtId="0" fontId="35" fillId="30" borderId="107" xfId="1" applyFont="1" applyFill="1" applyBorder="1" applyAlignment="1">
      <alignment vertical="center" wrapText="1"/>
    </xf>
    <xf numFmtId="0" fontId="35" fillId="30" borderId="79" xfId="1" applyFont="1" applyFill="1" applyBorder="1" applyAlignment="1">
      <alignment vertical="center" wrapText="1"/>
    </xf>
    <xf numFmtId="0" fontId="35" fillId="30" borderId="3" xfId="1" applyFont="1" applyFill="1" applyBorder="1" applyAlignment="1">
      <alignment vertical="center" wrapText="1"/>
    </xf>
    <xf numFmtId="0" fontId="25" fillId="30" borderId="43" xfId="1" applyFont="1" applyFill="1" applyBorder="1" applyAlignment="1">
      <alignment horizontal="center" vertical="center"/>
    </xf>
    <xf numFmtId="0" fontId="25" fillId="30" borderId="5" xfId="1" applyFont="1" applyFill="1" applyBorder="1" applyAlignment="1">
      <alignment horizontal="center" vertical="center"/>
    </xf>
    <xf numFmtId="0" fontId="25" fillId="30" borderId="139" xfId="1" applyFont="1" applyFill="1" applyBorder="1" applyAlignment="1">
      <alignment horizontal="center" vertical="center"/>
    </xf>
    <xf numFmtId="0" fontId="25" fillId="30" borderId="138" xfId="1" applyFont="1" applyFill="1" applyBorder="1" applyAlignment="1">
      <alignment horizontal="center" vertical="center" textRotation="255" shrinkToFit="1"/>
    </xf>
    <xf numFmtId="0" fontId="25" fillId="30" borderId="141" xfId="1" applyFont="1" applyFill="1" applyBorder="1" applyAlignment="1">
      <alignment horizontal="center" vertical="center" textRotation="255" shrinkToFit="1"/>
    </xf>
    <xf numFmtId="0" fontId="44" fillId="8" borderId="0" xfId="1" applyFont="1" applyFill="1" applyAlignment="1">
      <alignment horizontal="left" vertical="center" wrapText="1"/>
    </xf>
    <xf numFmtId="0" fontId="25" fillId="30" borderId="226" xfId="1" applyFont="1" applyFill="1" applyBorder="1" applyAlignment="1">
      <alignment horizontal="center" vertical="center"/>
    </xf>
    <xf numFmtId="0" fontId="25" fillId="30" borderId="21" xfId="1" applyFont="1" applyFill="1" applyBorder="1" applyAlignment="1">
      <alignment horizontal="center" vertical="center"/>
    </xf>
    <xf numFmtId="0" fontId="25" fillId="30" borderId="96" xfId="1" applyFont="1" applyFill="1" applyBorder="1" applyAlignment="1">
      <alignment horizontal="center" vertical="center"/>
    </xf>
    <xf numFmtId="0" fontId="61" fillId="0" borderId="0" xfId="1" applyFont="1" applyAlignment="1">
      <alignment horizontal="left" vertical="center" wrapText="1"/>
    </xf>
    <xf numFmtId="0" fontId="76" fillId="0" borderId="0" xfId="1" applyFont="1" applyAlignment="1">
      <alignment horizontal="left" vertical="center" wrapText="1"/>
    </xf>
    <xf numFmtId="0" fontId="68" fillId="0" borderId="226" xfId="1" applyFont="1" applyBorder="1" applyAlignment="1">
      <alignment horizontal="center" vertical="center"/>
    </xf>
    <xf numFmtId="0" fontId="68" fillId="0" borderId="21" xfId="1" applyFont="1" applyBorder="1" applyAlignment="1">
      <alignment horizontal="center" vertical="center"/>
    </xf>
    <xf numFmtId="0" fontId="68" fillId="0" borderId="96" xfId="1" applyFont="1" applyBorder="1" applyAlignment="1">
      <alignment horizontal="center" vertical="center"/>
    </xf>
    <xf numFmtId="0" fontId="68" fillId="0" borderId="98" xfId="1" applyFont="1" applyBorder="1" applyAlignment="1">
      <alignment horizontal="center" vertical="top" textRotation="255" wrapText="1" shrinkToFit="1"/>
    </xf>
    <xf numFmtId="0" fontId="68" fillId="0" borderId="21" xfId="1" applyFont="1" applyBorder="1" applyAlignment="1">
      <alignment horizontal="center" vertical="top" textRotation="255" wrapText="1" shrinkToFit="1"/>
    </xf>
    <xf numFmtId="0" fontId="68" fillId="0" borderId="41" xfId="1" applyFont="1" applyBorder="1" applyAlignment="1">
      <alignment horizontal="center" vertical="top" textRotation="255" wrapText="1" shrinkToFit="1"/>
    </xf>
    <xf numFmtId="0" fontId="68" fillId="0" borderId="97" xfId="1" applyFont="1" applyBorder="1" applyAlignment="1">
      <alignment horizontal="center" vertical="top" textRotation="255" wrapText="1" shrinkToFit="1"/>
    </xf>
    <xf numFmtId="0" fontId="68" fillId="0" borderId="136" xfId="1" applyFont="1" applyBorder="1" applyAlignment="1">
      <alignment horizontal="center" vertical="top" textRotation="255" wrapText="1" shrinkToFit="1"/>
    </xf>
    <xf numFmtId="0" fontId="68" fillId="0" borderId="42" xfId="1" applyFont="1" applyBorder="1" applyAlignment="1">
      <alignment horizontal="center" vertical="top" textRotation="255" wrapText="1" shrinkToFit="1"/>
    </xf>
    <xf numFmtId="0" fontId="68" fillId="0" borderId="11" xfId="1" applyFont="1" applyBorder="1" applyAlignment="1">
      <alignment horizontal="center" vertical="top" textRotation="255" wrapText="1" shrinkToFit="1"/>
    </xf>
    <xf numFmtId="0" fontId="68" fillId="0" borderId="80" xfId="1" applyFont="1" applyBorder="1" applyAlignment="1">
      <alignment horizontal="center" vertical="top" textRotation="255" wrapText="1" shrinkToFit="1"/>
    </xf>
    <xf numFmtId="0" fontId="68" fillId="0" borderId="39" xfId="1" applyFont="1" applyBorder="1" applyAlignment="1">
      <alignment horizontal="center" vertical="top" textRotation="255" wrapText="1" shrinkToFit="1"/>
    </xf>
    <xf numFmtId="0" fontId="68" fillId="0" borderId="137" xfId="1" applyFont="1" applyBorder="1" applyAlignment="1">
      <alignment horizontal="center" vertical="top" textRotation="255" wrapText="1" shrinkToFit="1"/>
    </xf>
    <xf numFmtId="0" fontId="68" fillId="0" borderId="96" xfId="1" applyFont="1" applyBorder="1" applyAlignment="1">
      <alignment horizontal="center" vertical="top" textRotation="255" wrapText="1" shrinkToFit="1"/>
    </xf>
    <xf numFmtId="0" fontId="68" fillId="0" borderId="137" xfId="1" applyFont="1" applyBorder="1" applyAlignment="1">
      <alignment horizontal="center" vertical="top" textRotation="255" shrinkToFit="1"/>
    </xf>
    <xf numFmtId="0" fontId="68" fillId="0" borderId="96" xfId="1" applyFont="1" applyBorder="1" applyAlignment="1">
      <alignment horizontal="center" vertical="top" textRotation="255" shrinkToFit="1"/>
    </xf>
    <xf numFmtId="0" fontId="68" fillId="0" borderId="21" xfId="1" applyFont="1" applyBorder="1" applyAlignment="1">
      <alignment horizontal="center" vertical="top" textRotation="255" shrinkToFit="1"/>
    </xf>
    <xf numFmtId="0" fontId="68" fillId="0" borderId="102" xfId="1" applyFont="1" applyBorder="1" applyAlignment="1">
      <alignment horizontal="center" vertical="top" textRotation="255" shrinkToFit="1"/>
    </xf>
    <xf numFmtId="0" fontId="68" fillId="0" borderId="138" xfId="1" applyFont="1" applyBorder="1" applyAlignment="1">
      <alignment horizontal="center" vertical="center" textRotation="255" shrinkToFit="1"/>
    </xf>
    <xf numFmtId="0" fontId="68" fillId="0" borderId="141" xfId="1" applyFont="1" applyBorder="1" applyAlignment="1">
      <alignment horizontal="center" vertical="center" textRotation="255" shrinkToFit="1"/>
    </xf>
    <xf numFmtId="0" fontId="68" fillId="0" borderId="43" xfId="1" applyFont="1" applyBorder="1" applyAlignment="1">
      <alignment horizontal="center" vertical="center"/>
    </xf>
    <xf numFmtId="0" fontId="68" fillId="0" borderId="5" xfId="1" applyFont="1" applyBorder="1" applyAlignment="1">
      <alignment horizontal="center" vertical="center"/>
    </xf>
    <xf numFmtId="0" fontId="68" fillId="0" borderId="139" xfId="1" applyFont="1" applyBorder="1" applyAlignment="1">
      <alignment horizontal="center" vertical="center"/>
    </xf>
    <xf numFmtId="0" fontId="80" fillId="0" borderId="16" xfId="1" applyFont="1" applyBorder="1" applyAlignment="1">
      <alignment vertical="center" wrapText="1"/>
    </xf>
    <xf numFmtId="0" fontId="80" fillId="0" borderId="0" xfId="1" applyFont="1" applyAlignment="1">
      <alignment vertical="center" wrapText="1"/>
    </xf>
    <xf numFmtId="0" fontId="80" fillId="0" borderId="142" xfId="1" applyFont="1" applyBorder="1" applyAlignment="1">
      <alignment vertical="center" wrapText="1"/>
    </xf>
    <xf numFmtId="0" fontId="80" fillId="0" borderId="74" xfId="1" applyFont="1" applyBorder="1" applyAlignment="1">
      <alignment vertical="center" wrapText="1"/>
    </xf>
    <xf numFmtId="0" fontId="80" fillId="0" borderId="245" xfId="1" applyFont="1" applyBorder="1" applyAlignment="1">
      <alignment vertical="center" wrapText="1"/>
    </xf>
    <xf numFmtId="0" fontId="80" fillId="0" borderId="107" xfId="1" applyFont="1" applyBorder="1" applyAlignment="1">
      <alignment vertical="center" wrapText="1"/>
    </xf>
    <xf numFmtId="0" fontId="80" fillId="0" borderId="79" xfId="1" applyFont="1" applyBorder="1" applyAlignment="1">
      <alignment vertical="center" wrapText="1"/>
    </xf>
    <xf numFmtId="0" fontId="80" fillId="0" borderId="3" xfId="1" applyFont="1" applyBorder="1" applyAlignment="1">
      <alignment vertical="center" wrapText="1"/>
    </xf>
    <xf numFmtId="0" fontId="80" fillId="0" borderId="165" xfId="1" applyFont="1" applyBorder="1" applyAlignment="1">
      <alignment horizontal="center" vertical="center" textRotation="255" wrapText="1"/>
    </xf>
    <xf numFmtId="0" fontId="80" fillId="0" borderId="18" xfId="1" applyFont="1" applyBorder="1" applyAlignment="1">
      <alignment horizontal="center" vertical="center" textRotation="255" wrapText="1"/>
    </xf>
    <xf numFmtId="0" fontId="80" fillId="0" borderId="35" xfId="1" applyFont="1" applyBorder="1" applyAlignment="1">
      <alignment horizontal="center" vertical="center" textRotation="255" wrapText="1"/>
    </xf>
    <xf numFmtId="0" fontId="68" fillId="0" borderId="0" xfId="1" applyFont="1" applyAlignment="1">
      <alignment horizontal="left" vertical="center" wrapText="1"/>
    </xf>
    <xf numFmtId="0" fontId="68" fillId="0" borderId="142" xfId="1" applyFont="1" applyBorder="1" applyAlignment="1">
      <alignment horizontal="left" vertical="center" wrapText="1"/>
    </xf>
    <xf numFmtId="0" fontId="68" fillId="0" borderId="147" xfId="1" applyFont="1" applyBorder="1" applyAlignment="1">
      <alignment vertical="center" wrapText="1"/>
    </xf>
    <xf numFmtId="0" fontId="68" fillId="0" borderId="245" xfId="1" applyFont="1" applyBorder="1" applyAlignment="1">
      <alignment vertical="center" wrapText="1"/>
    </xf>
    <xf numFmtId="0" fontId="80" fillId="0" borderId="147" xfId="1" applyFont="1" applyBorder="1" applyAlignment="1">
      <alignment horizontal="left" vertical="center" wrapText="1"/>
    </xf>
    <xf numFmtId="0" fontId="80" fillId="0" borderId="245" xfId="1" applyFont="1" applyBorder="1" applyAlignment="1">
      <alignment horizontal="left" vertical="center" wrapText="1"/>
    </xf>
    <xf numFmtId="0" fontId="80" fillId="0" borderId="148" xfId="1" applyFont="1" applyBorder="1" applyAlignment="1">
      <alignment horizontal="left" vertical="center" wrapText="1"/>
    </xf>
    <xf numFmtId="0" fontId="80" fillId="0" borderId="142" xfId="1" applyFont="1" applyBorder="1" applyAlignment="1">
      <alignment horizontal="left" vertical="center" wrapText="1"/>
    </xf>
    <xf numFmtId="0" fontId="80" fillId="0" borderId="4" xfId="1" applyFont="1" applyBorder="1" applyAlignment="1">
      <alignment horizontal="left" vertical="center" wrapText="1"/>
    </xf>
    <xf numFmtId="0" fontId="80" fillId="0" borderId="139" xfId="1" applyFont="1" applyBorder="1" applyAlignment="1">
      <alignment horizontal="left" vertical="center" wrapText="1"/>
    </xf>
    <xf numFmtId="0" fontId="80" fillId="0" borderId="147" xfId="1" applyFont="1" applyBorder="1" applyAlignment="1">
      <alignment vertical="center" wrapText="1"/>
    </xf>
    <xf numFmtId="0" fontId="80" fillId="0" borderId="148" xfId="1" applyFont="1" applyBorder="1" applyAlignment="1">
      <alignment vertical="center" wrapText="1"/>
    </xf>
    <xf numFmtId="0" fontId="80" fillId="0" borderId="4" xfId="1" applyFont="1" applyBorder="1" applyAlignment="1">
      <alignment vertical="center" wrapText="1"/>
    </xf>
    <xf numFmtId="0" fontId="80" fillId="0" borderId="139" xfId="1" applyFont="1" applyBorder="1" applyAlignment="1">
      <alignment vertical="center" wrapText="1"/>
    </xf>
    <xf numFmtId="0" fontId="78" fillId="0" borderId="0" xfId="2" applyFont="1" applyFill="1" applyBorder="1" applyAlignment="1" applyProtection="1">
      <alignment horizontal="right" vertical="center" shrinkToFit="1"/>
    </xf>
    <xf numFmtId="0" fontId="21" fillId="0" borderId="149" xfId="1" applyFont="1" applyBorder="1" applyAlignment="1">
      <alignment horizontal="center" vertical="center" wrapText="1"/>
    </xf>
    <xf numFmtId="0" fontId="21" fillId="0" borderId="151" xfId="1" applyFont="1" applyBorder="1" applyAlignment="1">
      <alignment horizontal="center" vertical="center" wrapText="1"/>
    </xf>
    <xf numFmtId="0" fontId="19" fillId="0" borderId="16" xfId="1" applyFont="1" applyBorder="1" applyAlignment="1">
      <alignment horizontal="center" vertical="center" wrapText="1"/>
    </xf>
    <xf numFmtId="0" fontId="19" fillId="0" borderId="0" xfId="1" applyFont="1" applyAlignment="1">
      <alignment horizontal="center" vertical="center" wrapText="1"/>
    </xf>
    <xf numFmtId="0" fontId="21" fillId="0" borderId="34" xfId="1" applyFont="1" applyBorder="1" applyAlignment="1">
      <alignment horizontal="right" vertical="center" wrapText="1"/>
    </xf>
    <xf numFmtId="0" fontId="21" fillId="0" borderId="6" xfId="1" applyFont="1" applyBorder="1" applyAlignment="1">
      <alignment horizontal="right" vertical="center" wrapText="1"/>
    </xf>
    <xf numFmtId="0" fontId="21" fillId="0" borderId="92" xfId="1" applyFont="1" applyBorder="1" applyAlignment="1">
      <alignment horizontal="right" vertical="center" wrapText="1"/>
    </xf>
    <xf numFmtId="0" fontId="19" fillId="29" borderId="34" xfId="1" applyFont="1" applyFill="1" applyBorder="1" applyAlignment="1">
      <alignment horizontal="right" vertical="center" wrapText="1"/>
    </xf>
    <xf numFmtId="0" fontId="19" fillId="29" borderId="6" xfId="1" applyFont="1" applyFill="1" applyBorder="1" applyAlignment="1">
      <alignment horizontal="right" vertical="center" wrapText="1"/>
    </xf>
    <xf numFmtId="0" fontId="19" fillId="29" borderId="92" xfId="1" applyFont="1" applyFill="1" applyBorder="1" applyAlignment="1">
      <alignment horizontal="right" vertical="center" wrapText="1"/>
    </xf>
    <xf numFmtId="0" fontId="38" fillId="25" borderId="0" xfId="1" applyFont="1" applyFill="1" applyAlignment="1">
      <alignment horizontal="center" vertical="center" wrapText="1"/>
    </xf>
    <xf numFmtId="0" fontId="38" fillId="0" borderId="6" xfId="1" applyFont="1" applyBorder="1" applyAlignment="1">
      <alignment horizontal="center" vertical="center" wrapText="1"/>
    </xf>
    <xf numFmtId="0" fontId="19" fillId="30" borderId="149" xfId="1" applyFont="1" applyFill="1" applyBorder="1" applyAlignment="1">
      <alignment horizontal="center" vertical="center" wrapText="1"/>
    </xf>
    <xf numFmtId="0" fontId="19" fillId="30" borderId="151" xfId="1" applyFont="1" applyFill="1" applyBorder="1" applyAlignment="1">
      <alignment horizontal="center" vertical="center" wrapText="1"/>
    </xf>
    <xf numFmtId="0" fontId="19" fillId="30" borderId="162" xfId="1" applyFont="1" applyFill="1" applyBorder="1" applyAlignment="1">
      <alignment horizontal="center" vertical="center" wrapText="1"/>
    </xf>
    <xf numFmtId="0" fontId="19" fillId="29" borderId="149" xfId="1" applyFont="1" applyFill="1" applyBorder="1" applyAlignment="1">
      <alignment horizontal="center" vertical="center" wrapText="1"/>
    </xf>
    <xf numFmtId="0" fontId="19" fillId="29" borderId="162" xfId="1" applyFont="1" applyFill="1" applyBorder="1" applyAlignment="1">
      <alignment horizontal="center" vertical="center" wrapText="1"/>
    </xf>
    <xf numFmtId="0" fontId="38" fillId="26" borderId="0" xfId="1" applyFont="1" applyFill="1" applyAlignment="1">
      <alignment horizontal="center" vertical="center" wrapText="1"/>
    </xf>
    <xf numFmtId="0" fontId="23" fillId="0" borderId="6" xfId="1" applyFont="1" applyBorder="1" applyAlignment="1">
      <alignment vertical="center" wrapText="1"/>
    </xf>
    <xf numFmtId="0" fontId="19" fillId="0" borderId="8" xfId="1" applyFont="1" applyBorder="1" applyAlignment="1">
      <alignment horizontal="right" vertical="center" wrapText="1"/>
    </xf>
    <xf numFmtId="0" fontId="22" fillId="23" borderId="0" xfId="1" applyFont="1" applyFill="1" applyAlignment="1">
      <alignment horizontal="center" vertical="center" wrapText="1"/>
    </xf>
    <xf numFmtId="0" fontId="23" fillId="0" borderId="6" xfId="1" applyFont="1" applyBorder="1" applyAlignment="1">
      <alignment horizontal="left" vertical="center"/>
    </xf>
  </cellXfs>
  <cellStyles count="4">
    <cellStyle name="ハイパーリンク" xfId="2" builtinId="8"/>
    <cellStyle name="標準" xfId="0" builtinId="0"/>
    <cellStyle name="標準 2" xfId="1" xr:uid="{00000000-0005-0000-0000-000002000000}"/>
    <cellStyle name="標準 3" xfId="3" xr:uid="{43AE22B1-D146-48AB-9541-AEA5D5EDDF2F}"/>
  </cellStyles>
  <dxfs count="325">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theme="0" tint="-0.24994659260841701"/>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theme="0" tint="-0.34998626667073579"/>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theme="3" tint="0.8999603259376811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s>
  <tableStyles count="0" defaultTableStyle="TableStyleMedium2" defaultPivotStyle="PivotStyleLight16"/>
  <colors>
    <mruColors>
      <color rgb="FFCCECFF"/>
      <color rgb="FFFFFFCC"/>
      <color rgb="FFBFE3EB"/>
      <color rgb="FFE2F2F6"/>
      <color rgb="FFB7DEE8"/>
      <color rgb="FFB9DEE8"/>
      <color rgb="FFCCFFFF"/>
      <color rgb="FF0000FF"/>
      <color rgb="FFD9E1F2"/>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19051</xdr:rowOff>
    </xdr:from>
    <xdr:to>
      <xdr:col>5</xdr:col>
      <xdr:colOff>257175</xdr:colOff>
      <xdr:row>3</xdr:row>
      <xdr:rowOff>171451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71825" y="257176"/>
          <a:ext cx="1609725" cy="62865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障害大区分・障害小区分を</a:t>
          </a:r>
          <a:r>
            <a:rPr kumimoji="1" lang="en-US" altLang="ja-JP" sz="1100">
              <a:solidFill>
                <a:srgbClr val="FF0000"/>
              </a:solidFill>
            </a:rPr>
            <a:t>R6</a:t>
          </a:r>
          <a:r>
            <a:rPr kumimoji="1" lang="ja-JP" altLang="en-US" sz="1100">
              <a:solidFill>
                <a:srgbClr val="FF0000"/>
              </a:solidFill>
            </a:rPr>
            <a:t>版に修正。</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9525</xdr:colOff>
      <xdr:row>26</xdr:row>
      <xdr:rowOff>0</xdr:rowOff>
    </xdr:from>
    <xdr:to>
      <xdr:col>65</xdr:col>
      <xdr:colOff>142875</xdr:colOff>
      <xdr:row>27</xdr:row>
      <xdr:rowOff>1447800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28032075" y="885825"/>
          <a:ext cx="2619375" cy="1752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a:t>
          </a:r>
          <a:r>
            <a:rPr kumimoji="1" lang="en-US" altLang="ja-JP" sz="1100">
              <a:solidFill>
                <a:srgbClr val="FF0000"/>
              </a:solidFill>
            </a:rPr>
            <a:t>※</a:t>
          </a:r>
          <a:r>
            <a:rPr kumimoji="1" lang="ja-JP" altLang="en-US" sz="1100">
              <a:solidFill>
                <a:srgbClr val="FF0000"/>
              </a:solidFill>
            </a:rPr>
            <a:t>）面接官等への事前周知、ゆっくり話す等の配慮、監督者による受験番号等の確認、途中退室の許可、ダミーパートナー（代役受験者）の利用、オンライン入試の実施等</a:t>
          </a:r>
          <a:endParaRPr kumimoji="1" lang="en-US" altLang="ja-JP"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110160</xdr:colOff>
      <xdr:row>0</xdr:row>
      <xdr:rowOff>446434</xdr:rowOff>
    </xdr:from>
    <xdr:to>
      <xdr:col>10</xdr:col>
      <xdr:colOff>262560</xdr:colOff>
      <xdr:row>25</xdr:row>
      <xdr:rowOff>171451</xdr:rowOff>
    </xdr:to>
    <xdr:sp macro="" textlink="">
      <xdr:nvSpPr>
        <xdr:cNvPr id="2" name="正方形/長方形 1">
          <a:extLst>
            <a:ext uri="{FF2B5EF4-FFF2-40B4-BE49-F238E27FC236}">
              <a16:creationId xmlns:a16="http://schemas.microsoft.com/office/drawing/2014/main" id="{00000000-0008-0000-0700-00008B000000}"/>
            </a:ext>
          </a:extLst>
        </xdr:cNvPr>
        <xdr:cNvSpPr/>
      </xdr:nvSpPr>
      <xdr:spPr>
        <a:xfrm>
          <a:off x="2596185" y="446434"/>
          <a:ext cx="2724150" cy="553692"/>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050" b="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障害種別の回答欄の下にも表があります。</a:t>
          </a:r>
          <a:endParaRPr kumimoji="0" lang="en-US" altLang="ja-JP" sz="105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05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そちらにも必ずご回答ください。</a:t>
          </a:r>
          <a:endParaRPr kumimoji="0" lang="en-US" altLang="ja-JP" sz="105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224118</xdr:colOff>
      <xdr:row>28</xdr:row>
      <xdr:rowOff>244929</xdr:rowOff>
    </xdr:from>
    <xdr:to>
      <xdr:col>35</xdr:col>
      <xdr:colOff>1643342</xdr:colOff>
      <xdr:row>35</xdr:row>
      <xdr:rowOff>239167</xdr:rowOff>
    </xdr:to>
    <xdr:sp macro="" textlink="">
      <xdr:nvSpPr>
        <xdr:cNvPr id="18" name="線吹き出し 2 (枠付き) 43">
          <a:extLst>
            <a:ext uri="{FF2B5EF4-FFF2-40B4-BE49-F238E27FC236}">
              <a16:creationId xmlns:a16="http://schemas.microsoft.com/office/drawing/2014/main" id="{16D9A89E-7909-479E-A256-EBAB98D0950D}"/>
            </a:ext>
          </a:extLst>
        </xdr:cNvPr>
        <xdr:cNvSpPr/>
      </xdr:nvSpPr>
      <xdr:spPr>
        <a:xfrm>
          <a:off x="13854393" y="12503604"/>
          <a:ext cx="2457449" cy="1927813"/>
        </a:xfrm>
        <a:prstGeom prst="borderCallout2">
          <a:avLst>
            <a:gd name="adj1" fmla="val 99823"/>
            <a:gd name="adj2" fmla="val 64550"/>
            <a:gd name="adj3" fmla="val 100600"/>
            <a:gd name="adj4" fmla="val 65171"/>
            <a:gd name="adj5" fmla="val 155827"/>
            <a:gd name="adj6" fmla="val 16869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AK</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p>
      </xdr:txBody>
    </xdr:sp>
    <xdr:clientData/>
  </xdr:twoCellAnchor>
  <xdr:twoCellAnchor>
    <xdr:from>
      <xdr:col>35</xdr:col>
      <xdr:colOff>2437842</xdr:colOff>
      <xdr:row>53</xdr:row>
      <xdr:rowOff>276785</xdr:rowOff>
    </xdr:from>
    <xdr:to>
      <xdr:col>62</xdr:col>
      <xdr:colOff>22412</xdr:colOff>
      <xdr:row>55</xdr:row>
      <xdr:rowOff>0</xdr:rowOff>
    </xdr:to>
    <xdr:sp macro="" textlink="">
      <xdr:nvSpPr>
        <xdr:cNvPr id="19" name="正方形/長方形 18">
          <a:extLst>
            <a:ext uri="{FF2B5EF4-FFF2-40B4-BE49-F238E27FC236}">
              <a16:creationId xmlns:a16="http://schemas.microsoft.com/office/drawing/2014/main" id="{0A5893F8-9BF6-41AF-9940-09FBF6388EA2}"/>
            </a:ext>
          </a:extLst>
        </xdr:cNvPr>
        <xdr:cNvSpPr/>
      </xdr:nvSpPr>
      <xdr:spPr>
        <a:xfrm>
          <a:off x="18058842" y="20993660"/>
          <a:ext cx="6299945" cy="27566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2466974</xdr:colOff>
      <xdr:row>40</xdr:row>
      <xdr:rowOff>0</xdr:rowOff>
    </xdr:from>
    <xdr:to>
      <xdr:col>62</xdr:col>
      <xdr:colOff>9524</xdr:colOff>
      <xdr:row>41</xdr:row>
      <xdr:rowOff>0</xdr:rowOff>
    </xdr:to>
    <xdr:sp macro="" textlink="">
      <xdr:nvSpPr>
        <xdr:cNvPr id="20" name="正方形/長方形 19">
          <a:extLst>
            <a:ext uri="{FF2B5EF4-FFF2-40B4-BE49-F238E27FC236}">
              <a16:creationId xmlns:a16="http://schemas.microsoft.com/office/drawing/2014/main" id="{82EBEF16-E91A-4708-B16B-B7D7B449F06C}"/>
            </a:ext>
          </a:extLst>
        </xdr:cNvPr>
        <xdr:cNvSpPr/>
      </xdr:nvSpPr>
      <xdr:spPr>
        <a:xfrm>
          <a:off x="17135474" y="15573375"/>
          <a:ext cx="9172575" cy="2762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45</xdr:col>
      <xdr:colOff>180975</xdr:colOff>
      <xdr:row>44</xdr:row>
      <xdr:rowOff>219075</xdr:rowOff>
    </xdr:from>
    <xdr:to>
      <xdr:col>58</xdr:col>
      <xdr:colOff>142875</xdr:colOff>
      <xdr:row>50</xdr:row>
      <xdr:rowOff>85726</xdr:rowOff>
    </xdr:to>
    <xdr:sp macro="" textlink="">
      <xdr:nvSpPr>
        <xdr:cNvPr id="22" name="線吹き出し 2 (枠付き) 55">
          <a:extLst>
            <a:ext uri="{FF2B5EF4-FFF2-40B4-BE49-F238E27FC236}">
              <a16:creationId xmlns:a16="http://schemas.microsoft.com/office/drawing/2014/main" id="{C9218CE1-A6FE-4F60-8A7A-8349E211415A}"/>
            </a:ext>
          </a:extLst>
        </xdr:cNvPr>
        <xdr:cNvSpPr/>
      </xdr:nvSpPr>
      <xdr:spPr>
        <a:xfrm>
          <a:off x="20455618" y="16778968"/>
          <a:ext cx="4561114" cy="1608365"/>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を記入している場合は、「支援内容入力シート」で「その他の授業以外の支援の具体的内容」（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AZ</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また、具体的内容のみ記入されていて、「その他の授業以外の支援」（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を記入されていない場合も黄色になります。</a:t>
          </a:r>
        </a:p>
      </xdr:txBody>
    </xdr:sp>
    <xdr:clientData/>
  </xdr:twoCellAnchor>
  <xdr:twoCellAnchor>
    <xdr:from>
      <xdr:col>35</xdr:col>
      <xdr:colOff>2457451</xdr:colOff>
      <xdr:row>8</xdr:row>
      <xdr:rowOff>1860177</xdr:rowOff>
    </xdr:from>
    <xdr:to>
      <xdr:col>37</xdr:col>
      <xdr:colOff>33617</xdr:colOff>
      <xdr:row>41</xdr:row>
      <xdr:rowOff>22411</xdr:rowOff>
    </xdr:to>
    <xdr:sp macro="" textlink="">
      <xdr:nvSpPr>
        <xdr:cNvPr id="24" name="正方形/長方形 23">
          <a:extLst>
            <a:ext uri="{FF2B5EF4-FFF2-40B4-BE49-F238E27FC236}">
              <a16:creationId xmlns:a16="http://schemas.microsoft.com/office/drawing/2014/main" id="{090C0223-3A50-473C-A508-E4AAF90268E8}"/>
            </a:ext>
          </a:extLst>
        </xdr:cNvPr>
        <xdr:cNvSpPr/>
      </xdr:nvSpPr>
      <xdr:spPr>
        <a:xfrm>
          <a:off x="18078451" y="8308602"/>
          <a:ext cx="271741" cy="901120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41</xdr:row>
      <xdr:rowOff>0</xdr:rowOff>
    </xdr:from>
    <xdr:to>
      <xdr:col>37</xdr:col>
      <xdr:colOff>38100</xdr:colOff>
      <xdr:row>55</xdr:row>
      <xdr:rowOff>0</xdr:rowOff>
    </xdr:to>
    <xdr:sp macro="" textlink="">
      <xdr:nvSpPr>
        <xdr:cNvPr id="25" name="正方形/長方形 24">
          <a:extLst>
            <a:ext uri="{FF2B5EF4-FFF2-40B4-BE49-F238E27FC236}">
              <a16:creationId xmlns:a16="http://schemas.microsoft.com/office/drawing/2014/main" id="{3673F5B7-F1EC-43DB-9083-F31B599ADCD0}"/>
            </a:ext>
          </a:extLst>
        </xdr:cNvPr>
        <xdr:cNvSpPr/>
      </xdr:nvSpPr>
      <xdr:spPr>
        <a:xfrm>
          <a:off x="18087975" y="17297400"/>
          <a:ext cx="266700" cy="39719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2454089</xdr:colOff>
      <xdr:row>9</xdr:row>
      <xdr:rowOff>0</xdr:rowOff>
    </xdr:from>
    <xdr:to>
      <xdr:col>61</xdr:col>
      <xdr:colOff>284070</xdr:colOff>
      <xdr:row>10</xdr:row>
      <xdr:rowOff>-1</xdr:rowOff>
    </xdr:to>
    <xdr:sp macro="" textlink="">
      <xdr:nvSpPr>
        <xdr:cNvPr id="27" name="正方形/長方形 26">
          <a:extLst>
            <a:ext uri="{FF2B5EF4-FFF2-40B4-BE49-F238E27FC236}">
              <a16:creationId xmlns:a16="http://schemas.microsoft.com/office/drawing/2014/main" id="{9BD67479-87AD-4DEC-833F-4E04D7C5C6A8}"/>
            </a:ext>
          </a:extLst>
        </xdr:cNvPr>
        <xdr:cNvSpPr/>
      </xdr:nvSpPr>
      <xdr:spPr>
        <a:xfrm>
          <a:off x="18075089" y="8353425"/>
          <a:ext cx="6240556" cy="276224"/>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50</xdr:col>
      <xdr:colOff>145677</xdr:colOff>
      <xdr:row>12</xdr:row>
      <xdr:rowOff>190500</xdr:rowOff>
    </xdr:from>
    <xdr:to>
      <xdr:col>61</xdr:col>
      <xdr:colOff>117104</xdr:colOff>
      <xdr:row>15</xdr:row>
      <xdr:rowOff>27215</xdr:rowOff>
    </xdr:to>
    <xdr:sp macro="" textlink="">
      <xdr:nvSpPr>
        <xdr:cNvPr id="28" name="線吹き出し 2 (枠付き) 27">
          <a:extLst>
            <a:ext uri="{FF2B5EF4-FFF2-40B4-BE49-F238E27FC236}">
              <a16:creationId xmlns:a16="http://schemas.microsoft.com/office/drawing/2014/main" id="{25A99A2F-008D-448D-B1C5-707A54C53459}"/>
            </a:ext>
          </a:extLst>
        </xdr:cNvPr>
        <xdr:cNvSpPr/>
      </xdr:nvSpPr>
      <xdr:spPr>
        <a:xfrm>
          <a:off x="22189248" y="7824107"/>
          <a:ext cx="3863070" cy="653144"/>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黄色くなりましたら、支援内容入力シートをご確認ください。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34</xdr:col>
      <xdr:colOff>857463</xdr:colOff>
      <xdr:row>4</xdr:row>
      <xdr:rowOff>622216</xdr:rowOff>
    </xdr:from>
    <xdr:to>
      <xdr:col>39</xdr:col>
      <xdr:colOff>244928</xdr:colOff>
      <xdr:row>6</xdr:row>
      <xdr:rowOff>260571</xdr:rowOff>
    </xdr:to>
    <xdr:sp macro="" textlink="">
      <xdr:nvSpPr>
        <xdr:cNvPr id="30" name="線吹き出し 2 (枠付き) 24">
          <a:extLst>
            <a:ext uri="{FF2B5EF4-FFF2-40B4-BE49-F238E27FC236}">
              <a16:creationId xmlns:a16="http://schemas.microsoft.com/office/drawing/2014/main" id="{F0C46489-EB36-47C3-BD12-6F3FFE09E779}"/>
            </a:ext>
          </a:extLst>
        </xdr:cNvPr>
        <xdr:cNvSpPr/>
      </xdr:nvSpPr>
      <xdr:spPr>
        <a:xfrm>
          <a:off x="14450999" y="3275609"/>
          <a:ext cx="3945858" cy="903819"/>
        </a:xfrm>
        <a:prstGeom prst="borderCallout2">
          <a:avLst>
            <a:gd name="adj1" fmla="val 973"/>
            <a:gd name="adj2" fmla="val 20649"/>
            <a:gd name="adj3" fmla="val -21783"/>
            <a:gd name="adj4" fmla="val 12510"/>
            <a:gd name="adj5" fmla="val -81335"/>
            <a:gd name="adj6" fmla="val -940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①が選択されているのに、表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１でいずれの支援も選択されていない場合は、表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の回答欄がすべて黄色になります。この場合、「障害学生情報入力シート」の「支援を提供している対象」（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列）または、支援内容入力シートのご確認をお願いします。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1372060</xdr:colOff>
      <xdr:row>6</xdr:row>
      <xdr:rowOff>242452</xdr:rowOff>
    </xdr:from>
    <xdr:to>
      <xdr:col>35</xdr:col>
      <xdr:colOff>2038598</xdr:colOff>
      <xdr:row>7</xdr:row>
      <xdr:rowOff>312964</xdr:rowOff>
    </xdr:to>
    <xdr:cxnSp macro="">
      <xdr:nvCxnSpPr>
        <xdr:cNvPr id="31" name="直線矢印コネクタ 30">
          <a:extLst>
            <a:ext uri="{FF2B5EF4-FFF2-40B4-BE49-F238E27FC236}">
              <a16:creationId xmlns:a16="http://schemas.microsoft.com/office/drawing/2014/main" id="{3648B5E1-4706-402E-B2BE-5D848C24E26C}"/>
            </a:ext>
          </a:extLst>
        </xdr:cNvPr>
        <xdr:cNvCxnSpPr/>
      </xdr:nvCxnSpPr>
      <xdr:spPr>
        <a:xfrm>
          <a:off x="15999739" y="4161309"/>
          <a:ext cx="666538" cy="383476"/>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201706</xdr:colOff>
      <xdr:row>62</xdr:row>
      <xdr:rowOff>62191</xdr:rowOff>
    </xdr:from>
    <xdr:to>
      <xdr:col>55</xdr:col>
      <xdr:colOff>58831</xdr:colOff>
      <xdr:row>67</xdr:row>
      <xdr:rowOff>11204</xdr:rowOff>
    </xdr:to>
    <xdr:sp macro="" textlink="">
      <xdr:nvSpPr>
        <xdr:cNvPr id="33" name="線吹き出し 2 (枠付き) 48">
          <a:extLst>
            <a:ext uri="{FF2B5EF4-FFF2-40B4-BE49-F238E27FC236}">
              <a16:creationId xmlns:a16="http://schemas.microsoft.com/office/drawing/2014/main" id="{1F238C06-AA41-4915-89C9-7F5AACAB2904}"/>
            </a:ext>
          </a:extLst>
        </xdr:cNvPr>
        <xdr:cNvSpPr/>
      </xdr:nvSpPr>
      <xdr:spPr>
        <a:xfrm>
          <a:off x="20156581" y="21474391"/>
          <a:ext cx="3733800" cy="1092013"/>
        </a:xfrm>
        <a:prstGeom prst="borderCallout2">
          <a:avLst>
            <a:gd name="adj1" fmla="val 58837"/>
            <a:gd name="adj2" fmla="val 100812"/>
            <a:gd name="adj3" fmla="val 58955"/>
            <a:gd name="adj4" fmla="val 99985"/>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「支援内容入力シート」の具体的内容を記入してください。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その他の授業支援」に１が記入されていて、該当の障害区分の具体的内容欄が空欄のとき、</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黄色になります。その場合は「支援内容入力シート」をご確認ください。</a:t>
          </a:r>
        </a:p>
      </xdr:txBody>
    </xdr:sp>
    <xdr:clientData/>
  </xdr:twoCellAnchor>
  <xdr:twoCellAnchor>
    <xdr:from>
      <xdr:col>32</xdr:col>
      <xdr:colOff>5524</xdr:colOff>
      <xdr:row>56</xdr:row>
      <xdr:rowOff>27215</xdr:rowOff>
    </xdr:from>
    <xdr:to>
      <xdr:col>37</xdr:col>
      <xdr:colOff>342900</xdr:colOff>
      <xdr:row>58</xdr:row>
      <xdr:rowOff>108857</xdr:rowOff>
    </xdr:to>
    <xdr:sp macro="" textlink="">
      <xdr:nvSpPr>
        <xdr:cNvPr id="34" name="テキスト ボックス 33">
          <a:extLst>
            <a:ext uri="{FF2B5EF4-FFF2-40B4-BE49-F238E27FC236}">
              <a16:creationId xmlns:a16="http://schemas.microsoft.com/office/drawing/2014/main" id="{38AE6DCF-7F83-4FB4-BE86-81359A39C131}"/>
            </a:ext>
          </a:extLst>
        </xdr:cNvPr>
        <xdr:cNvSpPr txBox="1"/>
      </xdr:nvSpPr>
      <xdr:spPr>
        <a:xfrm>
          <a:off x="12930949" y="20077340"/>
          <a:ext cx="4899851" cy="5293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「支援内容入力シート」で「その他の授業支援」に１を記入している場合は、該当する障害区分ごとに、実施した支援の「具体的内容」を記入してください。</a:t>
          </a:r>
        </a:p>
      </xdr:txBody>
    </xdr:sp>
    <xdr:clientData/>
  </xdr:twoCellAnchor>
  <xdr:twoCellAnchor>
    <xdr:from>
      <xdr:col>31</xdr:col>
      <xdr:colOff>334495</xdr:colOff>
      <xdr:row>71</xdr:row>
      <xdr:rowOff>163286</xdr:rowOff>
    </xdr:from>
    <xdr:to>
      <xdr:col>38</xdr:col>
      <xdr:colOff>34738</xdr:colOff>
      <xdr:row>75</xdr:row>
      <xdr:rowOff>36820</xdr:rowOff>
    </xdr:to>
    <xdr:sp macro="" textlink="">
      <xdr:nvSpPr>
        <xdr:cNvPr id="35" name="テキスト ボックス 34">
          <a:extLst>
            <a:ext uri="{FF2B5EF4-FFF2-40B4-BE49-F238E27FC236}">
              <a16:creationId xmlns:a16="http://schemas.microsoft.com/office/drawing/2014/main" id="{1714816A-73D1-4BBE-9CB6-B33000A0D8D8}"/>
            </a:ext>
          </a:extLst>
        </xdr:cNvPr>
        <xdr:cNvSpPr txBox="1"/>
      </xdr:nvSpPr>
      <xdr:spPr>
        <a:xfrm>
          <a:off x="12866674" y="23513143"/>
          <a:ext cx="4966207" cy="79882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「支援内容入力シート」で「その他の授業以外の支援」に１が記入されている場合は、該当する障害区分ごとに、実施した支援の「具体的内容」を記入してください。</a:t>
          </a:r>
        </a:p>
      </xdr:txBody>
    </xdr:sp>
    <xdr:clientData/>
  </xdr:twoCellAnchor>
  <xdr:twoCellAnchor>
    <xdr:from>
      <xdr:col>45</xdr:col>
      <xdr:colOff>134472</xdr:colOff>
      <xdr:row>78</xdr:row>
      <xdr:rowOff>219074</xdr:rowOff>
    </xdr:from>
    <xdr:to>
      <xdr:col>55</xdr:col>
      <xdr:colOff>212912</xdr:colOff>
      <xdr:row>83</xdr:row>
      <xdr:rowOff>168088</xdr:rowOff>
    </xdr:to>
    <xdr:sp macro="" textlink="">
      <xdr:nvSpPr>
        <xdr:cNvPr id="36" name="線吹き出し 2 (枠付き) 34">
          <a:extLst>
            <a:ext uri="{FF2B5EF4-FFF2-40B4-BE49-F238E27FC236}">
              <a16:creationId xmlns:a16="http://schemas.microsoft.com/office/drawing/2014/main" id="{6B08EA69-8ECA-4082-867D-DC3A8F09BD67}"/>
            </a:ext>
          </a:extLst>
        </xdr:cNvPr>
        <xdr:cNvSpPr/>
      </xdr:nvSpPr>
      <xdr:spPr>
        <a:xfrm>
          <a:off x="20279847" y="26736674"/>
          <a:ext cx="2364440" cy="1092014"/>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「支援内容入力シート」の具体的内容を記入してください。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その他の授業以外の支援」に１が記入されていて、該当の障害区分の具体的内容欄が空欄のとき、黄色になります。その場合は「支援内容入力シート」をご確認ください。</a:t>
          </a:r>
        </a:p>
      </xdr:txBody>
    </xdr:sp>
    <xdr:clientData/>
  </xdr:twoCellAnchor>
  <xdr:twoCellAnchor>
    <xdr:from>
      <xdr:col>31</xdr:col>
      <xdr:colOff>336175</xdr:colOff>
      <xdr:row>91</xdr:row>
      <xdr:rowOff>46503</xdr:rowOff>
    </xdr:from>
    <xdr:to>
      <xdr:col>43</xdr:col>
      <xdr:colOff>100852</xdr:colOff>
      <xdr:row>96</xdr:row>
      <xdr:rowOff>94128</xdr:rowOff>
    </xdr:to>
    <xdr:sp macro="" textlink="">
      <xdr:nvSpPr>
        <xdr:cNvPr id="37" name="テキスト ボックス 36">
          <a:extLst>
            <a:ext uri="{FF2B5EF4-FFF2-40B4-BE49-F238E27FC236}">
              <a16:creationId xmlns:a16="http://schemas.microsoft.com/office/drawing/2014/main" id="{F6E9C9E2-E113-48BD-91E8-9255BABB5542}"/>
            </a:ext>
          </a:extLst>
        </xdr:cNvPr>
        <xdr:cNvSpPr txBox="1"/>
      </xdr:nvSpPr>
      <xdr:spPr>
        <a:xfrm>
          <a:off x="12909175" y="28106032"/>
          <a:ext cx="6745942" cy="116821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「①支援障害学生が在籍している。」に該当する学校は、以下の表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も必ず調査票にコピー＆ペーストしてください。</a:t>
          </a:r>
          <a:endPar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35</xdr:col>
      <xdr:colOff>773204</xdr:colOff>
      <xdr:row>120</xdr:row>
      <xdr:rowOff>200024</xdr:rowOff>
    </xdr:from>
    <xdr:to>
      <xdr:col>41</xdr:col>
      <xdr:colOff>95247</xdr:colOff>
      <xdr:row>124</xdr:row>
      <xdr:rowOff>228599</xdr:rowOff>
    </xdr:to>
    <xdr:sp macro="" textlink="">
      <xdr:nvSpPr>
        <xdr:cNvPr id="38" name="線吹き出し 2 (枠付き) 21">
          <a:extLst>
            <a:ext uri="{FF2B5EF4-FFF2-40B4-BE49-F238E27FC236}">
              <a16:creationId xmlns:a16="http://schemas.microsoft.com/office/drawing/2014/main" id="{9D16979C-DF5C-4DC8-88C6-2E1DFD06EFD5}"/>
            </a:ext>
          </a:extLst>
        </xdr:cNvPr>
        <xdr:cNvSpPr/>
      </xdr:nvSpPr>
      <xdr:spPr>
        <a:xfrm>
          <a:off x="15441704" y="34842449"/>
          <a:ext cx="3551143" cy="1057275"/>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で選択されていていない支援の中で、申出があれば実施可能な支援がある場合、支援内容入力シート（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E57:AX57</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）に１を入力してください。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と同じ支援を選択すると、セルが黄色になります。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34</xdr:col>
      <xdr:colOff>168087</xdr:colOff>
      <xdr:row>156</xdr:row>
      <xdr:rowOff>19050</xdr:rowOff>
    </xdr:from>
    <xdr:to>
      <xdr:col>38</xdr:col>
      <xdr:colOff>95250</xdr:colOff>
      <xdr:row>161</xdr:row>
      <xdr:rowOff>186018</xdr:rowOff>
    </xdr:to>
    <xdr:sp macro="" textlink="">
      <xdr:nvSpPr>
        <xdr:cNvPr id="39" name="線吹き出し 2 (枠付き) 22">
          <a:extLst>
            <a:ext uri="{FF2B5EF4-FFF2-40B4-BE49-F238E27FC236}">
              <a16:creationId xmlns:a16="http://schemas.microsoft.com/office/drawing/2014/main" id="{9D612807-2A51-4774-9AB2-7C044AC2A68E}"/>
            </a:ext>
          </a:extLst>
        </xdr:cNvPr>
        <xdr:cNvSpPr/>
      </xdr:nvSpPr>
      <xdr:spPr>
        <a:xfrm>
          <a:off x="13798362" y="43919775"/>
          <a:ext cx="4137213" cy="1452843"/>
        </a:xfrm>
        <a:prstGeom prst="borderCallout2">
          <a:avLst>
            <a:gd name="adj1" fmla="val 99076"/>
            <a:gd name="adj2" fmla="val 37453"/>
            <a:gd name="adj3" fmla="val 121164"/>
            <a:gd name="adj4" fmla="val 15910"/>
            <a:gd name="adj5" fmla="val 143784"/>
            <a:gd name="adj6" fmla="val -55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なお、表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ですべての支援内容を選択した場合も、支援内容入力シートの「該当する支援がない」（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588788</xdr:colOff>
      <xdr:row>175</xdr:row>
      <xdr:rowOff>186417</xdr:rowOff>
    </xdr:from>
    <xdr:to>
      <xdr:col>39</xdr:col>
      <xdr:colOff>229398</xdr:colOff>
      <xdr:row>179</xdr:row>
      <xdr:rowOff>173688</xdr:rowOff>
    </xdr:to>
    <xdr:sp macro="" textlink="">
      <xdr:nvSpPr>
        <xdr:cNvPr id="40" name="線吹き出し 2 (枠付き) 35">
          <a:extLst>
            <a:ext uri="{FF2B5EF4-FFF2-40B4-BE49-F238E27FC236}">
              <a16:creationId xmlns:a16="http://schemas.microsoft.com/office/drawing/2014/main" id="{86B77DCE-4771-46BE-A8DD-2A203CA8046F}"/>
            </a:ext>
          </a:extLst>
        </xdr:cNvPr>
        <xdr:cNvSpPr/>
      </xdr:nvSpPr>
      <xdr:spPr>
        <a:xfrm>
          <a:off x="15257288" y="48887742"/>
          <a:ext cx="3164860" cy="1015971"/>
        </a:xfrm>
        <a:prstGeom prst="borderCallout2">
          <a:avLst>
            <a:gd name="adj1" fmla="val 100872"/>
            <a:gd name="adj2" fmla="val 85710"/>
            <a:gd name="adj3" fmla="val 125667"/>
            <a:gd name="adj4" fmla="val 98932"/>
            <a:gd name="adj5" fmla="val 167697"/>
            <a:gd name="adj6" fmla="val 13503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「②支援障害学生が在籍していない」に１が記入されているが、申出があれば実施可能な支援がある場合、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E59:AX59</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）の該当する支援に１を記入してください。</a:t>
          </a:r>
        </a:p>
      </xdr:txBody>
    </xdr:sp>
    <xdr:clientData/>
  </xdr:twoCellAnchor>
  <xdr:twoCellAnchor>
    <xdr:from>
      <xdr:col>34</xdr:col>
      <xdr:colOff>168086</xdr:colOff>
      <xdr:row>208</xdr:row>
      <xdr:rowOff>95251</xdr:rowOff>
    </xdr:from>
    <xdr:to>
      <xdr:col>38</xdr:col>
      <xdr:colOff>57149</xdr:colOff>
      <xdr:row>213</xdr:row>
      <xdr:rowOff>40822</xdr:rowOff>
    </xdr:to>
    <xdr:sp macro="" textlink="">
      <xdr:nvSpPr>
        <xdr:cNvPr id="41" name="線吹き出し 2 (枠付き) 19">
          <a:extLst>
            <a:ext uri="{FF2B5EF4-FFF2-40B4-BE49-F238E27FC236}">
              <a16:creationId xmlns:a16="http://schemas.microsoft.com/office/drawing/2014/main" id="{8559523A-BD15-4A7D-8094-0EBE6E7E8154}"/>
            </a:ext>
          </a:extLst>
        </xdr:cNvPr>
        <xdr:cNvSpPr/>
      </xdr:nvSpPr>
      <xdr:spPr>
        <a:xfrm>
          <a:off x="13798361" y="57283351"/>
          <a:ext cx="4099113" cy="1231446"/>
        </a:xfrm>
        <a:prstGeom prst="borderCallout2">
          <a:avLst>
            <a:gd name="adj1" fmla="val 99076"/>
            <a:gd name="adj2" fmla="val 37453"/>
            <a:gd name="adj3" fmla="val 118856"/>
            <a:gd name="adj4" fmla="val 17844"/>
            <a:gd name="adj5" fmla="val 147593"/>
            <a:gd name="adj6" fmla="val -642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p>
      </xdr:txBody>
    </xdr:sp>
    <xdr:clientData/>
  </xdr:twoCellAnchor>
  <xdr:twoCellAnchor>
    <xdr:from>
      <xdr:col>33</xdr:col>
      <xdr:colOff>272143</xdr:colOff>
      <xdr:row>7</xdr:row>
      <xdr:rowOff>884466</xdr:rowOff>
    </xdr:from>
    <xdr:to>
      <xdr:col>35</xdr:col>
      <xdr:colOff>1850571</xdr:colOff>
      <xdr:row>8</xdr:row>
      <xdr:rowOff>1265465</xdr:rowOff>
    </xdr:to>
    <xdr:sp macro="" textlink="">
      <xdr:nvSpPr>
        <xdr:cNvPr id="4" name="吹き出し: 線 3">
          <a:extLst>
            <a:ext uri="{FF2B5EF4-FFF2-40B4-BE49-F238E27FC236}">
              <a16:creationId xmlns:a16="http://schemas.microsoft.com/office/drawing/2014/main" id="{D6C0F15A-2866-99EA-0589-79FFE93D2108}"/>
            </a:ext>
          </a:extLst>
        </xdr:cNvPr>
        <xdr:cNvSpPr/>
      </xdr:nvSpPr>
      <xdr:spPr>
        <a:xfrm>
          <a:off x="13511893" y="5116287"/>
          <a:ext cx="2966357" cy="1292678"/>
        </a:xfrm>
        <a:prstGeom prst="borderCallout1">
          <a:avLst>
            <a:gd name="adj1" fmla="val 100289"/>
            <a:gd name="adj2" fmla="val 72649"/>
            <a:gd name="adj3" fmla="val 134193"/>
            <a:gd name="adj4" fmla="val 120626"/>
          </a:avLst>
        </a:prstGeom>
        <a:solidFill>
          <a:schemeClr val="bg1"/>
        </a:solidFill>
        <a:ln w="9525">
          <a:solidFill>
            <a:srgbClr val="FF0000"/>
          </a:solidFill>
          <a:headEnd type="none" w="med" len="med"/>
          <a:tailEnd type="triangle"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「障害学生情報入力シート」にて、「障害学生のうち大学等が修学のための支援を提供する対象」（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列）に記入があるのに、「支援内容入力シート」（</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E29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）でいずれの支援の選択もない場合は、当該障害種の列が黄色になります。いずれかの支援が選択されると白地に戻ります。</a:t>
          </a:r>
        </a:p>
      </xdr:txBody>
    </xdr:sp>
    <xdr:clientData/>
  </xdr:twoCellAnchor>
  <xdr:twoCellAnchor>
    <xdr:from>
      <xdr:col>34</xdr:col>
      <xdr:colOff>136150</xdr:colOff>
      <xdr:row>165</xdr:row>
      <xdr:rowOff>157441</xdr:rowOff>
    </xdr:from>
    <xdr:to>
      <xdr:col>45</xdr:col>
      <xdr:colOff>253252</xdr:colOff>
      <xdr:row>170</xdr:row>
      <xdr:rowOff>200025</xdr:rowOff>
    </xdr:to>
    <xdr:sp macro="" textlink="">
      <xdr:nvSpPr>
        <xdr:cNvPr id="2" name="テキスト ボックス 1">
          <a:extLst>
            <a:ext uri="{FF2B5EF4-FFF2-40B4-BE49-F238E27FC236}">
              <a16:creationId xmlns:a16="http://schemas.microsoft.com/office/drawing/2014/main" id="{46699B3C-693D-4298-9092-DB4692C72906}"/>
            </a:ext>
          </a:extLst>
        </xdr:cNvPr>
        <xdr:cNvSpPr txBox="1"/>
      </xdr:nvSpPr>
      <xdr:spPr>
        <a:xfrm>
          <a:off x="13766425" y="46429891"/>
          <a:ext cx="6794127" cy="11855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「②支援障害学生が在籍していない。」に該当する学校は、表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を必ず調査票にコピー＆ペーストしてください。</a:t>
          </a:r>
          <a:endPar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50</xdr:col>
      <xdr:colOff>44823</xdr:colOff>
      <xdr:row>3</xdr:row>
      <xdr:rowOff>212912</xdr:rowOff>
    </xdr:from>
    <xdr:to>
      <xdr:col>58</xdr:col>
      <xdr:colOff>147076</xdr:colOff>
      <xdr:row>3</xdr:row>
      <xdr:rowOff>746313</xdr:rowOff>
    </xdr:to>
    <xdr:sp macro="" textlink="">
      <xdr:nvSpPr>
        <xdr:cNvPr id="3" name="線吹き出し 2 (枠付き) 57">
          <a:extLst>
            <a:ext uri="{FF2B5EF4-FFF2-40B4-BE49-F238E27FC236}">
              <a16:creationId xmlns:a16="http://schemas.microsoft.com/office/drawing/2014/main" id="{43043500-25B1-4648-B3B5-2E529396EC53}"/>
            </a:ext>
          </a:extLst>
        </xdr:cNvPr>
        <xdr:cNvSpPr/>
      </xdr:nvSpPr>
      <xdr:spPr>
        <a:xfrm>
          <a:off x="22030764" y="1860177"/>
          <a:ext cx="2881312" cy="533401"/>
        </a:xfrm>
        <a:prstGeom prst="borderCallout2">
          <a:avLst>
            <a:gd name="adj1" fmla="val 102174"/>
            <a:gd name="adj2" fmla="val 54264"/>
            <a:gd name="adj3" fmla="val 147695"/>
            <a:gd name="adj4" fmla="val 45317"/>
            <a:gd name="adj5" fmla="val 198777"/>
            <a:gd name="adj6" fmla="val 3519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②を選択しましたら「➡表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に進む」をクリックしてください。表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まで画面が進みます。</a:t>
          </a:r>
        </a:p>
      </xdr:txBody>
    </xdr:sp>
    <xdr:clientData/>
  </xdr:twoCellAnchor>
  <xdr:twoCellAnchor>
    <xdr:from>
      <xdr:col>32</xdr:col>
      <xdr:colOff>1</xdr:colOff>
      <xdr:row>62</xdr:row>
      <xdr:rowOff>104776</xdr:rowOff>
    </xdr:from>
    <xdr:to>
      <xdr:col>40</xdr:col>
      <xdr:colOff>257175</xdr:colOff>
      <xdr:row>70</xdr:row>
      <xdr:rowOff>19592</xdr:rowOff>
    </xdr:to>
    <xdr:sp macro="" textlink="">
      <xdr:nvSpPr>
        <xdr:cNvPr id="5" name="線吹き出し 2 (枠付き) 48">
          <a:extLst>
            <a:ext uri="{FF2B5EF4-FFF2-40B4-BE49-F238E27FC236}">
              <a16:creationId xmlns:a16="http://schemas.microsoft.com/office/drawing/2014/main" id="{FADAB821-3281-426F-8B26-9572F06FEE60}"/>
            </a:ext>
          </a:extLst>
        </xdr:cNvPr>
        <xdr:cNvSpPr/>
      </xdr:nvSpPr>
      <xdr:spPr>
        <a:xfrm>
          <a:off x="12925426" y="21516976"/>
          <a:ext cx="5876924" cy="1743616"/>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A-2</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31</xdr:col>
      <xdr:colOff>341781</xdr:colOff>
      <xdr:row>80</xdr:row>
      <xdr:rowOff>10087</xdr:rowOff>
    </xdr:from>
    <xdr:to>
      <xdr:col>40</xdr:col>
      <xdr:colOff>246530</xdr:colOff>
      <xdr:row>87</xdr:row>
      <xdr:rowOff>149021</xdr:rowOff>
    </xdr:to>
    <xdr:sp macro="" textlink="">
      <xdr:nvSpPr>
        <xdr:cNvPr id="7" name="線吹き出し 2 (枠付き) 48">
          <a:extLst>
            <a:ext uri="{FF2B5EF4-FFF2-40B4-BE49-F238E27FC236}">
              <a16:creationId xmlns:a16="http://schemas.microsoft.com/office/drawing/2014/main" id="{3FA0EC66-4D31-4CD6-A46E-EE0BF5F482DA}"/>
            </a:ext>
          </a:extLst>
        </xdr:cNvPr>
        <xdr:cNvSpPr/>
      </xdr:nvSpPr>
      <xdr:spPr>
        <a:xfrm>
          <a:off x="12914781" y="25604322"/>
          <a:ext cx="5843867" cy="1707758"/>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15877</xdr:colOff>
      <xdr:row>4</xdr:row>
      <xdr:rowOff>328447</xdr:rowOff>
    </xdr:from>
    <xdr:to>
      <xdr:col>55</xdr:col>
      <xdr:colOff>302562</xdr:colOff>
      <xdr:row>5</xdr:row>
      <xdr:rowOff>58051</xdr:rowOff>
    </xdr:to>
    <xdr:sp macro="" textlink="">
      <xdr:nvSpPr>
        <xdr:cNvPr id="3" name="右中かっこ 2">
          <a:extLst>
            <a:ext uri="{FF2B5EF4-FFF2-40B4-BE49-F238E27FC236}">
              <a16:creationId xmlns:a16="http://schemas.microsoft.com/office/drawing/2014/main" id="{742E55C9-61A7-483D-BF01-DF46EB3B6ACC}"/>
            </a:ext>
          </a:extLst>
        </xdr:cNvPr>
        <xdr:cNvSpPr/>
      </xdr:nvSpPr>
      <xdr:spPr>
        <a:xfrm rot="16200000">
          <a:off x="21239892" y="-1521718"/>
          <a:ext cx="405879" cy="5630210"/>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193426</xdr:colOff>
      <xdr:row>3</xdr:row>
      <xdr:rowOff>168089</xdr:rowOff>
    </xdr:from>
    <xdr:to>
      <xdr:col>53</xdr:col>
      <xdr:colOff>168088</xdr:colOff>
      <xdr:row>4</xdr:row>
      <xdr:rowOff>290450</xdr:rowOff>
    </xdr:to>
    <xdr:sp macro="" textlink="">
      <xdr:nvSpPr>
        <xdr:cNvPr id="4" name="テキスト ボックス 3">
          <a:extLst>
            <a:ext uri="{FF2B5EF4-FFF2-40B4-BE49-F238E27FC236}">
              <a16:creationId xmlns:a16="http://schemas.microsoft.com/office/drawing/2014/main" id="{D3D3534B-FA12-4CC8-BBAD-08738AF1F531}"/>
            </a:ext>
          </a:extLst>
        </xdr:cNvPr>
        <xdr:cNvSpPr txBox="1"/>
      </xdr:nvSpPr>
      <xdr:spPr>
        <a:xfrm>
          <a:off x="19870955" y="1467971"/>
          <a:ext cx="4143251" cy="3464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200025</xdr:colOff>
      <xdr:row>8</xdr:row>
      <xdr:rowOff>352425</xdr:rowOff>
    </xdr:from>
    <xdr:to>
      <xdr:col>32</xdr:col>
      <xdr:colOff>2495550</xdr:colOff>
      <xdr:row>9</xdr:row>
      <xdr:rowOff>666750</xdr:rowOff>
    </xdr:to>
    <xdr:sp macro="" textlink="">
      <xdr:nvSpPr>
        <xdr:cNvPr id="10" name="テキスト ボックス 9">
          <a:extLst>
            <a:ext uri="{FF2B5EF4-FFF2-40B4-BE49-F238E27FC236}">
              <a16:creationId xmlns:a16="http://schemas.microsoft.com/office/drawing/2014/main" id="{E1803FAB-0968-44A3-8661-B38AF4ECC83D}"/>
            </a:ext>
          </a:extLst>
        </xdr:cNvPr>
        <xdr:cNvSpPr txBox="1"/>
      </xdr:nvSpPr>
      <xdr:spPr>
        <a:xfrm>
          <a:off x="14601825" y="2609850"/>
          <a:ext cx="2295525"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入学後に障害のあることが判明した学生は、「障害学生情報入力シート」の「受験前に相談があった」（</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L</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列）以降は入力不要です。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97751</xdr:colOff>
      <xdr:row>40</xdr:row>
      <xdr:rowOff>918883</xdr:rowOff>
    </xdr:from>
    <xdr:to>
      <xdr:col>41</xdr:col>
      <xdr:colOff>347870</xdr:colOff>
      <xdr:row>40</xdr:row>
      <xdr:rowOff>1424517</xdr:rowOff>
    </xdr:to>
    <xdr:sp macro="" textlink="">
      <xdr:nvSpPr>
        <xdr:cNvPr id="13" name="線吹き出し 2 (枠付き) 29">
          <a:extLst>
            <a:ext uri="{FF2B5EF4-FFF2-40B4-BE49-F238E27FC236}">
              <a16:creationId xmlns:a16="http://schemas.microsoft.com/office/drawing/2014/main" id="{8B75F8A1-E1C3-4911-8435-302AD515E94B}"/>
            </a:ext>
          </a:extLst>
        </xdr:cNvPr>
        <xdr:cNvSpPr/>
      </xdr:nvSpPr>
      <xdr:spPr>
        <a:xfrm>
          <a:off x="17242751" y="12166666"/>
          <a:ext cx="3099336" cy="505634"/>
        </a:xfrm>
        <a:prstGeom prst="borderCallout2">
          <a:avLst>
            <a:gd name="adj1" fmla="val 94940"/>
            <a:gd name="adj2" fmla="val 47707"/>
            <a:gd name="adj3" fmla="val 98513"/>
            <a:gd name="adj4" fmla="val 46578"/>
            <a:gd name="adj5" fmla="val 157985"/>
            <a:gd name="adj6" fmla="val 3848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「障害学生情報入力シート」の「実施した配慮」（</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X</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列）の該当する配慮に１を入力してください。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368487</xdr:colOff>
      <xdr:row>66</xdr:row>
      <xdr:rowOff>41413</xdr:rowOff>
    </xdr:from>
    <xdr:to>
      <xdr:col>35</xdr:col>
      <xdr:colOff>22412</xdr:colOff>
      <xdr:row>69</xdr:row>
      <xdr:rowOff>254560</xdr:rowOff>
    </xdr:to>
    <xdr:sp macro="" textlink="">
      <xdr:nvSpPr>
        <xdr:cNvPr id="14" name="線吹き出し 2 (枠付き) 30">
          <a:extLst>
            <a:ext uri="{FF2B5EF4-FFF2-40B4-BE49-F238E27FC236}">
              <a16:creationId xmlns:a16="http://schemas.microsoft.com/office/drawing/2014/main" id="{28B45385-FBBA-428D-A326-AD3225EEAE69}"/>
            </a:ext>
          </a:extLst>
        </xdr:cNvPr>
        <xdr:cNvSpPr/>
      </xdr:nvSpPr>
      <xdr:spPr>
        <a:xfrm>
          <a:off x="14871335" y="21427109"/>
          <a:ext cx="3008381" cy="1289886"/>
        </a:xfrm>
        <a:prstGeom prst="borderCallout2">
          <a:avLst>
            <a:gd name="adj1" fmla="val 98995"/>
            <a:gd name="adj2" fmla="val 46778"/>
            <a:gd name="adj3" fmla="val 113858"/>
            <a:gd name="adj4" fmla="val 60914"/>
            <a:gd name="adj5" fmla="val 168410"/>
            <a:gd name="adj6" fmla="val 11207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が記載されているのに、具体的内容が記入されていない場合は黄色になります。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黄色の場合は「障害学生情報入力シート」の「実施した受験上の配慮」の⑦その他（</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列）をご確認ください。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5" name="正方形/長方形 14">
          <a:extLst>
            <a:ext uri="{FF2B5EF4-FFF2-40B4-BE49-F238E27FC236}">
              <a16:creationId xmlns:a16="http://schemas.microsoft.com/office/drawing/2014/main" id="{35667ACA-2E15-4C7B-BE35-F665107B32C8}"/>
            </a:ext>
          </a:extLst>
        </xdr:cNvPr>
        <xdr:cNvSpPr/>
      </xdr:nvSpPr>
      <xdr:spPr>
        <a:xfrm>
          <a:off x="17051430" y="22907626"/>
          <a:ext cx="81836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7" name="正方形/長方形 16">
          <a:extLst>
            <a:ext uri="{FF2B5EF4-FFF2-40B4-BE49-F238E27FC236}">
              <a16:creationId xmlns:a16="http://schemas.microsoft.com/office/drawing/2014/main" id="{C7AE8CD4-3639-4354-B123-D57519241C04}"/>
            </a:ext>
          </a:extLst>
        </xdr:cNvPr>
        <xdr:cNvSpPr/>
      </xdr:nvSpPr>
      <xdr:spPr>
        <a:xfrm>
          <a:off x="17051430" y="22907626"/>
          <a:ext cx="81836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326572</xdr:colOff>
      <xdr:row>0</xdr:row>
      <xdr:rowOff>614200</xdr:rowOff>
    </xdr:from>
    <xdr:to>
      <xdr:col>52</xdr:col>
      <xdr:colOff>54921</xdr:colOff>
      <xdr:row>1</xdr:row>
      <xdr:rowOff>54428</xdr:rowOff>
    </xdr:to>
    <xdr:sp macro="" textlink="">
      <xdr:nvSpPr>
        <xdr:cNvPr id="12" name="右中かっこ 11">
          <a:extLst>
            <a:ext uri="{FF2B5EF4-FFF2-40B4-BE49-F238E27FC236}">
              <a16:creationId xmlns:a16="http://schemas.microsoft.com/office/drawing/2014/main" id="{F5D7CC60-DD6E-4321-80AA-99332742EDEC}"/>
            </a:ext>
          </a:extLst>
        </xdr:cNvPr>
        <xdr:cNvSpPr/>
      </xdr:nvSpPr>
      <xdr:spPr>
        <a:xfrm rot="16200000">
          <a:off x="20527561" y="-2509825"/>
          <a:ext cx="202228" cy="6450278"/>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238126</xdr:colOff>
      <xdr:row>0</xdr:row>
      <xdr:rowOff>113063</xdr:rowOff>
    </xdr:from>
    <xdr:to>
      <xdr:col>52</xdr:col>
      <xdr:colOff>124200</xdr:colOff>
      <xdr:row>0</xdr:row>
      <xdr:rowOff>617124</xdr:rowOff>
    </xdr:to>
    <xdr:sp macro="" textlink="">
      <xdr:nvSpPr>
        <xdr:cNvPr id="18" name="テキスト ボックス 17">
          <a:extLst>
            <a:ext uri="{FF2B5EF4-FFF2-40B4-BE49-F238E27FC236}">
              <a16:creationId xmlns:a16="http://schemas.microsoft.com/office/drawing/2014/main" id="{82211425-449F-43B5-AF8B-60990F287544}"/>
            </a:ext>
          </a:extLst>
        </xdr:cNvPr>
        <xdr:cNvSpPr txBox="1"/>
      </xdr:nvSpPr>
      <xdr:spPr>
        <a:xfrm>
          <a:off x="17176751" y="113063"/>
          <a:ext cx="6521824"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56029</xdr:colOff>
      <xdr:row>39</xdr:row>
      <xdr:rowOff>770282</xdr:rowOff>
    </xdr:from>
    <xdr:to>
      <xdr:col>32</xdr:col>
      <xdr:colOff>2610970</xdr:colOff>
      <xdr:row>40</xdr:row>
      <xdr:rowOff>1591236</xdr:rowOff>
    </xdr:to>
    <xdr:sp macro="" textlink="">
      <xdr:nvSpPr>
        <xdr:cNvPr id="19" name="正方形/長方形 18">
          <a:extLst>
            <a:ext uri="{FF2B5EF4-FFF2-40B4-BE49-F238E27FC236}">
              <a16:creationId xmlns:a16="http://schemas.microsoft.com/office/drawing/2014/main" id="{AE961A0A-85CD-B2C9-F91A-E3DC6467DBEF}"/>
            </a:ext>
          </a:extLst>
        </xdr:cNvPr>
        <xdr:cNvSpPr/>
      </xdr:nvSpPr>
      <xdr:spPr>
        <a:xfrm>
          <a:off x="13622942" y="11106978"/>
          <a:ext cx="3490876" cy="1732041"/>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申出はあったが実際に配慮を実施していない場合は、「障害学生情報入力シート」の「受験前に相談があった」から「合格した」で該当するものを選択し、実施した配慮は選択不要となります。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共通テスト利用の入試は「受験前に相談があった」及び「志願した」で該当するものを記入し、「受験した」及び「合格した」の受験形態は「一般選抜」を選択してください。配慮内容の記載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9525</xdr:colOff>
      <xdr:row>8</xdr:row>
      <xdr:rowOff>2066925</xdr:rowOff>
    </xdr:from>
    <xdr:to>
      <xdr:col>29</xdr:col>
      <xdr:colOff>0</xdr:colOff>
      <xdr:row>34</xdr:row>
      <xdr:rowOff>219075</xdr:rowOff>
    </xdr:to>
    <xdr:sp macro="" textlink="">
      <xdr:nvSpPr>
        <xdr:cNvPr id="3" name="正方形/長方形 2">
          <a:extLst>
            <a:ext uri="{FF2B5EF4-FFF2-40B4-BE49-F238E27FC236}">
              <a16:creationId xmlns:a16="http://schemas.microsoft.com/office/drawing/2014/main" id="{35B00319-DBAE-4971-9991-70A5BAE6D2D5}"/>
            </a:ext>
          </a:extLst>
        </xdr:cNvPr>
        <xdr:cNvSpPr/>
      </xdr:nvSpPr>
      <xdr:spPr>
        <a:xfrm>
          <a:off x="14077950" y="2943225"/>
          <a:ext cx="1047750"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342900</xdr:colOff>
      <xdr:row>43</xdr:row>
      <xdr:rowOff>0</xdr:rowOff>
    </xdr:from>
    <xdr:to>
      <xdr:col>32</xdr:col>
      <xdr:colOff>333376</xdr:colOff>
      <xdr:row>68</xdr:row>
      <xdr:rowOff>200025</xdr:rowOff>
    </xdr:to>
    <xdr:sp macro="" textlink="">
      <xdr:nvSpPr>
        <xdr:cNvPr id="5" name="正方形/長方形 4">
          <a:extLst>
            <a:ext uri="{FF2B5EF4-FFF2-40B4-BE49-F238E27FC236}">
              <a16:creationId xmlns:a16="http://schemas.microsoft.com/office/drawing/2014/main" id="{62EFA448-6338-4427-9C1B-BEFD01EC5627}"/>
            </a:ext>
          </a:extLst>
        </xdr:cNvPr>
        <xdr:cNvSpPr/>
      </xdr:nvSpPr>
      <xdr:spPr>
        <a:xfrm>
          <a:off x="16173450" y="12906375"/>
          <a:ext cx="342901"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1533525</xdr:colOff>
      <xdr:row>50</xdr:row>
      <xdr:rowOff>76200</xdr:rowOff>
    </xdr:from>
    <xdr:to>
      <xdr:col>29</xdr:col>
      <xdr:colOff>266700</xdr:colOff>
      <xdr:row>55</xdr:row>
      <xdr:rowOff>190500</xdr:rowOff>
    </xdr:to>
    <xdr:sp macro="" textlink="">
      <xdr:nvSpPr>
        <xdr:cNvPr id="6" name="線吹き出し 2 (枠付き) 20">
          <a:extLst>
            <a:ext uri="{FF2B5EF4-FFF2-40B4-BE49-F238E27FC236}">
              <a16:creationId xmlns:a16="http://schemas.microsoft.com/office/drawing/2014/main" id="{C22E6DF9-AFEE-4D90-AD0F-757EB62B1B3F}"/>
            </a:ext>
          </a:extLst>
        </xdr:cNvPr>
        <xdr:cNvSpPr/>
      </xdr:nvSpPr>
      <xdr:spPr>
        <a:xfrm>
          <a:off x="13649325" y="14582775"/>
          <a:ext cx="1743075" cy="1257300"/>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31</xdr:col>
      <xdr:colOff>9525</xdr:colOff>
      <xdr:row>43</xdr:row>
      <xdr:rowOff>9525</xdr:rowOff>
    </xdr:from>
    <xdr:to>
      <xdr:col>31</xdr:col>
      <xdr:colOff>342900</xdr:colOff>
      <xdr:row>68</xdr:row>
      <xdr:rowOff>209550</xdr:rowOff>
    </xdr:to>
    <xdr:sp macro="" textlink="">
      <xdr:nvSpPr>
        <xdr:cNvPr id="9" name="正方形/長方形 8">
          <a:extLst>
            <a:ext uri="{FF2B5EF4-FFF2-40B4-BE49-F238E27FC236}">
              <a16:creationId xmlns:a16="http://schemas.microsoft.com/office/drawing/2014/main" id="{1BDB1157-0449-4800-8C6E-7BF7598219A8}"/>
            </a:ext>
          </a:extLst>
        </xdr:cNvPr>
        <xdr:cNvSpPr/>
      </xdr:nvSpPr>
      <xdr:spPr>
        <a:xfrm>
          <a:off x="15840075" y="12915900"/>
          <a:ext cx="333375" cy="59150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45</xdr:row>
      <xdr:rowOff>85725</xdr:rowOff>
    </xdr:from>
    <xdr:to>
      <xdr:col>29</xdr:col>
      <xdr:colOff>323850</xdr:colOff>
      <xdr:row>47</xdr:row>
      <xdr:rowOff>114300</xdr:rowOff>
    </xdr:to>
    <xdr:sp macro="" textlink="">
      <xdr:nvSpPr>
        <xdr:cNvPr id="10" name="線吹き出し 2 (枠付き) 24">
          <a:extLst>
            <a:ext uri="{FF2B5EF4-FFF2-40B4-BE49-F238E27FC236}">
              <a16:creationId xmlns:a16="http://schemas.microsoft.com/office/drawing/2014/main" id="{3614FC2F-9377-4083-80A2-AA75A79303E8}"/>
            </a:ext>
          </a:extLst>
        </xdr:cNvPr>
        <xdr:cNvSpPr/>
      </xdr:nvSpPr>
      <xdr:spPr>
        <a:xfrm>
          <a:off x="14230349" y="13449300"/>
          <a:ext cx="1219201" cy="485775"/>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33</xdr:col>
      <xdr:colOff>9525</xdr:colOff>
      <xdr:row>43</xdr:row>
      <xdr:rowOff>0</xdr:rowOff>
    </xdr:from>
    <xdr:to>
      <xdr:col>34</xdr:col>
      <xdr:colOff>9525</xdr:colOff>
      <xdr:row>68</xdr:row>
      <xdr:rowOff>209550</xdr:rowOff>
    </xdr:to>
    <xdr:sp macro="" textlink="">
      <xdr:nvSpPr>
        <xdr:cNvPr id="14" name="正方形/長方形 13">
          <a:extLst>
            <a:ext uri="{FF2B5EF4-FFF2-40B4-BE49-F238E27FC236}">
              <a16:creationId xmlns:a16="http://schemas.microsoft.com/office/drawing/2014/main" id="{C4CCBC0D-D119-4E85-9B9E-6E0750904E7B}"/>
            </a:ext>
          </a:extLst>
        </xdr:cNvPr>
        <xdr:cNvSpPr/>
      </xdr:nvSpPr>
      <xdr:spPr>
        <a:xfrm>
          <a:off x="16544925" y="12906375"/>
          <a:ext cx="352425" cy="5924550"/>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342900</xdr:colOff>
      <xdr:row>10</xdr:row>
      <xdr:rowOff>152400</xdr:rowOff>
    </xdr:from>
    <xdr:to>
      <xdr:col>38</xdr:col>
      <xdr:colOff>329712</xdr:colOff>
      <xdr:row>20</xdr:row>
      <xdr:rowOff>76200</xdr:rowOff>
    </xdr:to>
    <xdr:sp macro="" textlink="">
      <xdr:nvSpPr>
        <xdr:cNvPr id="15" name="線吹き出し 2 (枠付き) 16">
          <a:extLst>
            <a:ext uri="{FF2B5EF4-FFF2-40B4-BE49-F238E27FC236}">
              <a16:creationId xmlns:a16="http://schemas.microsoft.com/office/drawing/2014/main" id="{F094EA26-41C1-41E8-9059-F82474CE472E}"/>
            </a:ext>
          </a:extLst>
        </xdr:cNvPr>
        <xdr:cNvSpPr/>
      </xdr:nvSpPr>
      <xdr:spPr>
        <a:xfrm>
          <a:off x="14703669" y="4438650"/>
          <a:ext cx="3152043" cy="2195146"/>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②は、（２）のア～カの合計と合わない場合、黄色になります。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③は、（２）で就職者（</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）に計上されると黄色になります。なお、就職希望者が（２）の就職者より少ない場合も黄色になります。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就職者には「自営業主等」、「無期雇用労働者」、「雇用契約期間が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年以上かつフルタイム勤務相当の者」が該当します。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セルが黄色になった場合は「卒業生情報入力シート」をご確認ください。</a:t>
          </a:r>
        </a:p>
      </xdr:txBody>
    </xdr:sp>
    <xdr:clientData/>
  </xdr:twoCellAnchor>
  <xdr:twoCellAnchor>
    <xdr:from>
      <xdr:col>33</xdr:col>
      <xdr:colOff>276225</xdr:colOff>
      <xdr:row>33</xdr:row>
      <xdr:rowOff>161925</xdr:rowOff>
    </xdr:from>
    <xdr:to>
      <xdr:col>43</xdr:col>
      <xdr:colOff>152400</xdr:colOff>
      <xdr:row>36</xdr:row>
      <xdr:rowOff>180975</xdr:rowOff>
    </xdr:to>
    <xdr:sp macro="" textlink="">
      <xdr:nvSpPr>
        <xdr:cNvPr id="16" name="線吹き出し 2 (枠付き) 30">
          <a:extLst>
            <a:ext uri="{FF2B5EF4-FFF2-40B4-BE49-F238E27FC236}">
              <a16:creationId xmlns:a16="http://schemas.microsoft.com/office/drawing/2014/main" id="{B8F422ED-25D4-405F-91C9-698F1E7A236A}"/>
            </a:ext>
          </a:extLst>
        </xdr:cNvPr>
        <xdr:cNvSpPr/>
      </xdr:nvSpPr>
      <xdr:spPr>
        <a:xfrm>
          <a:off x="16811625" y="8601075"/>
          <a:ext cx="3181350" cy="742950"/>
        </a:xfrm>
        <a:prstGeom prst="borderCallout2">
          <a:avLst>
            <a:gd name="adj1" fmla="val 92245"/>
            <a:gd name="adj2" fmla="val -158"/>
            <a:gd name="adj3" fmla="val 103245"/>
            <a:gd name="adj4" fmla="val -43"/>
            <a:gd name="adj5" fmla="val 145270"/>
            <a:gd name="adj6" fmla="val -3254"/>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twoCellAnchor>
    <xdr:from>
      <xdr:col>27</xdr:col>
      <xdr:colOff>235323</xdr:colOff>
      <xdr:row>1</xdr:row>
      <xdr:rowOff>11204</xdr:rowOff>
    </xdr:from>
    <xdr:to>
      <xdr:col>41</xdr:col>
      <xdr:colOff>64524</xdr:colOff>
      <xdr:row>2</xdr:row>
      <xdr:rowOff>33616</xdr:rowOff>
    </xdr:to>
    <xdr:sp macro="" textlink="">
      <xdr:nvSpPr>
        <xdr:cNvPr id="17" name="右中かっこ 16">
          <a:extLst>
            <a:ext uri="{FF2B5EF4-FFF2-40B4-BE49-F238E27FC236}">
              <a16:creationId xmlns:a16="http://schemas.microsoft.com/office/drawing/2014/main" id="{F484E2CB-FDCF-4A67-A3DB-9B33ABE1F49D}"/>
            </a:ext>
          </a:extLst>
        </xdr:cNvPr>
        <xdr:cNvSpPr/>
      </xdr:nvSpPr>
      <xdr:spPr>
        <a:xfrm rot="16200000">
          <a:off x="16006247" y="-1449808"/>
          <a:ext cx="246530" cy="4692554"/>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201706</xdr:colOff>
      <xdr:row>0</xdr:row>
      <xdr:rowOff>92847</xdr:rowOff>
    </xdr:from>
    <xdr:to>
      <xdr:col>41</xdr:col>
      <xdr:colOff>123265</xdr:colOff>
      <xdr:row>1</xdr:row>
      <xdr:rowOff>38100</xdr:rowOff>
    </xdr:to>
    <xdr:sp macro="" textlink="">
      <xdr:nvSpPr>
        <xdr:cNvPr id="18" name="テキスト ボックス 17">
          <a:extLst>
            <a:ext uri="{FF2B5EF4-FFF2-40B4-BE49-F238E27FC236}">
              <a16:creationId xmlns:a16="http://schemas.microsoft.com/office/drawing/2014/main" id="{2171E63A-A320-4E1E-9D41-FF1C026A06A3}"/>
            </a:ext>
          </a:extLst>
        </xdr:cNvPr>
        <xdr:cNvSpPr txBox="1"/>
      </xdr:nvSpPr>
      <xdr:spPr>
        <a:xfrm>
          <a:off x="13860556" y="92847"/>
          <a:ext cx="4855509" cy="70725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」以外の数値が出ていましたら、「卒業生情報入力シート」の「学科（専攻）」（</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F</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a:t>
          </a:r>
          <a:r>
            <a:rPr kumimoji="1" lang="ja-JP" altLang="ja-JP" sz="900">
              <a:solidFill>
                <a:srgbClr val="FF0000"/>
              </a:solidFill>
              <a:effectLst/>
              <a:latin typeface="UD デジタル 教科書体 NP-R" panose="02020400000000000000" pitchFamily="18" charset="-128"/>
              <a:ea typeface="UD デジタル 教科書体 NP-R" panose="02020400000000000000" pitchFamily="18" charset="-128"/>
              <a:cs typeface="+mn-cs"/>
            </a:rPr>
            <a:t>やプルダウン以外の項目が記載されている</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箇所がありますので、「卒業生情報入力シート」にてご確認をお願いします。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36</xdr:col>
      <xdr:colOff>5361</xdr:colOff>
      <xdr:row>6</xdr:row>
      <xdr:rowOff>649941</xdr:rowOff>
    </xdr:from>
    <xdr:to>
      <xdr:col>44</xdr:col>
      <xdr:colOff>134471</xdr:colOff>
      <xdr:row>6</xdr:row>
      <xdr:rowOff>1117132</xdr:rowOff>
    </xdr:to>
    <xdr:sp macro="" textlink="">
      <xdr:nvSpPr>
        <xdr:cNvPr id="5" name="線吹き出し 2 (枠付き) 117">
          <a:extLst>
            <a:ext uri="{FF2B5EF4-FFF2-40B4-BE49-F238E27FC236}">
              <a16:creationId xmlns:a16="http://schemas.microsoft.com/office/drawing/2014/main" id="{2082EF3D-9B75-44CD-9D6C-974F5BBED565}"/>
            </a:ext>
          </a:extLst>
        </xdr:cNvPr>
        <xdr:cNvSpPr/>
      </xdr:nvSpPr>
      <xdr:spPr>
        <a:xfrm>
          <a:off x="13082626" y="3619500"/>
          <a:ext cx="3771021" cy="467191"/>
        </a:xfrm>
        <a:prstGeom prst="borderCallout2">
          <a:avLst>
            <a:gd name="adj1" fmla="val 100478"/>
            <a:gd name="adj2" fmla="val 62092"/>
            <a:gd name="adj3" fmla="val 100232"/>
            <a:gd name="adj4" fmla="val 62602"/>
            <a:gd name="adj5" fmla="val 228313"/>
            <a:gd name="adj6" fmla="val 7400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下の学科（専攻）別で記載されている障害学生数、</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支援障害学生数、合理的配慮提供学生数</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の合計が表示されます。</a:t>
          </a:r>
        </a:p>
      </xdr:txBody>
    </xdr:sp>
    <xdr:clientData/>
  </xdr:twoCellAnchor>
  <xdr:twoCellAnchor>
    <xdr:from>
      <xdr:col>40</xdr:col>
      <xdr:colOff>1488017</xdr:colOff>
      <xdr:row>7</xdr:row>
      <xdr:rowOff>10583</xdr:rowOff>
    </xdr:from>
    <xdr:to>
      <xdr:col>68</xdr:col>
      <xdr:colOff>9278</xdr:colOff>
      <xdr:row>9</xdr:row>
      <xdr:rowOff>212911</xdr:rowOff>
    </xdr:to>
    <xdr:sp macro="" textlink="">
      <xdr:nvSpPr>
        <xdr:cNvPr id="7" name="正方形/長方形 6">
          <a:extLst>
            <a:ext uri="{FF2B5EF4-FFF2-40B4-BE49-F238E27FC236}">
              <a16:creationId xmlns:a16="http://schemas.microsoft.com/office/drawing/2014/main" id="{EBB3DC02-8802-4F23-8775-86148BD623F4}"/>
            </a:ext>
          </a:extLst>
        </xdr:cNvPr>
        <xdr:cNvSpPr/>
      </xdr:nvSpPr>
      <xdr:spPr>
        <a:xfrm>
          <a:off x="15674664" y="4694642"/>
          <a:ext cx="9390967" cy="650563"/>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1185335</xdr:colOff>
      <xdr:row>10</xdr:row>
      <xdr:rowOff>50799</xdr:rowOff>
    </xdr:from>
    <xdr:to>
      <xdr:col>41</xdr:col>
      <xdr:colOff>238121</xdr:colOff>
      <xdr:row>45</xdr:row>
      <xdr:rowOff>190501</xdr:rowOff>
    </xdr:to>
    <xdr:sp macro="" textlink="">
      <xdr:nvSpPr>
        <xdr:cNvPr id="9" name="右中かっこ 8">
          <a:extLst>
            <a:ext uri="{FF2B5EF4-FFF2-40B4-BE49-F238E27FC236}">
              <a16:creationId xmlns:a16="http://schemas.microsoft.com/office/drawing/2014/main" id="{A1A1134D-06BC-48F8-8E9C-ACCD1EB1BE56}"/>
            </a:ext>
          </a:extLst>
        </xdr:cNvPr>
        <xdr:cNvSpPr/>
      </xdr:nvSpPr>
      <xdr:spPr>
        <a:xfrm>
          <a:off x="15501410" y="4356099"/>
          <a:ext cx="548211" cy="8140702"/>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327027</xdr:colOff>
      <xdr:row>26</xdr:row>
      <xdr:rowOff>168087</xdr:rowOff>
    </xdr:from>
    <xdr:to>
      <xdr:col>50</xdr:col>
      <xdr:colOff>201085</xdr:colOff>
      <xdr:row>29</xdr:row>
      <xdr:rowOff>39843</xdr:rowOff>
    </xdr:to>
    <xdr:sp macro="" textlink="">
      <xdr:nvSpPr>
        <xdr:cNvPr id="10" name="テキスト ボックス 9">
          <a:extLst>
            <a:ext uri="{FF2B5EF4-FFF2-40B4-BE49-F238E27FC236}">
              <a16:creationId xmlns:a16="http://schemas.microsoft.com/office/drawing/2014/main" id="{F02D1509-9C0E-4D59-9C9D-515D5AE14E43}"/>
            </a:ext>
          </a:extLst>
        </xdr:cNvPr>
        <xdr:cNvSpPr txBox="1"/>
      </xdr:nvSpPr>
      <xdr:spPr>
        <a:xfrm>
          <a:off x="16004056" y="9110381"/>
          <a:ext cx="3000500" cy="54410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35</xdr:col>
      <xdr:colOff>3174</xdr:colOff>
      <xdr:row>47</xdr:row>
      <xdr:rowOff>114300</xdr:rowOff>
    </xdr:from>
    <xdr:to>
      <xdr:col>46</xdr:col>
      <xdr:colOff>41324</xdr:colOff>
      <xdr:row>49</xdr:row>
      <xdr:rowOff>346075</xdr:rowOff>
    </xdr:to>
    <xdr:sp macro="" textlink="">
      <xdr:nvSpPr>
        <xdr:cNvPr id="23" name="テキスト ボックス 22">
          <a:extLst>
            <a:ext uri="{FF2B5EF4-FFF2-40B4-BE49-F238E27FC236}">
              <a16:creationId xmlns:a16="http://schemas.microsoft.com/office/drawing/2014/main" id="{4C1A78DB-372B-4DAD-A5E4-3BAA905F0A19}"/>
            </a:ext>
          </a:extLst>
        </xdr:cNvPr>
        <xdr:cNvSpPr txBox="1"/>
      </xdr:nvSpPr>
      <xdr:spPr>
        <a:xfrm>
          <a:off x="12846049" y="13639800"/>
          <a:ext cx="4657775" cy="6286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（１）学部（通学課程）の学科（専攻）別障害学生数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（５）専攻科の学科（専攻）別障害学生数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」まで、注意事項は同様なので省略します。</a:t>
          </a:r>
          <a:endParaRPr lang="ja-JP" altLang="ja-JP" sz="12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54</xdr:col>
      <xdr:colOff>0</xdr:colOff>
      <xdr:row>6</xdr:row>
      <xdr:rowOff>179294</xdr:rowOff>
    </xdr:from>
    <xdr:to>
      <xdr:col>62</xdr:col>
      <xdr:colOff>268941</xdr:colOff>
      <xdr:row>6</xdr:row>
      <xdr:rowOff>1247775</xdr:rowOff>
    </xdr:to>
    <xdr:sp macro="" textlink="">
      <xdr:nvSpPr>
        <xdr:cNvPr id="24" name="線吹き出し 2 (枠付き) 23">
          <a:extLst>
            <a:ext uri="{FF2B5EF4-FFF2-40B4-BE49-F238E27FC236}">
              <a16:creationId xmlns:a16="http://schemas.microsoft.com/office/drawing/2014/main" id="{D82FC894-DD9D-4341-B8C2-2F224D24433B}"/>
            </a:ext>
          </a:extLst>
        </xdr:cNvPr>
        <xdr:cNvSpPr/>
      </xdr:nvSpPr>
      <xdr:spPr>
        <a:xfrm>
          <a:off x="20193000" y="3148853"/>
          <a:ext cx="3048000" cy="1068481"/>
        </a:xfrm>
        <a:prstGeom prst="borderCallout2">
          <a:avLst>
            <a:gd name="adj1" fmla="val 100872"/>
            <a:gd name="adj2" fmla="val 60508"/>
            <a:gd name="adj3" fmla="val 136795"/>
            <a:gd name="adj4" fmla="val 73966"/>
            <a:gd name="adj5" fmla="val 164197"/>
            <a:gd name="adj6" fmla="val 87013"/>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「支援障害学生数」に記載があるのに、「支援内容入力シート」にいずれの支援の選択もない場合は、当該障害種のセルが黄色になります。その場合は、「支援内容入力シート」をご確認ください。</a:t>
          </a:r>
        </a:p>
      </xdr:txBody>
    </xdr:sp>
    <xdr:clientData/>
  </xdr:twoCellAnchor>
  <xdr:twoCellAnchor>
    <xdr:from>
      <xdr:col>44</xdr:col>
      <xdr:colOff>291353</xdr:colOff>
      <xdr:row>5</xdr:row>
      <xdr:rowOff>864578</xdr:rowOff>
    </xdr:from>
    <xdr:to>
      <xdr:col>53</xdr:col>
      <xdr:colOff>303251</xdr:colOff>
      <xdr:row>6</xdr:row>
      <xdr:rowOff>974481</xdr:rowOff>
    </xdr:to>
    <xdr:sp macro="" textlink="">
      <xdr:nvSpPr>
        <xdr:cNvPr id="25" name="線吹き出し 2 (枠付き) 24">
          <a:extLst>
            <a:ext uri="{FF2B5EF4-FFF2-40B4-BE49-F238E27FC236}">
              <a16:creationId xmlns:a16="http://schemas.microsoft.com/office/drawing/2014/main" id="{446F8F53-08DB-42A5-A660-D0BCD0CA541E}"/>
            </a:ext>
          </a:extLst>
        </xdr:cNvPr>
        <xdr:cNvSpPr/>
      </xdr:nvSpPr>
      <xdr:spPr>
        <a:xfrm>
          <a:off x="17150603" y="2850174"/>
          <a:ext cx="3177129" cy="1099038"/>
        </a:xfrm>
        <a:prstGeom prst="borderCallout2">
          <a:avLst>
            <a:gd name="adj1" fmla="val 98491"/>
            <a:gd name="adj2" fmla="val 63182"/>
            <a:gd name="adj3" fmla="val 136091"/>
            <a:gd name="adj4" fmla="val 66637"/>
            <a:gd name="adj5" fmla="val 189755"/>
            <a:gd name="adj6" fmla="val 71811"/>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ないのに、「支援内容入力シート」でいずれかの支援が選択されている場合は、当該障害種のセルが黄色になります。その場合は、障害学生情報入力シートの「支援を提供している対象」（</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twoCellAnchor>
    <xdr:from>
      <xdr:col>51</xdr:col>
      <xdr:colOff>14653</xdr:colOff>
      <xdr:row>8</xdr:row>
      <xdr:rowOff>1</xdr:rowOff>
    </xdr:from>
    <xdr:to>
      <xdr:col>51</xdr:col>
      <xdr:colOff>342737</xdr:colOff>
      <xdr:row>9</xdr:row>
      <xdr:rowOff>14655</xdr:rowOff>
    </xdr:to>
    <xdr:sp macro="" textlink="">
      <xdr:nvSpPr>
        <xdr:cNvPr id="26" name="正方形/長方形 25">
          <a:extLst>
            <a:ext uri="{FF2B5EF4-FFF2-40B4-BE49-F238E27FC236}">
              <a16:creationId xmlns:a16="http://schemas.microsoft.com/office/drawing/2014/main" id="{853465A4-F842-4D9D-9595-5CF4B29C76C6}"/>
            </a:ext>
          </a:extLst>
        </xdr:cNvPr>
        <xdr:cNvSpPr/>
      </xdr:nvSpPr>
      <xdr:spPr>
        <a:xfrm>
          <a:off x="19350403" y="3848101"/>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14654</xdr:colOff>
      <xdr:row>8</xdr:row>
      <xdr:rowOff>0</xdr:rowOff>
    </xdr:from>
    <xdr:to>
      <xdr:col>61</xdr:col>
      <xdr:colOff>342738</xdr:colOff>
      <xdr:row>9</xdr:row>
      <xdr:rowOff>14654</xdr:rowOff>
    </xdr:to>
    <xdr:sp macro="" textlink="">
      <xdr:nvSpPr>
        <xdr:cNvPr id="27" name="正方形/長方形 26">
          <a:extLst>
            <a:ext uri="{FF2B5EF4-FFF2-40B4-BE49-F238E27FC236}">
              <a16:creationId xmlns:a16="http://schemas.microsoft.com/office/drawing/2014/main" id="{EE99EACF-2A15-4252-A969-BF0F34065435}"/>
            </a:ext>
          </a:extLst>
        </xdr:cNvPr>
        <xdr:cNvSpPr/>
      </xdr:nvSpPr>
      <xdr:spPr>
        <a:xfrm>
          <a:off x="22874654" y="38481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1455965</xdr:colOff>
      <xdr:row>0</xdr:row>
      <xdr:rowOff>571499</xdr:rowOff>
    </xdr:from>
    <xdr:to>
      <xdr:col>59</xdr:col>
      <xdr:colOff>68039</xdr:colOff>
      <xdr:row>1</xdr:row>
      <xdr:rowOff>13604</xdr:rowOff>
    </xdr:to>
    <xdr:sp macro="" textlink="">
      <xdr:nvSpPr>
        <xdr:cNvPr id="17" name="右中かっこ 16">
          <a:extLst>
            <a:ext uri="{FF2B5EF4-FFF2-40B4-BE49-F238E27FC236}">
              <a16:creationId xmlns:a16="http://schemas.microsoft.com/office/drawing/2014/main" id="{720B9B84-FB59-492F-985C-DEB0BB8636B8}"/>
            </a:ext>
          </a:extLst>
        </xdr:cNvPr>
        <xdr:cNvSpPr/>
      </xdr:nvSpPr>
      <xdr:spPr>
        <a:xfrm rot="16200000">
          <a:off x="18961556" y="-2564949"/>
          <a:ext cx="204105" cy="6477002"/>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1187824</xdr:colOff>
      <xdr:row>0</xdr:row>
      <xdr:rowOff>54429</xdr:rowOff>
    </xdr:from>
    <xdr:to>
      <xdr:col>59</xdr:col>
      <xdr:colOff>336176</xdr:colOff>
      <xdr:row>0</xdr:row>
      <xdr:rowOff>558490</xdr:rowOff>
    </xdr:to>
    <xdr:sp macro="" textlink="">
      <xdr:nvSpPr>
        <xdr:cNvPr id="28" name="テキスト ボックス 27">
          <a:extLst>
            <a:ext uri="{FF2B5EF4-FFF2-40B4-BE49-F238E27FC236}">
              <a16:creationId xmlns:a16="http://schemas.microsoft.com/office/drawing/2014/main" id="{BDC4FF58-D239-4A24-A927-6EA08B9DCF4D}"/>
            </a:ext>
          </a:extLst>
        </xdr:cNvPr>
        <xdr:cNvSpPr txBox="1"/>
      </xdr:nvSpPr>
      <xdr:spPr>
        <a:xfrm>
          <a:off x="15374471" y="54429"/>
          <a:ext cx="6891617"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40</xdr:col>
      <xdr:colOff>1457325</xdr:colOff>
      <xdr:row>29</xdr:row>
      <xdr:rowOff>19050</xdr:rowOff>
    </xdr:from>
    <xdr:to>
      <xdr:col>67</xdr:col>
      <xdr:colOff>9525</xdr:colOff>
      <xdr:row>31</xdr:row>
      <xdr:rowOff>27517</xdr:rowOff>
    </xdr:to>
    <xdr:sp macro="" textlink="">
      <xdr:nvSpPr>
        <xdr:cNvPr id="2" name="正方形/長方形 1">
          <a:extLst>
            <a:ext uri="{FF2B5EF4-FFF2-40B4-BE49-F238E27FC236}">
              <a16:creationId xmlns:a16="http://schemas.microsoft.com/office/drawing/2014/main" id="{830DBAB7-8967-4F9A-BB20-E58FB3DF0B4A}"/>
            </a:ext>
          </a:extLst>
        </xdr:cNvPr>
        <xdr:cNvSpPr/>
      </xdr:nvSpPr>
      <xdr:spPr>
        <a:xfrm rot="5400000">
          <a:off x="20145904" y="5362046"/>
          <a:ext cx="465667" cy="9210675"/>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57149</xdr:colOff>
      <xdr:row>32</xdr:row>
      <xdr:rowOff>50797</xdr:rowOff>
    </xdr:from>
    <xdr:to>
      <xdr:col>48</xdr:col>
      <xdr:colOff>215899</xdr:colOff>
      <xdr:row>37</xdr:row>
      <xdr:rowOff>131229</xdr:rowOff>
    </xdr:to>
    <xdr:sp macro="" textlink="">
      <xdr:nvSpPr>
        <xdr:cNvPr id="3" name="正方形/長方形 2">
          <a:extLst>
            <a:ext uri="{FF2B5EF4-FFF2-40B4-BE49-F238E27FC236}">
              <a16:creationId xmlns:a16="http://schemas.microsoft.com/office/drawing/2014/main" id="{D1E9674B-8DD4-4D67-B9CF-CE8F9AC89788}"/>
            </a:ext>
          </a:extLst>
        </xdr:cNvPr>
        <xdr:cNvSpPr/>
      </xdr:nvSpPr>
      <xdr:spPr>
        <a:xfrm>
          <a:off x="16221074" y="10452097"/>
          <a:ext cx="2273300"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48</xdr:col>
      <xdr:colOff>215899</xdr:colOff>
      <xdr:row>30</xdr:row>
      <xdr:rowOff>104775</xdr:rowOff>
    </xdr:from>
    <xdr:to>
      <xdr:col>50</xdr:col>
      <xdr:colOff>171450</xdr:colOff>
      <xdr:row>34</xdr:row>
      <xdr:rowOff>205313</xdr:rowOff>
    </xdr:to>
    <xdr:cxnSp macro="">
      <xdr:nvCxnSpPr>
        <xdr:cNvPr id="4" name="直線矢印コネクタ 3">
          <a:extLst>
            <a:ext uri="{FF2B5EF4-FFF2-40B4-BE49-F238E27FC236}">
              <a16:creationId xmlns:a16="http://schemas.microsoft.com/office/drawing/2014/main" id="{69B9405B-2124-4CA8-BC2B-53F14D6DC1A7}"/>
            </a:ext>
          </a:extLst>
        </xdr:cNvPr>
        <xdr:cNvCxnSpPr>
          <a:endCxn id="3" idx="3"/>
        </xdr:cNvCxnSpPr>
      </xdr:nvCxnSpPr>
      <xdr:spPr>
        <a:xfrm flipH="1">
          <a:off x="18494374" y="10048875"/>
          <a:ext cx="660401" cy="1014938"/>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44453</xdr:colOff>
      <xdr:row>7</xdr:row>
      <xdr:rowOff>19050</xdr:rowOff>
    </xdr:from>
    <xdr:to>
      <xdr:col>62</xdr:col>
      <xdr:colOff>337611</xdr:colOff>
      <xdr:row>9</xdr:row>
      <xdr:rowOff>226484</xdr:rowOff>
    </xdr:to>
    <xdr:sp macro="" textlink="">
      <xdr:nvSpPr>
        <xdr:cNvPr id="11" name="正方形/長方形 10">
          <a:extLst>
            <a:ext uri="{FF2B5EF4-FFF2-40B4-BE49-F238E27FC236}">
              <a16:creationId xmlns:a16="http://schemas.microsoft.com/office/drawing/2014/main" id="{D6F5C34B-906C-4333-9C17-58B6FA44EFB7}"/>
            </a:ext>
          </a:extLst>
        </xdr:cNvPr>
        <xdr:cNvSpPr/>
      </xdr:nvSpPr>
      <xdr:spPr>
        <a:xfrm>
          <a:off x="23256878" y="4705350"/>
          <a:ext cx="293158" cy="664634"/>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19053</xdr:colOff>
      <xdr:row>7</xdr:row>
      <xdr:rowOff>30692</xdr:rowOff>
    </xdr:from>
    <xdr:to>
      <xdr:col>66</xdr:col>
      <xdr:colOff>337611</xdr:colOff>
      <xdr:row>9</xdr:row>
      <xdr:rowOff>209550</xdr:rowOff>
    </xdr:to>
    <xdr:sp macro="" textlink="">
      <xdr:nvSpPr>
        <xdr:cNvPr id="12" name="正方形/長方形 11">
          <a:extLst>
            <a:ext uri="{FF2B5EF4-FFF2-40B4-BE49-F238E27FC236}">
              <a16:creationId xmlns:a16="http://schemas.microsoft.com/office/drawing/2014/main" id="{1C518ED1-47CE-4BC6-A91C-8F0E7E4415F4}"/>
            </a:ext>
          </a:extLst>
        </xdr:cNvPr>
        <xdr:cNvSpPr/>
      </xdr:nvSpPr>
      <xdr:spPr>
        <a:xfrm>
          <a:off x="24641178" y="4716992"/>
          <a:ext cx="318558" cy="636058"/>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228600</xdr:colOff>
      <xdr:row>11</xdr:row>
      <xdr:rowOff>116418</xdr:rowOff>
    </xdr:from>
    <xdr:to>
      <xdr:col>68</xdr:col>
      <xdr:colOff>76201</xdr:colOff>
      <xdr:row>16</xdr:row>
      <xdr:rowOff>196850</xdr:rowOff>
    </xdr:to>
    <xdr:sp macro="" textlink="">
      <xdr:nvSpPr>
        <xdr:cNvPr id="13" name="正方形/長方形 12">
          <a:extLst>
            <a:ext uri="{FF2B5EF4-FFF2-40B4-BE49-F238E27FC236}">
              <a16:creationId xmlns:a16="http://schemas.microsoft.com/office/drawing/2014/main" id="{80C23296-BB36-4FFA-A0D4-681C8BEFA216}"/>
            </a:ext>
          </a:extLst>
        </xdr:cNvPr>
        <xdr:cNvSpPr/>
      </xdr:nvSpPr>
      <xdr:spPr>
        <a:xfrm>
          <a:off x="23088600" y="5717118"/>
          <a:ext cx="2314576"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314326</xdr:colOff>
      <xdr:row>9</xdr:row>
      <xdr:rowOff>7409</xdr:rowOff>
    </xdr:from>
    <xdr:to>
      <xdr:col>66</xdr:col>
      <xdr:colOff>247651</xdr:colOff>
      <xdr:row>11</xdr:row>
      <xdr:rowOff>140759</xdr:rowOff>
    </xdr:to>
    <xdr:cxnSp macro="">
      <xdr:nvCxnSpPr>
        <xdr:cNvPr id="14" name="直線矢印コネクタ 13">
          <a:extLst>
            <a:ext uri="{FF2B5EF4-FFF2-40B4-BE49-F238E27FC236}">
              <a16:creationId xmlns:a16="http://schemas.microsoft.com/office/drawing/2014/main" id="{A7FDF0E7-E84A-4AEE-876E-67B3E6B9EA3D}"/>
            </a:ext>
          </a:extLst>
        </xdr:cNvPr>
        <xdr:cNvCxnSpPr/>
      </xdr:nvCxnSpPr>
      <xdr:spPr>
        <a:xfrm flipH="1">
          <a:off x="24584026" y="5150909"/>
          <a:ext cx="285750" cy="59055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304801</xdr:colOff>
      <xdr:row>9</xdr:row>
      <xdr:rowOff>35984</xdr:rowOff>
    </xdr:from>
    <xdr:to>
      <xdr:col>63</xdr:col>
      <xdr:colOff>219076</xdr:colOff>
      <xdr:row>11</xdr:row>
      <xdr:rowOff>112184</xdr:rowOff>
    </xdr:to>
    <xdr:cxnSp macro="">
      <xdr:nvCxnSpPr>
        <xdr:cNvPr id="15" name="直線矢印コネクタ 14">
          <a:extLst>
            <a:ext uri="{FF2B5EF4-FFF2-40B4-BE49-F238E27FC236}">
              <a16:creationId xmlns:a16="http://schemas.microsoft.com/office/drawing/2014/main" id="{FA34AA9A-1854-45EB-AB2E-96CDE5BD5196}"/>
            </a:ext>
          </a:extLst>
        </xdr:cNvPr>
        <xdr:cNvCxnSpPr/>
      </xdr:nvCxnSpPr>
      <xdr:spPr>
        <a:xfrm>
          <a:off x="23517226" y="5179484"/>
          <a:ext cx="266700" cy="53340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190500</xdr:colOff>
      <xdr:row>0</xdr:row>
      <xdr:rowOff>34637</xdr:rowOff>
    </xdr:from>
    <xdr:to>
      <xdr:col>10</xdr:col>
      <xdr:colOff>5106265</xdr:colOff>
      <xdr:row>3</xdr:row>
      <xdr:rowOff>86591</xdr:rowOff>
    </xdr:to>
    <xdr:sp macro="" textlink="">
      <xdr:nvSpPr>
        <xdr:cNvPr id="6" name="テキスト ボックス 5">
          <a:extLst>
            <a:ext uri="{FF2B5EF4-FFF2-40B4-BE49-F238E27FC236}">
              <a16:creationId xmlns:a16="http://schemas.microsoft.com/office/drawing/2014/main" id="{4BB8A9F1-06C2-4C32-9FF1-5C97C922F991}"/>
            </a:ext>
          </a:extLst>
        </xdr:cNvPr>
        <xdr:cNvSpPr txBox="1"/>
      </xdr:nvSpPr>
      <xdr:spPr>
        <a:xfrm>
          <a:off x="9161318" y="34637"/>
          <a:ext cx="7305674" cy="128154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内訳（診断名）」に記入されている診断名を、シート「診断名検索」に記載されている「診断名リスト」と照合して、「障害大区分」、「障害小区分」及び「記入するシート」を自動で表示します。記入の参考としてください。</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ただし、「診断名リスト」に載っている「診断名」の文言と厳密に一致しない場合は照合することができず、障害区分として誤りでなくても、</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14</xdr:col>
      <xdr:colOff>1219198</xdr:colOff>
      <xdr:row>10</xdr:row>
      <xdr:rowOff>152400</xdr:rowOff>
    </xdr:from>
    <xdr:to>
      <xdr:col>17</xdr:col>
      <xdr:colOff>33617</xdr:colOff>
      <xdr:row>20</xdr:row>
      <xdr:rowOff>0</xdr:rowOff>
    </xdr:to>
    <xdr:sp macro="" textlink="">
      <xdr:nvSpPr>
        <xdr:cNvPr id="12" name="線吹き出し 2 (枠付き) 24">
          <a:extLst>
            <a:ext uri="{FF2B5EF4-FFF2-40B4-BE49-F238E27FC236}">
              <a16:creationId xmlns:a16="http://schemas.microsoft.com/office/drawing/2014/main" id="{F3CB2616-C0BF-461D-9448-5B612C2A11C8}"/>
            </a:ext>
          </a:extLst>
        </xdr:cNvPr>
        <xdr:cNvSpPr/>
      </xdr:nvSpPr>
      <xdr:spPr>
        <a:xfrm>
          <a:off x="19964398" y="3219450"/>
          <a:ext cx="3376894" cy="1752600"/>
        </a:xfrm>
        <a:prstGeom prst="borderCallout2">
          <a:avLst>
            <a:gd name="adj1" fmla="val 291"/>
            <a:gd name="adj2" fmla="val 64070"/>
            <a:gd name="adj3" fmla="val -36844"/>
            <a:gd name="adj4" fmla="val 56742"/>
            <a:gd name="adj5" fmla="val -52569"/>
            <a:gd name="adj6" fmla="val 527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その場合は、「障害学生情報入力シート」の「その他の精神障害」の学生の「診断名」（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1489261</xdr:colOff>
      <xdr:row>8</xdr:row>
      <xdr:rowOff>104775</xdr:rowOff>
    </xdr:from>
    <xdr:to>
      <xdr:col>15</xdr:col>
      <xdr:colOff>1590675</xdr:colOff>
      <xdr:row>10</xdr:row>
      <xdr:rowOff>152400</xdr:rowOff>
    </xdr:to>
    <xdr:cxnSp macro="">
      <xdr:nvCxnSpPr>
        <xdr:cNvPr id="13" name="直線矢印コネクタ 12">
          <a:extLst>
            <a:ext uri="{FF2B5EF4-FFF2-40B4-BE49-F238E27FC236}">
              <a16:creationId xmlns:a16="http://schemas.microsoft.com/office/drawing/2014/main" id="{EDB877F0-8880-43C3-87D9-2CEE78308E0E}"/>
            </a:ext>
          </a:extLst>
        </xdr:cNvPr>
        <xdr:cNvCxnSpPr>
          <a:endCxn id="12" idx="3"/>
        </xdr:cNvCxnSpPr>
      </xdr:nvCxnSpPr>
      <xdr:spPr>
        <a:xfrm flipH="1">
          <a:off x="21653686" y="2790825"/>
          <a:ext cx="101414" cy="4286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3</xdr:row>
      <xdr:rowOff>51955</xdr:rowOff>
    </xdr:from>
    <xdr:to>
      <xdr:col>10</xdr:col>
      <xdr:colOff>1350818</xdr:colOff>
      <xdr:row>5</xdr:row>
      <xdr:rowOff>247650</xdr:rowOff>
    </xdr:to>
    <xdr:sp macro="" textlink="">
      <xdr:nvSpPr>
        <xdr:cNvPr id="19" name="線吹き出し 2 (枠付き) 26">
          <a:extLst>
            <a:ext uri="{FF2B5EF4-FFF2-40B4-BE49-F238E27FC236}">
              <a16:creationId xmlns:a16="http://schemas.microsoft.com/office/drawing/2014/main" id="{1BABA33B-A45E-4BC2-A12C-D4AA5ABDA2B7}"/>
            </a:ext>
          </a:extLst>
        </xdr:cNvPr>
        <xdr:cNvSpPr/>
      </xdr:nvSpPr>
      <xdr:spPr>
        <a:xfrm>
          <a:off x="9067800" y="1280680"/>
          <a:ext cx="3646343" cy="586220"/>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10</xdr:col>
      <xdr:colOff>2303318</xdr:colOff>
      <xdr:row>2</xdr:row>
      <xdr:rowOff>155864</xdr:rowOff>
    </xdr:from>
    <xdr:to>
      <xdr:col>10</xdr:col>
      <xdr:colOff>5524500</xdr:colOff>
      <xdr:row>5</xdr:row>
      <xdr:rowOff>155864</xdr:rowOff>
    </xdr:to>
    <xdr:sp macro="" textlink="">
      <xdr:nvSpPr>
        <xdr:cNvPr id="20" name="テキスト ボックス 19">
          <a:extLst>
            <a:ext uri="{FF2B5EF4-FFF2-40B4-BE49-F238E27FC236}">
              <a16:creationId xmlns:a16="http://schemas.microsoft.com/office/drawing/2014/main" id="{23126D5D-5FA5-4621-8D3A-AA736B17C280}"/>
            </a:ext>
          </a:extLst>
        </xdr:cNvPr>
        <xdr:cNvSpPr txBox="1"/>
      </xdr:nvSpPr>
      <xdr:spPr>
        <a:xfrm>
          <a:off x="13664045" y="1125682"/>
          <a:ext cx="3221182" cy="65809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3342408</xdr:colOff>
      <xdr:row>5</xdr:row>
      <xdr:rowOff>155863</xdr:rowOff>
    </xdr:from>
    <xdr:to>
      <xdr:col>10</xdr:col>
      <xdr:colOff>3523384</xdr:colOff>
      <xdr:row>5</xdr:row>
      <xdr:rowOff>651163</xdr:rowOff>
    </xdr:to>
    <xdr:cxnSp macro="">
      <xdr:nvCxnSpPr>
        <xdr:cNvPr id="21" name="直線矢印コネクタ 20">
          <a:extLst>
            <a:ext uri="{FF2B5EF4-FFF2-40B4-BE49-F238E27FC236}">
              <a16:creationId xmlns:a16="http://schemas.microsoft.com/office/drawing/2014/main" id="{70F6266A-856E-4670-8292-B617C32DFFB1}"/>
            </a:ext>
          </a:extLst>
        </xdr:cNvPr>
        <xdr:cNvCxnSpPr/>
      </xdr:nvCxnSpPr>
      <xdr:spPr>
        <a:xfrm flipH="1">
          <a:off x="14703135" y="1783772"/>
          <a:ext cx="180976"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28575</xdr:colOff>
      <xdr:row>21</xdr:row>
      <xdr:rowOff>76200</xdr:rowOff>
    </xdr:from>
    <xdr:to>
      <xdr:col>15</xdr:col>
      <xdr:colOff>1152525</xdr:colOff>
      <xdr:row>25</xdr:row>
      <xdr:rowOff>161925</xdr:rowOff>
    </xdr:to>
    <xdr:sp macro="" textlink="">
      <xdr:nvSpPr>
        <xdr:cNvPr id="2" name="テキスト ボックス 1">
          <a:extLst>
            <a:ext uri="{FF2B5EF4-FFF2-40B4-BE49-F238E27FC236}">
              <a16:creationId xmlns:a16="http://schemas.microsoft.com/office/drawing/2014/main" id="{6DDFC3A4-66B2-7E7D-4D59-659A7BE34872}"/>
            </a:ext>
          </a:extLst>
        </xdr:cNvPr>
        <xdr:cNvSpPr txBox="1"/>
      </xdr:nvSpPr>
      <xdr:spPr>
        <a:xfrm>
          <a:off x="17354550" y="5238750"/>
          <a:ext cx="3962400"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12</xdr:col>
      <xdr:colOff>133350</xdr:colOff>
      <xdr:row>0</xdr:row>
      <xdr:rowOff>542925</xdr:rowOff>
    </xdr:from>
    <xdr:to>
      <xdr:col>15</xdr:col>
      <xdr:colOff>1552575</xdr:colOff>
      <xdr:row>2</xdr:row>
      <xdr:rowOff>266699</xdr:rowOff>
    </xdr:to>
    <xdr:sp macro="" textlink="">
      <xdr:nvSpPr>
        <xdr:cNvPr id="3" name="テキスト ボックス 2">
          <a:extLst>
            <a:ext uri="{FF2B5EF4-FFF2-40B4-BE49-F238E27FC236}">
              <a16:creationId xmlns:a16="http://schemas.microsoft.com/office/drawing/2014/main" id="{16A62814-3340-4BF7-8C32-94C2CE32A58A}"/>
            </a:ext>
          </a:extLst>
        </xdr:cNvPr>
        <xdr:cNvSpPr txBox="1"/>
      </xdr:nvSpPr>
      <xdr:spPr>
        <a:xfrm>
          <a:off x="17030700" y="542925"/>
          <a:ext cx="4686300" cy="685799"/>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「８．障害学生数～合理的配慮提供学生数」で、「精神障害」の「その他の精神障害」に計上されている場合、調査票にコピー＆ペーストをお願いします。</a:t>
          </a:r>
        </a:p>
      </xdr:txBody>
    </xdr:sp>
    <xdr:clientData/>
  </xdr:twoCellAnchor>
  <xdr:twoCellAnchor>
    <xdr:from>
      <xdr:col>17</xdr:col>
      <xdr:colOff>223015</xdr:colOff>
      <xdr:row>0</xdr:row>
      <xdr:rowOff>183602</xdr:rowOff>
    </xdr:from>
    <xdr:to>
      <xdr:col>22</xdr:col>
      <xdr:colOff>21677</xdr:colOff>
      <xdr:row>3</xdr:row>
      <xdr:rowOff>142546</xdr:rowOff>
    </xdr:to>
    <xdr:sp macro="" textlink="">
      <xdr:nvSpPr>
        <xdr:cNvPr id="4" name="線吹き出し 2 (枠付き) 17">
          <a:extLst>
            <a:ext uri="{FF2B5EF4-FFF2-40B4-BE49-F238E27FC236}">
              <a16:creationId xmlns:a16="http://schemas.microsoft.com/office/drawing/2014/main" id="{57626AE7-D98A-4827-B42B-CC2A606C1A48}"/>
            </a:ext>
          </a:extLst>
        </xdr:cNvPr>
        <xdr:cNvSpPr/>
      </xdr:nvSpPr>
      <xdr:spPr>
        <a:xfrm>
          <a:off x="23530690" y="183602"/>
          <a:ext cx="2932387" cy="1187669"/>
        </a:xfrm>
        <a:prstGeom prst="borderCallout2">
          <a:avLst>
            <a:gd name="adj1" fmla="val 101295"/>
            <a:gd name="adj2" fmla="val 15326"/>
            <a:gd name="adj3" fmla="val 99728"/>
            <a:gd name="adj4" fmla="val 34548"/>
            <a:gd name="adj5" fmla="val 186060"/>
            <a:gd name="adj6" fmla="val 1132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黄色になりましたら、障害区分が「その他の精神障害」の学生の「支援を提供する対象」（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1200150</xdr:colOff>
      <xdr:row>10</xdr:row>
      <xdr:rowOff>152400</xdr:rowOff>
    </xdr:from>
    <xdr:to>
      <xdr:col>16</xdr:col>
      <xdr:colOff>344366</xdr:colOff>
      <xdr:row>21</xdr:row>
      <xdr:rowOff>19050</xdr:rowOff>
    </xdr:to>
    <xdr:sp macro="" textlink="">
      <xdr:nvSpPr>
        <xdr:cNvPr id="3" name="線吹き出し 2 (枠付き) 24">
          <a:extLst>
            <a:ext uri="{FF2B5EF4-FFF2-40B4-BE49-F238E27FC236}">
              <a16:creationId xmlns:a16="http://schemas.microsoft.com/office/drawing/2014/main" id="{6E5F2181-9545-463B-9383-747FCC9C4D77}"/>
            </a:ext>
          </a:extLst>
        </xdr:cNvPr>
        <xdr:cNvSpPr/>
      </xdr:nvSpPr>
      <xdr:spPr>
        <a:xfrm>
          <a:off x="19945350" y="3219450"/>
          <a:ext cx="3125666" cy="1962150"/>
        </a:xfrm>
        <a:prstGeom prst="borderCallout2">
          <a:avLst>
            <a:gd name="adj1" fmla="val 291"/>
            <a:gd name="adj2" fmla="val 64070"/>
            <a:gd name="adj3" fmla="val -36844"/>
            <a:gd name="adj4" fmla="val 56742"/>
            <a:gd name="adj5" fmla="val -41091"/>
            <a:gd name="adj6" fmla="val 5554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その場合は、「障害学生情報入力シート」の「その他の精神障害」の学生の「診断名」（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p>
      </xdr:txBody>
    </xdr:sp>
    <xdr:clientData/>
  </xdr:twoCellAnchor>
  <xdr:twoCellAnchor>
    <xdr:from>
      <xdr:col>15</xdr:col>
      <xdr:colOff>1390650</xdr:colOff>
      <xdr:row>8</xdr:row>
      <xdr:rowOff>104775</xdr:rowOff>
    </xdr:from>
    <xdr:to>
      <xdr:col>15</xdr:col>
      <xdr:colOff>1590675</xdr:colOff>
      <xdr:row>10</xdr:row>
      <xdr:rowOff>152400</xdr:rowOff>
    </xdr:to>
    <xdr:cxnSp macro="">
      <xdr:nvCxnSpPr>
        <xdr:cNvPr id="4" name="直線矢印コネクタ 3">
          <a:extLst>
            <a:ext uri="{FF2B5EF4-FFF2-40B4-BE49-F238E27FC236}">
              <a16:creationId xmlns:a16="http://schemas.microsoft.com/office/drawing/2014/main" id="{0733D3CE-2521-4F5E-B7A0-683753AEC7D7}"/>
            </a:ext>
          </a:extLst>
        </xdr:cNvPr>
        <xdr:cNvCxnSpPr/>
      </xdr:nvCxnSpPr>
      <xdr:spPr>
        <a:xfrm flipH="1">
          <a:off x="21555075" y="2790825"/>
          <a:ext cx="200025" cy="4286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167121</xdr:colOff>
      <xdr:row>0</xdr:row>
      <xdr:rowOff>495299</xdr:rowOff>
    </xdr:from>
    <xdr:to>
      <xdr:col>15</xdr:col>
      <xdr:colOff>1327438</xdr:colOff>
      <xdr:row>2</xdr:row>
      <xdr:rowOff>133349</xdr:rowOff>
    </xdr:to>
    <xdr:sp macro="" textlink="">
      <xdr:nvSpPr>
        <xdr:cNvPr id="8" name="テキスト ボックス 7">
          <a:extLst>
            <a:ext uri="{FF2B5EF4-FFF2-40B4-BE49-F238E27FC236}">
              <a16:creationId xmlns:a16="http://schemas.microsoft.com/office/drawing/2014/main" id="{569E319E-1851-41DD-AF1A-C7D8E78A79EA}"/>
            </a:ext>
          </a:extLst>
        </xdr:cNvPr>
        <xdr:cNvSpPr txBox="1"/>
      </xdr:nvSpPr>
      <xdr:spPr>
        <a:xfrm>
          <a:off x="17064471" y="495299"/>
          <a:ext cx="4427392" cy="6000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a:t>
          </a:r>
          <a:r>
            <a:rPr kumimoji="1" lang="ja-JP" altLang="ja-JP" sz="1100" b="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計上されている場合、調査票にコピー＆ペーストをお願いします。</a:t>
          </a:r>
          <a:endParaRPr kumimoji="1" lang="en-US" altLang="ja-JP" sz="11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8</xdr:col>
      <xdr:colOff>207818</xdr:colOff>
      <xdr:row>0</xdr:row>
      <xdr:rowOff>34637</xdr:rowOff>
    </xdr:from>
    <xdr:to>
      <xdr:col>10</xdr:col>
      <xdr:colOff>5123583</xdr:colOff>
      <xdr:row>3</xdr:row>
      <xdr:rowOff>86591</xdr:rowOff>
    </xdr:to>
    <xdr:sp macro="" textlink="">
      <xdr:nvSpPr>
        <xdr:cNvPr id="12" name="テキスト ボックス 11">
          <a:extLst>
            <a:ext uri="{FF2B5EF4-FFF2-40B4-BE49-F238E27FC236}">
              <a16:creationId xmlns:a16="http://schemas.microsoft.com/office/drawing/2014/main" id="{067538C3-1F9D-4B41-BBE0-7654B9CB399C}"/>
            </a:ext>
          </a:extLst>
        </xdr:cNvPr>
        <xdr:cNvSpPr txBox="1"/>
      </xdr:nvSpPr>
      <xdr:spPr>
        <a:xfrm>
          <a:off x="9178636" y="34637"/>
          <a:ext cx="7305674" cy="128154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内訳（診断名）」に記入されている診断名を、シート「診断名検索」に記載されている「診断名リスト」と照合して、「障害大区分」、「障害小区分」及び「記入するシート」を自動で表示します。記入の参考と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pPr eaLnBrk="1" fontAlgn="auto" latinLnBrk="0" hangingPunct="1"/>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「その他の障害」に該当するものを１つのセルに２つ以上記載した場合、障害区分は「その他の障害」で合っていますが、「障害区分確認欄」は</a:t>
          </a:r>
          <a:r>
            <a:rPr kumimoji="1" lang="en-US"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8</xdr:col>
      <xdr:colOff>155863</xdr:colOff>
      <xdr:row>3</xdr:row>
      <xdr:rowOff>17318</xdr:rowOff>
    </xdr:from>
    <xdr:to>
      <xdr:col>10</xdr:col>
      <xdr:colOff>1489364</xdr:colOff>
      <xdr:row>5</xdr:row>
      <xdr:rowOff>207818</xdr:rowOff>
    </xdr:to>
    <xdr:sp macro="" textlink="">
      <xdr:nvSpPr>
        <xdr:cNvPr id="13" name="線吹き出し 2 (枠付き) 26">
          <a:extLst>
            <a:ext uri="{FF2B5EF4-FFF2-40B4-BE49-F238E27FC236}">
              <a16:creationId xmlns:a16="http://schemas.microsoft.com/office/drawing/2014/main" id="{5718CBF8-C395-4313-9D1E-0A3F2CFDCAC7}"/>
            </a:ext>
          </a:extLst>
        </xdr:cNvPr>
        <xdr:cNvSpPr/>
      </xdr:nvSpPr>
      <xdr:spPr>
        <a:xfrm>
          <a:off x="9137938" y="1246043"/>
          <a:ext cx="3714751" cy="581025"/>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endParaRPr kumimoji="1" lang="en-US" altLang="ja-JP"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 </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10</xdr:col>
      <xdr:colOff>2234045</xdr:colOff>
      <xdr:row>2</xdr:row>
      <xdr:rowOff>207818</xdr:rowOff>
    </xdr:from>
    <xdr:to>
      <xdr:col>10</xdr:col>
      <xdr:colOff>5455227</xdr:colOff>
      <xdr:row>5</xdr:row>
      <xdr:rowOff>207818</xdr:rowOff>
    </xdr:to>
    <xdr:sp macro="" textlink="">
      <xdr:nvSpPr>
        <xdr:cNvPr id="14" name="テキスト ボックス 13">
          <a:extLst>
            <a:ext uri="{FF2B5EF4-FFF2-40B4-BE49-F238E27FC236}">
              <a16:creationId xmlns:a16="http://schemas.microsoft.com/office/drawing/2014/main" id="{05EDDA1C-84F6-4EAC-AEA6-DA7015824E7B}"/>
            </a:ext>
          </a:extLst>
        </xdr:cNvPr>
        <xdr:cNvSpPr txBox="1"/>
      </xdr:nvSpPr>
      <xdr:spPr>
        <a:xfrm>
          <a:off x="13594772" y="1177636"/>
          <a:ext cx="3221182" cy="65809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「記入するシート」は、その「診断名」に関するデータ（障害学生数等）を記入するべきシートを表示します。「その他の障害」に当たる診断名を書いた場合は、「シート８とシート</a:t>
          </a:r>
          <a:r>
            <a:rPr kumimoji="1" lang="en-US" altLang="ja-JP" sz="850" b="0">
              <a:ln>
                <a:noFill/>
              </a:ln>
              <a:solidFill>
                <a:srgbClr val="FF0000"/>
              </a:solidFill>
              <a:latin typeface="UD デジタル 教科書体 NK-R" panose="02020400000000000000" pitchFamily="18" charset="-128"/>
              <a:ea typeface="UD デジタル 教科書体 NK-R" panose="02020400000000000000" pitchFamily="18" charset="-128"/>
            </a:rPr>
            <a:t>10</a:t>
          </a:r>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」と表示されます。</a:t>
          </a:r>
        </a:p>
      </xdr:txBody>
    </xdr:sp>
    <xdr:clientData/>
  </xdr:twoCellAnchor>
  <xdr:twoCellAnchor>
    <xdr:from>
      <xdr:col>10</xdr:col>
      <xdr:colOff>3273135</xdr:colOff>
      <xdr:row>5</xdr:row>
      <xdr:rowOff>207817</xdr:rowOff>
    </xdr:from>
    <xdr:to>
      <xdr:col>10</xdr:col>
      <xdr:colOff>3454111</xdr:colOff>
      <xdr:row>6</xdr:row>
      <xdr:rowOff>10390</xdr:rowOff>
    </xdr:to>
    <xdr:cxnSp macro="">
      <xdr:nvCxnSpPr>
        <xdr:cNvPr id="15" name="直線矢印コネクタ 14">
          <a:extLst>
            <a:ext uri="{FF2B5EF4-FFF2-40B4-BE49-F238E27FC236}">
              <a16:creationId xmlns:a16="http://schemas.microsoft.com/office/drawing/2014/main" id="{5EAEDFCD-F8A6-4261-9D59-37B4C6302823}"/>
            </a:ext>
          </a:extLst>
        </xdr:cNvPr>
        <xdr:cNvCxnSpPr/>
      </xdr:nvCxnSpPr>
      <xdr:spPr>
        <a:xfrm flipH="1">
          <a:off x="14633862" y="1835726"/>
          <a:ext cx="180976"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38100</xdr:colOff>
      <xdr:row>21</xdr:row>
      <xdr:rowOff>114300</xdr:rowOff>
    </xdr:from>
    <xdr:to>
      <xdr:col>15</xdr:col>
      <xdr:colOff>1162050</xdr:colOff>
      <xdr:row>26</xdr:row>
      <xdr:rowOff>9525</xdr:rowOff>
    </xdr:to>
    <xdr:sp macro="" textlink="">
      <xdr:nvSpPr>
        <xdr:cNvPr id="16" name="テキスト ボックス 15">
          <a:extLst>
            <a:ext uri="{FF2B5EF4-FFF2-40B4-BE49-F238E27FC236}">
              <a16:creationId xmlns:a16="http://schemas.microsoft.com/office/drawing/2014/main" id="{2D95473C-B350-489B-996A-3B992456C10C}"/>
            </a:ext>
          </a:extLst>
        </xdr:cNvPr>
        <xdr:cNvSpPr txBox="1"/>
      </xdr:nvSpPr>
      <xdr:spPr>
        <a:xfrm>
          <a:off x="17364075" y="5276850"/>
          <a:ext cx="3962400"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266700</xdr:colOff>
      <xdr:row>0</xdr:row>
      <xdr:rowOff>114300</xdr:rowOff>
    </xdr:from>
    <xdr:to>
      <xdr:col>21</xdr:col>
      <xdr:colOff>276225</xdr:colOff>
      <xdr:row>3</xdr:row>
      <xdr:rowOff>38100</xdr:rowOff>
    </xdr:to>
    <xdr:sp macro="" textlink="">
      <xdr:nvSpPr>
        <xdr:cNvPr id="2" name="線吹き出し 2 (枠付き) 17">
          <a:extLst>
            <a:ext uri="{FF2B5EF4-FFF2-40B4-BE49-F238E27FC236}">
              <a16:creationId xmlns:a16="http://schemas.microsoft.com/office/drawing/2014/main" id="{D4DFE1A6-EBFE-4463-92F6-A84E770215C9}"/>
            </a:ext>
          </a:extLst>
        </xdr:cNvPr>
        <xdr:cNvSpPr/>
      </xdr:nvSpPr>
      <xdr:spPr>
        <a:xfrm>
          <a:off x="23574375" y="114300"/>
          <a:ext cx="2790825" cy="1152525"/>
        </a:xfrm>
        <a:prstGeom prst="borderCallout2">
          <a:avLst>
            <a:gd name="adj1" fmla="val 101295"/>
            <a:gd name="adj2" fmla="val 15326"/>
            <a:gd name="adj3" fmla="val 99728"/>
            <a:gd name="adj4" fmla="val 34548"/>
            <a:gd name="adj5" fmla="val 140150"/>
            <a:gd name="adj6" fmla="val 94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黄色くなりましたら、障害区分が「その他の障害」の学生の「支援を提供する対象」（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tabColor theme="0" tint="-0.499984740745262"/>
  </sheetPr>
  <dimension ref="A1:B27"/>
  <sheetViews>
    <sheetView topLeftCell="A4" workbookViewId="0"/>
  </sheetViews>
  <sheetFormatPr defaultRowHeight="18.75" x14ac:dyDescent="0.4"/>
  <cols>
    <col min="1" max="1" width="16" customWidth="1"/>
    <col min="2" max="2" width="16.375" bestFit="1" customWidth="1"/>
  </cols>
  <sheetData>
    <row r="1" spans="1:2" x14ac:dyDescent="0.4">
      <c r="A1" s="201" t="s">
        <v>1902</v>
      </c>
      <c r="B1" s="201" t="s">
        <v>1576</v>
      </c>
    </row>
    <row r="2" spans="1:2" x14ac:dyDescent="0.4">
      <c r="A2" s="200" t="s">
        <v>202</v>
      </c>
      <c r="B2" s="200" t="s">
        <v>1375</v>
      </c>
    </row>
    <row r="3" spans="1:2" x14ac:dyDescent="0.4">
      <c r="A3" s="194"/>
      <c r="B3" s="200" t="s">
        <v>203</v>
      </c>
    </row>
    <row r="4" spans="1:2" x14ac:dyDescent="0.4">
      <c r="B4" s="200" t="s">
        <v>1967</v>
      </c>
    </row>
    <row r="5" spans="1:2" x14ac:dyDescent="0.4">
      <c r="A5" s="199" t="s">
        <v>1889</v>
      </c>
      <c r="B5" s="199" t="s">
        <v>386</v>
      </c>
    </row>
    <row r="6" spans="1:2" x14ac:dyDescent="0.4">
      <c r="B6" s="199" t="s">
        <v>1461</v>
      </c>
    </row>
    <row r="7" spans="1:2" x14ac:dyDescent="0.4">
      <c r="B7" s="199" t="s">
        <v>2028</v>
      </c>
    </row>
    <row r="8" spans="1:2" x14ac:dyDescent="0.4">
      <c r="A8" s="198" t="s">
        <v>117</v>
      </c>
      <c r="B8" s="198" t="s">
        <v>2046</v>
      </c>
    </row>
    <row r="9" spans="1:2" x14ac:dyDescent="0.4">
      <c r="B9" s="198" t="s">
        <v>2047</v>
      </c>
    </row>
    <row r="10" spans="1:2" x14ac:dyDescent="0.4">
      <c r="B10" s="198" t="s">
        <v>2048</v>
      </c>
    </row>
    <row r="11" spans="1:2" ht="31.5" x14ac:dyDescent="0.4">
      <c r="B11" s="214" t="s">
        <v>2059</v>
      </c>
    </row>
    <row r="12" spans="1:2" x14ac:dyDescent="0.4">
      <c r="A12" s="197" t="s">
        <v>1973</v>
      </c>
      <c r="B12" s="197"/>
    </row>
    <row r="13" spans="1:2" x14ac:dyDescent="0.4">
      <c r="A13" s="193" t="s">
        <v>22</v>
      </c>
      <c r="B13" s="193" t="s">
        <v>2049</v>
      </c>
    </row>
    <row r="14" spans="1:2" x14ac:dyDescent="0.4">
      <c r="B14" s="193" t="s">
        <v>2050</v>
      </c>
    </row>
    <row r="15" spans="1:2" x14ac:dyDescent="0.4">
      <c r="B15" s="193" t="s">
        <v>2051</v>
      </c>
    </row>
    <row r="16" spans="1:2" x14ac:dyDescent="0.4">
      <c r="B16" s="193" t="s">
        <v>2052</v>
      </c>
    </row>
    <row r="17" spans="1:2" x14ac:dyDescent="0.4">
      <c r="A17" s="194"/>
      <c r="B17" s="193" t="s">
        <v>2053</v>
      </c>
    </row>
    <row r="18" spans="1:2" x14ac:dyDescent="0.4">
      <c r="A18" s="192" t="s">
        <v>111</v>
      </c>
      <c r="B18" s="192" t="s">
        <v>2054</v>
      </c>
    </row>
    <row r="19" spans="1:2" x14ac:dyDescent="0.4">
      <c r="B19" s="192" t="s">
        <v>2055</v>
      </c>
    </row>
    <row r="20" spans="1:2" x14ac:dyDescent="0.4">
      <c r="B20" s="192" t="s">
        <v>2056</v>
      </c>
    </row>
    <row r="21" spans="1:2" ht="31.5" x14ac:dyDescent="0.4">
      <c r="B21" s="192" t="s">
        <v>1479</v>
      </c>
    </row>
    <row r="22" spans="1:2" x14ac:dyDescent="0.4">
      <c r="B22" s="192" t="s">
        <v>1950</v>
      </c>
    </row>
    <row r="23" spans="1:2" x14ac:dyDescent="0.4">
      <c r="B23" s="192" t="s">
        <v>2057</v>
      </c>
    </row>
    <row r="24" spans="1:2" x14ac:dyDescent="0.4">
      <c r="A24" s="212" t="s">
        <v>1952</v>
      </c>
      <c r="B24" s="213"/>
    </row>
    <row r="25" spans="1:2" x14ac:dyDescent="0.4">
      <c r="A25" s="196" t="s">
        <v>2058</v>
      </c>
      <c r="B25" s="195" t="s">
        <v>2042</v>
      </c>
    </row>
    <row r="26" spans="1:2" ht="31.5" x14ac:dyDescent="0.4">
      <c r="B26" s="195" t="s">
        <v>2044</v>
      </c>
    </row>
    <row r="27" spans="1:2" x14ac:dyDescent="0.4">
      <c r="A27" s="191" t="s">
        <v>53</v>
      </c>
      <c r="B27" s="190"/>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AT99"/>
  <sheetViews>
    <sheetView view="pageBreakPreview" zoomScaleNormal="100" zoomScaleSheetLayoutView="100" workbookViewId="0">
      <selection sqref="A1:V1"/>
    </sheetView>
  </sheetViews>
  <sheetFormatPr defaultColWidth="8.5" defaultRowHeight="15" x14ac:dyDescent="0.4"/>
  <cols>
    <col min="1" max="1" width="10.625" style="23" customWidth="1"/>
    <col min="2" max="2" width="25.625" style="23" customWidth="1"/>
    <col min="3" max="22" width="4.625" style="23" customWidth="1"/>
    <col min="23" max="23" width="1.125" style="23" customWidth="1"/>
    <col min="24" max="24" width="8.5" style="23" customWidth="1"/>
    <col min="25" max="25" width="10.625" style="23" customWidth="1"/>
    <col min="26" max="26" width="25.625" style="23" customWidth="1"/>
    <col min="27" max="76" width="4.625" style="23" customWidth="1"/>
    <col min="77" max="16384" width="8.5" style="23"/>
  </cols>
  <sheetData>
    <row r="1" spans="1:41" s="24" customFormat="1" ht="60" customHeight="1" x14ac:dyDescent="0.4">
      <c r="A1" s="1397" t="s">
        <v>2813</v>
      </c>
      <c r="B1" s="1397"/>
      <c r="C1" s="1397"/>
      <c r="D1" s="1397"/>
      <c r="E1" s="1397"/>
      <c r="F1" s="1397"/>
      <c r="G1" s="1397"/>
      <c r="H1" s="1397"/>
      <c r="I1" s="1397"/>
      <c r="J1" s="1397"/>
      <c r="K1" s="1397"/>
      <c r="L1" s="1397"/>
      <c r="M1" s="1397"/>
      <c r="N1" s="1397"/>
      <c r="O1" s="1397"/>
      <c r="P1" s="1397"/>
      <c r="Q1" s="1397"/>
      <c r="R1" s="1397"/>
      <c r="S1" s="1397"/>
      <c r="T1" s="1397"/>
      <c r="U1" s="1397"/>
      <c r="V1" s="1397"/>
    </row>
    <row r="2" spans="1:41" s="24" customFormat="1" ht="17.25" customHeight="1" x14ac:dyDescent="0.4">
      <c r="A2" s="1522"/>
      <c r="B2" s="1522"/>
      <c r="C2" s="1522"/>
      <c r="D2" s="1522"/>
      <c r="E2" s="1522"/>
      <c r="F2" s="1522"/>
      <c r="G2" s="1522"/>
      <c r="H2" s="1522"/>
      <c r="I2" s="1522"/>
      <c r="J2" s="1522"/>
      <c r="K2" s="1522"/>
      <c r="L2" s="1522"/>
      <c r="M2" s="1522"/>
      <c r="N2" s="1522"/>
      <c r="O2" s="1522"/>
      <c r="P2" s="1522"/>
      <c r="Q2" s="1522"/>
      <c r="R2" s="1522"/>
      <c r="S2" s="1522"/>
      <c r="T2" s="1522"/>
      <c r="U2" s="1522"/>
      <c r="V2" s="1522"/>
      <c r="Y2" s="23"/>
    </row>
    <row r="3" spans="1:41" s="24" customFormat="1" ht="17.25" customHeight="1" x14ac:dyDescent="0.4">
      <c r="A3" s="285"/>
      <c r="B3" s="285"/>
      <c r="C3" s="285"/>
      <c r="D3" s="286" t="s">
        <v>2925</v>
      </c>
      <c r="E3" s="459">
        <f>COUNTIFS(卒業生情報入力シート!$D$29:$D$1028,"&lt;&gt;",卒業生情報入力シート!$E$29:$E$1028,"&lt;&gt;視覚障害",卒業生情報入力シート!$E$29:$E$1028,"&lt;&gt;聴覚障害",卒業生情報入力シート!$E$29:$E$1028,"&lt;&gt;肢体不自由",卒業生情報入力シート!$E$29:$E$1028,"&lt;&gt;病弱",卒業生情報入力シート!$E$29:$E$1028,"&lt;&gt;発達障害",卒業生情報入力シート!$E$29:$E$1028,"&lt;&gt;精神障害",卒業生情報入力シート!$E$29:$E$1028,"&lt;&gt;知的障害",卒業生情報入力シート!$E$29:$E$1028,"&lt;&gt;重複障害",卒業生情報入力シート!$E$29:$E$1028,"&lt;&gt;その他の障害")</f>
        <v>0</v>
      </c>
      <c r="F3" s="1847" t="s">
        <v>2927</v>
      </c>
      <c r="G3" s="1522"/>
      <c r="H3" s="1522"/>
      <c r="I3" s="1522"/>
      <c r="J3" s="1522"/>
      <c r="K3" s="459" cm="1">
        <f t="array" ref="K3">SUMPRODUCT((卒業生情報入力シート!$D$29:$D$1028&lt;&gt;"")*(ISNA(MATCH(卒業生情報入力シート!$E$29:$E$1028,{"病弱","知的障害","その他の障害"},0)))*(ISNA(MATCH(卒業生情報入力シート!$F$29:$F$1028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3" s="1847" t="s">
        <v>2929</v>
      </c>
      <c r="M3" s="1522"/>
      <c r="N3" s="1522"/>
      <c r="O3" s="1522"/>
      <c r="P3" s="1522"/>
      <c r="Q3" s="459">
        <f>COUNTIFS(卒業生情報入力シート!$E$29:$E$1028,"&lt;&gt;",卒業生情報入力シート!$D$29:$D$1028,"")+COUNTIFS(卒業生情報入力シート!$E$29:$E$1028,"&lt;&gt;",卒業生情報入力シート!$D$29:$D$1028,"&lt;&gt;",卒業生情報入力シート!$D$29:$D$1028,"&lt;&gt;人文科学",卒業生情報入力シート!$D$29:$D$1028,"&lt;&gt;社会科学",卒業生情報入力シート!$D$29:$D$1028,"&lt;&gt;理学",卒業生情報入力シート!$D$29:$D$1028,"&lt;&gt;工学",卒業生情報入力シート!$D$29:$D$1028,"&lt;&gt;農学",卒業生情報入力シート!$D$29:$D$1028,"&lt;&gt;保健（医・歯学）",卒業生情報入力シート!$D$29:$D$1028,"&lt;&gt;保健（医・歯学を除く。）",卒業生情報入力シート!$D$29:$D$1028,"&lt;&gt;商船",卒業生情報入力シート!$D$29:$D$1028,"&lt;&gt;家政",卒業生情報入力シート!$D$29:$D$1028,"&lt;&gt;教育",卒業生情報入力シート!$D$29:$D$1028,"&lt;&gt;芸術",卒業生情報入力シート!$D$29:$D$1028,"&lt;&gt;その他")</f>
        <v>0</v>
      </c>
      <c r="R3" s="285"/>
      <c r="S3" s="285"/>
      <c r="T3" s="285"/>
      <c r="U3" s="285"/>
      <c r="V3" s="285"/>
      <c r="Y3" s="23"/>
      <c r="Z3" s="1843" t="s">
        <v>2933</v>
      </c>
      <c r="AA3" s="1843"/>
      <c r="AB3" s="1844"/>
      <c r="AC3" s="460"/>
      <c r="AD3" s="1842" t="s">
        <v>2927</v>
      </c>
      <c r="AE3" s="1843"/>
      <c r="AF3" s="1843"/>
      <c r="AG3" s="1843"/>
      <c r="AH3" s="1844"/>
      <c r="AI3" s="460"/>
      <c r="AJ3" s="1842" t="s">
        <v>2931</v>
      </c>
      <c r="AK3" s="1843"/>
      <c r="AL3" s="1843"/>
      <c r="AM3" s="1843"/>
      <c r="AN3" s="1844"/>
      <c r="AO3" s="460"/>
    </row>
    <row r="4" spans="1:41" s="151" customFormat="1" ht="6" customHeight="1" x14ac:dyDescent="0.4">
      <c r="E4" s="719"/>
    </row>
    <row r="5" spans="1:41" s="24" customFormat="1" ht="21" customHeight="1" x14ac:dyDescent="0.4">
      <c r="A5" s="2163" t="s">
        <v>1987</v>
      </c>
      <c r="B5" s="1398"/>
      <c r="C5" s="1398"/>
      <c r="D5" s="1398"/>
      <c r="E5" s="1398"/>
      <c r="F5" s="1398"/>
      <c r="G5" s="1398"/>
      <c r="H5" s="1398"/>
      <c r="I5" s="1398"/>
      <c r="J5" s="1398"/>
      <c r="K5" s="1398"/>
      <c r="L5" s="1398"/>
      <c r="M5" s="1398"/>
      <c r="N5" s="1398"/>
      <c r="O5" s="1398"/>
      <c r="P5" s="1398"/>
      <c r="Q5" s="1398"/>
      <c r="R5" s="1398"/>
      <c r="S5" s="1398"/>
      <c r="T5" s="1398"/>
      <c r="U5" s="1398"/>
      <c r="V5" s="1398"/>
      <c r="W5" s="23"/>
      <c r="X5" s="720"/>
      <c r="Y5" s="721" t="s">
        <v>2909</v>
      </c>
    </row>
    <row r="6" spans="1:41" s="24" customFormat="1" ht="4.5" customHeight="1" x14ac:dyDescent="0.4">
      <c r="J6" s="23"/>
      <c r="K6" s="23"/>
      <c r="L6" s="23"/>
      <c r="M6" s="23"/>
      <c r="N6" s="23"/>
      <c r="O6" s="23"/>
      <c r="P6" s="23"/>
      <c r="Q6" s="23"/>
      <c r="R6" s="23"/>
      <c r="S6" s="23"/>
      <c r="T6" s="23"/>
      <c r="U6" s="23"/>
      <c r="V6" s="23"/>
      <c r="W6" s="23"/>
      <c r="X6" s="23"/>
      <c r="Y6" s="34"/>
      <c r="Z6" s="34"/>
      <c r="AA6" s="34"/>
      <c r="AB6" s="34"/>
      <c r="AC6" s="34"/>
      <c r="AD6" s="34"/>
      <c r="AE6" s="34"/>
      <c r="AF6" s="34"/>
      <c r="AG6" s="34"/>
      <c r="AH6" s="721"/>
      <c r="AI6" s="721"/>
      <c r="AJ6" s="721"/>
      <c r="AK6" s="721"/>
      <c r="AL6" s="721"/>
      <c r="AM6" s="721"/>
      <c r="AN6" s="721"/>
    </row>
    <row r="7" spans="1:41" s="35" customFormat="1" ht="17.25" customHeight="1" thickBot="1" x14ac:dyDescent="0.3">
      <c r="A7" s="2164" t="s">
        <v>1988</v>
      </c>
      <c r="B7" s="2164"/>
      <c r="C7" s="2164"/>
      <c r="D7" s="2164"/>
      <c r="E7" s="2164"/>
      <c r="F7" s="2164"/>
      <c r="G7" s="2164"/>
      <c r="H7" s="2164"/>
      <c r="I7" s="2164"/>
      <c r="J7" s="2164"/>
      <c r="K7" s="2164"/>
      <c r="L7" s="2164"/>
      <c r="M7" s="2164"/>
      <c r="N7" s="2164"/>
      <c r="O7" s="2164"/>
      <c r="P7" s="2164"/>
      <c r="Q7" s="2164"/>
      <c r="R7" s="2164"/>
      <c r="S7" s="2164"/>
      <c r="T7" s="2164"/>
      <c r="U7" s="2164"/>
      <c r="V7" s="2164"/>
      <c r="W7" s="722"/>
      <c r="X7" s="722"/>
      <c r="Y7" s="723" t="s">
        <v>2910</v>
      </c>
    </row>
    <row r="8" spans="1:41" s="35" customFormat="1" ht="14.1" customHeight="1" x14ac:dyDescent="0.25">
      <c r="A8" s="2123" t="s">
        <v>1923</v>
      </c>
      <c r="B8" s="2126" t="s">
        <v>1989</v>
      </c>
      <c r="C8" s="724" t="s">
        <v>1583</v>
      </c>
      <c r="D8" s="725" t="s">
        <v>1584</v>
      </c>
      <c r="E8" s="726" t="s">
        <v>1585</v>
      </c>
      <c r="F8" s="727"/>
      <c r="G8" s="727"/>
      <c r="H8" s="727"/>
      <c r="I8" s="727"/>
      <c r="J8" s="722"/>
      <c r="K8" s="722"/>
      <c r="L8" s="722"/>
      <c r="M8" s="722"/>
      <c r="N8" s="722"/>
      <c r="O8" s="722"/>
      <c r="P8" s="722"/>
      <c r="Q8" s="722"/>
      <c r="R8" s="722"/>
      <c r="S8" s="722"/>
      <c r="T8" s="722"/>
      <c r="U8" s="722"/>
      <c r="V8" s="722"/>
      <c r="W8" s="722"/>
      <c r="X8" s="722"/>
      <c r="Y8" s="1880" t="s">
        <v>1923</v>
      </c>
      <c r="Z8" s="2166" t="s">
        <v>1989</v>
      </c>
      <c r="AA8" s="728" t="s">
        <v>1583</v>
      </c>
      <c r="AB8" s="729" t="s">
        <v>1584</v>
      </c>
      <c r="AC8" s="730" t="s">
        <v>1585</v>
      </c>
      <c r="AD8" s="731"/>
      <c r="AE8" s="731"/>
      <c r="AF8" s="731"/>
      <c r="AG8" s="731"/>
      <c r="AH8" s="723"/>
      <c r="AI8" s="723"/>
      <c r="AJ8" s="723"/>
      <c r="AK8" s="723"/>
      <c r="AL8" s="723"/>
      <c r="AM8" s="723"/>
      <c r="AN8" s="723"/>
    </row>
    <row r="9" spans="1:41" s="148" customFormat="1" ht="163.5" customHeight="1" thickBot="1" x14ac:dyDescent="0.45">
      <c r="A9" s="2125"/>
      <c r="B9" s="2128"/>
      <c r="C9" s="732" t="s">
        <v>2923</v>
      </c>
      <c r="D9" s="733" t="s">
        <v>2924</v>
      </c>
      <c r="E9" s="734" t="s">
        <v>1586</v>
      </c>
      <c r="J9" s="110"/>
      <c r="K9" s="110"/>
      <c r="L9" s="110"/>
      <c r="M9" s="110"/>
      <c r="N9" s="110"/>
      <c r="O9" s="110"/>
      <c r="P9" s="110"/>
      <c r="Q9" s="110"/>
      <c r="R9" s="110"/>
      <c r="S9" s="110"/>
      <c r="T9" s="110"/>
      <c r="U9" s="110"/>
      <c r="V9" s="110"/>
      <c r="W9" s="110"/>
      <c r="X9" s="110"/>
      <c r="Y9" s="2165"/>
      <c r="Z9" s="2167"/>
      <c r="AA9" s="735" t="s">
        <v>2923</v>
      </c>
      <c r="AB9" s="736" t="s">
        <v>2924</v>
      </c>
      <c r="AC9" s="737" t="s">
        <v>1586</v>
      </c>
      <c r="AD9" s="426"/>
      <c r="AE9" s="426"/>
      <c r="AF9" s="426"/>
      <c r="AG9" s="426"/>
      <c r="AH9" s="738"/>
      <c r="AI9" s="738"/>
      <c r="AJ9" s="738"/>
      <c r="AK9" s="738"/>
      <c r="AL9" s="738"/>
      <c r="AM9" s="738"/>
      <c r="AN9" s="738"/>
    </row>
    <row r="10" spans="1:41" s="148" customFormat="1" ht="18" customHeight="1" x14ac:dyDescent="0.4">
      <c r="A10" s="2146" t="s">
        <v>1519</v>
      </c>
      <c r="B10" s="739" t="s">
        <v>1520</v>
      </c>
      <c r="C10" s="48">
        <f>COUNTIFS(卒業生情報入力シート!$E$29:$E$1028,$A74,卒業生情報入力シート!$F$29:$F$1028,$B74)</f>
        <v>0</v>
      </c>
      <c r="D10" s="740">
        <f>COUNTIFS(卒業生情報入力シート!$E$29:$E$1028,$A74,卒業生情報入力シート!$F$29:$F$1028,$B74,卒業生情報入力シート!$G$29:$G$1028,1)</f>
        <v>0</v>
      </c>
      <c r="E10" s="741">
        <f>COUNTIFS(卒業生情報入力シート!$E$29:$E$1028,$A74,卒業生情報入力シート!$F$29:$F$1028,$B74,卒業生情報入力シート!$H$29:$H$1028,1)</f>
        <v>0</v>
      </c>
      <c r="F10" s="742"/>
      <c r="J10" s="110"/>
      <c r="K10" s="110"/>
      <c r="L10" s="110"/>
      <c r="M10" s="110"/>
      <c r="N10" s="110"/>
      <c r="O10" s="110"/>
      <c r="P10" s="110"/>
      <c r="Q10" s="110"/>
      <c r="R10" s="110"/>
      <c r="S10" s="110"/>
      <c r="T10" s="110"/>
      <c r="U10" s="110"/>
      <c r="V10" s="110"/>
      <c r="W10" s="110"/>
      <c r="X10" s="110"/>
      <c r="Y10" s="2168" t="s">
        <v>1519</v>
      </c>
      <c r="Z10" s="743" t="s">
        <v>1520</v>
      </c>
      <c r="AA10" s="501"/>
      <c r="AB10" s="744"/>
      <c r="AC10" s="623"/>
      <c r="AD10" s="426"/>
      <c r="AE10" s="426"/>
      <c r="AF10" s="426"/>
      <c r="AG10" s="426"/>
      <c r="AH10" s="738"/>
      <c r="AI10" s="738"/>
      <c r="AJ10" s="738"/>
      <c r="AK10" s="738"/>
      <c r="AL10" s="738"/>
      <c r="AM10" s="738"/>
      <c r="AN10" s="738"/>
    </row>
    <row r="11" spans="1:41" s="148" customFormat="1" ht="18" customHeight="1" x14ac:dyDescent="0.4">
      <c r="A11" s="2147"/>
      <c r="B11" s="745" t="s">
        <v>201</v>
      </c>
      <c r="C11" s="73">
        <f>COUNTIFS(卒業生情報入力シート!$E$29:$E$1028,$A75,卒業生情報入力シート!$F$29:$F$1028,$B75)</f>
        <v>0</v>
      </c>
      <c r="D11" s="746">
        <f>COUNTIFS(卒業生情報入力シート!$E$29:$E$1028,$A75,卒業生情報入力シート!$F$29:$F$1028,$B75,卒業生情報入力シート!$G$29:$G$1028,1)</f>
        <v>0</v>
      </c>
      <c r="E11" s="747">
        <f>COUNTIFS(卒業生情報入力シート!$E$29:$E$1028,$A75,卒業生情報入力シート!$F$29:$F$1028,$B75,卒業生情報入力シート!$H$29:$H$1028,1)</f>
        <v>0</v>
      </c>
      <c r="F11" s="742"/>
      <c r="J11" s="110"/>
      <c r="K11" s="110"/>
      <c r="L11" s="110"/>
      <c r="M11" s="110"/>
      <c r="N11" s="110"/>
      <c r="O11" s="110"/>
      <c r="P11" s="110"/>
      <c r="Q11" s="110"/>
      <c r="R11" s="110"/>
      <c r="S11" s="110"/>
      <c r="T11" s="110"/>
      <c r="U11" s="110"/>
      <c r="V11" s="110"/>
      <c r="W11" s="110"/>
      <c r="X11" s="110"/>
      <c r="Y11" s="2169"/>
      <c r="Z11" s="521" t="s">
        <v>201</v>
      </c>
      <c r="AA11" s="524"/>
      <c r="AB11" s="744"/>
      <c r="AC11" s="525"/>
      <c r="AD11" s="426"/>
      <c r="AE11" s="426"/>
      <c r="AF11" s="426"/>
      <c r="AG11" s="426"/>
      <c r="AH11" s="738"/>
      <c r="AI11" s="738"/>
      <c r="AJ11" s="738"/>
      <c r="AK11" s="738"/>
      <c r="AL11" s="738"/>
      <c r="AM11" s="738"/>
      <c r="AN11" s="738"/>
    </row>
    <row r="12" spans="1:41" s="148" customFormat="1" ht="18" customHeight="1" x14ac:dyDescent="0.4">
      <c r="A12" s="2148"/>
      <c r="B12" s="748" t="s">
        <v>1938</v>
      </c>
      <c r="C12" s="88">
        <f>COUNTIFS(卒業生情報入力シート!$E$29:$E$1028,$A76,卒業生情報入力シート!$F$29:$F$1028,$B76)</f>
        <v>0</v>
      </c>
      <c r="D12" s="749">
        <f>COUNTIFS(卒業生情報入力シート!$E$29:$E$1028,$A76,卒業生情報入力シート!$F$29:$F$1028,$B76,卒業生情報入力シート!$G$29:$G$1028,1)</f>
        <v>0</v>
      </c>
      <c r="E12" s="750">
        <f>COUNTIFS(卒業生情報入力シート!$E$29:$E$1028,$A76,卒業生情報入力シート!$F$29:$F$1028,$B76,卒業生情報入力シート!$H$29:$H$1028,1)</f>
        <v>0</v>
      </c>
      <c r="F12" s="742"/>
      <c r="J12" s="110"/>
      <c r="K12" s="110"/>
      <c r="L12" s="110"/>
      <c r="M12" s="110"/>
      <c r="N12" s="110"/>
      <c r="O12" s="110"/>
      <c r="P12" s="110"/>
      <c r="Q12" s="110"/>
      <c r="R12" s="110"/>
      <c r="S12" s="110"/>
      <c r="T12" s="110"/>
      <c r="U12" s="110"/>
      <c r="V12" s="110"/>
      <c r="W12" s="110"/>
      <c r="X12" s="110"/>
      <c r="Y12" s="2170"/>
      <c r="Z12" s="539" t="s">
        <v>1938</v>
      </c>
      <c r="AA12" s="542"/>
      <c r="AB12" s="751"/>
      <c r="AC12" s="543"/>
      <c r="AD12" s="426"/>
      <c r="AE12" s="426"/>
      <c r="AF12" s="426"/>
      <c r="AG12" s="426"/>
      <c r="AH12" s="738"/>
      <c r="AI12" s="738"/>
      <c r="AJ12" s="738"/>
      <c r="AK12" s="738"/>
      <c r="AL12" s="738"/>
      <c r="AM12" s="738"/>
      <c r="AN12" s="738"/>
    </row>
    <row r="13" spans="1:41" s="148" customFormat="1" ht="18" customHeight="1" x14ac:dyDescent="0.4">
      <c r="A13" s="2134" t="s">
        <v>1939</v>
      </c>
      <c r="B13" s="752" t="s">
        <v>1522</v>
      </c>
      <c r="C13" s="753">
        <f>COUNTIFS(卒業生情報入力シート!$E$29:$E$1028,$A77,卒業生情報入力シート!$F$29:$F$1028,$B77)</f>
        <v>0</v>
      </c>
      <c r="D13" s="754">
        <f>COUNTIFS(卒業生情報入力シート!$E$29:$E$1028,$A77,卒業生情報入力シート!$F$29:$F$1028,$B77,卒業生情報入力シート!$G$29:$G$1028,1)</f>
        <v>0</v>
      </c>
      <c r="E13" s="755">
        <f>COUNTIFS(卒業生情報入力シート!$E$29:$E$1028,$A77,卒業生情報入力シート!$F$29:$F$1028,$B77,卒業生情報入力シート!$H$29:$H$1028,1)</f>
        <v>0</v>
      </c>
      <c r="F13" s="742"/>
      <c r="J13" s="110"/>
      <c r="K13" s="110"/>
      <c r="L13" s="110"/>
      <c r="M13" s="110"/>
      <c r="N13" s="110"/>
      <c r="O13" s="110"/>
      <c r="P13" s="110"/>
      <c r="Q13" s="110"/>
      <c r="R13" s="110"/>
      <c r="S13" s="110"/>
      <c r="T13" s="110"/>
      <c r="U13" s="110"/>
      <c r="V13" s="110"/>
      <c r="W13" s="110"/>
      <c r="X13" s="110"/>
      <c r="Y13" s="2168" t="s">
        <v>1939</v>
      </c>
      <c r="Z13" s="743" t="s">
        <v>1522</v>
      </c>
      <c r="AA13" s="501"/>
      <c r="AB13" s="744"/>
      <c r="AC13" s="623"/>
      <c r="AD13" s="426"/>
      <c r="AE13" s="426"/>
      <c r="AF13" s="426"/>
      <c r="AG13" s="426"/>
      <c r="AH13" s="738"/>
      <c r="AI13" s="738"/>
      <c r="AJ13" s="738"/>
      <c r="AK13" s="738"/>
      <c r="AL13" s="738"/>
      <c r="AM13" s="738"/>
      <c r="AN13" s="738"/>
    </row>
    <row r="14" spans="1:41" s="148" customFormat="1" ht="18" customHeight="1" x14ac:dyDescent="0.4">
      <c r="A14" s="2135"/>
      <c r="B14" s="756" t="s">
        <v>253</v>
      </c>
      <c r="C14" s="753">
        <f>COUNTIFS(卒業生情報入力シート!$E$29:$E$1028,$A78,卒業生情報入力シート!$F$29:$F$1028,$B78)</f>
        <v>0</v>
      </c>
      <c r="D14" s="754">
        <f>COUNTIFS(卒業生情報入力シート!$E$29:$E$1028,$A78,卒業生情報入力シート!$F$29:$F$1028,$B78,卒業生情報入力シート!$G$29:$G$1028,1)</f>
        <v>0</v>
      </c>
      <c r="E14" s="747">
        <f>COUNTIFS(卒業生情報入力シート!$E$29:$E$1028,$A78,卒業生情報入力シート!$F$29:$F$1028,$B78,卒業生情報入力シート!$H$29:$H$1028,1)</f>
        <v>0</v>
      </c>
      <c r="F14" s="742"/>
      <c r="J14" s="110"/>
      <c r="K14" s="110"/>
      <c r="L14" s="110"/>
      <c r="M14" s="110"/>
      <c r="N14" s="110"/>
      <c r="O14" s="110"/>
      <c r="P14" s="110"/>
      <c r="Q14" s="110"/>
      <c r="R14" s="110"/>
      <c r="S14" s="110"/>
      <c r="T14" s="110"/>
      <c r="U14" s="110"/>
      <c r="V14" s="110"/>
      <c r="W14" s="110"/>
      <c r="X14" s="110"/>
      <c r="Y14" s="2171"/>
      <c r="Z14" s="757" t="s">
        <v>253</v>
      </c>
      <c r="AA14" s="501"/>
      <c r="AB14" s="744"/>
      <c r="AC14" s="246"/>
      <c r="AD14" s="426"/>
      <c r="AE14" s="426"/>
      <c r="AF14" s="426"/>
      <c r="AG14" s="426"/>
      <c r="AH14" s="738"/>
      <c r="AI14" s="738"/>
      <c r="AJ14" s="738"/>
      <c r="AK14" s="738"/>
      <c r="AL14" s="738"/>
      <c r="AM14" s="738"/>
      <c r="AN14" s="738"/>
    </row>
    <row r="15" spans="1:41" s="148" customFormat="1" ht="18" customHeight="1" x14ac:dyDescent="0.4">
      <c r="A15" s="2136"/>
      <c r="B15" s="758" t="s">
        <v>1940</v>
      </c>
      <c r="C15" s="56">
        <f>COUNTIFS(卒業生情報入力シート!$E$29:$E$1028,$A79,卒業生情報入力シート!$F$29:$F$1028,$B79)</f>
        <v>0</v>
      </c>
      <c r="D15" s="759">
        <f>COUNTIFS(卒業生情報入力シート!$E$29:$E$1028,$A79,卒業生情報入力シート!$F$29:$F$1028,$B79,卒業生情報入力シート!$G$29:$G$1028,1)</f>
        <v>0</v>
      </c>
      <c r="E15" s="760">
        <f>COUNTIFS(卒業生情報入力シート!$E$29:$E$1028,$A79,卒業生情報入力シート!$F$29:$F$1028,$B79,卒業生情報入力シート!$H$29:$H$1028,1)</f>
        <v>0</v>
      </c>
      <c r="F15" s="742"/>
      <c r="J15" s="110"/>
      <c r="K15" s="110"/>
      <c r="L15" s="110"/>
      <c r="M15" s="110"/>
      <c r="N15" s="110"/>
      <c r="O15" s="110"/>
      <c r="P15" s="110"/>
      <c r="Q15" s="110"/>
      <c r="R15" s="110"/>
      <c r="S15" s="110"/>
      <c r="T15" s="110"/>
      <c r="U15" s="110"/>
      <c r="V15" s="110"/>
      <c r="W15" s="110"/>
      <c r="X15" s="110"/>
      <c r="Y15" s="2170"/>
      <c r="Z15" s="578" t="s">
        <v>1940</v>
      </c>
      <c r="AA15" s="542"/>
      <c r="AB15" s="751"/>
      <c r="AC15" s="543"/>
      <c r="AD15" s="426"/>
      <c r="AE15" s="426"/>
      <c r="AF15" s="426"/>
      <c r="AG15" s="426"/>
      <c r="AH15" s="738"/>
      <c r="AI15" s="738"/>
      <c r="AJ15" s="738"/>
      <c r="AK15" s="738"/>
      <c r="AL15" s="738"/>
      <c r="AM15" s="738"/>
      <c r="AN15" s="738"/>
    </row>
    <row r="16" spans="1:41" s="148" customFormat="1" ht="18" customHeight="1" x14ac:dyDescent="0.4">
      <c r="A16" s="2137" t="s">
        <v>1587</v>
      </c>
      <c r="B16" s="761" t="s">
        <v>1941</v>
      </c>
      <c r="C16" s="753">
        <f>COUNTIFS(卒業生情報入力シート!$E$29:$E$1028,$A80,卒業生情報入力シート!$F$29:$F$1028,$B80)</f>
        <v>0</v>
      </c>
      <c r="D16" s="754">
        <f>COUNTIFS(卒業生情報入力シート!$E$29:$E$1028,$A80,卒業生情報入力シート!$F$29:$F$1028,$B80,卒業生情報入力シート!$G$29:$G$1028,1)</f>
        <v>0</v>
      </c>
      <c r="E16" s="755">
        <f>COUNTIFS(卒業生情報入力シート!$E$29:$E$1028,$A80,卒業生情報入力シート!$F$29:$F$1028,$B80,卒業生情報入力シート!$H$29:$H$1028,1)</f>
        <v>0</v>
      </c>
      <c r="F16" s="742"/>
      <c r="J16" s="110"/>
      <c r="K16" s="110"/>
      <c r="L16" s="110"/>
      <c r="M16" s="110"/>
      <c r="N16" s="110"/>
      <c r="O16" s="110"/>
      <c r="P16" s="110"/>
      <c r="Q16" s="110"/>
      <c r="R16" s="110"/>
      <c r="S16" s="110"/>
      <c r="T16" s="110"/>
      <c r="U16" s="110"/>
      <c r="V16" s="110"/>
      <c r="W16" s="110"/>
      <c r="X16" s="110"/>
      <c r="Y16" s="2172" t="s">
        <v>1587</v>
      </c>
      <c r="Z16" s="556" t="s">
        <v>1941</v>
      </c>
      <c r="AA16" s="501"/>
      <c r="AB16" s="744"/>
      <c r="AC16" s="623"/>
      <c r="AD16" s="426"/>
      <c r="AE16" s="426"/>
      <c r="AF16" s="426"/>
      <c r="AG16" s="426"/>
      <c r="AH16" s="738"/>
      <c r="AI16" s="738"/>
      <c r="AJ16" s="738"/>
      <c r="AK16" s="738"/>
      <c r="AL16" s="738"/>
      <c r="AM16" s="738"/>
      <c r="AN16" s="738"/>
    </row>
    <row r="17" spans="1:40" s="148" customFormat="1" ht="18" customHeight="1" x14ac:dyDescent="0.4">
      <c r="A17" s="2138"/>
      <c r="B17" s="762" t="s">
        <v>1942</v>
      </c>
      <c r="C17" s="753">
        <f>COUNTIFS(卒業生情報入力シート!$E$29:$E$1028,$A81,卒業生情報入力シート!$F$29:$F$1028,$B81)</f>
        <v>0</v>
      </c>
      <c r="D17" s="754">
        <f>COUNTIFS(卒業生情報入力シート!$E$29:$E$1028,$A81,卒業生情報入力シート!$F$29:$F$1028,$B81,卒業生情報入力シート!$G$29:$G$1028,1)</f>
        <v>0</v>
      </c>
      <c r="E17" s="747">
        <f>COUNTIFS(卒業生情報入力シート!$E$29:$E$1028,$A81,卒業生情報入力シート!$F$29:$F$1028,$B81,卒業生情報入力シート!$H$29:$H$1028,1)</f>
        <v>0</v>
      </c>
      <c r="F17" s="742"/>
      <c r="J17" s="110"/>
      <c r="K17" s="110"/>
      <c r="L17" s="110"/>
      <c r="M17" s="110"/>
      <c r="N17" s="110"/>
      <c r="O17" s="110"/>
      <c r="P17" s="110"/>
      <c r="Q17" s="110"/>
      <c r="R17" s="110"/>
      <c r="S17" s="110"/>
      <c r="T17" s="110"/>
      <c r="U17" s="110"/>
      <c r="V17" s="110"/>
      <c r="W17" s="110"/>
      <c r="X17" s="110"/>
      <c r="Y17" s="2169"/>
      <c r="Z17" s="569" t="s">
        <v>1942</v>
      </c>
      <c r="AA17" s="501"/>
      <c r="AB17" s="744"/>
      <c r="AC17" s="246"/>
      <c r="AD17" s="426"/>
      <c r="AE17" s="426"/>
      <c r="AF17" s="426"/>
      <c r="AG17" s="426"/>
      <c r="AH17" s="738"/>
      <c r="AI17" s="738"/>
      <c r="AJ17" s="738"/>
      <c r="AK17" s="738"/>
      <c r="AL17" s="738"/>
      <c r="AM17" s="738"/>
      <c r="AN17" s="738"/>
    </row>
    <row r="18" spans="1:40" s="148" customFormat="1" ht="18" customHeight="1" x14ac:dyDescent="0.4">
      <c r="A18" s="2138"/>
      <c r="B18" s="762" t="s">
        <v>1943</v>
      </c>
      <c r="C18" s="753">
        <f>COUNTIFS(卒業生情報入力シート!$E$29:$E$1028,$A82,卒業生情報入力シート!$F$29:$F$1028,$B82)</f>
        <v>0</v>
      </c>
      <c r="D18" s="754">
        <f>COUNTIFS(卒業生情報入力シート!$E$29:$E$1028,$A82,卒業生情報入力シート!$F$29:$F$1028,$B82,卒業生情報入力シート!$G$29:$G$1028,1)</f>
        <v>0</v>
      </c>
      <c r="E18" s="747">
        <f>COUNTIFS(卒業生情報入力シート!$E$29:$E$1028,$A82,卒業生情報入力シート!$F$29:$F$1028,$B82,卒業生情報入力シート!$H$29:$H$1028,1)</f>
        <v>0</v>
      </c>
      <c r="F18" s="742"/>
      <c r="J18" s="110"/>
      <c r="K18" s="110"/>
      <c r="L18" s="110"/>
      <c r="M18" s="110"/>
      <c r="N18" s="110"/>
      <c r="O18" s="110"/>
      <c r="P18" s="110"/>
      <c r="Q18" s="110"/>
      <c r="R18" s="110"/>
      <c r="S18" s="110"/>
      <c r="T18" s="110"/>
      <c r="U18" s="110"/>
      <c r="V18" s="110"/>
      <c r="W18" s="110"/>
      <c r="X18" s="110"/>
      <c r="Y18" s="2169"/>
      <c r="Z18" s="569" t="s">
        <v>1943</v>
      </c>
      <c r="AA18" s="501"/>
      <c r="AB18" s="744"/>
      <c r="AC18" s="246"/>
      <c r="AD18" s="426"/>
      <c r="AE18" s="426"/>
      <c r="AF18" s="426"/>
      <c r="AG18" s="426"/>
      <c r="AH18" s="738"/>
      <c r="AI18" s="738"/>
      <c r="AJ18" s="738"/>
      <c r="AK18" s="738"/>
      <c r="AL18" s="738"/>
      <c r="AM18" s="738"/>
      <c r="AN18" s="738"/>
    </row>
    <row r="19" spans="1:40" s="148" customFormat="1" ht="18" customHeight="1" x14ac:dyDescent="0.4">
      <c r="A19" s="2139"/>
      <c r="B19" s="763" t="s">
        <v>2068</v>
      </c>
      <c r="C19" s="56">
        <f>COUNTIFS(卒業生情報入力シート!$E$29:$E$1028,$A83,卒業生情報入力シート!$F$29:$F$1028,$B83)</f>
        <v>0</v>
      </c>
      <c r="D19" s="759">
        <f>COUNTIFS(卒業生情報入力シート!$E$29:$E$1028,$A83,卒業生情報入力シート!$F$29:$F$1028,$B83,卒業生情報入力シート!$G$29:$G$1028,1)</f>
        <v>0</v>
      </c>
      <c r="E19" s="760">
        <f>COUNTIFS(卒業生情報入力シート!$E$29:$E$1028,$A83,卒業生情報入力シート!$F$29:$F$1028,$B83,卒業生情報入力シート!$H$29:$H$1028,1)</f>
        <v>0</v>
      </c>
      <c r="F19" s="742"/>
      <c r="J19" s="110"/>
      <c r="K19" s="110"/>
      <c r="L19" s="110"/>
      <c r="M19" s="110"/>
      <c r="N19" s="110"/>
      <c r="O19" s="110"/>
      <c r="P19" s="110"/>
      <c r="Q19" s="110"/>
      <c r="R19" s="110"/>
      <c r="S19" s="110"/>
      <c r="T19" s="110"/>
      <c r="U19" s="110"/>
      <c r="V19" s="110"/>
      <c r="W19" s="110"/>
      <c r="X19" s="110"/>
      <c r="Y19" s="2173"/>
      <c r="Z19" s="578" t="s">
        <v>2068</v>
      </c>
      <c r="AA19" s="542"/>
      <c r="AB19" s="751"/>
      <c r="AC19" s="543"/>
      <c r="AD19" s="426"/>
      <c r="AE19" s="426"/>
      <c r="AF19" s="426"/>
      <c r="AG19" s="426"/>
      <c r="AH19" s="738"/>
      <c r="AI19" s="738"/>
      <c r="AJ19" s="738"/>
      <c r="AK19" s="738"/>
      <c r="AL19" s="738"/>
      <c r="AM19" s="738"/>
      <c r="AN19" s="738"/>
    </row>
    <row r="20" spans="1:40" s="148" customFormat="1" ht="18" customHeight="1" x14ac:dyDescent="0.4">
      <c r="A20" s="2140" t="s">
        <v>1944</v>
      </c>
      <c r="B20" s="2141"/>
      <c r="C20" s="590">
        <f>COUNTIFS(卒業生情報入力シート!$E$29:$E$1028,$A84,卒業生情報入力シート!$F$29:$F$1028,$B84)</f>
        <v>0</v>
      </c>
      <c r="D20" s="460">
        <f>COUNTIFS(卒業生情報入力シート!$E$29:$E$1028,$A84,卒業生情報入力シート!$F$29:$F$1028,$B84,卒業生情報入力シート!$G$29:$G$1028,1)</f>
        <v>0</v>
      </c>
      <c r="E20" s="755">
        <f>COUNTIFS(卒業生情報入力シート!$E$29:$E$1028,$A84,卒業生情報入力シート!$F$29:$F$1028,$B84,卒業生情報入力シート!$H$29:$H$1028,1)</f>
        <v>0</v>
      </c>
      <c r="F20" s="742"/>
      <c r="J20" s="110"/>
      <c r="K20" s="110"/>
      <c r="L20" s="110"/>
      <c r="M20" s="110"/>
      <c r="N20" s="110"/>
      <c r="O20" s="110"/>
      <c r="P20" s="110"/>
      <c r="Q20" s="110"/>
      <c r="R20" s="110"/>
      <c r="S20" s="110"/>
      <c r="T20" s="110"/>
      <c r="U20" s="110"/>
      <c r="V20" s="110"/>
      <c r="W20" s="110"/>
      <c r="X20" s="110"/>
      <c r="Y20" s="2174" t="s">
        <v>1944</v>
      </c>
      <c r="Z20" s="2175"/>
      <c r="AA20" s="420"/>
      <c r="AB20" s="420"/>
      <c r="AC20" s="623"/>
      <c r="AD20" s="426"/>
      <c r="AE20" s="426"/>
      <c r="AF20" s="426"/>
      <c r="AG20" s="426"/>
      <c r="AH20" s="738"/>
      <c r="AI20" s="738"/>
      <c r="AJ20" s="738"/>
      <c r="AK20" s="738"/>
      <c r="AL20" s="738"/>
      <c r="AM20" s="738"/>
      <c r="AN20" s="738"/>
    </row>
    <row r="21" spans="1:40" s="148" customFormat="1" ht="18" customHeight="1" x14ac:dyDescent="0.4">
      <c r="A21" s="2110" t="s">
        <v>1945</v>
      </c>
      <c r="B21" s="765" t="s">
        <v>1946</v>
      </c>
      <c r="C21" s="753">
        <f>COUNTIFS(卒業生情報入力シート!$E$29:$E$1028,$A85,卒業生情報入力シート!$F$29:$F$1028,$B85)</f>
        <v>0</v>
      </c>
      <c r="D21" s="66">
        <f>COUNTIFS(卒業生情報入力シート!$E$29:$E$1028,$A85,卒業生情報入力シート!$F$29:$F$1028,$B85,卒業生情報入力シート!$G$29:$G$1028,1)</f>
        <v>0</v>
      </c>
      <c r="E21" s="755">
        <f>COUNTIFS(卒業生情報入力シート!$E$29:$E$1028,$A85,卒業生情報入力シート!$F$29:$F$1028,$B85,卒業生情報入力シート!$H$29:$H$1028,1)</f>
        <v>0</v>
      </c>
      <c r="F21" s="742"/>
      <c r="J21" s="110"/>
      <c r="K21" s="110"/>
      <c r="L21" s="110"/>
      <c r="M21" s="110"/>
      <c r="N21" s="110"/>
      <c r="O21" s="110"/>
      <c r="P21" s="110"/>
      <c r="Q21" s="110"/>
      <c r="R21" s="110"/>
      <c r="S21" s="110"/>
      <c r="T21" s="110"/>
      <c r="U21" s="110"/>
      <c r="V21" s="110"/>
      <c r="W21" s="110"/>
      <c r="X21" s="110"/>
      <c r="Y21" s="2172" t="s">
        <v>1945</v>
      </c>
      <c r="Z21" s="556" t="s">
        <v>1946</v>
      </c>
      <c r="AA21" s="501"/>
      <c r="AB21" s="501"/>
      <c r="AC21" s="623"/>
      <c r="AD21" s="426"/>
      <c r="AE21" s="426"/>
      <c r="AF21" s="426"/>
      <c r="AG21" s="426"/>
      <c r="AH21" s="738"/>
      <c r="AI21" s="738"/>
      <c r="AJ21" s="738"/>
      <c r="AK21" s="738"/>
      <c r="AL21" s="738"/>
      <c r="AM21" s="738"/>
      <c r="AN21" s="738"/>
    </row>
    <row r="22" spans="1:40" s="148" customFormat="1" ht="18" customHeight="1" x14ac:dyDescent="0.4">
      <c r="A22" s="2111"/>
      <c r="B22" s="766" t="s">
        <v>1947</v>
      </c>
      <c r="C22" s="753">
        <f>COUNTIFS(卒業生情報入力シート!$E$29:$E$1028,$A86,卒業生情報入力シート!$F$29:$F$1028,$B86)</f>
        <v>0</v>
      </c>
      <c r="D22" s="754">
        <f>COUNTIFS(卒業生情報入力シート!$E$29:$E$1028,$A86,卒業生情報入力シート!$F$29:$F$1028,$B86,卒業生情報入力シート!$G$29:$G$1028,1)</f>
        <v>0</v>
      </c>
      <c r="E22" s="747">
        <f>COUNTIFS(卒業生情報入力シート!$E$29:$E$1028,$A86,卒業生情報入力シート!$F$29:$F$1028,$B86,卒業生情報入力シート!$H$29:$H$1028,1)</f>
        <v>0</v>
      </c>
      <c r="F22" s="742"/>
      <c r="J22" s="110"/>
      <c r="K22" s="110"/>
      <c r="L22" s="110"/>
      <c r="M22" s="110"/>
      <c r="N22" s="110"/>
      <c r="O22" s="110"/>
      <c r="P22" s="110"/>
      <c r="Q22" s="110"/>
      <c r="R22" s="110"/>
      <c r="S22" s="110"/>
      <c r="T22" s="110"/>
      <c r="U22" s="110"/>
      <c r="V22" s="110"/>
      <c r="W22" s="110"/>
      <c r="X22" s="110"/>
      <c r="Y22" s="2169"/>
      <c r="Z22" s="569" t="s">
        <v>1947</v>
      </c>
      <c r="AA22" s="501"/>
      <c r="AB22" s="744"/>
      <c r="AC22" s="246"/>
      <c r="AD22" s="426"/>
      <c r="AE22" s="426"/>
      <c r="AF22" s="426"/>
      <c r="AG22" s="426"/>
      <c r="AH22" s="738"/>
      <c r="AI22" s="738"/>
      <c r="AJ22" s="738"/>
      <c r="AK22" s="738"/>
      <c r="AL22" s="738"/>
      <c r="AM22" s="738"/>
      <c r="AN22" s="738"/>
    </row>
    <row r="23" spans="1:40" s="148" customFormat="1" ht="18" customHeight="1" x14ac:dyDescent="0.4">
      <c r="A23" s="2111"/>
      <c r="B23" s="766" t="s">
        <v>1948</v>
      </c>
      <c r="C23" s="753">
        <f>COUNTIFS(卒業生情報入力シート!$E$29:$E$1028,$A87,卒業生情報入力シート!$F$29:$F$1028,$B87)</f>
        <v>0</v>
      </c>
      <c r="D23" s="754">
        <f>COUNTIFS(卒業生情報入力シート!$E$29:$E$1028,$A87,卒業生情報入力シート!$F$29:$F$1028,$B87,卒業生情報入力シート!$G$29:$G$1028,1)</f>
        <v>0</v>
      </c>
      <c r="E23" s="747">
        <f>COUNTIFS(卒業生情報入力シート!$E$29:$E$1028,$A87,卒業生情報入力シート!$F$29:$F$1028,$B87,卒業生情報入力シート!$H$29:$H$1028,1)</f>
        <v>0</v>
      </c>
      <c r="F23" s="742"/>
      <c r="J23" s="110"/>
      <c r="K23" s="110"/>
      <c r="L23" s="110"/>
      <c r="M23" s="110"/>
      <c r="N23" s="110"/>
      <c r="O23" s="110"/>
      <c r="P23" s="110"/>
      <c r="Q23" s="110"/>
      <c r="R23" s="110"/>
      <c r="S23" s="110"/>
      <c r="T23" s="110"/>
      <c r="U23" s="110"/>
      <c r="V23" s="110"/>
      <c r="W23" s="110"/>
      <c r="X23" s="110"/>
      <c r="Y23" s="2169"/>
      <c r="Z23" s="569" t="s">
        <v>1948</v>
      </c>
      <c r="AA23" s="501"/>
      <c r="AB23" s="744"/>
      <c r="AC23" s="246"/>
      <c r="AD23" s="426"/>
      <c r="AE23" s="426"/>
      <c r="AF23" s="426"/>
      <c r="AG23" s="426"/>
      <c r="AH23" s="738"/>
      <c r="AI23" s="738"/>
      <c r="AJ23" s="738"/>
      <c r="AK23" s="738"/>
      <c r="AL23" s="738"/>
      <c r="AM23" s="738"/>
      <c r="AN23" s="738"/>
    </row>
    <row r="24" spans="1:40" s="148" customFormat="1" ht="18" customHeight="1" x14ac:dyDescent="0.4">
      <c r="A24" s="2111"/>
      <c r="B24" s="767" t="s">
        <v>1536</v>
      </c>
      <c r="C24" s="768">
        <f>COUNTIFS(卒業生情報入力シート!$E$29:$E$1028,$A88,卒業生情報入力シート!$F$29:$F$1028,$B88)</f>
        <v>0</v>
      </c>
      <c r="D24" s="769">
        <f>COUNTIFS(卒業生情報入力シート!$E$29:$E$1028,$A88,卒業生情報入力シート!$F$29:$F$1028,$B88,卒業生情報入力シート!$G$29:$G$1028,1)</f>
        <v>0</v>
      </c>
      <c r="E24" s="770">
        <f>COUNTIFS(卒業生情報入力シート!$E$29:$E$1028,$A88,卒業生情報入力シート!$F$29:$F$1028,$B88,卒業生情報入力シート!$H$29:$H$1028,1)</f>
        <v>0</v>
      </c>
      <c r="F24" s="742"/>
      <c r="J24" s="110"/>
      <c r="K24" s="110"/>
      <c r="L24" s="110"/>
      <c r="M24" s="110"/>
      <c r="N24" s="110"/>
      <c r="O24" s="110"/>
      <c r="P24" s="110"/>
      <c r="Q24" s="110"/>
      <c r="R24" s="110"/>
      <c r="S24" s="110"/>
      <c r="T24" s="110"/>
      <c r="U24" s="110"/>
      <c r="V24" s="110"/>
      <c r="W24" s="110"/>
      <c r="X24" s="110"/>
      <c r="Y24" s="2169"/>
      <c r="Z24" s="539" t="s">
        <v>1536</v>
      </c>
      <c r="AA24" s="524"/>
      <c r="AB24" s="771"/>
      <c r="AC24" s="248"/>
      <c r="AD24" s="426"/>
      <c r="AE24" s="426"/>
      <c r="AF24" s="426"/>
      <c r="AG24" s="426"/>
      <c r="AH24" s="738"/>
      <c r="AI24" s="738"/>
      <c r="AJ24" s="738"/>
      <c r="AK24" s="738"/>
      <c r="AL24" s="738"/>
      <c r="AM24" s="738"/>
      <c r="AN24" s="738"/>
    </row>
    <row r="25" spans="1:40" s="148" customFormat="1" ht="18" customHeight="1" x14ac:dyDescent="0.4">
      <c r="A25" s="2112"/>
      <c r="B25" s="772" t="s">
        <v>1949</v>
      </c>
      <c r="C25" s="56">
        <f>COUNTIFS(卒業生情報入力シート!$E$29:$E$1028,$A89,卒業生情報入力シート!$F$29:$F$1028,$B89)</f>
        <v>0</v>
      </c>
      <c r="D25" s="759">
        <f>COUNTIFS(卒業生情報入力シート!$E$29:$E$1028,$A89,卒業生情報入力シート!$F$29:$F$1028,$B89,卒業生情報入力シート!$G$29:$G$1028,1)</f>
        <v>0</v>
      </c>
      <c r="E25" s="760">
        <f>COUNTIFS(卒業生情報入力シート!$E$29:$E$1028,$A89,卒業生情報入力シート!$F$29:$F$1028,$B89,卒業生情報入力シート!$H$29:$H$1028,1)</f>
        <v>0</v>
      </c>
      <c r="F25" s="742"/>
      <c r="J25" s="110"/>
      <c r="K25" s="110"/>
      <c r="L25" s="110"/>
      <c r="M25" s="110"/>
      <c r="N25" s="110"/>
      <c r="O25" s="110"/>
      <c r="P25" s="110"/>
      <c r="Q25" s="110"/>
      <c r="R25" s="110"/>
      <c r="S25" s="110"/>
      <c r="T25" s="110"/>
      <c r="U25" s="110"/>
      <c r="V25" s="110"/>
      <c r="W25" s="110"/>
      <c r="X25" s="110"/>
      <c r="Y25" s="2173"/>
      <c r="Z25" s="578" t="s">
        <v>1949</v>
      </c>
      <c r="AA25" s="542"/>
      <c r="AB25" s="751"/>
      <c r="AC25" s="543"/>
      <c r="AD25" s="426"/>
      <c r="AE25" s="426"/>
      <c r="AF25" s="426"/>
      <c r="AG25" s="426"/>
      <c r="AH25" s="738"/>
      <c r="AI25" s="738"/>
      <c r="AJ25" s="738"/>
      <c r="AK25" s="738"/>
      <c r="AL25" s="738"/>
      <c r="AM25" s="738"/>
      <c r="AN25" s="738"/>
    </row>
    <row r="26" spans="1:40" s="148" customFormat="1" ht="18" customHeight="1" x14ac:dyDescent="0.4">
      <c r="A26" s="2103" t="s">
        <v>1537</v>
      </c>
      <c r="B26" s="773" t="s">
        <v>1538</v>
      </c>
      <c r="C26" s="753">
        <f>COUNTIFS(卒業生情報入力シート!$E$29:$E$1028,$A90,卒業生情報入力シート!$F$29:$F$1028,$B90)</f>
        <v>0</v>
      </c>
      <c r="D26" s="754">
        <f>COUNTIFS(卒業生情報入力シート!$E$29:$E$1028,$A90,卒業生情報入力シート!$F$29:$F$1028,$B90,卒業生情報入力シート!$G$29:$G$1028,1)</f>
        <v>0</v>
      </c>
      <c r="E26" s="755">
        <f>COUNTIFS(卒業生情報入力シート!$E$29:$E$1028,$A90,卒業生情報入力シート!$F$29:$F$1028,$B90,卒業生情報入力シート!$H$29:$H$1028,1)</f>
        <v>0</v>
      </c>
      <c r="F26" s="742"/>
      <c r="J26" s="110"/>
      <c r="K26" s="110"/>
      <c r="L26" s="110"/>
      <c r="M26" s="110"/>
      <c r="N26" s="110"/>
      <c r="O26" s="110"/>
      <c r="P26" s="110"/>
      <c r="Q26" s="110"/>
      <c r="R26" s="110"/>
      <c r="S26" s="110"/>
      <c r="T26" s="110"/>
      <c r="U26" s="110"/>
      <c r="V26" s="110"/>
      <c r="W26" s="110"/>
      <c r="X26" s="110"/>
      <c r="Y26" s="2172" t="s">
        <v>1537</v>
      </c>
      <c r="Z26" s="556" t="s">
        <v>1538</v>
      </c>
      <c r="AA26" s="501"/>
      <c r="AB26" s="744"/>
      <c r="AC26" s="623"/>
      <c r="AD26" s="426"/>
      <c r="AE26" s="426"/>
      <c r="AF26" s="426"/>
      <c r="AG26" s="426"/>
      <c r="AH26" s="738"/>
      <c r="AI26" s="738"/>
      <c r="AJ26" s="738"/>
      <c r="AK26" s="738"/>
      <c r="AL26" s="738"/>
      <c r="AM26" s="738"/>
      <c r="AN26" s="738"/>
    </row>
    <row r="27" spans="1:40" s="148" customFormat="1" ht="18" customHeight="1" x14ac:dyDescent="0.4">
      <c r="A27" s="2104"/>
      <c r="B27" s="774" t="s">
        <v>1539</v>
      </c>
      <c r="C27" s="753">
        <f>COUNTIFS(卒業生情報入力シート!$E$29:$E$1028,$A91,卒業生情報入力シート!$F$29:$F$1028,$B91)</f>
        <v>0</v>
      </c>
      <c r="D27" s="754">
        <f>COUNTIFS(卒業生情報入力シート!$E$29:$E$1028,$A91,卒業生情報入力シート!$F$29:$F$1028,$B91,卒業生情報入力シート!$G$29:$G$1028,1)</f>
        <v>0</v>
      </c>
      <c r="E27" s="747">
        <f>COUNTIFS(卒業生情報入力シート!$E$29:$E$1028,$A91,卒業生情報入力シート!$F$29:$F$1028,$B91,卒業生情報入力シート!$H$29:$H$1028,1)</f>
        <v>0</v>
      </c>
      <c r="F27" s="742"/>
      <c r="J27" s="110"/>
      <c r="K27" s="110"/>
      <c r="L27" s="110"/>
      <c r="M27" s="110"/>
      <c r="N27" s="110"/>
      <c r="O27" s="110"/>
      <c r="P27" s="110"/>
      <c r="Q27" s="110"/>
      <c r="R27" s="110"/>
      <c r="S27" s="110"/>
      <c r="T27" s="110"/>
      <c r="U27" s="110"/>
      <c r="V27" s="110"/>
      <c r="W27" s="110"/>
      <c r="X27" s="110"/>
      <c r="Y27" s="2169"/>
      <c r="Z27" s="569" t="s">
        <v>1539</v>
      </c>
      <c r="AA27" s="501"/>
      <c r="AB27" s="744"/>
      <c r="AC27" s="246"/>
      <c r="AD27" s="426"/>
      <c r="AE27" s="426"/>
      <c r="AF27" s="426"/>
      <c r="AG27" s="426"/>
      <c r="AH27" s="738"/>
      <c r="AI27" s="738"/>
      <c r="AJ27" s="738"/>
      <c r="AK27" s="738"/>
      <c r="AL27" s="738"/>
      <c r="AM27" s="738"/>
      <c r="AN27" s="738"/>
    </row>
    <row r="28" spans="1:40" s="148" customFormat="1" ht="18" customHeight="1" x14ac:dyDescent="0.4">
      <c r="A28" s="2104"/>
      <c r="B28" s="774" t="s">
        <v>1540</v>
      </c>
      <c r="C28" s="753">
        <f>COUNTIFS(卒業生情報入力シート!$E$29:$E$1028,$A92,卒業生情報入力シート!$F$29:$F$1028,$B92)</f>
        <v>0</v>
      </c>
      <c r="D28" s="754">
        <f>COUNTIFS(卒業生情報入力シート!$E$29:$E$1028,$A92,卒業生情報入力シート!$F$29:$F$1028,$B92,卒業生情報入力シート!$G$29:$G$1028,1)</f>
        <v>0</v>
      </c>
      <c r="E28" s="747">
        <f>COUNTIFS(卒業生情報入力シート!$E$29:$E$1028,$A92,卒業生情報入力シート!$F$29:$F$1028,$B92,卒業生情報入力シート!$H$29:$H$1028,1)</f>
        <v>0</v>
      </c>
      <c r="F28" s="742"/>
      <c r="J28" s="110"/>
      <c r="K28" s="110"/>
      <c r="L28" s="110"/>
      <c r="M28" s="110"/>
      <c r="N28" s="110"/>
      <c r="O28" s="110"/>
      <c r="P28" s="110"/>
      <c r="Q28" s="110"/>
      <c r="R28" s="110"/>
      <c r="S28" s="110"/>
      <c r="T28" s="110"/>
      <c r="U28" s="110"/>
      <c r="V28" s="110"/>
      <c r="W28" s="110"/>
      <c r="X28" s="110"/>
      <c r="Y28" s="2169"/>
      <c r="Z28" s="569" t="s">
        <v>1540</v>
      </c>
      <c r="AA28" s="501"/>
      <c r="AB28" s="744"/>
      <c r="AC28" s="246"/>
      <c r="AD28" s="426"/>
      <c r="AE28" s="426"/>
      <c r="AF28" s="426"/>
      <c r="AG28" s="426"/>
      <c r="AH28" s="738"/>
      <c r="AI28" s="738"/>
      <c r="AJ28" s="738"/>
      <c r="AK28" s="738"/>
      <c r="AL28" s="738"/>
      <c r="AM28" s="738"/>
      <c r="AN28" s="738"/>
    </row>
    <row r="29" spans="1:40" s="148" customFormat="1" ht="18" customHeight="1" x14ac:dyDescent="0.4">
      <c r="A29" s="2104"/>
      <c r="B29" s="774" t="s">
        <v>1479</v>
      </c>
      <c r="C29" s="753">
        <f>COUNTIFS(卒業生情報入力シート!$E$29:$E$1028,$A93,卒業生情報入力シート!$F$29:$F$1028,$B93)</f>
        <v>0</v>
      </c>
      <c r="D29" s="754">
        <f>COUNTIFS(卒業生情報入力シート!$E$29:$E$1028,$A93,卒業生情報入力シート!$F$29:$F$1028,$B93,卒業生情報入力シート!$G$29:$G$1028,1)</f>
        <v>0</v>
      </c>
      <c r="E29" s="747">
        <f>COUNTIFS(卒業生情報入力シート!$E$29:$E$1028,$A93,卒業生情報入力シート!$F$29:$F$1028,$B93,卒業生情報入力シート!$H$29:$H$1028,1)</f>
        <v>0</v>
      </c>
      <c r="F29" s="742"/>
      <c r="J29" s="110"/>
      <c r="K29" s="110"/>
      <c r="L29" s="110"/>
      <c r="M29" s="110"/>
      <c r="N29" s="110"/>
      <c r="O29" s="110"/>
      <c r="P29" s="110"/>
      <c r="Q29" s="110"/>
      <c r="R29" s="110"/>
      <c r="S29" s="110"/>
      <c r="T29" s="110"/>
      <c r="U29" s="110"/>
      <c r="V29" s="110"/>
      <c r="W29" s="110"/>
      <c r="X29" s="110"/>
      <c r="Y29" s="2169"/>
      <c r="Z29" s="569" t="s">
        <v>1479</v>
      </c>
      <c r="AA29" s="501"/>
      <c r="AB29" s="744"/>
      <c r="AC29" s="246"/>
      <c r="AD29" s="426"/>
      <c r="AE29" s="426"/>
      <c r="AF29" s="426"/>
      <c r="AG29" s="426"/>
      <c r="AH29" s="738"/>
      <c r="AI29" s="738"/>
      <c r="AJ29" s="738"/>
      <c r="AK29" s="738"/>
      <c r="AL29" s="738"/>
      <c r="AM29" s="738"/>
      <c r="AN29" s="738"/>
    </row>
    <row r="30" spans="1:40" s="148" customFormat="1" ht="18" customHeight="1" x14ac:dyDescent="0.4">
      <c r="A30" s="2104"/>
      <c r="B30" s="775" t="s">
        <v>1950</v>
      </c>
      <c r="C30" s="768">
        <f>COUNTIFS(卒業生情報入力シート!$E$29:$E$1028,$A94,卒業生情報入力シート!$F$29:$F$1028,$B94)</f>
        <v>0</v>
      </c>
      <c r="D30" s="769">
        <f>COUNTIFS(卒業生情報入力シート!$E$29:$E$1028,$A94,卒業生情報入力シート!$F$29:$F$1028,$B94,卒業生情報入力シート!$G$29:$G$1028,1)</f>
        <v>0</v>
      </c>
      <c r="E30" s="770">
        <f>COUNTIFS(卒業生情報入力シート!$E$29:$E$1028,$A94,卒業生情報入力シート!$F$29:$F$1028,$B94,卒業生情報入力シート!$H$29:$H$1028,1)</f>
        <v>0</v>
      </c>
      <c r="F30" s="742"/>
      <c r="J30" s="110"/>
      <c r="K30" s="110"/>
      <c r="L30" s="110"/>
      <c r="M30" s="110"/>
      <c r="N30" s="110"/>
      <c r="O30" s="110"/>
      <c r="P30" s="110"/>
      <c r="Q30" s="110"/>
      <c r="R30" s="110"/>
      <c r="S30" s="110"/>
      <c r="T30" s="110"/>
      <c r="U30" s="110"/>
      <c r="V30" s="110"/>
      <c r="W30" s="110"/>
      <c r="X30" s="110"/>
      <c r="Y30" s="2169"/>
      <c r="Z30" s="539" t="s">
        <v>1950</v>
      </c>
      <c r="AA30" s="524"/>
      <c r="AB30" s="771"/>
      <c r="AC30" s="248"/>
      <c r="AD30" s="426"/>
      <c r="AE30" s="426"/>
      <c r="AF30" s="426"/>
      <c r="AG30" s="426"/>
      <c r="AH30" s="738"/>
      <c r="AI30" s="738"/>
      <c r="AJ30" s="738"/>
      <c r="AK30" s="738"/>
      <c r="AL30" s="738"/>
      <c r="AM30" s="738"/>
      <c r="AN30" s="738"/>
    </row>
    <row r="31" spans="1:40" s="148" customFormat="1" ht="18" customHeight="1" x14ac:dyDescent="0.4">
      <c r="A31" s="2105"/>
      <c r="B31" s="776" t="s">
        <v>1951</v>
      </c>
      <c r="C31" s="56">
        <f>COUNTIFS(卒業生情報入力シート!$E$29:$E$1028,$A95,卒業生情報入力シート!$F$29:$F$1028,$B95)</f>
        <v>0</v>
      </c>
      <c r="D31" s="759">
        <f>COUNTIFS(卒業生情報入力シート!$E$29:$E$1028,$A95,卒業生情報入力シート!$F$29:$F$1028,$B95,卒業生情報入力シート!$G$29:$G$1028,1)</f>
        <v>0</v>
      </c>
      <c r="E31" s="760">
        <f>COUNTIFS(卒業生情報入力シート!$E$29:$E$1028,$A95,卒業生情報入力シート!$F$29:$F$1028,$B95,卒業生情報入力シート!$H$29:$H$1028,1)</f>
        <v>0</v>
      </c>
      <c r="F31" s="742"/>
      <c r="J31" s="110"/>
      <c r="K31" s="110"/>
      <c r="L31" s="110"/>
      <c r="M31" s="110"/>
      <c r="N31" s="110"/>
      <c r="O31" s="110"/>
      <c r="P31" s="110"/>
      <c r="Q31" s="110"/>
      <c r="R31" s="110"/>
      <c r="S31" s="110"/>
      <c r="T31" s="110"/>
      <c r="U31" s="110"/>
      <c r="V31" s="110"/>
      <c r="W31" s="110"/>
      <c r="X31" s="110"/>
      <c r="Y31" s="2173"/>
      <c r="Z31" s="578" t="s">
        <v>1951</v>
      </c>
      <c r="AA31" s="542"/>
      <c r="AB31" s="751"/>
      <c r="AC31" s="543"/>
      <c r="AD31" s="426"/>
      <c r="AE31" s="426"/>
      <c r="AF31" s="426"/>
      <c r="AG31" s="426"/>
      <c r="AH31" s="738"/>
      <c r="AI31" s="738"/>
      <c r="AJ31" s="738"/>
      <c r="AK31" s="738"/>
      <c r="AL31" s="738"/>
      <c r="AM31" s="738"/>
      <c r="AN31" s="738"/>
    </row>
    <row r="32" spans="1:40" s="148" customFormat="1" ht="18" customHeight="1" x14ac:dyDescent="0.4">
      <c r="A32" s="1853" t="s">
        <v>1990</v>
      </c>
      <c r="B32" s="1854"/>
      <c r="C32" s="590">
        <f>COUNTIFS(卒業生情報入力シート!$E$29:$E$1028,$A96,卒業生情報入力シート!$F$29:$F$1028,$B96)</f>
        <v>0</v>
      </c>
      <c r="D32" s="777">
        <f>COUNTIFS(卒業生情報入力シート!$E$29:$E$1028,$A96,卒業生情報入力シート!$F$29:$F$1028,$B96,卒業生情報入力シート!$G$29:$G$1028,1)</f>
        <v>0</v>
      </c>
      <c r="E32" s="778">
        <f>COUNTIFS(卒業生情報入力シート!$E$29:$E$1028,$A96,卒業生情報入力シート!$F$29:$F$1028,$B96,卒業生情報入力シート!$H$29:$H$1028,1)</f>
        <v>0</v>
      </c>
      <c r="F32" s="742"/>
      <c r="J32" s="110"/>
      <c r="K32" s="110"/>
      <c r="L32" s="110"/>
      <c r="M32" s="110"/>
      <c r="N32" s="110"/>
      <c r="O32" s="110"/>
      <c r="P32" s="110"/>
      <c r="Q32" s="110"/>
      <c r="R32" s="110"/>
      <c r="S32" s="110"/>
      <c r="T32" s="110"/>
      <c r="U32" s="110"/>
      <c r="V32" s="110"/>
      <c r="W32" s="110"/>
      <c r="X32" s="110"/>
      <c r="Y32" s="2174" t="s">
        <v>1990</v>
      </c>
      <c r="Z32" s="2175"/>
      <c r="AA32" s="420"/>
      <c r="AB32" s="353"/>
      <c r="AC32" s="397"/>
      <c r="AD32" s="426"/>
      <c r="AE32" s="426"/>
      <c r="AF32" s="426"/>
      <c r="AG32" s="426"/>
      <c r="AH32" s="738"/>
      <c r="AI32" s="738"/>
      <c r="AJ32" s="738"/>
      <c r="AK32" s="738"/>
      <c r="AL32" s="738"/>
      <c r="AM32" s="738"/>
      <c r="AN32" s="738"/>
    </row>
    <row r="33" spans="1:46" s="148" customFormat="1" ht="18" customHeight="1" x14ac:dyDescent="0.4">
      <c r="A33" s="2106" t="s">
        <v>2071</v>
      </c>
      <c r="B33" s="779" t="s">
        <v>1953</v>
      </c>
      <c r="C33" s="64">
        <f>COUNTIFS(卒業生情報入力シート!$E$29:$E$1028,$A97,卒業生情報入力シート!$F$29:$F$1028,$B97)</f>
        <v>0</v>
      </c>
      <c r="D33" s="780">
        <f>COUNTIFS(卒業生情報入力シート!$E$29:$E$1028,$A97,卒業生情報入力シート!$F$29:$F$1028,$B97,卒業生情報入力シート!$G$29:$G$1028,1)</f>
        <v>0</v>
      </c>
      <c r="E33" s="755">
        <f>COUNTIFS(卒業生情報入力シート!$E$29:$E$1028,$A97,卒業生情報入力シート!$F$29:$F$1028,$B97,卒業生情報入力シート!$H$29:$H$1028,1)</f>
        <v>0</v>
      </c>
      <c r="F33" s="742"/>
      <c r="J33" s="110"/>
      <c r="K33" s="110"/>
      <c r="L33" s="110"/>
      <c r="M33" s="110"/>
      <c r="N33" s="110"/>
      <c r="O33" s="110"/>
      <c r="P33" s="110"/>
      <c r="Q33" s="110"/>
      <c r="R33" s="110"/>
      <c r="S33" s="110"/>
      <c r="T33" s="110"/>
      <c r="U33" s="110"/>
      <c r="V33" s="110"/>
      <c r="W33" s="110"/>
      <c r="X33" s="110"/>
      <c r="Y33" s="2176" t="s">
        <v>2071</v>
      </c>
      <c r="Z33" s="781" t="s">
        <v>1953</v>
      </c>
      <c r="AA33" s="557"/>
      <c r="AB33" s="368"/>
      <c r="AC33" s="623"/>
      <c r="AD33" s="426"/>
      <c r="AE33" s="426"/>
      <c r="AF33" s="426"/>
      <c r="AG33" s="426"/>
      <c r="AH33" s="738"/>
      <c r="AI33" s="738"/>
      <c r="AJ33" s="738"/>
      <c r="AK33" s="738"/>
      <c r="AL33" s="738"/>
      <c r="AM33" s="738"/>
      <c r="AN33" s="738"/>
    </row>
    <row r="34" spans="1:46" s="148" customFormat="1" ht="18" customHeight="1" x14ac:dyDescent="0.4">
      <c r="A34" s="2107"/>
      <c r="B34" s="782" t="s">
        <v>1904</v>
      </c>
      <c r="C34" s="768">
        <f>COUNTIFS(卒業生情報入力シート!$E$29:$E$1028,$A98,卒業生情報入力シート!$F$29:$F$1028,$B98)</f>
        <v>0</v>
      </c>
      <c r="D34" s="769">
        <f>COUNTIFS(卒業生情報入力シート!$E$29:$E$1028,$A98,卒業生情報入力シート!$F$29:$F$1028,$B98,卒業生情報入力シート!$G$29:$G$1028,1)</f>
        <v>0</v>
      </c>
      <c r="E34" s="783">
        <f>COUNTIFS(卒業生情報入力シート!$E$29:$E$1028,$A98,卒業生情報入力シート!$F$29:$F$1028,$B98,卒業生情報入力シート!$H$29:$H$1028,1)</f>
        <v>0</v>
      </c>
      <c r="F34" s="742"/>
      <c r="J34" s="110"/>
      <c r="K34" s="110"/>
      <c r="L34" s="110"/>
      <c r="M34" s="110"/>
      <c r="N34" s="110"/>
      <c r="O34" s="110"/>
      <c r="P34" s="110"/>
      <c r="Q34" s="110"/>
      <c r="R34" s="110"/>
      <c r="S34" s="110"/>
      <c r="T34" s="110"/>
      <c r="U34" s="110"/>
      <c r="V34" s="110"/>
      <c r="W34" s="110"/>
      <c r="X34" s="110"/>
      <c r="Y34" s="2177"/>
      <c r="Z34" s="784" t="s">
        <v>1904</v>
      </c>
      <c r="AA34" s="523"/>
      <c r="AB34" s="771"/>
      <c r="AC34" s="525"/>
      <c r="AD34" s="426"/>
      <c r="AE34" s="426"/>
      <c r="AF34" s="426"/>
      <c r="AG34" s="426"/>
      <c r="AH34" s="738"/>
      <c r="AI34" s="738"/>
      <c r="AJ34" s="738"/>
      <c r="AK34" s="738"/>
      <c r="AL34" s="738"/>
      <c r="AM34" s="738"/>
      <c r="AN34" s="738"/>
    </row>
    <row r="35" spans="1:46" s="148" customFormat="1" ht="18" customHeight="1" thickBot="1" x14ac:dyDescent="0.45">
      <c r="A35" s="2108" t="s">
        <v>1542</v>
      </c>
      <c r="B35" s="2109"/>
      <c r="C35" s="101">
        <f>COUNTIFS(卒業生情報入力シート!$E$29:$E$1028,$A99,卒業生情報入力シート!$F$29:$F$1028,$B99)</f>
        <v>0</v>
      </c>
      <c r="D35" s="785">
        <f>COUNTIFS(卒業生情報入力シート!$E$29:$E$1028,$A99,卒業生情報入力シート!$F$29:$F$1028,$B99,卒業生情報入力シート!$G$29:$G$1028,1)</f>
        <v>0</v>
      </c>
      <c r="E35" s="786">
        <f>COUNTIFS(卒業生情報入力シート!$E$29:$E$1028,$A99,卒業生情報入力シート!$F$29:$F$1028,$B99,卒業生情報入力シート!$H$29:$H$1028,1)</f>
        <v>0</v>
      </c>
      <c r="F35" s="742"/>
      <c r="J35" s="110"/>
      <c r="K35" s="110"/>
      <c r="L35" s="110"/>
      <c r="M35" s="110"/>
      <c r="N35" s="110"/>
      <c r="O35" s="110"/>
      <c r="P35" s="110"/>
      <c r="Q35" s="110"/>
      <c r="R35" s="110"/>
      <c r="S35" s="110"/>
      <c r="T35" s="110"/>
      <c r="U35" s="110"/>
      <c r="V35" s="110"/>
      <c r="W35" s="110"/>
      <c r="X35" s="110"/>
      <c r="Y35" s="2178" t="s">
        <v>1542</v>
      </c>
      <c r="Z35" s="2179"/>
      <c r="AA35" s="787"/>
      <c r="AB35" s="788"/>
      <c r="AC35" s="789"/>
      <c r="AD35" s="426"/>
      <c r="AE35" s="426"/>
      <c r="AF35" s="426"/>
      <c r="AG35" s="426"/>
      <c r="AH35" s="738"/>
      <c r="AI35" s="738"/>
      <c r="AJ35" s="738"/>
      <c r="AK35" s="738"/>
      <c r="AL35" s="738"/>
      <c r="AM35" s="738"/>
      <c r="AN35" s="738"/>
    </row>
    <row r="36" spans="1:46" s="24" customFormat="1" ht="21" customHeight="1" thickTop="1" thickBot="1" x14ac:dyDescent="0.45">
      <c r="A36" s="2152" t="s">
        <v>1588</v>
      </c>
      <c r="B36" s="2153"/>
      <c r="C36" s="791">
        <f>SUM(C10:C35)</f>
        <v>0</v>
      </c>
      <c r="D36" s="792">
        <f t="shared" ref="D36:E36" si="0">SUM(D10:D35)</f>
        <v>0</v>
      </c>
      <c r="E36" s="793">
        <f t="shared" si="0"/>
        <v>0</v>
      </c>
      <c r="F36" s="794"/>
      <c r="J36" s="23"/>
      <c r="K36" s="23"/>
      <c r="L36" s="23"/>
      <c r="M36" s="23"/>
      <c r="N36" s="23"/>
      <c r="O36" s="23"/>
      <c r="P36" s="23"/>
      <c r="Q36" s="23"/>
      <c r="R36" s="23"/>
      <c r="S36" s="23"/>
      <c r="T36" s="23"/>
      <c r="U36" s="23"/>
      <c r="V36" s="23"/>
      <c r="W36" s="23"/>
      <c r="X36" s="23"/>
      <c r="Y36" s="2180" t="s">
        <v>1588</v>
      </c>
      <c r="Z36" s="2181"/>
      <c r="AA36" s="795">
        <v>0</v>
      </c>
      <c r="AB36" s="249">
        <v>0</v>
      </c>
      <c r="AC36" s="796">
        <v>0</v>
      </c>
      <c r="AD36" s="34"/>
      <c r="AE36" s="34"/>
      <c r="AF36" s="34"/>
      <c r="AG36" s="34"/>
      <c r="AH36" s="721"/>
      <c r="AI36" s="721"/>
      <c r="AJ36" s="721"/>
      <c r="AK36" s="721"/>
      <c r="AL36" s="721"/>
      <c r="AM36" s="721"/>
      <c r="AN36" s="721"/>
    </row>
    <row r="37" spans="1:46" s="24" customFormat="1" ht="7.5" customHeight="1" x14ac:dyDescent="0.4">
      <c r="A37" s="23"/>
      <c r="J37" s="23"/>
      <c r="K37" s="23"/>
      <c r="L37" s="23"/>
      <c r="M37" s="23"/>
      <c r="N37" s="23"/>
      <c r="O37" s="23"/>
      <c r="P37" s="23"/>
      <c r="Q37" s="23"/>
      <c r="R37" s="23"/>
      <c r="S37" s="23"/>
      <c r="T37" s="23"/>
      <c r="U37" s="23"/>
      <c r="V37" s="23"/>
      <c r="W37" s="23"/>
      <c r="X37" s="23"/>
      <c r="Y37" s="721"/>
      <c r="Z37" s="34"/>
      <c r="AA37" s="34"/>
      <c r="AB37" s="34"/>
      <c r="AC37" s="34"/>
      <c r="AD37" s="34"/>
      <c r="AE37" s="34"/>
      <c r="AF37" s="34"/>
      <c r="AG37" s="34"/>
      <c r="AH37" s="721"/>
      <c r="AI37" s="721"/>
      <c r="AJ37" s="721"/>
      <c r="AK37" s="721"/>
      <c r="AL37" s="721"/>
      <c r="AM37" s="721"/>
      <c r="AN37" s="721"/>
    </row>
    <row r="38" spans="1:46" s="24" customFormat="1" ht="19.5" customHeight="1" thickBot="1" x14ac:dyDescent="0.3">
      <c r="A38" s="797" t="s">
        <v>1991</v>
      </c>
      <c r="B38" s="798"/>
      <c r="C38" s="798"/>
      <c r="D38" s="798"/>
      <c r="E38" s="798"/>
      <c r="F38" s="798"/>
      <c r="G38" s="798"/>
      <c r="H38" s="798"/>
      <c r="I38" s="798"/>
      <c r="J38" s="23"/>
      <c r="K38" s="23"/>
      <c r="L38" s="23"/>
      <c r="M38" s="23"/>
      <c r="N38" s="23"/>
      <c r="O38" s="23"/>
      <c r="P38" s="23"/>
      <c r="Q38" s="23"/>
      <c r="R38" s="23"/>
      <c r="S38" s="23"/>
      <c r="T38" s="23"/>
      <c r="U38" s="23"/>
      <c r="V38" s="23"/>
      <c r="W38" s="23"/>
      <c r="X38" s="23"/>
      <c r="Y38" s="799" t="s">
        <v>1991</v>
      </c>
      <c r="Z38" s="800"/>
      <c r="AA38" s="800"/>
      <c r="AB38" s="800"/>
      <c r="AC38" s="800"/>
      <c r="AD38" s="800"/>
      <c r="AE38" s="800"/>
      <c r="AF38" s="800"/>
      <c r="AG38" s="800"/>
      <c r="AH38" s="721"/>
      <c r="AI38" s="721"/>
      <c r="AJ38" s="721"/>
      <c r="AK38" s="721"/>
      <c r="AL38" s="721"/>
      <c r="AM38" s="721"/>
      <c r="AN38" s="721"/>
    </row>
    <row r="39" spans="1:46" s="24" customFormat="1" ht="18" customHeight="1" x14ac:dyDescent="0.25">
      <c r="A39" s="2123" t="s">
        <v>1923</v>
      </c>
      <c r="B39" s="2126" t="s">
        <v>1989</v>
      </c>
      <c r="C39" s="2129" t="s">
        <v>1589</v>
      </c>
      <c r="D39" s="2130"/>
      <c r="E39" s="2130"/>
      <c r="F39" s="2130"/>
      <c r="G39" s="2130"/>
      <c r="H39" s="2130"/>
      <c r="I39" s="2130"/>
      <c r="J39" s="2131" t="s">
        <v>1590</v>
      </c>
      <c r="K39" s="2132"/>
      <c r="L39" s="2132"/>
      <c r="M39" s="2132"/>
      <c r="N39" s="2132"/>
      <c r="O39" s="2133"/>
      <c r="P39" s="801" t="s">
        <v>1591</v>
      </c>
      <c r="Q39" s="801" t="s">
        <v>1592</v>
      </c>
      <c r="R39" s="2131" t="s">
        <v>1593</v>
      </c>
      <c r="S39" s="2132"/>
      <c r="T39" s="2132"/>
      <c r="U39" s="2133"/>
      <c r="V39" s="802" t="s">
        <v>1594</v>
      </c>
      <c r="W39" s="23"/>
      <c r="X39" s="23"/>
      <c r="Y39" s="1880" t="s">
        <v>1923</v>
      </c>
      <c r="Z39" s="2166" t="s">
        <v>1989</v>
      </c>
      <c r="AA39" s="2183" t="s">
        <v>1589</v>
      </c>
      <c r="AB39" s="2184"/>
      <c r="AC39" s="2184"/>
      <c r="AD39" s="2184"/>
      <c r="AE39" s="2184"/>
      <c r="AF39" s="2184"/>
      <c r="AG39" s="2184"/>
      <c r="AH39" s="2185" t="s">
        <v>1590</v>
      </c>
      <c r="AI39" s="2186"/>
      <c r="AJ39" s="2186"/>
      <c r="AK39" s="2186"/>
      <c r="AL39" s="2186"/>
      <c r="AM39" s="2187"/>
      <c r="AN39" s="803" t="s">
        <v>1591</v>
      </c>
      <c r="AO39" s="803" t="s">
        <v>1592</v>
      </c>
      <c r="AP39" s="2185" t="s">
        <v>1593</v>
      </c>
      <c r="AQ39" s="2186"/>
      <c r="AR39" s="2186"/>
      <c r="AS39" s="2187"/>
      <c r="AT39" s="804" t="s">
        <v>1594</v>
      </c>
    </row>
    <row r="40" spans="1:46" s="24" customFormat="1" ht="18" customHeight="1" x14ac:dyDescent="0.25">
      <c r="A40" s="2124"/>
      <c r="B40" s="2127"/>
      <c r="C40" s="2154" t="s">
        <v>1595</v>
      </c>
      <c r="D40" s="2155"/>
      <c r="E40" s="2155"/>
      <c r="F40" s="2155"/>
      <c r="G40" s="2155"/>
      <c r="H40" s="2155"/>
      <c r="I40" s="2155"/>
      <c r="J40" s="2145" t="s">
        <v>2072</v>
      </c>
      <c r="K40" s="2142" t="s">
        <v>1992</v>
      </c>
      <c r="L40" s="2143"/>
      <c r="M40" s="2143"/>
      <c r="N40" s="2143"/>
      <c r="O40" s="2144"/>
      <c r="P40" s="2145" t="s">
        <v>2073</v>
      </c>
      <c r="Q40" s="2145" t="s">
        <v>1993</v>
      </c>
      <c r="R40" s="2113" t="s">
        <v>1994</v>
      </c>
      <c r="S40" s="2114"/>
      <c r="T40" s="2114"/>
      <c r="U40" s="2115"/>
      <c r="V40" s="2122" t="s">
        <v>1596</v>
      </c>
      <c r="W40" s="23"/>
      <c r="X40" s="23"/>
      <c r="Y40" s="1882"/>
      <c r="Z40" s="2182"/>
      <c r="AA40" s="2188" t="s">
        <v>1595</v>
      </c>
      <c r="AB40" s="2189"/>
      <c r="AC40" s="2189"/>
      <c r="AD40" s="2189"/>
      <c r="AE40" s="2189"/>
      <c r="AF40" s="2189"/>
      <c r="AG40" s="2189"/>
      <c r="AH40" s="2190" t="s">
        <v>2072</v>
      </c>
      <c r="AI40" s="2192" t="s">
        <v>1992</v>
      </c>
      <c r="AJ40" s="2193"/>
      <c r="AK40" s="2193"/>
      <c r="AL40" s="2193"/>
      <c r="AM40" s="2194"/>
      <c r="AN40" s="2190" t="s">
        <v>2073</v>
      </c>
      <c r="AO40" s="2190" t="s">
        <v>1993</v>
      </c>
      <c r="AP40" s="2195" t="s">
        <v>1994</v>
      </c>
      <c r="AQ40" s="2196"/>
      <c r="AR40" s="2196"/>
      <c r="AS40" s="2197"/>
      <c r="AT40" s="2204" t="s">
        <v>1596</v>
      </c>
    </row>
    <row r="41" spans="1:46" s="24" customFormat="1" ht="18" customHeight="1" x14ac:dyDescent="0.25">
      <c r="A41" s="2124"/>
      <c r="B41" s="2127"/>
      <c r="C41" s="2157" t="s">
        <v>1995</v>
      </c>
      <c r="D41" s="2159" t="s">
        <v>1996</v>
      </c>
      <c r="E41" s="2159" t="s">
        <v>1997</v>
      </c>
      <c r="F41" s="2159" t="s">
        <v>1998</v>
      </c>
      <c r="G41" s="2161" t="s">
        <v>1999</v>
      </c>
      <c r="H41" s="2149" t="s">
        <v>1597</v>
      </c>
      <c r="I41" s="808"/>
      <c r="J41" s="2145"/>
      <c r="K41" s="805"/>
      <c r="L41" s="2113" t="s">
        <v>1912</v>
      </c>
      <c r="M41" s="2143"/>
      <c r="N41" s="2144"/>
      <c r="O41" s="809"/>
      <c r="P41" s="2145"/>
      <c r="Q41" s="2145"/>
      <c r="R41" s="2116"/>
      <c r="S41" s="2117"/>
      <c r="T41" s="2117"/>
      <c r="U41" s="2118"/>
      <c r="V41" s="2122"/>
      <c r="W41" s="23"/>
      <c r="X41" s="23"/>
      <c r="Y41" s="1882"/>
      <c r="Z41" s="2182"/>
      <c r="AA41" s="2206" t="s">
        <v>2911</v>
      </c>
      <c r="AB41" s="2209" t="s">
        <v>2912</v>
      </c>
      <c r="AC41" s="2209" t="s">
        <v>2913</v>
      </c>
      <c r="AD41" s="2209" t="s">
        <v>2914</v>
      </c>
      <c r="AE41" s="2212" t="s">
        <v>2915</v>
      </c>
      <c r="AF41" s="2215" t="s">
        <v>1597</v>
      </c>
      <c r="AG41" s="810"/>
      <c r="AH41" s="2190"/>
      <c r="AI41" s="806"/>
      <c r="AJ41" s="2195" t="s">
        <v>1912</v>
      </c>
      <c r="AK41" s="2193"/>
      <c r="AL41" s="2194"/>
      <c r="AM41" s="811"/>
      <c r="AN41" s="2190"/>
      <c r="AO41" s="2190"/>
      <c r="AP41" s="2198"/>
      <c r="AQ41" s="2199"/>
      <c r="AR41" s="2199"/>
      <c r="AS41" s="2200"/>
      <c r="AT41" s="2204"/>
    </row>
    <row r="42" spans="1:46" s="24" customFormat="1" ht="27" customHeight="1" x14ac:dyDescent="0.25">
      <c r="A42" s="2124"/>
      <c r="B42" s="2127"/>
      <c r="C42" s="2158"/>
      <c r="D42" s="2160"/>
      <c r="E42" s="2160"/>
      <c r="F42" s="2160"/>
      <c r="G42" s="2162"/>
      <c r="H42" s="2150"/>
      <c r="I42" s="808"/>
      <c r="J42" s="2145"/>
      <c r="K42" s="814"/>
      <c r="L42" s="815"/>
      <c r="M42" s="2142" t="s">
        <v>2000</v>
      </c>
      <c r="N42" s="2144"/>
      <c r="O42" s="805"/>
      <c r="P42" s="2145"/>
      <c r="Q42" s="2145"/>
      <c r="R42" s="2119"/>
      <c r="S42" s="2120"/>
      <c r="T42" s="2120"/>
      <c r="U42" s="2121"/>
      <c r="V42" s="2122"/>
      <c r="W42" s="23"/>
      <c r="X42" s="23"/>
      <c r="Y42" s="1882"/>
      <c r="Z42" s="2182"/>
      <c r="AA42" s="2207"/>
      <c r="AB42" s="2210"/>
      <c r="AC42" s="2210"/>
      <c r="AD42" s="2210"/>
      <c r="AE42" s="2213"/>
      <c r="AF42" s="2216"/>
      <c r="AG42" s="810"/>
      <c r="AH42" s="2190"/>
      <c r="AI42" s="816"/>
      <c r="AJ42" s="817"/>
      <c r="AK42" s="2192" t="s">
        <v>2000</v>
      </c>
      <c r="AL42" s="2194"/>
      <c r="AM42" s="806"/>
      <c r="AN42" s="2190"/>
      <c r="AO42" s="2190"/>
      <c r="AP42" s="2201"/>
      <c r="AQ42" s="2202"/>
      <c r="AR42" s="2202"/>
      <c r="AS42" s="2203"/>
      <c r="AT42" s="2204"/>
    </row>
    <row r="43" spans="1:46" s="148" customFormat="1" ht="170.25" customHeight="1" thickBot="1" x14ac:dyDescent="0.45">
      <c r="A43" s="2125"/>
      <c r="B43" s="2128"/>
      <c r="C43" s="2158"/>
      <c r="D43" s="2160"/>
      <c r="E43" s="2160"/>
      <c r="F43" s="2160"/>
      <c r="G43" s="2162"/>
      <c r="H43" s="2151"/>
      <c r="I43" s="818" t="s">
        <v>1598</v>
      </c>
      <c r="J43" s="2156"/>
      <c r="K43" s="819" t="s">
        <v>1913</v>
      </c>
      <c r="L43" s="807" t="s">
        <v>1914</v>
      </c>
      <c r="M43" s="813" t="s">
        <v>2001</v>
      </c>
      <c r="N43" s="813" t="s">
        <v>2002</v>
      </c>
      <c r="O43" s="820" t="s">
        <v>1915</v>
      </c>
      <c r="P43" s="2145"/>
      <c r="Q43" s="2145"/>
      <c r="R43" s="812" t="s">
        <v>1916</v>
      </c>
      <c r="S43" s="813" t="s">
        <v>1917</v>
      </c>
      <c r="T43" s="813" t="s">
        <v>1918</v>
      </c>
      <c r="U43" s="814" t="s">
        <v>1475</v>
      </c>
      <c r="V43" s="2122"/>
      <c r="W43" s="110"/>
      <c r="X43" s="110"/>
      <c r="Y43" s="2165"/>
      <c r="Z43" s="2167"/>
      <c r="AA43" s="2208"/>
      <c r="AB43" s="2211"/>
      <c r="AC43" s="2211"/>
      <c r="AD43" s="2211"/>
      <c r="AE43" s="2214"/>
      <c r="AF43" s="2217"/>
      <c r="AG43" s="823" t="s">
        <v>1598</v>
      </c>
      <c r="AH43" s="2191"/>
      <c r="AI43" s="824" t="s">
        <v>1913</v>
      </c>
      <c r="AJ43" s="825" t="s">
        <v>1914</v>
      </c>
      <c r="AK43" s="822" t="s">
        <v>2001</v>
      </c>
      <c r="AL43" s="822" t="s">
        <v>2002</v>
      </c>
      <c r="AM43" s="826" t="s">
        <v>1915</v>
      </c>
      <c r="AN43" s="2191"/>
      <c r="AO43" s="2191"/>
      <c r="AP43" s="821" t="s">
        <v>1916</v>
      </c>
      <c r="AQ43" s="822" t="s">
        <v>1917</v>
      </c>
      <c r="AR43" s="822" t="s">
        <v>1918</v>
      </c>
      <c r="AS43" s="827" t="s">
        <v>1475</v>
      </c>
      <c r="AT43" s="2205"/>
    </row>
    <row r="44" spans="1:46" s="148" customFormat="1" ht="18" customHeight="1" x14ac:dyDescent="0.4">
      <c r="A44" s="2146" t="s">
        <v>1519</v>
      </c>
      <c r="B44" s="739" t="s">
        <v>1520</v>
      </c>
      <c r="C44" s="828">
        <f>SUMIFS(卒業生情報入力シート!I$29:I$1028,卒業生情報入力シート!$E$29:$E$1028,$A74,卒業生情報入力シート!$F$29:$F$1028,$B74)</f>
        <v>0</v>
      </c>
      <c r="D44" s="829">
        <f>SUMIFS(卒業生情報入力シート!J$29:J$1028,卒業生情報入力シート!$E$29:$E$1028,$A74,卒業生情報入力シート!$F$29:$F$1028,$B74)</f>
        <v>0</v>
      </c>
      <c r="E44" s="829">
        <f>SUMIFS(卒業生情報入力シート!K$29:K$1028,卒業生情報入力シート!$E$29:$E$1028,$A74,卒業生情報入力シート!$F$29:$F$1028,$B74)</f>
        <v>0</v>
      </c>
      <c r="F44" s="829">
        <f>SUMIFS(卒業生情報入力シート!L$29:L$1028,卒業生情報入力シート!$E$29:$E$1028,$A74,卒業生情報入力シート!$F$29:$F$1028,$B74)</f>
        <v>0</v>
      </c>
      <c r="G44" s="55">
        <f>SUMIFS(卒業生情報入力シート!M$29:M$1028,卒業生情報入力シート!$E$29:$E$1028,$A74,卒業生情報入力シート!$F$29:$F$1028,$B74)</f>
        <v>0</v>
      </c>
      <c r="H44" s="830">
        <f>SUM(C44:G44)</f>
        <v>0</v>
      </c>
      <c r="I44" s="831">
        <f>SUMIFS(卒業生情報入力シート!N$29:N$1028,卒業生情報入力シート!$E$29:$E$1028,$A74,卒業生情報入力シート!$F$29:$F$1028,$B74)</f>
        <v>0</v>
      </c>
      <c r="J44" s="832">
        <f>SUM(K44:M44)</f>
        <v>0</v>
      </c>
      <c r="K44" s="48">
        <f>SUMIFS(卒業生情報入力シート!O$29:O$1028,卒業生情報入力シート!$E$29:$E$1028,$A74,卒業生情報入力シート!$F$29:$F$1028,$B74)</f>
        <v>0</v>
      </c>
      <c r="L44" s="49">
        <f>SUMIFS(卒業生情報入力シート!P$29:P$1028,卒業生情報入力シート!$E$29:$E$1028,$A74,卒業生情報入力シート!$F$29:$F$1028,$B74)</f>
        <v>0</v>
      </c>
      <c r="M44" s="49">
        <f>SUMIFS(卒業生情報入力シート!Q$29:Q$1028,卒業生情報入力シート!$E$29:$E$1028,$A74,卒業生情報入力シート!$F$29:$F$1028,$B74)</f>
        <v>0</v>
      </c>
      <c r="N44" s="49">
        <f>SUMIFS(卒業生情報入力シート!R$29:R$1028,卒業生情報入力シート!$E$29:$E$1028,$A74,卒業生情報入力シート!$F$29:$F$1028,$B74)</f>
        <v>0</v>
      </c>
      <c r="O44" s="49">
        <f>SUMIFS(卒業生情報入力シート!S$29:S$1028,卒業生情報入力シート!$E$29:$E$1028,$A74,卒業生情報入力シート!$F$29:$F$1028,$B74)</f>
        <v>0</v>
      </c>
      <c r="P44" s="49">
        <f>SUMIFS(卒業生情報入力シート!T$29:T$1028,卒業生情報入力シート!$E$29:$E$1028,$A74,卒業生情報入力シート!$F$29:$F$1028,$B74)</f>
        <v>0</v>
      </c>
      <c r="Q44" s="49">
        <f>SUMIFS(卒業生情報入力シート!U$29:U$1028,卒業生情報入力シート!$E$29:$E$1028,$A74,卒業生情報入力シート!$F$29:$F$1028,$B74)</f>
        <v>0</v>
      </c>
      <c r="R44" s="49">
        <f>SUMIFS(卒業生情報入力シート!V$29:V$1028,卒業生情報入力シート!$E$29:$E$1028,$A74,卒業生情報入力シート!$F$29:$F$1028,$B74)</f>
        <v>0</v>
      </c>
      <c r="S44" s="49">
        <f>SUMIFS(卒業生情報入力シート!W$29:W$1028,卒業生情報入力シート!$E$29:$E$1028,$A74,卒業生情報入力シート!$F$29:$F$1028,$B74)</f>
        <v>0</v>
      </c>
      <c r="T44" s="49">
        <f>SUMIFS(卒業生情報入力シート!X$29:X$1028,卒業生情報入力シート!$E$29:$E$1028,$A74,卒業生情報入力シート!$F$29:$F$1028,$B74)</f>
        <v>0</v>
      </c>
      <c r="U44" s="49">
        <f>SUMIFS(卒業生情報入力シート!Y$29:Y$1028,卒業生情報入力シート!$E$29:$E$1028,$A74,卒業生情報入力シート!$F$29:$F$1028,$B74)</f>
        <v>0</v>
      </c>
      <c r="V44" s="741">
        <f>SUMIFS(卒業生情報入力シート!Z$29:Z$1028,卒業生情報入力シート!$E$29:$E$1028,$A74,卒業生情報入力シート!$F$29:$F$1028,$B74)</f>
        <v>0</v>
      </c>
      <c r="W44" s="110"/>
      <c r="X44" s="110"/>
      <c r="Y44" s="2168" t="s">
        <v>1519</v>
      </c>
      <c r="Z44" s="743" t="s">
        <v>1520</v>
      </c>
      <c r="AA44" s="561"/>
      <c r="AB44" s="833"/>
      <c r="AC44" s="833"/>
      <c r="AD44" s="833"/>
      <c r="AE44" s="834"/>
      <c r="AF44" s="835">
        <v>0</v>
      </c>
      <c r="AG44" s="560"/>
      <c r="AH44" s="557">
        <v>0</v>
      </c>
      <c r="AI44" s="557"/>
      <c r="AJ44" s="557"/>
      <c r="AK44" s="557"/>
      <c r="AL44" s="557"/>
      <c r="AM44" s="557"/>
      <c r="AN44" s="557"/>
      <c r="AO44" s="65"/>
      <c r="AP44" s="65"/>
      <c r="AQ44" s="65"/>
      <c r="AR44" s="65"/>
      <c r="AS44" s="65"/>
      <c r="AT44" s="605"/>
    </row>
    <row r="45" spans="1:46" s="148" customFormat="1" ht="18" customHeight="1" x14ac:dyDescent="0.4">
      <c r="A45" s="2147"/>
      <c r="B45" s="745" t="s">
        <v>201</v>
      </c>
      <c r="C45" s="836">
        <f>SUMIFS(卒業生情報入力シート!I$29:I$1028,卒業生情報入力シート!$E$29:$E$1028,$A75,卒業生情報入力シート!$F$29:$F$1028,$B75)</f>
        <v>0</v>
      </c>
      <c r="D45" s="837">
        <f>SUMIFS(卒業生情報入力シート!J$29:J$1028,卒業生情報入力シート!$E$29:$E$1028,$A75,卒業生情報入力シート!$F$29:$F$1028,$B75)</f>
        <v>0</v>
      </c>
      <c r="E45" s="837">
        <f>SUMIFS(卒業生情報入力シート!K$29:K$1028,卒業生情報入力シート!$E$29:$E$1028,$A75,卒業生情報入力シート!$F$29:$F$1028,$B75)</f>
        <v>0</v>
      </c>
      <c r="F45" s="837">
        <f>SUMIFS(卒業生情報入力シート!L$29:L$1028,卒業生情報入力シート!$E$29:$E$1028,$A75,卒業生情報入力シート!$F$29:$F$1028,$B75)</f>
        <v>0</v>
      </c>
      <c r="G45" s="518">
        <f>SUMIFS(卒業生情報入力シート!M$29:M$1028,卒業生情報入力シート!$E$29:$E$1028,$A75,卒業生情報入力シート!$F$29:$F$1028,$B75)</f>
        <v>0</v>
      </c>
      <c r="H45" s="838">
        <f t="shared" ref="H45:H69" si="1">SUM(C45:G45)</f>
        <v>0</v>
      </c>
      <c r="I45" s="839">
        <f>SUMIFS(卒業生情報入力シート!N$29:N$1028,卒業生情報入力シート!$E$29:$E$1028,$A75,卒業生情報入力シート!$F$29:$F$1028,$B75)</f>
        <v>0</v>
      </c>
      <c r="J45" s="840">
        <f t="shared" ref="J45:J69" si="2">SUM(K45:M45)</f>
        <v>0</v>
      </c>
      <c r="K45" s="768">
        <f>SUMIFS(卒業生情報入力シート!O$29:O$1028,卒業生情報入力シート!$E$29:$E$1028,$A75,卒業生情報入力シート!$F$29:$F$1028,$B75)</f>
        <v>0</v>
      </c>
      <c r="L45" s="514">
        <f>SUMIFS(卒業生情報入力シート!P$29:P$1028,卒業生情報入力シート!$E$29:$E$1028,$A75,卒業生情報入力シート!$F$29:$F$1028,$B75)</f>
        <v>0</v>
      </c>
      <c r="M45" s="514">
        <f>SUMIFS(卒業生情報入力シート!Q$29:Q$1028,卒業生情報入力シート!$E$29:$E$1028,$A75,卒業生情報入力シート!$F$29:$F$1028,$B75)</f>
        <v>0</v>
      </c>
      <c r="N45" s="514">
        <f>SUMIFS(卒業生情報入力シート!R$29:R$1028,卒業生情報入力シート!$E$29:$E$1028,$A75,卒業生情報入力シート!$F$29:$F$1028,$B75)</f>
        <v>0</v>
      </c>
      <c r="O45" s="514">
        <f>SUMIFS(卒業生情報入力シート!S$29:S$1028,卒業生情報入力シート!$E$29:$E$1028,$A75,卒業生情報入力シート!$F$29:$F$1028,$B75)</f>
        <v>0</v>
      </c>
      <c r="P45" s="514">
        <f>SUMIFS(卒業生情報入力シート!T$29:T$1028,卒業生情報入力シート!$E$29:$E$1028,$A75,卒業生情報入力シート!$F$29:$F$1028,$B75)</f>
        <v>0</v>
      </c>
      <c r="Q45" s="514">
        <f>SUMIFS(卒業生情報入力シート!U$29:U$1028,卒業生情報入力シート!$E$29:$E$1028,$A75,卒業生情報入力シート!$F$29:$F$1028,$B75)</f>
        <v>0</v>
      </c>
      <c r="R45" s="514">
        <f>SUMIFS(卒業生情報入力シート!V$29:V$1028,卒業生情報入力シート!$E$29:$E$1028,$A75,卒業生情報入力シート!$F$29:$F$1028,$B75)</f>
        <v>0</v>
      </c>
      <c r="S45" s="514">
        <f>SUMIFS(卒業生情報入力シート!W$29:W$1028,卒業生情報入力シート!$E$29:$E$1028,$A75,卒業生情報入力シート!$F$29:$F$1028,$B75)</f>
        <v>0</v>
      </c>
      <c r="T45" s="514">
        <f>SUMIFS(卒業生情報入力シート!X$29:X$1028,卒業生情報入力シート!$E$29:$E$1028,$A75,卒業生情報入力シート!$F$29:$F$1028,$B75)</f>
        <v>0</v>
      </c>
      <c r="U45" s="514">
        <f>SUMIFS(卒業生情報入力シート!Y$29:Y$1028,卒業生情報入力シート!$E$29:$E$1028,$A75,卒業生情報入力シート!$F$29:$F$1028,$B75)</f>
        <v>0</v>
      </c>
      <c r="V45" s="783">
        <f>SUMIFS(卒業生情報入力シート!Z$29:Z$1028,卒業生情報入力シート!$E$29:$E$1028,$A75,卒業生情報入力シート!$F$29:$F$1028,$B75)</f>
        <v>0</v>
      </c>
      <c r="W45" s="110"/>
      <c r="X45" s="110"/>
      <c r="Y45" s="2169"/>
      <c r="Z45" s="521" t="s">
        <v>201</v>
      </c>
      <c r="AA45" s="620"/>
      <c r="AB45" s="841"/>
      <c r="AC45" s="841"/>
      <c r="AD45" s="841"/>
      <c r="AE45" s="842"/>
      <c r="AF45" s="843">
        <v>0</v>
      </c>
      <c r="AG45" s="527"/>
      <c r="AH45" s="557">
        <v>0</v>
      </c>
      <c r="AI45" s="524"/>
      <c r="AJ45" s="524"/>
      <c r="AK45" s="524"/>
      <c r="AL45" s="524"/>
      <c r="AM45" s="524"/>
      <c r="AN45" s="524"/>
      <c r="AO45" s="514"/>
      <c r="AP45" s="514"/>
      <c r="AQ45" s="514"/>
      <c r="AR45" s="514"/>
      <c r="AS45" s="514"/>
      <c r="AT45" s="515"/>
    </row>
    <row r="46" spans="1:46" s="148" customFormat="1" ht="18" customHeight="1" x14ac:dyDescent="0.4">
      <c r="A46" s="2148"/>
      <c r="B46" s="748" t="s">
        <v>1938</v>
      </c>
      <c r="C46" s="844">
        <f>SUMIFS(卒業生情報入力シート!I$29:I$1028,卒業生情報入力シート!$E$29:$E$1028,$A76,卒業生情報入力シート!$F$29:$F$1028,$B76)</f>
        <v>0</v>
      </c>
      <c r="D46" s="845">
        <f>SUMIFS(卒業生情報入力シート!J$29:J$1028,卒業生情報入力シート!$E$29:$E$1028,$A76,卒業生情報入力シート!$F$29:$F$1028,$B76)</f>
        <v>0</v>
      </c>
      <c r="E46" s="845">
        <f>SUMIFS(卒業生情報入力シート!K$29:K$1028,卒業生情報入力シート!$E$29:$E$1028,$A76,卒業生情報入力シート!$F$29:$F$1028,$B76)</f>
        <v>0</v>
      </c>
      <c r="F46" s="845">
        <f>SUMIFS(卒業生情報入力シート!L$29:L$1028,卒業生情報入力シート!$E$29:$E$1028,$A76,卒業生情報入力シート!$F$29:$F$1028,$B76)</f>
        <v>0</v>
      </c>
      <c r="G46" s="537">
        <f>SUMIFS(卒業生情報入力シート!M$29:M$1028,卒業生情報入力シート!$E$29:$E$1028,$A76,卒業生情報入力シート!$F$29:$F$1028,$B76)</f>
        <v>0</v>
      </c>
      <c r="H46" s="846">
        <f t="shared" si="1"/>
        <v>0</v>
      </c>
      <c r="I46" s="847">
        <f>SUMIFS(卒業生情報入力シート!N$29:N$1028,卒業生情報入力シート!$E$29:$E$1028,$A76,卒業生情報入力シート!$F$29:$F$1028,$B76)</f>
        <v>0</v>
      </c>
      <c r="J46" s="848">
        <f t="shared" si="2"/>
        <v>0</v>
      </c>
      <c r="K46" s="56">
        <f>SUMIFS(卒業生情報入力シート!O$29:O$1028,卒業生情報入力シート!$E$29:$E$1028,$A76,卒業生情報入力シート!$F$29:$F$1028,$B76)</f>
        <v>0</v>
      </c>
      <c r="L46" s="57">
        <f>SUMIFS(卒業生情報入力シート!P$29:P$1028,卒業生情報入力シート!$E$29:$E$1028,$A76,卒業生情報入力シート!$F$29:$F$1028,$B76)</f>
        <v>0</v>
      </c>
      <c r="M46" s="57">
        <f>SUMIFS(卒業生情報入力シート!Q$29:Q$1028,卒業生情報入力シート!$E$29:$E$1028,$A76,卒業生情報入力シート!$F$29:$F$1028,$B76)</f>
        <v>0</v>
      </c>
      <c r="N46" s="57">
        <f>SUMIFS(卒業生情報入力シート!R$29:R$1028,卒業生情報入力シート!$E$29:$E$1028,$A76,卒業生情報入力シート!$F$29:$F$1028,$B76)</f>
        <v>0</v>
      </c>
      <c r="O46" s="57">
        <f>SUMIFS(卒業生情報入力シート!S$29:S$1028,卒業生情報入力シート!$E$29:$E$1028,$A76,卒業生情報入力シート!$F$29:$F$1028,$B76)</f>
        <v>0</v>
      </c>
      <c r="P46" s="57">
        <f>SUMIFS(卒業生情報入力シート!T$29:T$1028,卒業生情報入力シート!$E$29:$E$1028,$A76,卒業生情報入力シート!$F$29:$F$1028,$B76)</f>
        <v>0</v>
      </c>
      <c r="Q46" s="57">
        <f>SUMIFS(卒業生情報入力シート!U$29:U$1028,卒業生情報入力シート!$E$29:$E$1028,$A76,卒業生情報入力シート!$F$29:$F$1028,$B76)</f>
        <v>0</v>
      </c>
      <c r="R46" s="57">
        <f>SUMIFS(卒業生情報入力シート!V$29:V$1028,卒業生情報入力シート!$E$29:$E$1028,$A76,卒業生情報入力シート!$F$29:$F$1028,$B76)</f>
        <v>0</v>
      </c>
      <c r="S46" s="57">
        <f>SUMIFS(卒業生情報入力シート!W$29:W$1028,卒業生情報入力シート!$E$29:$E$1028,$A76,卒業生情報入力シート!$F$29:$F$1028,$B76)</f>
        <v>0</v>
      </c>
      <c r="T46" s="57">
        <f>SUMIFS(卒業生情報入力シート!X$29:X$1028,卒業生情報入力シート!$E$29:$E$1028,$A76,卒業生情報入力シート!$F$29:$F$1028,$B76)</f>
        <v>0</v>
      </c>
      <c r="U46" s="57">
        <f>SUMIFS(卒業生情報入力シート!Y$29:Y$1028,卒業生情報入力シート!$E$29:$E$1028,$A76,卒業生情報入力シート!$F$29:$F$1028,$B76)</f>
        <v>0</v>
      </c>
      <c r="V46" s="760">
        <f>SUMIFS(卒業生情報入力シート!Z$29:Z$1028,卒業生情報入力シート!$E$29:$E$1028,$A76,卒業生情報入力シート!$F$29:$F$1028,$B76)</f>
        <v>0</v>
      </c>
      <c r="W46" s="110"/>
      <c r="X46" s="110"/>
      <c r="Y46" s="2170"/>
      <c r="Z46" s="539" t="s">
        <v>1938</v>
      </c>
      <c r="AA46" s="546"/>
      <c r="AB46" s="849"/>
      <c r="AC46" s="849"/>
      <c r="AD46" s="849"/>
      <c r="AE46" s="850"/>
      <c r="AF46" s="851">
        <v>0</v>
      </c>
      <c r="AG46" s="545"/>
      <c r="AH46" s="557">
        <v>0</v>
      </c>
      <c r="AI46" s="542"/>
      <c r="AJ46" s="542"/>
      <c r="AK46" s="542"/>
      <c r="AL46" s="542"/>
      <c r="AM46" s="542"/>
      <c r="AN46" s="542"/>
      <c r="AO46" s="57"/>
      <c r="AP46" s="57"/>
      <c r="AQ46" s="57"/>
      <c r="AR46" s="57"/>
      <c r="AS46" s="57"/>
      <c r="AT46" s="58"/>
    </row>
    <row r="47" spans="1:46" s="148" customFormat="1" ht="18" customHeight="1" x14ac:dyDescent="0.4">
      <c r="A47" s="2134" t="s">
        <v>1939</v>
      </c>
      <c r="B47" s="752" t="s">
        <v>1522</v>
      </c>
      <c r="C47" s="852">
        <f>SUMIFS(卒業生情報入力シート!I$29:I$1028,卒業生情報入力シート!$E$29:$E$1028,$A77,卒業生情報入力シート!$F$29:$F$1028,$B77)</f>
        <v>0</v>
      </c>
      <c r="D47" s="853">
        <f>SUMIFS(卒業生情報入力シート!J$29:J$1028,卒業生情報入力シート!$E$29:$E$1028,$A77,卒業生情報入力シート!$F$29:$F$1028,$B77)</f>
        <v>0</v>
      </c>
      <c r="E47" s="853">
        <f>SUMIFS(卒業生情報入力シート!K$29:K$1028,卒業生情報入力シート!$E$29:$E$1028,$A77,卒業生情報入力シート!$F$29:$F$1028,$B77)</f>
        <v>0</v>
      </c>
      <c r="F47" s="853">
        <f>SUMIFS(卒業生情報入力シート!L$29:L$1028,卒業生情報入力シート!$E$29:$E$1028,$A77,卒業生情報入力シート!$F$29:$F$1028,$B77)</f>
        <v>0</v>
      </c>
      <c r="G47" s="553">
        <f>SUMIFS(卒業生情報入力シート!M$29:M$1028,卒業生情報入力シート!$E$29:$E$1028,$A77,卒業生情報入力シート!$F$29:$F$1028,$B77)</f>
        <v>0</v>
      </c>
      <c r="H47" s="854">
        <f t="shared" si="1"/>
        <v>0</v>
      </c>
      <c r="I47" s="855">
        <f>SUMIFS(卒業生情報入力シート!N$29:N$1028,卒業生情報入力シート!$E$29:$E$1028,$A77,卒業生情報入力シート!$F$29:$F$1028,$B77)</f>
        <v>0</v>
      </c>
      <c r="J47" s="856">
        <f t="shared" si="2"/>
        <v>0</v>
      </c>
      <c r="K47" s="64">
        <f>SUMIFS(卒業生情報入力シート!O$29:O$1028,卒業生情報入力シート!$E$29:$E$1028,$A77,卒業生情報入力シート!$F$29:$F$1028,$B77)</f>
        <v>0</v>
      </c>
      <c r="L47" s="65">
        <f>SUMIFS(卒業生情報入力シート!P$29:P$1028,卒業生情報入力シート!$E$29:$E$1028,$A77,卒業生情報入力シート!$F$29:$F$1028,$B77)</f>
        <v>0</v>
      </c>
      <c r="M47" s="65">
        <f>SUMIFS(卒業生情報入力シート!Q$29:Q$1028,卒業生情報入力シート!$E$29:$E$1028,$A77,卒業生情報入力シート!$F$29:$F$1028,$B77)</f>
        <v>0</v>
      </c>
      <c r="N47" s="65">
        <f>SUMIFS(卒業生情報入力シート!R$29:R$1028,卒業生情報入力シート!$E$29:$E$1028,$A77,卒業生情報入力シート!$F$29:$F$1028,$B77)</f>
        <v>0</v>
      </c>
      <c r="O47" s="65">
        <f>SUMIFS(卒業生情報入力シート!S$29:S$1028,卒業生情報入力シート!$E$29:$E$1028,$A77,卒業生情報入力シート!$F$29:$F$1028,$B77)</f>
        <v>0</v>
      </c>
      <c r="P47" s="65">
        <f>SUMIFS(卒業生情報入力シート!T$29:T$1028,卒業生情報入力シート!$E$29:$E$1028,$A77,卒業生情報入力シート!$F$29:$F$1028,$B77)</f>
        <v>0</v>
      </c>
      <c r="Q47" s="65">
        <f>SUMIFS(卒業生情報入力シート!U$29:U$1028,卒業生情報入力シート!$E$29:$E$1028,$A77,卒業生情報入力シート!$F$29:$F$1028,$B77)</f>
        <v>0</v>
      </c>
      <c r="R47" s="65">
        <f>SUMIFS(卒業生情報入力シート!V$29:V$1028,卒業生情報入力シート!$E$29:$E$1028,$A77,卒業生情報入力シート!$F$29:$F$1028,$B77)</f>
        <v>0</v>
      </c>
      <c r="S47" s="65">
        <f>SUMIFS(卒業生情報入力シート!W$29:W$1028,卒業生情報入力シート!$E$29:$E$1028,$A77,卒業生情報入力シート!$F$29:$F$1028,$B77)</f>
        <v>0</v>
      </c>
      <c r="T47" s="65">
        <f>SUMIFS(卒業生情報入力シート!X$29:X$1028,卒業生情報入力シート!$E$29:$E$1028,$A77,卒業生情報入力シート!$F$29:$F$1028,$B77)</f>
        <v>0</v>
      </c>
      <c r="U47" s="65">
        <f>SUMIFS(卒業生情報入力シート!Y$29:Y$1028,卒業生情報入力シート!$E$29:$E$1028,$A77,卒業生情報入力シート!$F$29:$F$1028,$B77)</f>
        <v>0</v>
      </c>
      <c r="V47" s="755">
        <f>SUMIFS(卒業生情報入力シート!Z$29:Z$1028,卒業生情報入力シート!$E$29:$E$1028,$A77,卒業生情報入力シート!$F$29:$F$1028,$B77)</f>
        <v>0</v>
      </c>
      <c r="W47" s="110"/>
      <c r="X47" s="110"/>
      <c r="Y47" s="2168" t="s">
        <v>1939</v>
      </c>
      <c r="Z47" s="743" t="s">
        <v>1522</v>
      </c>
      <c r="AA47" s="561"/>
      <c r="AB47" s="857"/>
      <c r="AC47" s="857"/>
      <c r="AD47" s="857"/>
      <c r="AE47" s="858"/>
      <c r="AF47" s="859">
        <v>0</v>
      </c>
      <c r="AG47" s="860"/>
      <c r="AH47" s="557">
        <v>0</v>
      </c>
      <c r="AI47" s="557"/>
      <c r="AJ47" s="557"/>
      <c r="AK47" s="557"/>
      <c r="AL47" s="557"/>
      <c r="AM47" s="557"/>
      <c r="AN47" s="557"/>
      <c r="AO47" s="65"/>
      <c r="AP47" s="65"/>
      <c r="AQ47" s="65"/>
      <c r="AR47" s="65"/>
      <c r="AS47" s="65"/>
      <c r="AT47" s="605"/>
    </row>
    <row r="48" spans="1:46" s="148" customFormat="1" ht="18" customHeight="1" x14ac:dyDescent="0.4">
      <c r="A48" s="2135"/>
      <c r="B48" s="756" t="s">
        <v>253</v>
      </c>
      <c r="C48" s="861">
        <f>SUMIFS(卒業生情報入力シート!I$29:I$1028,卒業生情報入力シート!$E$29:$E$1028,$A78,卒業生情報入力シート!$F$29:$F$1028,$B78)</f>
        <v>0</v>
      </c>
      <c r="D48" s="862">
        <f>SUMIFS(卒業生情報入力シート!J$29:J$1028,卒業生情報入力シート!$E$29:$E$1028,$A78,卒業生情報入力シート!$F$29:$F$1028,$B78)</f>
        <v>0</v>
      </c>
      <c r="E48" s="862">
        <f>SUMIFS(卒業生情報入力シート!K$29:K$1028,卒業生情報入力シート!$E$29:$E$1028,$A78,卒業生情報入力シート!$F$29:$F$1028,$B78)</f>
        <v>0</v>
      </c>
      <c r="F48" s="862">
        <f>SUMIFS(卒業生情報入力シート!L$29:L$1028,卒業生情報入力シート!$E$29:$E$1028,$A78,卒業生情報入力シート!$F$29:$F$1028,$B78)</f>
        <v>0</v>
      </c>
      <c r="G48" s="567">
        <f>SUMIFS(卒業生情報入力シート!M$29:M$1028,卒業生情報入力シート!$E$29:$E$1028,$A78,卒業生情報入力シート!$F$29:$F$1028,$B78)</f>
        <v>0</v>
      </c>
      <c r="H48" s="863">
        <f t="shared" si="1"/>
        <v>0</v>
      </c>
      <c r="I48" s="864">
        <f>SUMIFS(卒業生情報入力シート!N$29:N$1028,卒業生情報入力シート!$E$29:$E$1028,$A78,卒業生情報入力シート!$F$29:$F$1028,$B78)</f>
        <v>0</v>
      </c>
      <c r="J48" s="865">
        <f t="shared" si="2"/>
        <v>0</v>
      </c>
      <c r="K48" s="73">
        <f>SUMIFS(卒業生情報入力シート!O$29:O$1028,卒業生情報入力シート!$E$29:$E$1028,$A78,卒業生情報入力シート!$F$29:$F$1028,$B78)</f>
        <v>0</v>
      </c>
      <c r="L48" s="74">
        <f>SUMIFS(卒業生情報入力シート!P$29:P$1028,卒業生情報入力シート!$E$29:$E$1028,$A78,卒業生情報入力シート!$F$29:$F$1028,$B78)</f>
        <v>0</v>
      </c>
      <c r="M48" s="74">
        <f>SUMIFS(卒業生情報入力シート!Q$29:Q$1028,卒業生情報入力シート!$E$29:$E$1028,$A78,卒業生情報入力シート!$F$29:$F$1028,$B78)</f>
        <v>0</v>
      </c>
      <c r="N48" s="74">
        <f>SUMIFS(卒業生情報入力シート!R$29:R$1028,卒業生情報入力シート!$E$29:$E$1028,$A78,卒業生情報入力シート!$F$29:$F$1028,$B78)</f>
        <v>0</v>
      </c>
      <c r="O48" s="74">
        <f>SUMIFS(卒業生情報入力シート!S$29:S$1028,卒業生情報入力シート!$E$29:$E$1028,$A78,卒業生情報入力シート!$F$29:$F$1028,$B78)</f>
        <v>0</v>
      </c>
      <c r="P48" s="74">
        <f>SUMIFS(卒業生情報入力シート!T$29:T$1028,卒業生情報入力シート!$E$29:$E$1028,$A78,卒業生情報入力シート!$F$29:$F$1028,$B78)</f>
        <v>0</v>
      </c>
      <c r="Q48" s="74">
        <f>SUMIFS(卒業生情報入力シート!U$29:U$1028,卒業生情報入力シート!$E$29:$E$1028,$A78,卒業生情報入力シート!$F$29:$F$1028,$B78)</f>
        <v>0</v>
      </c>
      <c r="R48" s="74">
        <f>SUMIFS(卒業生情報入力シート!V$29:V$1028,卒業生情報入力シート!$E$29:$E$1028,$A78,卒業生情報入力シート!$F$29:$F$1028,$B78)</f>
        <v>0</v>
      </c>
      <c r="S48" s="74">
        <f>SUMIFS(卒業生情報入力シート!W$29:W$1028,卒業生情報入力シート!$E$29:$E$1028,$A78,卒業生情報入力シート!$F$29:$F$1028,$B78)</f>
        <v>0</v>
      </c>
      <c r="T48" s="74">
        <f>SUMIFS(卒業生情報入力シート!X$29:X$1028,卒業生情報入力シート!$E$29:$E$1028,$A78,卒業生情報入力シート!$F$29:$F$1028,$B78)</f>
        <v>0</v>
      </c>
      <c r="U48" s="74">
        <f>SUMIFS(卒業生情報入力シート!Y$29:Y$1028,卒業生情報入力シート!$E$29:$E$1028,$A78,卒業生情報入力シート!$F$29:$F$1028,$B78)</f>
        <v>0</v>
      </c>
      <c r="V48" s="747">
        <f>SUMIFS(卒業生情報入力シート!Z$29:Z$1028,卒業生情報入力シート!$E$29:$E$1028,$A78,卒業生情報入力シート!$F$29:$F$1028,$B78)</f>
        <v>0</v>
      </c>
      <c r="W48" s="110"/>
      <c r="X48" s="110"/>
      <c r="Y48" s="2171"/>
      <c r="Z48" s="757" t="s">
        <v>253</v>
      </c>
      <c r="AA48" s="530"/>
      <c r="AB48" s="866"/>
      <c r="AC48" s="866"/>
      <c r="AD48" s="866"/>
      <c r="AE48" s="867"/>
      <c r="AF48" s="868">
        <v>0</v>
      </c>
      <c r="AG48" s="869"/>
      <c r="AH48" s="557">
        <v>0</v>
      </c>
      <c r="AI48" s="571"/>
      <c r="AJ48" s="571"/>
      <c r="AK48" s="571"/>
      <c r="AL48" s="571"/>
      <c r="AM48" s="571"/>
      <c r="AN48" s="571"/>
      <c r="AO48" s="74"/>
      <c r="AP48" s="74"/>
      <c r="AQ48" s="74"/>
      <c r="AR48" s="74"/>
      <c r="AS48" s="74"/>
      <c r="AT48" s="75"/>
    </row>
    <row r="49" spans="1:46" s="148" customFormat="1" ht="18" customHeight="1" x14ac:dyDescent="0.4">
      <c r="A49" s="2136"/>
      <c r="B49" s="758" t="s">
        <v>1940</v>
      </c>
      <c r="C49" s="844">
        <f>SUMIFS(卒業生情報入力シート!I$29:I$1028,卒業生情報入力シート!$E$29:$E$1028,$A79,卒業生情報入力シート!$F$29:$F$1028,$B79)</f>
        <v>0</v>
      </c>
      <c r="D49" s="845">
        <f>SUMIFS(卒業生情報入力シート!J$29:J$1028,卒業生情報入力シート!$E$29:$E$1028,$A79,卒業生情報入力シート!$F$29:$F$1028,$B79)</f>
        <v>0</v>
      </c>
      <c r="E49" s="845">
        <f>SUMIFS(卒業生情報入力シート!K$29:K$1028,卒業生情報入力シート!$E$29:$E$1028,$A79,卒業生情報入力シート!$F$29:$F$1028,$B79)</f>
        <v>0</v>
      </c>
      <c r="F49" s="845">
        <f>SUMIFS(卒業生情報入力シート!L$29:L$1028,卒業生情報入力シート!$E$29:$E$1028,$A79,卒業生情報入力シート!$F$29:$F$1028,$B79)</f>
        <v>0</v>
      </c>
      <c r="G49" s="537">
        <f>SUMIFS(卒業生情報入力シート!M$29:M$1028,卒業生情報入力シート!$E$29:$E$1028,$A79,卒業生情報入力シート!$F$29:$F$1028,$B79)</f>
        <v>0</v>
      </c>
      <c r="H49" s="870">
        <f t="shared" si="1"/>
        <v>0</v>
      </c>
      <c r="I49" s="847">
        <f>SUMIFS(卒業生情報入力シート!N$29:N$1028,卒業生情報入力シート!$E$29:$E$1028,$A79,卒業生情報入力シート!$F$29:$F$1028,$B79)</f>
        <v>0</v>
      </c>
      <c r="J49" s="871">
        <f t="shared" si="2"/>
        <v>0</v>
      </c>
      <c r="K49" s="56">
        <f>SUMIFS(卒業生情報入力シート!O$29:O$1028,卒業生情報入力シート!$E$29:$E$1028,$A79,卒業生情報入力シート!$F$29:$F$1028,$B79)</f>
        <v>0</v>
      </c>
      <c r="L49" s="57">
        <f>SUMIFS(卒業生情報入力シート!P$29:P$1028,卒業生情報入力シート!$E$29:$E$1028,$A79,卒業生情報入力シート!$F$29:$F$1028,$B79)</f>
        <v>0</v>
      </c>
      <c r="M49" s="57">
        <f>SUMIFS(卒業生情報入力シート!Q$29:Q$1028,卒業生情報入力シート!$E$29:$E$1028,$A79,卒業生情報入力シート!$F$29:$F$1028,$B79)</f>
        <v>0</v>
      </c>
      <c r="N49" s="57">
        <f>SUMIFS(卒業生情報入力シート!R$29:R$1028,卒業生情報入力シート!$E$29:$E$1028,$A79,卒業生情報入力シート!$F$29:$F$1028,$B79)</f>
        <v>0</v>
      </c>
      <c r="O49" s="57">
        <f>SUMIFS(卒業生情報入力シート!S$29:S$1028,卒業生情報入力シート!$E$29:$E$1028,$A79,卒業生情報入力シート!$F$29:$F$1028,$B79)</f>
        <v>0</v>
      </c>
      <c r="P49" s="57">
        <f>SUMIFS(卒業生情報入力シート!T$29:T$1028,卒業生情報入力シート!$E$29:$E$1028,$A79,卒業生情報入力シート!$F$29:$F$1028,$B79)</f>
        <v>0</v>
      </c>
      <c r="Q49" s="57">
        <f>SUMIFS(卒業生情報入力シート!U$29:U$1028,卒業生情報入力シート!$E$29:$E$1028,$A79,卒業生情報入力シート!$F$29:$F$1028,$B79)</f>
        <v>0</v>
      </c>
      <c r="R49" s="57">
        <f>SUMIFS(卒業生情報入力シート!V$29:V$1028,卒業生情報入力シート!$E$29:$E$1028,$A79,卒業生情報入力シート!$F$29:$F$1028,$B79)</f>
        <v>0</v>
      </c>
      <c r="S49" s="57">
        <f>SUMIFS(卒業生情報入力シート!W$29:W$1028,卒業生情報入力シート!$E$29:$E$1028,$A79,卒業生情報入力シート!$F$29:$F$1028,$B79)</f>
        <v>0</v>
      </c>
      <c r="T49" s="57">
        <f>SUMIFS(卒業生情報入力シート!X$29:X$1028,卒業生情報入力シート!$E$29:$E$1028,$A79,卒業生情報入力シート!$F$29:$F$1028,$B79)</f>
        <v>0</v>
      </c>
      <c r="U49" s="57">
        <f>SUMIFS(卒業生情報入力シート!Y$29:Y$1028,卒業生情報入力シート!$E$29:$E$1028,$A79,卒業生情報入力シート!$F$29:$F$1028,$B79)</f>
        <v>0</v>
      </c>
      <c r="V49" s="760">
        <f>SUMIFS(卒業生情報入力シート!Z$29:Z$1028,卒業生情報入力シート!$E$29:$E$1028,$A79,卒業生情報入力シート!$F$29:$F$1028,$B79)</f>
        <v>0</v>
      </c>
      <c r="W49" s="110"/>
      <c r="X49" s="110"/>
      <c r="Y49" s="2170"/>
      <c r="Z49" s="578" t="s">
        <v>1940</v>
      </c>
      <c r="AA49" s="546"/>
      <c r="AB49" s="849"/>
      <c r="AC49" s="849"/>
      <c r="AD49" s="849"/>
      <c r="AE49" s="850"/>
      <c r="AF49" s="851">
        <v>0</v>
      </c>
      <c r="AG49" s="545"/>
      <c r="AH49" s="557">
        <v>0</v>
      </c>
      <c r="AI49" s="542"/>
      <c r="AJ49" s="542"/>
      <c r="AK49" s="542"/>
      <c r="AL49" s="542"/>
      <c r="AM49" s="542"/>
      <c r="AN49" s="542"/>
      <c r="AO49" s="57"/>
      <c r="AP49" s="57"/>
      <c r="AQ49" s="57"/>
      <c r="AR49" s="57"/>
      <c r="AS49" s="57"/>
      <c r="AT49" s="58"/>
    </row>
    <row r="50" spans="1:46" s="148" customFormat="1" ht="18" customHeight="1" x14ac:dyDescent="0.4">
      <c r="A50" s="2137" t="s">
        <v>1587</v>
      </c>
      <c r="B50" s="761" t="s">
        <v>1941</v>
      </c>
      <c r="C50" s="852">
        <f>SUMIFS(卒業生情報入力シート!I$29:I$1028,卒業生情報入力シート!$E$29:$E$1028,$A80,卒業生情報入力シート!$F$29:$F$1028,$B80)</f>
        <v>0</v>
      </c>
      <c r="D50" s="853">
        <f>SUMIFS(卒業生情報入力シート!J$29:J$1028,卒業生情報入力シート!$E$29:$E$1028,$A80,卒業生情報入力シート!$F$29:$F$1028,$B80)</f>
        <v>0</v>
      </c>
      <c r="E50" s="853">
        <f>SUMIFS(卒業生情報入力シート!K$29:K$1028,卒業生情報入力シート!$E$29:$E$1028,$A80,卒業生情報入力シート!$F$29:$F$1028,$B80)</f>
        <v>0</v>
      </c>
      <c r="F50" s="853">
        <f>SUMIFS(卒業生情報入力シート!L$29:L$1028,卒業生情報入力シート!$E$29:$E$1028,$A80,卒業生情報入力シート!$F$29:$F$1028,$B80)</f>
        <v>0</v>
      </c>
      <c r="G50" s="553">
        <f>SUMIFS(卒業生情報入力シート!M$29:M$1028,卒業生情報入力シート!$E$29:$E$1028,$A80,卒業生情報入力シート!$F$29:$F$1028,$B80)</f>
        <v>0</v>
      </c>
      <c r="H50" s="872">
        <f t="shared" si="1"/>
        <v>0</v>
      </c>
      <c r="I50" s="873">
        <f>SUMIFS(卒業生情報入力シート!N$29:N$1028,卒業生情報入力シート!$E$29:$E$1028,$A80,卒業生情報入力シート!$F$29:$F$1028,$B80)</f>
        <v>0</v>
      </c>
      <c r="J50" s="874">
        <f t="shared" si="2"/>
        <v>0</v>
      </c>
      <c r="K50" s="64">
        <f>SUMIFS(卒業生情報入力シート!O$29:O$1028,卒業生情報入力シート!$E$29:$E$1028,$A80,卒業生情報入力シート!$F$29:$F$1028,$B80)</f>
        <v>0</v>
      </c>
      <c r="L50" s="65">
        <f>SUMIFS(卒業生情報入力シート!P$29:P$1028,卒業生情報入力シート!$E$29:$E$1028,$A80,卒業生情報入力シート!$F$29:$F$1028,$B80)</f>
        <v>0</v>
      </c>
      <c r="M50" s="65">
        <f>SUMIFS(卒業生情報入力シート!Q$29:Q$1028,卒業生情報入力シート!$E$29:$E$1028,$A80,卒業生情報入力シート!$F$29:$F$1028,$B80)</f>
        <v>0</v>
      </c>
      <c r="N50" s="65">
        <f>SUMIFS(卒業生情報入力シート!R$29:R$1028,卒業生情報入力シート!$E$29:$E$1028,$A80,卒業生情報入力シート!$F$29:$F$1028,$B80)</f>
        <v>0</v>
      </c>
      <c r="O50" s="65">
        <f>SUMIFS(卒業生情報入力シート!S$29:S$1028,卒業生情報入力シート!$E$29:$E$1028,$A80,卒業生情報入力シート!$F$29:$F$1028,$B80)</f>
        <v>0</v>
      </c>
      <c r="P50" s="65">
        <f>SUMIFS(卒業生情報入力シート!T$29:T$1028,卒業生情報入力シート!$E$29:$E$1028,$A80,卒業生情報入力シート!$F$29:$F$1028,$B80)</f>
        <v>0</v>
      </c>
      <c r="Q50" s="65">
        <f>SUMIFS(卒業生情報入力シート!U$29:U$1028,卒業生情報入力シート!$E$29:$E$1028,$A80,卒業生情報入力シート!$F$29:$F$1028,$B80)</f>
        <v>0</v>
      </c>
      <c r="R50" s="65">
        <f>SUMIFS(卒業生情報入力シート!V$29:V$1028,卒業生情報入力シート!$E$29:$E$1028,$A80,卒業生情報入力シート!$F$29:$F$1028,$B80)</f>
        <v>0</v>
      </c>
      <c r="S50" s="65">
        <f>SUMIFS(卒業生情報入力シート!W$29:W$1028,卒業生情報入力シート!$E$29:$E$1028,$A80,卒業生情報入力シート!$F$29:$F$1028,$B80)</f>
        <v>0</v>
      </c>
      <c r="T50" s="65">
        <f>SUMIFS(卒業生情報入力シート!X$29:X$1028,卒業生情報入力シート!$E$29:$E$1028,$A80,卒業生情報入力シート!$F$29:$F$1028,$B80)</f>
        <v>0</v>
      </c>
      <c r="U50" s="65">
        <f>SUMIFS(卒業生情報入力シート!Y$29:Y$1028,卒業生情報入力シート!$E$29:$E$1028,$A80,卒業生情報入力シート!$F$29:$F$1028,$B80)</f>
        <v>0</v>
      </c>
      <c r="V50" s="755">
        <f>SUMIFS(卒業生情報入力シート!Z$29:Z$1028,卒業生情報入力シート!$E$29:$E$1028,$A80,卒業生情報入力シート!$F$29:$F$1028,$B80)</f>
        <v>0</v>
      </c>
      <c r="W50" s="110"/>
      <c r="X50" s="110"/>
      <c r="Y50" s="2172" t="s">
        <v>1587</v>
      </c>
      <c r="Z50" s="556" t="s">
        <v>1941</v>
      </c>
      <c r="AA50" s="561"/>
      <c r="AB50" s="857"/>
      <c r="AC50" s="857"/>
      <c r="AD50" s="857"/>
      <c r="AE50" s="858"/>
      <c r="AF50" s="859">
        <v>0</v>
      </c>
      <c r="AG50" s="560"/>
      <c r="AH50" s="557">
        <v>0</v>
      </c>
      <c r="AI50" s="557"/>
      <c r="AJ50" s="557"/>
      <c r="AK50" s="557"/>
      <c r="AL50" s="557"/>
      <c r="AM50" s="557"/>
      <c r="AN50" s="557"/>
      <c r="AO50" s="65"/>
      <c r="AP50" s="65"/>
      <c r="AQ50" s="65"/>
      <c r="AR50" s="65"/>
      <c r="AS50" s="65"/>
      <c r="AT50" s="605"/>
    </row>
    <row r="51" spans="1:46" s="148" customFormat="1" ht="18" customHeight="1" x14ac:dyDescent="0.4">
      <c r="A51" s="2138"/>
      <c r="B51" s="762" t="s">
        <v>1942</v>
      </c>
      <c r="C51" s="861">
        <f>SUMIFS(卒業生情報入力シート!I$29:I$1028,卒業生情報入力シート!$E$29:$E$1028,$A81,卒業生情報入力シート!$F$29:$F$1028,$B81)</f>
        <v>0</v>
      </c>
      <c r="D51" s="862">
        <f>SUMIFS(卒業生情報入力シート!J$29:J$1028,卒業生情報入力シート!$E$29:$E$1028,$A81,卒業生情報入力シート!$F$29:$F$1028,$B81)</f>
        <v>0</v>
      </c>
      <c r="E51" s="862">
        <f>SUMIFS(卒業生情報入力シート!K$29:K$1028,卒業生情報入力シート!$E$29:$E$1028,$A81,卒業生情報入力シート!$F$29:$F$1028,$B81)</f>
        <v>0</v>
      </c>
      <c r="F51" s="862">
        <f>SUMIFS(卒業生情報入力シート!L$29:L$1028,卒業生情報入力シート!$E$29:$E$1028,$A81,卒業生情報入力シート!$F$29:$F$1028,$B81)</f>
        <v>0</v>
      </c>
      <c r="G51" s="567">
        <f>SUMIFS(卒業生情報入力シート!M$29:M$1028,卒業生情報入力シート!$E$29:$E$1028,$A81,卒業生情報入力シート!$F$29:$F$1028,$B81)</f>
        <v>0</v>
      </c>
      <c r="H51" s="875">
        <f t="shared" si="1"/>
        <v>0</v>
      </c>
      <c r="I51" s="864">
        <f>SUMIFS(卒業生情報入力シート!N$29:N$1028,卒業生情報入力シート!$E$29:$E$1028,$A81,卒業生情報入力シート!$F$29:$F$1028,$B81)</f>
        <v>0</v>
      </c>
      <c r="J51" s="876">
        <f t="shared" si="2"/>
        <v>0</v>
      </c>
      <c r="K51" s="73">
        <f>SUMIFS(卒業生情報入力シート!O$29:O$1028,卒業生情報入力シート!$E$29:$E$1028,$A81,卒業生情報入力シート!$F$29:$F$1028,$B81)</f>
        <v>0</v>
      </c>
      <c r="L51" s="74">
        <f>SUMIFS(卒業生情報入力シート!P$29:P$1028,卒業生情報入力シート!$E$29:$E$1028,$A81,卒業生情報入力シート!$F$29:$F$1028,$B81)</f>
        <v>0</v>
      </c>
      <c r="M51" s="74">
        <f>SUMIFS(卒業生情報入力シート!Q$29:Q$1028,卒業生情報入力シート!$E$29:$E$1028,$A81,卒業生情報入力シート!$F$29:$F$1028,$B81)</f>
        <v>0</v>
      </c>
      <c r="N51" s="74">
        <f>SUMIFS(卒業生情報入力シート!R$29:R$1028,卒業生情報入力シート!$E$29:$E$1028,$A81,卒業生情報入力シート!$F$29:$F$1028,$B81)</f>
        <v>0</v>
      </c>
      <c r="O51" s="74">
        <f>SUMIFS(卒業生情報入力シート!S$29:S$1028,卒業生情報入力シート!$E$29:$E$1028,$A81,卒業生情報入力シート!$F$29:$F$1028,$B81)</f>
        <v>0</v>
      </c>
      <c r="P51" s="74">
        <f>SUMIFS(卒業生情報入力シート!T$29:T$1028,卒業生情報入力シート!$E$29:$E$1028,$A81,卒業生情報入力シート!$F$29:$F$1028,$B81)</f>
        <v>0</v>
      </c>
      <c r="Q51" s="74">
        <f>SUMIFS(卒業生情報入力シート!U$29:U$1028,卒業生情報入力シート!$E$29:$E$1028,$A81,卒業生情報入力シート!$F$29:$F$1028,$B81)</f>
        <v>0</v>
      </c>
      <c r="R51" s="74">
        <f>SUMIFS(卒業生情報入力シート!V$29:V$1028,卒業生情報入力シート!$E$29:$E$1028,$A81,卒業生情報入力シート!$F$29:$F$1028,$B81)</f>
        <v>0</v>
      </c>
      <c r="S51" s="74">
        <f>SUMIFS(卒業生情報入力シート!W$29:W$1028,卒業生情報入力シート!$E$29:$E$1028,$A81,卒業生情報入力シート!$F$29:$F$1028,$B81)</f>
        <v>0</v>
      </c>
      <c r="T51" s="74">
        <f>SUMIFS(卒業生情報入力シート!X$29:X$1028,卒業生情報入力シート!$E$29:$E$1028,$A81,卒業生情報入力シート!$F$29:$F$1028,$B81)</f>
        <v>0</v>
      </c>
      <c r="U51" s="74">
        <f>SUMIFS(卒業生情報入力シート!Y$29:Y$1028,卒業生情報入力シート!$E$29:$E$1028,$A81,卒業生情報入力シート!$F$29:$F$1028,$B81)</f>
        <v>0</v>
      </c>
      <c r="V51" s="747">
        <f>SUMIFS(卒業生情報入力シート!Z$29:Z$1028,卒業生情報入力シート!$E$29:$E$1028,$A81,卒業生情報入力シート!$F$29:$F$1028,$B81)</f>
        <v>0</v>
      </c>
      <c r="W51" s="110"/>
      <c r="X51" s="110"/>
      <c r="Y51" s="2169"/>
      <c r="Z51" s="569" t="s">
        <v>1942</v>
      </c>
      <c r="AA51" s="530"/>
      <c r="AB51" s="866"/>
      <c r="AC51" s="866"/>
      <c r="AD51" s="866"/>
      <c r="AE51" s="867"/>
      <c r="AF51" s="868">
        <v>0</v>
      </c>
      <c r="AG51" s="869"/>
      <c r="AH51" s="557">
        <v>0</v>
      </c>
      <c r="AI51" s="571"/>
      <c r="AJ51" s="571"/>
      <c r="AK51" s="571"/>
      <c r="AL51" s="571"/>
      <c r="AM51" s="571"/>
      <c r="AN51" s="571"/>
      <c r="AO51" s="74"/>
      <c r="AP51" s="74"/>
      <c r="AQ51" s="74"/>
      <c r="AR51" s="74"/>
      <c r="AS51" s="74"/>
      <c r="AT51" s="75"/>
    </row>
    <row r="52" spans="1:46" s="148" customFormat="1" ht="18" customHeight="1" x14ac:dyDescent="0.4">
      <c r="A52" s="2138"/>
      <c r="B52" s="762" t="s">
        <v>1943</v>
      </c>
      <c r="C52" s="861">
        <f>SUMIFS(卒業生情報入力シート!I$29:I$1028,卒業生情報入力シート!$E$29:$E$1028,$A82,卒業生情報入力シート!$F$29:$F$1028,$B82)</f>
        <v>0</v>
      </c>
      <c r="D52" s="862">
        <f>SUMIFS(卒業生情報入力シート!J$29:J$1028,卒業生情報入力シート!$E$29:$E$1028,$A82,卒業生情報入力シート!$F$29:$F$1028,$B82)</f>
        <v>0</v>
      </c>
      <c r="E52" s="862">
        <f>SUMIFS(卒業生情報入力シート!K$29:K$1028,卒業生情報入力シート!$E$29:$E$1028,$A82,卒業生情報入力シート!$F$29:$F$1028,$B82)</f>
        <v>0</v>
      </c>
      <c r="F52" s="862">
        <f>SUMIFS(卒業生情報入力シート!L$29:L$1028,卒業生情報入力シート!$E$29:$E$1028,$A82,卒業生情報入力シート!$F$29:$F$1028,$B82)</f>
        <v>0</v>
      </c>
      <c r="G52" s="567">
        <f>SUMIFS(卒業生情報入力シート!M$29:M$1028,卒業生情報入力シート!$E$29:$E$1028,$A82,卒業生情報入力シート!$F$29:$F$1028,$B82)</f>
        <v>0</v>
      </c>
      <c r="H52" s="875">
        <f t="shared" si="1"/>
        <v>0</v>
      </c>
      <c r="I52" s="864">
        <f>SUMIFS(卒業生情報入力シート!N$29:N$1028,卒業生情報入力シート!$E$29:$E$1028,$A82,卒業生情報入力シート!$F$29:$F$1028,$B82)</f>
        <v>0</v>
      </c>
      <c r="J52" s="877">
        <f t="shared" si="2"/>
        <v>0</v>
      </c>
      <c r="K52" s="73">
        <f>SUMIFS(卒業生情報入力シート!O$29:O$1028,卒業生情報入力シート!$E$29:$E$1028,$A82,卒業生情報入力シート!$F$29:$F$1028,$B82)</f>
        <v>0</v>
      </c>
      <c r="L52" s="74">
        <f>SUMIFS(卒業生情報入力シート!P$29:P$1028,卒業生情報入力シート!$E$29:$E$1028,$A82,卒業生情報入力シート!$F$29:$F$1028,$B82)</f>
        <v>0</v>
      </c>
      <c r="M52" s="74">
        <f>SUMIFS(卒業生情報入力シート!Q$29:Q$1028,卒業生情報入力シート!$E$29:$E$1028,$A82,卒業生情報入力シート!$F$29:$F$1028,$B82)</f>
        <v>0</v>
      </c>
      <c r="N52" s="74">
        <f>SUMIFS(卒業生情報入力シート!R$29:R$1028,卒業生情報入力シート!$E$29:$E$1028,$A82,卒業生情報入力シート!$F$29:$F$1028,$B82)</f>
        <v>0</v>
      </c>
      <c r="O52" s="74">
        <f>SUMIFS(卒業生情報入力シート!S$29:S$1028,卒業生情報入力シート!$E$29:$E$1028,$A82,卒業生情報入力シート!$F$29:$F$1028,$B82)</f>
        <v>0</v>
      </c>
      <c r="P52" s="74">
        <f>SUMIFS(卒業生情報入力シート!T$29:T$1028,卒業生情報入力シート!$E$29:$E$1028,$A82,卒業生情報入力シート!$F$29:$F$1028,$B82)</f>
        <v>0</v>
      </c>
      <c r="Q52" s="74">
        <f>SUMIFS(卒業生情報入力シート!U$29:U$1028,卒業生情報入力シート!$E$29:$E$1028,$A82,卒業生情報入力シート!$F$29:$F$1028,$B82)</f>
        <v>0</v>
      </c>
      <c r="R52" s="74">
        <f>SUMIFS(卒業生情報入力シート!V$29:V$1028,卒業生情報入力シート!$E$29:$E$1028,$A82,卒業生情報入力シート!$F$29:$F$1028,$B82)</f>
        <v>0</v>
      </c>
      <c r="S52" s="74">
        <f>SUMIFS(卒業生情報入力シート!W$29:W$1028,卒業生情報入力シート!$E$29:$E$1028,$A82,卒業生情報入力シート!$F$29:$F$1028,$B82)</f>
        <v>0</v>
      </c>
      <c r="T52" s="74">
        <f>SUMIFS(卒業生情報入力シート!X$29:X$1028,卒業生情報入力シート!$E$29:$E$1028,$A82,卒業生情報入力シート!$F$29:$F$1028,$B82)</f>
        <v>0</v>
      </c>
      <c r="U52" s="74">
        <f>SUMIFS(卒業生情報入力シート!Y$29:Y$1028,卒業生情報入力シート!$E$29:$E$1028,$A82,卒業生情報入力シート!$F$29:$F$1028,$B82)</f>
        <v>0</v>
      </c>
      <c r="V52" s="747">
        <f>SUMIFS(卒業生情報入力シート!Z$29:Z$1028,卒業生情報入力シート!$E$29:$E$1028,$A82,卒業生情報入力シート!$F$29:$F$1028,$B82)</f>
        <v>0</v>
      </c>
      <c r="W52" s="110"/>
      <c r="X52" s="110"/>
      <c r="Y52" s="2169"/>
      <c r="Z52" s="569" t="s">
        <v>1943</v>
      </c>
      <c r="AA52" s="530"/>
      <c r="AB52" s="866"/>
      <c r="AC52" s="866"/>
      <c r="AD52" s="866"/>
      <c r="AE52" s="867"/>
      <c r="AF52" s="868">
        <v>0</v>
      </c>
      <c r="AG52" s="869"/>
      <c r="AH52" s="557">
        <v>0</v>
      </c>
      <c r="AI52" s="571"/>
      <c r="AJ52" s="571"/>
      <c r="AK52" s="571"/>
      <c r="AL52" s="571"/>
      <c r="AM52" s="571"/>
      <c r="AN52" s="571"/>
      <c r="AO52" s="74"/>
      <c r="AP52" s="74"/>
      <c r="AQ52" s="74"/>
      <c r="AR52" s="74"/>
      <c r="AS52" s="74"/>
      <c r="AT52" s="75"/>
    </row>
    <row r="53" spans="1:46" s="148" customFormat="1" ht="18" customHeight="1" x14ac:dyDescent="0.4">
      <c r="A53" s="2139"/>
      <c r="B53" s="763" t="s">
        <v>2068</v>
      </c>
      <c r="C53" s="844">
        <f>SUMIFS(卒業生情報入力シート!I$29:I$1028,卒業生情報入力シート!$E$29:$E$1028,$A83,卒業生情報入力シート!$F$29:$F$1028,$B83)</f>
        <v>0</v>
      </c>
      <c r="D53" s="845">
        <f>SUMIFS(卒業生情報入力シート!J$29:J$1028,卒業生情報入力シート!$E$29:$E$1028,$A83,卒業生情報入力シート!$F$29:$F$1028,$B83)</f>
        <v>0</v>
      </c>
      <c r="E53" s="845">
        <f>SUMIFS(卒業生情報入力シート!K$29:K$1028,卒業生情報入力シート!$E$29:$E$1028,$A83,卒業生情報入力シート!$F$29:$F$1028,$B83)</f>
        <v>0</v>
      </c>
      <c r="F53" s="845">
        <f>SUMIFS(卒業生情報入力シート!L$29:L$1028,卒業生情報入力シート!$E$29:$E$1028,$A83,卒業生情報入力シート!$F$29:$F$1028,$B83)</f>
        <v>0</v>
      </c>
      <c r="G53" s="537">
        <f>SUMIFS(卒業生情報入力シート!M$29:M$1028,卒業生情報入力シート!$E$29:$E$1028,$A83,卒業生情報入力シート!$F$29:$F$1028,$B83)</f>
        <v>0</v>
      </c>
      <c r="H53" s="878">
        <f t="shared" si="1"/>
        <v>0</v>
      </c>
      <c r="I53" s="847">
        <f>SUMIFS(卒業生情報入力シート!N$29:N$1028,卒業生情報入力シート!$E$29:$E$1028,$A83,卒業生情報入力シート!$F$29:$F$1028,$B83)</f>
        <v>0</v>
      </c>
      <c r="J53" s="879">
        <f t="shared" si="2"/>
        <v>0</v>
      </c>
      <c r="K53" s="56">
        <f>SUMIFS(卒業生情報入力シート!O$29:O$1028,卒業生情報入力シート!$E$29:$E$1028,$A83,卒業生情報入力シート!$F$29:$F$1028,$B83)</f>
        <v>0</v>
      </c>
      <c r="L53" s="57">
        <f>SUMIFS(卒業生情報入力シート!P$29:P$1028,卒業生情報入力シート!$E$29:$E$1028,$A83,卒業生情報入力シート!$F$29:$F$1028,$B83)</f>
        <v>0</v>
      </c>
      <c r="M53" s="57">
        <f>SUMIFS(卒業生情報入力シート!Q$29:Q$1028,卒業生情報入力シート!$E$29:$E$1028,$A83,卒業生情報入力シート!$F$29:$F$1028,$B83)</f>
        <v>0</v>
      </c>
      <c r="N53" s="57">
        <f>SUMIFS(卒業生情報入力シート!R$29:R$1028,卒業生情報入力シート!$E$29:$E$1028,$A83,卒業生情報入力シート!$F$29:$F$1028,$B83)</f>
        <v>0</v>
      </c>
      <c r="O53" s="57">
        <f>SUMIFS(卒業生情報入力シート!S$29:S$1028,卒業生情報入力シート!$E$29:$E$1028,$A83,卒業生情報入力シート!$F$29:$F$1028,$B83)</f>
        <v>0</v>
      </c>
      <c r="P53" s="57">
        <f>SUMIFS(卒業生情報入力シート!T$29:T$1028,卒業生情報入力シート!$E$29:$E$1028,$A83,卒業生情報入力シート!$F$29:$F$1028,$B83)</f>
        <v>0</v>
      </c>
      <c r="Q53" s="57">
        <f>SUMIFS(卒業生情報入力シート!U$29:U$1028,卒業生情報入力シート!$E$29:$E$1028,$A83,卒業生情報入力シート!$F$29:$F$1028,$B83)</f>
        <v>0</v>
      </c>
      <c r="R53" s="57">
        <f>SUMIFS(卒業生情報入力シート!V$29:V$1028,卒業生情報入力シート!$E$29:$E$1028,$A83,卒業生情報入力シート!$F$29:$F$1028,$B83)</f>
        <v>0</v>
      </c>
      <c r="S53" s="57">
        <f>SUMIFS(卒業生情報入力シート!W$29:W$1028,卒業生情報入力シート!$E$29:$E$1028,$A83,卒業生情報入力シート!$F$29:$F$1028,$B83)</f>
        <v>0</v>
      </c>
      <c r="T53" s="57">
        <f>SUMIFS(卒業生情報入力シート!X$29:X$1028,卒業生情報入力シート!$E$29:$E$1028,$A83,卒業生情報入力シート!$F$29:$F$1028,$B83)</f>
        <v>0</v>
      </c>
      <c r="U53" s="57">
        <f>SUMIFS(卒業生情報入力シート!Y$29:Y$1028,卒業生情報入力シート!$E$29:$E$1028,$A83,卒業生情報入力シート!$F$29:$F$1028,$B83)</f>
        <v>0</v>
      </c>
      <c r="V53" s="760">
        <f>SUMIFS(卒業生情報入力シート!Z$29:Z$1028,卒業生情報入力シート!$E$29:$E$1028,$A83,卒業生情報入力シート!$F$29:$F$1028,$B83)</f>
        <v>0</v>
      </c>
      <c r="W53" s="110"/>
      <c r="X53" s="110"/>
      <c r="Y53" s="2173"/>
      <c r="Z53" s="578" t="s">
        <v>2068</v>
      </c>
      <c r="AA53" s="546"/>
      <c r="AB53" s="849"/>
      <c r="AC53" s="849"/>
      <c r="AD53" s="849"/>
      <c r="AE53" s="850"/>
      <c r="AF53" s="851">
        <v>0</v>
      </c>
      <c r="AG53" s="545"/>
      <c r="AH53" s="557">
        <v>0</v>
      </c>
      <c r="AI53" s="542"/>
      <c r="AJ53" s="542"/>
      <c r="AK53" s="542"/>
      <c r="AL53" s="542"/>
      <c r="AM53" s="542"/>
      <c r="AN53" s="542"/>
      <c r="AO53" s="57"/>
      <c r="AP53" s="57"/>
      <c r="AQ53" s="57"/>
      <c r="AR53" s="57"/>
      <c r="AS53" s="57"/>
      <c r="AT53" s="58"/>
    </row>
    <row r="54" spans="1:46" s="148" customFormat="1" ht="18" customHeight="1" x14ac:dyDescent="0.4">
      <c r="A54" s="2140" t="s">
        <v>1944</v>
      </c>
      <c r="B54" s="2141"/>
      <c r="C54" s="852">
        <f>SUMIFS(卒業生情報入力シート!I$29:I$1028,卒業生情報入力シート!$E$29:$E$1028,$A84,卒業生情報入力シート!$F$29:$F$1028,$B84)</f>
        <v>0</v>
      </c>
      <c r="D54" s="853">
        <f>SUMIFS(卒業生情報入力シート!J$29:J$1028,卒業生情報入力シート!$E$29:$E$1028,$A84,卒業生情報入力シート!$F$29:$F$1028,$B84)</f>
        <v>0</v>
      </c>
      <c r="E54" s="853">
        <f>SUMIFS(卒業生情報入力シート!K$29:K$1028,卒業生情報入力シート!$E$29:$E$1028,$A84,卒業生情報入力シート!$F$29:$F$1028,$B84)</f>
        <v>0</v>
      </c>
      <c r="F54" s="853">
        <f>SUMIFS(卒業生情報入力シート!L$29:L$1028,卒業生情報入力シート!$E$29:$E$1028,$A84,卒業生情報入力シート!$F$29:$F$1028,$B84)</f>
        <v>0</v>
      </c>
      <c r="G54" s="553">
        <f>SUMIFS(卒業生情報入力シート!M$29:M$1028,卒業生情報入力シート!$E$29:$E$1028,$A84,卒業生情報入力シート!$F$29:$F$1028,$B84)</f>
        <v>0</v>
      </c>
      <c r="H54" s="880">
        <f t="shared" si="1"/>
        <v>0</v>
      </c>
      <c r="I54" s="881">
        <f>SUMIFS(卒業生情報入力シート!N$29:N$1028,卒業生情報入力シート!$E$29:$E$1028,$A84,卒業生情報入力シート!$F$29:$F$1028,$B84)</f>
        <v>0</v>
      </c>
      <c r="J54" s="880">
        <f t="shared" si="2"/>
        <v>0</v>
      </c>
      <c r="K54" s="64">
        <f>SUMIFS(卒業生情報入力シート!O$29:O$1028,卒業生情報入力シート!$E$29:$E$1028,$A84,卒業生情報入力シート!$F$29:$F$1028,$B84)</f>
        <v>0</v>
      </c>
      <c r="L54" s="65">
        <f>SUMIFS(卒業生情報入力シート!P$29:P$1028,卒業生情報入力シート!$E$29:$E$1028,$A84,卒業生情報入力シート!$F$29:$F$1028,$B84)</f>
        <v>0</v>
      </c>
      <c r="M54" s="65">
        <f>SUMIFS(卒業生情報入力シート!Q$29:Q$1028,卒業生情報入力シート!$E$29:$E$1028,$A84,卒業生情報入力シート!$F$29:$F$1028,$B84)</f>
        <v>0</v>
      </c>
      <c r="N54" s="65">
        <f>SUMIFS(卒業生情報入力シート!R$29:R$1028,卒業生情報入力シート!$E$29:$E$1028,$A84,卒業生情報入力シート!$F$29:$F$1028,$B84)</f>
        <v>0</v>
      </c>
      <c r="O54" s="65">
        <f>SUMIFS(卒業生情報入力シート!S$29:S$1028,卒業生情報入力シート!$E$29:$E$1028,$A84,卒業生情報入力シート!$F$29:$F$1028,$B84)</f>
        <v>0</v>
      </c>
      <c r="P54" s="65">
        <f>SUMIFS(卒業生情報入力シート!T$29:T$1028,卒業生情報入力シート!$E$29:$E$1028,$A84,卒業生情報入力シート!$F$29:$F$1028,$B84)</f>
        <v>0</v>
      </c>
      <c r="Q54" s="65">
        <f>SUMIFS(卒業生情報入力シート!U$29:U$1028,卒業生情報入力シート!$E$29:$E$1028,$A84,卒業生情報入力シート!$F$29:$F$1028,$B84)</f>
        <v>0</v>
      </c>
      <c r="R54" s="65">
        <f>SUMIFS(卒業生情報入力シート!V$29:V$1028,卒業生情報入力シート!$E$29:$E$1028,$A84,卒業生情報入力シート!$F$29:$F$1028,$B84)</f>
        <v>0</v>
      </c>
      <c r="S54" s="65">
        <f>SUMIFS(卒業生情報入力シート!W$29:W$1028,卒業生情報入力シート!$E$29:$E$1028,$A84,卒業生情報入力シート!$F$29:$F$1028,$B84)</f>
        <v>0</v>
      </c>
      <c r="T54" s="65">
        <f>SUMIFS(卒業生情報入力シート!X$29:X$1028,卒業生情報入力シート!$E$29:$E$1028,$A84,卒業生情報入力シート!$F$29:$F$1028,$B84)</f>
        <v>0</v>
      </c>
      <c r="U54" s="65">
        <f>SUMIFS(卒業生情報入力シート!Y$29:Y$1028,卒業生情報入力シート!$E$29:$E$1028,$A84,卒業生情報入力シート!$F$29:$F$1028,$B84)</f>
        <v>0</v>
      </c>
      <c r="V54" s="755">
        <f>SUMIFS(卒業生情報入力シート!Z$29:Z$1028,卒業生情報入力シート!$E$29:$E$1028,$A84,卒業生情報入力シート!$F$29:$F$1028,$B84)</f>
        <v>0</v>
      </c>
      <c r="W54" s="110"/>
      <c r="X54" s="110"/>
      <c r="Y54" s="2174" t="s">
        <v>1944</v>
      </c>
      <c r="Z54" s="2175"/>
      <c r="AA54" s="561"/>
      <c r="AB54" s="857"/>
      <c r="AC54" s="857"/>
      <c r="AD54" s="857"/>
      <c r="AE54" s="858"/>
      <c r="AF54" s="859">
        <v>0</v>
      </c>
      <c r="AG54" s="882"/>
      <c r="AH54" s="557">
        <v>0</v>
      </c>
      <c r="AI54" s="557"/>
      <c r="AJ54" s="557"/>
      <c r="AK54" s="557"/>
      <c r="AL54" s="557"/>
      <c r="AM54" s="557"/>
      <c r="AN54" s="557"/>
      <c r="AO54" s="65"/>
      <c r="AP54" s="65"/>
      <c r="AQ54" s="65"/>
      <c r="AR54" s="65"/>
      <c r="AS54" s="65"/>
      <c r="AT54" s="605"/>
    </row>
    <row r="55" spans="1:46" s="148" customFormat="1" ht="18" customHeight="1" x14ac:dyDescent="0.4">
      <c r="A55" s="2110" t="s">
        <v>1945</v>
      </c>
      <c r="B55" s="765" t="s">
        <v>1946</v>
      </c>
      <c r="C55" s="852">
        <f>SUMIFS(卒業生情報入力シート!I$29:I$1028,卒業生情報入力シート!$E$29:$E$1028,$A85,卒業生情報入力シート!$F$29:$F$1028,$B85)</f>
        <v>0</v>
      </c>
      <c r="D55" s="853">
        <f>SUMIFS(卒業生情報入力シート!J$29:J$1028,卒業生情報入力シート!$E$29:$E$1028,$A85,卒業生情報入力シート!$F$29:$F$1028,$B85)</f>
        <v>0</v>
      </c>
      <c r="E55" s="853">
        <f>SUMIFS(卒業生情報入力シート!K$29:K$1028,卒業生情報入力シート!$E$29:$E$1028,$A85,卒業生情報入力シート!$F$29:$F$1028,$B85)</f>
        <v>0</v>
      </c>
      <c r="F55" s="853">
        <f>SUMIFS(卒業生情報入力シート!L$29:L$1028,卒業生情報入力シート!$E$29:$E$1028,$A85,卒業生情報入力シート!$F$29:$F$1028,$B85)</f>
        <v>0</v>
      </c>
      <c r="G55" s="553">
        <f>SUMIFS(卒業生情報入力シート!M$29:M$1028,卒業生情報入力シート!$E$29:$E$1028,$A85,卒業生情報入力シート!$F$29:$F$1028,$B85)</f>
        <v>0</v>
      </c>
      <c r="H55" s="883">
        <f t="shared" si="1"/>
        <v>0</v>
      </c>
      <c r="I55" s="873">
        <f>SUMIFS(卒業生情報入力シート!N$29:N$1028,卒業生情報入力シート!$E$29:$E$1028,$A85,卒業生情報入力シート!$F$29:$F$1028,$B85)</f>
        <v>0</v>
      </c>
      <c r="J55" s="884">
        <f t="shared" si="2"/>
        <v>0</v>
      </c>
      <c r="K55" s="64">
        <f>SUMIFS(卒業生情報入力シート!O$29:O$1028,卒業生情報入力シート!$E$29:$E$1028,$A85,卒業生情報入力シート!$F$29:$F$1028,$B85)</f>
        <v>0</v>
      </c>
      <c r="L55" s="65">
        <f>SUMIFS(卒業生情報入力シート!P$29:P$1028,卒業生情報入力シート!$E$29:$E$1028,$A85,卒業生情報入力シート!$F$29:$F$1028,$B85)</f>
        <v>0</v>
      </c>
      <c r="M55" s="65">
        <f>SUMIFS(卒業生情報入力シート!Q$29:Q$1028,卒業生情報入力シート!$E$29:$E$1028,$A85,卒業生情報入力シート!$F$29:$F$1028,$B85)</f>
        <v>0</v>
      </c>
      <c r="N55" s="65">
        <f>SUMIFS(卒業生情報入力シート!R$29:R$1028,卒業生情報入力シート!$E$29:$E$1028,$A85,卒業生情報入力シート!$F$29:$F$1028,$B85)</f>
        <v>0</v>
      </c>
      <c r="O55" s="65">
        <f>SUMIFS(卒業生情報入力シート!S$29:S$1028,卒業生情報入力シート!$E$29:$E$1028,$A85,卒業生情報入力シート!$F$29:$F$1028,$B85)</f>
        <v>0</v>
      </c>
      <c r="P55" s="65">
        <f>SUMIFS(卒業生情報入力シート!T$29:T$1028,卒業生情報入力シート!$E$29:$E$1028,$A85,卒業生情報入力シート!$F$29:$F$1028,$B85)</f>
        <v>0</v>
      </c>
      <c r="Q55" s="65">
        <f>SUMIFS(卒業生情報入力シート!U$29:U$1028,卒業生情報入力シート!$E$29:$E$1028,$A85,卒業生情報入力シート!$F$29:$F$1028,$B85)</f>
        <v>0</v>
      </c>
      <c r="R55" s="65">
        <f>SUMIFS(卒業生情報入力シート!V$29:V$1028,卒業生情報入力シート!$E$29:$E$1028,$A85,卒業生情報入力シート!$F$29:$F$1028,$B85)</f>
        <v>0</v>
      </c>
      <c r="S55" s="65">
        <f>SUMIFS(卒業生情報入力シート!W$29:W$1028,卒業生情報入力シート!$E$29:$E$1028,$A85,卒業生情報入力シート!$F$29:$F$1028,$B85)</f>
        <v>0</v>
      </c>
      <c r="T55" s="65">
        <f>SUMIFS(卒業生情報入力シート!X$29:X$1028,卒業生情報入力シート!$E$29:$E$1028,$A85,卒業生情報入力シート!$F$29:$F$1028,$B85)</f>
        <v>0</v>
      </c>
      <c r="U55" s="65">
        <f>SUMIFS(卒業生情報入力シート!Y$29:Y$1028,卒業生情報入力シート!$E$29:$E$1028,$A85,卒業生情報入力シート!$F$29:$F$1028,$B85)</f>
        <v>0</v>
      </c>
      <c r="V55" s="755">
        <f>SUMIFS(卒業生情報入力シート!Z$29:Z$1028,卒業生情報入力シート!$E$29:$E$1028,$A85,卒業生情報入力シート!$F$29:$F$1028,$B85)</f>
        <v>0</v>
      </c>
      <c r="W55" s="110"/>
      <c r="X55" s="110"/>
      <c r="Y55" s="2172" t="s">
        <v>1945</v>
      </c>
      <c r="Z55" s="556" t="s">
        <v>1946</v>
      </c>
      <c r="AA55" s="561"/>
      <c r="AB55" s="857"/>
      <c r="AC55" s="857"/>
      <c r="AD55" s="857"/>
      <c r="AE55" s="858"/>
      <c r="AF55" s="859">
        <v>0</v>
      </c>
      <c r="AG55" s="560"/>
      <c r="AH55" s="557">
        <v>0</v>
      </c>
      <c r="AI55" s="557"/>
      <c r="AJ55" s="557"/>
      <c r="AK55" s="557"/>
      <c r="AL55" s="557"/>
      <c r="AM55" s="557"/>
      <c r="AN55" s="557"/>
      <c r="AO55" s="65"/>
      <c r="AP55" s="65"/>
      <c r="AQ55" s="65"/>
      <c r="AR55" s="65"/>
      <c r="AS55" s="65"/>
      <c r="AT55" s="605"/>
    </row>
    <row r="56" spans="1:46" s="148" customFormat="1" ht="18" customHeight="1" x14ac:dyDescent="0.4">
      <c r="A56" s="2111"/>
      <c r="B56" s="766" t="s">
        <v>1947</v>
      </c>
      <c r="C56" s="861">
        <f>SUMIFS(卒業生情報入力シート!I$29:I$1028,卒業生情報入力シート!$E$29:$E$1028,$A86,卒業生情報入力シート!$F$29:$F$1028,$B86)</f>
        <v>0</v>
      </c>
      <c r="D56" s="862">
        <f>SUMIFS(卒業生情報入力シート!J$29:J$1028,卒業生情報入力シート!$E$29:$E$1028,$A86,卒業生情報入力シート!$F$29:$F$1028,$B86)</f>
        <v>0</v>
      </c>
      <c r="E56" s="862">
        <f>SUMIFS(卒業生情報入力シート!K$29:K$1028,卒業生情報入力シート!$E$29:$E$1028,$A86,卒業生情報入力シート!$F$29:$F$1028,$B86)</f>
        <v>0</v>
      </c>
      <c r="F56" s="862">
        <f>SUMIFS(卒業生情報入力シート!L$29:L$1028,卒業生情報入力シート!$E$29:$E$1028,$A86,卒業生情報入力シート!$F$29:$F$1028,$B86)</f>
        <v>0</v>
      </c>
      <c r="G56" s="567">
        <f>SUMIFS(卒業生情報入力シート!M$29:M$1028,卒業生情報入力シート!$E$29:$E$1028,$A86,卒業生情報入力シート!$F$29:$F$1028,$B86)</f>
        <v>0</v>
      </c>
      <c r="H56" s="885">
        <f t="shared" si="1"/>
        <v>0</v>
      </c>
      <c r="I56" s="864">
        <f>SUMIFS(卒業生情報入力シート!N$29:N$1028,卒業生情報入力シート!$E$29:$E$1028,$A86,卒業生情報入力シート!$F$29:$F$1028,$B86)</f>
        <v>0</v>
      </c>
      <c r="J56" s="886">
        <f t="shared" si="2"/>
        <v>0</v>
      </c>
      <c r="K56" s="73">
        <f>SUMIFS(卒業生情報入力シート!O$29:O$1028,卒業生情報入力シート!$E$29:$E$1028,$A86,卒業生情報入力シート!$F$29:$F$1028,$B86)</f>
        <v>0</v>
      </c>
      <c r="L56" s="74">
        <f>SUMIFS(卒業生情報入力シート!P$29:P$1028,卒業生情報入力シート!$E$29:$E$1028,$A86,卒業生情報入力シート!$F$29:$F$1028,$B86)</f>
        <v>0</v>
      </c>
      <c r="M56" s="74">
        <f>SUMIFS(卒業生情報入力シート!Q$29:Q$1028,卒業生情報入力シート!$E$29:$E$1028,$A86,卒業生情報入力シート!$F$29:$F$1028,$B86)</f>
        <v>0</v>
      </c>
      <c r="N56" s="74">
        <f>SUMIFS(卒業生情報入力シート!R$29:R$1028,卒業生情報入力シート!$E$29:$E$1028,$A86,卒業生情報入力シート!$F$29:$F$1028,$B86)</f>
        <v>0</v>
      </c>
      <c r="O56" s="74">
        <f>SUMIFS(卒業生情報入力シート!S$29:S$1028,卒業生情報入力シート!$E$29:$E$1028,$A86,卒業生情報入力シート!$F$29:$F$1028,$B86)</f>
        <v>0</v>
      </c>
      <c r="P56" s="74">
        <f>SUMIFS(卒業生情報入力シート!T$29:T$1028,卒業生情報入力シート!$E$29:$E$1028,$A86,卒業生情報入力シート!$F$29:$F$1028,$B86)</f>
        <v>0</v>
      </c>
      <c r="Q56" s="74">
        <f>SUMIFS(卒業生情報入力シート!U$29:U$1028,卒業生情報入力シート!$E$29:$E$1028,$A86,卒業生情報入力シート!$F$29:$F$1028,$B86)</f>
        <v>0</v>
      </c>
      <c r="R56" s="74">
        <f>SUMIFS(卒業生情報入力シート!V$29:V$1028,卒業生情報入力シート!$E$29:$E$1028,$A86,卒業生情報入力シート!$F$29:$F$1028,$B86)</f>
        <v>0</v>
      </c>
      <c r="S56" s="74">
        <f>SUMIFS(卒業生情報入力シート!W$29:W$1028,卒業生情報入力シート!$E$29:$E$1028,$A86,卒業生情報入力シート!$F$29:$F$1028,$B86)</f>
        <v>0</v>
      </c>
      <c r="T56" s="74">
        <f>SUMIFS(卒業生情報入力シート!X$29:X$1028,卒業生情報入力シート!$E$29:$E$1028,$A86,卒業生情報入力シート!$F$29:$F$1028,$B86)</f>
        <v>0</v>
      </c>
      <c r="U56" s="74">
        <f>SUMIFS(卒業生情報入力シート!Y$29:Y$1028,卒業生情報入力シート!$E$29:$E$1028,$A86,卒業生情報入力シート!$F$29:$F$1028,$B86)</f>
        <v>0</v>
      </c>
      <c r="V56" s="747">
        <f>SUMIFS(卒業生情報入力シート!Z$29:Z$1028,卒業生情報入力シート!$E$29:$E$1028,$A86,卒業生情報入力シート!$F$29:$F$1028,$B86)</f>
        <v>0</v>
      </c>
      <c r="W56" s="110"/>
      <c r="X56" s="110"/>
      <c r="Y56" s="2169"/>
      <c r="Z56" s="569" t="s">
        <v>1947</v>
      </c>
      <c r="AA56" s="530"/>
      <c r="AB56" s="866"/>
      <c r="AC56" s="866"/>
      <c r="AD56" s="866"/>
      <c r="AE56" s="867"/>
      <c r="AF56" s="868">
        <v>0</v>
      </c>
      <c r="AG56" s="869"/>
      <c r="AH56" s="557">
        <v>0</v>
      </c>
      <c r="AI56" s="571"/>
      <c r="AJ56" s="571"/>
      <c r="AK56" s="571"/>
      <c r="AL56" s="571"/>
      <c r="AM56" s="571"/>
      <c r="AN56" s="571"/>
      <c r="AO56" s="74"/>
      <c r="AP56" s="74"/>
      <c r="AQ56" s="74"/>
      <c r="AR56" s="74"/>
      <c r="AS56" s="74"/>
      <c r="AT56" s="75"/>
    </row>
    <row r="57" spans="1:46" s="148" customFormat="1" ht="18" customHeight="1" x14ac:dyDescent="0.4">
      <c r="A57" s="2111"/>
      <c r="B57" s="766" t="s">
        <v>1948</v>
      </c>
      <c r="C57" s="887">
        <f>SUMIFS(卒業生情報入力シート!I$29:I$1028,卒業生情報入力シート!$E$29:$E$1028,$A87,卒業生情報入力シート!$F$29:$F$1028,$B87)</f>
        <v>0</v>
      </c>
      <c r="D57" s="888">
        <f>SUMIFS(卒業生情報入力シート!J$29:J$1028,卒業生情報入力シート!$E$29:$E$1028,$A87,卒業生情報入力シート!$F$29:$F$1028,$B87)</f>
        <v>0</v>
      </c>
      <c r="E57" s="888">
        <f>SUMIFS(卒業生情報入力シート!K$29:K$1028,卒業生情報入力シート!$E$29:$E$1028,$A87,卒業生情報入力シート!$F$29:$F$1028,$B87)</f>
        <v>0</v>
      </c>
      <c r="F57" s="888">
        <f>SUMIFS(卒業生情報入力シート!L$29:L$1028,卒業生情報入力シート!$E$29:$E$1028,$A87,卒業生情報入力シート!$F$29:$F$1028,$B87)</f>
        <v>0</v>
      </c>
      <c r="G57" s="609">
        <f>SUMIFS(卒業生情報入力シート!M$29:M$1028,卒業生情報入力シート!$E$29:$E$1028,$A87,卒業生情報入力シート!$F$29:$F$1028,$B87)</f>
        <v>0</v>
      </c>
      <c r="H57" s="889">
        <f t="shared" si="1"/>
        <v>0</v>
      </c>
      <c r="I57" s="864">
        <f>SUMIFS(卒業生情報入力シート!N$29:N$1028,卒業生情報入力シート!$E$29:$E$1028,$A87,卒業生情報入力シート!$F$29:$F$1028,$B87)</f>
        <v>0</v>
      </c>
      <c r="J57" s="886">
        <f t="shared" si="2"/>
        <v>0</v>
      </c>
      <c r="K57" s="73">
        <f>SUMIFS(卒業生情報入力シート!O$29:O$1028,卒業生情報入力シート!$E$29:$E$1028,$A87,卒業生情報入力シート!$F$29:$F$1028,$B87)</f>
        <v>0</v>
      </c>
      <c r="L57" s="74">
        <f>SUMIFS(卒業生情報入力シート!P$29:P$1028,卒業生情報入力シート!$E$29:$E$1028,$A87,卒業生情報入力シート!$F$29:$F$1028,$B87)</f>
        <v>0</v>
      </c>
      <c r="M57" s="74">
        <f>SUMIFS(卒業生情報入力シート!Q$29:Q$1028,卒業生情報入力シート!$E$29:$E$1028,$A87,卒業生情報入力シート!$F$29:$F$1028,$B87)</f>
        <v>0</v>
      </c>
      <c r="N57" s="74">
        <f>SUMIFS(卒業生情報入力シート!R$29:R$1028,卒業生情報入力シート!$E$29:$E$1028,$A87,卒業生情報入力シート!$F$29:$F$1028,$B87)</f>
        <v>0</v>
      </c>
      <c r="O57" s="74">
        <f>SUMIFS(卒業生情報入力シート!S$29:S$1028,卒業生情報入力シート!$E$29:$E$1028,$A87,卒業生情報入力シート!$F$29:$F$1028,$B87)</f>
        <v>0</v>
      </c>
      <c r="P57" s="74">
        <f>SUMIFS(卒業生情報入力シート!T$29:T$1028,卒業生情報入力シート!$E$29:$E$1028,$A87,卒業生情報入力シート!$F$29:$F$1028,$B87)</f>
        <v>0</v>
      </c>
      <c r="Q57" s="74">
        <f>SUMIFS(卒業生情報入力シート!U$29:U$1028,卒業生情報入力シート!$E$29:$E$1028,$A87,卒業生情報入力シート!$F$29:$F$1028,$B87)</f>
        <v>0</v>
      </c>
      <c r="R57" s="74">
        <f>SUMIFS(卒業生情報入力シート!V$29:V$1028,卒業生情報入力シート!$E$29:$E$1028,$A87,卒業生情報入力シート!$F$29:$F$1028,$B87)</f>
        <v>0</v>
      </c>
      <c r="S57" s="74">
        <f>SUMIFS(卒業生情報入力シート!W$29:W$1028,卒業生情報入力シート!$E$29:$E$1028,$A87,卒業生情報入力シート!$F$29:$F$1028,$B87)</f>
        <v>0</v>
      </c>
      <c r="T57" s="74">
        <f>SUMIFS(卒業生情報入力シート!X$29:X$1028,卒業生情報入力シート!$E$29:$E$1028,$A87,卒業生情報入力シート!$F$29:$F$1028,$B87)</f>
        <v>0</v>
      </c>
      <c r="U57" s="74">
        <f>SUMIFS(卒業生情報入力シート!Y$29:Y$1028,卒業生情報入力シート!$E$29:$E$1028,$A87,卒業生情報入力シート!$F$29:$F$1028,$B87)</f>
        <v>0</v>
      </c>
      <c r="V57" s="747">
        <f>SUMIFS(卒業生情報入力シート!Z$29:Z$1028,卒業生情報入力シート!$E$29:$E$1028,$A87,卒業生情報入力シート!$F$29:$F$1028,$B87)</f>
        <v>0</v>
      </c>
      <c r="W57" s="110"/>
      <c r="X57" s="110"/>
      <c r="Y57" s="2169"/>
      <c r="Z57" s="569" t="s">
        <v>1948</v>
      </c>
      <c r="AA57" s="611"/>
      <c r="AB57" s="890"/>
      <c r="AC57" s="890"/>
      <c r="AD57" s="890"/>
      <c r="AE57" s="891"/>
      <c r="AF57" s="892">
        <v>0</v>
      </c>
      <c r="AG57" s="869"/>
      <c r="AH57" s="557">
        <v>0</v>
      </c>
      <c r="AI57" s="571"/>
      <c r="AJ57" s="571"/>
      <c r="AK57" s="571"/>
      <c r="AL57" s="571"/>
      <c r="AM57" s="571"/>
      <c r="AN57" s="571"/>
      <c r="AO57" s="74"/>
      <c r="AP57" s="74"/>
      <c r="AQ57" s="74"/>
      <c r="AR57" s="74"/>
      <c r="AS57" s="74"/>
      <c r="AT57" s="75"/>
    </row>
    <row r="58" spans="1:46" s="148" customFormat="1" ht="18" customHeight="1" x14ac:dyDescent="0.4">
      <c r="A58" s="2111"/>
      <c r="B58" s="767" t="s">
        <v>1536</v>
      </c>
      <c r="C58" s="887">
        <f>SUMIFS(卒業生情報入力シート!I$29:I$1028,卒業生情報入力シート!$E$29:$E$1028,$A88,卒業生情報入力シート!$F$29:$F$1028,$B88)</f>
        <v>0</v>
      </c>
      <c r="D58" s="888">
        <f>SUMIFS(卒業生情報入力シート!J$29:J$1028,卒業生情報入力シート!$E$29:$E$1028,$A88,卒業生情報入力シート!$F$29:$F$1028,$B88)</f>
        <v>0</v>
      </c>
      <c r="E58" s="888">
        <f>SUMIFS(卒業生情報入力シート!K$29:K$1028,卒業生情報入力シート!$E$29:$E$1028,$A88,卒業生情報入力シート!$F$29:$F$1028,$B88)</f>
        <v>0</v>
      </c>
      <c r="F58" s="888">
        <f>SUMIFS(卒業生情報入力シート!L$29:L$1028,卒業生情報入力シート!$E$29:$E$1028,$A88,卒業生情報入力シート!$F$29:$F$1028,$B88)</f>
        <v>0</v>
      </c>
      <c r="G58" s="609">
        <f>SUMIFS(卒業生情報入力シート!M$29:M$1028,卒業生情報入力シート!$E$29:$E$1028,$A88,卒業生情報入力シート!$F$29:$F$1028,$B88)</f>
        <v>0</v>
      </c>
      <c r="H58" s="889">
        <f t="shared" si="1"/>
        <v>0</v>
      </c>
      <c r="I58" s="893">
        <f>SUMIFS(卒業生情報入力シート!N$29:N$1028,卒業生情報入力シート!$E$29:$E$1028,$A88,卒業生情報入力シート!$F$29:$F$1028,$B88)</f>
        <v>0</v>
      </c>
      <c r="J58" s="886">
        <f t="shared" si="2"/>
        <v>0</v>
      </c>
      <c r="K58" s="81">
        <f>SUMIFS(卒業生情報入力シート!O$29:O$1028,卒業生情報入力シート!$E$29:$E$1028,$A88,卒業生情報入力シート!$F$29:$F$1028,$B88)</f>
        <v>0</v>
      </c>
      <c r="L58" s="82">
        <f>SUMIFS(卒業生情報入力シート!P$29:P$1028,卒業生情報入力シート!$E$29:$E$1028,$A88,卒業生情報入力シート!$F$29:$F$1028,$B88)</f>
        <v>0</v>
      </c>
      <c r="M58" s="82">
        <f>SUMIFS(卒業生情報入力シート!Q$29:Q$1028,卒業生情報入力シート!$E$29:$E$1028,$A88,卒業生情報入力シート!$F$29:$F$1028,$B88)</f>
        <v>0</v>
      </c>
      <c r="N58" s="82">
        <f>SUMIFS(卒業生情報入力シート!R$29:R$1028,卒業生情報入力シート!$E$29:$E$1028,$A88,卒業生情報入力シート!$F$29:$F$1028,$B88)</f>
        <v>0</v>
      </c>
      <c r="O58" s="82">
        <f>SUMIFS(卒業生情報入力シート!S$29:S$1028,卒業生情報入力シート!$E$29:$E$1028,$A88,卒業生情報入力シート!$F$29:$F$1028,$B88)</f>
        <v>0</v>
      </c>
      <c r="P58" s="82">
        <f>SUMIFS(卒業生情報入力シート!T$29:T$1028,卒業生情報入力シート!$E$29:$E$1028,$A88,卒業生情報入力シート!$F$29:$F$1028,$B88)</f>
        <v>0</v>
      </c>
      <c r="Q58" s="82">
        <f>SUMIFS(卒業生情報入力シート!U$29:U$1028,卒業生情報入力シート!$E$29:$E$1028,$A88,卒業生情報入力シート!$F$29:$F$1028,$B88)</f>
        <v>0</v>
      </c>
      <c r="R58" s="82">
        <f>SUMIFS(卒業生情報入力シート!V$29:V$1028,卒業生情報入力シート!$E$29:$E$1028,$A88,卒業生情報入力シート!$F$29:$F$1028,$B88)</f>
        <v>0</v>
      </c>
      <c r="S58" s="82">
        <f>SUMIFS(卒業生情報入力シート!W$29:W$1028,卒業生情報入力シート!$E$29:$E$1028,$A88,卒業生情報入力シート!$F$29:$F$1028,$B88)</f>
        <v>0</v>
      </c>
      <c r="T58" s="82">
        <f>SUMIFS(卒業生情報入力シート!X$29:X$1028,卒業生情報入力シート!$E$29:$E$1028,$A88,卒業生情報入力シート!$F$29:$F$1028,$B88)</f>
        <v>0</v>
      </c>
      <c r="U58" s="82">
        <f>SUMIFS(卒業生情報入力シート!Y$29:Y$1028,卒業生情報入力シート!$E$29:$E$1028,$A88,卒業生情報入力シート!$F$29:$F$1028,$B88)</f>
        <v>0</v>
      </c>
      <c r="V58" s="770">
        <f>SUMIFS(卒業生情報入力シート!Z$29:Z$1028,卒業生情報入力シート!$E$29:$E$1028,$A88,卒業生情報入力シート!$F$29:$F$1028,$B88)</f>
        <v>0</v>
      </c>
      <c r="W58" s="110"/>
      <c r="X58" s="110"/>
      <c r="Y58" s="2169"/>
      <c r="Z58" s="539" t="s">
        <v>1536</v>
      </c>
      <c r="AA58" s="611"/>
      <c r="AB58" s="890"/>
      <c r="AC58" s="890"/>
      <c r="AD58" s="890"/>
      <c r="AE58" s="891"/>
      <c r="AF58" s="892">
        <v>0</v>
      </c>
      <c r="AG58" s="894"/>
      <c r="AH58" s="557">
        <v>0</v>
      </c>
      <c r="AI58" s="587"/>
      <c r="AJ58" s="587"/>
      <c r="AK58" s="587"/>
      <c r="AL58" s="587"/>
      <c r="AM58" s="587"/>
      <c r="AN58" s="587"/>
      <c r="AO58" s="82"/>
      <c r="AP58" s="82"/>
      <c r="AQ58" s="82"/>
      <c r="AR58" s="82"/>
      <c r="AS58" s="82"/>
      <c r="AT58" s="175"/>
    </row>
    <row r="59" spans="1:46" s="148" customFormat="1" ht="18" customHeight="1" x14ac:dyDescent="0.4">
      <c r="A59" s="2112"/>
      <c r="B59" s="772" t="s">
        <v>1949</v>
      </c>
      <c r="C59" s="844">
        <f>SUMIFS(卒業生情報入力シート!I$29:I$1028,卒業生情報入力シート!$E$29:$E$1028,$A89,卒業生情報入力シート!$F$29:$F$1028,$B89)</f>
        <v>0</v>
      </c>
      <c r="D59" s="845">
        <f>SUMIFS(卒業生情報入力シート!J$29:J$1028,卒業生情報入力シート!$E$29:$E$1028,$A89,卒業生情報入力シート!$F$29:$F$1028,$B89)</f>
        <v>0</v>
      </c>
      <c r="E59" s="845">
        <f>SUMIFS(卒業生情報入力シート!K$29:K$1028,卒業生情報入力シート!$E$29:$E$1028,$A89,卒業生情報入力シート!$F$29:$F$1028,$B89)</f>
        <v>0</v>
      </c>
      <c r="F59" s="845">
        <f>SUMIFS(卒業生情報入力シート!L$29:L$1028,卒業生情報入力シート!$E$29:$E$1028,$A89,卒業生情報入力シート!$F$29:$F$1028,$B89)</f>
        <v>0</v>
      </c>
      <c r="G59" s="537">
        <f>SUMIFS(卒業生情報入力シート!M$29:M$1028,卒業生情報入力シート!$E$29:$E$1028,$A89,卒業生情報入力シート!$F$29:$F$1028,$B89)</f>
        <v>0</v>
      </c>
      <c r="H59" s="895">
        <f t="shared" si="1"/>
        <v>0</v>
      </c>
      <c r="I59" s="847">
        <f>SUMIFS(卒業生情報入力シート!N$29:N$1028,卒業生情報入力シート!$E$29:$E$1028,$A89,卒業生情報入力シート!$F$29:$F$1028,$B89)</f>
        <v>0</v>
      </c>
      <c r="J59" s="896">
        <f t="shared" si="2"/>
        <v>0</v>
      </c>
      <c r="K59" s="56">
        <f>SUMIFS(卒業生情報入力シート!O$29:O$1028,卒業生情報入力シート!$E$29:$E$1028,$A89,卒業生情報入力シート!$F$29:$F$1028,$B89)</f>
        <v>0</v>
      </c>
      <c r="L59" s="57">
        <f>SUMIFS(卒業生情報入力シート!P$29:P$1028,卒業生情報入力シート!$E$29:$E$1028,$A89,卒業生情報入力シート!$F$29:$F$1028,$B89)</f>
        <v>0</v>
      </c>
      <c r="M59" s="57">
        <f>SUMIFS(卒業生情報入力シート!Q$29:Q$1028,卒業生情報入力シート!$E$29:$E$1028,$A89,卒業生情報入力シート!$F$29:$F$1028,$B89)</f>
        <v>0</v>
      </c>
      <c r="N59" s="57">
        <f>SUMIFS(卒業生情報入力シート!R$29:R$1028,卒業生情報入力シート!$E$29:$E$1028,$A89,卒業生情報入力シート!$F$29:$F$1028,$B89)</f>
        <v>0</v>
      </c>
      <c r="O59" s="57">
        <f>SUMIFS(卒業生情報入力シート!S$29:S$1028,卒業生情報入力シート!$E$29:$E$1028,$A89,卒業生情報入力シート!$F$29:$F$1028,$B89)</f>
        <v>0</v>
      </c>
      <c r="P59" s="57">
        <f>SUMIFS(卒業生情報入力シート!T$29:T$1028,卒業生情報入力シート!$E$29:$E$1028,$A89,卒業生情報入力シート!$F$29:$F$1028,$B89)</f>
        <v>0</v>
      </c>
      <c r="Q59" s="57">
        <f>SUMIFS(卒業生情報入力シート!U$29:U$1028,卒業生情報入力シート!$E$29:$E$1028,$A89,卒業生情報入力シート!$F$29:$F$1028,$B89)</f>
        <v>0</v>
      </c>
      <c r="R59" s="57">
        <f>SUMIFS(卒業生情報入力シート!V$29:V$1028,卒業生情報入力シート!$E$29:$E$1028,$A89,卒業生情報入力シート!$F$29:$F$1028,$B89)</f>
        <v>0</v>
      </c>
      <c r="S59" s="57">
        <f>SUMIFS(卒業生情報入力シート!W$29:W$1028,卒業生情報入力シート!$E$29:$E$1028,$A89,卒業生情報入力シート!$F$29:$F$1028,$B89)</f>
        <v>0</v>
      </c>
      <c r="T59" s="57">
        <f>SUMIFS(卒業生情報入力シート!X$29:X$1028,卒業生情報入力シート!$E$29:$E$1028,$A89,卒業生情報入力シート!$F$29:$F$1028,$B89)</f>
        <v>0</v>
      </c>
      <c r="U59" s="57">
        <f>SUMIFS(卒業生情報入力シート!Y$29:Y$1028,卒業生情報入力シート!$E$29:$E$1028,$A89,卒業生情報入力シート!$F$29:$F$1028,$B89)</f>
        <v>0</v>
      </c>
      <c r="V59" s="760">
        <f>SUMIFS(卒業生情報入力シート!Z$29:Z$1028,卒業生情報入力シート!$E$29:$E$1028,$A89,卒業生情報入力シート!$F$29:$F$1028,$B89)</f>
        <v>0</v>
      </c>
      <c r="W59" s="110"/>
      <c r="X59" s="110"/>
      <c r="Y59" s="2173"/>
      <c r="Z59" s="578" t="s">
        <v>1949</v>
      </c>
      <c r="AA59" s="546"/>
      <c r="AB59" s="849"/>
      <c r="AC59" s="849"/>
      <c r="AD59" s="849"/>
      <c r="AE59" s="850"/>
      <c r="AF59" s="851">
        <v>0</v>
      </c>
      <c r="AG59" s="545"/>
      <c r="AH59" s="557">
        <v>0</v>
      </c>
      <c r="AI59" s="542"/>
      <c r="AJ59" s="542"/>
      <c r="AK59" s="542"/>
      <c r="AL59" s="542"/>
      <c r="AM59" s="542"/>
      <c r="AN59" s="542"/>
      <c r="AO59" s="57"/>
      <c r="AP59" s="57"/>
      <c r="AQ59" s="57"/>
      <c r="AR59" s="57"/>
      <c r="AS59" s="57"/>
      <c r="AT59" s="58"/>
    </row>
    <row r="60" spans="1:46" s="148" customFormat="1" ht="18" customHeight="1" x14ac:dyDescent="0.4">
      <c r="A60" s="2103" t="s">
        <v>1537</v>
      </c>
      <c r="B60" s="773" t="s">
        <v>1538</v>
      </c>
      <c r="C60" s="852">
        <f>SUMIFS(卒業生情報入力シート!I$29:I$1028,卒業生情報入力シート!$E$29:$E$1028,$A90,卒業生情報入力シート!$F$29:$F$1028,$B90)</f>
        <v>0</v>
      </c>
      <c r="D60" s="853">
        <f>SUMIFS(卒業生情報入力シート!J$29:J$1028,卒業生情報入力シート!$E$29:$E$1028,$A90,卒業生情報入力シート!$F$29:$F$1028,$B90)</f>
        <v>0</v>
      </c>
      <c r="E60" s="853">
        <f>SUMIFS(卒業生情報入力シート!K$29:K$1028,卒業生情報入力シート!$E$29:$E$1028,$A90,卒業生情報入力シート!$F$29:$F$1028,$B90)</f>
        <v>0</v>
      </c>
      <c r="F60" s="853">
        <f>SUMIFS(卒業生情報入力シート!L$29:L$1028,卒業生情報入力シート!$E$29:$E$1028,$A90,卒業生情報入力シート!$F$29:$F$1028,$B90)</f>
        <v>0</v>
      </c>
      <c r="G60" s="553">
        <f>SUMIFS(卒業生情報入力シート!M$29:M$1028,卒業生情報入力シート!$E$29:$E$1028,$A90,卒業生情報入力シート!$F$29:$F$1028,$B90)</f>
        <v>0</v>
      </c>
      <c r="H60" s="897">
        <f t="shared" si="1"/>
        <v>0</v>
      </c>
      <c r="I60" s="855">
        <f>SUMIFS(卒業生情報入力シート!N$29:N$1028,卒業生情報入力シート!$E$29:$E$1028,$A90,卒業生情報入力シート!$F$29:$F$1028,$B90)</f>
        <v>0</v>
      </c>
      <c r="J60" s="898">
        <f t="shared" si="2"/>
        <v>0</v>
      </c>
      <c r="K60" s="64">
        <f>SUMIFS(卒業生情報入力シート!O$29:O$1028,卒業生情報入力シート!$E$29:$E$1028,$A90,卒業生情報入力シート!$F$29:$F$1028,$B90)</f>
        <v>0</v>
      </c>
      <c r="L60" s="65">
        <f>SUMIFS(卒業生情報入力シート!P$29:P$1028,卒業生情報入力シート!$E$29:$E$1028,$A90,卒業生情報入力シート!$F$29:$F$1028,$B90)</f>
        <v>0</v>
      </c>
      <c r="M60" s="65">
        <f>SUMIFS(卒業生情報入力シート!Q$29:Q$1028,卒業生情報入力シート!$E$29:$E$1028,$A90,卒業生情報入力シート!$F$29:$F$1028,$B90)</f>
        <v>0</v>
      </c>
      <c r="N60" s="65">
        <f>SUMIFS(卒業生情報入力シート!R$29:R$1028,卒業生情報入力シート!$E$29:$E$1028,$A90,卒業生情報入力シート!$F$29:$F$1028,$B90)</f>
        <v>0</v>
      </c>
      <c r="O60" s="65">
        <f>SUMIFS(卒業生情報入力シート!S$29:S$1028,卒業生情報入力シート!$E$29:$E$1028,$A90,卒業生情報入力シート!$F$29:$F$1028,$B90)</f>
        <v>0</v>
      </c>
      <c r="P60" s="65">
        <f>SUMIFS(卒業生情報入力シート!T$29:T$1028,卒業生情報入力シート!$E$29:$E$1028,$A90,卒業生情報入力シート!$F$29:$F$1028,$B90)</f>
        <v>0</v>
      </c>
      <c r="Q60" s="65">
        <f>SUMIFS(卒業生情報入力シート!U$29:U$1028,卒業生情報入力シート!$E$29:$E$1028,$A90,卒業生情報入力シート!$F$29:$F$1028,$B90)</f>
        <v>0</v>
      </c>
      <c r="R60" s="65">
        <f>SUMIFS(卒業生情報入力シート!V$29:V$1028,卒業生情報入力シート!$E$29:$E$1028,$A90,卒業生情報入力シート!$F$29:$F$1028,$B90)</f>
        <v>0</v>
      </c>
      <c r="S60" s="65">
        <f>SUMIFS(卒業生情報入力シート!W$29:W$1028,卒業生情報入力シート!$E$29:$E$1028,$A90,卒業生情報入力シート!$F$29:$F$1028,$B90)</f>
        <v>0</v>
      </c>
      <c r="T60" s="65">
        <f>SUMIFS(卒業生情報入力シート!X$29:X$1028,卒業生情報入力シート!$E$29:$E$1028,$A90,卒業生情報入力シート!$F$29:$F$1028,$B90)</f>
        <v>0</v>
      </c>
      <c r="U60" s="65">
        <f>SUMIFS(卒業生情報入力シート!Y$29:Y$1028,卒業生情報入力シート!$E$29:$E$1028,$A90,卒業生情報入力シート!$F$29:$F$1028,$B90)</f>
        <v>0</v>
      </c>
      <c r="V60" s="755">
        <f>SUMIFS(卒業生情報入力シート!Z$29:Z$1028,卒業生情報入力シート!$E$29:$E$1028,$A90,卒業生情報入力シート!$F$29:$F$1028,$B90)</f>
        <v>0</v>
      </c>
      <c r="W60" s="110"/>
      <c r="X60" s="110"/>
      <c r="Y60" s="2172" t="s">
        <v>1537</v>
      </c>
      <c r="Z60" s="556" t="s">
        <v>1538</v>
      </c>
      <c r="AA60" s="561"/>
      <c r="AB60" s="857"/>
      <c r="AC60" s="857"/>
      <c r="AD60" s="857"/>
      <c r="AE60" s="858"/>
      <c r="AF60" s="859">
        <v>0</v>
      </c>
      <c r="AG60" s="860"/>
      <c r="AH60" s="557">
        <v>0</v>
      </c>
      <c r="AI60" s="557"/>
      <c r="AJ60" s="557"/>
      <c r="AK60" s="557"/>
      <c r="AL60" s="557"/>
      <c r="AM60" s="557"/>
      <c r="AN60" s="557"/>
      <c r="AO60" s="65"/>
      <c r="AP60" s="65"/>
      <c r="AQ60" s="65"/>
      <c r="AR60" s="65"/>
      <c r="AS60" s="65"/>
      <c r="AT60" s="605"/>
    </row>
    <row r="61" spans="1:46" s="148" customFormat="1" ht="18" customHeight="1" x14ac:dyDescent="0.4">
      <c r="A61" s="2104"/>
      <c r="B61" s="774" t="s">
        <v>1539</v>
      </c>
      <c r="C61" s="861">
        <f>SUMIFS(卒業生情報入力シート!I$29:I$1028,卒業生情報入力シート!$E$29:$E$1028,$A91,卒業生情報入力シート!$F$29:$F$1028,$B91)</f>
        <v>0</v>
      </c>
      <c r="D61" s="862">
        <f>SUMIFS(卒業生情報入力シート!J$29:J$1028,卒業生情報入力シート!$E$29:$E$1028,$A91,卒業生情報入力シート!$F$29:$F$1028,$B91)</f>
        <v>0</v>
      </c>
      <c r="E61" s="862">
        <f>SUMIFS(卒業生情報入力シート!K$29:K$1028,卒業生情報入力シート!$E$29:$E$1028,$A91,卒業生情報入力シート!$F$29:$F$1028,$B91)</f>
        <v>0</v>
      </c>
      <c r="F61" s="862">
        <f>SUMIFS(卒業生情報入力シート!L$29:L$1028,卒業生情報入力シート!$E$29:$E$1028,$A91,卒業生情報入力シート!$F$29:$F$1028,$B91)</f>
        <v>0</v>
      </c>
      <c r="G61" s="567">
        <f>SUMIFS(卒業生情報入力シート!M$29:M$1028,卒業生情報入力シート!$E$29:$E$1028,$A91,卒業生情報入力シート!$F$29:$F$1028,$B91)</f>
        <v>0</v>
      </c>
      <c r="H61" s="899">
        <f t="shared" si="1"/>
        <v>0</v>
      </c>
      <c r="I61" s="864">
        <f>SUMIFS(卒業生情報入力シート!N$29:N$1028,卒業生情報入力シート!$E$29:$E$1028,$A91,卒業生情報入力シート!$F$29:$F$1028,$B91)</f>
        <v>0</v>
      </c>
      <c r="J61" s="900">
        <f t="shared" si="2"/>
        <v>0</v>
      </c>
      <c r="K61" s="73">
        <f>SUMIFS(卒業生情報入力シート!O$29:O$1028,卒業生情報入力シート!$E$29:$E$1028,$A91,卒業生情報入力シート!$F$29:$F$1028,$B91)</f>
        <v>0</v>
      </c>
      <c r="L61" s="74">
        <f>SUMIFS(卒業生情報入力シート!P$29:P$1028,卒業生情報入力シート!$E$29:$E$1028,$A91,卒業生情報入力シート!$F$29:$F$1028,$B91)</f>
        <v>0</v>
      </c>
      <c r="M61" s="74">
        <f>SUMIFS(卒業生情報入力シート!Q$29:Q$1028,卒業生情報入力シート!$E$29:$E$1028,$A91,卒業生情報入力シート!$F$29:$F$1028,$B91)</f>
        <v>0</v>
      </c>
      <c r="N61" s="74">
        <f>SUMIFS(卒業生情報入力シート!R$29:R$1028,卒業生情報入力シート!$E$29:$E$1028,$A91,卒業生情報入力シート!$F$29:$F$1028,$B91)</f>
        <v>0</v>
      </c>
      <c r="O61" s="74">
        <f>SUMIFS(卒業生情報入力シート!S$29:S$1028,卒業生情報入力シート!$E$29:$E$1028,$A91,卒業生情報入力シート!$F$29:$F$1028,$B91)</f>
        <v>0</v>
      </c>
      <c r="P61" s="74">
        <f>SUMIFS(卒業生情報入力シート!T$29:T$1028,卒業生情報入力シート!$E$29:$E$1028,$A91,卒業生情報入力シート!$F$29:$F$1028,$B91)</f>
        <v>0</v>
      </c>
      <c r="Q61" s="74">
        <f>SUMIFS(卒業生情報入力シート!U$29:U$1028,卒業生情報入力シート!$E$29:$E$1028,$A91,卒業生情報入力シート!$F$29:$F$1028,$B91)</f>
        <v>0</v>
      </c>
      <c r="R61" s="74">
        <f>SUMIFS(卒業生情報入力シート!V$29:V$1028,卒業生情報入力シート!$E$29:$E$1028,$A91,卒業生情報入力シート!$F$29:$F$1028,$B91)</f>
        <v>0</v>
      </c>
      <c r="S61" s="74">
        <f>SUMIFS(卒業生情報入力シート!W$29:W$1028,卒業生情報入力シート!$E$29:$E$1028,$A91,卒業生情報入力シート!$F$29:$F$1028,$B91)</f>
        <v>0</v>
      </c>
      <c r="T61" s="74">
        <f>SUMIFS(卒業生情報入力シート!X$29:X$1028,卒業生情報入力シート!$E$29:$E$1028,$A91,卒業生情報入力シート!$F$29:$F$1028,$B91)</f>
        <v>0</v>
      </c>
      <c r="U61" s="74">
        <f>SUMIFS(卒業生情報入力シート!Y$29:Y$1028,卒業生情報入力シート!$E$29:$E$1028,$A91,卒業生情報入力シート!$F$29:$F$1028,$B91)</f>
        <v>0</v>
      </c>
      <c r="V61" s="747">
        <f>SUMIFS(卒業生情報入力シート!Z$29:Z$1028,卒業生情報入力シート!$E$29:$E$1028,$A91,卒業生情報入力シート!$F$29:$F$1028,$B91)</f>
        <v>0</v>
      </c>
      <c r="W61" s="110"/>
      <c r="X61" s="110"/>
      <c r="Y61" s="2169"/>
      <c r="Z61" s="569" t="s">
        <v>1539</v>
      </c>
      <c r="AA61" s="530"/>
      <c r="AB61" s="866"/>
      <c r="AC61" s="866"/>
      <c r="AD61" s="866"/>
      <c r="AE61" s="867"/>
      <c r="AF61" s="868">
        <v>0</v>
      </c>
      <c r="AG61" s="869"/>
      <c r="AH61" s="557">
        <v>0</v>
      </c>
      <c r="AI61" s="571"/>
      <c r="AJ61" s="571"/>
      <c r="AK61" s="571"/>
      <c r="AL61" s="571"/>
      <c r="AM61" s="571"/>
      <c r="AN61" s="571"/>
      <c r="AO61" s="74"/>
      <c r="AP61" s="74"/>
      <c r="AQ61" s="74"/>
      <c r="AR61" s="74"/>
      <c r="AS61" s="74"/>
      <c r="AT61" s="75"/>
    </row>
    <row r="62" spans="1:46" s="148" customFormat="1" ht="18" customHeight="1" x14ac:dyDescent="0.4">
      <c r="A62" s="2104"/>
      <c r="B62" s="774" t="s">
        <v>1540</v>
      </c>
      <c r="C62" s="887">
        <f>SUMIFS(卒業生情報入力シート!I$29:I$1028,卒業生情報入力シート!$E$29:$E$1028,$A92,卒業生情報入力シート!$F$29:$F$1028,$B92)</f>
        <v>0</v>
      </c>
      <c r="D62" s="888">
        <f>SUMIFS(卒業生情報入力シート!J$29:J$1028,卒業生情報入力シート!$E$29:$E$1028,$A92,卒業生情報入力シート!$F$29:$F$1028,$B92)</f>
        <v>0</v>
      </c>
      <c r="E62" s="888">
        <f>SUMIFS(卒業生情報入力シート!K$29:K$1028,卒業生情報入力シート!$E$29:$E$1028,$A92,卒業生情報入力シート!$F$29:$F$1028,$B92)</f>
        <v>0</v>
      </c>
      <c r="F62" s="888">
        <f>SUMIFS(卒業生情報入力シート!L$29:L$1028,卒業生情報入力シート!$E$29:$E$1028,$A92,卒業生情報入力シート!$F$29:$F$1028,$B92)</f>
        <v>0</v>
      </c>
      <c r="G62" s="609">
        <f>SUMIFS(卒業生情報入力シート!M$29:M$1028,卒業生情報入力シート!$E$29:$E$1028,$A92,卒業生情報入力シート!$F$29:$F$1028,$B92)</f>
        <v>0</v>
      </c>
      <c r="H62" s="901">
        <f t="shared" si="1"/>
        <v>0</v>
      </c>
      <c r="I62" s="864">
        <f>SUMIFS(卒業生情報入力シート!N$29:N$1028,卒業生情報入力シート!$E$29:$E$1028,$A92,卒業生情報入力シート!$F$29:$F$1028,$B92)</f>
        <v>0</v>
      </c>
      <c r="J62" s="900">
        <f t="shared" si="2"/>
        <v>0</v>
      </c>
      <c r="K62" s="73">
        <f>SUMIFS(卒業生情報入力シート!O$29:O$1028,卒業生情報入力シート!$E$29:$E$1028,$A92,卒業生情報入力シート!$F$29:$F$1028,$B92)</f>
        <v>0</v>
      </c>
      <c r="L62" s="74">
        <f>SUMIFS(卒業生情報入力シート!P$29:P$1028,卒業生情報入力シート!$E$29:$E$1028,$A92,卒業生情報入力シート!$F$29:$F$1028,$B92)</f>
        <v>0</v>
      </c>
      <c r="M62" s="74">
        <f>SUMIFS(卒業生情報入力シート!Q$29:Q$1028,卒業生情報入力シート!$E$29:$E$1028,$A92,卒業生情報入力シート!$F$29:$F$1028,$B92)</f>
        <v>0</v>
      </c>
      <c r="N62" s="74">
        <f>SUMIFS(卒業生情報入力シート!R$29:R$1028,卒業生情報入力シート!$E$29:$E$1028,$A92,卒業生情報入力シート!$F$29:$F$1028,$B92)</f>
        <v>0</v>
      </c>
      <c r="O62" s="74">
        <f>SUMIFS(卒業生情報入力シート!S$29:S$1028,卒業生情報入力シート!$E$29:$E$1028,$A92,卒業生情報入力シート!$F$29:$F$1028,$B92)</f>
        <v>0</v>
      </c>
      <c r="P62" s="74">
        <f>SUMIFS(卒業生情報入力シート!T$29:T$1028,卒業生情報入力シート!$E$29:$E$1028,$A92,卒業生情報入力シート!$F$29:$F$1028,$B92)</f>
        <v>0</v>
      </c>
      <c r="Q62" s="74">
        <f>SUMIFS(卒業生情報入力シート!U$29:U$1028,卒業生情報入力シート!$E$29:$E$1028,$A92,卒業生情報入力シート!$F$29:$F$1028,$B92)</f>
        <v>0</v>
      </c>
      <c r="R62" s="74">
        <f>SUMIFS(卒業生情報入力シート!V$29:V$1028,卒業生情報入力シート!$E$29:$E$1028,$A92,卒業生情報入力シート!$F$29:$F$1028,$B92)</f>
        <v>0</v>
      </c>
      <c r="S62" s="74">
        <f>SUMIFS(卒業生情報入力シート!W$29:W$1028,卒業生情報入力シート!$E$29:$E$1028,$A92,卒業生情報入力シート!$F$29:$F$1028,$B92)</f>
        <v>0</v>
      </c>
      <c r="T62" s="74">
        <f>SUMIFS(卒業生情報入力シート!X$29:X$1028,卒業生情報入力シート!$E$29:$E$1028,$A92,卒業生情報入力シート!$F$29:$F$1028,$B92)</f>
        <v>0</v>
      </c>
      <c r="U62" s="74">
        <f>SUMIFS(卒業生情報入力シート!Y$29:Y$1028,卒業生情報入力シート!$E$29:$E$1028,$A92,卒業生情報入力シート!$F$29:$F$1028,$B92)</f>
        <v>0</v>
      </c>
      <c r="V62" s="747">
        <f>SUMIFS(卒業生情報入力シート!Z$29:Z$1028,卒業生情報入力シート!$E$29:$E$1028,$A92,卒業生情報入力シート!$F$29:$F$1028,$B92)</f>
        <v>0</v>
      </c>
      <c r="W62" s="110"/>
      <c r="X62" s="110"/>
      <c r="Y62" s="2169"/>
      <c r="Z62" s="569" t="s">
        <v>1540</v>
      </c>
      <c r="AA62" s="611"/>
      <c r="AB62" s="890"/>
      <c r="AC62" s="890"/>
      <c r="AD62" s="890"/>
      <c r="AE62" s="891"/>
      <c r="AF62" s="892">
        <v>0</v>
      </c>
      <c r="AG62" s="869"/>
      <c r="AH62" s="557">
        <v>0</v>
      </c>
      <c r="AI62" s="571"/>
      <c r="AJ62" s="571"/>
      <c r="AK62" s="571"/>
      <c r="AL62" s="571"/>
      <c r="AM62" s="571"/>
      <c r="AN62" s="571"/>
      <c r="AO62" s="74"/>
      <c r="AP62" s="74"/>
      <c r="AQ62" s="74"/>
      <c r="AR62" s="74"/>
      <c r="AS62" s="74"/>
      <c r="AT62" s="75"/>
    </row>
    <row r="63" spans="1:46" s="148" customFormat="1" ht="18" customHeight="1" x14ac:dyDescent="0.4">
      <c r="A63" s="2104"/>
      <c r="B63" s="774" t="s">
        <v>1479</v>
      </c>
      <c r="C63" s="887">
        <f>SUMIFS(卒業生情報入力シート!I$29:I$1028,卒業生情報入力シート!$E$29:$E$1028,$A93,卒業生情報入力シート!$F$29:$F$1028,$B93)</f>
        <v>0</v>
      </c>
      <c r="D63" s="888">
        <f>SUMIFS(卒業生情報入力シート!J$29:J$1028,卒業生情報入力シート!$E$29:$E$1028,$A93,卒業生情報入力シート!$F$29:$F$1028,$B93)</f>
        <v>0</v>
      </c>
      <c r="E63" s="888">
        <f>SUMIFS(卒業生情報入力シート!K$29:K$1028,卒業生情報入力シート!$E$29:$E$1028,$A93,卒業生情報入力シート!$F$29:$F$1028,$B93)</f>
        <v>0</v>
      </c>
      <c r="F63" s="888">
        <f>SUMIFS(卒業生情報入力シート!L$29:L$1028,卒業生情報入力シート!$E$29:$E$1028,$A93,卒業生情報入力シート!$F$29:$F$1028,$B93)</f>
        <v>0</v>
      </c>
      <c r="G63" s="609">
        <f>SUMIFS(卒業生情報入力シート!M$29:M$1028,卒業生情報入力シート!$E$29:$E$1028,$A93,卒業生情報入力シート!$F$29:$F$1028,$B93)</f>
        <v>0</v>
      </c>
      <c r="H63" s="901">
        <f t="shared" si="1"/>
        <v>0</v>
      </c>
      <c r="I63" s="864">
        <f>SUMIFS(卒業生情報入力シート!N$29:N$1028,卒業生情報入力シート!$E$29:$E$1028,$A93,卒業生情報入力シート!$F$29:$F$1028,$B93)</f>
        <v>0</v>
      </c>
      <c r="J63" s="900">
        <f t="shared" si="2"/>
        <v>0</v>
      </c>
      <c r="K63" s="73">
        <f>SUMIFS(卒業生情報入力シート!O$29:O$1028,卒業生情報入力シート!$E$29:$E$1028,$A93,卒業生情報入力シート!$F$29:$F$1028,$B93)</f>
        <v>0</v>
      </c>
      <c r="L63" s="74">
        <f>SUMIFS(卒業生情報入力シート!P$29:P$1028,卒業生情報入力シート!$E$29:$E$1028,$A93,卒業生情報入力シート!$F$29:$F$1028,$B93)</f>
        <v>0</v>
      </c>
      <c r="M63" s="74">
        <f>SUMIFS(卒業生情報入力シート!Q$29:Q$1028,卒業生情報入力シート!$E$29:$E$1028,$A93,卒業生情報入力シート!$F$29:$F$1028,$B93)</f>
        <v>0</v>
      </c>
      <c r="N63" s="74">
        <f>SUMIFS(卒業生情報入力シート!R$29:R$1028,卒業生情報入力シート!$E$29:$E$1028,$A93,卒業生情報入力シート!$F$29:$F$1028,$B93)</f>
        <v>0</v>
      </c>
      <c r="O63" s="74">
        <f>SUMIFS(卒業生情報入力シート!S$29:S$1028,卒業生情報入力シート!$E$29:$E$1028,$A93,卒業生情報入力シート!$F$29:$F$1028,$B93)</f>
        <v>0</v>
      </c>
      <c r="P63" s="74">
        <f>SUMIFS(卒業生情報入力シート!T$29:T$1028,卒業生情報入力シート!$E$29:$E$1028,$A93,卒業生情報入力シート!$F$29:$F$1028,$B93)</f>
        <v>0</v>
      </c>
      <c r="Q63" s="74">
        <f>SUMIFS(卒業生情報入力シート!U$29:U$1028,卒業生情報入力シート!$E$29:$E$1028,$A93,卒業生情報入力シート!$F$29:$F$1028,$B93)</f>
        <v>0</v>
      </c>
      <c r="R63" s="74">
        <f>SUMIFS(卒業生情報入力シート!V$29:V$1028,卒業生情報入力シート!$E$29:$E$1028,$A93,卒業生情報入力シート!$F$29:$F$1028,$B93)</f>
        <v>0</v>
      </c>
      <c r="S63" s="74">
        <f>SUMIFS(卒業生情報入力シート!W$29:W$1028,卒業生情報入力シート!$E$29:$E$1028,$A93,卒業生情報入力シート!$F$29:$F$1028,$B93)</f>
        <v>0</v>
      </c>
      <c r="T63" s="74">
        <f>SUMIFS(卒業生情報入力シート!X$29:X$1028,卒業生情報入力シート!$E$29:$E$1028,$A93,卒業生情報入力シート!$F$29:$F$1028,$B93)</f>
        <v>0</v>
      </c>
      <c r="U63" s="74">
        <f>SUMIFS(卒業生情報入力シート!Y$29:Y$1028,卒業生情報入力シート!$E$29:$E$1028,$A93,卒業生情報入力シート!$F$29:$F$1028,$B93)</f>
        <v>0</v>
      </c>
      <c r="V63" s="747">
        <f>SUMIFS(卒業生情報入力シート!Z$29:Z$1028,卒業生情報入力シート!$E$29:$E$1028,$A93,卒業生情報入力シート!$F$29:$F$1028,$B93)</f>
        <v>0</v>
      </c>
      <c r="W63" s="110"/>
      <c r="X63" s="110"/>
      <c r="Y63" s="2169"/>
      <c r="Z63" s="569" t="s">
        <v>1479</v>
      </c>
      <c r="AA63" s="611"/>
      <c r="AB63" s="890"/>
      <c r="AC63" s="890"/>
      <c r="AD63" s="890"/>
      <c r="AE63" s="891"/>
      <c r="AF63" s="892">
        <v>0</v>
      </c>
      <c r="AG63" s="869"/>
      <c r="AH63" s="557">
        <v>0</v>
      </c>
      <c r="AI63" s="571"/>
      <c r="AJ63" s="571"/>
      <c r="AK63" s="571"/>
      <c r="AL63" s="571"/>
      <c r="AM63" s="571"/>
      <c r="AN63" s="571"/>
      <c r="AO63" s="74"/>
      <c r="AP63" s="74"/>
      <c r="AQ63" s="74"/>
      <c r="AR63" s="74"/>
      <c r="AS63" s="74"/>
      <c r="AT63" s="75"/>
    </row>
    <row r="64" spans="1:46" s="148" customFormat="1" ht="18" customHeight="1" x14ac:dyDescent="0.4">
      <c r="A64" s="2104"/>
      <c r="B64" s="775" t="s">
        <v>1950</v>
      </c>
      <c r="C64" s="887">
        <f>SUMIFS(卒業生情報入力シート!I$29:I$1028,卒業生情報入力シート!$E$29:$E$1028,$A94,卒業生情報入力シート!$F$29:$F$1028,$B94)</f>
        <v>0</v>
      </c>
      <c r="D64" s="888">
        <f>SUMIFS(卒業生情報入力シート!J$29:J$1028,卒業生情報入力シート!$E$29:$E$1028,$A94,卒業生情報入力シート!$F$29:$F$1028,$B94)</f>
        <v>0</v>
      </c>
      <c r="E64" s="888">
        <f>SUMIFS(卒業生情報入力シート!K$29:K$1028,卒業生情報入力シート!$E$29:$E$1028,$A94,卒業生情報入力シート!$F$29:$F$1028,$B94)</f>
        <v>0</v>
      </c>
      <c r="F64" s="888">
        <f>SUMIFS(卒業生情報入力シート!L$29:L$1028,卒業生情報入力シート!$E$29:$E$1028,$A94,卒業生情報入力シート!$F$29:$F$1028,$B94)</f>
        <v>0</v>
      </c>
      <c r="G64" s="609">
        <f>SUMIFS(卒業生情報入力シート!M$29:M$1028,卒業生情報入力シート!$E$29:$E$1028,$A94,卒業生情報入力シート!$F$29:$F$1028,$B94)</f>
        <v>0</v>
      </c>
      <c r="H64" s="901">
        <f t="shared" si="1"/>
        <v>0</v>
      </c>
      <c r="I64" s="893">
        <f>SUMIFS(卒業生情報入力シート!N$29:N$1028,卒業生情報入力シート!$E$29:$E$1028,$A94,卒業生情報入力シート!$F$29:$F$1028,$B94)</f>
        <v>0</v>
      </c>
      <c r="J64" s="902">
        <f t="shared" si="2"/>
        <v>0</v>
      </c>
      <c r="K64" s="81">
        <f>SUMIFS(卒業生情報入力シート!O$29:O$1028,卒業生情報入力シート!$E$29:$E$1028,$A94,卒業生情報入力シート!$F$29:$F$1028,$B94)</f>
        <v>0</v>
      </c>
      <c r="L64" s="82">
        <f>SUMIFS(卒業生情報入力シート!P$29:P$1028,卒業生情報入力シート!$E$29:$E$1028,$A94,卒業生情報入力シート!$F$29:$F$1028,$B94)</f>
        <v>0</v>
      </c>
      <c r="M64" s="82">
        <f>SUMIFS(卒業生情報入力シート!Q$29:Q$1028,卒業生情報入力シート!$E$29:$E$1028,$A94,卒業生情報入力シート!$F$29:$F$1028,$B94)</f>
        <v>0</v>
      </c>
      <c r="N64" s="82">
        <f>SUMIFS(卒業生情報入力シート!R$29:R$1028,卒業生情報入力シート!$E$29:$E$1028,$A94,卒業生情報入力シート!$F$29:$F$1028,$B94)</f>
        <v>0</v>
      </c>
      <c r="O64" s="82">
        <f>SUMIFS(卒業生情報入力シート!S$29:S$1028,卒業生情報入力シート!$E$29:$E$1028,$A94,卒業生情報入力シート!$F$29:$F$1028,$B94)</f>
        <v>0</v>
      </c>
      <c r="P64" s="82">
        <f>SUMIFS(卒業生情報入力シート!T$29:T$1028,卒業生情報入力シート!$E$29:$E$1028,$A94,卒業生情報入力シート!$F$29:$F$1028,$B94)</f>
        <v>0</v>
      </c>
      <c r="Q64" s="82">
        <f>SUMIFS(卒業生情報入力シート!U$29:U$1028,卒業生情報入力シート!$E$29:$E$1028,$A94,卒業生情報入力シート!$F$29:$F$1028,$B94)</f>
        <v>0</v>
      </c>
      <c r="R64" s="82">
        <f>SUMIFS(卒業生情報入力シート!V$29:V$1028,卒業生情報入力シート!$E$29:$E$1028,$A94,卒業生情報入力シート!$F$29:$F$1028,$B94)</f>
        <v>0</v>
      </c>
      <c r="S64" s="82">
        <f>SUMIFS(卒業生情報入力シート!W$29:W$1028,卒業生情報入力シート!$E$29:$E$1028,$A94,卒業生情報入力シート!$F$29:$F$1028,$B94)</f>
        <v>0</v>
      </c>
      <c r="T64" s="82">
        <f>SUMIFS(卒業生情報入力シート!X$29:X$1028,卒業生情報入力シート!$E$29:$E$1028,$A94,卒業生情報入力シート!$F$29:$F$1028,$B94)</f>
        <v>0</v>
      </c>
      <c r="U64" s="82">
        <f>SUMIFS(卒業生情報入力シート!Y$29:Y$1028,卒業生情報入力シート!$E$29:$E$1028,$A94,卒業生情報入力シート!$F$29:$F$1028,$B94)</f>
        <v>0</v>
      </c>
      <c r="V64" s="770">
        <f>SUMIFS(卒業生情報入力シート!Z$29:Z$1028,卒業生情報入力シート!$E$29:$E$1028,$A94,卒業生情報入力シート!$F$29:$F$1028,$B94)</f>
        <v>0</v>
      </c>
      <c r="W64" s="110"/>
      <c r="X64" s="110"/>
      <c r="Y64" s="2169"/>
      <c r="Z64" s="539" t="s">
        <v>1950</v>
      </c>
      <c r="AA64" s="611"/>
      <c r="AB64" s="890"/>
      <c r="AC64" s="890"/>
      <c r="AD64" s="890"/>
      <c r="AE64" s="891"/>
      <c r="AF64" s="892">
        <v>0</v>
      </c>
      <c r="AG64" s="894"/>
      <c r="AH64" s="557">
        <v>0</v>
      </c>
      <c r="AI64" s="587"/>
      <c r="AJ64" s="587"/>
      <c r="AK64" s="587"/>
      <c r="AL64" s="587"/>
      <c r="AM64" s="587"/>
      <c r="AN64" s="587"/>
      <c r="AO64" s="82"/>
      <c r="AP64" s="82"/>
      <c r="AQ64" s="82"/>
      <c r="AR64" s="82"/>
      <c r="AS64" s="82"/>
      <c r="AT64" s="175"/>
    </row>
    <row r="65" spans="1:46" s="148" customFormat="1" ht="18" customHeight="1" x14ac:dyDescent="0.4">
      <c r="A65" s="2105"/>
      <c r="B65" s="776" t="s">
        <v>1951</v>
      </c>
      <c r="C65" s="844">
        <f>SUMIFS(卒業生情報入力シート!I$29:I$1028,卒業生情報入力シート!$E$29:$E$1028,$A95,卒業生情報入力シート!$F$29:$F$1028,$B95)</f>
        <v>0</v>
      </c>
      <c r="D65" s="845">
        <f>SUMIFS(卒業生情報入力シート!J$29:J$1028,卒業生情報入力シート!$E$29:$E$1028,$A95,卒業生情報入力シート!$F$29:$F$1028,$B95)</f>
        <v>0</v>
      </c>
      <c r="E65" s="845">
        <f>SUMIFS(卒業生情報入力シート!K$29:K$1028,卒業生情報入力シート!$E$29:$E$1028,$A95,卒業生情報入力シート!$F$29:$F$1028,$B95)</f>
        <v>0</v>
      </c>
      <c r="F65" s="845">
        <f>SUMIFS(卒業生情報入力シート!L$29:L$1028,卒業生情報入力シート!$E$29:$E$1028,$A95,卒業生情報入力シート!$F$29:$F$1028,$B95)</f>
        <v>0</v>
      </c>
      <c r="G65" s="537">
        <f>SUMIFS(卒業生情報入力シート!M$29:M$1028,卒業生情報入力シート!$E$29:$E$1028,$A95,卒業生情報入力シート!$F$29:$F$1028,$B95)</f>
        <v>0</v>
      </c>
      <c r="H65" s="903">
        <f t="shared" si="1"/>
        <v>0</v>
      </c>
      <c r="I65" s="847">
        <f>SUMIFS(卒業生情報入力シート!N$29:N$1028,卒業生情報入力シート!$E$29:$E$1028,$A95,卒業生情報入力シート!$F$29:$F$1028,$B95)</f>
        <v>0</v>
      </c>
      <c r="J65" s="904">
        <f t="shared" si="2"/>
        <v>0</v>
      </c>
      <c r="K65" s="56">
        <f>SUMIFS(卒業生情報入力シート!O$29:O$1028,卒業生情報入力シート!$E$29:$E$1028,$A95,卒業生情報入力シート!$F$29:$F$1028,$B95)</f>
        <v>0</v>
      </c>
      <c r="L65" s="57">
        <f>SUMIFS(卒業生情報入力シート!P$29:P$1028,卒業生情報入力シート!$E$29:$E$1028,$A95,卒業生情報入力シート!$F$29:$F$1028,$B95)</f>
        <v>0</v>
      </c>
      <c r="M65" s="57">
        <f>SUMIFS(卒業生情報入力シート!Q$29:Q$1028,卒業生情報入力シート!$E$29:$E$1028,$A95,卒業生情報入力シート!$F$29:$F$1028,$B95)</f>
        <v>0</v>
      </c>
      <c r="N65" s="57">
        <f>SUMIFS(卒業生情報入力シート!R$29:R$1028,卒業生情報入力シート!$E$29:$E$1028,$A95,卒業生情報入力シート!$F$29:$F$1028,$B95)</f>
        <v>0</v>
      </c>
      <c r="O65" s="57">
        <f>SUMIFS(卒業生情報入力シート!S$29:S$1028,卒業生情報入力シート!$E$29:$E$1028,$A95,卒業生情報入力シート!$F$29:$F$1028,$B95)</f>
        <v>0</v>
      </c>
      <c r="P65" s="57">
        <f>SUMIFS(卒業生情報入力シート!T$29:T$1028,卒業生情報入力シート!$E$29:$E$1028,$A95,卒業生情報入力シート!$F$29:$F$1028,$B95)</f>
        <v>0</v>
      </c>
      <c r="Q65" s="57">
        <f>SUMIFS(卒業生情報入力シート!U$29:U$1028,卒業生情報入力シート!$E$29:$E$1028,$A95,卒業生情報入力シート!$F$29:$F$1028,$B95)</f>
        <v>0</v>
      </c>
      <c r="R65" s="57">
        <f>SUMIFS(卒業生情報入力シート!V$29:V$1028,卒業生情報入力シート!$E$29:$E$1028,$A95,卒業生情報入力シート!$F$29:$F$1028,$B95)</f>
        <v>0</v>
      </c>
      <c r="S65" s="57">
        <f>SUMIFS(卒業生情報入力シート!W$29:W$1028,卒業生情報入力シート!$E$29:$E$1028,$A95,卒業生情報入力シート!$F$29:$F$1028,$B95)</f>
        <v>0</v>
      </c>
      <c r="T65" s="57">
        <f>SUMIFS(卒業生情報入力シート!X$29:X$1028,卒業生情報入力シート!$E$29:$E$1028,$A95,卒業生情報入力シート!$F$29:$F$1028,$B95)</f>
        <v>0</v>
      </c>
      <c r="U65" s="57">
        <f>SUMIFS(卒業生情報入力シート!Y$29:Y$1028,卒業生情報入力シート!$E$29:$E$1028,$A95,卒業生情報入力シート!$F$29:$F$1028,$B95)</f>
        <v>0</v>
      </c>
      <c r="V65" s="760">
        <f>SUMIFS(卒業生情報入力シート!Z$29:Z$1028,卒業生情報入力シート!$E$29:$E$1028,$A95,卒業生情報入力シート!$F$29:$F$1028,$B95)</f>
        <v>0</v>
      </c>
      <c r="W65" s="110"/>
      <c r="X65" s="110"/>
      <c r="Y65" s="2173"/>
      <c r="Z65" s="578" t="s">
        <v>1951</v>
      </c>
      <c r="AA65" s="546"/>
      <c r="AB65" s="849"/>
      <c r="AC65" s="849"/>
      <c r="AD65" s="849"/>
      <c r="AE65" s="850"/>
      <c r="AF65" s="851">
        <v>0</v>
      </c>
      <c r="AG65" s="545"/>
      <c r="AH65" s="557">
        <v>0</v>
      </c>
      <c r="AI65" s="542"/>
      <c r="AJ65" s="542"/>
      <c r="AK65" s="542"/>
      <c r="AL65" s="542"/>
      <c r="AM65" s="542"/>
      <c r="AN65" s="542"/>
      <c r="AO65" s="57"/>
      <c r="AP65" s="57"/>
      <c r="AQ65" s="57"/>
      <c r="AR65" s="57"/>
      <c r="AS65" s="57"/>
      <c r="AT65" s="58"/>
    </row>
    <row r="66" spans="1:46" s="148" customFormat="1" ht="18" customHeight="1" x14ac:dyDescent="0.4">
      <c r="A66" s="1853" t="s">
        <v>1990</v>
      </c>
      <c r="B66" s="1854"/>
      <c r="C66" s="836">
        <f>SUMIFS(卒業生情報入力シート!I$29:I$1028,卒業生情報入力シート!$E$29:$E$1028,$A96,卒業生情報入力シート!$F$29:$F$1028,$B96)</f>
        <v>0</v>
      </c>
      <c r="D66" s="837">
        <f>SUMIFS(卒業生情報入力シート!J$29:J$1028,卒業生情報入力シート!$E$29:$E$1028,$A96,卒業生情報入力シート!$F$29:$F$1028,$B96)</f>
        <v>0</v>
      </c>
      <c r="E66" s="837">
        <f>SUMIFS(卒業生情報入力シート!K$29:K$1028,卒業生情報入力シート!$E$29:$E$1028,$A96,卒業生情報入力シート!$F$29:$F$1028,$B96)</f>
        <v>0</v>
      </c>
      <c r="F66" s="837">
        <f>SUMIFS(卒業生情報入力シート!L$29:L$1028,卒業生情報入力シート!$E$29:$E$1028,$A96,卒業生情報入力シート!$F$29:$F$1028,$B96)</f>
        <v>0</v>
      </c>
      <c r="G66" s="518">
        <f>SUMIFS(卒業生情報入力シート!M$29:M$1028,卒業生情報入力シート!$E$29:$E$1028,$A96,卒業生情報入力シート!$F$29:$F$1028,$B96)</f>
        <v>0</v>
      </c>
      <c r="H66" s="905">
        <f t="shared" si="1"/>
        <v>0</v>
      </c>
      <c r="I66" s="839">
        <f>SUMIFS(卒業生情報入力シート!N$29:N$1028,卒業生情報入力シート!$E$29:$E$1028,$A96,卒業生情報入力シート!$F$29:$F$1028,$B96)</f>
        <v>0</v>
      </c>
      <c r="J66" s="906">
        <f t="shared" si="2"/>
        <v>0</v>
      </c>
      <c r="K66" s="768">
        <f>SUMIFS(卒業生情報入力シート!O$29:O$1028,卒業生情報入力シート!$E$29:$E$1028,$A96,卒業生情報入力シート!$F$29:$F$1028,$B96)</f>
        <v>0</v>
      </c>
      <c r="L66" s="514">
        <f>SUMIFS(卒業生情報入力シート!P$29:P$1028,卒業生情報入力シート!$E$29:$E$1028,$A96,卒業生情報入力シート!$F$29:$F$1028,$B96)</f>
        <v>0</v>
      </c>
      <c r="M66" s="514">
        <f>SUMIFS(卒業生情報入力シート!Q$29:Q$1028,卒業生情報入力シート!$E$29:$E$1028,$A96,卒業生情報入力シート!$F$29:$F$1028,$B96)</f>
        <v>0</v>
      </c>
      <c r="N66" s="514">
        <f>SUMIFS(卒業生情報入力シート!R$29:R$1028,卒業生情報入力シート!$E$29:$E$1028,$A96,卒業生情報入力シート!$F$29:$F$1028,$B96)</f>
        <v>0</v>
      </c>
      <c r="O66" s="514">
        <f>SUMIFS(卒業生情報入力シート!S$29:S$1028,卒業生情報入力シート!$E$29:$E$1028,$A96,卒業生情報入力シート!$F$29:$F$1028,$B96)</f>
        <v>0</v>
      </c>
      <c r="P66" s="514">
        <f>SUMIFS(卒業生情報入力シート!T$29:T$1028,卒業生情報入力シート!$E$29:$E$1028,$A96,卒業生情報入力シート!$F$29:$F$1028,$B96)</f>
        <v>0</v>
      </c>
      <c r="Q66" s="514">
        <f>SUMIFS(卒業生情報入力シート!U$29:U$1028,卒業生情報入力シート!$E$29:$E$1028,$A96,卒業生情報入力シート!$F$29:$F$1028,$B96)</f>
        <v>0</v>
      </c>
      <c r="R66" s="514">
        <f>SUMIFS(卒業生情報入力シート!V$29:V$1028,卒業生情報入力シート!$E$29:$E$1028,$A96,卒業生情報入力シート!$F$29:$F$1028,$B96)</f>
        <v>0</v>
      </c>
      <c r="S66" s="514">
        <f>SUMIFS(卒業生情報入力シート!W$29:W$1028,卒業生情報入力シート!$E$29:$E$1028,$A96,卒業生情報入力シート!$F$29:$F$1028,$B96)</f>
        <v>0</v>
      </c>
      <c r="T66" s="514">
        <f>SUMIFS(卒業生情報入力シート!X$29:X$1028,卒業生情報入力シート!$E$29:$E$1028,$A96,卒業生情報入力シート!$F$29:$F$1028,$B96)</f>
        <v>0</v>
      </c>
      <c r="U66" s="514">
        <f>SUMIFS(卒業生情報入力シート!Y$29:Y$1028,卒業生情報入力シート!$E$29:$E$1028,$A96,卒業生情報入力シート!$F$29:$F$1028,$B96)</f>
        <v>0</v>
      </c>
      <c r="V66" s="783">
        <f>SUMIFS(卒業生情報入力シート!Z$29:Z$1028,卒業生情報入力シート!$E$29:$E$1028,$A96,卒業生情報入力シート!$F$29:$F$1028,$B96)</f>
        <v>0</v>
      </c>
      <c r="W66" s="110"/>
      <c r="X66" s="110"/>
      <c r="Y66" s="2174" t="s">
        <v>1990</v>
      </c>
      <c r="Z66" s="2175"/>
      <c r="AA66" s="620"/>
      <c r="AB66" s="841"/>
      <c r="AC66" s="841"/>
      <c r="AD66" s="841"/>
      <c r="AE66" s="842"/>
      <c r="AF66" s="843">
        <v>0</v>
      </c>
      <c r="AG66" s="907"/>
      <c r="AH66" s="557">
        <v>0</v>
      </c>
      <c r="AI66" s="524"/>
      <c r="AJ66" s="524"/>
      <c r="AK66" s="524"/>
      <c r="AL66" s="524"/>
      <c r="AM66" s="524"/>
      <c r="AN66" s="524"/>
      <c r="AO66" s="514"/>
      <c r="AP66" s="514"/>
      <c r="AQ66" s="514"/>
      <c r="AR66" s="514"/>
      <c r="AS66" s="514"/>
      <c r="AT66" s="515"/>
    </row>
    <row r="67" spans="1:46" s="148" customFormat="1" ht="18" customHeight="1" x14ac:dyDescent="0.4">
      <c r="A67" s="2106" t="s">
        <v>2071</v>
      </c>
      <c r="B67" s="779" t="s">
        <v>1953</v>
      </c>
      <c r="C67" s="852">
        <f>SUMIFS(卒業生情報入力シート!I$29:I$1028,卒業生情報入力シート!$E$29:$E$1028,$A97,卒業生情報入力シート!$F$29:$F$1028,$B97)</f>
        <v>0</v>
      </c>
      <c r="D67" s="853">
        <f>SUMIFS(卒業生情報入力シート!J$29:J$1028,卒業生情報入力シート!$E$29:$E$1028,$A97,卒業生情報入力シート!$F$29:$F$1028,$B97)</f>
        <v>0</v>
      </c>
      <c r="E67" s="853">
        <f>SUMIFS(卒業生情報入力シート!K$29:K$1028,卒業生情報入力シート!$E$29:$E$1028,$A97,卒業生情報入力シート!$F$29:$F$1028,$B97)</f>
        <v>0</v>
      </c>
      <c r="F67" s="853">
        <f>SUMIFS(卒業生情報入力シート!L$29:L$1028,卒業生情報入力シート!$E$29:$E$1028,$A97,卒業生情報入力シート!$F$29:$F$1028,$B97)</f>
        <v>0</v>
      </c>
      <c r="G67" s="553">
        <f>SUMIFS(卒業生情報入力シート!M$29:M$1028,卒業生情報入力シート!$E$29:$E$1028,$A97,卒業生情報入力シート!$F$29:$F$1028,$B97)</f>
        <v>0</v>
      </c>
      <c r="H67" s="908">
        <f t="shared" si="1"/>
        <v>0</v>
      </c>
      <c r="I67" s="873">
        <f>SUMIFS(卒業生情報入力シート!N$29:N$1028,卒業生情報入力シート!$E$29:$E$1028,$A97,卒業生情報入力シート!$F$29:$F$1028,$B97)</f>
        <v>0</v>
      </c>
      <c r="J67" s="909">
        <f t="shared" si="2"/>
        <v>0</v>
      </c>
      <c r="K67" s="64">
        <f>SUMIFS(卒業生情報入力シート!O$29:O$1028,卒業生情報入力シート!$E$29:$E$1028,$A97,卒業生情報入力シート!$F$29:$F$1028,$B97)</f>
        <v>0</v>
      </c>
      <c r="L67" s="65">
        <f>SUMIFS(卒業生情報入力シート!P$29:P$1028,卒業生情報入力シート!$E$29:$E$1028,$A97,卒業生情報入力シート!$F$29:$F$1028,$B97)</f>
        <v>0</v>
      </c>
      <c r="M67" s="65">
        <f>SUMIFS(卒業生情報入力シート!Q$29:Q$1028,卒業生情報入力シート!$E$29:$E$1028,$A97,卒業生情報入力シート!$F$29:$F$1028,$B97)</f>
        <v>0</v>
      </c>
      <c r="N67" s="65">
        <f>SUMIFS(卒業生情報入力シート!R$29:R$1028,卒業生情報入力シート!$E$29:$E$1028,$A97,卒業生情報入力シート!$F$29:$F$1028,$B97)</f>
        <v>0</v>
      </c>
      <c r="O67" s="65">
        <f>SUMIFS(卒業生情報入力シート!S$29:S$1028,卒業生情報入力シート!$E$29:$E$1028,$A97,卒業生情報入力シート!$F$29:$F$1028,$B97)</f>
        <v>0</v>
      </c>
      <c r="P67" s="65">
        <f>SUMIFS(卒業生情報入力シート!T$29:T$1028,卒業生情報入力シート!$E$29:$E$1028,$A97,卒業生情報入力シート!$F$29:$F$1028,$B97)</f>
        <v>0</v>
      </c>
      <c r="Q67" s="65">
        <f>SUMIFS(卒業生情報入力シート!U$29:U$1028,卒業生情報入力シート!$E$29:$E$1028,$A97,卒業生情報入力シート!$F$29:$F$1028,$B97)</f>
        <v>0</v>
      </c>
      <c r="R67" s="65">
        <f>SUMIFS(卒業生情報入力シート!V$29:V$1028,卒業生情報入力シート!$E$29:$E$1028,$A97,卒業生情報入力シート!$F$29:$F$1028,$B97)</f>
        <v>0</v>
      </c>
      <c r="S67" s="65">
        <f>SUMIFS(卒業生情報入力シート!W$29:W$1028,卒業生情報入力シート!$E$29:$E$1028,$A97,卒業生情報入力シート!$F$29:$F$1028,$B97)</f>
        <v>0</v>
      </c>
      <c r="T67" s="65">
        <f>SUMIFS(卒業生情報入力シート!X$29:X$1028,卒業生情報入力シート!$E$29:$E$1028,$A97,卒業生情報入力シート!$F$29:$F$1028,$B97)</f>
        <v>0</v>
      </c>
      <c r="U67" s="65">
        <f>SUMIFS(卒業生情報入力シート!Y$29:Y$1028,卒業生情報入力シート!$E$29:$E$1028,$A97,卒業生情報入力シート!$F$29:$F$1028,$B97)</f>
        <v>0</v>
      </c>
      <c r="V67" s="755">
        <f>SUMIFS(卒業生情報入力シート!Z$29:Z$1028,卒業生情報入力シート!$E$29:$E$1028,$A97,卒業生情報入力シート!$F$29:$F$1028,$B97)</f>
        <v>0</v>
      </c>
      <c r="W67" s="110"/>
      <c r="X67" s="110"/>
      <c r="Y67" s="2176" t="s">
        <v>2071</v>
      </c>
      <c r="Z67" s="781" t="s">
        <v>1953</v>
      </c>
      <c r="AA67" s="561"/>
      <c r="AB67" s="857"/>
      <c r="AC67" s="857"/>
      <c r="AD67" s="857"/>
      <c r="AE67" s="858"/>
      <c r="AF67" s="859">
        <v>0</v>
      </c>
      <c r="AG67" s="910"/>
      <c r="AH67" s="557">
        <v>0</v>
      </c>
      <c r="AI67" s="557"/>
      <c r="AJ67" s="557"/>
      <c r="AK67" s="557"/>
      <c r="AL67" s="557"/>
      <c r="AM67" s="557"/>
      <c r="AN67" s="557"/>
      <c r="AO67" s="65"/>
      <c r="AP67" s="65"/>
      <c r="AQ67" s="65"/>
      <c r="AR67" s="65"/>
      <c r="AS67" s="65"/>
      <c r="AT67" s="605"/>
    </row>
    <row r="68" spans="1:46" s="148" customFormat="1" ht="18" customHeight="1" x14ac:dyDescent="0.4">
      <c r="A68" s="2107"/>
      <c r="B68" s="782" t="s">
        <v>1904</v>
      </c>
      <c r="C68" s="836">
        <f>SUMIFS(卒業生情報入力シート!I$29:I$1028,卒業生情報入力シート!$E$29:$E$1028,$A98,卒業生情報入力シート!$F$29:$F$1028,$B98)</f>
        <v>0</v>
      </c>
      <c r="D68" s="837">
        <f>SUMIFS(卒業生情報入力シート!J$29:J$1028,卒業生情報入力シート!$E$29:$E$1028,$A98,卒業生情報入力シート!$F$29:$F$1028,$B98)</f>
        <v>0</v>
      </c>
      <c r="E68" s="837">
        <f>SUMIFS(卒業生情報入力シート!K$29:K$1028,卒業生情報入力シート!$E$29:$E$1028,$A98,卒業生情報入力シート!$F$29:$F$1028,$B98)</f>
        <v>0</v>
      </c>
      <c r="F68" s="837">
        <f>SUMIFS(卒業生情報入力シート!L$29:L$1028,卒業生情報入力シート!$E$29:$E$1028,$A98,卒業生情報入力シート!$F$29:$F$1028,$B98)</f>
        <v>0</v>
      </c>
      <c r="G68" s="518">
        <f>SUMIFS(卒業生情報入力シート!M$29:M$1028,卒業生情報入力シート!$E$29:$E$1028,$A98,卒業生情報入力シート!$F$29:$F$1028,$B98)</f>
        <v>0</v>
      </c>
      <c r="H68" s="911">
        <f t="shared" si="1"/>
        <v>0</v>
      </c>
      <c r="I68" s="912">
        <f>SUMIFS(卒業生情報入力シート!N$29:N$1028,卒業生情報入力シート!$E$29:$E$1028,$A98,卒業生情報入力シート!$F$29:$F$1028,$B98)</f>
        <v>0</v>
      </c>
      <c r="J68" s="913">
        <f t="shared" si="2"/>
        <v>0</v>
      </c>
      <c r="K68" s="88">
        <f>SUMIFS(卒業生情報入力シート!O$29:O$1028,卒業生情報入力シート!$E$29:$E$1028,$A98,卒業生情報入力シート!$F$29:$F$1028,$B98)</f>
        <v>0</v>
      </c>
      <c r="L68" s="89">
        <f>SUMIFS(卒業生情報入力シート!P$29:P$1028,卒業生情報入力シート!$E$29:$E$1028,$A98,卒業生情報入力シート!$F$29:$F$1028,$B98)</f>
        <v>0</v>
      </c>
      <c r="M68" s="89">
        <f>SUMIFS(卒業生情報入力シート!Q$29:Q$1028,卒業生情報入力シート!$E$29:$E$1028,$A98,卒業生情報入力シート!$F$29:$F$1028,$B98)</f>
        <v>0</v>
      </c>
      <c r="N68" s="89">
        <f>SUMIFS(卒業生情報入力シート!R$29:R$1028,卒業生情報入力シート!$E$29:$E$1028,$A98,卒業生情報入力シート!$F$29:$F$1028,$B98)</f>
        <v>0</v>
      </c>
      <c r="O68" s="89">
        <f>SUMIFS(卒業生情報入力シート!S$29:S$1028,卒業生情報入力シート!$E$29:$E$1028,$A98,卒業生情報入力シート!$F$29:$F$1028,$B98)</f>
        <v>0</v>
      </c>
      <c r="P68" s="89">
        <f>SUMIFS(卒業生情報入力シート!T$29:T$1028,卒業生情報入力シート!$E$29:$E$1028,$A98,卒業生情報入力シート!$F$29:$F$1028,$B98)</f>
        <v>0</v>
      </c>
      <c r="Q68" s="89">
        <f>SUMIFS(卒業生情報入力シート!U$29:U$1028,卒業生情報入力シート!$E$29:$E$1028,$A98,卒業生情報入力シート!$F$29:$F$1028,$B98)</f>
        <v>0</v>
      </c>
      <c r="R68" s="89">
        <f>SUMIFS(卒業生情報入力シート!V$29:V$1028,卒業生情報入力シート!$E$29:$E$1028,$A98,卒業生情報入力シート!$F$29:$F$1028,$B98)</f>
        <v>0</v>
      </c>
      <c r="S68" s="89">
        <f>SUMIFS(卒業生情報入力シート!W$29:W$1028,卒業生情報入力シート!$E$29:$E$1028,$A98,卒業生情報入力シート!$F$29:$F$1028,$B98)</f>
        <v>0</v>
      </c>
      <c r="T68" s="89">
        <f>SUMIFS(卒業生情報入力シート!X$29:X$1028,卒業生情報入力シート!$E$29:$E$1028,$A98,卒業生情報入力シート!$F$29:$F$1028,$B98)</f>
        <v>0</v>
      </c>
      <c r="U68" s="89">
        <f>SUMIFS(卒業生情報入力シート!Y$29:Y$1028,卒業生情報入力シート!$E$29:$E$1028,$A98,卒業生情報入力シート!$F$29:$F$1028,$B98)</f>
        <v>0</v>
      </c>
      <c r="V68" s="750">
        <f>SUMIFS(卒業生情報入力シート!Z$29:Z$1028,卒業生情報入力シート!$E$29:$E$1028,$A98,卒業生情報入力シート!$F$29:$F$1028,$B98)</f>
        <v>0</v>
      </c>
      <c r="W68" s="110"/>
      <c r="X68" s="110"/>
      <c r="Y68" s="2177"/>
      <c r="Z68" s="784" t="s">
        <v>1904</v>
      </c>
      <c r="AA68" s="620"/>
      <c r="AB68" s="841"/>
      <c r="AC68" s="841"/>
      <c r="AD68" s="841"/>
      <c r="AE68" s="842"/>
      <c r="AF68" s="843">
        <v>0</v>
      </c>
      <c r="AG68" s="914"/>
      <c r="AH68" s="557">
        <v>0</v>
      </c>
      <c r="AI68" s="915"/>
      <c r="AJ68" s="915"/>
      <c r="AK68" s="915"/>
      <c r="AL68" s="915"/>
      <c r="AM68" s="915"/>
      <c r="AN68" s="915"/>
      <c r="AO68" s="89"/>
      <c r="AP68" s="89"/>
      <c r="AQ68" s="89"/>
      <c r="AR68" s="89"/>
      <c r="AS68" s="89"/>
      <c r="AT68" s="90"/>
    </row>
    <row r="69" spans="1:46" s="148" customFormat="1" ht="18" customHeight="1" thickBot="1" x14ac:dyDescent="0.45">
      <c r="A69" s="2108" t="s">
        <v>1542</v>
      </c>
      <c r="B69" s="2109"/>
      <c r="C69" s="916">
        <f>SUMIFS(卒業生情報入力シート!I$29:I$1028,卒業生情報入力シート!$E$29:$E$1028,$A99,卒業生情報入力シート!$F$29:$F$1028,$B99)</f>
        <v>0</v>
      </c>
      <c r="D69" s="637">
        <f>SUMIFS(卒業生情報入力シート!J$29:J$1028,卒業生情報入力シート!$E$29:$E$1028,$A99,卒業生情報入力シート!$F$29:$F$1028,$B99)</f>
        <v>0</v>
      </c>
      <c r="E69" s="637">
        <f>SUMIFS(卒業生情報入力シート!K$29:K$1028,卒業生情報入力シート!$E$29:$E$1028,$A99,卒業生情報入力シート!$F$29:$F$1028,$B99)</f>
        <v>0</v>
      </c>
      <c r="F69" s="637">
        <f>SUMIFS(卒業生情報入力シート!L$29:L$1028,卒業生情報入力シート!$E$29:$E$1028,$A99,卒業生情報入力シート!$F$29:$F$1028,$B99)</f>
        <v>0</v>
      </c>
      <c r="G69" s="640">
        <f>SUMIFS(卒業生情報入力シート!M$29:M$1028,卒業生情報入力シート!$E$29:$E$1028,$A99,卒業生情報入力シート!$F$29:$F$1028,$B99)</f>
        <v>0</v>
      </c>
      <c r="H69" s="917">
        <f t="shared" si="1"/>
        <v>0</v>
      </c>
      <c r="I69" s="918">
        <f>SUMIFS(卒業生情報入力シート!N$29:N$1028,卒業生情報入力シート!$E$29:$E$1028,$A99,卒業生情報入力シート!$F$29:$F$1028,$B99)</f>
        <v>0</v>
      </c>
      <c r="J69" s="919">
        <f t="shared" si="2"/>
        <v>0</v>
      </c>
      <c r="K69" s="920">
        <f>SUMIFS(卒業生情報入力シート!O$29:O$1028,卒業生情報入力シート!$E$29:$E$1028,$A99,卒業生情報入力シート!$F$29:$F$1028,$B99)</f>
        <v>0</v>
      </c>
      <c r="L69" s="921">
        <f>SUMIFS(卒業生情報入力シート!P$29:P$1028,卒業生情報入力シート!$E$29:$E$1028,$A99,卒業生情報入力シート!$F$29:$F$1028,$B99)</f>
        <v>0</v>
      </c>
      <c r="M69" s="921">
        <f>SUMIFS(卒業生情報入力シート!Q$29:Q$1028,卒業生情報入力シート!$E$29:$E$1028,$A99,卒業生情報入力シート!$F$29:$F$1028,$B99)</f>
        <v>0</v>
      </c>
      <c r="N69" s="921">
        <f>SUMIFS(卒業生情報入力シート!R$29:R$1028,卒業生情報入力シート!$E$29:$E$1028,$A99,卒業生情報入力シート!$F$29:$F$1028,$B99)</f>
        <v>0</v>
      </c>
      <c r="O69" s="921">
        <f>SUMIFS(卒業生情報入力シート!S$29:S$1028,卒業生情報入力シート!$E$29:$E$1028,$A99,卒業生情報入力シート!$F$29:$F$1028,$B99)</f>
        <v>0</v>
      </c>
      <c r="P69" s="921">
        <f>SUMIFS(卒業生情報入力シート!T$29:T$1028,卒業生情報入力シート!$E$29:$E$1028,$A99,卒業生情報入力シート!$F$29:$F$1028,$B99)</f>
        <v>0</v>
      </c>
      <c r="Q69" s="921">
        <f>SUMIFS(卒業生情報入力シート!U$29:U$1028,卒業生情報入力シート!$E$29:$E$1028,$A99,卒業生情報入力シート!$F$29:$F$1028,$B99)</f>
        <v>0</v>
      </c>
      <c r="R69" s="921">
        <f>SUMIFS(卒業生情報入力シート!V$29:V$1028,卒業生情報入力シート!$E$29:$E$1028,$A99,卒業生情報入力シート!$F$29:$F$1028,$B99)</f>
        <v>0</v>
      </c>
      <c r="S69" s="921">
        <f>SUMIFS(卒業生情報入力シート!W$29:W$1028,卒業生情報入力シート!$E$29:$E$1028,$A99,卒業生情報入力シート!$F$29:$F$1028,$B99)</f>
        <v>0</v>
      </c>
      <c r="T69" s="921">
        <f>SUMIFS(卒業生情報入力シート!X$29:X$1028,卒業生情報入力シート!$E$29:$E$1028,$A99,卒業生情報入力シート!$F$29:$F$1028,$B99)</f>
        <v>0</v>
      </c>
      <c r="U69" s="921">
        <f>SUMIFS(卒業生情報入力シート!Y$29:Y$1028,卒業生情報入力シート!$E$29:$E$1028,$A99,卒業生情報入力シート!$F$29:$F$1028,$B99)</f>
        <v>0</v>
      </c>
      <c r="V69" s="922">
        <f>SUMIFS(卒業生情報入力シート!Z$29:Z$1028,卒業生情報入力シート!$E$29:$E$1028,$A99,卒業生情報入力シート!$F$29:$F$1028,$B99)</f>
        <v>0</v>
      </c>
      <c r="W69" s="110"/>
      <c r="X69" s="110"/>
      <c r="Y69" s="2178" t="s">
        <v>1542</v>
      </c>
      <c r="Z69" s="2179"/>
      <c r="AA69" s="599"/>
      <c r="AB69" s="923"/>
      <c r="AC69" s="923"/>
      <c r="AD69" s="923"/>
      <c r="AE69" s="924"/>
      <c r="AF69" s="925">
        <v>0</v>
      </c>
      <c r="AG69" s="926"/>
      <c r="AH69" s="557">
        <v>0</v>
      </c>
      <c r="AI69" s="524"/>
      <c r="AJ69" s="524"/>
      <c r="AK69" s="524"/>
      <c r="AL69" s="524"/>
      <c r="AM69" s="524"/>
      <c r="AN69" s="524"/>
      <c r="AO69" s="514"/>
      <c r="AP69" s="514"/>
      <c r="AQ69" s="514"/>
      <c r="AR69" s="514"/>
      <c r="AS69" s="514"/>
      <c r="AT69" s="515"/>
    </row>
    <row r="70" spans="1:46" s="148" customFormat="1" ht="21" customHeight="1" thickTop="1" thickBot="1" x14ac:dyDescent="0.45">
      <c r="A70" s="2101" t="s">
        <v>1588</v>
      </c>
      <c r="B70" s="2102"/>
      <c r="C70" s="927">
        <f t="shared" ref="C70:V70" si="3">SUM(C44:C69)</f>
        <v>0</v>
      </c>
      <c r="D70" s="928">
        <f t="shared" si="3"/>
        <v>0</v>
      </c>
      <c r="E70" s="928">
        <f t="shared" si="3"/>
        <v>0</v>
      </c>
      <c r="F70" s="928">
        <f t="shared" si="3"/>
        <v>0</v>
      </c>
      <c r="G70" s="929">
        <f t="shared" si="3"/>
        <v>0</v>
      </c>
      <c r="H70" s="930">
        <f t="shared" si="3"/>
        <v>0</v>
      </c>
      <c r="I70" s="211">
        <f t="shared" si="3"/>
        <v>0</v>
      </c>
      <c r="J70" s="931">
        <f t="shared" si="3"/>
        <v>0</v>
      </c>
      <c r="K70" s="790">
        <f t="shared" si="3"/>
        <v>0</v>
      </c>
      <c r="L70" s="790">
        <f t="shared" si="3"/>
        <v>0</v>
      </c>
      <c r="M70" s="790">
        <f t="shared" si="3"/>
        <v>0</v>
      </c>
      <c r="N70" s="790">
        <f t="shared" si="3"/>
        <v>0</v>
      </c>
      <c r="O70" s="790">
        <f t="shared" si="3"/>
        <v>0</v>
      </c>
      <c r="P70" s="790">
        <f t="shared" si="3"/>
        <v>0</v>
      </c>
      <c r="Q70" s="790">
        <f t="shared" si="3"/>
        <v>0</v>
      </c>
      <c r="R70" s="790">
        <f t="shared" si="3"/>
        <v>0</v>
      </c>
      <c r="S70" s="790">
        <f t="shared" si="3"/>
        <v>0</v>
      </c>
      <c r="T70" s="790">
        <f t="shared" si="3"/>
        <v>0</v>
      </c>
      <c r="U70" s="790">
        <f t="shared" si="3"/>
        <v>0</v>
      </c>
      <c r="V70" s="932">
        <f t="shared" si="3"/>
        <v>0</v>
      </c>
      <c r="W70" s="110"/>
      <c r="X70" s="110"/>
      <c r="Y70" s="2218" t="s">
        <v>1588</v>
      </c>
      <c r="Z70" s="2219"/>
      <c r="AA70" s="933">
        <v>0</v>
      </c>
      <c r="AB70" s="934">
        <v>0</v>
      </c>
      <c r="AC70" s="934">
        <v>0</v>
      </c>
      <c r="AD70" s="934">
        <v>0</v>
      </c>
      <c r="AE70" s="935">
        <v>0</v>
      </c>
      <c r="AF70" s="936">
        <v>0</v>
      </c>
      <c r="AG70" s="937">
        <v>0</v>
      </c>
      <c r="AH70" s="938">
        <v>0</v>
      </c>
      <c r="AI70" s="938">
        <v>0</v>
      </c>
      <c r="AJ70" s="938">
        <v>0</v>
      </c>
      <c r="AK70" s="938">
        <v>0</v>
      </c>
      <c r="AL70" s="938">
        <v>0</v>
      </c>
      <c r="AM70" s="938">
        <v>0</v>
      </c>
      <c r="AN70" s="938">
        <v>0</v>
      </c>
      <c r="AO70" s="938">
        <f t="shared" ref="AO70:AT70" si="4">SUM(AO44:AO69)</f>
        <v>0</v>
      </c>
      <c r="AP70" s="938">
        <f t="shared" si="4"/>
        <v>0</v>
      </c>
      <c r="AQ70" s="938">
        <f t="shared" si="4"/>
        <v>0</v>
      </c>
      <c r="AR70" s="938">
        <f t="shared" si="4"/>
        <v>0</v>
      </c>
      <c r="AS70" s="938">
        <f t="shared" si="4"/>
        <v>0</v>
      </c>
      <c r="AT70" s="938">
        <f t="shared" si="4"/>
        <v>0</v>
      </c>
    </row>
    <row r="71" spans="1:46" s="148" customFormat="1" ht="13.5" hidden="1" customHeight="1" x14ac:dyDescent="0.4">
      <c r="A71" s="939"/>
      <c r="B71" s="939"/>
      <c r="J71" s="110"/>
      <c r="K71" s="110"/>
      <c r="L71" s="110"/>
      <c r="M71" s="110"/>
      <c r="N71" s="110"/>
      <c r="O71" s="110"/>
      <c r="P71" s="110"/>
      <c r="Q71" s="110"/>
      <c r="R71" s="110"/>
      <c r="S71" s="110"/>
      <c r="T71" s="110"/>
      <c r="U71" s="110"/>
      <c r="V71" s="110"/>
      <c r="W71" s="110"/>
      <c r="X71" s="110"/>
    </row>
    <row r="72" spans="1:46" hidden="1" x14ac:dyDescent="0.4">
      <c r="A72" s="717" t="s">
        <v>2115</v>
      </c>
      <c r="B72" s="718"/>
      <c r="C72" s="940"/>
      <c r="D72" s="940"/>
      <c r="E72" s="940"/>
      <c r="F72" s="940"/>
      <c r="G72" s="940"/>
      <c r="H72" s="940"/>
      <c r="I72" s="940"/>
    </row>
    <row r="73" spans="1:46" hidden="1" x14ac:dyDescent="0.4">
      <c r="A73" s="717" t="s">
        <v>0</v>
      </c>
      <c r="B73" s="717" t="s">
        <v>1</v>
      </c>
    </row>
    <row r="74" spans="1:46" hidden="1" x14ac:dyDescent="0.4">
      <c r="A74" s="717" t="s">
        <v>202</v>
      </c>
      <c r="B74" s="717" t="s">
        <v>1375</v>
      </c>
    </row>
    <row r="75" spans="1:46" hidden="1" x14ac:dyDescent="0.4">
      <c r="A75" s="717" t="s">
        <v>202</v>
      </c>
      <c r="B75" s="717" t="s">
        <v>203</v>
      </c>
    </row>
    <row r="76" spans="1:46" hidden="1" x14ac:dyDescent="0.4">
      <c r="A76" s="717" t="s">
        <v>202</v>
      </c>
      <c r="B76" s="717" t="s">
        <v>1967</v>
      </c>
    </row>
    <row r="77" spans="1:46" hidden="1" x14ac:dyDescent="0.4">
      <c r="A77" s="717" t="s">
        <v>1889</v>
      </c>
      <c r="B77" s="717" t="s">
        <v>386</v>
      </c>
    </row>
    <row r="78" spans="1:46" hidden="1" x14ac:dyDescent="0.4">
      <c r="A78" s="717" t="s">
        <v>1889</v>
      </c>
      <c r="B78" s="717" t="s">
        <v>1461</v>
      </c>
    </row>
    <row r="79" spans="1:46" hidden="1" x14ac:dyDescent="0.4">
      <c r="A79" s="717" t="s">
        <v>1889</v>
      </c>
      <c r="B79" s="717" t="s">
        <v>2028</v>
      </c>
    </row>
    <row r="80" spans="1:46" hidden="1" x14ac:dyDescent="0.4">
      <c r="A80" s="717" t="s">
        <v>117</v>
      </c>
      <c r="B80" s="717" t="s">
        <v>2046</v>
      </c>
    </row>
    <row r="81" spans="1:2" hidden="1" x14ac:dyDescent="0.4">
      <c r="A81" s="717" t="s">
        <v>117</v>
      </c>
      <c r="B81" s="717" t="s">
        <v>2047</v>
      </c>
    </row>
    <row r="82" spans="1:2" hidden="1" x14ac:dyDescent="0.4">
      <c r="A82" s="717" t="s">
        <v>117</v>
      </c>
      <c r="B82" s="717" t="s">
        <v>2048</v>
      </c>
    </row>
    <row r="83" spans="1:2" hidden="1" x14ac:dyDescent="0.4">
      <c r="A83" s="717" t="s">
        <v>117</v>
      </c>
      <c r="B83" s="717" t="s">
        <v>2059</v>
      </c>
    </row>
    <row r="84" spans="1:2" hidden="1" x14ac:dyDescent="0.4">
      <c r="A84" s="717" t="s">
        <v>1973</v>
      </c>
      <c r="B84" s="717" t="str">
        <f>""</f>
        <v/>
      </c>
    </row>
    <row r="85" spans="1:2" hidden="1" x14ac:dyDescent="0.4">
      <c r="A85" s="717" t="s">
        <v>22</v>
      </c>
      <c r="B85" s="717" t="s">
        <v>2049</v>
      </c>
    </row>
    <row r="86" spans="1:2" hidden="1" x14ac:dyDescent="0.4">
      <c r="A86" s="717" t="s">
        <v>22</v>
      </c>
      <c r="B86" s="717" t="s">
        <v>2050</v>
      </c>
    </row>
    <row r="87" spans="1:2" hidden="1" x14ac:dyDescent="0.4">
      <c r="A87" s="717" t="s">
        <v>22</v>
      </c>
      <c r="B87" s="717" t="s">
        <v>2051</v>
      </c>
    </row>
    <row r="88" spans="1:2" hidden="1" x14ac:dyDescent="0.4">
      <c r="A88" s="717" t="s">
        <v>22</v>
      </c>
      <c r="B88" s="717" t="s">
        <v>2052</v>
      </c>
    </row>
    <row r="89" spans="1:2" hidden="1" x14ac:dyDescent="0.4">
      <c r="A89" s="717" t="s">
        <v>22</v>
      </c>
      <c r="B89" s="717" t="s">
        <v>2053</v>
      </c>
    </row>
    <row r="90" spans="1:2" hidden="1" x14ac:dyDescent="0.4">
      <c r="A90" s="717" t="s">
        <v>111</v>
      </c>
      <c r="B90" s="717" t="s">
        <v>2054</v>
      </c>
    </row>
    <row r="91" spans="1:2" hidden="1" x14ac:dyDescent="0.4">
      <c r="A91" s="717" t="s">
        <v>111</v>
      </c>
      <c r="B91" s="717" t="s">
        <v>2055</v>
      </c>
    </row>
    <row r="92" spans="1:2" hidden="1" x14ac:dyDescent="0.4">
      <c r="A92" s="717" t="s">
        <v>111</v>
      </c>
      <c r="B92" s="717" t="s">
        <v>2056</v>
      </c>
    </row>
    <row r="93" spans="1:2" hidden="1" x14ac:dyDescent="0.4">
      <c r="A93" s="717" t="s">
        <v>111</v>
      </c>
      <c r="B93" s="717" t="s">
        <v>1479</v>
      </c>
    </row>
    <row r="94" spans="1:2" hidden="1" x14ac:dyDescent="0.4">
      <c r="A94" s="717" t="s">
        <v>111</v>
      </c>
      <c r="B94" s="717" t="s">
        <v>1950</v>
      </c>
    </row>
    <row r="95" spans="1:2" hidden="1" x14ac:dyDescent="0.4">
      <c r="A95" s="717" t="s">
        <v>111</v>
      </c>
      <c r="B95" s="717" t="s">
        <v>2057</v>
      </c>
    </row>
    <row r="96" spans="1:2" hidden="1" x14ac:dyDescent="0.4">
      <c r="A96" s="717" t="s">
        <v>1952</v>
      </c>
      <c r="B96" s="717" t="str">
        <f>""</f>
        <v/>
      </c>
    </row>
    <row r="97" spans="1:2" hidden="1" x14ac:dyDescent="0.4">
      <c r="A97" s="717" t="s">
        <v>2058</v>
      </c>
      <c r="B97" s="717" t="s">
        <v>2042</v>
      </c>
    </row>
    <row r="98" spans="1:2" hidden="1" x14ac:dyDescent="0.4">
      <c r="A98" s="717" t="s">
        <v>2058</v>
      </c>
      <c r="B98" s="717" t="s">
        <v>2044</v>
      </c>
    </row>
    <row r="99" spans="1:2" hidden="1" x14ac:dyDescent="0.4">
      <c r="A99" s="717" t="s">
        <v>53</v>
      </c>
      <c r="B99" s="717" t="str">
        <f>""</f>
        <v/>
      </c>
    </row>
  </sheetData>
  <sheetProtection algorithmName="SHA-512" hashValue="1CPPoh6ZgE0JWEKAj687V8V4IOfa+5ECTCTZzAhkHFlZMRhwwljAb8bDkfLbLH2xkYFeTR9fM4vze7YCS8U24w==" saltValue="zhNZwTFLf31Yg2Whrte4eQ==" spinCount="100000" sheet="1" formatRows="0"/>
  <mergeCells count="93">
    <mergeCell ref="Y60:Y65"/>
    <mergeCell ref="Y66:Z66"/>
    <mergeCell ref="Y67:Y68"/>
    <mergeCell ref="Y69:Z69"/>
    <mergeCell ref="Y70:Z70"/>
    <mergeCell ref="Y44:Y46"/>
    <mergeCell ref="Y47:Y49"/>
    <mergeCell ref="Y50:Y53"/>
    <mergeCell ref="Y54:Z54"/>
    <mergeCell ref="Y55:Y59"/>
    <mergeCell ref="AT40:AT43"/>
    <mergeCell ref="AA41:AA43"/>
    <mergeCell ref="AB41:AB43"/>
    <mergeCell ref="AC41:AC43"/>
    <mergeCell ref="AD41:AD43"/>
    <mergeCell ref="AE41:AE43"/>
    <mergeCell ref="AF41:AF43"/>
    <mergeCell ref="AJ41:AL41"/>
    <mergeCell ref="AK42:AL42"/>
    <mergeCell ref="AH39:AM39"/>
    <mergeCell ref="AP39:AS39"/>
    <mergeCell ref="AA40:AG40"/>
    <mergeCell ref="AH40:AH43"/>
    <mergeCell ref="AI40:AM40"/>
    <mergeCell ref="AN40:AN43"/>
    <mergeCell ref="AO40:AO43"/>
    <mergeCell ref="AP40:AS42"/>
    <mergeCell ref="Y35:Z35"/>
    <mergeCell ref="Y36:Z36"/>
    <mergeCell ref="Y39:Y43"/>
    <mergeCell ref="Z39:Z43"/>
    <mergeCell ref="AA39:AG39"/>
    <mergeCell ref="Y20:Z20"/>
    <mergeCell ref="Y21:Y25"/>
    <mergeCell ref="Y26:Y31"/>
    <mergeCell ref="Y32:Z32"/>
    <mergeCell ref="Y33:Y34"/>
    <mergeCell ref="Y8:Y9"/>
    <mergeCell ref="Z8:Z9"/>
    <mergeCell ref="Y10:Y12"/>
    <mergeCell ref="Y13:Y15"/>
    <mergeCell ref="Y16:Y19"/>
    <mergeCell ref="A1:V1"/>
    <mergeCell ref="A8:A9"/>
    <mergeCell ref="B8:B9"/>
    <mergeCell ref="A2:V2"/>
    <mergeCell ref="A5:V5"/>
    <mergeCell ref="A7:V7"/>
    <mergeCell ref="F3:J3"/>
    <mergeCell ref="L3:P3"/>
    <mergeCell ref="A32:B32"/>
    <mergeCell ref="A10:A12"/>
    <mergeCell ref="A13:A15"/>
    <mergeCell ref="A16:A19"/>
    <mergeCell ref="A20:B20"/>
    <mergeCell ref="A21:A25"/>
    <mergeCell ref="A26:A31"/>
    <mergeCell ref="A33:A34"/>
    <mergeCell ref="A35:B35"/>
    <mergeCell ref="A36:B36"/>
    <mergeCell ref="C40:I40"/>
    <mergeCell ref="J40:J43"/>
    <mergeCell ref="C41:C43"/>
    <mergeCell ref="D41:D43"/>
    <mergeCell ref="E41:E43"/>
    <mergeCell ref="F41:F43"/>
    <mergeCell ref="G41:G43"/>
    <mergeCell ref="Q40:Q43"/>
    <mergeCell ref="M42:N42"/>
    <mergeCell ref="A44:A46"/>
    <mergeCell ref="H41:H43"/>
    <mergeCell ref="L41:N41"/>
    <mergeCell ref="A47:A49"/>
    <mergeCell ref="A50:A53"/>
    <mergeCell ref="A54:B54"/>
    <mergeCell ref="K40:O40"/>
    <mergeCell ref="P40:P43"/>
    <mergeCell ref="Z3:AB3"/>
    <mergeCell ref="AJ3:AN3"/>
    <mergeCell ref="AD3:AH3"/>
    <mergeCell ref="A70:B70"/>
    <mergeCell ref="A60:A65"/>
    <mergeCell ref="A66:B66"/>
    <mergeCell ref="A67:A68"/>
    <mergeCell ref="A69:B69"/>
    <mergeCell ref="A55:A59"/>
    <mergeCell ref="R40:U42"/>
    <mergeCell ref="V40:V43"/>
    <mergeCell ref="A39:A43"/>
    <mergeCell ref="B39:B43"/>
    <mergeCell ref="C39:I39"/>
    <mergeCell ref="J39:O39"/>
    <mergeCell ref="R39:U39"/>
  </mergeCells>
  <phoneticPr fontId="2"/>
  <conditionalFormatting sqref="C44:G69 I44:I69">
    <cfRule type="expression" dxfId="39" priority="2">
      <formula>$I44&gt;$H44</formula>
    </cfRule>
  </conditionalFormatting>
  <conditionalFormatting sqref="C44:G69 K44:V69">
    <cfRule type="expression" dxfId="38" priority="1">
      <formula>$D10&lt;&gt;SUM($H44,$J44,$N44:$V44)</formula>
    </cfRule>
  </conditionalFormatting>
  <conditionalFormatting sqref="D10:D35">
    <cfRule type="expression" dxfId="37" priority="5">
      <formula>$D10&lt;&gt;SUM($H44,$J44,$N44:$V44)</formula>
    </cfRule>
  </conditionalFormatting>
  <conditionalFormatting sqref="E3">
    <cfRule type="expression" dxfId="36" priority="6">
      <formula>$E$3&lt;&gt;0</formula>
    </cfRule>
  </conditionalFormatting>
  <conditionalFormatting sqref="E10:E35">
    <cfRule type="expression" dxfId="35" priority="3">
      <formula>$E10&lt;$J44</formula>
    </cfRule>
    <cfRule type="expression" dxfId="34" priority="4">
      <formula>$E10&gt;$D10</formula>
    </cfRule>
  </conditionalFormatting>
  <conditionalFormatting sqref="K3">
    <cfRule type="expression" dxfId="33" priority="7">
      <formula>$K$3&lt;&gt;0</formula>
    </cfRule>
  </conditionalFormatting>
  <conditionalFormatting sqref="Q3">
    <cfRule type="expression" dxfId="32" priority="8">
      <formula>$Q$3&lt;&gt;0</formula>
    </cfRule>
  </conditionalFormatting>
  <dataValidations disablePrompts="1" count="2">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10:AC35 AA44:AE69 AI44:AT69" xr:uid="{52C001FA-DFCD-4813-BC83-7E6C68103F10}">
      <formula1>0</formula1>
    </dataValidation>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G44:AG69" xr:uid="{6894EDCF-5F47-4F00-8174-368FD214963A}">
      <formula1>0</formula1>
    </dataValidation>
  </dataValidations>
  <pageMargins left="0.55118110236220474" right="0.35433070866141736" top="0.78740157480314965" bottom="0.78740157480314965" header="0.51181102362204722" footer="0.51181102362204722"/>
  <pageSetup paperSize="9" scale="67" fitToHeight="0" orientation="portrait" cellComments="asDisplayed" r:id="rId1"/>
  <headerFooter alignWithMargins="0">
    <oddHeader>&amp;L&amp;"UD Digi Kyokasho NK-R,標準"&amp;A</oddHeader>
  </headerFooter>
  <rowBreaks count="1" manualBreakCount="1">
    <brk id="36" max="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BP235"/>
  <sheetViews>
    <sheetView zoomScaleNormal="100" zoomScaleSheetLayoutView="55" workbookViewId="0">
      <selection sqref="A1:AG1"/>
    </sheetView>
  </sheetViews>
  <sheetFormatPr defaultRowHeight="18.75" x14ac:dyDescent="0.4"/>
  <cols>
    <col min="1" max="2" width="3.625" customWidth="1"/>
    <col min="3" max="3" width="5.625" customWidth="1"/>
    <col min="4" max="5" width="2.625" customWidth="1"/>
    <col min="6" max="6" width="19.625" customWidth="1"/>
    <col min="7" max="32" width="4.625" customWidth="1"/>
    <col min="33" max="33" width="5.625" customWidth="1"/>
    <col min="34" max="34" width="1.5" customWidth="1"/>
    <col min="35" max="35" width="4.625" customWidth="1"/>
    <col min="36" max="37" width="3.625" customWidth="1"/>
    <col min="38" max="38" width="5.625" customWidth="1"/>
    <col min="39" max="40" width="2.625" customWidth="1"/>
    <col min="41" max="41" width="19.625" customWidth="1"/>
    <col min="42" max="239" width="4.625" customWidth="1"/>
  </cols>
  <sheetData>
    <row r="1" spans="1:68" s="24" customFormat="1" ht="60" customHeight="1" x14ac:dyDescent="0.4">
      <c r="A1" s="1397" t="s">
        <v>2812</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1397"/>
      <c r="AC1" s="1397"/>
      <c r="AD1" s="1397"/>
      <c r="AE1" s="1397"/>
      <c r="AF1" s="1397"/>
      <c r="AG1" s="1397"/>
    </row>
    <row r="2" spans="1:68" s="24" customFormat="1" ht="24" customHeight="1" x14ac:dyDescent="0.4">
      <c r="A2" s="33"/>
      <c r="B2" s="33"/>
      <c r="C2" s="33"/>
      <c r="D2" s="33"/>
      <c r="E2" s="1400" t="s">
        <v>2925</v>
      </c>
      <c r="F2" s="1846"/>
      <c r="G2" s="460" cm="1">
        <f t="array" ref="G2">SUMPRODUCT(COUNTIFS(障害学生情報入力シート!$D$29:$D$1028,{"入学者(新1年生)","在籍者"},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H2" s="1847" t="s">
        <v>2927</v>
      </c>
      <c r="I2" s="1522"/>
      <c r="J2" s="1522"/>
      <c r="K2" s="1522"/>
      <c r="L2" s="1522"/>
      <c r="M2" s="460" cm="1">
        <f t="array" ref="M2">SUMPRODUCT(((障害学生情報入力シート!$D$29:$D$1028="入学者(新1年生)")+(障害学生情報入力シート!$D$29:$D$1028="在籍者")&gt;0)*(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障害学生情報入力シート!$G$29:$G$1028&lt;&gt;"病弱")*(障害学生情報入力シート!$G$29:$G$1028&lt;&gt;"知的障害")*(障害学生情報入力シート!$G$29:$G$1028&lt;&gt;"その他の障害"))</f>
        <v>0</v>
      </c>
      <c r="N2" s="1847" t="s">
        <v>2930</v>
      </c>
      <c r="O2" s="1522"/>
      <c r="P2" s="1522"/>
      <c r="Q2" s="1522"/>
      <c r="R2" s="460" cm="1">
        <f t="array" ref="R2">SUMPRODUCT(--(ISNUMBER(MATCH(障害学生情報入力シート!$D$29:$D$1028,{"入学者(新1年生)","在籍者"},0)))*--((障害学生情報入力シート!$E$29:$E$1028="")+NOT(ISNUMBER(MATCH(障害学生情報入力シート!$E$29:$E$1028,{"学部（通学課程）","学部（通信課程）","大学院（通学課程）","大学院（通信課程）","専攻科"},0)))&gt;0))</f>
        <v>0</v>
      </c>
      <c r="S2" s="1847" t="s">
        <v>2931</v>
      </c>
      <c r="T2" s="1522"/>
      <c r="U2" s="1522"/>
      <c r="V2" s="1522"/>
      <c r="W2" s="1522"/>
      <c r="X2" s="460" cm="1">
        <f t="array" ref="X2">SUMPRODUCT(((障害学生情報入力シート!$D$29:$D$1028="入学者(新1年生)")+(障害学生情報入力シート!$D$29:$D$1028="在籍者"))*(((障害学生情報入力シート!$F$29:$F$1028="")+ISERROR(MATCH(障害学生情報入力シート!$F$29:$F$1028,{"人文科学","社会科学","理学","工学","農学","保健（医・歯学）","保健（医・歯学を除く。）","商船","家政","教育","芸術","その他"},0)))&gt;0))</f>
        <v>0</v>
      </c>
      <c r="Y2" s="33"/>
      <c r="Z2" s="33"/>
      <c r="AA2" s="33"/>
      <c r="AB2" s="33"/>
      <c r="AC2" s="33"/>
      <c r="AD2" s="33"/>
      <c r="AE2" s="33"/>
      <c r="AF2" s="33"/>
      <c r="AG2" s="33"/>
      <c r="AL2" s="1843" t="s">
        <v>2933</v>
      </c>
      <c r="AM2" s="1843"/>
      <c r="AN2" s="1843"/>
      <c r="AO2" s="1844"/>
      <c r="AP2" s="460"/>
      <c r="AQ2" s="1842" t="s">
        <v>2927</v>
      </c>
      <c r="AR2" s="1843"/>
      <c r="AS2" s="1843"/>
      <c r="AT2" s="1843"/>
      <c r="AU2" s="1844"/>
      <c r="AV2" s="460"/>
      <c r="AW2" s="1842" t="s">
        <v>2930</v>
      </c>
      <c r="AX2" s="1843"/>
      <c r="AY2" s="1843"/>
      <c r="AZ2" s="1844"/>
      <c r="BA2" s="460"/>
      <c r="BB2" s="1842" t="s">
        <v>2931</v>
      </c>
      <c r="BC2" s="1843"/>
      <c r="BD2" s="1843"/>
      <c r="BE2" s="1843"/>
      <c r="BF2" s="1844"/>
      <c r="BG2" s="460"/>
    </row>
    <row r="3" spans="1:68" s="24" customFormat="1" ht="15" x14ac:dyDescent="0.4">
      <c r="A3" s="1522"/>
      <c r="B3" s="1522"/>
      <c r="C3" s="1522"/>
      <c r="D3" s="1522"/>
      <c r="E3" s="1522"/>
      <c r="F3" s="1522"/>
      <c r="G3" s="1522"/>
      <c r="H3" s="1522"/>
      <c r="I3" s="1522"/>
      <c r="J3" s="1522"/>
      <c r="K3" s="1522"/>
      <c r="L3" s="1522"/>
      <c r="M3" s="1522"/>
      <c r="N3" s="1522"/>
      <c r="O3" s="1522"/>
      <c r="P3" s="1522"/>
      <c r="Q3" s="1522"/>
      <c r="R3" s="1522"/>
      <c r="S3" s="1522"/>
      <c r="T3" s="1522"/>
      <c r="U3" s="1522"/>
      <c r="V3" s="1522"/>
      <c r="W3" s="1522"/>
      <c r="X3" s="1522"/>
      <c r="Y3" s="1522"/>
      <c r="Z3" s="1522"/>
      <c r="AA3" s="1522"/>
      <c r="AB3" s="1522"/>
      <c r="AC3" s="1522"/>
      <c r="AD3" s="1522"/>
      <c r="AE3" s="1522"/>
      <c r="AF3" s="1522"/>
      <c r="AG3" s="1522"/>
      <c r="AJ3" s="1770" t="s">
        <v>1632</v>
      </c>
      <c r="AK3" s="1770"/>
      <c r="AL3" s="1770"/>
      <c r="AM3" s="1770"/>
      <c r="AN3" s="1770"/>
      <c r="AO3" s="1770"/>
      <c r="AP3" s="1770"/>
      <c r="AQ3" s="1770"/>
      <c r="AR3" s="1770"/>
      <c r="AS3" s="1770"/>
      <c r="AT3" s="1770"/>
      <c r="AU3" s="1770"/>
      <c r="AV3" s="1770"/>
      <c r="AW3" s="1770"/>
      <c r="AX3" s="1770"/>
      <c r="AY3" s="1770"/>
      <c r="AZ3" s="1770"/>
      <c r="BA3" s="1770"/>
      <c r="BB3" s="1770"/>
      <c r="BC3" s="1770"/>
      <c r="BD3" s="1770"/>
      <c r="BE3" s="1770"/>
      <c r="BF3" s="1770"/>
      <c r="BG3" s="1770"/>
      <c r="BH3" s="1770"/>
      <c r="BI3" s="1770"/>
      <c r="BJ3" s="1770"/>
      <c r="BK3" s="1770"/>
      <c r="BL3" s="1770"/>
      <c r="BM3" s="1770"/>
      <c r="BN3" s="1770"/>
      <c r="BO3" s="1770"/>
      <c r="BP3" s="1770"/>
    </row>
    <row r="4" spans="1:68" ht="27" customHeight="1" x14ac:dyDescent="0.4">
      <c r="A4" s="2395" t="s">
        <v>2003</v>
      </c>
      <c r="B4" s="2395"/>
      <c r="C4" s="2395"/>
      <c r="D4" s="2395"/>
      <c r="E4" s="2395"/>
      <c r="F4" s="2395"/>
      <c r="G4" s="2395"/>
      <c r="H4" s="2395"/>
      <c r="I4" s="2395"/>
      <c r="J4" s="2395"/>
      <c r="K4" s="2395"/>
      <c r="L4" s="2395"/>
      <c r="M4" s="2395"/>
      <c r="N4" s="2395"/>
      <c r="O4" s="2395"/>
      <c r="P4" s="2395"/>
      <c r="Q4" s="2395"/>
      <c r="R4" s="2395"/>
      <c r="S4" s="2395"/>
      <c r="T4" s="2395"/>
      <c r="U4" s="2395"/>
      <c r="V4" s="2395"/>
      <c r="W4" s="2395"/>
      <c r="X4" s="2395"/>
      <c r="Y4" s="2395"/>
      <c r="Z4" s="2395"/>
      <c r="AA4" s="2395"/>
      <c r="AB4" s="2395"/>
      <c r="AC4" s="2395"/>
      <c r="AD4" s="2395"/>
      <c r="AE4" s="2395"/>
      <c r="AF4" s="2395"/>
      <c r="AG4" s="2395"/>
      <c r="AH4" s="151"/>
      <c r="AJ4" s="2399" t="s">
        <v>2003</v>
      </c>
      <c r="AK4" s="2399"/>
      <c r="AL4" s="2399"/>
      <c r="AM4" s="2399"/>
      <c r="AN4" s="2399"/>
      <c r="AO4" s="2399"/>
      <c r="AP4" s="2399"/>
      <c r="AQ4" s="2399"/>
      <c r="AR4" s="2399"/>
      <c r="AS4" s="2399"/>
      <c r="AT4" s="2399"/>
      <c r="AU4" s="2399"/>
      <c r="AV4" s="2399"/>
      <c r="AW4" s="2399"/>
      <c r="AX4" s="2399"/>
      <c r="AY4" s="2399"/>
      <c r="AZ4" s="2399"/>
      <c r="BA4" s="2399"/>
      <c r="BB4" s="2399"/>
      <c r="BC4" s="2399"/>
      <c r="BD4" s="2399"/>
      <c r="BE4" s="2399"/>
      <c r="BF4" s="2399"/>
      <c r="BG4" s="2399"/>
      <c r="BH4" s="2399"/>
      <c r="BI4" s="2399"/>
      <c r="BJ4" s="2399"/>
      <c r="BK4" s="2399"/>
      <c r="BL4" s="2399"/>
      <c r="BM4" s="2399"/>
      <c r="BN4" s="2399"/>
      <c r="BO4" s="2399"/>
      <c r="BP4" s="2399"/>
    </row>
    <row r="5" spans="1:68" ht="30" customHeight="1" thickBot="1" x14ac:dyDescent="0.45">
      <c r="A5" s="2244" t="s">
        <v>2004</v>
      </c>
      <c r="B5" s="2244"/>
      <c r="C5" s="2244"/>
      <c r="D5" s="2244"/>
      <c r="E5" s="2244"/>
      <c r="F5" s="2244"/>
      <c r="G5" s="2244"/>
      <c r="H5" s="2244"/>
      <c r="I5" s="2244"/>
      <c r="J5" s="2244"/>
      <c r="K5" s="2244"/>
      <c r="L5" s="2244"/>
      <c r="M5" s="2244"/>
      <c r="N5" s="2244"/>
      <c r="O5" s="2244"/>
      <c r="P5" s="2244"/>
      <c r="Q5" s="2244"/>
      <c r="R5" s="2244"/>
      <c r="S5" s="941"/>
      <c r="T5" s="941"/>
      <c r="U5" s="941"/>
      <c r="V5" s="941"/>
      <c r="W5" s="941"/>
      <c r="X5" s="941"/>
      <c r="Y5" s="941"/>
      <c r="Z5" s="941"/>
      <c r="AA5" s="941"/>
      <c r="AB5" s="941"/>
      <c r="AC5" s="941"/>
      <c r="AD5" s="941"/>
      <c r="AE5" s="941"/>
      <c r="AF5" s="941"/>
      <c r="AG5" s="717"/>
      <c r="AH5" s="151"/>
      <c r="AJ5" s="2400" t="s">
        <v>2004</v>
      </c>
      <c r="AK5" s="2400"/>
      <c r="AL5" s="2400"/>
      <c r="AM5" s="2400"/>
      <c r="AN5" s="2400"/>
      <c r="AO5" s="2400"/>
      <c r="AP5" s="2400"/>
      <c r="AQ5" s="2400"/>
      <c r="AR5" s="2400"/>
      <c r="AS5" s="2400"/>
      <c r="AT5" s="2400"/>
      <c r="AU5" s="2400"/>
      <c r="AV5" s="2400"/>
      <c r="AW5" s="2400"/>
      <c r="AX5" s="2400"/>
      <c r="AY5" s="2400"/>
      <c r="AZ5" s="2400"/>
      <c r="BA5" s="2400"/>
      <c r="BB5" s="942"/>
      <c r="BC5" s="942"/>
      <c r="BD5" s="942"/>
      <c r="BE5" s="942"/>
      <c r="BF5" s="942"/>
      <c r="BG5" s="942"/>
      <c r="BH5" s="942"/>
      <c r="BI5" s="942"/>
      <c r="BJ5" s="942"/>
      <c r="BK5" s="942"/>
      <c r="BL5" s="942"/>
      <c r="BM5" s="942"/>
      <c r="BN5" s="942"/>
      <c r="BO5" s="942"/>
      <c r="BP5" s="943"/>
    </row>
    <row r="6" spans="1:68" ht="78" customHeight="1" x14ac:dyDescent="0.4">
      <c r="A6" s="2396" t="s">
        <v>1954</v>
      </c>
      <c r="B6" s="2397"/>
      <c r="C6" s="2397"/>
      <c r="D6" s="2397"/>
      <c r="E6" s="2397"/>
      <c r="F6" s="2398"/>
      <c r="G6" s="2248" t="s">
        <v>1519</v>
      </c>
      <c r="H6" s="2249"/>
      <c r="I6" s="2250"/>
      <c r="J6" s="2251" t="s">
        <v>1939</v>
      </c>
      <c r="K6" s="2252"/>
      <c r="L6" s="2253"/>
      <c r="M6" s="2254" t="s">
        <v>1587</v>
      </c>
      <c r="N6" s="2255"/>
      <c r="O6" s="2255"/>
      <c r="P6" s="2256"/>
      <c r="Q6" s="2257" t="s">
        <v>1944</v>
      </c>
      <c r="R6" s="2259" t="s">
        <v>1945</v>
      </c>
      <c r="S6" s="2260"/>
      <c r="T6" s="2260"/>
      <c r="U6" s="2261"/>
      <c r="V6" s="2262"/>
      <c r="W6" s="2263" t="s">
        <v>111</v>
      </c>
      <c r="X6" s="2264"/>
      <c r="Y6" s="2264"/>
      <c r="Z6" s="2264"/>
      <c r="AA6" s="2264"/>
      <c r="AB6" s="2265"/>
      <c r="AC6" s="2266" t="s">
        <v>1990</v>
      </c>
      <c r="AD6" s="2268" t="s">
        <v>2071</v>
      </c>
      <c r="AE6" s="2269"/>
      <c r="AF6" s="2270" t="s">
        <v>1542</v>
      </c>
      <c r="AG6" s="2393" t="s">
        <v>1588</v>
      </c>
      <c r="AH6" s="151"/>
      <c r="AJ6" s="2401" t="s">
        <v>1954</v>
      </c>
      <c r="AK6" s="2402"/>
      <c r="AL6" s="2402"/>
      <c r="AM6" s="2402"/>
      <c r="AN6" s="2402"/>
      <c r="AO6" s="2403"/>
      <c r="AP6" s="2404" t="s">
        <v>1519</v>
      </c>
      <c r="AQ6" s="2405"/>
      <c r="AR6" s="2406"/>
      <c r="AS6" s="2407" t="s">
        <v>1939</v>
      </c>
      <c r="AT6" s="2408"/>
      <c r="AU6" s="2406"/>
      <c r="AV6" s="2409" t="s">
        <v>1587</v>
      </c>
      <c r="AW6" s="2408"/>
      <c r="AX6" s="2408"/>
      <c r="AY6" s="2406"/>
      <c r="AZ6" s="2410" t="s">
        <v>1944</v>
      </c>
      <c r="BA6" s="2409" t="s">
        <v>1945</v>
      </c>
      <c r="BB6" s="2408"/>
      <c r="BC6" s="2408"/>
      <c r="BD6" s="2412"/>
      <c r="BE6" s="2406"/>
      <c r="BF6" s="2413" t="s">
        <v>111</v>
      </c>
      <c r="BG6" s="2405"/>
      <c r="BH6" s="2405"/>
      <c r="BI6" s="2405"/>
      <c r="BJ6" s="2405"/>
      <c r="BK6" s="2414"/>
      <c r="BL6" s="2410" t="s">
        <v>1990</v>
      </c>
      <c r="BM6" s="2415" t="s">
        <v>2071</v>
      </c>
      <c r="BN6" s="2416"/>
      <c r="BO6" s="2417" t="s">
        <v>1542</v>
      </c>
      <c r="BP6" s="2419" t="s">
        <v>1588</v>
      </c>
    </row>
    <row r="7" spans="1:68" ht="135" customHeight="1" x14ac:dyDescent="0.4">
      <c r="A7" s="2390" t="s">
        <v>1989</v>
      </c>
      <c r="B7" s="2391"/>
      <c r="C7" s="2391"/>
      <c r="D7" s="2391"/>
      <c r="E7" s="2391"/>
      <c r="F7" s="2392"/>
      <c r="G7" s="945" t="s">
        <v>1520</v>
      </c>
      <c r="H7" s="946" t="s">
        <v>201</v>
      </c>
      <c r="I7" s="947" t="s">
        <v>1938</v>
      </c>
      <c r="J7" s="948" t="s">
        <v>1522</v>
      </c>
      <c r="K7" s="949" t="s">
        <v>253</v>
      </c>
      <c r="L7" s="950" t="s">
        <v>1940</v>
      </c>
      <c r="M7" s="951" t="s">
        <v>1941</v>
      </c>
      <c r="N7" s="952" t="s">
        <v>1942</v>
      </c>
      <c r="O7" s="953" t="s">
        <v>1943</v>
      </c>
      <c r="P7" s="954" t="s">
        <v>2068</v>
      </c>
      <c r="Q7" s="2258"/>
      <c r="R7" s="955" t="s">
        <v>1946</v>
      </c>
      <c r="S7" s="956" t="s">
        <v>1955</v>
      </c>
      <c r="T7" s="956" t="s">
        <v>1956</v>
      </c>
      <c r="U7" s="956" t="s">
        <v>1536</v>
      </c>
      <c r="V7" s="957" t="s">
        <v>1949</v>
      </c>
      <c r="W7" s="958" t="s">
        <v>1538</v>
      </c>
      <c r="X7" s="959" t="s">
        <v>1539</v>
      </c>
      <c r="Y7" s="959" t="s">
        <v>1540</v>
      </c>
      <c r="Z7" s="959" t="s">
        <v>1479</v>
      </c>
      <c r="AA7" s="960" t="s">
        <v>1950</v>
      </c>
      <c r="AB7" s="961" t="s">
        <v>1957</v>
      </c>
      <c r="AC7" s="2267"/>
      <c r="AD7" s="962" t="s">
        <v>1953</v>
      </c>
      <c r="AE7" s="963" t="s">
        <v>1904</v>
      </c>
      <c r="AF7" s="2271"/>
      <c r="AG7" s="2394"/>
      <c r="AH7" s="151"/>
      <c r="AJ7" s="2421" t="s">
        <v>1989</v>
      </c>
      <c r="AK7" s="2422"/>
      <c r="AL7" s="2422"/>
      <c r="AM7" s="2422"/>
      <c r="AN7" s="2422"/>
      <c r="AO7" s="2423"/>
      <c r="AP7" s="965" t="s">
        <v>1520</v>
      </c>
      <c r="AQ7" s="966" t="s">
        <v>201</v>
      </c>
      <c r="AR7" s="967" t="s">
        <v>1938</v>
      </c>
      <c r="AS7" s="968" t="s">
        <v>1522</v>
      </c>
      <c r="AT7" s="969" t="s">
        <v>253</v>
      </c>
      <c r="AU7" s="967" t="s">
        <v>1940</v>
      </c>
      <c r="AV7" s="970" t="s">
        <v>1941</v>
      </c>
      <c r="AW7" s="971" t="s">
        <v>1942</v>
      </c>
      <c r="AX7" s="969" t="s">
        <v>1943</v>
      </c>
      <c r="AY7" s="972" t="s">
        <v>2068</v>
      </c>
      <c r="AZ7" s="2411"/>
      <c r="BA7" s="973" t="s">
        <v>1946</v>
      </c>
      <c r="BB7" s="971" t="s">
        <v>1955</v>
      </c>
      <c r="BC7" s="971" t="s">
        <v>1956</v>
      </c>
      <c r="BD7" s="971" t="s">
        <v>1536</v>
      </c>
      <c r="BE7" s="972" t="s">
        <v>1949</v>
      </c>
      <c r="BF7" s="973" t="s">
        <v>1538</v>
      </c>
      <c r="BG7" s="974" t="s">
        <v>1539</v>
      </c>
      <c r="BH7" s="974" t="s">
        <v>1540</v>
      </c>
      <c r="BI7" s="974" t="s">
        <v>1479</v>
      </c>
      <c r="BJ7" s="975" t="s">
        <v>1950</v>
      </c>
      <c r="BK7" s="967" t="s">
        <v>1957</v>
      </c>
      <c r="BL7" s="2411"/>
      <c r="BM7" s="976" t="s">
        <v>1953</v>
      </c>
      <c r="BN7" s="977" t="s">
        <v>1904</v>
      </c>
      <c r="BO7" s="2418"/>
      <c r="BP7" s="2420"/>
    </row>
    <row r="8" spans="1:68" ht="18" customHeight="1" x14ac:dyDescent="0.4">
      <c r="A8" s="2386" t="s">
        <v>1601</v>
      </c>
      <c r="B8" s="2375"/>
      <c r="C8" s="2375"/>
      <c r="D8" s="2375"/>
      <c r="E8" s="2375"/>
      <c r="F8" s="2371"/>
      <c r="G8" s="981">
        <f t="shared" ref="G8:AF10" si="0">SUM(G11,G14,G17,G20,G23,G26,G29,G32,G35,G38,G41,G44)</f>
        <v>0</v>
      </c>
      <c r="H8" s="982">
        <f t="shared" si="0"/>
        <v>0</v>
      </c>
      <c r="I8" s="983">
        <f t="shared" si="0"/>
        <v>0</v>
      </c>
      <c r="J8" s="984">
        <f t="shared" si="0"/>
        <v>0</v>
      </c>
      <c r="K8" s="985">
        <f t="shared" si="0"/>
        <v>0</v>
      </c>
      <c r="L8" s="986">
        <f t="shared" si="0"/>
        <v>0</v>
      </c>
      <c r="M8" s="987">
        <f t="shared" si="0"/>
        <v>0</v>
      </c>
      <c r="N8" s="988">
        <f t="shared" si="0"/>
        <v>0</v>
      </c>
      <c r="O8" s="988">
        <f t="shared" si="0"/>
        <v>0</v>
      </c>
      <c r="P8" s="989">
        <f t="shared" si="0"/>
        <v>0</v>
      </c>
      <c r="Q8" s="990">
        <f t="shared" si="0"/>
        <v>0</v>
      </c>
      <c r="R8" s="991">
        <f t="shared" si="0"/>
        <v>0</v>
      </c>
      <c r="S8" s="992">
        <f t="shared" si="0"/>
        <v>0</v>
      </c>
      <c r="T8" s="992">
        <f t="shared" si="0"/>
        <v>0</v>
      </c>
      <c r="U8" s="992">
        <f t="shared" si="0"/>
        <v>0</v>
      </c>
      <c r="V8" s="993">
        <f t="shared" si="0"/>
        <v>0</v>
      </c>
      <c r="W8" s="994">
        <f t="shared" si="0"/>
        <v>0</v>
      </c>
      <c r="X8" s="995">
        <f t="shared" si="0"/>
        <v>0</v>
      </c>
      <c r="Y8" s="995">
        <f t="shared" si="0"/>
        <v>0</v>
      </c>
      <c r="Z8" s="995">
        <f t="shared" si="0"/>
        <v>0</v>
      </c>
      <c r="AA8" s="995">
        <f t="shared" si="0"/>
        <v>0</v>
      </c>
      <c r="AB8" s="996">
        <f t="shared" si="0"/>
        <v>0</v>
      </c>
      <c r="AC8" s="997">
        <f t="shared" si="0"/>
        <v>0</v>
      </c>
      <c r="AD8" s="998">
        <f t="shared" si="0"/>
        <v>0</v>
      </c>
      <c r="AE8" s="999">
        <f t="shared" si="0"/>
        <v>0</v>
      </c>
      <c r="AF8" s="1000">
        <f t="shared" si="0"/>
        <v>0</v>
      </c>
      <c r="AG8" s="1001">
        <f t="shared" ref="AG8:AG46" si="1">SUM(G8:AF8)</f>
        <v>0</v>
      </c>
      <c r="AH8" s="151"/>
      <c r="AJ8" s="2424" t="s">
        <v>1601</v>
      </c>
      <c r="AK8" s="2425"/>
      <c r="AL8" s="2425"/>
      <c r="AM8" s="2425"/>
      <c r="AN8" s="2425"/>
      <c r="AO8" s="2426"/>
      <c r="AP8" s="1005">
        <v>0</v>
      </c>
      <c r="AQ8" s="1006">
        <v>0</v>
      </c>
      <c r="AR8" s="1007">
        <v>0</v>
      </c>
      <c r="AS8" s="1008">
        <v>0</v>
      </c>
      <c r="AT8" s="1009">
        <v>0</v>
      </c>
      <c r="AU8" s="1010">
        <v>0</v>
      </c>
      <c r="AV8" s="1008">
        <v>0</v>
      </c>
      <c r="AW8" s="1009">
        <v>0</v>
      </c>
      <c r="AX8" s="1009">
        <v>0</v>
      </c>
      <c r="AY8" s="1007">
        <v>0</v>
      </c>
      <c r="AZ8" s="1011">
        <v>0</v>
      </c>
      <c r="BA8" s="1008">
        <v>0</v>
      </c>
      <c r="BB8" s="1009">
        <v>0</v>
      </c>
      <c r="BC8" s="1009">
        <v>0</v>
      </c>
      <c r="BD8" s="1009">
        <v>0</v>
      </c>
      <c r="BE8" s="1007">
        <v>0</v>
      </c>
      <c r="BF8" s="1005">
        <v>0</v>
      </c>
      <c r="BG8" s="1009">
        <v>0</v>
      </c>
      <c r="BH8" s="1009">
        <v>0</v>
      </c>
      <c r="BI8" s="1009">
        <v>0</v>
      </c>
      <c r="BJ8" s="1009">
        <v>0</v>
      </c>
      <c r="BK8" s="1007">
        <v>0</v>
      </c>
      <c r="BL8" s="1007">
        <v>0</v>
      </c>
      <c r="BM8" s="1012">
        <v>0</v>
      </c>
      <c r="BN8" s="1010">
        <v>0</v>
      </c>
      <c r="BO8" s="1013">
        <v>0</v>
      </c>
      <c r="BP8" s="1014">
        <v>0</v>
      </c>
    </row>
    <row r="9" spans="1:68" ht="18" customHeight="1" x14ac:dyDescent="0.4">
      <c r="A9" s="978"/>
      <c r="B9" s="980"/>
      <c r="C9" s="2376" t="s">
        <v>1602</v>
      </c>
      <c r="D9" s="2376"/>
      <c r="E9" s="2376"/>
      <c r="F9" s="2369"/>
      <c r="G9" s="1015">
        <f t="shared" si="0"/>
        <v>0</v>
      </c>
      <c r="H9" s="1016">
        <f t="shared" si="0"/>
        <v>0</v>
      </c>
      <c r="I9" s="1017">
        <f t="shared" si="0"/>
        <v>0</v>
      </c>
      <c r="J9" s="1018">
        <f t="shared" si="0"/>
        <v>0</v>
      </c>
      <c r="K9" s="1019">
        <f t="shared" si="0"/>
        <v>0</v>
      </c>
      <c r="L9" s="1020">
        <f t="shared" si="0"/>
        <v>0</v>
      </c>
      <c r="M9" s="1021">
        <f t="shared" si="0"/>
        <v>0</v>
      </c>
      <c r="N9" s="1022">
        <f t="shared" si="0"/>
        <v>0</v>
      </c>
      <c r="O9" s="1022">
        <f t="shared" si="0"/>
        <v>0</v>
      </c>
      <c r="P9" s="1023">
        <f t="shared" si="0"/>
        <v>0</v>
      </c>
      <c r="Q9" s="1024">
        <f t="shared" si="0"/>
        <v>0</v>
      </c>
      <c r="R9" s="1025">
        <f t="shared" si="0"/>
        <v>0</v>
      </c>
      <c r="S9" s="1026">
        <f t="shared" si="0"/>
        <v>0</v>
      </c>
      <c r="T9" s="1026">
        <f t="shared" si="0"/>
        <v>0</v>
      </c>
      <c r="U9" s="1026">
        <f t="shared" si="0"/>
        <v>0</v>
      </c>
      <c r="V9" s="1027">
        <f t="shared" si="0"/>
        <v>0</v>
      </c>
      <c r="W9" s="1028">
        <f t="shared" si="0"/>
        <v>0</v>
      </c>
      <c r="X9" s="1029">
        <f t="shared" si="0"/>
        <v>0</v>
      </c>
      <c r="Y9" s="1029">
        <f t="shared" si="0"/>
        <v>0</v>
      </c>
      <c r="Z9" s="1029">
        <f t="shared" si="0"/>
        <v>0</v>
      </c>
      <c r="AA9" s="1029">
        <f t="shared" si="0"/>
        <v>0</v>
      </c>
      <c r="AB9" s="996">
        <f t="shared" si="0"/>
        <v>0</v>
      </c>
      <c r="AC9" s="997">
        <f t="shared" si="0"/>
        <v>0</v>
      </c>
      <c r="AD9" s="998">
        <f t="shared" si="0"/>
        <v>0</v>
      </c>
      <c r="AE9" s="1030">
        <f t="shared" si="0"/>
        <v>0</v>
      </c>
      <c r="AF9" s="1000">
        <f t="shared" si="0"/>
        <v>0</v>
      </c>
      <c r="AG9" s="1031">
        <f t="shared" si="1"/>
        <v>0</v>
      </c>
      <c r="AH9" s="151"/>
      <c r="AJ9" s="1002"/>
      <c r="AK9" s="1004"/>
      <c r="AL9" s="2427" t="s">
        <v>1602</v>
      </c>
      <c r="AM9" s="2427"/>
      <c r="AN9" s="2427"/>
      <c r="AO9" s="2428"/>
      <c r="AP9" s="1032">
        <v>0</v>
      </c>
      <c r="AQ9" s="1033">
        <v>0</v>
      </c>
      <c r="AR9" s="1034">
        <v>0</v>
      </c>
      <c r="AS9" s="1035">
        <v>0</v>
      </c>
      <c r="AT9" s="1036">
        <v>0</v>
      </c>
      <c r="AU9" s="1034">
        <v>0</v>
      </c>
      <c r="AV9" s="1035">
        <v>0</v>
      </c>
      <c r="AW9" s="1036">
        <v>0</v>
      </c>
      <c r="AX9" s="1036">
        <v>0</v>
      </c>
      <c r="AY9" s="1034">
        <v>0</v>
      </c>
      <c r="AZ9" s="1037">
        <v>0</v>
      </c>
      <c r="BA9" s="1035">
        <v>0</v>
      </c>
      <c r="BB9" s="1036">
        <v>0</v>
      </c>
      <c r="BC9" s="1036">
        <v>0</v>
      </c>
      <c r="BD9" s="1036">
        <v>0</v>
      </c>
      <c r="BE9" s="1034">
        <v>0</v>
      </c>
      <c r="BF9" s="1032">
        <v>0</v>
      </c>
      <c r="BG9" s="1036">
        <v>0</v>
      </c>
      <c r="BH9" s="1036">
        <v>0</v>
      </c>
      <c r="BI9" s="1036">
        <v>0</v>
      </c>
      <c r="BJ9" s="1036">
        <v>0</v>
      </c>
      <c r="BK9" s="1007">
        <v>0</v>
      </c>
      <c r="BL9" s="1007">
        <v>0</v>
      </c>
      <c r="BM9" s="1012">
        <v>0</v>
      </c>
      <c r="BN9" s="1034">
        <v>0</v>
      </c>
      <c r="BO9" s="1013">
        <v>0</v>
      </c>
      <c r="BP9" s="1038">
        <v>0</v>
      </c>
    </row>
    <row r="10" spans="1:68" ht="18" customHeight="1" thickBot="1" x14ac:dyDescent="0.45">
      <c r="A10" s="1039"/>
      <c r="B10" s="1040"/>
      <c r="C10" s="1040"/>
      <c r="D10" s="2387" t="s">
        <v>1919</v>
      </c>
      <c r="E10" s="2388"/>
      <c r="F10" s="2389"/>
      <c r="G10" s="1041">
        <f t="shared" si="0"/>
        <v>0</v>
      </c>
      <c r="H10" s="1042">
        <f t="shared" si="0"/>
        <v>0</v>
      </c>
      <c r="I10" s="1043">
        <f t="shared" si="0"/>
        <v>0</v>
      </c>
      <c r="J10" s="1044">
        <f t="shared" si="0"/>
        <v>0</v>
      </c>
      <c r="K10" s="1044">
        <f t="shared" si="0"/>
        <v>0</v>
      </c>
      <c r="L10" s="1045">
        <f t="shared" si="0"/>
        <v>0</v>
      </c>
      <c r="M10" s="1046">
        <f t="shared" si="0"/>
        <v>0</v>
      </c>
      <c r="N10" s="1046">
        <f t="shared" si="0"/>
        <v>0</v>
      </c>
      <c r="O10" s="1046">
        <f t="shared" si="0"/>
        <v>0</v>
      </c>
      <c r="P10" s="1046">
        <f t="shared" si="0"/>
        <v>0</v>
      </c>
      <c r="Q10" s="1047">
        <f t="shared" si="0"/>
        <v>0</v>
      </c>
      <c r="R10" s="1048">
        <f t="shared" si="0"/>
        <v>0</v>
      </c>
      <c r="S10" s="1048">
        <f t="shared" si="0"/>
        <v>0</v>
      </c>
      <c r="T10" s="1048">
        <f t="shared" si="0"/>
        <v>0</v>
      </c>
      <c r="U10" s="1048">
        <f t="shared" si="0"/>
        <v>0</v>
      </c>
      <c r="V10" s="1048">
        <f t="shared" si="0"/>
        <v>0</v>
      </c>
      <c r="W10" s="1049">
        <f t="shared" si="0"/>
        <v>0</v>
      </c>
      <c r="X10" s="1050">
        <f t="shared" si="0"/>
        <v>0</v>
      </c>
      <c r="Y10" s="1050">
        <f t="shared" si="0"/>
        <v>0</v>
      </c>
      <c r="Z10" s="1050">
        <f t="shared" si="0"/>
        <v>0</v>
      </c>
      <c r="AA10" s="1050">
        <f t="shared" si="0"/>
        <v>0</v>
      </c>
      <c r="AB10" s="1051">
        <f t="shared" si="0"/>
        <v>0</v>
      </c>
      <c r="AC10" s="1052">
        <f t="shared" si="0"/>
        <v>0</v>
      </c>
      <c r="AD10" s="1053">
        <f t="shared" si="0"/>
        <v>0</v>
      </c>
      <c r="AE10" s="1054">
        <f t="shared" si="0"/>
        <v>0</v>
      </c>
      <c r="AF10" s="1055">
        <f t="shared" si="0"/>
        <v>0</v>
      </c>
      <c r="AG10" s="1056">
        <f t="shared" si="1"/>
        <v>0</v>
      </c>
      <c r="AH10" s="151"/>
      <c r="AJ10" s="1057"/>
      <c r="AK10" s="1058"/>
      <c r="AL10" s="1058"/>
      <c r="AM10" s="2429" t="s">
        <v>1919</v>
      </c>
      <c r="AN10" s="2430"/>
      <c r="AO10" s="2431"/>
      <c r="AP10" s="1032">
        <v>0</v>
      </c>
      <c r="AQ10" s="1059">
        <v>0</v>
      </c>
      <c r="AR10" s="1060">
        <v>0</v>
      </c>
      <c r="AS10" s="1061">
        <v>0</v>
      </c>
      <c r="AT10" s="1061">
        <v>0</v>
      </c>
      <c r="AU10" s="1062">
        <v>0</v>
      </c>
      <c r="AV10" s="1061">
        <v>0</v>
      </c>
      <c r="AW10" s="1061">
        <v>0</v>
      </c>
      <c r="AX10" s="1061">
        <v>0</v>
      </c>
      <c r="AY10" s="1061">
        <v>0</v>
      </c>
      <c r="AZ10" s="1063">
        <v>0</v>
      </c>
      <c r="BA10" s="1064">
        <v>0</v>
      </c>
      <c r="BB10" s="1064">
        <v>0</v>
      </c>
      <c r="BC10" s="1064">
        <v>0</v>
      </c>
      <c r="BD10" s="1064">
        <v>0</v>
      </c>
      <c r="BE10" s="1064">
        <v>0</v>
      </c>
      <c r="BF10" s="1065">
        <v>0</v>
      </c>
      <c r="BG10" s="1066">
        <v>0</v>
      </c>
      <c r="BH10" s="1066">
        <v>0</v>
      </c>
      <c r="BI10" s="1066">
        <v>0</v>
      </c>
      <c r="BJ10" s="1066">
        <v>0</v>
      </c>
      <c r="BK10" s="1067">
        <v>0</v>
      </c>
      <c r="BL10" s="1063">
        <v>0</v>
      </c>
      <c r="BM10" s="1068">
        <v>0</v>
      </c>
      <c r="BN10" s="1069">
        <v>0</v>
      </c>
      <c r="BO10" s="1070">
        <v>0</v>
      </c>
      <c r="BP10" s="1071">
        <v>0</v>
      </c>
    </row>
    <row r="11" spans="1:68" ht="18" customHeight="1" x14ac:dyDescent="0.4">
      <c r="A11" s="2377" t="s">
        <v>1603</v>
      </c>
      <c r="B11" s="2376" t="s">
        <v>1604</v>
      </c>
      <c r="C11" s="2369"/>
      <c r="D11" s="2374" t="s">
        <v>1605</v>
      </c>
      <c r="E11" s="2374"/>
      <c r="F11" s="2374"/>
      <c r="G11" s="1072">
        <f>COUNTIFS(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1" s="1073">
        <f>COUNTIFS(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1" s="1074">
        <f>COUNTIFS(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1" s="1075">
        <f>COUNTIFS(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1" s="1076">
        <f>COUNTIFS(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1" s="1074">
        <f>COUNTIFS(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1" s="1075">
        <f>COUNTIFS(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1" s="1076">
        <f>COUNTIFS(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1" s="1076">
        <f>COUNTIFS(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1" s="1074">
        <f>COUNTIFS(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1" s="1077">
        <f>COUNTIFS(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1" s="1078">
        <f>COUNTIFS(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1" s="1076">
        <f>COUNTIFS(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1" s="1076">
        <f>COUNTIFS(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1" s="1079">
        <f>COUNTIFS(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1" s="1074">
        <f>COUNTIFS(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1" s="1075">
        <f>COUNTIFS(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1" s="1076">
        <f>COUNTIFS(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1" s="1076">
        <f>COUNTIFS(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1" s="1076">
        <f>COUNTIFS(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1" s="1079">
        <f>COUNTIFS(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1" s="1074">
        <f>COUNTIFS(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1" s="1080">
        <f>COUNTIFS(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1" s="1080">
        <f>COUNTIFS(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1" s="1077">
        <f>COUNTIFS(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1" s="1081">
        <f>COUNTIFS(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1" s="1082">
        <f t="shared" si="1"/>
        <v>0</v>
      </c>
      <c r="AH11" s="151"/>
      <c r="AJ11" s="2432" t="s">
        <v>1603</v>
      </c>
      <c r="AK11" s="2427" t="s">
        <v>1604</v>
      </c>
      <c r="AL11" s="2428"/>
      <c r="AM11" s="2435" t="s">
        <v>1605</v>
      </c>
      <c r="AN11" s="2435"/>
      <c r="AO11" s="2436"/>
      <c r="AP11" s="1083"/>
      <c r="AQ11" s="1084"/>
      <c r="AR11" s="1085"/>
      <c r="AS11" s="1083"/>
      <c r="AT11" s="1086"/>
      <c r="AU11" s="1085"/>
      <c r="AV11" s="1083"/>
      <c r="AW11" s="1086"/>
      <c r="AX11" s="1086"/>
      <c r="AY11" s="1085"/>
      <c r="AZ11" s="1087"/>
      <c r="BA11" s="1088"/>
      <c r="BB11" s="1089"/>
      <c r="BC11" s="1089"/>
      <c r="BD11" s="1090"/>
      <c r="BE11" s="1091"/>
      <c r="BF11" s="1092"/>
      <c r="BG11" s="1089"/>
      <c r="BH11" s="1089"/>
      <c r="BI11" s="1089"/>
      <c r="BJ11" s="1090"/>
      <c r="BK11" s="1085"/>
      <c r="BL11" s="1093"/>
      <c r="BM11" s="1083"/>
      <c r="BN11" s="1093"/>
      <c r="BO11" s="1093"/>
      <c r="BP11" s="1094">
        <v>0</v>
      </c>
    </row>
    <row r="12" spans="1:68" ht="18" customHeight="1" x14ac:dyDescent="0.4">
      <c r="A12" s="2378"/>
      <c r="B12" s="2375"/>
      <c r="C12" s="2371"/>
      <c r="D12" s="1095"/>
      <c r="E12" s="2366" t="s">
        <v>1602</v>
      </c>
      <c r="F12" s="2367"/>
      <c r="G12" s="1096">
        <f>SUMIFS(※集計※障害学生情報入力シート!$K$29:$K$1028,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2" s="1097">
        <f>SUMIFS(※集計※障害学生情報入力シート!$K$29:$K$1028,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2" s="1098">
        <f>SUMIFS(※集計※障害学生情報入力シート!$K$29:$K$1028,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2" s="1099">
        <f>SUMIFS(※集計※障害学生情報入力シート!$K$29:$K$1028,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2" s="1100">
        <f>SUMIFS(※集計※障害学生情報入力シート!$K$29:$K$1028,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2" s="1098">
        <f>SUMIFS(※集計※障害学生情報入力シート!$K$29:$K$1028,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2" s="1099">
        <f>SUMIFS(※集計※障害学生情報入力シート!$K$29:$K$1028,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2" s="1100">
        <f>SUMIFS(※集計※障害学生情報入力シート!$K$29:$K$1028,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2" s="1100">
        <f>SUMIFS(※集計※障害学生情報入力シート!$K$29:$K$1028,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2" s="1098">
        <f>SUMIFS(※集計※障害学生情報入力シート!$K$29:$K$1028,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2" s="1101">
        <f>SUMIFS(※集計※障害学生情報入力シート!$K$29:$K$1028,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2" s="1102">
        <f>SUMIFS(※集計※障害学生情報入力シート!$K$29:$K$1028,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2" s="1100">
        <f>SUMIFS(※集計※障害学生情報入力シート!$K$29:$K$1028,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2" s="1100">
        <f>SUMIFS(※集計※障害学生情報入力シート!$K$29:$K$1028,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2" s="1103">
        <f>SUMIFS(※集計※障害学生情報入力シート!$K$29:$K$1028,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2" s="1098">
        <f>SUMIFS(※集計※障害学生情報入力シート!$K$29:$K$1028,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2" s="1099">
        <f>SUMIFS(※集計※障害学生情報入力シート!$K$29:$K$1028,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2" s="1100">
        <f>SUMIFS(※集計※障害学生情報入力シート!$K$29:$K$1028,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2" s="1100">
        <f>SUMIFS(※集計※障害学生情報入力シート!$K$29:$K$1028,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2" s="1100">
        <f>SUMIFS(※集計※障害学生情報入力シート!$K$29:$K$1028,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2" s="1103">
        <f>SUMIFS(※集計※障害学生情報入力シート!$K$29:$K$1028,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2" s="1098">
        <f>SUMIFS(※集計※障害学生情報入力シート!$K$29:$K$1028,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2" s="1104">
        <f>SUMIFS(※集計※障害学生情報入力シート!$K$29:$K$1028,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2" s="1104">
        <f>SUMIFS(※集計※障害学生情報入力シート!$K$29:$K$1028,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2" s="1101">
        <f>SUMIFS(※集計※障害学生情報入力シート!$K$29:$K$1028,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2" s="1105">
        <f>SUMIFS(※集計※障害学生情報入力シート!$K$29:$K$1028,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2" s="1106">
        <f t="shared" si="1"/>
        <v>0</v>
      </c>
      <c r="AH12" s="151"/>
      <c r="AJ12" s="2433"/>
      <c r="AK12" s="2425"/>
      <c r="AL12" s="2426"/>
      <c r="AM12" s="1107"/>
      <c r="AN12" s="2437" t="s">
        <v>1602</v>
      </c>
      <c r="AO12" s="2438"/>
      <c r="AP12" s="1108"/>
      <c r="AQ12" s="1109"/>
      <c r="AR12" s="1110"/>
      <c r="AS12" s="1108"/>
      <c r="AT12" s="1111"/>
      <c r="AU12" s="1110"/>
      <c r="AV12" s="1108"/>
      <c r="AW12" s="1111"/>
      <c r="AX12" s="1111"/>
      <c r="AY12" s="1110"/>
      <c r="AZ12" s="1112"/>
      <c r="BA12" s="1113"/>
      <c r="BB12" s="1111"/>
      <c r="BC12" s="1111"/>
      <c r="BD12" s="1114"/>
      <c r="BE12" s="1110"/>
      <c r="BF12" s="1108"/>
      <c r="BG12" s="1111"/>
      <c r="BH12" s="1111"/>
      <c r="BI12" s="1111"/>
      <c r="BJ12" s="1114"/>
      <c r="BK12" s="1110"/>
      <c r="BL12" s="1115"/>
      <c r="BM12" s="1108"/>
      <c r="BN12" s="1115"/>
      <c r="BO12" s="1116"/>
      <c r="BP12" s="1117">
        <v>0</v>
      </c>
    </row>
    <row r="13" spans="1:68" ht="18" customHeight="1" x14ac:dyDescent="0.4">
      <c r="A13" s="2378"/>
      <c r="B13" s="979"/>
      <c r="C13" s="1040"/>
      <c r="D13" s="944"/>
      <c r="E13" s="944"/>
      <c r="F13" s="1118" t="s">
        <v>1919</v>
      </c>
      <c r="G13" s="1119">
        <f>SUMIFS(※集計※障害学生情報入力シート!$L$29:$L$1028,障害学生情報入力シート!$E$29:$E$1028,障害学生情報入力シート!$E$2,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3" s="717">
        <f>SUMIFS(※集計※障害学生情報入力シート!$L$29:$L$1028,障害学生情報入力シート!$E$29:$E$1028,障害学生情報入力シート!$E$2,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3" s="1120">
        <f>SUMIFS(※集計※障害学生情報入力シート!$L$29:$L$1028,障害学生情報入力シート!$E$29:$E$1028,障害学生情報入力シート!$E$2,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3" s="1121">
        <f>SUMIFS(※集計※障害学生情報入力シート!$L$29:$L$1028,障害学生情報入力シート!$E$29:$E$1028,障害学生情報入力シート!$E$2,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3" s="1122">
        <f>SUMIFS(※集計※障害学生情報入力シート!$L$29:$L$1028,障害学生情報入力シート!$E$29:$E$1028,障害学生情報入力シート!$E$2,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3" s="1120">
        <f>SUMIFS(※集計※障害学生情報入力シート!$L$29:$L$1028,障害学生情報入力シート!$E$29:$E$1028,障害学生情報入力シート!$E$2,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3" s="1121">
        <f>SUMIFS(※集計※障害学生情報入力シート!$L$29:$L$1028,障害学生情報入力シート!$E$29:$E$1028,障害学生情報入力シート!$E$2,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3" s="1122">
        <f>SUMIFS(※集計※障害学生情報入力シート!$L$29:$L$1028,障害学生情報入力シート!$E$29:$E$1028,障害学生情報入力シート!$E$2,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3" s="1122">
        <f>SUMIFS(※集計※障害学生情報入力シート!$L$29:$L$1028,障害学生情報入力シート!$E$29:$E$1028,障害学生情報入力シート!$E$2,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3" s="1120">
        <f>SUMIFS(※集計※障害学生情報入力シート!$L$29:$L$1028,障害学生情報入力シート!$E$29:$E$1028,障害学生情報入力シート!$E$2,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3" s="1123">
        <f>SUMIFS(※集計※障害学生情報入力シート!$L$29:$L$1028,障害学生情報入力シート!$E$29:$E$1028,障害学生情報入力シート!$E$2,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3" s="1124">
        <f>SUMIFS(※集計※障害学生情報入力シート!$L$29:$L$1028,障害学生情報入力シート!$E$29:$E$1028,障害学生情報入力シート!$E$2,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3" s="1125">
        <f>SUMIFS(※集計※障害学生情報入力シート!$L$29:$L$1028,障害学生情報入力シート!$E$29:$E$1028,障害学生情報入力シート!$E$2,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3" s="1125">
        <f>SUMIFS(※集計※障害学生情報入力シート!$L$29:$L$1028,障害学生情報入力シート!$E$29:$E$1028,障害学生情報入力シート!$E$2,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3" s="1126">
        <f>SUMIFS(※集計※障害学生情報入力シート!$L$29:$L$1028,障害学生情報入力シート!$E$29:$E$1028,障害学生情報入力シート!$E$2,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3" s="1127">
        <f>SUMIFS(※集計※障害学生情報入力シート!$L$29:$L$1028,障害学生情報入力シート!$E$29:$E$1028,障害学生情報入力シート!$E$2,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3" s="1128">
        <f>SUMIFS(※集計※障害学生情報入力シート!$L$29:$L$1028,障害学生情報入力シート!$E$29:$E$1028,障害学生情報入力シート!$E$2,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3" s="1125">
        <f>SUMIFS(※集計※障害学生情報入力シート!$L$29:$L$1028,障害学生情報入力シート!$E$29:$E$1028,障害学生情報入力シート!$E$2,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3" s="1125">
        <f>SUMIFS(※集計※障害学生情報入力シート!$L$29:$L$1028,障害学生情報入力シート!$E$29:$E$1028,障害学生情報入力シート!$E$2,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3" s="1125">
        <f>SUMIFS(※集計※障害学生情報入力シート!$L$29:$L$1028,障害学生情報入力シート!$E$29:$E$1028,障害学生情報入力シート!$E$2,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3" s="1129">
        <f>SUMIFS(※集計※障害学生情報入力シート!$L$29:$L$1028,障害学生情報入力シート!$E$29:$E$1028,障害学生情報入力シート!$E$2,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3" s="1130">
        <f>SUMIFS(※集計※障害学生情報入力シート!$L$29:$L$1028,障害学生情報入力シート!$E$29:$E$1028,障害学生情報入力シート!$E$2,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3" s="1131">
        <f>SUMIFS(※集計※障害学生情報入力シート!$L$29:$L$1028,障害学生情報入力シート!$E$29:$E$1028,障害学生情報入力シート!$E$2,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3" s="1131">
        <f>SUMIFS(※集計※障害学生情報入力シート!$L$29:$L$1028,障害学生情報入力シート!$E$29:$E$1028,障害学生情報入力シート!$E$2,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3" s="1132">
        <f>SUMIFS(※集計※障害学生情報入力シート!$L$29:$L$1028,障害学生情報入力シート!$E$29:$E$1028,障害学生情報入力シート!$E$2,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3" s="1133">
        <f>SUMIFS(※集計※障害学生情報入力シート!$L$29:$L$1028,障害学生情報入力シート!$E$29:$E$1028,障害学生情報入力シート!$E$2,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3" s="1134">
        <f t="shared" si="1"/>
        <v>0</v>
      </c>
      <c r="AH13" s="151"/>
      <c r="AJ13" s="2433"/>
      <c r="AK13" s="1003"/>
      <c r="AL13" s="1058"/>
      <c r="AM13" s="964"/>
      <c r="AN13" s="964"/>
      <c r="AO13" s="764" t="s">
        <v>1919</v>
      </c>
      <c r="AP13" s="1135"/>
      <c r="AQ13" s="943"/>
      <c r="AR13" s="1136"/>
      <c r="AS13" s="1135"/>
      <c r="AT13" s="1137"/>
      <c r="AU13" s="1136"/>
      <c r="AV13" s="1135"/>
      <c r="AW13" s="1137"/>
      <c r="AX13" s="1137"/>
      <c r="AY13" s="1136"/>
      <c r="AZ13" s="1138"/>
      <c r="BA13" s="1139"/>
      <c r="BB13" s="1140"/>
      <c r="BC13" s="1140"/>
      <c r="BD13" s="1141"/>
      <c r="BE13" s="1142"/>
      <c r="BF13" s="1143"/>
      <c r="BG13" s="1140"/>
      <c r="BH13" s="1140"/>
      <c r="BI13" s="1140"/>
      <c r="BJ13" s="1144"/>
      <c r="BK13" s="1145"/>
      <c r="BL13" s="1146"/>
      <c r="BM13" s="1147"/>
      <c r="BN13" s="1146"/>
      <c r="BO13" s="1148"/>
      <c r="BP13" s="1149">
        <v>0</v>
      </c>
    </row>
    <row r="14" spans="1:68" ht="18" customHeight="1" x14ac:dyDescent="0.4">
      <c r="A14" s="2378"/>
      <c r="B14" s="2376" t="s">
        <v>1606</v>
      </c>
      <c r="C14" s="2369"/>
      <c r="D14" s="2374" t="s">
        <v>1605</v>
      </c>
      <c r="E14" s="2374"/>
      <c r="F14" s="2374"/>
      <c r="G14" s="1150">
        <f>COUNTIFS(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 s="1151">
        <f>COUNTIFS(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 s="1152">
        <f>COUNTIFS(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 s="1153">
        <f>COUNTIFS(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 s="1154">
        <f>COUNTIFS(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 s="1152">
        <f>COUNTIFS(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 s="1153">
        <f>COUNTIFS(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 s="1154">
        <f>COUNTIFS(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 s="1154">
        <f>COUNTIFS(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 s="1152">
        <f>COUNTIFS(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 s="1155">
        <f>COUNTIFS(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 s="1156">
        <f>COUNTIFS(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 s="1157">
        <f>COUNTIFS(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 s="1157">
        <f>COUNTIFS(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 s="1158">
        <f>COUNTIFS(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 s="1159">
        <f>COUNTIFS(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 s="1160">
        <f>COUNTIFS(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 s="1157">
        <f>COUNTIFS(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 s="1157">
        <f>COUNTIFS(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 s="1157">
        <f>COUNTIFS(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 s="1158">
        <f>COUNTIFS(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 s="1152">
        <f>COUNTIFS(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 s="1161">
        <f>COUNTIFS(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 s="1161">
        <f>COUNTIFS(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 s="1162">
        <f>COUNTIFS(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 s="1163">
        <f>COUNTIFS(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 s="1082">
        <f t="shared" si="1"/>
        <v>0</v>
      </c>
      <c r="AH14" s="151"/>
      <c r="AJ14" s="2433"/>
      <c r="AK14" s="2427" t="s">
        <v>1606</v>
      </c>
      <c r="AL14" s="2428"/>
      <c r="AM14" s="2435" t="s">
        <v>1605</v>
      </c>
      <c r="AN14" s="2435"/>
      <c r="AO14" s="2436"/>
      <c r="AP14" s="1083"/>
      <c r="AQ14" s="1084"/>
      <c r="AR14" s="1085"/>
      <c r="AS14" s="1083"/>
      <c r="AT14" s="1086"/>
      <c r="AU14" s="1085"/>
      <c r="AV14" s="1083"/>
      <c r="AW14" s="1086"/>
      <c r="AX14" s="1086"/>
      <c r="AY14" s="1085"/>
      <c r="AZ14" s="1087"/>
      <c r="BA14" s="1088"/>
      <c r="BB14" s="1089"/>
      <c r="BC14" s="1089"/>
      <c r="BD14" s="1090"/>
      <c r="BE14" s="1091"/>
      <c r="BF14" s="1092"/>
      <c r="BG14" s="1089"/>
      <c r="BH14" s="1089"/>
      <c r="BI14" s="1089"/>
      <c r="BJ14" s="1090"/>
      <c r="BK14" s="1085"/>
      <c r="BL14" s="1093"/>
      <c r="BM14" s="1092"/>
      <c r="BN14" s="1093"/>
      <c r="BO14" s="1093"/>
      <c r="BP14" s="1094">
        <v>0</v>
      </c>
    </row>
    <row r="15" spans="1:68" ht="18" customHeight="1" x14ac:dyDescent="0.4">
      <c r="A15" s="2378"/>
      <c r="B15" s="2375"/>
      <c r="C15" s="2371"/>
      <c r="D15" s="1095"/>
      <c r="E15" s="2366" t="s">
        <v>1602</v>
      </c>
      <c r="F15" s="2367"/>
      <c r="G15" s="1096">
        <f>SUMIFS(※集計※障害学生情報入力シート!$K$29:$K$1028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5" s="1097">
        <f>SUMIFS(※集計※障害学生情報入力シート!$K$29:$K$1028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5" s="1098">
        <f>SUMIFS(※集計※障害学生情報入力シート!$K$29:$K$1028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5" s="1099">
        <f>SUMIFS(※集計※障害学生情報入力シート!$K$29:$K$1028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5" s="1100">
        <f>SUMIFS(※集計※障害学生情報入力シート!$K$29:$K$1028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5" s="1098">
        <f>SUMIFS(※集計※障害学生情報入力シート!$K$29:$K$1028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5" s="1099">
        <f>SUMIFS(※集計※障害学生情報入力シート!$K$29:$K$1028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5" s="1100">
        <f>SUMIFS(※集計※障害学生情報入力シート!$K$29:$K$1028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5" s="1100">
        <f>SUMIFS(※集計※障害学生情報入力シート!$K$29:$K$1028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5" s="1098">
        <f>SUMIFS(※集計※障害学生情報入力シート!$K$29:$K$1028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5" s="1101">
        <f>SUMIFS(※集計※障害学生情報入力シート!$K$29:$K$1028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5" s="1102">
        <f>SUMIFS(※集計※障害学生情報入力シート!$K$29:$K$1028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5" s="1100">
        <f>SUMIFS(※集計※障害学生情報入力シート!$K$29:$K$1028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5" s="1100">
        <f>SUMIFS(※集計※障害学生情報入力シート!$K$29:$K$1028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5" s="1103">
        <f>SUMIFS(※集計※障害学生情報入力シート!$K$29:$K$1028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5" s="1098">
        <f>SUMIFS(※集計※障害学生情報入力シート!$K$29:$K$1028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5" s="1099">
        <f>SUMIFS(※集計※障害学生情報入力シート!$K$29:$K$1028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5" s="1100">
        <f>SUMIFS(※集計※障害学生情報入力シート!$K$29:$K$1028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5" s="1100">
        <f>SUMIFS(※集計※障害学生情報入力シート!$K$29:$K$1028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5" s="1100">
        <f>SUMIFS(※集計※障害学生情報入力シート!$K$29:$K$1028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5" s="1103">
        <f>SUMIFS(※集計※障害学生情報入力シート!$K$29:$K$1028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5" s="1098">
        <f>SUMIFS(※集計※障害学生情報入力シート!$K$29:$K$1028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5" s="1104">
        <f>SUMIFS(※集計※障害学生情報入力シート!$K$29:$K$1028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5" s="1104">
        <f>SUMIFS(※集計※障害学生情報入力シート!$K$29:$K$1028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5" s="1101">
        <f>SUMIFS(※集計※障害学生情報入力シート!$K$29:$K$1028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5" s="1105">
        <f>SUMIFS(※集計※障害学生情報入力シート!$K$29:$K$1028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5" s="1106">
        <f t="shared" si="1"/>
        <v>0</v>
      </c>
      <c r="AH15" s="151"/>
      <c r="AJ15" s="2433"/>
      <c r="AK15" s="2425"/>
      <c r="AL15" s="2426"/>
      <c r="AM15" s="1107"/>
      <c r="AN15" s="2437" t="s">
        <v>1602</v>
      </c>
      <c r="AO15" s="2438"/>
      <c r="AP15" s="1108"/>
      <c r="AQ15" s="1109"/>
      <c r="AR15" s="1110"/>
      <c r="AS15" s="1108"/>
      <c r="AT15" s="1111"/>
      <c r="AU15" s="1110"/>
      <c r="AV15" s="1108"/>
      <c r="AW15" s="1111"/>
      <c r="AX15" s="1111"/>
      <c r="AY15" s="1110"/>
      <c r="AZ15" s="1112"/>
      <c r="BA15" s="1113"/>
      <c r="BB15" s="1111"/>
      <c r="BC15" s="1111"/>
      <c r="BD15" s="1114"/>
      <c r="BE15" s="1110"/>
      <c r="BF15" s="1108"/>
      <c r="BG15" s="1111"/>
      <c r="BH15" s="1111"/>
      <c r="BI15" s="1111"/>
      <c r="BJ15" s="1114"/>
      <c r="BK15" s="1110"/>
      <c r="BL15" s="1115"/>
      <c r="BM15" s="1108"/>
      <c r="BN15" s="1115"/>
      <c r="BO15" s="1116"/>
      <c r="BP15" s="1117">
        <v>0</v>
      </c>
    </row>
    <row r="16" spans="1:68" ht="18" customHeight="1" x14ac:dyDescent="0.4">
      <c r="A16" s="2378"/>
      <c r="B16" s="1164"/>
      <c r="C16" s="1040"/>
      <c r="D16" s="944"/>
      <c r="E16" s="944"/>
      <c r="F16" s="1118" t="s">
        <v>1919</v>
      </c>
      <c r="G16" s="1119">
        <f>SUMIFS(※集計※障害学生情報入力シート!$L$29:$L$1028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6" s="717">
        <f>SUMIFS(※集計※障害学生情報入力シート!$L$29:$L$1028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6" s="1120">
        <f>SUMIFS(※集計※障害学生情報入力シート!$L$29:$L$1028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6" s="1121">
        <f>SUMIFS(※集計※障害学生情報入力シート!$L$29:$L$1028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6" s="1122">
        <f>SUMIFS(※集計※障害学生情報入力シート!$L$29:$L$1028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6" s="1120">
        <f>SUMIFS(※集計※障害学生情報入力シート!$L$29:$L$1028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6" s="1121">
        <f>SUMIFS(※集計※障害学生情報入力シート!$L$29:$L$1028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6" s="1122">
        <f>SUMIFS(※集計※障害学生情報入力シート!$L$29:$L$1028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6" s="1122">
        <f>SUMIFS(※集計※障害学生情報入力シート!$L$29:$L$1028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6" s="1120">
        <f>SUMIFS(※集計※障害学生情報入力シート!$L$29:$L$1028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6" s="1123">
        <f>SUMIFS(※集計※障害学生情報入力シート!$L$29:$L$1028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6" s="1124">
        <f>SUMIFS(※集計※障害学生情報入力シート!$L$29:$L$1028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6" s="1125">
        <f>SUMIFS(※集計※障害学生情報入力シート!$L$29:$L$1028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6" s="1125">
        <f>SUMIFS(※集計※障害学生情報入力シート!$L$29:$L$1028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6" s="1126">
        <f>SUMIFS(※集計※障害学生情報入力シート!$L$29:$L$1028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6" s="1127">
        <f>SUMIFS(※集計※障害学生情報入力シート!$L$29:$L$1028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6" s="1128">
        <f>SUMIFS(※集計※障害学生情報入力シート!$L$29:$L$1028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6" s="1125">
        <f>SUMIFS(※集計※障害学生情報入力シート!$L$29:$L$1028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6" s="1125">
        <f>SUMIFS(※集計※障害学生情報入力シート!$L$29:$L$1028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6" s="1125">
        <f>SUMIFS(※集計※障害学生情報入力シート!$L$29:$L$1028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6" s="1129">
        <f>SUMIFS(※集計※障害学生情報入力シート!$L$29:$L$1028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6" s="1130">
        <f>SUMIFS(※集計※障害学生情報入力シート!$L$29:$L$1028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6" s="1131">
        <f>SUMIFS(※集計※障害学生情報入力シート!$L$29:$L$1028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6" s="1131">
        <f>SUMIFS(※集計※障害学生情報入力シート!$L$29:$L$1028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6" s="1132">
        <f>SUMIFS(※集計※障害学生情報入力シート!$L$29:$L$1028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6" s="1133">
        <f>SUMIFS(※集計※障害学生情報入力シート!$L$29:$L$1028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6" s="1165">
        <f t="shared" si="1"/>
        <v>0</v>
      </c>
      <c r="AH16" s="151"/>
      <c r="AJ16" s="2433"/>
      <c r="AK16" s="1166"/>
      <c r="AL16" s="1058"/>
      <c r="AM16" s="964"/>
      <c r="AN16" s="964"/>
      <c r="AO16" s="764" t="s">
        <v>1919</v>
      </c>
      <c r="AP16" s="1135"/>
      <c r="AQ16" s="943"/>
      <c r="AR16" s="1136"/>
      <c r="AS16" s="1135"/>
      <c r="AT16" s="1137"/>
      <c r="AU16" s="1136"/>
      <c r="AV16" s="1135"/>
      <c r="AW16" s="1137"/>
      <c r="AX16" s="1137"/>
      <c r="AY16" s="1136"/>
      <c r="AZ16" s="1138"/>
      <c r="BA16" s="1139"/>
      <c r="BB16" s="1140"/>
      <c r="BC16" s="1140"/>
      <c r="BD16" s="1141"/>
      <c r="BE16" s="1142"/>
      <c r="BF16" s="1143"/>
      <c r="BG16" s="1140"/>
      <c r="BH16" s="1140"/>
      <c r="BI16" s="1140"/>
      <c r="BJ16" s="1144"/>
      <c r="BK16" s="1145"/>
      <c r="BL16" s="1146"/>
      <c r="BM16" s="1147"/>
      <c r="BN16" s="1146"/>
      <c r="BO16" s="1148"/>
      <c r="BP16" s="1167">
        <v>0</v>
      </c>
    </row>
    <row r="17" spans="1:68" ht="18" customHeight="1" x14ac:dyDescent="0.4">
      <c r="A17" s="2378"/>
      <c r="B17" s="2376" t="s">
        <v>1607</v>
      </c>
      <c r="C17" s="2369"/>
      <c r="D17" s="2374" t="s">
        <v>1605</v>
      </c>
      <c r="E17" s="2374"/>
      <c r="F17" s="2374"/>
      <c r="G17" s="1150">
        <f>COUNTIFS(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7" s="1151">
        <f>COUNTIFS(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7" s="1152">
        <f>COUNTIFS(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7" s="1153">
        <f>COUNTIFS(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7" s="1154">
        <f>COUNTIFS(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7" s="1152">
        <f>COUNTIFS(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7" s="1153">
        <f>COUNTIFS(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7" s="1154">
        <f>COUNTIFS(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7" s="1154">
        <f>COUNTIFS(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7" s="1152">
        <f>COUNTIFS(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7" s="1155">
        <f>COUNTIFS(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7" s="1156">
        <f>COUNTIFS(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7" s="1157">
        <f>COUNTIFS(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7" s="1157">
        <f>COUNTIFS(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7" s="1158">
        <f>COUNTIFS(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7" s="1159">
        <f>COUNTIFS(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7" s="1160">
        <f>COUNTIFS(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7" s="1157">
        <f>COUNTIFS(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7" s="1157">
        <f>COUNTIFS(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7" s="1157">
        <f>COUNTIFS(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7" s="1158">
        <f>COUNTIFS(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7" s="1152">
        <f>COUNTIFS(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7" s="1161">
        <f>COUNTIFS(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7" s="1161">
        <f>COUNTIFS(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7" s="1162">
        <f>COUNTIFS(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7" s="1163">
        <f>COUNTIFS(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7" s="1082">
        <f t="shared" si="1"/>
        <v>0</v>
      </c>
      <c r="AH17" s="151"/>
      <c r="AJ17" s="2433"/>
      <c r="AK17" s="2427" t="s">
        <v>1607</v>
      </c>
      <c r="AL17" s="2428"/>
      <c r="AM17" s="2435" t="s">
        <v>1605</v>
      </c>
      <c r="AN17" s="2435"/>
      <c r="AO17" s="2436"/>
      <c r="AP17" s="1083"/>
      <c r="AQ17" s="1084"/>
      <c r="AR17" s="1085"/>
      <c r="AS17" s="1083"/>
      <c r="AT17" s="1086"/>
      <c r="AU17" s="1085"/>
      <c r="AV17" s="1083"/>
      <c r="AW17" s="1086"/>
      <c r="AX17" s="1086"/>
      <c r="AY17" s="1085"/>
      <c r="AZ17" s="1087"/>
      <c r="BA17" s="1088"/>
      <c r="BB17" s="1089"/>
      <c r="BC17" s="1089"/>
      <c r="BD17" s="1090"/>
      <c r="BE17" s="1091"/>
      <c r="BF17" s="1092"/>
      <c r="BG17" s="1089"/>
      <c r="BH17" s="1089"/>
      <c r="BI17" s="1089"/>
      <c r="BJ17" s="1090"/>
      <c r="BK17" s="1085"/>
      <c r="BL17" s="1093"/>
      <c r="BM17" s="1092"/>
      <c r="BN17" s="1093"/>
      <c r="BO17" s="1093"/>
      <c r="BP17" s="1094">
        <v>0</v>
      </c>
    </row>
    <row r="18" spans="1:68" ht="18" customHeight="1" x14ac:dyDescent="0.4">
      <c r="A18" s="2378"/>
      <c r="B18" s="2375"/>
      <c r="C18" s="2371"/>
      <c r="D18" s="1095"/>
      <c r="E18" s="2366" t="s">
        <v>1602</v>
      </c>
      <c r="F18" s="2367"/>
      <c r="G18" s="1096">
        <f>SUMIFS(※集計※障害学生情報入力シート!$K$29:$K$1028,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8" s="1097">
        <f>SUMIFS(※集計※障害学生情報入力シート!$K$29:$K$1028,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8" s="1098">
        <f>SUMIFS(※集計※障害学生情報入力シート!$K$29:$K$1028,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8" s="1099">
        <f>SUMIFS(※集計※障害学生情報入力シート!$K$29:$K$1028,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8" s="1100">
        <f>SUMIFS(※集計※障害学生情報入力シート!$K$29:$K$1028,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8" s="1098">
        <f>SUMIFS(※集計※障害学生情報入力シート!$K$29:$K$1028,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8" s="1099">
        <f>SUMIFS(※集計※障害学生情報入力シート!$K$29:$K$1028,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8" s="1100">
        <f>SUMIFS(※集計※障害学生情報入力シート!$K$29:$K$1028,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8" s="1100">
        <f>SUMIFS(※集計※障害学生情報入力シート!$K$29:$K$1028,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8" s="1098">
        <f>SUMIFS(※集計※障害学生情報入力シート!$K$29:$K$1028,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8" s="1101">
        <f>SUMIFS(※集計※障害学生情報入力シート!$K$29:$K$1028,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8" s="1102">
        <f>SUMIFS(※集計※障害学生情報入力シート!$K$29:$K$1028,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8" s="1100">
        <f>SUMIFS(※集計※障害学生情報入力シート!$K$29:$K$1028,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8" s="1100">
        <f>SUMIFS(※集計※障害学生情報入力シート!$K$29:$K$1028,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8" s="1103">
        <f>SUMIFS(※集計※障害学生情報入力シート!$K$29:$K$1028,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8" s="1098">
        <f>SUMIFS(※集計※障害学生情報入力シート!$K$29:$K$1028,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8" s="1099">
        <f>SUMIFS(※集計※障害学生情報入力シート!$K$29:$K$1028,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8" s="1100">
        <f>SUMIFS(※集計※障害学生情報入力シート!$K$29:$K$1028,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8" s="1100">
        <f>SUMIFS(※集計※障害学生情報入力シート!$K$29:$K$1028,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8" s="1100">
        <f>SUMIFS(※集計※障害学生情報入力シート!$K$29:$K$1028,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8" s="1103">
        <f>SUMIFS(※集計※障害学生情報入力シート!$K$29:$K$1028,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8" s="1098">
        <f>SUMIFS(※集計※障害学生情報入力シート!$K$29:$K$1028,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8" s="1104">
        <f>SUMIFS(※集計※障害学生情報入力シート!$K$29:$K$1028,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8" s="1104">
        <f>SUMIFS(※集計※障害学生情報入力シート!$K$29:$K$1028,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8" s="1101">
        <f>SUMIFS(※集計※障害学生情報入力シート!$K$29:$K$1028,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8" s="1105">
        <f>SUMIFS(※集計※障害学生情報入力シート!$K$29:$K$1028,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8" s="1106">
        <f t="shared" si="1"/>
        <v>0</v>
      </c>
      <c r="AH18" s="151"/>
      <c r="AJ18" s="2433"/>
      <c r="AK18" s="2425"/>
      <c r="AL18" s="2426"/>
      <c r="AM18" s="1107"/>
      <c r="AN18" s="2437" t="s">
        <v>1602</v>
      </c>
      <c r="AO18" s="2438"/>
      <c r="AP18" s="1108"/>
      <c r="AQ18" s="1109"/>
      <c r="AR18" s="1110"/>
      <c r="AS18" s="1108"/>
      <c r="AT18" s="1111"/>
      <c r="AU18" s="1110"/>
      <c r="AV18" s="1108"/>
      <c r="AW18" s="1111"/>
      <c r="AX18" s="1111"/>
      <c r="AY18" s="1110"/>
      <c r="AZ18" s="1112"/>
      <c r="BA18" s="1113"/>
      <c r="BB18" s="1111"/>
      <c r="BC18" s="1111"/>
      <c r="BD18" s="1114"/>
      <c r="BE18" s="1110"/>
      <c r="BF18" s="1108"/>
      <c r="BG18" s="1111"/>
      <c r="BH18" s="1111"/>
      <c r="BI18" s="1111"/>
      <c r="BJ18" s="1114"/>
      <c r="BK18" s="1110"/>
      <c r="BL18" s="1115"/>
      <c r="BM18" s="1108"/>
      <c r="BN18" s="1115"/>
      <c r="BO18" s="1116"/>
      <c r="BP18" s="1117">
        <v>0</v>
      </c>
    </row>
    <row r="19" spans="1:68" ht="18" customHeight="1" x14ac:dyDescent="0.4">
      <c r="A19" s="2378"/>
      <c r="B19" s="979"/>
      <c r="C19" s="1040"/>
      <c r="D19" s="944"/>
      <c r="E19" s="944"/>
      <c r="F19" s="1118" t="s">
        <v>1919</v>
      </c>
      <c r="G19" s="1119">
        <f>SUMIFS(※集計※障害学生情報入力シート!$L$29:$L$1028,障害学生情報入力シート!$E$29:$E$1028,障害学生情報入力シート!$E$2,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 s="717">
        <f>SUMIFS(※集計※障害学生情報入力シート!$L$29:$L$1028,障害学生情報入力シート!$E$29:$E$1028,障害学生情報入力シート!$E$2,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 s="1120">
        <f>SUMIFS(※集計※障害学生情報入力シート!$L$29:$L$1028,障害学生情報入力シート!$E$29:$E$1028,障害学生情報入力シート!$E$2,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 s="1121">
        <f>SUMIFS(※集計※障害学生情報入力シート!$L$29:$L$1028,障害学生情報入力シート!$E$29:$E$1028,障害学生情報入力シート!$E$2,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 s="1122">
        <f>SUMIFS(※集計※障害学生情報入力シート!$L$29:$L$1028,障害学生情報入力シート!$E$29:$E$1028,障害学生情報入力シート!$E$2,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 s="1120">
        <f>SUMIFS(※集計※障害学生情報入力シート!$L$29:$L$1028,障害学生情報入力シート!$E$29:$E$1028,障害学生情報入力シート!$E$2,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 s="1121">
        <f>SUMIFS(※集計※障害学生情報入力シート!$L$29:$L$1028,障害学生情報入力シート!$E$29:$E$1028,障害学生情報入力シート!$E$2,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 s="1122">
        <f>SUMIFS(※集計※障害学生情報入力シート!$L$29:$L$1028,障害学生情報入力シート!$E$29:$E$1028,障害学生情報入力シート!$E$2,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 s="1122">
        <f>SUMIFS(※集計※障害学生情報入力シート!$L$29:$L$1028,障害学生情報入力シート!$E$29:$E$1028,障害学生情報入力シート!$E$2,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 s="1120">
        <f>SUMIFS(※集計※障害学生情報入力シート!$L$29:$L$1028,障害学生情報入力シート!$E$29:$E$1028,障害学生情報入力シート!$E$2,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 s="1123">
        <f>SUMIFS(※集計※障害学生情報入力シート!$L$29:$L$1028,障害学生情報入力シート!$E$29:$E$1028,障害学生情報入力シート!$E$2,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 s="1124">
        <f>SUMIFS(※集計※障害学生情報入力シート!$L$29:$L$1028,障害学生情報入力シート!$E$29:$E$1028,障害学生情報入力シート!$E$2,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 s="1125">
        <f>SUMIFS(※集計※障害学生情報入力シート!$L$29:$L$1028,障害学生情報入力シート!$E$29:$E$1028,障害学生情報入力シート!$E$2,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 s="1125">
        <f>SUMIFS(※集計※障害学生情報入力シート!$L$29:$L$1028,障害学生情報入力シート!$E$29:$E$1028,障害学生情報入力シート!$E$2,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 s="1126">
        <f>SUMIFS(※集計※障害学生情報入力シート!$L$29:$L$1028,障害学生情報入力シート!$E$29:$E$1028,障害学生情報入力シート!$E$2,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 s="1127">
        <f>SUMIFS(※集計※障害学生情報入力シート!$L$29:$L$1028,障害学生情報入力シート!$E$29:$E$1028,障害学生情報入力シート!$E$2,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 s="1128">
        <f>SUMIFS(※集計※障害学生情報入力シート!$L$29:$L$1028,障害学生情報入力シート!$E$29:$E$1028,障害学生情報入力シート!$E$2,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 s="1125">
        <f>SUMIFS(※集計※障害学生情報入力シート!$L$29:$L$1028,障害学生情報入力シート!$E$29:$E$1028,障害学生情報入力シート!$E$2,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 s="1125">
        <f>SUMIFS(※集計※障害学生情報入力シート!$L$29:$L$1028,障害学生情報入力シート!$E$29:$E$1028,障害学生情報入力シート!$E$2,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 s="1125">
        <f>SUMIFS(※集計※障害学生情報入力シート!$L$29:$L$1028,障害学生情報入力シート!$E$29:$E$1028,障害学生情報入力シート!$E$2,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 s="1129">
        <f>SUMIFS(※集計※障害学生情報入力シート!$L$29:$L$1028,障害学生情報入力シート!$E$29:$E$1028,障害学生情報入力シート!$E$2,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 s="1130">
        <f>SUMIFS(※集計※障害学生情報入力シート!$L$29:$L$1028,障害学生情報入力シート!$E$29:$E$1028,障害学生情報入力シート!$E$2,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 s="1131">
        <f>SUMIFS(※集計※障害学生情報入力シート!$L$29:$L$1028,障害学生情報入力シート!$E$29:$E$1028,障害学生情報入力シート!$E$2,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 s="1131">
        <f>SUMIFS(※集計※障害学生情報入力シート!$L$29:$L$1028,障害学生情報入力シート!$E$29:$E$1028,障害学生情報入力シート!$E$2,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 s="1132">
        <f>SUMIFS(※集計※障害学生情報入力シート!$L$29:$L$1028,障害学生情報入力シート!$E$29:$E$1028,障害学生情報入力シート!$E$2,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 s="1133">
        <f>SUMIFS(※集計※障害学生情報入力シート!$L$29:$L$1028,障害学生情報入力シート!$E$29:$E$1028,障害学生情報入力シート!$E$2,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 s="1134">
        <f t="shared" si="1"/>
        <v>0</v>
      </c>
      <c r="AH19" s="151"/>
      <c r="AJ19" s="2433"/>
      <c r="AK19" s="1003"/>
      <c r="AL19" s="1058"/>
      <c r="AM19" s="964"/>
      <c r="AN19" s="964"/>
      <c r="AO19" s="764" t="s">
        <v>1919</v>
      </c>
      <c r="AP19" s="1135"/>
      <c r="AQ19" s="943"/>
      <c r="AR19" s="1136"/>
      <c r="AS19" s="1135"/>
      <c r="AT19" s="1137"/>
      <c r="AU19" s="1136"/>
      <c r="AV19" s="1135"/>
      <c r="AW19" s="1137"/>
      <c r="AX19" s="1137"/>
      <c r="AY19" s="1136"/>
      <c r="AZ19" s="1138"/>
      <c r="BA19" s="1139"/>
      <c r="BB19" s="1140"/>
      <c r="BC19" s="1140"/>
      <c r="BD19" s="1141"/>
      <c r="BE19" s="1142"/>
      <c r="BF19" s="1143"/>
      <c r="BG19" s="1140"/>
      <c r="BH19" s="1140"/>
      <c r="BI19" s="1140"/>
      <c r="BJ19" s="1144"/>
      <c r="BK19" s="1145"/>
      <c r="BL19" s="1146"/>
      <c r="BM19" s="1147"/>
      <c r="BN19" s="1146"/>
      <c r="BO19" s="1148"/>
      <c r="BP19" s="1149">
        <v>0</v>
      </c>
    </row>
    <row r="20" spans="1:68" ht="18" customHeight="1" x14ac:dyDescent="0.4">
      <c r="A20" s="2378"/>
      <c r="B20" s="2376" t="s">
        <v>1608</v>
      </c>
      <c r="C20" s="2369"/>
      <c r="D20" s="2374" t="s">
        <v>1605</v>
      </c>
      <c r="E20" s="2374"/>
      <c r="F20" s="2374"/>
      <c r="G20" s="1150">
        <f>COUNTIFS(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0" s="1151">
        <f>COUNTIFS(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0" s="1152">
        <f>COUNTIFS(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0" s="1153">
        <f>COUNTIFS(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0" s="1154">
        <f>COUNTIFS(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0" s="1152">
        <f>COUNTIFS(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0" s="1153">
        <f>COUNTIFS(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0" s="1154">
        <f>COUNTIFS(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0" s="1154">
        <f>COUNTIFS(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0" s="1152">
        <f>COUNTIFS(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0" s="1155">
        <f>COUNTIFS(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0" s="1156">
        <f>COUNTIFS(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0" s="1157">
        <f>COUNTIFS(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0" s="1157">
        <f>COUNTIFS(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0" s="1158">
        <f>COUNTIFS(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0" s="1159">
        <f>COUNTIFS(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0" s="1160">
        <f>COUNTIFS(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0" s="1157">
        <f>COUNTIFS(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0" s="1157">
        <f>COUNTIFS(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0" s="1157">
        <f>COUNTIFS(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0" s="1158">
        <f>COUNTIFS(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0" s="1152">
        <f>COUNTIFS(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0" s="1161">
        <f>COUNTIFS(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0" s="1161">
        <f>COUNTIFS(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0" s="1162">
        <f>COUNTIFS(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0" s="1163">
        <f>COUNTIFS(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0" s="1082">
        <f t="shared" si="1"/>
        <v>0</v>
      </c>
      <c r="AH20" s="151"/>
      <c r="AJ20" s="2433"/>
      <c r="AK20" s="2427" t="s">
        <v>1608</v>
      </c>
      <c r="AL20" s="2428"/>
      <c r="AM20" s="2435" t="s">
        <v>1605</v>
      </c>
      <c r="AN20" s="2435"/>
      <c r="AO20" s="2436"/>
      <c r="AP20" s="1083"/>
      <c r="AQ20" s="1084"/>
      <c r="AR20" s="1085"/>
      <c r="AS20" s="1083"/>
      <c r="AT20" s="1086"/>
      <c r="AU20" s="1085"/>
      <c r="AV20" s="1083"/>
      <c r="AW20" s="1086"/>
      <c r="AX20" s="1086"/>
      <c r="AY20" s="1085"/>
      <c r="AZ20" s="1087"/>
      <c r="BA20" s="1088"/>
      <c r="BB20" s="1089"/>
      <c r="BC20" s="1089"/>
      <c r="BD20" s="1090"/>
      <c r="BE20" s="1091"/>
      <c r="BF20" s="1092"/>
      <c r="BG20" s="1089"/>
      <c r="BH20" s="1089"/>
      <c r="BI20" s="1089"/>
      <c r="BJ20" s="1090"/>
      <c r="BK20" s="1085"/>
      <c r="BL20" s="1093"/>
      <c r="BM20" s="1092"/>
      <c r="BN20" s="1093"/>
      <c r="BO20" s="1093"/>
      <c r="BP20" s="1094">
        <v>0</v>
      </c>
    </row>
    <row r="21" spans="1:68" ht="18" customHeight="1" x14ac:dyDescent="0.4">
      <c r="A21" s="2378"/>
      <c r="B21" s="2375"/>
      <c r="C21" s="2371"/>
      <c r="D21" s="1095"/>
      <c r="E21" s="2366" t="s">
        <v>1602</v>
      </c>
      <c r="F21" s="2367"/>
      <c r="G21" s="1096">
        <f>SUMIFS(※集計※障害学生情報入力シート!$K$29:$K$1028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1" s="1097">
        <f>SUMIFS(※集計※障害学生情報入力シート!$K$29:$K$1028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1" s="1098">
        <f>SUMIFS(※集計※障害学生情報入力シート!$K$29:$K$1028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1" s="1099">
        <f>SUMIFS(※集計※障害学生情報入力シート!$K$29:$K$1028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1" s="1100">
        <f>SUMIFS(※集計※障害学生情報入力シート!$K$29:$K$1028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1" s="1098">
        <f>SUMIFS(※集計※障害学生情報入力シート!$K$29:$K$1028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1" s="1099">
        <f>SUMIFS(※集計※障害学生情報入力シート!$K$29:$K$1028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1" s="1100">
        <f>SUMIFS(※集計※障害学生情報入力シート!$K$29:$K$1028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1" s="1100">
        <f>SUMIFS(※集計※障害学生情報入力シート!$K$29:$K$1028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1" s="1098">
        <f>SUMIFS(※集計※障害学生情報入力シート!$K$29:$K$1028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1" s="1101">
        <f>SUMIFS(※集計※障害学生情報入力シート!$K$29:$K$1028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1" s="1102">
        <f>SUMIFS(※集計※障害学生情報入力シート!$K$29:$K$1028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1" s="1100">
        <f>SUMIFS(※集計※障害学生情報入力シート!$K$29:$K$1028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1" s="1100">
        <f>SUMIFS(※集計※障害学生情報入力シート!$K$29:$K$1028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1" s="1103">
        <f>SUMIFS(※集計※障害学生情報入力シート!$K$29:$K$1028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1" s="1098">
        <f>SUMIFS(※集計※障害学生情報入力シート!$K$29:$K$1028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1" s="1099">
        <f>SUMIFS(※集計※障害学生情報入力シート!$K$29:$K$1028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1" s="1100">
        <f>SUMIFS(※集計※障害学生情報入力シート!$K$29:$K$1028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1" s="1100">
        <f>SUMIFS(※集計※障害学生情報入力シート!$K$29:$K$1028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1" s="1100">
        <f>SUMIFS(※集計※障害学生情報入力シート!$K$29:$K$1028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1" s="1103">
        <f>SUMIFS(※集計※障害学生情報入力シート!$K$29:$K$1028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1" s="1098">
        <f>SUMIFS(※集計※障害学生情報入力シート!$K$29:$K$1028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1" s="1104">
        <f>SUMIFS(※集計※障害学生情報入力シート!$K$29:$K$1028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1" s="1104">
        <f>SUMIFS(※集計※障害学生情報入力シート!$K$29:$K$1028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1" s="1101">
        <f>SUMIFS(※集計※障害学生情報入力シート!$K$29:$K$1028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1" s="1105">
        <f>SUMIFS(※集計※障害学生情報入力シート!$K$29:$K$1028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1" s="1106">
        <f t="shared" si="1"/>
        <v>0</v>
      </c>
      <c r="AH21" s="151"/>
      <c r="AJ21" s="2433"/>
      <c r="AK21" s="2425"/>
      <c r="AL21" s="2426"/>
      <c r="AM21" s="1107"/>
      <c r="AN21" s="2437" t="s">
        <v>1602</v>
      </c>
      <c r="AO21" s="2438"/>
      <c r="AP21" s="1108"/>
      <c r="AQ21" s="1109"/>
      <c r="AR21" s="1110"/>
      <c r="AS21" s="1108"/>
      <c r="AT21" s="1111"/>
      <c r="AU21" s="1110"/>
      <c r="AV21" s="1108"/>
      <c r="AW21" s="1111"/>
      <c r="AX21" s="1111"/>
      <c r="AY21" s="1110"/>
      <c r="AZ21" s="1112"/>
      <c r="BA21" s="1113"/>
      <c r="BB21" s="1111"/>
      <c r="BC21" s="1111"/>
      <c r="BD21" s="1114"/>
      <c r="BE21" s="1110"/>
      <c r="BF21" s="1108"/>
      <c r="BG21" s="1111"/>
      <c r="BH21" s="1111"/>
      <c r="BI21" s="1111"/>
      <c r="BJ21" s="1114"/>
      <c r="BK21" s="1110"/>
      <c r="BL21" s="1115"/>
      <c r="BM21" s="1108"/>
      <c r="BN21" s="1115"/>
      <c r="BO21" s="1116"/>
      <c r="BP21" s="1117">
        <v>0</v>
      </c>
    </row>
    <row r="22" spans="1:68" ht="18" customHeight="1" x14ac:dyDescent="0.4">
      <c r="A22" s="2378"/>
      <c r="B22" s="979"/>
      <c r="C22" s="980"/>
      <c r="D22" s="944"/>
      <c r="E22" s="944"/>
      <c r="F22" s="1118" t="s">
        <v>1919</v>
      </c>
      <c r="G22" s="1119">
        <f>SUMIFS(※集計※障害学生情報入力シート!$L$29:$L$1028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2" s="717">
        <f>SUMIFS(※集計※障害学生情報入力シート!$L$29:$L$1028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2" s="1120">
        <f>SUMIFS(※集計※障害学生情報入力シート!$L$29:$L$1028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2" s="1121">
        <f>SUMIFS(※集計※障害学生情報入力シート!$L$29:$L$1028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2" s="1122">
        <f>SUMIFS(※集計※障害学生情報入力シート!$L$29:$L$1028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2" s="1120">
        <f>SUMIFS(※集計※障害学生情報入力シート!$L$29:$L$1028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2" s="1121">
        <f>SUMIFS(※集計※障害学生情報入力シート!$L$29:$L$1028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2" s="1122">
        <f>SUMIFS(※集計※障害学生情報入力シート!$L$29:$L$1028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2" s="1122">
        <f>SUMIFS(※集計※障害学生情報入力シート!$L$29:$L$1028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2" s="1120">
        <f>SUMIFS(※集計※障害学生情報入力シート!$L$29:$L$1028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2" s="1123">
        <f>SUMIFS(※集計※障害学生情報入力シート!$L$29:$L$1028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2" s="1124">
        <f>SUMIFS(※集計※障害学生情報入力シート!$L$29:$L$1028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2" s="1125">
        <f>SUMIFS(※集計※障害学生情報入力シート!$L$29:$L$1028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2" s="1125">
        <f>SUMIFS(※集計※障害学生情報入力シート!$L$29:$L$1028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2" s="1126">
        <f>SUMIFS(※集計※障害学生情報入力シート!$L$29:$L$1028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2" s="1127">
        <f>SUMIFS(※集計※障害学生情報入力シート!$L$29:$L$1028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2" s="1128">
        <f>SUMIFS(※集計※障害学生情報入力シート!$L$29:$L$1028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2" s="1125">
        <f>SUMIFS(※集計※障害学生情報入力シート!$L$29:$L$1028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2" s="1125">
        <f>SUMIFS(※集計※障害学生情報入力シート!$L$29:$L$1028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2" s="1125">
        <f>SUMIFS(※集計※障害学生情報入力シート!$L$29:$L$1028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2" s="1129">
        <f>SUMIFS(※集計※障害学生情報入力シート!$L$29:$L$1028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2" s="1130">
        <f>SUMIFS(※集計※障害学生情報入力シート!$L$29:$L$1028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2" s="1131">
        <f>SUMIFS(※集計※障害学生情報入力シート!$L$29:$L$1028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2" s="1131">
        <f>SUMIFS(※集計※障害学生情報入力シート!$L$29:$L$1028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2" s="1132">
        <f>SUMIFS(※集計※障害学生情報入力シート!$L$29:$L$1028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2" s="1133">
        <f>SUMIFS(※集計※障害学生情報入力シート!$L$29:$L$1028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2" s="1134">
        <f t="shared" si="1"/>
        <v>0</v>
      </c>
      <c r="AH22" s="151"/>
      <c r="AJ22" s="2433"/>
      <c r="AK22" s="1003"/>
      <c r="AL22" s="1004"/>
      <c r="AM22" s="964"/>
      <c r="AN22" s="964"/>
      <c r="AO22" s="764" t="s">
        <v>1919</v>
      </c>
      <c r="AP22" s="1135"/>
      <c r="AQ22" s="943"/>
      <c r="AR22" s="1136"/>
      <c r="AS22" s="1135"/>
      <c r="AT22" s="1137"/>
      <c r="AU22" s="1136"/>
      <c r="AV22" s="1135"/>
      <c r="AW22" s="1137"/>
      <c r="AX22" s="1137"/>
      <c r="AY22" s="1136"/>
      <c r="AZ22" s="1138"/>
      <c r="BA22" s="1139"/>
      <c r="BB22" s="1140"/>
      <c r="BC22" s="1140"/>
      <c r="BD22" s="1141"/>
      <c r="BE22" s="1142"/>
      <c r="BF22" s="1143"/>
      <c r="BG22" s="1140"/>
      <c r="BH22" s="1140"/>
      <c r="BI22" s="1140"/>
      <c r="BJ22" s="1144"/>
      <c r="BK22" s="1145"/>
      <c r="BL22" s="1146"/>
      <c r="BM22" s="1147"/>
      <c r="BN22" s="1146"/>
      <c r="BO22" s="1148"/>
      <c r="BP22" s="1149">
        <v>0</v>
      </c>
    </row>
    <row r="23" spans="1:68" ht="18" customHeight="1" x14ac:dyDescent="0.4">
      <c r="A23" s="2378"/>
      <c r="B23" s="2376" t="s">
        <v>1609</v>
      </c>
      <c r="C23" s="2369"/>
      <c r="D23" s="2374" t="s">
        <v>1605</v>
      </c>
      <c r="E23" s="2374"/>
      <c r="F23" s="2374"/>
      <c r="G23" s="1150">
        <f>COUNTIFS(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3" s="1151">
        <f>COUNTIFS(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3" s="1152">
        <f>COUNTIFS(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3" s="1153">
        <f>COUNTIFS(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3" s="1154">
        <f>COUNTIFS(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3" s="1152">
        <f>COUNTIFS(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3" s="1153">
        <f>COUNTIFS(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3" s="1154">
        <f>COUNTIFS(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3" s="1154">
        <f>COUNTIFS(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3" s="1152">
        <f>COUNTIFS(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3" s="1155">
        <f>COUNTIFS(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3" s="1156">
        <f>COUNTIFS(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3" s="1157">
        <f>COUNTIFS(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3" s="1157">
        <f>COUNTIFS(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3" s="1158">
        <f>COUNTIFS(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3" s="1159">
        <f>COUNTIFS(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3" s="1160">
        <f>COUNTIFS(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3" s="1157">
        <f>COUNTIFS(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3" s="1157">
        <f>COUNTIFS(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3" s="1157">
        <f>COUNTIFS(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3" s="1158">
        <f>COUNTIFS(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3" s="1152">
        <f>COUNTIFS(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3" s="1161">
        <f>COUNTIFS(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3" s="1161">
        <f>COUNTIFS(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3" s="1155">
        <f>COUNTIFS(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3" s="1163">
        <f>COUNTIFS(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3" s="1082">
        <f t="shared" si="1"/>
        <v>0</v>
      </c>
      <c r="AH23" s="151"/>
      <c r="AJ23" s="2433"/>
      <c r="AK23" s="2427" t="s">
        <v>1609</v>
      </c>
      <c r="AL23" s="2428"/>
      <c r="AM23" s="2435" t="s">
        <v>1605</v>
      </c>
      <c r="AN23" s="2435"/>
      <c r="AO23" s="2436"/>
      <c r="AP23" s="1083"/>
      <c r="AQ23" s="1084"/>
      <c r="AR23" s="1085"/>
      <c r="AS23" s="1083"/>
      <c r="AT23" s="1086"/>
      <c r="AU23" s="1085"/>
      <c r="AV23" s="1083"/>
      <c r="AW23" s="1086"/>
      <c r="AX23" s="1086"/>
      <c r="AY23" s="1085"/>
      <c r="AZ23" s="1087"/>
      <c r="BA23" s="1088"/>
      <c r="BB23" s="1089"/>
      <c r="BC23" s="1089"/>
      <c r="BD23" s="1090"/>
      <c r="BE23" s="1091"/>
      <c r="BF23" s="1092"/>
      <c r="BG23" s="1089"/>
      <c r="BH23" s="1089"/>
      <c r="BI23" s="1089"/>
      <c r="BJ23" s="1090"/>
      <c r="BK23" s="1085"/>
      <c r="BL23" s="1093"/>
      <c r="BM23" s="1092"/>
      <c r="BN23" s="1168"/>
      <c r="BO23" s="1093"/>
      <c r="BP23" s="1094">
        <v>0</v>
      </c>
    </row>
    <row r="24" spans="1:68" ht="18" customHeight="1" x14ac:dyDescent="0.4">
      <c r="A24" s="2378"/>
      <c r="B24" s="2375"/>
      <c r="C24" s="2371"/>
      <c r="D24" s="1095"/>
      <c r="E24" s="2366" t="s">
        <v>1602</v>
      </c>
      <c r="F24" s="2367"/>
      <c r="G24" s="1096">
        <f>SUMIFS(※集計※障害学生情報入力シート!$K$29:$K$1028,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4" s="1097">
        <f>SUMIFS(※集計※障害学生情報入力シート!$K$29:$K$1028,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4" s="1098">
        <f>SUMIFS(※集計※障害学生情報入力シート!$K$29:$K$1028,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4" s="1099">
        <f>SUMIFS(※集計※障害学生情報入力シート!$K$29:$K$1028,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4" s="1100">
        <f>SUMIFS(※集計※障害学生情報入力シート!$K$29:$K$1028,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4" s="1098">
        <f>SUMIFS(※集計※障害学生情報入力シート!$K$29:$K$1028,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4" s="1099">
        <f>SUMIFS(※集計※障害学生情報入力シート!$K$29:$K$1028,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4" s="1100">
        <f>SUMIFS(※集計※障害学生情報入力シート!$K$29:$K$1028,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4" s="1100">
        <f>SUMIFS(※集計※障害学生情報入力シート!$K$29:$K$1028,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4" s="1098">
        <f>SUMIFS(※集計※障害学生情報入力シート!$K$29:$K$1028,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4" s="1101">
        <f>SUMIFS(※集計※障害学生情報入力シート!$K$29:$K$1028,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4" s="1102">
        <f>SUMIFS(※集計※障害学生情報入力シート!$K$29:$K$1028,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4" s="1100">
        <f>SUMIFS(※集計※障害学生情報入力シート!$K$29:$K$1028,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4" s="1100">
        <f>SUMIFS(※集計※障害学生情報入力シート!$K$29:$K$1028,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4" s="1103">
        <f>SUMIFS(※集計※障害学生情報入力シート!$K$29:$K$1028,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4" s="1098">
        <f>SUMIFS(※集計※障害学生情報入力シート!$K$29:$K$1028,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4" s="1099">
        <f>SUMIFS(※集計※障害学生情報入力シート!$K$29:$K$1028,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4" s="1100">
        <f>SUMIFS(※集計※障害学生情報入力シート!$K$29:$K$1028,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4" s="1100">
        <f>SUMIFS(※集計※障害学生情報入力シート!$K$29:$K$1028,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4" s="1100">
        <f>SUMIFS(※集計※障害学生情報入力シート!$K$29:$K$1028,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4" s="1103">
        <f>SUMIFS(※集計※障害学生情報入力シート!$K$29:$K$1028,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4" s="1098">
        <f>SUMIFS(※集計※障害学生情報入力シート!$K$29:$K$1028,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4" s="1104">
        <f>SUMIFS(※集計※障害学生情報入力シート!$K$29:$K$1028,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4" s="1104">
        <f>SUMIFS(※集計※障害学生情報入力シート!$K$29:$K$1028,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4" s="1101">
        <f>SUMIFS(※集計※障害学生情報入力シート!$K$29:$K$1028,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4" s="1105">
        <f>SUMIFS(※集計※障害学生情報入力シート!$K$29:$K$1028,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4" s="1106">
        <f t="shared" si="1"/>
        <v>0</v>
      </c>
      <c r="AH24" s="151"/>
      <c r="AJ24" s="2433"/>
      <c r="AK24" s="2425"/>
      <c r="AL24" s="2426"/>
      <c r="AM24" s="1107"/>
      <c r="AN24" s="2437" t="s">
        <v>1602</v>
      </c>
      <c r="AO24" s="2438"/>
      <c r="AP24" s="1108"/>
      <c r="AQ24" s="1109"/>
      <c r="AR24" s="1110"/>
      <c r="AS24" s="1108"/>
      <c r="AT24" s="1111"/>
      <c r="AU24" s="1110"/>
      <c r="AV24" s="1108"/>
      <c r="AW24" s="1111"/>
      <c r="AX24" s="1111"/>
      <c r="AY24" s="1110"/>
      <c r="AZ24" s="1112"/>
      <c r="BA24" s="1113"/>
      <c r="BB24" s="1111"/>
      <c r="BC24" s="1111"/>
      <c r="BD24" s="1114"/>
      <c r="BE24" s="1110"/>
      <c r="BF24" s="1108"/>
      <c r="BG24" s="1111"/>
      <c r="BH24" s="1111"/>
      <c r="BI24" s="1111"/>
      <c r="BJ24" s="1114"/>
      <c r="BK24" s="1110"/>
      <c r="BL24" s="1115"/>
      <c r="BM24" s="1108"/>
      <c r="BN24" s="1115"/>
      <c r="BO24" s="1116"/>
      <c r="BP24" s="1117">
        <v>0</v>
      </c>
    </row>
    <row r="25" spans="1:68" ht="18" customHeight="1" x14ac:dyDescent="0.4">
      <c r="A25" s="2378"/>
      <c r="B25" s="979"/>
      <c r="C25" s="980"/>
      <c r="D25" s="944"/>
      <c r="E25" s="944"/>
      <c r="F25" s="1118" t="s">
        <v>1919</v>
      </c>
      <c r="G25" s="1119">
        <f>SUMIFS(※集計※障害学生情報入力シート!$L$29:$L$1028,障害学生情報入力シート!$E$29:$E$1028,障害学生情報入力シート!$E$2,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5" s="717">
        <f>SUMIFS(※集計※障害学生情報入力シート!$L$29:$L$1028,障害学生情報入力シート!$E$29:$E$1028,障害学生情報入力シート!$E$2,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5" s="1120">
        <f>SUMIFS(※集計※障害学生情報入力シート!$L$29:$L$1028,障害学生情報入力シート!$E$29:$E$1028,障害学生情報入力シート!$E$2,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5" s="1121">
        <f>SUMIFS(※集計※障害学生情報入力シート!$L$29:$L$1028,障害学生情報入力シート!$E$29:$E$1028,障害学生情報入力シート!$E$2,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5" s="1122">
        <f>SUMIFS(※集計※障害学生情報入力シート!$L$29:$L$1028,障害学生情報入力シート!$E$29:$E$1028,障害学生情報入力シート!$E$2,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5" s="1120">
        <f>SUMIFS(※集計※障害学生情報入力シート!$L$29:$L$1028,障害学生情報入力シート!$E$29:$E$1028,障害学生情報入力シート!$E$2,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5" s="1121">
        <f>SUMIFS(※集計※障害学生情報入力シート!$L$29:$L$1028,障害学生情報入力シート!$E$29:$E$1028,障害学生情報入力シート!$E$2,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5" s="1122">
        <f>SUMIFS(※集計※障害学生情報入力シート!$L$29:$L$1028,障害学生情報入力シート!$E$29:$E$1028,障害学生情報入力シート!$E$2,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5" s="1122">
        <f>SUMIFS(※集計※障害学生情報入力シート!$L$29:$L$1028,障害学生情報入力シート!$E$29:$E$1028,障害学生情報入力シート!$E$2,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5" s="1120">
        <f>SUMIFS(※集計※障害学生情報入力シート!$L$29:$L$1028,障害学生情報入力シート!$E$29:$E$1028,障害学生情報入力シート!$E$2,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5" s="1169">
        <f>SUMIFS(※集計※障害学生情報入力シート!$L$29:$L$1028,障害学生情報入力シート!$E$29:$E$1028,障害学生情報入力シート!$E$2,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5" s="1124">
        <f>SUMIFS(※集計※障害学生情報入力シート!$L$29:$L$1028,障害学生情報入力シート!$E$29:$E$1028,障害学生情報入力シート!$E$2,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5" s="1125">
        <f>SUMIFS(※集計※障害学生情報入力シート!$L$29:$L$1028,障害学生情報入力シート!$E$29:$E$1028,障害学生情報入力シート!$E$2,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5" s="1125">
        <f>SUMIFS(※集計※障害学生情報入力シート!$L$29:$L$1028,障害学生情報入力シート!$E$29:$E$1028,障害学生情報入力シート!$E$2,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5" s="1126">
        <f>SUMIFS(※集計※障害学生情報入力シート!$L$29:$L$1028,障害学生情報入力シート!$E$29:$E$1028,障害学生情報入力シート!$E$2,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5" s="1127">
        <f>SUMIFS(※集計※障害学生情報入力シート!$L$29:$L$1028,障害学生情報入力シート!$E$29:$E$1028,障害学生情報入力シート!$E$2,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5" s="1128">
        <f>SUMIFS(※集計※障害学生情報入力シート!$L$29:$L$1028,障害学生情報入力シート!$E$29:$E$1028,障害学生情報入力シート!$E$2,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5" s="1125">
        <f>SUMIFS(※集計※障害学生情報入力シート!$L$29:$L$1028,障害学生情報入力シート!$E$29:$E$1028,障害学生情報入力シート!$E$2,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5" s="1125">
        <f>SUMIFS(※集計※障害学生情報入力シート!$L$29:$L$1028,障害学生情報入力シート!$E$29:$E$1028,障害学生情報入力シート!$E$2,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5" s="1125">
        <f>SUMIFS(※集計※障害学生情報入力シート!$L$29:$L$1028,障害学生情報入力シート!$E$29:$E$1028,障害学生情報入力シート!$E$2,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5" s="1129">
        <f>SUMIFS(※集計※障害学生情報入力シート!$L$29:$L$1028,障害学生情報入力シート!$E$29:$E$1028,障害学生情報入力シート!$E$2,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5" s="1130">
        <f>SUMIFS(※集計※障害学生情報入力シート!$L$29:$L$1028,障害学生情報入力シート!$E$29:$E$1028,障害学生情報入力シート!$E$2,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5" s="1131">
        <f>SUMIFS(※集計※障害学生情報入力シート!$L$29:$L$1028,障害学生情報入力シート!$E$29:$E$1028,障害学生情報入力シート!$E$2,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5" s="1131">
        <f>SUMIFS(※集計※障害学生情報入力シート!$L$29:$L$1028,障害学生情報入力シート!$E$29:$E$1028,障害学生情報入力シート!$E$2,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5" s="1132">
        <f>SUMIFS(※集計※障害学生情報入力シート!$L$29:$L$1028,障害学生情報入力シート!$E$29:$E$1028,障害学生情報入力シート!$E$2,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5" s="1133">
        <f>SUMIFS(※集計※障害学生情報入力シート!$L$29:$L$1028,障害学生情報入力シート!$E$29:$E$1028,障害学生情報入力シート!$E$2,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5" s="1134">
        <f t="shared" si="1"/>
        <v>0</v>
      </c>
      <c r="AH25" s="151"/>
      <c r="AJ25" s="2433"/>
      <c r="AK25" s="1003"/>
      <c r="AL25" s="1004"/>
      <c r="AM25" s="964"/>
      <c r="AN25" s="964"/>
      <c r="AO25" s="764" t="s">
        <v>1919</v>
      </c>
      <c r="AP25" s="1135"/>
      <c r="AQ25" s="943"/>
      <c r="AR25" s="1136"/>
      <c r="AS25" s="1135"/>
      <c r="AT25" s="1137"/>
      <c r="AU25" s="1136"/>
      <c r="AV25" s="1135"/>
      <c r="AW25" s="1137"/>
      <c r="AX25" s="1137"/>
      <c r="AY25" s="1136"/>
      <c r="AZ25" s="1170"/>
      <c r="BA25" s="1139"/>
      <c r="BB25" s="1140"/>
      <c r="BC25" s="1140"/>
      <c r="BD25" s="1141"/>
      <c r="BE25" s="1142"/>
      <c r="BF25" s="1143"/>
      <c r="BG25" s="1140"/>
      <c r="BH25" s="1140"/>
      <c r="BI25" s="1140"/>
      <c r="BJ25" s="1144"/>
      <c r="BK25" s="1145"/>
      <c r="BL25" s="1146"/>
      <c r="BM25" s="1147"/>
      <c r="BN25" s="1146"/>
      <c r="BO25" s="1148"/>
      <c r="BP25" s="1149">
        <v>0</v>
      </c>
    </row>
    <row r="26" spans="1:68" ht="18" customHeight="1" x14ac:dyDescent="0.4">
      <c r="A26" s="2378"/>
      <c r="B26" s="2380" t="s">
        <v>1610</v>
      </c>
      <c r="C26" s="2381"/>
      <c r="D26" s="2374" t="s">
        <v>1605</v>
      </c>
      <c r="E26" s="2374"/>
      <c r="F26" s="2374"/>
      <c r="G26" s="1150">
        <f>COUNTIFS(障害学生情報入力シート!$E$29:$E$1028,障害学生情報入力シート!$E$2,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6" s="1151">
        <f>COUNTIFS(障害学生情報入力シート!$E$29:$E$1028,障害学生情報入力シート!$E$2,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6" s="1152">
        <f>COUNTIFS(障害学生情報入力シート!$E$29:$E$1028,障害学生情報入力シート!$E$2,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6" s="1153">
        <f>COUNTIFS(障害学生情報入力シート!$E$29:$E$1028,障害学生情報入力シート!$E$2,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6" s="1154">
        <f>COUNTIFS(障害学生情報入力シート!$E$29:$E$1028,障害学生情報入力シート!$E$2,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6" s="1152">
        <f>COUNTIFS(障害学生情報入力シート!$E$29:$E$1028,障害学生情報入力シート!$E$2,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6" s="1153">
        <f>COUNTIFS(障害学生情報入力シート!$E$29:$E$1028,障害学生情報入力シート!$E$2,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6" s="1154">
        <f>COUNTIFS(障害学生情報入力シート!$E$29:$E$1028,障害学生情報入力シート!$E$2,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6" s="1154">
        <f>COUNTIFS(障害学生情報入力シート!$E$29:$E$1028,障害学生情報入力シート!$E$2,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6" s="1152">
        <f>COUNTIFS(障害学生情報入力シート!$E$29:$E$1028,障害学生情報入力シート!$E$2,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6" s="1155">
        <f>COUNTIFS(障害学生情報入力シート!$E$29:$E$1028,障害学生情報入力シート!$E$2,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6" s="1156">
        <f>COUNTIFS(障害学生情報入力シート!$E$29:$E$1028,障害学生情報入力シート!$E$2,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6" s="1157">
        <f>COUNTIFS(障害学生情報入力シート!$E$29:$E$1028,障害学生情報入力シート!$E$2,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6" s="1157">
        <f>COUNTIFS(障害学生情報入力シート!$E$29:$E$1028,障害学生情報入力シート!$E$2,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6" s="1158">
        <f>COUNTIFS(障害学生情報入力シート!$E$29:$E$1028,障害学生情報入力シート!$E$2,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6" s="1159">
        <f>COUNTIFS(障害学生情報入力シート!$E$29:$E$1028,障害学生情報入力シート!$E$2,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6" s="1160">
        <f>COUNTIFS(障害学生情報入力シート!$E$29:$E$1028,障害学生情報入力シート!$E$2,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6" s="1157">
        <f>COUNTIFS(障害学生情報入力シート!$E$29:$E$1028,障害学生情報入力シート!$E$2,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6" s="1157">
        <f>COUNTIFS(障害学生情報入力シート!$E$29:$E$1028,障害学生情報入力シート!$E$2,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6" s="1157">
        <f>COUNTIFS(障害学生情報入力シート!$E$29:$E$1028,障害学生情報入力シート!$E$2,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6" s="1158">
        <f>COUNTIFS(障害学生情報入力シート!$E$29:$E$1028,障害学生情報入力シート!$E$2,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6" s="1152">
        <f>COUNTIFS(障害学生情報入力シート!$E$29:$E$1028,障害学生情報入力シート!$E$2,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6" s="1161">
        <f>COUNTIFS(障害学生情報入力シート!$E$29:$E$1028,障害学生情報入力シート!$E$2,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6" s="1161">
        <f>COUNTIFS(障害学生情報入力シート!$E$29:$E$1028,障害学生情報入力シート!$E$2,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6" s="1162">
        <f>COUNTIFS(障害学生情報入力シート!$E$29:$E$1028,障害学生情報入力シート!$E$2,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6" s="1163">
        <f>COUNTIFS(障害学生情報入力シート!$E$29:$E$1028,障害学生情報入力シート!$E$2,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6" s="1082">
        <f t="shared" si="1"/>
        <v>0</v>
      </c>
      <c r="AH26" s="151"/>
      <c r="AJ26" s="2433"/>
      <c r="AK26" s="2439" t="s">
        <v>1610</v>
      </c>
      <c r="AL26" s="2440"/>
      <c r="AM26" s="2435" t="s">
        <v>1605</v>
      </c>
      <c r="AN26" s="2435"/>
      <c r="AO26" s="2436"/>
      <c r="AP26" s="1083"/>
      <c r="AQ26" s="1084"/>
      <c r="AR26" s="1085"/>
      <c r="AS26" s="1083"/>
      <c r="AT26" s="1086"/>
      <c r="AU26" s="1085"/>
      <c r="AV26" s="1083"/>
      <c r="AW26" s="1086"/>
      <c r="AX26" s="1086"/>
      <c r="AY26" s="1085"/>
      <c r="AZ26" s="1087"/>
      <c r="BA26" s="1088"/>
      <c r="BB26" s="1089"/>
      <c r="BC26" s="1089"/>
      <c r="BD26" s="1090"/>
      <c r="BE26" s="1091"/>
      <c r="BF26" s="1092"/>
      <c r="BG26" s="1089"/>
      <c r="BH26" s="1089"/>
      <c r="BI26" s="1089"/>
      <c r="BJ26" s="1090"/>
      <c r="BK26" s="1085"/>
      <c r="BL26" s="1093"/>
      <c r="BM26" s="1092"/>
      <c r="BN26" s="1093"/>
      <c r="BO26" s="1093"/>
      <c r="BP26" s="1094">
        <v>0</v>
      </c>
    </row>
    <row r="27" spans="1:68" ht="18" customHeight="1" x14ac:dyDescent="0.4">
      <c r="A27" s="2378"/>
      <c r="B27" s="2382"/>
      <c r="C27" s="2383"/>
      <c r="D27" s="1095"/>
      <c r="E27" s="2366" t="s">
        <v>1602</v>
      </c>
      <c r="F27" s="2367"/>
      <c r="G27" s="1096">
        <f>SUMIFS(※集計※障害学生情報入力シート!$K$29:$K$1028,障害学生情報入力シート!$E$29:$E$1028,障害学生情報入力シート!$E$2,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7" s="1097">
        <f>SUMIFS(※集計※障害学生情報入力シート!$K$29:$K$1028,障害学生情報入力シート!$E$29:$E$1028,障害学生情報入力シート!$E$2,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7" s="1098">
        <f>SUMIFS(※集計※障害学生情報入力シート!$K$29:$K$1028,障害学生情報入力シート!$E$29:$E$1028,障害学生情報入力シート!$E$2,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7" s="1099">
        <f>SUMIFS(※集計※障害学生情報入力シート!$K$29:$K$1028,障害学生情報入力シート!$E$29:$E$1028,障害学生情報入力シート!$E$2,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7" s="1100">
        <f>SUMIFS(※集計※障害学生情報入力シート!$K$29:$K$1028,障害学生情報入力シート!$E$29:$E$1028,障害学生情報入力シート!$E$2,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7" s="1098">
        <f>SUMIFS(※集計※障害学生情報入力シート!$K$29:$K$1028,障害学生情報入力シート!$E$29:$E$1028,障害学生情報入力シート!$E$2,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7" s="1099">
        <f>SUMIFS(※集計※障害学生情報入力シート!$K$29:$K$1028,障害学生情報入力シート!$E$29:$E$1028,障害学生情報入力シート!$E$2,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7" s="1100">
        <f>SUMIFS(※集計※障害学生情報入力シート!$K$29:$K$1028,障害学生情報入力シート!$E$29:$E$1028,障害学生情報入力シート!$E$2,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7" s="1100">
        <f>SUMIFS(※集計※障害学生情報入力シート!$K$29:$K$1028,障害学生情報入力シート!$E$29:$E$1028,障害学生情報入力シート!$E$2,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7" s="1098">
        <f>SUMIFS(※集計※障害学生情報入力シート!$K$29:$K$1028,障害学生情報入力シート!$E$29:$E$1028,障害学生情報入力シート!$E$2,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7" s="1101">
        <f>SUMIFS(※集計※障害学生情報入力シート!$K$29:$K$1028,障害学生情報入力シート!$E$29:$E$1028,障害学生情報入力シート!$E$2,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7" s="1102">
        <f>SUMIFS(※集計※障害学生情報入力シート!$K$29:$K$1028,障害学生情報入力シート!$E$29:$E$1028,障害学生情報入力シート!$E$2,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7" s="1100">
        <f>SUMIFS(※集計※障害学生情報入力シート!$K$29:$K$1028,障害学生情報入力シート!$E$29:$E$1028,障害学生情報入力シート!$E$2,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7" s="1100">
        <f>SUMIFS(※集計※障害学生情報入力シート!$K$29:$K$1028,障害学生情報入力シート!$E$29:$E$1028,障害学生情報入力シート!$E$2,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7" s="1103">
        <f>SUMIFS(※集計※障害学生情報入力シート!$K$29:$K$1028,障害学生情報入力シート!$E$29:$E$1028,障害学生情報入力シート!$E$2,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7" s="1098">
        <f>SUMIFS(※集計※障害学生情報入力シート!$K$29:$K$1028,障害学生情報入力シート!$E$29:$E$1028,障害学生情報入力シート!$E$2,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7" s="1099">
        <f>SUMIFS(※集計※障害学生情報入力シート!$K$29:$K$1028,障害学生情報入力シート!$E$29:$E$1028,障害学生情報入力シート!$E$2,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7" s="1100">
        <f>SUMIFS(※集計※障害学生情報入力シート!$K$29:$K$1028,障害学生情報入力シート!$E$29:$E$1028,障害学生情報入力シート!$E$2,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7" s="1100">
        <f>SUMIFS(※集計※障害学生情報入力シート!$K$29:$K$1028,障害学生情報入力シート!$E$29:$E$1028,障害学生情報入力シート!$E$2,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7" s="1100">
        <f>SUMIFS(※集計※障害学生情報入力シート!$K$29:$K$1028,障害学生情報入力シート!$E$29:$E$1028,障害学生情報入力シート!$E$2,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7" s="1103">
        <f>SUMIFS(※集計※障害学生情報入力シート!$K$29:$K$1028,障害学生情報入力シート!$E$29:$E$1028,障害学生情報入力シート!$E$2,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7" s="1098">
        <f>SUMIFS(※集計※障害学生情報入力シート!$K$29:$K$1028,障害学生情報入力シート!$E$29:$E$1028,障害学生情報入力シート!$E$2,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7" s="1104">
        <f>SUMIFS(※集計※障害学生情報入力シート!$K$29:$K$1028,障害学生情報入力シート!$E$29:$E$1028,障害学生情報入力シート!$E$2,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7" s="1104">
        <f>SUMIFS(※集計※障害学生情報入力シート!$K$29:$K$1028,障害学生情報入力シート!$E$29:$E$1028,障害学生情報入力シート!$E$2,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7" s="1101">
        <f>SUMIFS(※集計※障害学生情報入力シート!$K$29:$K$1028,障害学生情報入力シート!$E$29:$E$1028,障害学生情報入力シート!$E$2,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7" s="1105">
        <f>SUMIFS(※集計※障害学生情報入力シート!$K$29:$K$1028,障害学生情報入力シート!$E$29:$E$1028,障害学生情報入力シート!$E$2,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7" s="1106">
        <f t="shared" si="1"/>
        <v>0</v>
      </c>
      <c r="AH27" s="151"/>
      <c r="AJ27" s="2433"/>
      <c r="AK27" s="2441"/>
      <c r="AL27" s="2442"/>
      <c r="AM27" s="1107"/>
      <c r="AN27" s="2437" t="s">
        <v>1602</v>
      </c>
      <c r="AO27" s="2438"/>
      <c r="AP27" s="1108"/>
      <c r="AQ27" s="1109"/>
      <c r="AR27" s="1110"/>
      <c r="AS27" s="1108"/>
      <c r="AT27" s="1111"/>
      <c r="AU27" s="1110"/>
      <c r="AV27" s="1108"/>
      <c r="AW27" s="1111"/>
      <c r="AX27" s="1111"/>
      <c r="AY27" s="1110"/>
      <c r="AZ27" s="1112"/>
      <c r="BA27" s="1113"/>
      <c r="BB27" s="1111"/>
      <c r="BC27" s="1111"/>
      <c r="BD27" s="1114"/>
      <c r="BE27" s="1110"/>
      <c r="BF27" s="1108"/>
      <c r="BG27" s="1111"/>
      <c r="BH27" s="1111"/>
      <c r="BI27" s="1111"/>
      <c r="BJ27" s="1114"/>
      <c r="BK27" s="1110"/>
      <c r="BL27" s="1115"/>
      <c r="BM27" s="1108"/>
      <c r="BN27" s="1115"/>
      <c r="BO27" s="1116"/>
      <c r="BP27" s="1117">
        <v>0</v>
      </c>
    </row>
    <row r="28" spans="1:68" ht="18" customHeight="1" x14ac:dyDescent="0.4">
      <c r="A28" s="2378"/>
      <c r="B28" s="2384"/>
      <c r="C28" s="2385"/>
      <c r="D28" s="944"/>
      <c r="E28" s="944"/>
      <c r="F28" s="1118" t="s">
        <v>1919</v>
      </c>
      <c r="G28" s="1119">
        <f>SUMIFS(※集計※障害学生情報入力シート!$L$29:$L$1028,障害学生情報入力シート!$E$29:$E$1028,障害学生情報入力シート!$E$2,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8" s="717">
        <f>SUMIFS(※集計※障害学生情報入力シート!$L$29:$L$1028,障害学生情報入力シート!$E$29:$E$1028,障害学生情報入力シート!$E$2,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8" s="1120">
        <f>SUMIFS(※集計※障害学生情報入力シート!$L$29:$L$1028,障害学生情報入力シート!$E$29:$E$1028,障害学生情報入力シート!$E$2,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8" s="1121">
        <f>SUMIFS(※集計※障害学生情報入力シート!$L$29:$L$1028,障害学生情報入力シート!$E$29:$E$1028,障害学生情報入力シート!$E$2,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8" s="1122">
        <f>SUMIFS(※集計※障害学生情報入力シート!$L$29:$L$1028,障害学生情報入力シート!$E$29:$E$1028,障害学生情報入力シート!$E$2,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8" s="1120">
        <f>SUMIFS(※集計※障害学生情報入力シート!$L$29:$L$1028,障害学生情報入力シート!$E$29:$E$1028,障害学生情報入力シート!$E$2,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8" s="1121">
        <f>SUMIFS(※集計※障害学生情報入力シート!$L$29:$L$1028,障害学生情報入力シート!$E$29:$E$1028,障害学生情報入力シート!$E$2,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8" s="1122">
        <f>SUMIFS(※集計※障害学生情報入力シート!$L$29:$L$1028,障害学生情報入力シート!$E$29:$E$1028,障害学生情報入力シート!$E$2,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8" s="1122">
        <f>SUMIFS(※集計※障害学生情報入力シート!$L$29:$L$1028,障害学生情報入力シート!$E$29:$E$1028,障害学生情報入力シート!$E$2,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8" s="1120">
        <f>SUMIFS(※集計※障害学生情報入力シート!$L$29:$L$1028,障害学生情報入力シート!$E$29:$E$1028,障害学生情報入力シート!$E$2,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8" s="1123">
        <f>SUMIFS(※集計※障害学生情報入力シート!$L$29:$L$1028,障害学生情報入力シート!$E$29:$E$1028,障害学生情報入力シート!$E$2,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8" s="1124">
        <f>SUMIFS(※集計※障害学生情報入力シート!$L$29:$L$1028,障害学生情報入力シート!$E$29:$E$1028,障害学生情報入力シート!$E$2,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8" s="1125">
        <f>SUMIFS(※集計※障害学生情報入力シート!$L$29:$L$1028,障害学生情報入力シート!$E$29:$E$1028,障害学生情報入力シート!$E$2,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8" s="1125">
        <f>SUMIFS(※集計※障害学生情報入力シート!$L$29:$L$1028,障害学生情報入力シート!$E$29:$E$1028,障害学生情報入力シート!$E$2,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8" s="1126">
        <f>SUMIFS(※集計※障害学生情報入力シート!$L$29:$L$1028,障害学生情報入力シート!$E$29:$E$1028,障害学生情報入力シート!$E$2,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8" s="1127">
        <f>SUMIFS(※集計※障害学生情報入力シート!$L$29:$L$1028,障害学生情報入力シート!$E$29:$E$1028,障害学生情報入力シート!$E$2,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8" s="1128">
        <f>SUMIFS(※集計※障害学生情報入力シート!$L$29:$L$1028,障害学生情報入力シート!$E$29:$E$1028,障害学生情報入力シート!$E$2,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8" s="1125">
        <f>SUMIFS(※集計※障害学生情報入力シート!$L$29:$L$1028,障害学生情報入力シート!$E$29:$E$1028,障害学生情報入力シート!$E$2,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8" s="1125">
        <f>SUMIFS(※集計※障害学生情報入力シート!$L$29:$L$1028,障害学生情報入力シート!$E$29:$E$1028,障害学生情報入力シート!$E$2,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8" s="1125">
        <f>SUMIFS(※集計※障害学生情報入力シート!$L$29:$L$1028,障害学生情報入力シート!$E$29:$E$1028,障害学生情報入力シート!$E$2,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8" s="1129">
        <f>SUMIFS(※集計※障害学生情報入力シート!$L$29:$L$1028,障害学生情報入力シート!$E$29:$E$1028,障害学生情報入力シート!$E$2,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8" s="1130">
        <f>SUMIFS(※集計※障害学生情報入力シート!$L$29:$L$1028,障害学生情報入力シート!$E$29:$E$1028,障害学生情報入力シート!$E$2,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8" s="1131">
        <f>SUMIFS(※集計※障害学生情報入力シート!$L$29:$L$1028,障害学生情報入力シート!$E$29:$E$1028,障害学生情報入力シート!$E$2,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8" s="1131">
        <f>SUMIFS(※集計※障害学生情報入力シート!$L$29:$L$1028,障害学生情報入力シート!$E$29:$E$1028,障害学生情報入力シート!$E$2,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8" s="1132">
        <f>SUMIFS(※集計※障害学生情報入力シート!$L$29:$L$1028,障害学生情報入力シート!$E$29:$E$1028,障害学生情報入力シート!$E$2,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8" s="1133">
        <f>SUMIFS(※集計※障害学生情報入力シート!$L$29:$L$1028,障害学生情報入力シート!$E$29:$E$1028,障害学生情報入力シート!$E$2,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8" s="1134">
        <f t="shared" si="1"/>
        <v>0</v>
      </c>
      <c r="AH28" s="151"/>
      <c r="AJ28" s="2433"/>
      <c r="AK28" s="2443"/>
      <c r="AL28" s="2444"/>
      <c r="AM28" s="964"/>
      <c r="AN28" s="964"/>
      <c r="AO28" s="764" t="s">
        <v>1919</v>
      </c>
      <c r="AP28" s="1135"/>
      <c r="AQ28" s="943"/>
      <c r="AR28" s="1136"/>
      <c r="AS28" s="1135"/>
      <c r="AT28" s="1137"/>
      <c r="AU28" s="1136"/>
      <c r="AV28" s="1135"/>
      <c r="AW28" s="1137"/>
      <c r="AX28" s="1137"/>
      <c r="AY28" s="1136"/>
      <c r="AZ28" s="1138"/>
      <c r="BA28" s="1139"/>
      <c r="BB28" s="1140"/>
      <c r="BC28" s="1140"/>
      <c r="BD28" s="1141"/>
      <c r="BE28" s="1142"/>
      <c r="BF28" s="1143"/>
      <c r="BG28" s="1140"/>
      <c r="BH28" s="1140"/>
      <c r="BI28" s="1140"/>
      <c r="BJ28" s="1144"/>
      <c r="BK28" s="1145"/>
      <c r="BL28" s="1146"/>
      <c r="BM28" s="1147"/>
      <c r="BN28" s="1146"/>
      <c r="BO28" s="1148"/>
      <c r="BP28" s="1149">
        <v>0</v>
      </c>
    </row>
    <row r="29" spans="1:68" ht="18" customHeight="1" x14ac:dyDescent="0.4">
      <c r="A29" s="2378"/>
      <c r="B29" s="2368" t="s">
        <v>2005</v>
      </c>
      <c r="C29" s="2369"/>
      <c r="D29" s="2374" t="s">
        <v>1605</v>
      </c>
      <c r="E29" s="2374"/>
      <c r="F29" s="2374"/>
      <c r="G29" s="1150">
        <f>COUNTIFS(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9" s="1151">
        <f>COUNTIFS(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9" s="1152">
        <f>COUNTIFS(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9" s="1153">
        <f>COUNTIFS(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9" s="1154">
        <f>COUNTIFS(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9" s="1152">
        <f>COUNTIFS(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9" s="1153">
        <f>COUNTIFS(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9" s="1154">
        <f>COUNTIFS(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9" s="1154">
        <f>COUNTIFS(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9" s="1152">
        <f>COUNTIFS(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9" s="1155">
        <f>COUNTIFS(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9" s="1156">
        <f>COUNTIFS(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9" s="1157">
        <f>COUNTIFS(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9" s="1157">
        <f>COUNTIFS(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9" s="1158">
        <f>COUNTIFS(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9" s="1159">
        <f>COUNTIFS(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9" s="1160">
        <f>COUNTIFS(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9" s="1157">
        <f>COUNTIFS(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9" s="1157">
        <f>COUNTIFS(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9" s="1157">
        <f>COUNTIFS(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9" s="1158">
        <f>COUNTIFS(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9" s="1152">
        <f>COUNTIFS(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9" s="1161">
        <f>COUNTIFS(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9" s="1161">
        <f>COUNTIFS(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9" s="1162">
        <f>COUNTIFS(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9" s="1163">
        <f>COUNTIFS(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9" s="1082">
        <f t="shared" si="1"/>
        <v>0</v>
      </c>
      <c r="AH29" s="151"/>
      <c r="AJ29" s="2433"/>
      <c r="AK29" s="2445" t="s">
        <v>2005</v>
      </c>
      <c r="AL29" s="2428"/>
      <c r="AM29" s="2435" t="s">
        <v>1605</v>
      </c>
      <c r="AN29" s="2435"/>
      <c r="AO29" s="2436"/>
      <c r="AP29" s="1083"/>
      <c r="AQ29" s="1084"/>
      <c r="AR29" s="1085"/>
      <c r="AS29" s="1083"/>
      <c r="AT29" s="1086"/>
      <c r="AU29" s="1085"/>
      <c r="AV29" s="1083"/>
      <c r="AW29" s="1086"/>
      <c r="AX29" s="1086"/>
      <c r="AY29" s="1085"/>
      <c r="AZ29" s="1087"/>
      <c r="BA29" s="1088"/>
      <c r="BB29" s="1089"/>
      <c r="BC29" s="1089"/>
      <c r="BD29" s="1090"/>
      <c r="BE29" s="1091"/>
      <c r="BF29" s="1092"/>
      <c r="BG29" s="1089"/>
      <c r="BH29" s="1089"/>
      <c r="BI29" s="1089"/>
      <c r="BJ29" s="1090"/>
      <c r="BK29" s="1085"/>
      <c r="BL29" s="1093"/>
      <c r="BM29" s="1092"/>
      <c r="BN29" s="1093"/>
      <c r="BO29" s="1093"/>
      <c r="BP29" s="1094">
        <v>0</v>
      </c>
    </row>
    <row r="30" spans="1:68" ht="18" customHeight="1" x14ac:dyDescent="0.4">
      <c r="A30" s="2378"/>
      <c r="B30" s="2370"/>
      <c r="C30" s="2371"/>
      <c r="D30" s="1095"/>
      <c r="E30" s="2366" t="s">
        <v>1602</v>
      </c>
      <c r="F30" s="2367"/>
      <c r="G30" s="1096">
        <f>SUMIFS(※集計※障害学生情報入力シート!$K$29:$K$1028,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30" s="1097">
        <f>SUMIFS(※集計※障害学生情報入力シート!$K$29:$K$1028,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30" s="1098">
        <f>SUMIFS(※集計※障害学生情報入力シート!$K$29:$K$1028,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30" s="1099">
        <f>SUMIFS(※集計※障害学生情報入力シート!$K$29:$K$1028,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30" s="1100">
        <f>SUMIFS(※集計※障害学生情報入力シート!$K$29:$K$1028,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30" s="1098">
        <f>SUMIFS(※集計※障害学生情報入力シート!$K$29:$K$1028,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30" s="1099">
        <f>SUMIFS(※集計※障害学生情報入力シート!$K$29:$K$1028,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30" s="1100">
        <f>SUMIFS(※集計※障害学生情報入力シート!$K$29:$K$1028,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30" s="1100">
        <f>SUMIFS(※集計※障害学生情報入力シート!$K$29:$K$1028,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30" s="1098">
        <f>SUMIFS(※集計※障害学生情報入力シート!$K$29:$K$1028,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30" s="1101">
        <f>SUMIFS(※集計※障害学生情報入力シート!$K$29:$K$1028,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30" s="1102">
        <f>SUMIFS(※集計※障害学生情報入力シート!$K$29:$K$1028,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30" s="1100">
        <f>SUMIFS(※集計※障害学生情報入力シート!$K$29:$K$1028,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30" s="1100">
        <f>SUMIFS(※集計※障害学生情報入力シート!$K$29:$K$1028,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30" s="1103">
        <f>SUMIFS(※集計※障害学生情報入力シート!$K$29:$K$1028,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30" s="1098">
        <f>SUMIFS(※集計※障害学生情報入力シート!$K$29:$K$1028,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30" s="1099">
        <f>SUMIFS(※集計※障害学生情報入力シート!$K$29:$K$1028,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30" s="1100">
        <f>SUMIFS(※集計※障害学生情報入力シート!$K$29:$K$1028,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30" s="1100">
        <f>SUMIFS(※集計※障害学生情報入力シート!$K$29:$K$1028,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30" s="1100">
        <f>SUMIFS(※集計※障害学生情報入力シート!$K$29:$K$1028,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30" s="1103">
        <f>SUMIFS(※集計※障害学生情報入力シート!$K$29:$K$1028,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30" s="1098">
        <f>SUMIFS(※集計※障害学生情報入力シート!$K$29:$K$1028,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30" s="1104">
        <f>SUMIFS(※集計※障害学生情報入力シート!$K$29:$K$1028,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30" s="1104">
        <f>SUMIFS(※集計※障害学生情報入力シート!$K$29:$K$1028,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30" s="1101">
        <f>SUMIFS(※集計※障害学生情報入力シート!$K$29:$K$1028,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30" s="1105">
        <f>SUMIFS(※集計※障害学生情報入力シート!$K$29:$K$1028,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30" s="1106">
        <f t="shared" si="1"/>
        <v>0</v>
      </c>
      <c r="AH30" s="151"/>
      <c r="AJ30" s="2433"/>
      <c r="AK30" s="2446"/>
      <c r="AL30" s="2426"/>
      <c r="AM30" s="1107"/>
      <c r="AN30" s="2437" t="s">
        <v>1602</v>
      </c>
      <c r="AO30" s="2438"/>
      <c r="AP30" s="1108"/>
      <c r="AQ30" s="1109"/>
      <c r="AR30" s="1110"/>
      <c r="AS30" s="1108"/>
      <c r="AT30" s="1111"/>
      <c r="AU30" s="1110"/>
      <c r="AV30" s="1108"/>
      <c r="AW30" s="1111"/>
      <c r="AX30" s="1111"/>
      <c r="AY30" s="1110"/>
      <c r="AZ30" s="1112"/>
      <c r="BA30" s="1113"/>
      <c r="BB30" s="1111"/>
      <c r="BC30" s="1111"/>
      <c r="BD30" s="1114"/>
      <c r="BE30" s="1110"/>
      <c r="BF30" s="1108"/>
      <c r="BG30" s="1111"/>
      <c r="BH30" s="1111"/>
      <c r="BI30" s="1111"/>
      <c r="BJ30" s="1114"/>
      <c r="BK30" s="1110"/>
      <c r="BL30" s="1115"/>
      <c r="BM30" s="1108"/>
      <c r="BN30" s="1115"/>
      <c r="BO30" s="1116"/>
      <c r="BP30" s="1117">
        <v>0</v>
      </c>
    </row>
    <row r="31" spans="1:68" ht="18" customHeight="1" x14ac:dyDescent="0.4">
      <c r="A31" s="2378"/>
      <c r="B31" s="2372"/>
      <c r="C31" s="2373"/>
      <c r="D31" s="944"/>
      <c r="E31" s="944"/>
      <c r="F31" s="1118" t="s">
        <v>1919</v>
      </c>
      <c r="G31" s="1119">
        <f>SUMIFS(※集計※障害学生情報入力シート!$L$29:$L$1028,障害学生情報入力シート!$E$29:$E$1028,障害学生情報入力シート!$E$2,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31" s="717">
        <f>SUMIFS(※集計※障害学生情報入力シート!$L$29:$L$1028,障害学生情報入力シート!$E$29:$E$1028,障害学生情報入力シート!$E$2,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31" s="1120">
        <f>SUMIFS(※集計※障害学生情報入力シート!$L$29:$L$1028,障害学生情報入力シート!$E$29:$E$1028,障害学生情報入力シート!$E$2,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31" s="1121">
        <f>SUMIFS(※集計※障害学生情報入力シート!$L$29:$L$1028,障害学生情報入力シート!$E$29:$E$1028,障害学生情報入力シート!$E$2,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31" s="1122">
        <f>SUMIFS(※集計※障害学生情報入力シート!$L$29:$L$1028,障害学生情報入力シート!$E$29:$E$1028,障害学生情報入力シート!$E$2,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31" s="1120">
        <f>SUMIFS(※集計※障害学生情報入力シート!$L$29:$L$1028,障害学生情報入力シート!$E$29:$E$1028,障害学生情報入力シート!$E$2,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31" s="1121">
        <f>SUMIFS(※集計※障害学生情報入力シート!$L$29:$L$1028,障害学生情報入力シート!$E$29:$E$1028,障害学生情報入力シート!$E$2,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31" s="1122">
        <f>SUMIFS(※集計※障害学生情報入力シート!$L$29:$L$1028,障害学生情報入力シート!$E$29:$E$1028,障害学生情報入力シート!$E$2,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31" s="1122">
        <f>SUMIFS(※集計※障害学生情報入力シート!$L$29:$L$1028,障害学生情報入力シート!$E$29:$E$1028,障害学生情報入力シート!$E$2,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31" s="1120">
        <f>SUMIFS(※集計※障害学生情報入力シート!$L$29:$L$1028,障害学生情報入力シート!$E$29:$E$1028,障害学生情報入力シート!$E$2,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31" s="1123">
        <f>SUMIFS(※集計※障害学生情報入力シート!$L$29:$L$1028,障害学生情報入力シート!$E$29:$E$1028,障害学生情報入力シート!$E$2,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31" s="1124">
        <f>SUMIFS(※集計※障害学生情報入力シート!$L$29:$L$1028,障害学生情報入力シート!$E$29:$E$1028,障害学生情報入力シート!$E$2,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31" s="1125">
        <f>SUMIFS(※集計※障害学生情報入力シート!$L$29:$L$1028,障害学生情報入力シート!$E$29:$E$1028,障害学生情報入力シート!$E$2,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31" s="1125">
        <f>SUMIFS(※集計※障害学生情報入力シート!$L$29:$L$1028,障害学生情報入力シート!$E$29:$E$1028,障害学生情報入力シート!$E$2,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31" s="1126">
        <f>SUMIFS(※集計※障害学生情報入力シート!$L$29:$L$1028,障害学生情報入力シート!$E$29:$E$1028,障害学生情報入力シート!$E$2,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31" s="1127">
        <f>SUMIFS(※集計※障害学生情報入力シート!$L$29:$L$1028,障害学生情報入力シート!$E$29:$E$1028,障害学生情報入力シート!$E$2,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31" s="1128">
        <f>SUMIFS(※集計※障害学生情報入力シート!$L$29:$L$1028,障害学生情報入力シート!$E$29:$E$1028,障害学生情報入力シート!$E$2,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31" s="1125">
        <f>SUMIFS(※集計※障害学生情報入力シート!$L$29:$L$1028,障害学生情報入力シート!$E$29:$E$1028,障害学生情報入力シート!$E$2,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31" s="1125">
        <f>SUMIFS(※集計※障害学生情報入力シート!$L$29:$L$1028,障害学生情報入力シート!$E$29:$E$1028,障害学生情報入力シート!$E$2,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31" s="1125">
        <f>SUMIFS(※集計※障害学生情報入力シート!$L$29:$L$1028,障害学生情報入力シート!$E$29:$E$1028,障害学生情報入力シート!$E$2,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31" s="1129">
        <f>SUMIFS(※集計※障害学生情報入力シート!$L$29:$L$1028,障害学生情報入力シート!$E$29:$E$1028,障害学生情報入力シート!$E$2,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31" s="1130">
        <f>SUMIFS(※集計※障害学生情報入力シート!$L$29:$L$1028,障害学生情報入力シート!$E$29:$E$1028,障害学生情報入力シート!$E$2,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31" s="1131">
        <f>SUMIFS(※集計※障害学生情報入力シート!$L$29:$L$1028,障害学生情報入力シート!$E$29:$E$1028,障害学生情報入力シート!$E$2,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31" s="1131">
        <f>SUMIFS(※集計※障害学生情報入力シート!$L$29:$L$1028,障害学生情報入力シート!$E$29:$E$1028,障害学生情報入力シート!$E$2,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31" s="1132">
        <f>SUMIFS(※集計※障害学生情報入力シート!$L$29:$L$1028,障害学生情報入力シート!$E$29:$E$1028,障害学生情報入力シート!$E$2,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31" s="1133">
        <f>SUMIFS(※集計※障害学生情報入力シート!$L$29:$L$1028,障害学生情報入力シート!$E$29:$E$1028,障害学生情報入力シート!$E$2,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31" s="1134">
        <f t="shared" si="1"/>
        <v>0</v>
      </c>
      <c r="AH31" s="151"/>
      <c r="AJ31" s="2433"/>
      <c r="AK31" s="2447"/>
      <c r="AL31" s="2448"/>
      <c r="AM31" s="964"/>
      <c r="AN31" s="964"/>
      <c r="AO31" s="764" t="s">
        <v>1919</v>
      </c>
      <c r="AP31" s="1135"/>
      <c r="AQ31" s="943"/>
      <c r="AR31" s="1136"/>
      <c r="AS31" s="1135"/>
      <c r="AT31" s="1137"/>
      <c r="AU31" s="1136"/>
      <c r="AV31" s="1135"/>
      <c r="AW31" s="1137"/>
      <c r="AX31" s="1137"/>
      <c r="AY31" s="1136"/>
      <c r="AZ31" s="1138"/>
      <c r="BA31" s="1139"/>
      <c r="BB31" s="1140"/>
      <c r="BC31" s="1140"/>
      <c r="BD31" s="1141"/>
      <c r="BE31" s="1142"/>
      <c r="BF31" s="1143"/>
      <c r="BG31" s="1140"/>
      <c r="BH31" s="1140"/>
      <c r="BI31" s="1140"/>
      <c r="BJ31" s="1144"/>
      <c r="BK31" s="1145"/>
      <c r="BL31" s="1146"/>
      <c r="BM31" s="1147"/>
      <c r="BN31" s="1146"/>
      <c r="BO31" s="1148"/>
      <c r="BP31" s="1149">
        <v>0</v>
      </c>
    </row>
    <row r="32" spans="1:68" ht="18" customHeight="1" x14ac:dyDescent="0.4">
      <c r="A32" s="2378"/>
      <c r="B32" s="2376" t="s">
        <v>1611</v>
      </c>
      <c r="C32" s="2369"/>
      <c r="D32" s="2374" t="s">
        <v>1605</v>
      </c>
      <c r="E32" s="2374"/>
      <c r="F32" s="2374"/>
      <c r="G32" s="1150">
        <f>COUNTIFS(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2" s="1151">
        <f>COUNTIFS(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2" s="1152">
        <f>COUNTIFS(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2" s="1153">
        <f>COUNTIFS(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2" s="1154">
        <f>COUNTIFS(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2" s="1152">
        <f>COUNTIFS(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2" s="1153">
        <f>COUNTIFS(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2" s="1154">
        <f>COUNTIFS(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2" s="1154">
        <f>COUNTIFS(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2" s="1152">
        <f>COUNTIFS(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2" s="1155">
        <f>COUNTIFS(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2" s="1156">
        <f>COUNTIFS(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2" s="1157">
        <f>COUNTIFS(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2" s="1157">
        <f>COUNTIFS(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2" s="1158">
        <f>COUNTIFS(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2" s="1159">
        <f>COUNTIFS(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2" s="1160">
        <f>COUNTIFS(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2" s="1157">
        <f>COUNTIFS(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2" s="1157">
        <f>COUNTIFS(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2" s="1157">
        <f>COUNTIFS(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2" s="1158">
        <f>COUNTIFS(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2" s="1152">
        <f>COUNTIFS(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2" s="1161">
        <f>COUNTIFS(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2" s="1161">
        <f>COUNTIFS(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2" s="1162">
        <f>COUNTIFS(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2" s="1163">
        <f>COUNTIFS(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2" s="1082">
        <f t="shared" si="1"/>
        <v>0</v>
      </c>
      <c r="AH32" s="151"/>
      <c r="AJ32" s="2433"/>
      <c r="AK32" s="2427" t="s">
        <v>1611</v>
      </c>
      <c r="AL32" s="2428"/>
      <c r="AM32" s="2435" t="s">
        <v>1605</v>
      </c>
      <c r="AN32" s="2435"/>
      <c r="AO32" s="2436"/>
      <c r="AP32" s="1083"/>
      <c r="AQ32" s="1084"/>
      <c r="AR32" s="1085"/>
      <c r="AS32" s="1083"/>
      <c r="AT32" s="1086"/>
      <c r="AU32" s="1085"/>
      <c r="AV32" s="1083"/>
      <c r="AW32" s="1086"/>
      <c r="AX32" s="1086"/>
      <c r="AY32" s="1085"/>
      <c r="AZ32" s="1087"/>
      <c r="BA32" s="1088"/>
      <c r="BB32" s="1089"/>
      <c r="BC32" s="1089"/>
      <c r="BD32" s="1090"/>
      <c r="BE32" s="1091"/>
      <c r="BF32" s="1092"/>
      <c r="BG32" s="1089"/>
      <c r="BH32" s="1089"/>
      <c r="BI32" s="1089"/>
      <c r="BJ32" s="1090"/>
      <c r="BK32" s="1085"/>
      <c r="BL32" s="1093"/>
      <c r="BM32" s="1092"/>
      <c r="BN32" s="1093"/>
      <c r="BO32" s="1093"/>
      <c r="BP32" s="1094">
        <v>0</v>
      </c>
    </row>
    <row r="33" spans="1:68" ht="18" customHeight="1" x14ac:dyDescent="0.4">
      <c r="A33" s="2378"/>
      <c r="B33" s="2375"/>
      <c r="C33" s="2371"/>
      <c r="D33" s="1095"/>
      <c r="E33" s="2366" t="s">
        <v>1602</v>
      </c>
      <c r="F33" s="2367"/>
      <c r="G33" s="1096">
        <f>SUMIFS(※集計※障害学生情報入力シート!$K$29:$K$1028,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3" s="1097">
        <f>SUMIFS(※集計※障害学生情報入力シート!$K$29:$K$1028,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3" s="1098">
        <f>SUMIFS(※集計※障害学生情報入力シート!$K$29:$K$1028,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3" s="1099">
        <f>SUMIFS(※集計※障害学生情報入力シート!$K$29:$K$1028,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3" s="1100">
        <f>SUMIFS(※集計※障害学生情報入力シート!$K$29:$K$1028,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3" s="1098">
        <f>SUMIFS(※集計※障害学生情報入力シート!$K$29:$K$1028,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3" s="1099">
        <f>SUMIFS(※集計※障害学生情報入力シート!$K$29:$K$1028,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3" s="1100">
        <f>SUMIFS(※集計※障害学生情報入力シート!$K$29:$K$1028,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3" s="1100">
        <f>SUMIFS(※集計※障害学生情報入力シート!$K$29:$K$1028,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3" s="1098">
        <f>SUMIFS(※集計※障害学生情報入力シート!$K$29:$K$1028,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3" s="1101">
        <f>SUMIFS(※集計※障害学生情報入力シート!$K$29:$K$1028,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3" s="1102">
        <f>SUMIFS(※集計※障害学生情報入力シート!$K$29:$K$1028,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3" s="1100">
        <f>SUMIFS(※集計※障害学生情報入力シート!$K$29:$K$1028,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3" s="1100">
        <f>SUMIFS(※集計※障害学生情報入力シート!$K$29:$K$1028,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3" s="1103">
        <f>SUMIFS(※集計※障害学生情報入力シート!$K$29:$K$1028,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3" s="1098">
        <f>SUMIFS(※集計※障害学生情報入力シート!$K$29:$K$1028,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3" s="1099">
        <f>SUMIFS(※集計※障害学生情報入力シート!$K$29:$K$1028,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3" s="1100">
        <f>SUMIFS(※集計※障害学生情報入力シート!$K$29:$K$1028,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3" s="1100">
        <f>SUMIFS(※集計※障害学生情報入力シート!$K$29:$K$1028,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3" s="1100">
        <f>SUMIFS(※集計※障害学生情報入力シート!$K$29:$K$1028,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3" s="1103">
        <f>SUMIFS(※集計※障害学生情報入力シート!$K$29:$K$1028,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3" s="1098">
        <f>SUMIFS(※集計※障害学生情報入力シート!$K$29:$K$1028,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3" s="1104">
        <f>SUMIFS(※集計※障害学生情報入力シート!$K$29:$K$1028,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3" s="1104">
        <f>SUMIFS(※集計※障害学生情報入力シート!$K$29:$K$1028,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3" s="1101">
        <f>SUMIFS(※集計※障害学生情報入力シート!$K$29:$K$1028,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3" s="1105">
        <f>SUMIFS(※集計※障害学生情報入力シート!$K$29:$K$1028,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3" s="1106">
        <f t="shared" si="1"/>
        <v>0</v>
      </c>
      <c r="AH33" s="151"/>
      <c r="AJ33" s="2433"/>
      <c r="AK33" s="2425"/>
      <c r="AL33" s="2426"/>
      <c r="AM33" s="1107"/>
      <c r="AN33" s="2437" t="s">
        <v>1602</v>
      </c>
      <c r="AO33" s="2438"/>
      <c r="AP33" s="1108"/>
      <c r="AQ33" s="1109"/>
      <c r="AR33" s="1110"/>
      <c r="AS33" s="1108"/>
      <c r="AT33" s="1111"/>
      <c r="AU33" s="1110"/>
      <c r="AV33" s="1108"/>
      <c r="AW33" s="1111"/>
      <c r="AX33" s="1111"/>
      <c r="AY33" s="1110"/>
      <c r="AZ33" s="1112"/>
      <c r="BA33" s="1113"/>
      <c r="BB33" s="1111"/>
      <c r="BC33" s="1111"/>
      <c r="BD33" s="1114"/>
      <c r="BE33" s="1110"/>
      <c r="BF33" s="1108"/>
      <c r="BG33" s="1111"/>
      <c r="BH33" s="1111"/>
      <c r="BI33" s="1111"/>
      <c r="BJ33" s="1114"/>
      <c r="BK33" s="1110"/>
      <c r="BL33" s="1115"/>
      <c r="BM33" s="1108"/>
      <c r="BN33" s="1115"/>
      <c r="BO33" s="1116"/>
      <c r="BP33" s="1117">
        <v>0</v>
      </c>
    </row>
    <row r="34" spans="1:68" ht="18" customHeight="1" x14ac:dyDescent="0.4">
      <c r="A34" s="2378"/>
      <c r="B34" s="979"/>
      <c r="C34" s="1040"/>
      <c r="D34" s="944"/>
      <c r="E34" s="944"/>
      <c r="F34" s="1118" t="s">
        <v>1919</v>
      </c>
      <c r="G34" s="1119">
        <f>SUMIFS(※集計※障害学生情報入力シート!$L$29:$L$1028,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4" s="717">
        <f>SUMIFS(※集計※障害学生情報入力シート!$L$29:$L$1028,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4" s="1120">
        <f>SUMIFS(※集計※障害学生情報入力シート!$L$29:$L$1028,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4" s="1121">
        <f>SUMIFS(※集計※障害学生情報入力シート!$L$29:$L$1028,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4" s="1122">
        <f>SUMIFS(※集計※障害学生情報入力シート!$L$29:$L$1028,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4" s="1120">
        <f>SUMIFS(※集計※障害学生情報入力シート!$L$29:$L$1028,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4" s="1121">
        <f>SUMIFS(※集計※障害学生情報入力シート!$L$29:$L$1028,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4" s="1122">
        <f>SUMIFS(※集計※障害学生情報入力シート!$L$29:$L$1028,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4" s="1122">
        <f>SUMIFS(※集計※障害学生情報入力シート!$L$29:$L$1028,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4" s="1120">
        <f>SUMIFS(※集計※障害学生情報入力シート!$L$29:$L$1028,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4" s="1123">
        <f>SUMIFS(※集計※障害学生情報入力シート!$L$29:$L$1028,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4" s="1124">
        <f>SUMIFS(※集計※障害学生情報入力シート!$L$29:$L$1028,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4" s="1125">
        <f>SUMIFS(※集計※障害学生情報入力シート!$L$29:$L$1028,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4" s="1125">
        <f>SUMIFS(※集計※障害学生情報入力シート!$L$29:$L$1028,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4" s="1126">
        <f>SUMIFS(※集計※障害学生情報入力シート!$L$29:$L$1028,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4" s="1127">
        <f>SUMIFS(※集計※障害学生情報入力シート!$L$29:$L$1028,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4" s="1128">
        <f>SUMIFS(※集計※障害学生情報入力シート!$L$29:$L$1028,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4" s="1125">
        <f>SUMIFS(※集計※障害学生情報入力シート!$L$29:$L$1028,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4" s="1125">
        <f>SUMIFS(※集計※障害学生情報入力シート!$L$29:$L$1028,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4" s="1125">
        <f>SUMIFS(※集計※障害学生情報入力シート!$L$29:$L$1028,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4" s="1129">
        <f>SUMIFS(※集計※障害学生情報入力シート!$L$29:$L$1028,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4" s="1130">
        <f>SUMIFS(※集計※障害学生情報入力シート!$L$29:$L$1028,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4" s="1131">
        <f>SUMIFS(※集計※障害学生情報入力シート!$L$29:$L$1028,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4" s="1131">
        <f>SUMIFS(※集計※障害学生情報入力シート!$L$29:$L$1028,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4" s="1132">
        <f>SUMIFS(※集計※障害学生情報入力シート!$L$29:$L$1028,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4" s="1133">
        <f>SUMIFS(※集計※障害学生情報入力シート!$L$29:$L$1028,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4" s="1134">
        <f t="shared" si="1"/>
        <v>0</v>
      </c>
      <c r="AH34" s="151"/>
      <c r="AJ34" s="2433"/>
      <c r="AK34" s="1003"/>
      <c r="AL34" s="1058"/>
      <c r="AM34" s="964"/>
      <c r="AN34" s="964"/>
      <c r="AO34" s="764" t="s">
        <v>1919</v>
      </c>
      <c r="AP34" s="1135"/>
      <c r="AQ34" s="943"/>
      <c r="AR34" s="1136"/>
      <c r="AS34" s="1135"/>
      <c r="AT34" s="1137"/>
      <c r="AU34" s="1136"/>
      <c r="AV34" s="1135"/>
      <c r="AW34" s="1137"/>
      <c r="AX34" s="1137"/>
      <c r="AY34" s="1136"/>
      <c r="AZ34" s="1138"/>
      <c r="BA34" s="1139"/>
      <c r="BB34" s="1140"/>
      <c r="BC34" s="1140"/>
      <c r="BD34" s="1141"/>
      <c r="BE34" s="1142"/>
      <c r="BF34" s="1143"/>
      <c r="BG34" s="1140"/>
      <c r="BH34" s="1140"/>
      <c r="BI34" s="1140"/>
      <c r="BJ34" s="1144"/>
      <c r="BK34" s="1145"/>
      <c r="BL34" s="1146"/>
      <c r="BM34" s="1147"/>
      <c r="BN34" s="1146"/>
      <c r="BO34" s="1148"/>
      <c r="BP34" s="1149">
        <v>0</v>
      </c>
    </row>
    <row r="35" spans="1:68" ht="18" customHeight="1" x14ac:dyDescent="0.4">
      <c r="A35" s="2378"/>
      <c r="B35" s="2376" t="s">
        <v>1612</v>
      </c>
      <c r="C35" s="2369"/>
      <c r="D35" s="2374" t="s">
        <v>1605</v>
      </c>
      <c r="E35" s="2374"/>
      <c r="F35" s="2374"/>
      <c r="G35" s="1150">
        <f>COUNTIFS(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5" s="1151">
        <f>COUNTIFS(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5" s="1152">
        <f>COUNTIFS(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5" s="1153">
        <f>COUNTIFS(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5" s="1154">
        <f>COUNTIFS(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5" s="1152">
        <f>COUNTIFS(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5" s="1153">
        <f>COUNTIFS(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5" s="1154">
        <f>COUNTIFS(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5" s="1154">
        <f>COUNTIFS(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5" s="1152">
        <f>COUNTIFS(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5" s="1155">
        <f>COUNTIFS(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5" s="1156">
        <f>COUNTIFS(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5" s="1157">
        <f>COUNTIFS(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5" s="1157">
        <f>COUNTIFS(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5" s="1158">
        <f>COUNTIFS(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5" s="1159">
        <f>COUNTIFS(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5" s="1160">
        <f>COUNTIFS(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5" s="1157">
        <f>COUNTIFS(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5" s="1157">
        <f>COUNTIFS(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5" s="1157">
        <f>COUNTIFS(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5" s="1158">
        <f>COUNTIFS(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5" s="1152">
        <f>COUNTIFS(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5" s="1161">
        <f>COUNTIFS(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5" s="1161">
        <f>COUNTIFS(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5" s="1162">
        <f>COUNTIFS(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5" s="1163">
        <f>COUNTIFS(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5" s="1082">
        <f t="shared" si="1"/>
        <v>0</v>
      </c>
      <c r="AH35" s="151"/>
      <c r="AJ35" s="2433"/>
      <c r="AK35" s="2427" t="s">
        <v>1612</v>
      </c>
      <c r="AL35" s="2428"/>
      <c r="AM35" s="2435" t="s">
        <v>1605</v>
      </c>
      <c r="AN35" s="2435"/>
      <c r="AO35" s="2436"/>
      <c r="AP35" s="1083"/>
      <c r="AQ35" s="1084"/>
      <c r="AR35" s="1085"/>
      <c r="AS35" s="1083"/>
      <c r="AT35" s="1086"/>
      <c r="AU35" s="1085"/>
      <c r="AV35" s="1083"/>
      <c r="AW35" s="1086"/>
      <c r="AX35" s="1086"/>
      <c r="AY35" s="1085"/>
      <c r="AZ35" s="1087"/>
      <c r="BA35" s="1088"/>
      <c r="BB35" s="1089"/>
      <c r="BC35" s="1089"/>
      <c r="BD35" s="1090"/>
      <c r="BE35" s="1091"/>
      <c r="BF35" s="1092"/>
      <c r="BG35" s="1089"/>
      <c r="BH35" s="1089"/>
      <c r="BI35" s="1089"/>
      <c r="BJ35" s="1090"/>
      <c r="BK35" s="1085"/>
      <c r="BL35" s="1093"/>
      <c r="BM35" s="1092"/>
      <c r="BN35" s="1093"/>
      <c r="BO35" s="1093"/>
      <c r="BP35" s="1094">
        <v>0</v>
      </c>
    </row>
    <row r="36" spans="1:68" ht="18" customHeight="1" x14ac:dyDescent="0.4">
      <c r="A36" s="2378"/>
      <c r="B36" s="2375"/>
      <c r="C36" s="2371"/>
      <c r="D36" s="1095"/>
      <c r="E36" s="2366" t="s">
        <v>1602</v>
      </c>
      <c r="F36" s="2367"/>
      <c r="G36" s="1096">
        <f>SUMIFS(※集計※障害学生情報入力シート!$K$29:$K$1028,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6" s="1097">
        <f>SUMIFS(※集計※障害学生情報入力シート!$K$29:$K$1028,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6" s="1098">
        <f>SUMIFS(※集計※障害学生情報入力シート!$K$29:$K$1028,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6" s="1099">
        <f>SUMIFS(※集計※障害学生情報入力シート!$K$29:$K$1028,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6" s="1100">
        <f>SUMIFS(※集計※障害学生情報入力シート!$K$29:$K$1028,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6" s="1098">
        <f>SUMIFS(※集計※障害学生情報入力シート!$K$29:$K$1028,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6" s="1099">
        <f>SUMIFS(※集計※障害学生情報入力シート!$K$29:$K$1028,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6" s="1100">
        <f>SUMIFS(※集計※障害学生情報入力シート!$K$29:$K$1028,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6" s="1100">
        <f>SUMIFS(※集計※障害学生情報入力シート!$K$29:$K$1028,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6" s="1098">
        <f>SUMIFS(※集計※障害学生情報入力シート!$K$29:$K$1028,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6" s="1101">
        <f>SUMIFS(※集計※障害学生情報入力シート!$K$29:$K$1028,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6" s="1102">
        <f>SUMIFS(※集計※障害学生情報入力シート!$K$29:$K$1028,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6" s="1100">
        <f>SUMIFS(※集計※障害学生情報入力シート!$K$29:$K$1028,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6" s="1100">
        <f>SUMIFS(※集計※障害学生情報入力シート!$K$29:$K$1028,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6" s="1103">
        <f>SUMIFS(※集計※障害学生情報入力シート!$K$29:$K$1028,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6" s="1098">
        <f>SUMIFS(※集計※障害学生情報入力シート!$K$29:$K$1028,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6" s="1099">
        <f>SUMIFS(※集計※障害学生情報入力シート!$K$29:$K$1028,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6" s="1100">
        <f>SUMIFS(※集計※障害学生情報入力シート!$K$29:$K$1028,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6" s="1100">
        <f>SUMIFS(※集計※障害学生情報入力シート!$K$29:$K$1028,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6" s="1100">
        <f>SUMIFS(※集計※障害学生情報入力シート!$K$29:$K$1028,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6" s="1103">
        <f>SUMIFS(※集計※障害学生情報入力シート!$K$29:$K$1028,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6" s="1098">
        <f>SUMIFS(※集計※障害学生情報入力シート!$K$29:$K$1028,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6" s="1104">
        <f>SUMIFS(※集計※障害学生情報入力シート!$K$29:$K$1028,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6" s="1104">
        <f>SUMIFS(※集計※障害学生情報入力シート!$K$29:$K$1028,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6" s="1101">
        <f>SUMIFS(※集計※障害学生情報入力シート!$K$29:$K$1028,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6" s="1105">
        <f>SUMIFS(※集計※障害学生情報入力シート!$K$29:$K$1028,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6" s="1106">
        <f t="shared" si="1"/>
        <v>0</v>
      </c>
      <c r="AH36" s="151"/>
      <c r="AJ36" s="2433"/>
      <c r="AK36" s="2425"/>
      <c r="AL36" s="2426"/>
      <c r="AM36" s="1107"/>
      <c r="AN36" s="2437" t="s">
        <v>1602</v>
      </c>
      <c r="AO36" s="2438"/>
      <c r="AP36" s="1108"/>
      <c r="AQ36" s="1109"/>
      <c r="AR36" s="1110"/>
      <c r="AS36" s="1108"/>
      <c r="AT36" s="1111"/>
      <c r="AU36" s="1110"/>
      <c r="AV36" s="1108"/>
      <c r="AW36" s="1111"/>
      <c r="AX36" s="1111"/>
      <c r="AY36" s="1110"/>
      <c r="AZ36" s="1112"/>
      <c r="BA36" s="1113"/>
      <c r="BB36" s="1111"/>
      <c r="BC36" s="1111"/>
      <c r="BD36" s="1114"/>
      <c r="BE36" s="1110"/>
      <c r="BF36" s="1108"/>
      <c r="BG36" s="1111"/>
      <c r="BH36" s="1111"/>
      <c r="BI36" s="1111"/>
      <c r="BJ36" s="1114"/>
      <c r="BK36" s="1110"/>
      <c r="BL36" s="1115"/>
      <c r="BM36" s="1108"/>
      <c r="BN36" s="1115"/>
      <c r="BO36" s="1116"/>
      <c r="BP36" s="1117">
        <v>0</v>
      </c>
    </row>
    <row r="37" spans="1:68" ht="18" customHeight="1" x14ac:dyDescent="0.4">
      <c r="A37" s="2378"/>
      <c r="B37" s="979"/>
      <c r="C37" s="980"/>
      <c r="D37" s="944"/>
      <c r="E37" s="944"/>
      <c r="F37" s="1118" t="s">
        <v>1919</v>
      </c>
      <c r="G37" s="1119">
        <f>SUMIFS(※集計※障害学生情報入力シート!$L$29:$L$1028,障害学生情報入力シート!$E$29:$E$1028,障害学生情報入力シート!$E$2,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37" s="717">
        <f>SUMIFS(※集計※障害学生情報入力シート!$L$29:$L$1028,障害学生情報入力シート!$E$29:$E$1028,障害学生情報入力シート!$E$2,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37" s="1120">
        <f>SUMIFS(※集計※障害学生情報入力シート!$L$29:$L$1028,障害学生情報入力シート!$E$29:$E$1028,障害学生情報入力シート!$E$2,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37" s="1121">
        <f>SUMIFS(※集計※障害学生情報入力シート!$L$29:$L$1028,障害学生情報入力シート!$E$29:$E$1028,障害学生情報入力シート!$E$2,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37" s="1122">
        <f>SUMIFS(※集計※障害学生情報入力シート!$L$29:$L$1028,障害学生情報入力シート!$E$29:$E$1028,障害学生情報入力シート!$E$2,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37" s="1120">
        <f>SUMIFS(※集計※障害学生情報入力シート!$L$29:$L$1028,障害学生情報入力シート!$E$29:$E$1028,障害学生情報入力シート!$E$2,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37" s="1121">
        <f>SUMIFS(※集計※障害学生情報入力シート!$L$29:$L$1028,障害学生情報入力シート!$E$29:$E$1028,障害学生情報入力シート!$E$2,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37" s="1122">
        <f>SUMIFS(※集計※障害学生情報入力シート!$L$29:$L$1028,障害学生情報入力シート!$E$29:$E$1028,障害学生情報入力シート!$E$2,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37" s="1122">
        <f>SUMIFS(※集計※障害学生情報入力シート!$L$29:$L$1028,障害学生情報入力シート!$E$29:$E$1028,障害学生情報入力シート!$E$2,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37" s="1120">
        <f>SUMIFS(※集計※障害学生情報入力シート!$L$29:$L$1028,障害学生情報入力シート!$E$29:$E$1028,障害学生情報入力シート!$E$2,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37" s="1123">
        <f>SUMIFS(※集計※障害学生情報入力シート!$L$29:$L$1028,障害学生情報入力シート!$E$29:$E$1028,障害学生情報入力シート!$E$2,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37" s="1124">
        <f>SUMIFS(※集計※障害学生情報入力シート!$L$29:$L$1028,障害学生情報入力シート!$E$29:$E$1028,障害学生情報入力シート!$E$2,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37" s="1125">
        <f>SUMIFS(※集計※障害学生情報入力シート!$L$29:$L$1028,障害学生情報入力シート!$E$29:$E$1028,障害学生情報入力シート!$E$2,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37" s="1125">
        <f>SUMIFS(※集計※障害学生情報入力シート!$L$29:$L$1028,障害学生情報入力シート!$E$29:$E$1028,障害学生情報入力シート!$E$2,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37" s="1126">
        <f>SUMIFS(※集計※障害学生情報入力シート!$L$29:$L$1028,障害学生情報入力シート!$E$29:$E$1028,障害学生情報入力シート!$E$2,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37" s="1127">
        <f>SUMIFS(※集計※障害学生情報入力シート!$L$29:$L$1028,障害学生情報入力シート!$E$29:$E$1028,障害学生情報入力シート!$E$2,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37" s="1128">
        <f>SUMIFS(※集計※障害学生情報入力シート!$L$29:$L$1028,障害学生情報入力シート!$E$29:$E$1028,障害学生情報入力シート!$E$2,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37" s="1125">
        <f>SUMIFS(※集計※障害学生情報入力シート!$L$29:$L$1028,障害学生情報入力シート!$E$29:$E$1028,障害学生情報入力シート!$E$2,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37" s="1125">
        <f>SUMIFS(※集計※障害学生情報入力シート!$L$29:$L$1028,障害学生情報入力シート!$E$29:$E$1028,障害学生情報入力シート!$E$2,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37" s="1125">
        <f>SUMIFS(※集計※障害学生情報入力シート!$L$29:$L$1028,障害学生情報入力シート!$E$29:$E$1028,障害学生情報入力シート!$E$2,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37" s="1129">
        <f>SUMIFS(※集計※障害学生情報入力シート!$L$29:$L$1028,障害学生情報入力シート!$E$29:$E$1028,障害学生情報入力シート!$E$2,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37" s="1130">
        <f>SUMIFS(※集計※障害学生情報入力シート!$L$29:$L$1028,障害学生情報入力シート!$E$29:$E$1028,障害学生情報入力シート!$E$2,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37" s="1131">
        <f>SUMIFS(※集計※障害学生情報入力シート!$L$29:$L$1028,障害学生情報入力シート!$E$29:$E$1028,障害学生情報入力シート!$E$2,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37" s="1131">
        <f>SUMIFS(※集計※障害学生情報入力シート!$L$29:$L$1028,障害学生情報入力シート!$E$29:$E$1028,障害学生情報入力シート!$E$2,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37" s="1132">
        <f>SUMIFS(※集計※障害学生情報入力シート!$L$29:$L$1028,障害学生情報入力シート!$E$29:$E$1028,障害学生情報入力シート!$E$2,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37" s="1133">
        <f>SUMIFS(※集計※障害学生情報入力シート!$L$29:$L$1028,障害学生情報入力シート!$E$29:$E$1028,障害学生情報入力シート!$E$2,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37" s="1134">
        <f t="shared" si="1"/>
        <v>0</v>
      </c>
      <c r="AH37" s="151"/>
      <c r="AJ37" s="2433"/>
      <c r="AK37" s="1003"/>
      <c r="AL37" s="1004"/>
      <c r="AM37" s="964"/>
      <c r="AN37" s="964"/>
      <c r="AO37" s="764" t="s">
        <v>1919</v>
      </c>
      <c r="AP37" s="1135"/>
      <c r="AQ37" s="943"/>
      <c r="AR37" s="1136"/>
      <c r="AS37" s="1135"/>
      <c r="AT37" s="1137"/>
      <c r="AU37" s="1136"/>
      <c r="AV37" s="1135"/>
      <c r="AW37" s="1137"/>
      <c r="AX37" s="1137"/>
      <c r="AY37" s="1136"/>
      <c r="AZ37" s="1138"/>
      <c r="BA37" s="1139"/>
      <c r="BB37" s="1140"/>
      <c r="BC37" s="1140"/>
      <c r="BD37" s="1141"/>
      <c r="BE37" s="1142"/>
      <c r="BF37" s="1143"/>
      <c r="BG37" s="1140"/>
      <c r="BH37" s="1140"/>
      <c r="BI37" s="1140"/>
      <c r="BJ37" s="1144"/>
      <c r="BK37" s="1145"/>
      <c r="BL37" s="1146"/>
      <c r="BM37" s="1147"/>
      <c r="BN37" s="1146"/>
      <c r="BO37" s="1148"/>
      <c r="BP37" s="1149">
        <v>0</v>
      </c>
    </row>
    <row r="38" spans="1:68" ht="18" customHeight="1" x14ac:dyDescent="0.4">
      <c r="A38" s="2378"/>
      <c r="B38" s="2376" t="s">
        <v>1613</v>
      </c>
      <c r="C38" s="2369"/>
      <c r="D38" s="2374" t="s">
        <v>1605</v>
      </c>
      <c r="E38" s="2374"/>
      <c r="F38" s="2374"/>
      <c r="G38" s="1150">
        <f>COUNTIFS(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38" s="1151">
        <f>COUNTIFS(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38" s="1152">
        <f>COUNTIFS(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38" s="1153">
        <f>COUNTIFS(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38" s="1154">
        <f>COUNTIFS(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38" s="1152">
        <f>COUNTIFS(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38" s="1153">
        <f>COUNTIFS(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38" s="1154">
        <f>COUNTIFS(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38" s="1154">
        <f>COUNTIFS(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38" s="1152">
        <f>COUNTIFS(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38" s="1155">
        <f>COUNTIFS(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38" s="1156">
        <f>COUNTIFS(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38" s="1157">
        <f>COUNTIFS(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38" s="1157">
        <f>COUNTIFS(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38" s="1158">
        <f>COUNTIFS(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38" s="1159">
        <f>COUNTIFS(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38" s="1160">
        <f>COUNTIFS(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38" s="1157">
        <f>COUNTIFS(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38" s="1157">
        <f>COUNTIFS(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38" s="1157">
        <f>COUNTIFS(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38" s="1158">
        <f>COUNTIFS(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38" s="1152">
        <f>COUNTIFS(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38" s="1161">
        <f>COUNTIFS(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38" s="1161">
        <f>COUNTIFS(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38" s="1162">
        <f>COUNTIFS(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38" s="1163">
        <f>COUNTIFS(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38" s="1082">
        <f t="shared" si="1"/>
        <v>0</v>
      </c>
      <c r="AH38" s="151"/>
      <c r="AJ38" s="2433"/>
      <c r="AK38" s="2427" t="s">
        <v>1613</v>
      </c>
      <c r="AL38" s="2428"/>
      <c r="AM38" s="2435" t="s">
        <v>1605</v>
      </c>
      <c r="AN38" s="2435"/>
      <c r="AO38" s="2436"/>
      <c r="AP38" s="1083"/>
      <c r="AQ38" s="1084"/>
      <c r="AR38" s="1085"/>
      <c r="AS38" s="1083"/>
      <c r="AT38" s="1086"/>
      <c r="AU38" s="1085"/>
      <c r="AV38" s="1083"/>
      <c r="AW38" s="1086"/>
      <c r="AX38" s="1086"/>
      <c r="AY38" s="1085"/>
      <c r="AZ38" s="1087"/>
      <c r="BA38" s="1088"/>
      <c r="BB38" s="1089"/>
      <c r="BC38" s="1089"/>
      <c r="BD38" s="1090"/>
      <c r="BE38" s="1091"/>
      <c r="BF38" s="1092"/>
      <c r="BG38" s="1089"/>
      <c r="BH38" s="1089"/>
      <c r="BI38" s="1089"/>
      <c r="BJ38" s="1090"/>
      <c r="BK38" s="1085"/>
      <c r="BL38" s="1093"/>
      <c r="BM38" s="1092"/>
      <c r="BN38" s="1093"/>
      <c r="BO38" s="1093"/>
      <c r="BP38" s="1094">
        <v>0</v>
      </c>
    </row>
    <row r="39" spans="1:68" ht="18" customHeight="1" x14ac:dyDescent="0.4">
      <c r="A39" s="2378"/>
      <c r="B39" s="2375"/>
      <c r="C39" s="2371"/>
      <c r="D39" s="1095"/>
      <c r="E39" s="2366" t="s">
        <v>1602</v>
      </c>
      <c r="F39" s="2367"/>
      <c r="G39" s="1096">
        <f>SUMIFS(※集計※障害学生情報入力シート!$K$29:$K$1028,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39" s="1097">
        <f>SUMIFS(※集計※障害学生情報入力シート!$K$29:$K$1028,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39" s="1098">
        <f>SUMIFS(※集計※障害学生情報入力シート!$K$29:$K$1028,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39" s="1099">
        <f>SUMIFS(※集計※障害学生情報入力シート!$K$29:$K$1028,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39" s="1100">
        <f>SUMIFS(※集計※障害学生情報入力シート!$K$29:$K$1028,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39" s="1098">
        <f>SUMIFS(※集計※障害学生情報入力シート!$K$29:$K$1028,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39" s="1099">
        <f>SUMIFS(※集計※障害学生情報入力シート!$K$29:$K$1028,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39" s="1100">
        <f>SUMIFS(※集計※障害学生情報入力シート!$K$29:$K$1028,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39" s="1100">
        <f>SUMIFS(※集計※障害学生情報入力シート!$K$29:$K$1028,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39" s="1098">
        <f>SUMIFS(※集計※障害学生情報入力シート!$K$29:$K$1028,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39" s="1101">
        <f>SUMIFS(※集計※障害学生情報入力シート!$K$29:$K$1028,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39" s="1102">
        <f>SUMIFS(※集計※障害学生情報入力シート!$K$29:$K$1028,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39" s="1100">
        <f>SUMIFS(※集計※障害学生情報入力シート!$K$29:$K$1028,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39" s="1100">
        <f>SUMIFS(※集計※障害学生情報入力シート!$K$29:$K$1028,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39" s="1103">
        <f>SUMIFS(※集計※障害学生情報入力シート!$K$29:$K$1028,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39" s="1098">
        <f>SUMIFS(※集計※障害学生情報入力シート!$K$29:$K$1028,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39" s="1099">
        <f>SUMIFS(※集計※障害学生情報入力シート!$K$29:$K$1028,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39" s="1100">
        <f>SUMIFS(※集計※障害学生情報入力シート!$K$29:$K$1028,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39" s="1100">
        <f>SUMIFS(※集計※障害学生情報入力シート!$K$29:$K$1028,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39" s="1100">
        <f>SUMIFS(※集計※障害学生情報入力シート!$K$29:$K$1028,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39" s="1103">
        <f>SUMIFS(※集計※障害学生情報入力シート!$K$29:$K$1028,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39" s="1098">
        <f>SUMIFS(※集計※障害学生情報入力シート!$K$29:$K$1028,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39" s="1104">
        <f>SUMIFS(※集計※障害学生情報入力シート!$K$29:$K$1028,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39" s="1104">
        <f>SUMIFS(※集計※障害学生情報入力シート!$K$29:$K$1028,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39" s="1101">
        <f>SUMIFS(※集計※障害学生情報入力シート!$K$29:$K$1028,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39" s="1105">
        <f>SUMIFS(※集計※障害学生情報入力シート!$K$29:$K$1028,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39" s="1106">
        <f t="shared" si="1"/>
        <v>0</v>
      </c>
      <c r="AH39" s="151"/>
      <c r="AJ39" s="2433"/>
      <c r="AK39" s="2425"/>
      <c r="AL39" s="2426"/>
      <c r="AM39" s="1107"/>
      <c r="AN39" s="2437" t="s">
        <v>1602</v>
      </c>
      <c r="AO39" s="2438"/>
      <c r="AP39" s="1108"/>
      <c r="AQ39" s="1109"/>
      <c r="AR39" s="1110"/>
      <c r="AS39" s="1108"/>
      <c r="AT39" s="1111"/>
      <c r="AU39" s="1110"/>
      <c r="AV39" s="1108"/>
      <c r="AW39" s="1111"/>
      <c r="AX39" s="1111"/>
      <c r="AY39" s="1110"/>
      <c r="AZ39" s="1112"/>
      <c r="BA39" s="1113"/>
      <c r="BB39" s="1111"/>
      <c r="BC39" s="1111"/>
      <c r="BD39" s="1114"/>
      <c r="BE39" s="1110"/>
      <c r="BF39" s="1108"/>
      <c r="BG39" s="1111"/>
      <c r="BH39" s="1111"/>
      <c r="BI39" s="1111"/>
      <c r="BJ39" s="1114"/>
      <c r="BK39" s="1110"/>
      <c r="BL39" s="1115"/>
      <c r="BM39" s="1108"/>
      <c r="BN39" s="1115"/>
      <c r="BO39" s="1116"/>
      <c r="BP39" s="1117">
        <v>0</v>
      </c>
    </row>
    <row r="40" spans="1:68" ht="18" customHeight="1" x14ac:dyDescent="0.4">
      <c r="A40" s="2378"/>
      <c r="B40" s="1164"/>
      <c r="C40" s="1040"/>
      <c r="D40" s="944"/>
      <c r="E40" s="944"/>
      <c r="F40" s="1118" t="s">
        <v>1919</v>
      </c>
      <c r="G40" s="1119">
        <f>SUMIFS(※集計※障害学生情報入力シート!$L$29:$L$1028,障害学生情報入力シート!$E$29:$E$1028,障害学生情報入力シート!$E$2,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40" s="717">
        <f>SUMIFS(※集計※障害学生情報入力シート!$L$29:$L$1028,障害学生情報入力シート!$E$29:$E$1028,障害学生情報入力シート!$E$2,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40" s="1120">
        <f>SUMIFS(※集計※障害学生情報入力シート!$L$29:$L$1028,障害学生情報入力シート!$E$29:$E$1028,障害学生情報入力シート!$E$2,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40" s="1121">
        <f>SUMIFS(※集計※障害学生情報入力シート!$L$29:$L$1028,障害学生情報入力シート!$E$29:$E$1028,障害学生情報入力シート!$E$2,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40" s="1122">
        <f>SUMIFS(※集計※障害学生情報入力シート!$L$29:$L$1028,障害学生情報入力シート!$E$29:$E$1028,障害学生情報入力シート!$E$2,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40" s="1120">
        <f>SUMIFS(※集計※障害学生情報入力シート!$L$29:$L$1028,障害学生情報入力シート!$E$29:$E$1028,障害学生情報入力シート!$E$2,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40" s="1121">
        <f>SUMIFS(※集計※障害学生情報入力シート!$L$29:$L$1028,障害学生情報入力シート!$E$29:$E$1028,障害学生情報入力シート!$E$2,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40" s="1122">
        <f>SUMIFS(※集計※障害学生情報入力シート!$L$29:$L$1028,障害学生情報入力シート!$E$29:$E$1028,障害学生情報入力シート!$E$2,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40" s="1122">
        <f>SUMIFS(※集計※障害学生情報入力シート!$L$29:$L$1028,障害学生情報入力シート!$E$29:$E$1028,障害学生情報入力シート!$E$2,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40" s="1120">
        <f>SUMIFS(※集計※障害学生情報入力シート!$L$29:$L$1028,障害学生情報入力シート!$E$29:$E$1028,障害学生情報入力シート!$E$2,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40" s="1123">
        <f>SUMIFS(※集計※障害学生情報入力シート!$L$29:$L$1028,障害学生情報入力シート!$E$29:$E$1028,障害学生情報入力シート!$E$2,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40" s="1124">
        <f>SUMIFS(※集計※障害学生情報入力シート!$L$29:$L$1028,障害学生情報入力シート!$E$29:$E$1028,障害学生情報入力シート!$E$2,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40" s="1125">
        <f>SUMIFS(※集計※障害学生情報入力シート!$L$29:$L$1028,障害学生情報入力シート!$E$29:$E$1028,障害学生情報入力シート!$E$2,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40" s="1125">
        <f>SUMIFS(※集計※障害学生情報入力シート!$L$29:$L$1028,障害学生情報入力シート!$E$29:$E$1028,障害学生情報入力シート!$E$2,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40" s="1126">
        <f>SUMIFS(※集計※障害学生情報入力シート!$L$29:$L$1028,障害学生情報入力シート!$E$29:$E$1028,障害学生情報入力シート!$E$2,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40" s="1127">
        <f>SUMIFS(※集計※障害学生情報入力シート!$L$29:$L$1028,障害学生情報入力シート!$E$29:$E$1028,障害学生情報入力シート!$E$2,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40" s="1128">
        <f>SUMIFS(※集計※障害学生情報入力シート!$L$29:$L$1028,障害学生情報入力シート!$E$29:$E$1028,障害学生情報入力シート!$E$2,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40" s="1125">
        <f>SUMIFS(※集計※障害学生情報入力シート!$L$29:$L$1028,障害学生情報入力シート!$E$29:$E$1028,障害学生情報入力シート!$E$2,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40" s="1125">
        <f>SUMIFS(※集計※障害学生情報入力シート!$L$29:$L$1028,障害学生情報入力シート!$E$29:$E$1028,障害学生情報入力シート!$E$2,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40" s="1125">
        <f>SUMIFS(※集計※障害学生情報入力シート!$L$29:$L$1028,障害学生情報入力シート!$E$29:$E$1028,障害学生情報入力シート!$E$2,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40" s="1129">
        <f>SUMIFS(※集計※障害学生情報入力シート!$L$29:$L$1028,障害学生情報入力シート!$E$29:$E$1028,障害学生情報入力シート!$E$2,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40" s="1130">
        <f>SUMIFS(※集計※障害学生情報入力シート!$L$29:$L$1028,障害学生情報入力シート!$E$29:$E$1028,障害学生情報入力シート!$E$2,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40" s="1131">
        <f>SUMIFS(※集計※障害学生情報入力シート!$L$29:$L$1028,障害学生情報入力シート!$E$29:$E$1028,障害学生情報入力シート!$E$2,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40" s="1131">
        <f>SUMIFS(※集計※障害学生情報入力シート!$L$29:$L$1028,障害学生情報入力シート!$E$29:$E$1028,障害学生情報入力シート!$E$2,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40" s="1132">
        <f>SUMIFS(※集計※障害学生情報入力シート!$L$29:$L$1028,障害学生情報入力シート!$E$29:$E$1028,障害学生情報入力シート!$E$2,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40" s="1133">
        <f>SUMIFS(※集計※障害学生情報入力シート!$L$29:$L$1028,障害学生情報入力シート!$E$29:$E$1028,障害学生情報入力シート!$E$2,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40" s="1134">
        <f t="shared" si="1"/>
        <v>0</v>
      </c>
      <c r="AH40" s="151"/>
      <c r="AJ40" s="2433"/>
      <c r="AK40" s="1166"/>
      <c r="AL40" s="1058"/>
      <c r="AM40" s="964"/>
      <c r="AN40" s="964"/>
      <c r="AO40" s="764" t="s">
        <v>1919</v>
      </c>
      <c r="AP40" s="1135"/>
      <c r="AQ40" s="943"/>
      <c r="AR40" s="1136"/>
      <c r="AS40" s="1135"/>
      <c r="AT40" s="1137"/>
      <c r="AU40" s="1136"/>
      <c r="AV40" s="1135"/>
      <c r="AW40" s="1137"/>
      <c r="AX40" s="1137"/>
      <c r="AY40" s="1136"/>
      <c r="AZ40" s="1138"/>
      <c r="BA40" s="1139"/>
      <c r="BB40" s="1140"/>
      <c r="BC40" s="1140"/>
      <c r="BD40" s="1141"/>
      <c r="BE40" s="1142"/>
      <c r="BF40" s="1143"/>
      <c r="BG40" s="1140"/>
      <c r="BH40" s="1140"/>
      <c r="BI40" s="1140"/>
      <c r="BJ40" s="1144"/>
      <c r="BK40" s="1145"/>
      <c r="BL40" s="1146"/>
      <c r="BM40" s="1147"/>
      <c r="BN40" s="1146"/>
      <c r="BO40" s="1148"/>
      <c r="BP40" s="1149">
        <v>0</v>
      </c>
    </row>
    <row r="41" spans="1:68" ht="18" customHeight="1" x14ac:dyDescent="0.4">
      <c r="A41" s="2378"/>
      <c r="B41" s="2368" t="s">
        <v>1614</v>
      </c>
      <c r="C41" s="2369"/>
      <c r="D41" s="2374" t="s">
        <v>1605</v>
      </c>
      <c r="E41" s="2374"/>
      <c r="F41" s="2374"/>
      <c r="G41" s="1150">
        <f>COUNTIFS(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1" s="1151">
        <f>COUNTIFS(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1" s="1152">
        <f>COUNTIFS(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1" s="1153">
        <f>COUNTIFS(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1" s="1154">
        <f>COUNTIFS(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1" s="1152">
        <f>COUNTIFS(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1" s="1153">
        <f>COUNTIFS(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1" s="1154">
        <f>COUNTIFS(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1" s="1154">
        <f>COUNTIFS(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1" s="1152">
        <f>COUNTIFS(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1" s="1155">
        <f>COUNTIFS(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1" s="1156">
        <f>COUNTIFS(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1" s="1157">
        <f>COUNTIFS(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1" s="1157">
        <f>COUNTIFS(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1" s="1158">
        <f>COUNTIFS(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1" s="1159">
        <f>COUNTIFS(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1" s="1160">
        <f>COUNTIFS(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1" s="1157">
        <f>COUNTIFS(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1" s="1157">
        <f>COUNTIFS(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1" s="1157">
        <f>COUNTIFS(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1" s="1158">
        <f>COUNTIFS(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1" s="1152">
        <f>COUNTIFS(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1" s="1161">
        <f>COUNTIFS(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1" s="1161">
        <f>COUNTIFS(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1" s="1162">
        <f>COUNTIFS(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1" s="1163">
        <f>COUNTIFS(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1" s="1171">
        <f t="shared" si="1"/>
        <v>0</v>
      </c>
      <c r="AH41" s="151"/>
      <c r="AJ41" s="2433"/>
      <c r="AK41" s="2445" t="s">
        <v>1614</v>
      </c>
      <c r="AL41" s="2428"/>
      <c r="AM41" s="2435" t="s">
        <v>1605</v>
      </c>
      <c r="AN41" s="2435"/>
      <c r="AO41" s="2436"/>
      <c r="AP41" s="1083"/>
      <c r="AQ41" s="1084"/>
      <c r="AR41" s="1085"/>
      <c r="AS41" s="1083"/>
      <c r="AT41" s="1086"/>
      <c r="AU41" s="1085"/>
      <c r="AV41" s="1083"/>
      <c r="AW41" s="1086"/>
      <c r="AX41" s="1086"/>
      <c r="AY41" s="1085"/>
      <c r="AZ41" s="1087"/>
      <c r="BA41" s="1088"/>
      <c r="BB41" s="1089"/>
      <c r="BC41" s="1089"/>
      <c r="BD41" s="1090"/>
      <c r="BE41" s="1091"/>
      <c r="BF41" s="1092"/>
      <c r="BG41" s="1089"/>
      <c r="BH41" s="1089"/>
      <c r="BI41" s="1089"/>
      <c r="BJ41" s="1090"/>
      <c r="BK41" s="1085"/>
      <c r="BL41" s="1093"/>
      <c r="BM41" s="1092"/>
      <c r="BN41" s="1093"/>
      <c r="BO41" s="1093"/>
      <c r="BP41" s="1172">
        <v>0</v>
      </c>
    </row>
    <row r="42" spans="1:68" ht="18" customHeight="1" x14ac:dyDescent="0.4">
      <c r="A42" s="2378"/>
      <c r="B42" s="2370"/>
      <c r="C42" s="2371"/>
      <c r="D42" s="1095"/>
      <c r="E42" s="2366" t="s">
        <v>1602</v>
      </c>
      <c r="F42" s="2367"/>
      <c r="G42" s="1096">
        <f>SUMIFS(※集計※障害学生情報入力シート!$K$29:$K$1028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2" s="1097">
        <f>SUMIFS(※集計※障害学生情報入力シート!$K$29:$K$1028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2" s="1098">
        <f>SUMIFS(※集計※障害学生情報入力シート!$K$29:$K$1028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2" s="1099">
        <f>SUMIFS(※集計※障害学生情報入力シート!$K$29:$K$1028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2" s="1100">
        <f>SUMIFS(※集計※障害学生情報入力シート!$K$29:$K$1028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2" s="1098">
        <f>SUMIFS(※集計※障害学生情報入力シート!$K$29:$K$1028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2" s="1099">
        <f>SUMIFS(※集計※障害学生情報入力シート!$K$29:$K$1028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2" s="1100">
        <f>SUMIFS(※集計※障害学生情報入力シート!$K$29:$K$1028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2" s="1100">
        <f>SUMIFS(※集計※障害学生情報入力シート!$K$29:$K$1028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2" s="1098">
        <f>SUMIFS(※集計※障害学生情報入力シート!$K$29:$K$1028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2" s="1101">
        <f>SUMIFS(※集計※障害学生情報入力シート!$K$29:$K$1028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2" s="1102">
        <f>SUMIFS(※集計※障害学生情報入力シート!$K$29:$K$1028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2" s="1100">
        <f>SUMIFS(※集計※障害学生情報入力シート!$K$29:$K$1028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2" s="1100">
        <f>SUMIFS(※集計※障害学生情報入力シート!$K$29:$K$1028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2" s="1103">
        <f>SUMIFS(※集計※障害学生情報入力シート!$K$29:$K$1028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2" s="1098">
        <f>SUMIFS(※集計※障害学生情報入力シート!$K$29:$K$1028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2" s="1099">
        <f>SUMIFS(※集計※障害学生情報入力シート!$K$29:$K$1028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2" s="1100">
        <f>SUMIFS(※集計※障害学生情報入力シート!$K$29:$K$1028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2" s="1100">
        <f>SUMIFS(※集計※障害学生情報入力シート!$K$29:$K$1028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2" s="1100">
        <f>SUMIFS(※集計※障害学生情報入力シート!$K$29:$K$1028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2" s="1103">
        <f>SUMIFS(※集計※障害学生情報入力シート!$K$29:$K$1028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2" s="1098">
        <f>SUMIFS(※集計※障害学生情報入力シート!$K$29:$K$1028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2" s="1104">
        <f>SUMIFS(※集計※障害学生情報入力シート!$K$29:$K$1028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2" s="1104">
        <f>SUMIFS(※集計※障害学生情報入力シート!$K$29:$K$1028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2" s="1101">
        <f>SUMIFS(※集計※障害学生情報入力シート!$K$29:$K$1028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2" s="1105">
        <f>SUMIFS(※集計※障害学生情報入力シート!$K$29:$K$1028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2" s="1173">
        <f t="shared" si="1"/>
        <v>0</v>
      </c>
      <c r="AH42" s="151"/>
      <c r="AJ42" s="2433"/>
      <c r="AK42" s="2446"/>
      <c r="AL42" s="2426"/>
      <c r="AM42" s="1107"/>
      <c r="AN42" s="2437" t="s">
        <v>1602</v>
      </c>
      <c r="AO42" s="2438"/>
      <c r="AP42" s="1108"/>
      <c r="AQ42" s="1109"/>
      <c r="AR42" s="1110"/>
      <c r="AS42" s="1108"/>
      <c r="AT42" s="1111"/>
      <c r="AU42" s="1110"/>
      <c r="AV42" s="1108"/>
      <c r="AW42" s="1111"/>
      <c r="AX42" s="1111"/>
      <c r="AY42" s="1110"/>
      <c r="AZ42" s="1112"/>
      <c r="BA42" s="1113"/>
      <c r="BB42" s="1111"/>
      <c r="BC42" s="1111"/>
      <c r="BD42" s="1114"/>
      <c r="BE42" s="1110"/>
      <c r="BF42" s="1108"/>
      <c r="BG42" s="1111"/>
      <c r="BH42" s="1111"/>
      <c r="BI42" s="1111"/>
      <c r="BJ42" s="1114"/>
      <c r="BK42" s="1110"/>
      <c r="BL42" s="1115"/>
      <c r="BM42" s="1108"/>
      <c r="BN42" s="1115"/>
      <c r="BO42" s="1116"/>
      <c r="BP42" s="1174">
        <v>0</v>
      </c>
    </row>
    <row r="43" spans="1:68" ht="18" customHeight="1" x14ac:dyDescent="0.4">
      <c r="A43" s="2378"/>
      <c r="B43" s="2372"/>
      <c r="C43" s="2373"/>
      <c r="D43" s="944"/>
      <c r="E43" s="944"/>
      <c r="F43" s="1118" t="s">
        <v>1919</v>
      </c>
      <c r="G43" s="1119">
        <f>SUMIFS(※集計※障害学生情報入力シート!$L$29:$L$1028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3" s="717">
        <f>SUMIFS(※集計※障害学生情報入力シート!$L$29:$L$1028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3" s="1120">
        <f>SUMIFS(※集計※障害学生情報入力シート!$L$29:$L$1028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3" s="1121">
        <f>SUMIFS(※集計※障害学生情報入力シート!$L$29:$L$1028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3" s="1122">
        <f>SUMIFS(※集計※障害学生情報入力シート!$L$29:$L$1028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3" s="1120">
        <f>SUMIFS(※集計※障害学生情報入力シート!$L$29:$L$1028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3" s="1121">
        <f>SUMIFS(※集計※障害学生情報入力シート!$L$29:$L$1028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3" s="1122">
        <f>SUMIFS(※集計※障害学生情報入力シート!$L$29:$L$1028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3" s="1122">
        <f>SUMIFS(※集計※障害学生情報入力シート!$L$29:$L$1028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3" s="1120">
        <f>SUMIFS(※集計※障害学生情報入力シート!$L$29:$L$1028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3" s="1123">
        <f>SUMIFS(※集計※障害学生情報入力シート!$L$29:$L$1028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3" s="1124">
        <f>SUMIFS(※集計※障害学生情報入力シート!$L$29:$L$1028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3" s="1125">
        <f>SUMIFS(※集計※障害学生情報入力シート!$L$29:$L$1028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3" s="1125">
        <f>SUMIFS(※集計※障害学生情報入力シート!$L$29:$L$1028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3" s="1126">
        <f>SUMIFS(※集計※障害学生情報入力シート!$L$29:$L$1028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3" s="1127">
        <f>SUMIFS(※集計※障害学生情報入力シート!$L$29:$L$1028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3" s="1128">
        <f>SUMIFS(※集計※障害学生情報入力シート!$L$29:$L$1028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3" s="1125">
        <f>SUMIFS(※集計※障害学生情報入力シート!$L$29:$L$1028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3" s="1125">
        <f>SUMIFS(※集計※障害学生情報入力シート!$L$29:$L$1028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3" s="1125">
        <f>SUMIFS(※集計※障害学生情報入力シート!$L$29:$L$1028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3" s="1129">
        <f>SUMIFS(※集計※障害学生情報入力シート!$L$29:$L$1028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3" s="1130">
        <f>SUMIFS(※集計※障害学生情報入力シート!$L$29:$L$1028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3" s="1131">
        <f>SUMIFS(※集計※障害学生情報入力シート!$L$29:$L$1028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3" s="1131">
        <f>SUMIFS(※集計※障害学生情報入力シート!$L$29:$L$1028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3" s="1132">
        <f>SUMIFS(※集計※障害学生情報入力シート!$L$29:$L$1028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3" s="1133">
        <f>SUMIFS(※集計※障害学生情報入力シート!$L$29:$L$1028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3" s="1165">
        <f t="shared" si="1"/>
        <v>0</v>
      </c>
      <c r="AH43" s="151"/>
      <c r="AJ43" s="2433"/>
      <c r="AK43" s="2447"/>
      <c r="AL43" s="2448"/>
      <c r="AM43" s="964"/>
      <c r="AN43" s="964"/>
      <c r="AO43" s="764" t="s">
        <v>1919</v>
      </c>
      <c r="AP43" s="1135"/>
      <c r="AQ43" s="943"/>
      <c r="AR43" s="1136"/>
      <c r="AS43" s="1135"/>
      <c r="AT43" s="1137"/>
      <c r="AU43" s="1136"/>
      <c r="AV43" s="1135"/>
      <c r="AW43" s="1137"/>
      <c r="AX43" s="1137"/>
      <c r="AY43" s="1136"/>
      <c r="AZ43" s="1138"/>
      <c r="BA43" s="1139"/>
      <c r="BB43" s="1140"/>
      <c r="BC43" s="1140"/>
      <c r="BD43" s="1141"/>
      <c r="BE43" s="1142"/>
      <c r="BF43" s="1143"/>
      <c r="BG43" s="1140"/>
      <c r="BH43" s="1140"/>
      <c r="BI43" s="1140"/>
      <c r="BJ43" s="1144"/>
      <c r="BK43" s="1145"/>
      <c r="BL43" s="1146"/>
      <c r="BM43" s="1147"/>
      <c r="BN43" s="1146"/>
      <c r="BO43" s="1148"/>
      <c r="BP43" s="1167">
        <v>0</v>
      </c>
    </row>
    <row r="44" spans="1:68" ht="18" customHeight="1" x14ac:dyDescent="0.4">
      <c r="A44" s="2378"/>
      <c r="B44" s="2375" t="s">
        <v>1615</v>
      </c>
      <c r="C44" s="2371"/>
      <c r="D44" s="2374" t="s">
        <v>1605</v>
      </c>
      <c r="E44" s="2374"/>
      <c r="F44" s="2374"/>
      <c r="G44" s="1150">
        <f>COUNTIFS(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4" s="1151">
        <f>COUNTIFS(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4" s="1152">
        <f>COUNTIFS(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4" s="1153">
        <f>COUNTIFS(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4" s="1154">
        <f>COUNTIFS(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4" s="1152">
        <f>COUNTIFS(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4" s="1153">
        <f>COUNTIFS(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4" s="1154">
        <f>COUNTIFS(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4" s="1154">
        <f>COUNTIFS(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4" s="1152">
        <f>COUNTIFS(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4" s="1155">
        <f>COUNTIFS(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4" s="1156">
        <f>COUNTIFS(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4" s="1157">
        <f>COUNTIFS(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4" s="1157">
        <f>COUNTIFS(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4" s="1158">
        <f>COUNTIFS(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4" s="1159">
        <f>COUNTIFS(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4" s="1160">
        <f>COUNTIFS(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4" s="1157">
        <f>COUNTIFS(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4" s="1157">
        <f>COUNTIFS(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4" s="1157">
        <f>COUNTIFS(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4" s="1158">
        <f>COUNTIFS(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4" s="1152">
        <f>COUNTIFS(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4" s="1161">
        <f>COUNTIFS(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4" s="1161">
        <f>COUNTIFS(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4" s="1162">
        <f>COUNTIFS(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4" s="1163">
        <f>COUNTIFS(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4" s="1171">
        <f t="shared" si="1"/>
        <v>0</v>
      </c>
      <c r="AH44" s="151"/>
      <c r="AJ44" s="2433"/>
      <c r="AK44" s="2425" t="s">
        <v>1615</v>
      </c>
      <c r="AL44" s="2426"/>
      <c r="AM44" s="2435" t="s">
        <v>1605</v>
      </c>
      <c r="AN44" s="2435"/>
      <c r="AO44" s="2436"/>
      <c r="AP44" s="1083"/>
      <c r="AQ44" s="1084"/>
      <c r="AR44" s="1085"/>
      <c r="AS44" s="1083"/>
      <c r="AT44" s="1086"/>
      <c r="AU44" s="1085"/>
      <c r="AV44" s="1083"/>
      <c r="AW44" s="1086"/>
      <c r="AX44" s="1086"/>
      <c r="AY44" s="1085"/>
      <c r="AZ44" s="1087"/>
      <c r="BA44" s="1088"/>
      <c r="BB44" s="1089"/>
      <c r="BC44" s="1089"/>
      <c r="BD44" s="1090"/>
      <c r="BE44" s="1091"/>
      <c r="BF44" s="1092"/>
      <c r="BG44" s="1089"/>
      <c r="BH44" s="1089"/>
      <c r="BI44" s="1089"/>
      <c r="BJ44" s="1090"/>
      <c r="BK44" s="1085"/>
      <c r="BL44" s="1093"/>
      <c r="BM44" s="1092"/>
      <c r="BN44" s="1093"/>
      <c r="BO44" s="1093"/>
      <c r="BP44" s="1172">
        <v>0</v>
      </c>
    </row>
    <row r="45" spans="1:68" ht="18" customHeight="1" x14ac:dyDescent="0.4">
      <c r="A45" s="2378"/>
      <c r="B45" s="2375"/>
      <c r="C45" s="2371"/>
      <c r="D45" s="1095"/>
      <c r="E45" s="2366" t="s">
        <v>1602</v>
      </c>
      <c r="F45" s="2367"/>
      <c r="G45" s="1096">
        <f>SUMIFS(※集計※障害学生情報入力シート!$K$29:$K$1028,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5" s="1097">
        <f>SUMIFS(※集計※障害学生情報入力シート!$K$29:$K$1028,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5" s="1098">
        <f>SUMIFS(※集計※障害学生情報入力シート!$K$29:$K$1028,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5" s="1099">
        <f>SUMIFS(※集計※障害学生情報入力シート!$K$29:$K$1028,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5" s="1100">
        <f>SUMIFS(※集計※障害学生情報入力シート!$K$29:$K$1028,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5" s="1098">
        <f>SUMIFS(※集計※障害学生情報入力シート!$K$29:$K$1028,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5" s="1099">
        <f>SUMIFS(※集計※障害学生情報入力シート!$K$29:$K$1028,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5" s="1100">
        <f>SUMIFS(※集計※障害学生情報入力シート!$K$29:$K$1028,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5" s="1100">
        <f>SUMIFS(※集計※障害学生情報入力シート!$K$29:$K$1028,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5" s="1098">
        <f>SUMIFS(※集計※障害学生情報入力シート!$K$29:$K$1028,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5" s="1101">
        <f>SUMIFS(※集計※障害学生情報入力シート!$K$29:$K$1028,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5" s="1102">
        <f>SUMIFS(※集計※障害学生情報入力シート!$K$29:$K$1028,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5" s="1100">
        <f>SUMIFS(※集計※障害学生情報入力シート!$K$29:$K$1028,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5" s="1100">
        <f>SUMIFS(※集計※障害学生情報入力シート!$K$29:$K$1028,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5" s="1103">
        <f>SUMIFS(※集計※障害学生情報入力シート!$K$29:$K$1028,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5" s="1098">
        <f>SUMIFS(※集計※障害学生情報入力シート!$K$29:$K$1028,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5" s="1099">
        <f>SUMIFS(※集計※障害学生情報入力シート!$K$29:$K$1028,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5" s="1100">
        <f>SUMIFS(※集計※障害学生情報入力シート!$K$29:$K$1028,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5" s="1100">
        <f>SUMIFS(※集計※障害学生情報入力シート!$K$29:$K$1028,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5" s="1100">
        <f>SUMIFS(※集計※障害学生情報入力シート!$K$29:$K$1028,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5" s="1103">
        <f>SUMIFS(※集計※障害学生情報入力シート!$K$29:$K$1028,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5" s="1098">
        <f>SUMIFS(※集計※障害学生情報入力シート!$K$29:$K$1028,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5" s="1104">
        <f>SUMIFS(※集計※障害学生情報入力シート!$K$29:$K$1028,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5" s="1104">
        <f>SUMIFS(※集計※障害学生情報入力シート!$K$29:$K$1028,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5" s="1101">
        <f>SUMIFS(※集計※障害学生情報入力シート!$K$29:$K$1028,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5" s="1105">
        <f>SUMIFS(※集計※障害学生情報入力シート!$K$29:$K$1028,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5" s="1106">
        <f t="shared" si="1"/>
        <v>0</v>
      </c>
      <c r="AH45" s="151"/>
      <c r="AJ45" s="2433"/>
      <c r="AK45" s="2425"/>
      <c r="AL45" s="2426"/>
      <c r="AM45" s="1107"/>
      <c r="AN45" s="2437" t="s">
        <v>1602</v>
      </c>
      <c r="AO45" s="2438"/>
      <c r="AP45" s="1108"/>
      <c r="AQ45" s="1109"/>
      <c r="AR45" s="1110"/>
      <c r="AS45" s="1108"/>
      <c r="AT45" s="1111"/>
      <c r="AU45" s="1110"/>
      <c r="AV45" s="1108"/>
      <c r="AW45" s="1111"/>
      <c r="AX45" s="1111"/>
      <c r="AY45" s="1110"/>
      <c r="AZ45" s="1112"/>
      <c r="BA45" s="1113"/>
      <c r="BB45" s="1111"/>
      <c r="BC45" s="1111"/>
      <c r="BD45" s="1114"/>
      <c r="BE45" s="1110"/>
      <c r="BF45" s="1108"/>
      <c r="BG45" s="1111"/>
      <c r="BH45" s="1111"/>
      <c r="BI45" s="1111"/>
      <c r="BJ45" s="1114"/>
      <c r="BK45" s="1110"/>
      <c r="BL45" s="1115"/>
      <c r="BM45" s="1108"/>
      <c r="BN45" s="1115"/>
      <c r="BO45" s="1116"/>
      <c r="BP45" s="1117">
        <v>0</v>
      </c>
    </row>
    <row r="46" spans="1:68" ht="18" customHeight="1" thickBot="1" x14ac:dyDescent="0.45">
      <c r="A46" s="2379"/>
      <c r="B46" s="1175"/>
      <c r="C46" s="1176"/>
      <c r="D46" s="1177"/>
      <c r="E46" s="1177"/>
      <c r="F46" s="1178" t="s">
        <v>1919</v>
      </c>
      <c r="G46" s="1179">
        <f>SUMIFS(※集計※障害学生情報入力シート!$L$29:$L$1028,障害学生情報入力シート!$E$29:$E$1028,障害学生情報入力シート!$E$2,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46" s="1180">
        <f>SUMIFS(※集計※障害学生情報入力シート!$L$29:$L$1028,障害学生情報入力シート!$E$29:$E$1028,障害学生情報入力シート!$E$2,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46" s="1181">
        <f>SUMIFS(※集計※障害学生情報入力シート!$L$29:$L$1028,障害学生情報入力シート!$E$29:$E$1028,障害学生情報入力シート!$E$2,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46" s="1182">
        <f>SUMIFS(※集計※障害学生情報入力シート!$L$29:$L$1028,障害学生情報入力シート!$E$29:$E$1028,障害学生情報入力シート!$E$2,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46" s="1180">
        <f>SUMIFS(※集計※障害学生情報入力シート!$L$29:$L$1028,障害学生情報入力シート!$E$29:$E$1028,障害学生情報入力シート!$E$2,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46" s="1181">
        <f>SUMIFS(※集計※障害学生情報入力シート!$L$29:$L$1028,障害学生情報入力シート!$E$29:$E$1028,障害学生情報入力シート!$E$2,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46" s="1182">
        <f>SUMIFS(※集計※障害学生情報入力シート!$L$29:$L$1028,障害学生情報入力シート!$E$29:$E$1028,障害学生情報入力シート!$E$2,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46" s="1180">
        <f>SUMIFS(※集計※障害学生情報入力シート!$L$29:$L$1028,障害学生情報入力シート!$E$29:$E$1028,障害学生情報入力シート!$E$2,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46" s="1180">
        <f>SUMIFS(※集計※障害学生情報入力シート!$L$29:$L$1028,障害学生情報入力シート!$E$29:$E$1028,障害学生情報入力シート!$E$2,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46" s="1181">
        <f>SUMIFS(※集計※障害学生情報入力シート!$L$29:$L$1028,障害学生情報入力シート!$E$29:$E$1028,障害学生情報入力シート!$E$2,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46" s="1183">
        <f>SUMIFS(※集計※障害学生情報入力シート!$L$29:$L$1028,障害学生情報入力シート!$E$29:$E$1028,障害学生情報入力シート!$E$2,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46" s="1184">
        <f>SUMIFS(※集計※障害学生情報入力シート!$L$29:$L$1028,障害学生情報入力シート!$E$29:$E$1028,障害学生情報入力シート!$E$2,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46" s="1180">
        <f>SUMIFS(※集計※障害学生情報入力シート!$L$29:$L$1028,障害学生情報入力シート!$E$29:$E$1028,障害学生情報入力シート!$E$2,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46" s="1180">
        <f>SUMIFS(※集計※障害学生情報入力シート!$L$29:$L$1028,障害学生情報入力シート!$E$29:$E$1028,障害学生情報入力シート!$E$2,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46" s="1185">
        <f>SUMIFS(※集計※障害学生情報入力シート!$L$29:$L$1028,障害学生情報入力シート!$E$29:$E$1028,障害学生情報入力シート!$E$2,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46" s="1181">
        <f>SUMIFS(※集計※障害学生情報入力シート!$L$29:$L$1028,障害学生情報入力シート!$E$29:$E$1028,障害学生情報入力シート!$E$2,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46" s="1182">
        <f>SUMIFS(※集計※障害学生情報入力シート!$L$29:$L$1028,障害学生情報入力シート!$E$29:$E$1028,障害学生情報入力シート!$E$2,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46" s="1180">
        <f>SUMIFS(※集計※障害学生情報入力シート!$L$29:$L$1028,障害学生情報入力シート!$E$29:$E$1028,障害学生情報入力シート!$E$2,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46" s="1180">
        <f>SUMIFS(※集計※障害学生情報入力シート!$L$29:$L$1028,障害学生情報入力シート!$E$29:$E$1028,障害学生情報入力シート!$E$2,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46" s="1180">
        <f>SUMIFS(※集計※障害学生情報入力シート!$L$29:$L$1028,障害学生情報入力シート!$E$29:$E$1028,障害学生情報入力シート!$E$2,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46" s="1185">
        <f>SUMIFS(※集計※障害学生情報入力シート!$L$29:$L$1028,障害学生情報入力シート!$E$29:$E$1028,障害学生情報入力シート!$E$2,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46" s="1181">
        <f>SUMIFS(※集計※障害学生情報入力シート!$L$29:$L$1028,障害学生情報入力シート!$E$29:$E$1028,障害学生情報入力シート!$E$2,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46" s="1186">
        <f>SUMIFS(※集計※障害学生情報入力シート!$L$29:$L$1028,障害学生情報入力シート!$E$29:$E$1028,障害学生情報入力シート!$E$2,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46" s="1183">
        <f>SUMIFS(※集計※障害学生情報入力シート!$L$29:$L$1028,障害学生情報入力シート!$E$29:$E$1028,障害学生情報入力シート!$E$2,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46" s="1183">
        <f>SUMIFS(※集計※障害学生情報入力シート!$L$29:$L$1028,障害学生情報入力シート!$E$29:$E$1028,障害学生情報入力シート!$E$2,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46" s="1187">
        <f>SUMIFS(※集計※障害学生情報入力シート!$L$29:$L$1028,障害学生情報入力シート!$E$29:$E$1028,障害学生情報入力シート!$E$2,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46" s="1188">
        <f t="shared" si="1"/>
        <v>0</v>
      </c>
      <c r="AH46" s="151"/>
      <c r="AJ46" s="2434"/>
      <c r="AK46" s="1189"/>
      <c r="AL46" s="1190"/>
      <c r="AM46" s="1191"/>
      <c r="AN46" s="1191"/>
      <c r="AO46" s="1192" t="s">
        <v>1919</v>
      </c>
      <c r="AP46" s="1193"/>
      <c r="AQ46" s="1194"/>
      <c r="AR46" s="1195"/>
      <c r="AS46" s="1196"/>
      <c r="AT46" s="1194"/>
      <c r="AU46" s="1195"/>
      <c r="AV46" s="1196"/>
      <c r="AW46" s="1194"/>
      <c r="AX46" s="1194"/>
      <c r="AY46" s="1195"/>
      <c r="AZ46" s="1197"/>
      <c r="BA46" s="1198"/>
      <c r="BB46" s="1194"/>
      <c r="BC46" s="1194"/>
      <c r="BD46" s="1199"/>
      <c r="BE46" s="1195"/>
      <c r="BF46" s="1196"/>
      <c r="BG46" s="1194"/>
      <c r="BH46" s="1194"/>
      <c r="BI46" s="1194"/>
      <c r="BJ46" s="1199"/>
      <c r="BK46" s="1195"/>
      <c r="BL46" s="1200"/>
      <c r="BM46" s="1196"/>
      <c r="BN46" s="1200"/>
      <c r="BO46" s="1201"/>
      <c r="BP46" s="1202">
        <v>0</v>
      </c>
    </row>
    <row r="47" spans="1:68" s="151" customFormat="1" ht="13.5" customHeight="1" x14ac:dyDescent="0.4">
      <c r="A47" s="1203"/>
      <c r="B47" s="148"/>
      <c r="C47" s="148"/>
      <c r="D47" s="148"/>
      <c r="E47" s="148"/>
      <c r="F47" s="1204"/>
      <c r="G47" s="717"/>
      <c r="H47" s="717"/>
      <c r="I47" s="717"/>
      <c r="J47" s="717"/>
      <c r="K47" s="717"/>
      <c r="L47" s="717"/>
      <c r="M47" s="717"/>
      <c r="N47" s="717"/>
      <c r="O47" s="717"/>
      <c r="P47" s="717"/>
      <c r="Q47" s="717"/>
      <c r="R47" s="717"/>
      <c r="S47" s="717"/>
      <c r="T47" s="717"/>
      <c r="U47" s="717"/>
      <c r="V47" s="717"/>
      <c r="W47" s="2235"/>
      <c r="X47" s="2235"/>
      <c r="Y47" s="2235"/>
      <c r="Z47" s="2235"/>
      <c r="AA47" s="2235"/>
      <c r="AB47" s="2235"/>
      <c r="AC47" s="2235"/>
      <c r="AD47" s="2235"/>
      <c r="AE47" s="2235"/>
      <c r="AF47" s="2235"/>
      <c r="AG47" s="2235"/>
      <c r="AJ47" s="1205"/>
      <c r="AK47" s="426"/>
      <c r="AL47" s="426"/>
      <c r="AM47" s="426"/>
      <c r="AN47" s="426"/>
      <c r="AO47" s="1206"/>
      <c r="AP47" s="943"/>
      <c r="AQ47" s="943"/>
      <c r="AR47" s="943"/>
      <c r="AS47" s="943"/>
      <c r="AT47" s="943"/>
      <c r="AU47" s="943"/>
      <c r="AV47" s="943"/>
      <c r="AW47" s="943"/>
      <c r="AX47" s="943"/>
      <c r="AY47" s="943"/>
      <c r="AZ47" s="943"/>
      <c r="BA47" s="943"/>
      <c r="BB47" s="943"/>
      <c r="BC47" s="943"/>
      <c r="BD47" s="943"/>
      <c r="BE47" s="943"/>
      <c r="BF47" s="2449"/>
      <c r="BG47" s="2449"/>
      <c r="BH47" s="2449"/>
      <c r="BI47" s="2449"/>
      <c r="BJ47" s="2449"/>
      <c r="BK47" s="2449"/>
      <c r="BL47" s="2449"/>
      <c r="BM47" s="2449"/>
      <c r="BN47" s="2449"/>
      <c r="BO47" s="2449"/>
      <c r="BP47" s="2449"/>
    </row>
    <row r="48" spans="1:68" s="151" customFormat="1" ht="13.5" customHeight="1" x14ac:dyDescent="0.4">
      <c r="A48" s="1522"/>
      <c r="B48" s="1522"/>
      <c r="C48" s="1522"/>
      <c r="D48" s="1522"/>
      <c r="E48" s="1522"/>
      <c r="F48" s="1522"/>
      <c r="G48" s="1522"/>
      <c r="H48" s="1522"/>
      <c r="I48" s="1522"/>
      <c r="J48" s="1522"/>
      <c r="K48" s="1522"/>
      <c r="L48" s="1522"/>
      <c r="M48" s="1522"/>
      <c r="N48" s="1522"/>
      <c r="O48" s="1522"/>
      <c r="P48" s="1522"/>
      <c r="Q48" s="1522"/>
      <c r="R48" s="1522"/>
      <c r="S48" s="1522"/>
      <c r="T48" s="1522"/>
      <c r="U48" s="1522"/>
      <c r="V48" s="1522"/>
      <c r="W48" s="1522"/>
      <c r="X48" s="1522"/>
      <c r="Y48" s="1522"/>
      <c r="Z48" s="1522"/>
      <c r="AA48" s="1522"/>
      <c r="AB48" s="1522"/>
      <c r="AC48" s="1522"/>
      <c r="AD48" s="1522"/>
      <c r="AE48" s="1522"/>
      <c r="AF48" s="1522"/>
      <c r="AG48" s="1522"/>
      <c r="AJ48" s="1770" t="s">
        <v>1632</v>
      </c>
      <c r="AK48" s="1770"/>
      <c r="AL48" s="1770"/>
      <c r="AM48" s="1770"/>
      <c r="AN48" s="1770"/>
      <c r="AO48" s="1770"/>
      <c r="AP48" s="1770"/>
      <c r="AQ48" s="1770"/>
      <c r="AR48" s="1770"/>
      <c r="AS48" s="1770"/>
      <c r="AT48" s="1770"/>
      <c r="AU48" s="1770"/>
      <c r="AV48" s="1770"/>
      <c r="AW48" s="1770"/>
      <c r="AX48" s="1770"/>
      <c r="AY48" s="1770"/>
      <c r="AZ48" s="1770"/>
      <c r="BA48" s="1770"/>
      <c r="BB48" s="1770"/>
      <c r="BC48" s="1770"/>
      <c r="BD48" s="1770"/>
      <c r="BE48" s="1770"/>
      <c r="BF48" s="1770"/>
      <c r="BG48" s="1770"/>
      <c r="BH48" s="1770"/>
      <c r="BI48" s="1770"/>
      <c r="BJ48" s="1770"/>
      <c r="BK48" s="1770"/>
      <c r="BL48" s="1770"/>
      <c r="BM48" s="1770"/>
      <c r="BN48" s="1770"/>
      <c r="BO48" s="1770"/>
      <c r="BP48" s="1770"/>
    </row>
    <row r="49" spans="1:33" s="151" customFormat="1" ht="17.25" customHeight="1" thickBot="1" x14ac:dyDescent="0.45">
      <c r="A49" s="2362" t="s">
        <v>2006</v>
      </c>
      <c r="B49" s="2362"/>
      <c r="C49" s="2362"/>
      <c r="D49" s="2362"/>
      <c r="E49" s="2362"/>
      <c r="F49" s="2362"/>
      <c r="G49" s="2362"/>
      <c r="H49" s="2362"/>
      <c r="I49" s="2362"/>
      <c r="J49" s="2362"/>
      <c r="K49" s="2362"/>
      <c r="L49" s="2362"/>
      <c r="M49" s="2362"/>
      <c r="N49" s="2362"/>
      <c r="O49" s="2362"/>
      <c r="P49" s="2362"/>
      <c r="Q49" s="2362"/>
      <c r="R49" s="2362"/>
      <c r="S49" s="941"/>
      <c r="T49" s="941"/>
      <c r="U49" s="941"/>
      <c r="V49" s="941"/>
      <c r="W49" s="941"/>
      <c r="X49" s="941"/>
      <c r="Y49" s="941"/>
      <c r="Z49" s="941"/>
      <c r="AA49" s="941"/>
      <c r="AB49" s="941"/>
      <c r="AC49" s="941"/>
      <c r="AD49" s="941"/>
      <c r="AE49" s="941"/>
      <c r="AF49" s="941"/>
      <c r="AG49" s="717"/>
    </row>
    <row r="50" spans="1:33" s="151" customFormat="1" ht="78" customHeight="1" x14ac:dyDescent="0.4">
      <c r="A50" s="2363" t="s">
        <v>1954</v>
      </c>
      <c r="B50" s="2364"/>
      <c r="C50" s="2364"/>
      <c r="D50" s="2364"/>
      <c r="E50" s="2364"/>
      <c r="F50" s="2365"/>
      <c r="G50" s="2248" t="s">
        <v>1519</v>
      </c>
      <c r="H50" s="2249"/>
      <c r="I50" s="2250"/>
      <c r="J50" s="2251" t="s">
        <v>1939</v>
      </c>
      <c r="K50" s="2252"/>
      <c r="L50" s="2253"/>
      <c r="M50" s="2254" t="s">
        <v>1587</v>
      </c>
      <c r="N50" s="2255"/>
      <c r="O50" s="2255"/>
      <c r="P50" s="2256"/>
      <c r="Q50" s="2257" t="s">
        <v>1944</v>
      </c>
      <c r="R50" s="2259" t="s">
        <v>1945</v>
      </c>
      <c r="S50" s="2260"/>
      <c r="T50" s="2260"/>
      <c r="U50" s="2261"/>
      <c r="V50" s="2262"/>
      <c r="W50" s="2263" t="s">
        <v>111</v>
      </c>
      <c r="X50" s="2264"/>
      <c r="Y50" s="2264"/>
      <c r="Z50" s="2264"/>
      <c r="AA50" s="2264"/>
      <c r="AB50" s="2265"/>
      <c r="AC50" s="2266" t="s">
        <v>1990</v>
      </c>
      <c r="AD50" s="2268" t="s">
        <v>2071</v>
      </c>
      <c r="AE50" s="2269"/>
      <c r="AF50" s="2270" t="s">
        <v>1542</v>
      </c>
      <c r="AG50" s="2360" t="s">
        <v>1588</v>
      </c>
    </row>
    <row r="51" spans="1:33" s="151" customFormat="1" ht="135" customHeight="1" x14ac:dyDescent="0.4">
      <c r="A51" s="2356" t="s">
        <v>1989</v>
      </c>
      <c r="B51" s="2357"/>
      <c r="C51" s="2357"/>
      <c r="D51" s="2357"/>
      <c r="E51" s="2357"/>
      <c r="F51" s="2358"/>
      <c r="G51" s="945" t="s">
        <v>1520</v>
      </c>
      <c r="H51" s="946" t="s">
        <v>201</v>
      </c>
      <c r="I51" s="947" t="s">
        <v>1938</v>
      </c>
      <c r="J51" s="948" t="s">
        <v>1522</v>
      </c>
      <c r="K51" s="949" t="s">
        <v>253</v>
      </c>
      <c r="L51" s="950" t="s">
        <v>1940</v>
      </c>
      <c r="M51" s="1207" t="s">
        <v>1941</v>
      </c>
      <c r="N51" s="952" t="s">
        <v>1942</v>
      </c>
      <c r="O51" s="953" t="s">
        <v>1943</v>
      </c>
      <c r="P51" s="954" t="s">
        <v>2068</v>
      </c>
      <c r="Q51" s="2258"/>
      <c r="R51" s="955" t="s">
        <v>1946</v>
      </c>
      <c r="S51" s="956" t="s">
        <v>1955</v>
      </c>
      <c r="T51" s="956" t="s">
        <v>1956</v>
      </c>
      <c r="U51" s="956" t="s">
        <v>1536</v>
      </c>
      <c r="V51" s="957" t="s">
        <v>1949</v>
      </c>
      <c r="W51" s="958" t="s">
        <v>1538</v>
      </c>
      <c r="X51" s="959" t="s">
        <v>1539</v>
      </c>
      <c r="Y51" s="959" t="s">
        <v>1540</v>
      </c>
      <c r="Z51" s="959" t="s">
        <v>1479</v>
      </c>
      <c r="AA51" s="960" t="s">
        <v>1950</v>
      </c>
      <c r="AB51" s="961" t="s">
        <v>1957</v>
      </c>
      <c r="AC51" s="2267"/>
      <c r="AD51" s="962" t="s">
        <v>1953</v>
      </c>
      <c r="AE51" s="963" t="s">
        <v>1904</v>
      </c>
      <c r="AF51" s="2271"/>
      <c r="AG51" s="2361"/>
    </row>
    <row r="52" spans="1:33" s="151" customFormat="1" ht="18" customHeight="1" x14ac:dyDescent="0.4">
      <c r="A52" s="2359" t="s">
        <v>2007</v>
      </c>
      <c r="B52" s="2334"/>
      <c r="C52" s="2334"/>
      <c r="D52" s="2334"/>
      <c r="E52" s="2334"/>
      <c r="F52" s="2335"/>
      <c r="G52" s="981">
        <f t="shared" ref="G52:AF52" si="2">SUM(G55,G58,G61,G64,G67,G70,G73,G76,G79,G82,G85,G88)</f>
        <v>0</v>
      </c>
      <c r="H52" s="982">
        <f t="shared" si="2"/>
        <v>0</v>
      </c>
      <c r="I52" s="983">
        <f t="shared" si="2"/>
        <v>0</v>
      </c>
      <c r="J52" s="984">
        <f t="shared" si="2"/>
        <v>0</v>
      </c>
      <c r="K52" s="985">
        <f t="shared" si="2"/>
        <v>0</v>
      </c>
      <c r="L52" s="1211">
        <f t="shared" si="2"/>
        <v>0</v>
      </c>
      <c r="M52" s="988">
        <f t="shared" si="2"/>
        <v>0</v>
      </c>
      <c r="N52" s="988">
        <f t="shared" si="2"/>
        <v>0</v>
      </c>
      <c r="O52" s="988">
        <f t="shared" si="2"/>
        <v>0</v>
      </c>
      <c r="P52" s="989">
        <f t="shared" si="2"/>
        <v>0</v>
      </c>
      <c r="Q52" s="1212">
        <f t="shared" si="2"/>
        <v>0</v>
      </c>
      <c r="R52" s="991">
        <f t="shared" si="2"/>
        <v>0</v>
      </c>
      <c r="S52" s="992">
        <f t="shared" si="2"/>
        <v>0</v>
      </c>
      <c r="T52" s="992">
        <f t="shared" si="2"/>
        <v>0</v>
      </c>
      <c r="U52" s="992">
        <f t="shared" si="2"/>
        <v>0</v>
      </c>
      <c r="V52" s="993">
        <f t="shared" si="2"/>
        <v>0</v>
      </c>
      <c r="W52" s="994">
        <f t="shared" si="2"/>
        <v>0</v>
      </c>
      <c r="X52" s="995">
        <f t="shared" si="2"/>
        <v>0</v>
      </c>
      <c r="Y52" s="995">
        <f t="shared" si="2"/>
        <v>0</v>
      </c>
      <c r="Z52" s="995">
        <f t="shared" si="2"/>
        <v>0</v>
      </c>
      <c r="AA52" s="995">
        <f t="shared" si="2"/>
        <v>0</v>
      </c>
      <c r="AB52" s="1213">
        <f t="shared" si="2"/>
        <v>0</v>
      </c>
      <c r="AC52" s="997">
        <f t="shared" si="2"/>
        <v>0</v>
      </c>
      <c r="AD52" s="1214">
        <f t="shared" si="2"/>
        <v>0</v>
      </c>
      <c r="AE52" s="999">
        <f t="shared" si="2"/>
        <v>0</v>
      </c>
      <c r="AF52" s="1000">
        <f t="shared" si="2"/>
        <v>0</v>
      </c>
      <c r="AG52" s="1215">
        <f t="shared" ref="AG52:AG90" si="3">SUM(G52:AF52)</f>
        <v>0</v>
      </c>
    </row>
    <row r="53" spans="1:33" s="151" customFormat="1" ht="18" customHeight="1" x14ac:dyDescent="0.4">
      <c r="A53" s="1208"/>
      <c r="B53" s="1210"/>
      <c r="C53" s="2339" t="s">
        <v>1602</v>
      </c>
      <c r="D53" s="2339"/>
      <c r="E53" s="2339"/>
      <c r="F53" s="2340"/>
      <c r="G53" s="1216">
        <f t="shared" ref="G53:AF53" si="4">SUM(G56,G59,G62,G65,G68,G71,G74,G77,G80,G83,G86,G89)</f>
        <v>0</v>
      </c>
      <c r="H53" s="1042">
        <f t="shared" si="4"/>
        <v>0</v>
      </c>
      <c r="I53" s="1043">
        <f t="shared" si="4"/>
        <v>0</v>
      </c>
      <c r="J53" s="1044">
        <f t="shared" si="4"/>
        <v>0</v>
      </c>
      <c r="K53" s="1217">
        <f t="shared" si="4"/>
        <v>0</v>
      </c>
      <c r="L53" s="1045">
        <f t="shared" si="4"/>
        <v>0</v>
      </c>
      <c r="M53" s="1046">
        <f t="shared" si="4"/>
        <v>0</v>
      </c>
      <c r="N53" s="1218">
        <f t="shared" si="4"/>
        <v>0</v>
      </c>
      <c r="O53" s="1218">
        <f t="shared" si="4"/>
        <v>0</v>
      </c>
      <c r="P53" s="1219">
        <f t="shared" si="4"/>
        <v>0</v>
      </c>
      <c r="Q53" s="1220">
        <f t="shared" si="4"/>
        <v>0</v>
      </c>
      <c r="R53" s="1048">
        <f t="shared" si="4"/>
        <v>0</v>
      </c>
      <c r="S53" s="1221">
        <f t="shared" si="4"/>
        <v>0</v>
      </c>
      <c r="T53" s="1221">
        <f t="shared" si="4"/>
        <v>0</v>
      </c>
      <c r="U53" s="1221">
        <f t="shared" si="4"/>
        <v>0</v>
      </c>
      <c r="V53" s="1221">
        <f t="shared" si="4"/>
        <v>0</v>
      </c>
      <c r="W53" s="1222">
        <f t="shared" si="4"/>
        <v>0</v>
      </c>
      <c r="X53" s="1223">
        <f t="shared" si="4"/>
        <v>0</v>
      </c>
      <c r="Y53" s="1223">
        <f t="shared" si="4"/>
        <v>0</v>
      </c>
      <c r="Z53" s="1223">
        <f t="shared" si="4"/>
        <v>0</v>
      </c>
      <c r="AA53" s="1223">
        <f t="shared" si="4"/>
        <v>0</v>
      </c>
      <c r="AB53" s="1224">
        <f t="shared" si="4"/>
        <v>0</v>
      </c>
      <c r="AC53" s="997">
        <f t="shared" si="4"/>
        <v>0</v>
      </c>
      <c r="AD53" s="1225">
        <f t="shared" si="4"/>
        <v>0</v>
      </c>
      <c r="AE53" s="1226">
        <f t="shared" si="4"/>
        <v>0</v>
      </c>
      <c r="AF53" s="1000">
        <f t="shared" si="4"/>
        <v>0</v>
      </c>
      <c r="AG53" s="1227">
        <f t="shared" si="3"/>
        <v>0</v>
      </c>
    </row>
    <row r="54" spans="1:33" s="151" customFormat="1" ht="18" customHeight="1" thickBot="1" x14ac:dyDescent="0.45">
      <c r="A54" s="1228"/>
      <c r="B54" s="1229"/>
      <c r="C54" s="1229"/>
      <c r="D54" s="2351" t="s">
        <v>1919</v>
      </c>
      <c r="E54" s="2352"/>
      <c r="F54" s="2353"/>
      <c r="G54" s="1041">
        <f t="shared" ref="G54:AF54" si="5">SUM(G57,G60,G63,G66,G69,G72,G75,G78,G81,G84,G87,G90)</f>
        <v>0</v>
      </c>
      <c r="H54" s="1230">
        <f t="shared" si="5"/>
        <v>0</v>
      </c>
      <c r="I54" s="1231">
        <f t="shared" si="5"/>
        <v>0</v>
      </c>
      <c r="J54" s="1232">
        <f t="shared" si="5"/>
        <v>0</v>
      </c>
      <c r="K54" s="1233">
        <f t="shared" si="5"/>
        <v>0</v>
      </c>
      <c r="L54" s="1234">
        <f t="shared" si="5"/>
        <v>0</v>
      </c>
      <c r="M54" s="1235">
        <f t="shared" si="5"/>
        <v>0</v>
      </c>
      <c r="N54" s="1236">
        <f t="shared" si="5"/>
        <v>0</v>
      </c>
      <c r="O54" s="1236">
        <f t="shared" si="5"/>
        <v>0</v>
      </c>
      <c r="P54" s="1237">
        <f t="shared" si="5"/>
        <v>0</v>
      </c>
      <c r="Q54" s="1047">
        <f t="shared" si="5"/>
        <v>0</v>
      </c>
      <c r="R54" s="1238">
        <f t="shared" si="5"/>
        <v>0</v>
      </c>
      <c r="S54" s="1239">
        <f t="shared" si="5"/>
        <v>0</v>
      </c>
      <c r="T54" s="1239">
        <f t="shared" si="5"/>
        <v>0</v>
      </c>
      <c r="U54" s="1239">
        <f t="shared" si="5"/>
        <v>0</v>
      </c>
      <c r="V54" s="1240">
        <f t="shared" si="5"/>
        <v>0</v>
      </c>
      <c r="W54" s="1241">
        <f t="shared" si="5"/>
        <v>0</v>
      </c>
      <c r="X54" s="1050">
        <f t="shared" si="5"/>
        <v>0</v>
      </c>
      <c r="Y54" s="1050">
        <f t="shared" si="5"/>
        <v>0</v>
      </c>
      <c r="Z54" s="1050">
        <f t="shared" si="5"/>
        <v>0</v>
      </c>
      <c r="AA54" s="1050">
        <f t="shared" si="5"/>
        <v>0</v>
      </c>
      <c r="AB54" s="1242">
        <f t="shared" si="5"/>
        <v>0</v>
      </c>
      <c r="AC54" s="1052">
        <f t="shared" si="5"/>
        <v>0</v>
      </c>
      <c r="AD54" s="1243">
        <f t="shared" si="5"/>
        <v>0</v>
      </c>
      <c r="AE54" s="1244">
        <f t="shared" si="5"/>
        <v>0</v>
      </c>
      <c r="AF54" s="1245">
        <f t="shared" si="5"/>
        <v>0</v>
      </c>
      <c r="AG54" s="1246">
        <f t="shared" si="3"/>
        <v>0</v>
      </c>
    </row>
    <row r="55" spans="1:33" s="151" customFormat="1" ht="18" customHeight="1" x14ac:dyDescent="0.4">
      <c r="A55" s="2354" t="s">
        <v>1603</v>
      </c>
      <c r="B55" s="2339" t="s">
        <v>1604</v>
      </c>
      <c r="C55" s="2340"/>
      <c r="D55" s="2336" t="s">
        <v>1605</v>
      </c>
      <c r="E55" s="2336"/>
      <c r="F55" s="2336"/>
      <c r="G55" s="1072">
        <f>COUNTIFS(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5" s="1073">
        <f>COUNTIFS(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5" s="1074">
        <f>COUNTIFS(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5" s="1075">
        <f>COUNTIFS(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5" s="1076">
        <f>COUNTIFS(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5" s="1074">
        <f>COUNTIFS(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5" s="1075">
        <f>COUNTIFS(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5" s="1076">
        <f>COUNTIFS(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5" s="1076">
        <f>COUNTIFS(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5" s="1074">
        <f>COUNTIFS(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5" s="1075">
        <f>COUNTIFS(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5" s="1075">
        <f>COUNTIFS(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5" s="1076">
        <f>COUNTIFS(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5" s="1076">
        <f>COUNTIFS(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5" s="1079">
        <f>COUNTIFS(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5" s="1074">
        <f>COUNTIFS(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5" s="1075">
        <f>COUNTIFS(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5" s="1076">
        <f>COUNTIFS(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5" s="1076">
        <f>COUNTIFS(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5" s="1076">
        <f>COUNTIFS(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5" s="1079">
        <f>COUNTIFS(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5" s="1074">
        <f>COUNTIFS(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5" s="1080">
        <f>COUNTIFS(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5" s="1077">
        <f>COUNTIFS(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5" s="1080">
        <f>COUNTIFS(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5" s="1081">
        <f>COUNTIFS(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5" s="1247">
        <f t="shared" si="3"/>
        <v>0</v>
      </c>
    </row>
    <row r="56" spans="1:33" s="151" customFormat="1" ht="18" customHeight="1" x14ac:dyDescent="0.4">
      <c r="A56" s="2354"/>
      <c r="B56" s="2334"/>
      <c r="C56" s="2335"/>
      <c r="D56" s="1248"/>
      <c r="E56" s="2337" t="s">
        <v>1602</v>
      </c>
      <c r="F56" s="2338"/>
      <c r="G56" s="1119">
        <f>SUMIFS(※集計※障害学生情報入力シート!$K$29:$K$1028,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6" s="717">
        <f>SUMIFS(※集計※障害学生情報入力シート!$K$29:$K$1028,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6" s="1120">
        <f>SUMIFS(※集計※障害学生情報入力シート!$K$29:$K$1028,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6" s="1121">
        <f>SUMIFS(※集計※障害学生情報入力シート!$K$29:$K$1028,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6" s="1122">
        <f>SUMIFS(※集計※障害学生情報入力シート!$K$29:$K$1028,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6" s="1120">
        <f>SUMIFS(※集計※障害学生情報入力シート!$K$29:$K$1028,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6" s="1121">
        <f>SUMIFS(※集計※障害学生情報入力シート!$K$29:$K$1028,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6" s="1122">
        <f>SUMIFS(※集計※障害学生情報入力シート!$K$29:$K$1028,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6" s="1122">
        <f>SUMIFS(※集計※障害学生情報入力シート!$K$29:$K$1028,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6" s="1120">
        <f>SUMIFS(※集計※障害学生情報入力シート!$K$29:$K$1028,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6" s="1121">
        <f>SUMIFS(※集計※障害学生情報入力シート!$K$29:$K$1028,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6" s="1121">
        <f>SUMIFS(※集計※障害学生情報入力シート!$K$29:$K$1028,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6" s="1122">
        <f>SUMIFS(※集計※障害学生情報入力シート!$K$29:$K$1028,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6" s="1122">
        <f>SUMIFS(※集計※障害学生情報入力シート!$K$29:$K$1028,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6" s="1249">
        <f>SUMIFS(※集計※障害学生情報入力シート!$K$29:$K$1028,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6" s="1120">
        <f>SUMIFS(※集計※障害学生情報入力シート!$K$29:$K$1028,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6" s="1121">
        <f>SUMIFS(※集計※障害学生情報入力シート!$K$29:$K$1028,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6" s="1122">
        <f>SUMIFS(※集計※障害学生情報入力シート!$K$29:$K$1028,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6" s="1122">
        <f>SUMIFS(※集計※障害学生情報入力シート!$K$29:$K$1028,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6" s="1122">
        <f>SUMIFS(※集計※障害学生情報入力シート!$K$29:$K$1028,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6" s="1249">
        <f>SUMIFS(※集計※障害学生情報入力シート!$K$29:$K$1028,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6" s="1120">
        <f>SUMIFS(※集計※障害学生情報入力シート!$K$29:$K$1028,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6" s="1250">
        <f>SUMIFS(※集計※障害学生情報入力シート!$K$29:$K$1028,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6" s="1123">
        <f>SUMIFS(※集計※障害学生情報入力シート!$K$29:$K$1028,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6" s="1250">
        <f>SUMIFS(※集計※障害学生情報入力シート!$K$29:$K$1028,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6" s="1251">
        <f>SUMIFS(※集計※障害学生情報入力シート!$K$29:$K$1028,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6" s="1252">
        <f t="shared" si="3"/>
        <v>0</v>
      </c>
    </row>
    <row r="57" spans="1:33" s="151" customFormat="1" ht="18" customHeight="1" x14ac:dyDescent="0.4">
      <c r="A57" s="2354"/>
      <c r="B57" s="1209"/>
      <c r="C57" s="1229"/>
      <c r="D57" s="1253"/>
      <c r="E57" s="1253"/>
      <c r="F57" s="1254" t="s">
        <v>1919</v>
      </c>
      <c r="G57" s="1255">
        <f>SUMIFS(※集計※障害学生情報入力シート!$L$29:$L$1028,障害学生情報入力シート!$E$29:$E$1028,障害学生情報入力シート!$E$3,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57" s="1256">
        <f>SUMIFS(※集計※障害学生情報入力シート!$L$29:$L$1028,障害学生情報入力シート!$E$29:$E$1028,障害学生情報入力シート!$E$3,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57" s="1127">
        <f>SUMIFS(※集計※障害学生情報入力シート!$L$29:$L$1028,障害学生情報入力シート!$E$29:$E$1028,障害学生情報入力シート!$E$3,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57" s="1128">
        <f>SUMIFS(※集計※障害学生情報入力シート!$L$29:$L$1028,障害学生情報入力シート!$E$29:$E$1028,障害学生情報入力シート!$E$3,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57" s="1125">
        <f>SUMIFS(※集計※障害学生情報入力シート!$L$29:$L$1028,障害学生情報入力シート!$E$29:$E$1028,障害学生情報入力シート!$E$3,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57" s="1127">
        <f>SUMIFS(※集計※障害学生情報入力シート!$L$29:$L$1028,障害学生情報入力シート!$E$29:$E$1028,障害学生情報入力シート!$E$3,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57" s="1128">
        <f>SUMIFS(※集計※障害学生情報入力シート!$L$29:$L$1028,障害学生情報入力シート!$E$29:$E$1028,障害学生情報入力シート!$E$3,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57" s="1125">
        <f>SUMIFS(※集計※障害学生情報入力シート!$L$29:$L$1028,障害学生情報入力シート!$E$29:$E$1028,障害学生情報入力シート!$E$3,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57" s="1125">
        <f>SUMIFS(※集計※障害学生情報入力シート!$L$29:$L$1028,障害学生情報入力シート!$E$29:$E$1028,障害学生情報入力シート!$E$3,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57" s="1127">
        <f>SUMIFS(※集計※障害学生情報入力シート!$L$29:$L$1028,障害学生情報入力シート!$E$29:$E$1028,障害学生情報入力シート!$E$3,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57" s="1128">
        <f>SUMIFS(※集計※障害学生情報入力シート!$L$29:$L$1028,障害学生情報入力シート!$E$29:$E$1028,障害学生情報入力シート!$E$3,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57" s="1128">
        <f>SUMIFS(※集計※障害学生情報入力シート!$L$29:$L$1028,障害学生情報入力シート!$E$29:$E$1028,障害学生情報入力シート!$E$3,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57" s="1125">
        <f>SUMIFS(※集計※障害学生情報入力シート!$L$29:$L$1028,障害学生情報入力シート!$E$29:$E$1028,障害学生情報入力シート!$E$3,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57" s="1125">
        <f>SUMIFS(※集計※障害学生情報入力シート!$L$29:$L$1028,障害学生情報入力シート!$E$29:$E$1028,障害学生情報入力シート!$E$3,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57" s="1126">
        <f>SUMIFS(※集計※障害学生情報入力シート!$L$29:$L$1028,障害学生情報入力シート!$E$29:$E$1028,障害学生情報入力シート!$E$3,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57" s="1127">
        <f>SUMIFS(※集計※障害学生情報入力シート!$L$29:$L$1028,障害学生情報入力シート!$E$29:$E$1028,障害学生情報入力シート!$E$3,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57" s="1128">
        <f>SUMIFS(※集計※障害学生情報入力シート!$L$29:$L$1028,障害学生情報入力シート!$E$29:$E$1028,障害学生情報入力シート!$E$3,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57" s="1125">
        <f>SUMIFS(※集計※障害学生情報入力シート!$L$29:$L$1028,障害学生情報入力シート!$E$29:$E$1028,障害学生情報入力シート!$E$3,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57" s="1125">
        <f>SUMIFS(※集計※障害学生情報入力シート!$L$29:$L$1028,障害学生情報入力シート!$E$29:$E$1028,障害学生情報入力シート!$E$3,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57" s="1125">
        <f>SUMIFS(※集計※障害学生情報入力シート!$L$29:$L$1028,障害学生情報入力シート!$E$29:$E$1028,障害学生情報入力シート!$E$3,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57" s="1126">
        <f>SUMIFS(※集計※障害学生情報入力シート!$L$29:$L$1028,障害学生情報入力シート!$E$29:$E$1028,障害学生情報入力シート!$E$3,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57" s="1127">
        <f>SUMIFS(※集計※障害学生情報入力シート!$L$29:$L$1028,障害学生情報入力シート!$E$29:$E$1028,障害学生情報入力シート!$E$3,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57" s="1257">
        <f>SUMIFS(※集計※障害学生情報入力シート!$L$29:$L$1028,障害学生情報入力シート!$E$29:$E$1028,障害学生情報入力シート!$E$3,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57" s="1169">
        <f>SUMIFS(※集計※障害学生情報入力シート!$L$29:$L$1028,障害学生情報入力シート!$E$29:$E$1028,障害学生情報入力シート!$E$3,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57" s="1257">
        <f>SUMIFS(※集計※障害学生情報入力シート!$L$29:$L$1028,障害学生情報入力シート!$E$29:$E$1028,障害学生情報入力シート!$E$3,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57" s="1258">
        <f>SUMIFS(※集計※障害学生情報入力シート!$L$29:$L$1028,障害学生情報入力シート!$E$29:$E$1028,障害学生情報入力シート!$E$3,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57" s="1259">
        <f t="shared" si="3"/>
        <v>0</v>
      </c>
    </row>
    <row r="58" spans="1:33" s="151" customFormat="1" ht="18" customHeight="1" x14ac:dyDescent="0.4">
      <c r="A58" s="2354"/>
      <c r="B58" s="2339" t="s">
        <v>1606</v>
      </c>
      <c r="C58" s="2340"/>
      <c r="D58" s="2336" t="s">
        <v>1605</v>
      </c>
      <c r="E58" s="2336"/>
      <c r="F58" s="2336"/>
      <c r="G58" s="1150">
        <f>COUNTIFS(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58" s="1151">
        <f>COUNTIFS(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58" s="1152">
        <f>COUNTIFS(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58" s="1153">
        <f>COUNTIFS(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58" s="1154">
        <f>COUNTIFS(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58" s="1152">
        <f>COUNTIFS(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58" s="1153">
        <f>COUNTIFS(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58" s="1154">
        <f>COUNTIFS(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58" s="1154">
        <f>COUNTIFS(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58" s="1152">
        <f>COUNTIFS(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58" s="1153">
        <f>COUNTIFS(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58" s="1153">
        <f>COUNTIFS(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58" s="1154">
        <f>COUNTIFS(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58" s="1154">
        <f>COUNTIFS(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58" s="1260">
        <f>COUNTIFS(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58" s="1152">
        <f>COUNTIFS(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58" s="1153">
        <f>COUNTIFS(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58" s="1154">
        <f>COUNTIFS(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58" s="1154">
        <f>COUNTIFS(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58" s="1154">
        <f>COUNTIFS(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58" s="1158">
        <f>COUNTIFS(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58" s="1159">
        <f>COUNTIFS(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58" s="1161">
        <f>COUNTIFS(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58" s="1162">
        <f>COUNTIFS(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58" s="1161">
        <f>COUNTIFS(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58" s="1163">
        <f>COUNTIFS(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58" s="1247">
        <f t="shared" si="3"/>
        <v>0</v>
      </c>
    </row>
    <row r="59" spans="1:33" s="151" customFormat="1" ht="18" customHeight="1" x14ac:dyDescent="0.4">
      <c r="A59" s="2354"/>
      <c r="B59" s="2334"/>
      <c r="C59" s="2335"/>
      <c r="D59" s="1248"/>
      <c r="E59" s="2337" t="s">
        <v>1602</v>
      </c>
      <c r="F59" s="2338"/>
      <c r="G59" s="1119">
        <f>SUMIFS(※集計※障害学生情報入力シート!$K$29:$K$1028,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59" s="717">
        <f>SUMIFS(※集計※障害学生情報入力シート!$K$29:$K$1028,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59" s="1120">
        <f>SUMIFS(※集計※障害学生情報入力シート!$K$29:$K$1028,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59" s="1121">
        <f>SUMIFS(※集計※障害学生情報入力シート!$K$29:$K$1028,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59" s="1122">
        <f>SUMIFS(※集計※障害学生情報入力シート!$K$29:$K$1028,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59" s="1120">
        <f>SUMIFS(※集計※障害学生情報入力シート!$K$29:$K$1028,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59" s="1121">
        <f>SUMIFS(※集計※障害学生情報入力シート!$K$29:$K$1028,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59" s="1122">
        <f>SUMIFS(※集計※障害学生情報入力シート!$K$29:$K$1028,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59" s="1122">
        <f>SUMIFS(※集計※障害学生情報入力シート!$K$29:$K$1028,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59" s="1120">
        <f>SUMIFS(※集計※障害学生情報入力シート!$K$29:$K$1028,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59" s="1121">
        <f>SUMIFS(※集計※障害学生情報入力シート!$K$29:$K$1028,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59" s="1121">
        <f>SUMIFS(※集計※障害学生情報入力シート!$K$29:$K$1028,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59" s="1122">
        <f>SUMIFS(※集計※障害学生情報入力シート!$K$29:$K$1028,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59" s="1122">
        <f>SUMIFS(※集計※障害学生情報入力シート!$K$29:$K$1028,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59" s="1249">
        <f>SUMIFS(※集計※障害学生情報入力シート!$K$29:$K$1028,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59" s="1120">
        <f>SUMIFS(※集計※障害学生情報入力シート!$K$29:$K$1028,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59" s="1121">
        <f>SUMIFS(※集計※障害学生情報入力シート!$K$29:$K$1028,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59" s="1122">
        <f>SUMIFS(※集計※障害学生情報入力シート!$K$29:$K$1028,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59" s="1122">
        <f>SUMIFS(※集計※障害学生情報入力シート!$K$29:$K$1028,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59" s="1122">
        <f>SUMIFS(※集計※障害学生情報入力シート!$K$29:$K$1028,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59" s="1249">
        <f>SUMIFS(※集計※障害学生情報入力シート!$K$29:$K$1028,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59" s="1120">
        <f>SUMIFS(※集計※障害学生情報入力シート!$K$29:$K$1028,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59" s="1250">
        <f>SUMIFS(※集計※障害学生情報入力シート!$K$29:$K$1028,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59" s="1123">
        <f>SUMIFS(※集計※障害学生情報入力シート!$K$29:$K$1028,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59" s="1250">
        <f>SUMIFS(※集計※障害学生情報入力シート!$K$29:$K$1028,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59" s="1251">
        <f>SUMIFS(※集計※障害学生情報入力シート!$K$29:$K$1028,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59" s="1252">
        <f t="shared" si="3"/>
        <v>0</v>
      </c>
    </row>
    <row r="60" spans="1:33" s="151" customFormat="1" ht="18" customHeight="1" x14ac:dyDescent="0.4">
      <c r="A60" s="2354"/>
      <c r="B60" s="1261"/>
      <c r="C60" s="1229"/>
      <c r="D60" s="1253"/>
      <c r="E60" s="1253"/>
      <c r="F60" s="1254" t="s">
        <v>1919</v>
      </c>
      <c r="G60" s="1255">
        <f>SUMIFS(※集計※障害学生情報入力シート!$L$29:$L$1028,障害学生情報入力シート!$E$29:$E$1028,障害学生情報入力シート!$E$3,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60" s="1256">
        <f>SUMIFS(※集計※障害学生情報入力シート!$L$29:$L$1028,障害学生情報入力シート!$E$29:$E$1028,障害学生情報入力シート!$E$3,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60" s="1127">
        <f>SUMIFS(※集計※障害学生情報入力シート!$L$29:$L$1028,障害学生情報入力シート!$E$29:$E$1028,障害学生情報入力シート!$E$3,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60" s="1128">
        <f>SUMIFS(※集計※障害学生情報入力シート!$L$29:$L$1028,障害学生情報入力シート!$E$29:$E$1028,障害学生情報入力シート!$E$3,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60" s="1125">
        <f>SUMIFS(※集計※障害学生情報入力シート!$L$29:$L$1028,障害学生情報入力シート!$E$29:$E$1028,障害学生情報入力シート!$E$3,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60" s="1127">
        <f>SUMIFS(※集計※障害学生情報入力シート!$L$29:$L$1028,障害学生情報入力シート!$E$29:$E$1028,障害学生情報入力シート!$E$3,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60" s="1128">
        <f>SUMIFS(※集計※障害学生情報入力シート!$L$29:$L$1028,障害学生情報入力シート!$E$29:$E$1028,障害学生情報入力シート!$E$3,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60" s="1125">
        <f>SUMIFS(※集計※障害学生情報入力シート!$L$29:$L$1028,障害学生情報入力シート!$E$29:$E$1028,障害学生情報入力シート!$E$3,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60" s="1125">
        <f>SUMIFS(※集計※障害学生情報入力シート!$L$29:$L$1028,障害学生情報入力シート!$E$29:$E$1028,障害学生情報入力シート!$E$3,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60" s="1127">
        <f>SUMIFS(※集計※障害学生情報入力シート!$L$29:$L$1028,障害学生情報入力シート!$E$29:$E$1028,障害学生情報入力シート!$E$3,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60" s="1128">
        <f>SUMIFS(※集計※障害学生情報入力シート!$L$29:$L$1028,障害学生情報入力シート!$E$29:$E$1028,障害学生情報入力シート!$E$3,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60" s="1128">
        <f>SUMIFS(※集計※障害学生情報入力シート!$L$29:$L$1028,障害学生情報入力シート!$E$29:$E$1028,障害学生情報入力シート!$E$3,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60" s="1125">
        <f>SUMIFS(※集計※障害学生情報入力シート!$L$29:$L$1028,障害学生情報入力シート!$E$29:$E$1028,障害学生情報入力シート!$E$3,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60" s="1125">
        <f>SUMIFS(※集計※障害学生情報入力シート!$L$29:$L$1028,障害学生情報入力シート!$E$29:$E$1028,障害学生情報入力シート!$E$3,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60" s="1126">
        <f>SUMIFS(※集計※障害学生情報入力シート!$L$29:$L$1028,障害学生情報入力シート!$E$29:$E$1028,障害学生情報入力シート!$E$3,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60" s="1127">
        <f>SUMIFS(※集計※障害学生情報入力シート!$L$29:$L$1028,障害学生情報入力シート!$E$29:$E$1028,障害学生情報入力シート!$E$3,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60" s="1128">
        <f>SUMIFS(※集計※障害学生情報入力シート!$L$29:$L$1028,障害学生情報入力シート!$E$29:$E$1028,障害学生情報入力シート!$E$3,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60" s="1125">
        <f>SUMIFS(※集計※障害学生情報入力シート!$L$29:$L$1028,障害学生情報入力シート!$E$29:$E$1028,障害学生情報入力シート!$E$3,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60" s="1125">
        <f>SUMIFS(※集計※障害学生情報入力シート!$L$29:$L$1028,障害学生情報入力シート!$E$29:$E$1028,障害学生情報入力シート!$E$3,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60" s="1125">
        <f>SUMIFS(※集計※障害学生情報入力シート!$L$29:$L$1028,障害学生情報入力シート!$E$29:$E$1028,障害学生情報入力シート!$E$3,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60" s="1126">
        <f>SUMIFS(※集計※障害学生情報入力シート!$L$29:$L$1028,障害学生情報入力シート!$E$29:$E$1028,障害学生情報入力シート!$E$3,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60" s="1127">
        <f>SUMIFS(※集計※障害学生情報入力シート!$L$29:$L$1028,障害学生情報入力シート!$E$29:$E$1028,障害学生情報入力シート!$E$3,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60" s="1257">
        <f>SUMIFS(※集計※障害学生情報入力シート!$L$29:$L$1028,障害学生情報入力シート!$E$29:$E$1028,障害学生情報入力シート!$E$3,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60" s="1169">
        <f>SUMIFS(※集計※障害学生情報入力シート!$L$29:$L$1028,障害学生情報入力シート!$E$29:$E$1028,障害学生情報入力シート!$E$3,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60" s="1257">
        <f>SUMIFS(※集計※障害学生情報入力シート!$L$29:$L$1028,障害学生情報入力シート!$E$29:$E$1028,障害学生情報入力シート!$E$3,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60" s="1258">
        <f>SUMIFS(※集計※障害学生情報入力シート!$L$29:$L$1028,障害学生情報入力シート!$E$29:$E$1028,障害学生情報入力シート!$E$3,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60" s="1259">
        <f t="shared" si="3"/>
        <v>0</v>
      </c>
    </row>
    <row r="61" spans="1:33" s="151" customFormat="1" ht="18" customHeight="1" x14ac:dyDescent="0.4">
      <c r="A61" s="2354"/>
      <c r="B61" s="2339" t="s">
        <v>1607</v>
      </c>
      <c r="C61" s="2340"/>
      <c r="D61" s="2336" t="s">
        <v>1605</v>
      </c>
      <c r="E61" s="2336"/>
      <c r="F61" s="2336"/>
      <c r="G61" s="1150">
        <f>COUNTIFS(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1" s="1151">
        <f>COUNTIFS(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1" s="1152">
        <f>COUNTIFS(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1" s="1153">
        <f>COUNTIFS(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1" s="1154">
        <f>COUNTIFS(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1" s="1152">
        <f>COUNTIFS(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1" s="1153">
        <f>COUNTIFS(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1" s="1154">
        <f>COUNTIFS(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1" s="1154">
        <f>COUNTIFS(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1" s="1152">
        <f>COUNTIFS(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1" s="1153">
        <f>COUNTIFS(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1" s="1153">
        <f>COUNTIFS(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1" s="1154">
        <f>COUNTIFS(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1" s="1154">
        <f>COUNTIFS(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1" s="1260">
        <f>COUNTIFS(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1" s="1152">
        <f>COUNTIFS(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1" s="1153">
        <f>COUNTIFS(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1" s="1154">
        <f>COUNTIFS(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1" s="1154">
        <f>COUNTIFS(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1" s="1154">
        <f>COUNTIFS(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1" s="1158">
        <f>COUNTIFS(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1" s="1159">
        <f>COUNTIFS(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1" s="1161">
        <f>COUNTIFS(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1" s="1162">
        <f>COUNTIFS(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1" s="1161">
        <f>COUNTIFS(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1" s="1163">
        <f>COUNTIFS(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1" s="1247">
        <f t="shared" si="3"/>
        <v>0</v>
      </c>
    </row>
    <row r="62" spans="1:33" s="151" customFormat="1" ht="18" customHeight="1" x14ac:dyDescent="0.4">
      <c r="A62" s="2354"/>
      <c r="B62" s="2334"/>
      <c r="C62" s="2335"/>
      <c r="D62" s="1248"/>
      <c r="E62" s="2337" t="s">
        <v>1602</v>
      </c>
      <c r="F62" s="2338"/>
      <c r="G62" s="1119">
        <f>SUMIFS(※集計※障害学生情報入力シート!$K$29:$K$1028,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2" s="717">
        <f>SUMIFS(※集計※障害学生情報入力シート!$K$29:$K$1028,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2" s="1120">
        <f>SUMIFS(※集計※障害学生情報入力シート!$K$29:$K$1028,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2" s="1121">
        <f>SUMIFS(※集計※障害学生情報入力シート!$K$29:$K$1028,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2" s="1122">
        <f>SUMIFS(※集計※障害学生情報入力シート!$K$29:$K$1028,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2" s="1120">
        <f>SUMIFS(※集計※障害学生情報入力シート!$K$29:$K$1028,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2" s="1121">
        <f>SUMIFS(※集計※障害学生情報入力シート!$K$29:$K$1028,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2" s="1122">
        <f>SUMIFS(※集計※障害学生情報入力シート!$K$29:$K$1028,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2" s="1122">
        <f>SUMIFS(※集計※障害学生情報入力シート!$K$29:$K$1028,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2" s="1120">
        <f>SUMIFS(※集計※障害学生情報入力シート!$K$29:$K$1028,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2" s="1121">
        <f>SUMIFS(※集計※障害学生情報入力シート!$K$29:$K$1028,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2" s="1121">
        <f>SUMIFS(※集計※障害学生情報入力シート!$K$29:$K$1028,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2" s="1122">
        <f>SUMIFS(※集計※障害学生情報入力シート!$K$29:$K$1028,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2" s="1122">
        <f>SUMIFS(※集計※障害学生情報入力シート!$K$29:$K$1028,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2" s="1249">
        <f>SUMIFS(※集計※障害学生情報入力シート!$K$29:$K$1028,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2" s="1120">
        <f>SUMIFS(※集計※障害学生情報入力シート!$K$29:$K$1028,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2" s="1121">
        <f>SUMIFS(※集計※障害学生情報入力シート!$K$29:$K$1028,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2" s="1122">
        <f>SUMIFS(※集計※障害学生情報入力シート!$K$29:$K$1028,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2" s="1122">
        <f>SUMIFS(※集計※障害学生情報入力シート!$K$29:$K$1028,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2" s="1122">
        <f>SUMIFS(※集計※障害学生情報入力シート!$K$29:$K$1028,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2" s="1249">
        <f>SUMIFS(※集計※障害学生情報入力シート!$K$29:$K$1028,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2" s="1120">
        <f>SUMIFS(※集計※障害学生情報入力シート!$K$29:$K$1028,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2" s="1250">
        <f>SUMIFS(※集計※障害学生情報入力シート!$K$29:$K$1028,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2" s="1123">
        <f>SUMIFS(※集計※障害学生情報入力シート!$K$29:$K$1028,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2" s="1250">
        <f>SUMIFS(※集計※障害学生情報入力シート!$K$29:$K$1028,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2" s="1251">
        <f>SUMIFS(※集計※障害学生情報入力シート!$K$29:$K$1028,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2" s="1252">
        <f t="shared" si="3"/>
        <v>0</v>
      </c>
    </row>
    <row r="63" spans="1:33" s="151" customFormat="1" ht="18" customHeight="1" x14ac:dyDescent="0.4">
      <c r="A63" s="2354"/>
      <c r="B63" s="1209"/>
      <c r="C63" s="1229"/>
      <c r="D63" s="1253"/>
      <c r="E63" s="1253"/>
      <c r="F63" s="1254" t="s">
        <v>1919</v>
      </c>
      <c r="G63" s="1255">
        <f>SUMIFS(※集計※障害学生情報入力シート!$L$29:$L$1028,障害学生情報入力シート!$E$29:$E$1028,障害学生情報入力シート!$E$3,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63" s="1256">
        <f>SUMIFS(※集計※障害学生情報入力シート!$L$29:$L$1028,障害学生情報入力シート!$E$29:$E$1028,障害学生情報入力シート!$E$3,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63" s="1127">
        <f>SUMIFS(※集計※障害学生情報入力シート!$L$29:$L$1028,障害学生情報入力シート!$E$29:$E$1028,障害学生情報入力シート!$E$3,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63" s="1128">
        <f>SUMIFS(※集計※障害学生情報入力シート!$L$29:$L$1028,障害学生情報入力シート!$E$29:$E$1028,障害学生情報入力シート!$E$3,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63" s="1125">
        <f>SUMIFS(※集計※障害学生情報入力シート!$L$29:$L$1028,障害学生情報入力シート!$E$29:$E$1028,障害学生情報入力シート!$E$3,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63" s="1127">
        <f>SUMIFS(※集計※障害学生情報入力シート!$L$29:$L$1028,障害学生情報入力シート!$E$29:$E$1028,障害学生情報入力シート!$E$3,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63" s="1128">
        <f>SUMIFS(※集計※障害学生情報入力シート!$L$29:$L$1028,障害学生情報入力シート!$E$29:$E$1028,障害学生情報入力シート!$E$3,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63" s="1125">
        <f>SUMIFS(※集計※障害学生情報入力シート!$L$29:$L$1028,障害学生情報入力シート!$E$29:$E$1028,障害学生情報入力シート!$E$3,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63" s="1125">
        <f>SUMIFS(※集計※障害学生情報入力シート!$L$29:$L$1028,障害学生情報入力シート!$E$29:$E$1028,障害学生情報入力シート!$E$3,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63" s="1127">
        <f>SUMIFS(※集計※障害学生情報入力シート!$L$29:$L$1028,障害学生情報入力シート!$E$29:$E$1028,障害学生情報入力シート!$E$3,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63" s="1128">
        <f>SUMIFS(※集計※障害学生情報入力シート!$L$29:$L$1028,障害学生情報入力シート!$E$29:$E$1028,障害学生情報入力シート!$E$3,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63" s="1128">
        <f>SUMIFS(※集計※障害学生情報入力シート!$L$29:$L$1028,障害学生情報入力シート!$E$29:$E$1028,障害学生情報入力シート!$E$3,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63" s="1125">
        <f>SUMIFS(※集計※障害学生情報入力シート!$L$29:$L$1028,障害学生情報入力シート!$E$29:$E$1028,障害学生情報入力シート!$E$3,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63" s="1125">
        <f>SUMIFS(※集計※障害学生情報入力シート!$L$29:$L$1028,障害学生情報入力シート!$E$29:$E$1028,障害学生情報入力シート!$E$3,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63" s="1126">
        <f>SUMIFS(※集計※障害学生情報入力シート!$L$29:$L$1028,障害学生情報入力シート!$E$29:$E$1028,障害学生情報入力シート!$E$3,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63" s="1127">
        <f>SUMIFS(※集計※障害学生情報入力シート!$L$29:$L$1028,障害学生情報入力シート!$E$29:$E$1028,障害学生情報入力シート!$E$3,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63" s="1128">
        <f>SUMIFS(※集計※障害学生情報入力シート!$L$29:$L$1028,障害学生情報入力シート!$E$29:$E$1028,障害学生情報入力シート!$E$3,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63" s="1125">
        <f>SUMIFS(※集計※障害学生情報入力シート!$L$29:$L$1028,障害学生情報入力シート!$E$29:$E$1028,障害学生情報入力シート!$E$3,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63" s="1125">
        <f>SUMIFS(※集計※障害学生情報入力シート!$L$29:$L$1028,障害学生情報入力シート!$E$29:$E$1028,障害学生情報入力シート!$E$3,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63" s="1125">
        <f>SUMIFS(※集計※障害学生情報入力シート!$L$29:$L$1028,障害学生情報入力シート!$E$29:$E$1028,障害学生情報入力シート!$E$3,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63" s="1126">
        <f>SUMIFS(※集計※障害学生情報入力シート!$L$29:$L$1028,障害学生情報入力シート!$E$29:$E$1028,障害学生情報入力シート!$E$3,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63" s="1127">
        <f>SUMIFS(※集計※障害学生情報入力シート!$L$29:$L$1028,障害学生情報入力シート!$E$29:$E$1028,障害学生情報入力シート!$E$3,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63" s="1257">
        <f>SUMIFS(※集計※障害学生情報入力シート!$L$29:$L$1028,障害学生情報入力シート!$E$29:$E$1028,障害学生情報入力シート!$E$3,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63" s="1169">
        <f>SUMIFS(※集計※障害学生情報入力シート!$L$29:$L$1028,障害学生情報入力シート!$E$29:$E$1028,障害学生情報入力シート!$E$3,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63" s="1257">
        <f>SUMIFS(※集計※障害学生情報入力シート!$L$29:$L$1028,障害学生情報入力シート!$E$29:$E$1028,障害学生情報入力シート!$E$3,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63" s="1258">
        <f>SUMIFS(※集計※障害学生情報入力シート!$L$29:$L$1028,障害学生情報入力シート!$E$29:$E$1028,障害学生情報入力シート!$E$3,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63" s="1259">
        <f t="shared" si="3"/>
        <v>0</v>
      </c>
    </row>
    <row r="64" spans="1:33" s="151" customFormat="1" ht="18" customHeight="1" x14ac:dyDescent="0.4">
      <c r="A64" s="2354"/>
      <c r="B64" s="2339" t="s">
        <v>1608</v>
      </c>
      <c r="C64" s="2340"/>
      <c r="D64" s="2336" t="s">
        <v>1605</v>
      </c>
      <c r="E64" s="2336"/>
      <c r="F64" s="2336"/>
      <c r="G64" s="1150">
        <f>COUNTIFS(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4" s="1151">
        <f>COUNTIFS(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4" s="1152">
        <f>COUNTIFS(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4" s="1153">
        <f>COUNTIFS(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4" s="1154">
        <f>COUNTIFS(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4" s="1152">
        <f>COUNTIFS(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4" s="1153">
        <f>COUNTIFS(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4" s="1154">
        <f>COUNTIFS(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4" s="1154">
        <f>COUNTIFS(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4" s="1152">
        <f>COUNTIFS(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4" s="1153">
        <f>COUNTIFS(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4" s="1153">
        <f>COUNTIFS(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4" s="1154">
        <f>COUNTIFS(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4" s="1154">
        <f>COUNTIFS(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4" s="1260">
        <f>COUNTIFS(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4" s="1152">
        <f>COUNTIFS(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4" s="1153">
        <f>COUNTIFS(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4" s="1154">
        <f>COUNTIFS(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4" s="1154">
        <f>COUNTIFS(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4" s="1154">
        <f>COUNTIFS(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4" s="1158">
        <f>COUNTIFS(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4" s="1159">
        <f>COUNTIFS(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4" s="1161">
        <f>COUNTIFS(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4" s="1162">
        <f>COUNTIFS(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4" s="1161">
        <f>COUNTIFS(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4" s="1163">
        <f>COUNTIFS(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4" s="1247">
        <f t="shared" si="3"/>
        <v>0</v>
      </c>
    </row>
    <row r="65" spans="1:33" s="151" customFormat="1" ht="18" customHeight="1" x14ac:dyDescent="0.4">
      <c r="A65" s="2354"/>
      <c r="B65" s="2334"/>
      <c r="C65" s="2335"/>
      <c r="D65" s="1248"/>
      <c r="E65" s="2337" t="s">
        <v>1602</v>
      </c>
      <c r="F65" s="2338"/>
      <c r="G65" s="1119">
        <f>SUMIFS(※集計※障害学生情報入力シート!$K$29:$K$1028,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5" s="717">
        <f>SUMIFS(※集計※障害学生情報入力シート!$K$29:$K$1028,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5" s="1120">
        <f>SUMIFS(※集計※障害学生情報入力シート!$K$29:$K$1028,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5" s="1121">
        <f>SUMIFS(※集計※障害学生情報入力シート!$K$29:$K$1028,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5" s="1122">
        <f>SUMIFS(※集計※障害学生情報入力シート!$K$29:$K$1028,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5" s="1120">
        <f>SUMIFS(※集計※障害学生情報入力シート!$K$29:$K$1028,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5" s="1121">
        <f>SUMIFS(※集計※障害学生情報入力シート!$K$29:$K$1028,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5" s="1122">
        <f>SUMIFS(※集計※障害学生情報入力シート!$K$29:$K$1028,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5" s="1122">
        <f>SUMIFS(※集計※障害学生情報入力シート!$K$29:$K$1028,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5" s="1120">
        <f>SUMIFS(※集計※障害学生情報入力シート!$K$29:$K$1028,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5" s="1121">
        <f>SUMIFS(※集計※障害学生情報入力シート!$K$29:$K$1028,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5" s="1121">
        <f>SUMIFS(※集計※障害学生情報入力シート!$K$29:$K$1028,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5" s="1122">
        <f>SUMIFS(※集計※障害学生情報入力シート!$K$29:$K$1028,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5" s="1122">
        <f>SUMIFS(※集計※障害学生情報入力シート!$K$29:$K$1028,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5" s="1249">
        <f>SUMIFS(※集計※障害学生情報入力シート!$K$29:$K$1028,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5" s="1120">
        <f>SUMIFS(※集計※障害学生情報入力シート!$K$29:$K$1028,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5" s="1121">
        <f>SUMIFS(※集計※障害学生情報入力シート!$K$29:$K$1028,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5" s="1122">
        <f>SUMIFS(※集計※障害学生情報入力シート!$K$29:$K$1028,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5" s="1122">
        <f>SUMIFS(※集計※障害学生情報入力シート!$K$29:$K$1028,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5" s="1122">
        <f>SUMIFS(※集計※障害学生情報入力シート!$K$29:$K$1028,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5" s="1249">
        <f>SUMIFS(※集計※障害学生情報入力シート!$K$29:$K$1028,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5" s="1120">
        <f>SUMIFS(※集計※障害学生情報入力シート!$K$29:$K$1028,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5" s="1250">
        <f>SUMIFS(※集計※障害学生情報入力シート!$K$29:$K$1028,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5" s="1123">
        <f>SUMIFS(※集計※障害学生情報入力シート!$K$29:$K$1028,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5" s="1250">
        <f>SUMIFS(※集計※障害学生情報入力シート!$K$29:$K$1028,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5" s="1251">
        <f>SUMIFS(※集計※障害学生情報入力シート!$K$29:$K$1028,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5" s="1252">
        <f t="shared" si="3"/>
        <v>0</v>
      </c>
    </row>
    <row r="66" spans="1:33" s="151" customFormat="1" ht="18" customHeight="1" x14ac:dyDescent="0.4">
      <c r="A66" s="2354"/>
      <c r="B66" s="1209"/>
      <c r="C66" s="1210"/>
      <c r="D66" s="1253"/>
      <c r="E66" s="1253"/>
      <c r="F66" s="1254" t="s">
        <v>1919</v>
      </c>
      <c r="G66" s="1255">
        <f>SUMIFS(※集計※障害学生情報入力シート!$L$29:$L$1028,障害学生情報入力シート!$E$29:$E$1028,障害学生情報入力シート!$E$3,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66" s="1256">
        <f>SUMIFS(※集計※障害学生情報入力シート!$L$29:$L$1028,障害学生情報入力シート!$E$29:$E$1028,障害学生情報入力シート!$E$3,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66" s="1127">
        <f>SUMIFS(※集計※障害学生情報入力シート!$L$29:$L$1028,障害学生情報入力シート!$E$29:$E$1028,障害学生情報入力シート!$E$3,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66" s="1128">
        <f>SUMIFS(※集計※障害学生情報入力シート!$L$29:$L$1028,障害学生情報入力シート!$E$29:$E$1028,障害学生情報入力シート!$E$3,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66" s="1125">
        <f>SUMIFS(※集計※障害学生情報入力シート!$L$29:$L$1028,障害学生情報入力シート!$E$29:$E$1028,障害学生情報入力シート!$E$3,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66" s="1127">
        <f>SUMIFS(※集計※障害学生情報入力シート!$L$29:$L$1028,障害学生情報入力シート!$E$29:$E$1028,障害学生情報入力シート!$E$3,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66" s="1128">
        <f>SUMIFS(※集計※障害学生情報入力シート!$L$29:$L$1028,障害学生情報入力シート!$E$29:$E$1028,障害学生情報入力シート!$E$3,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66" s="1125">
        <f>SUMIFS(※集計※障害学生情報入力シート!$L$29:$L$1028,障害学生情報入力シート!$E$29:$E$1028,障害学生情報入力シート!$E$3,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66" s="1125">
        <f>SUMIFS(※集計※障害学生情報入力シート!$L$29:$L$1028,障害学生情報入力シート!$E$29:$E$1028,障害学生情報入力シート!$E$3,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66" s="1127">
        <f>SUMIFS(※集計※障害学生情報入力シート!$L$29:$L$1028,障害学生情報入力シート!$E$29:$E$1028,障害学生情報入力シート!$E$3,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66" s="1128">
        <f>SUMIFS(※集計※障害学生情報入力シート!$L$29:$L$1028,障害学生情報入力シート!$E$29:$E$1028,障害学生情報入力シート!$E$3,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66" s="1128">
        <f>SUMIFS(※集計※障害学生情報入力シート!$L$29:$L$1028,障害学生情報入力シート!$E$29:$E$1028,障害学生情報入力シート!$E$3,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66" s="1125">
        <f>SUMIFS(※集計※障害学生情報入力シート!$L$29:$L$1028,障害学生情報入力シート!$E$29:$E$1028,障害学生情報入力シート!$E$3,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66" s="1125">
        <f>SUMIFS(※集計※障害学生情報入力シート!$L$29:$L$1028,障害学生情報入力シート!$E$29:$E$1028,障害学生情報入力シート!$E$3,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66" s="1126">
        <f>SUMIFS(※集計※障害学生情報入力シート!$L$29:$L$1028,障害学生情報入力シート!$E$29:$E$1028,障害学生情報入力シート!$E$3,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66" s="1127">
        <f>SUMIFS(※集計※障害学生情報入力シート!$L$29:$L$1028,障害学生情報入力シート!$E$29:$E$1028,障害学生情報入力シート!$E$3,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66" s="1128">
        <f>SUMIFS(※集計※障害学生情報入力シート!$L$29:$L$1028,障害学生情報入力シート!$E$29:$E$1028,障害学生情報入力シート!$E$3,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66" s="1125">
        <f>SUMIFS(※集計※障害学生情報入力シート!$L$29:$L$1028,障害学生情報入力シート!$E$29:$E$1028,障害学生情報入力シート!$E$3,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66" s="1125">
        <f>SUMIFS(※集計※障害学生情報入力シート!$L$29:$L$1028,障害学生情報入力シート!$E$29:$E$1028,障害学生情報入力シート!$E$3,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66" s="1125">
        <f>SUMIFS(※集計※障害学生情報入力シート!$L$29:$L$1028,障害学生情報入力シート!$E$29:$E$1028,障害学生情報入力シート!$E$3,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66" s="1126">
        <f>SUMIFS(※集計※障害学生情報入力シート!$L$29:$L$1028,障害学生情報入力シート!$E$29:$E$1028,障害学生情報入力シート!$E$3,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66" s="1127">
        <f>SUMIFS(※集計※障害学生情報入力シート!$L$29:$L$1028,障害学生情報入力シート!$E$29:$E$1028,障害学生情報入力シート!$E$3,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66" s="1257">
        <f>SUMIFS(※集計※障害学生情報入力シート!$L$29:$L$1028,障害学生情報入力シート!$E$29:$E$1028,障害学生情報入力シート!$E$3,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66" s="1169">
        <f>SUMIFS(※集計※障害学生情報入力シート!$L$29:$L$1028,障害学生情報入力シート!$E$29:$E$1028,障害学生情報入力シート!$E$3,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66" s="1257">
        <f>SUMIFS(※集計※障害学生情報入力シート!$L$29:$L$1028,障害学生情報入力シート!$E$29:$E$1028,障害学生情報入力シート!$E$3,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66" s="1258">
        <f>SUMIFS(※集計※障害学生情報入力シート!$L$29:$L$1028,障害学生情報入力シート!$E$29:$E$1028,障害学生情報入力シート!$E$3,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66" s="1259">
        <f t="shared" si="3"/>
        <v>0</v>
      </c>
    </row>
    <row r="67" spans="1:33" s="151" customFormat="1" ht="18" customHeight="1" x14ac:dyDescent="0.4">
      <c r="A67" s="2354"/>
      <c r="B67" s="2339" t="s">
        <v>1609</v>
      </c>
      <c r="C67" s="2340"/>
      <c r="D67" s="2336" t="s">
        <v>1605</v>
      </c>
      <c r="E67" s="2336"/>
      <c r="F67" s="2336"/>
      <c r="G67" s="1150">
        <f>COUNTIFS(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7" s="1151">
        <f>COUNTIFS(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7" s="1152">
        <f>COUNTIFS(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7" s="1153">
        <f>COUNTIFS(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7" s="1154">
        <f>COUNTIFS(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7" s="1152">
        <f>COUNTIFS(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7" s="1153">
        <f>COUNTIFS(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7" s="1154">
        <f>COUNTIFS(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7" s="1154">
        <f>COUNTIFS(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7" s="1152">
        <f>COUNTIFS(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7" s="1153">
        <f>COUNTIFS(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7" s="1153">
        <f>COUNTIFS(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7" s="1154">
        <f>COUNTIFS(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7" s="1154">
        <f>COUNTIFS(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7" s="1260">
        <f>COUNTIFS(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7" s="1152">
        <f>COUNTIFS(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7" s="1153">
        <f>COUNTIFS(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7" s="1154">
        <f>COUNTIFS(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7" s="1154">
        <f>COUNTIFS(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7" s="1154">
        <f>COUNTIFS(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7" s="1158">
        <f>COUNTIFS(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7" s="1159">
        <f>COUNTIFS(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7" s="1161">
        <f>COUNTIFS(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7" s="1162">
        <f>COUNTIFS(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7" s="1161">
        <f>COUNTIFS(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7" s="1163">
        <f>COUNTIFS(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7" s="1247">
        <f t="shared" si="3"/>
        <v>0</v>
      </c>
    </row>
    <row r="68" spans="1:33" s="151" customFormat="1" ht="18" customHeight="1" x14ac:dyDescent="0.4">
      <c r="A68" s="2354"/>
      <c r="B68" s="2334"/>
      <c r="C68" s="2335"/>
      <c r="D68" s="1248"/>
      <c r="E68" s="2337" t="s">
        <v>1602</v>
      </c>
      <c r="F68" s="2338"/>
      <c r="G68" s="1119">
        <f>SUMIFS(※集計※障害学生情報入力シート!$K$29:$K$1028,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8" s="717">
        <f>SUMIFS(※集計※障害学生情報入力シート!$K$29:$K$1028,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8" s="1120">
        <f>SUMIFS(※集計※障害学生情報入力シート!$K$29:$K$1028,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8" s="1121">
        <f>SUMIFS(※集計※障害学生情報入力シート!$K$29:$K$1028,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8" s="1122">
        <f>SUMIFS(※集計※障害学生情報入力シート!$K$29:$K$1028,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8" s="1120">
        <f>SUMIFS(※集計※障害学生情報入力シート!$K$29:$K$1028,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8" s="1121">
        <f>SUMIFS(※集計※障害学生情報入力シート!$K$29:$K$1028,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8" s="1122">
        <f>SUMIFS(※集計※障害学生情報入力シート!$K$29:$K$1028,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8" s="1122">
        <f>SUMIFS(※集計※障害学生情報入力シート!$K$29:$K$1028,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8" s="1120">
        <f>SUMIFS(※集計※障害学生情報入力シート!$K$29:$K$1028,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8" s="1121">
        <f>SUMIFS(※集計※障害学生情報入力シート!$K$29:$K$1028,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8" s="1121">
        <f>SUMIFS(※集計※障害学生情報入力シート!$K$29:$K$1028,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8" s="1122">
        <f>SUMIFS(※集計※障害学生情報入力シート!$K$29:$K$1028,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8" s="1122">
        <f>SUMIFS(※集計※障害学生情報入力シート!$K$29:$K$1028,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8" s="1249">
        <f>SUMIFS(※集計※障害学生情報入力シート!$K$29:$K$1028,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8" s="1120">
        <f>SUMIFS(※集計※障害学生情報入力シート!$K$29:$K$1028,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8" s="1121">
        <f>SUMIFS(※集計※障害学生情報入力シート!$K$29:$K$1028,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8" s="1122">
        <f>SUMIFS(※集計※障害学生情報入力シート!$K$29:$K$1028,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8" s="1122">
        <f>SUMIFS(※集計※障害学生情報入力シート!$K$29:$K$1028,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8" s="1122">
        <f>SUMIFS(※集計※障害学生情報入力シート!$K$29:$K$1028,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8" s="1249">
        <f>SUMIFS(※集計※障害学生情報入力シート!$K$29:$K$1028,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8" s="1120">
        <f>SUMIFS(※集計※障害学生情報入力シート!$K$29:$K$1028,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8" s="1250">
        <f>SUMIFS(※集計※障害学生情報入力シート!$K$29:$K$1028,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8" s="1123">
        <f>SUMIFS(※集計※障害学生情報入力シート!$K$29:$K$1028,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8" s="1250">
        <f>SUMIFS(※集計※障害学生情報入力シート!$K$29:$K$1028,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8" s="1251">
        <f>SUMIFS(※集計※障害学生情報入力シート!$K$29:$K$1028,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8" s="1252">
        <f t="shared" si="3"/>
        <v>0</v>
      </c>
    </row>
    <row r="69" spans="1:33" s="151" customFormat="1" ht="18" customHeight="1" x14ac:dyDescent="0.4">
      <c r="A69" s="2354"/>
      <c r="B69" s="1209"/>
      <c r="C69" s="1210"/>
      <c r="D69" s="1253"/>
      <c r="E69" s="1253"/>
      <c r="F69" s="1254" t="s">
        <v>1919</v>
      </c>
      <c r="G69" s="1255">
        <f>SUMIFS(※集計※障害学生情報入力シート!$L$29:$L$1028,障害学生情報入力シート!$E$29:$E$1028,障害学生情報入力シート!$E$3,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69" s="1256">
        <f>SUMIFS(※集計※障害学生情報入力シート!$L$29:$L$1028,障害学生情報入力シート!$E$29:$E$1028,障害学生情報入力シート!$E$3,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69" s="1127">
        <f>SUMIFS(※集計※障害学生情報入力シート!$L$29:$L$1028,障害学生情報入力シート!$E$29:$E$1028,障害学生情報入力シート!$E$3,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69" s="1128">
        <f>SUMIFS(※集計※障害学生情報入力シート!$L$29:$L$1028,障害学生情報入力シート!$E$29:$E$1028,障害学生情報入力シート!$E$3,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69" s="1125">
        <f>SUMIFS(※集計※障害学生情報入力シート!$L$29:$L$1028,障害学生情報入力シート!$E$29:$E$1028,障害学生情報入力シート!$E$3,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69" s="1127">
        <f>SUMIFS(※集計※障害学生情報入力シート!$L$29:$L$1028,障害学生情報入力シート!$E$29:$E$1028,障害学生情報入力シート!$E$3,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69" s="1128">
        <f>SUMIFS(※集計※障害学生情報入力シート!$L$29:$L$1028,障害学生情報入力シート!$E$29:$E$1028,障害学生情報入力シート!$E$3,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69" s="1125">
        <f>SUMIFS(※集計※障害学生情報入力シート!$L$29:$L$1028,障害学生情報入力シート!$E$29:$E$1028,障害学生情報入力シート!$E$3,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69" s="1125">
        <f>SUMIFS(※集計※障害学生情報入力シート!$L$29:$L$1028,障害学生情報入力シート!$E$29:$E$1028,障害学生情報入力シート!$E$3,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69" s="1127">
        <f>SUMIFS(※集計※障害学生情報入力シート!$L$29:$L$1028,障害学生情報入力シート!$E$29:$E$1028,障害学生情報入力シート!$E$3,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69" s="1128">
        <f>SUMIFS(※集計※障害学生情報入力シート!$L$29:$L$1028,障害学生情報入力シート!$E$29:$E$1028,障害学生情報入力シート!$E$3,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69" s="1128">
        <f>SUMIFS(※集計※障害学生情報入力シート!$L$29:$L$1028,障害学生情報入力シート!$E$29:$E$1028,障害学生情報入力シート!$E$3,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69" s="1125">
        <f>SUMIFS(※集計※障害学生情報入力シート!$L$29:$L$1028,障害学生情報入力シート!$E$29:$E$1028,障害学生情報入力シート!$E$3,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69" s="1125">
        <f>SUMIFS(※集計※障害学生情報入力シート!$L$29:$L$1028,障害学生情報入力シート!$E$29:$E$1028,障害学生情報入力シート!$E$3,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69" s="1126">
        <f>SUMIFS(※集計※障害学生情報入力シート!$L$29:$L$1028,障害学生情報入力シート!$E$29:$E$1028,障害学生情報入力シート!$E$3,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69" s="1127">
        <f>SUMIFS(※集計※障害学生情報入力シート!$L$29:$L$1028,障害学生情報入力シート!$E$29:$E$1028,障害学生情報入力シート!$E$3,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69" s="1128">
        <f>SUMIFS(※集計※障害学生情報入力シート!$L$29:$L$1028,障害学生情報入力シート!$E$29:$E$1028,障害学生情報入力シート!$E$3,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69" s="1125">
        <f>SUMIFS(※集計※障害学生情報入力シート!$L$29:$L$1028,障害学生情報入力シート!$E$29:$E$1028,障害学生情報入力シート!$E$3,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69" s="1125">
        <f>SUMIFS(※集計※障害学生情報入力シート!$L$29:$L$1028,障害学生情報入力シート!$E$29:$E$1028,障害学生情報入力シート!$E$3,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69" s="1125">
        <f>SUMIFS(※集計※障害学生情報入力シート!$L$29:$L$1028,障害学生情報入力シート!$E$29:$E$1028,障害学生情報入力シート!$E$3,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69" s="1126">
        <f>SUMIFS(※集計※障害学生情報入力シート!$L$29:$L$1028,障害学生情報入力シート!$E$29:$E$1028,障害学生情報入力シート!$E$3,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69" s="1127">
        <f>SUMIFS(※集計※障害学生情報入力シート!$L$29:$L$1028,障害学生情報入力シート!$E$29:$E$1028,障害学生情報入力シート!$E$3,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69" s="1257">
        <f>SUMIFS(※集計※障害学生情報入力シート!$L$29:$L$1028,障害学生情報入力シート!$E$29:$E$1028,障害学生情報入力シート!$E$3,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69" s="1169">
        <f>SUMIFS(※集計※障害学生情報入力シート!$L$29:$L$1028,障害学生情報入力シート!$E$29:$E$1028,障害学生情報入力シート!$E$3,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69" s="1257">
        <f>SUMIFS(※集計※障害学生情報入力シート!$L$29:$L$1028,障害学生情報入力シート!$E$29:$E$1028,障害学生情報入力シート!$E$3,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69" s="1258">
        <f>SUMIFS(※集計※障害学生情報入力シート!$L$29:$L$1028,障害学生情報入力シート!$E$29:$E$1028,障害学生情報入力シート!$E$3,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69" s="1259">
        <f t="shared" si="3"/>
        <v>0</v>
      </c>
    </row>
    <row r="70" spans="1:33" s="151" customFormat="1" ht="18" customHeight="1" x14ac:dyDescent="0.4">
      <c r="A70" s="2354"/>
      <c r="B70" s="2345" t="s">
        <v>1610</v>
      </c>
      <c r="C70" s="2346"/>
      <c r="D70" s="2336" t="s">
        <v>1605</v>
      </c>
      <c r="E70" s="2336"/>
      <c r="F70" s="2336"/>
      <c r="G70" s="1150">
        <f>COUNTIFS(障害学生情報入力シート!$E$29:$E$1028,障害学生情報入力シート!$E$3,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70" s="1151">
        <f>COUNTIFS(障害学生情報入力シート!$E$29:$E$1028,障害学生情報入力シート!$E$3,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70" s="1152">
        <f>COUNTIFS(障害学生情報入力シート!$E$29:$E$1028,障害学生情報入力シート!$E$3,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70" s="1153">
        <f>COUNTIFS(障害学生情報入力シート!$E$29:$E$1028,障害学生情報入力シート!$E$3,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70" s="1154">
        <f>COUNTIFS(障害学生情報入力シート!$E$29:$E$1028,障害学生情報入力シート!$E$3,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70" s="1152">
        <f>COUNTIFS(障害学生情報入力シート!$E$29:$E$1028,障害学生情報入力シート!$E$3,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70" s="1153">
        <f>COUNTIFS(障害学生情報入力シート!$E$29:$E$1028,障害学生情報入力シート!$E$3,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70" s="1154">
        <f>COUNTIFS(障害学生情報入力シート!$E$29:$E$1028,障害学生情報入力シート!$E$3,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70" s="1154">
        <f>COUNTIFS(障害学生情報入力シート!$E$29:$E$1028,障害学生情報入力シート!$E$3,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70" s="1152">
        <f>COUNTIFS(障害学生情報入力シート!$E$29:$E$1028,障害学生情報入力シート!$E$3,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70" s="1153">
        <f>COUNTIFS(障害学生情報入力シート!$E$29:$E$1028,障害学生情報入力シート!$E$3,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70" s="1153">
        <f>COUNTIFS(障害学生情報入力シート!$E$29:$E$1028,障害学生情報入力シート!$E$3,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70" s="1154">
        <f>COUNTIFS(障害学生情報入力シート!$E$29:$E$1028,障害学生情報入力シート!$E$3,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70" s="1154">
        <f>COUNTIFS(障害学生情報入力シート!$E$29:$E$1028,障害学生情報入力シート!$E$3,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70" s="1260">
        <f>COUNTIFS(障害学生情報入力シート!$E$29:$E$1028,障害学生情報入力シート!$E$3,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70" s="1152">
        <f>COUNTIFS(障害学生情報入力シート!$E$29:$E$1028,障害学生情報入力シート!$E$3,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70" s="1153">
        <f>COUNTIFS(障害学生情報入力シート!$E$29:$E$1028,障害学生情報入力シート!$E$3,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70" s="1154">
        <f>COUNTIFS(障害学生情報入力シート!$E$29:$E$1028,障害学生情報入力シート!$E$3,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70" s="1154">
        <f>COUNTIFS(障害学生情報入力シート!$E$29:$E$1028,障害学生情報入力シート!$E$3,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70" s="1154">
        <f>COUNTIFS(障害学生情報入力シート!$E$29:$E$1028,障害学生情報入力シート!$E$3,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70" s="1158">
        <f>COUNTIFS(障害学生情報入力シート!$E$29:$E$1028,障害学生情報入力シート!$E$3,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70" s="1159">
        <f>COUNTIFS(障害学生情報入力シート!$E$29:$E$1028,障害学生情報入力シート!$E$3,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70" s="1161">
        <f>COUNTIFS(障害学生情報入力シート!$E$29:$E$1028,障害学生情報入力シート!$E$3,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70" s="1162">
        <f>COUNTIFS(障害学生情報入力シート!$E$29:$E$1028,障害学生情報入力シート!$E$3,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70" s="1155">
        <f>COUNTIFS(障害学生情報入力シート!$E$29:$E$1028,障害学生情報入力シート!$E$3,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70" s="1163">
        <f>COUNTIFS(障害学生情報入力シート!$E$29:$E$1028,障害学生情報入力シート!$E$3,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70" s="1247">
        <f t="shared" si="3"/>
        <v>0</v>
      </c>
    </row>
    <row r="71" spans="1:33" s="151" customFormat="1" ht="18" customHeight="1" x14ac:dyDescent="0.4">
      <c r="A71" s="2354"/>
      <c r="B71" s="2347"/>
      <c r="C71" s="2348"/>
      <c r="D71" s="1248"/>
      <c r="E71" s="2337" t="s">
        <v>1602</v>
      </c>
      <c r="F71" s="2338"/>
      <c r="G71" s="1119">
        <f>SUMIFS(※集計※障害学生情報入力シート!$K$29:$K$1028,障害学生情報入力シート!$E$29:$E$1028,障害学生情報入力シート!$E$3,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71" s="717">
        <f>SUMIFS(※集計※障害学生情報入力シート!$K$29:$K$1028,障害学生情報入力シート!$E$29:$E$1028,障害学生情報入力シート!$E$3,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71" s="1120">
        <f>SUMIFS(※集計※障害学生情報入力シート!$K$29:$K$1028,障害学生情報入力シート!$E$29:$E$1028,障害学生情報入力シート!$E$3,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71" s="1121">
        <f>SUMIFS(※集計※障害学生情報入力シート!$K$29:$K$1028,障害学生情報入力シート!$E$29:$E$1028,障害学生情報入力シート!$E$3,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71" s="1122">
        <f>SUMIFS(※集計※障害学生情報入力シート!$K$29:$K$1028,障害学生情報入力シート!$E$29:$E$1028,障害学生情報入力シート!$E$3,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71" s="1120">
        <f>SUMIFS(※集計※障害学生情報入力シート!$K$29:$K$1028,障害学生情報入力シート!$E$29:$E$1028,障害学生情報入力シート!$E$3,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71" s="1121">
        <f>SUMIFS(※集計※障害学生情報入力シート!$K$29:$K$1028,障害学生情報入力シート!$E$29:$E$1028,障害学生情報入力シート!$E$3,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71" s="1122">
        <f>SUMIFS(※集計※障害学生情報入力シート!$K$29:$K$1028,障害学生情報入力シート!$E$29:$E$1028,障害学生情報入力シート!$E$3,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71" s="1122">
        <f>SUMIFS(※集計※障害学生情報入力シート!$K$29:$K$1028,障害学生情報入力シート!$E$29:$E$1028,障害学生情報入力シート!$E$3,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71" s="1120">
        <f>SUMIFS(※集計※障害学生情報入力シート!$K$29:$K$1028,障害学生情報入力シート!$E$29:$E$1028,障害学生情報入力シート!$E$3,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71" s="1121">
        <f>SUMIFS(※集計※障害学生情報入力シート!$K$29:$K$1028,障害学生情報入力シート!$E$29:$E$1028,障害学生情報入力シート!$E$3,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71" s="1121">
        <f>SUMIFS(※集計※障害学生情報入力シート!$K$29:$K$1028,障害学生情報入力シート!$E$29:$E$1028,障害学生情報入力シート!$E$3,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71" s="1122">
        <f>SUMIFS(※集計※障害学生情報入力シート!$K$29:$K$1028,障害学生情報入力シート!$E$29:$E$1028,障害学生情報入力シート!$E$3,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71" s="1122">
        <f>SUMIFS(※集計※障害学生情報入力シート!$K$29:$K$1028,障害学生情報入力シート!$E$29:$E$1028,障害学生情報入力シート!$E$3,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71" s="1249">
        <f>SUMIFS(※集計※障害学生情報入力シート!$K$29:$K$1028,障害学生情報入力シート!$E$29:$E$1028,障害学生情報入力シート!$E$3,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71" s="1120">
        <f>SUMIFS(※集計※障害学生情報入力シート!$K$29:$K$1028,障害学生情報入力シート!$E$29:$E$1028,障害学生情報入力シート!$E$3,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71" s="1121">
        <f>SUMIFS(※集計※障害学生情報入力シート!$K$29:$K$1028,障害学生情報入力シート!$E$29:$E$1028,障害学生情報入力シート!$E$3,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71" s="1122">
        <f>SUMIFS(※集計※障害学生情報入力シート!$K$29:$K$1028,障害学生情報入力シート!$E$29:$E$1028,障害学生情報入力シート!$E$3,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71" s="1122">
        <f>SUMIFS(※集計※障害学生情報入力シート!$K$29:$K$1028,障害学生情報入力シート!$E$29:$E$1028,障害学生情報入力シート!$E$3,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71" s="1122">
        <f>SUMIFS(※集計※障害学生情報入力シート!$K$29:$K$1028,障害学生情報入力シート!$E$29:$E$1028,障害学生情報入力シート!$E$3,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71" s="1249">
        <f>SUMIFS(※集計※障害学生情報入力シート!$K$29:$K$1028,障害学生情報入力シート!$E$29:$E$1028,障害学生情報入力シート!$E$3,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71" s="1120">
        <f>SUMIFS(※集計※障害学生情報入力シート!$K$29:$K$1028,障害学生情報入力シート!$E$29:$E$1028,障害学生情報入力シート!$E$3,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71" s="1250">
        <f>SUMIFS(※集計※障害学生情報入力シート!$K$29:$K$1028,障害学生情報入力シート!$E$29:$E$1028,障害学生情報入力シート!$E$3,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71" s="1123">
        <f>SUMIFS(※集計※障害学生情報入力シート!$K$29:$K$1028,障害学生情報入力シート!$E$29:$E$1028,障害学生情報入力シート!$E$3,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71" s="1123">
        <f>SUMIFS(※集計※障害学生情報入力シート!$K$29:$K$1028,障害学生情報入力シート!$E$29:$E$1028,障害学生情報入力シート!$E$3,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71" s="1251">
        <f>SUMIFS(※集計※障害学生情報入力シート!$K$29:$K$1028,障害学生情報入力シート!$E$29:$E$1028,障害学生情報入力シート!$E$3,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71" s="1252">
        <f t="shared" si="3"/>
        <v>0</v>
      </c>
    </row>
    <row r="72" spans="1:33" s="151" customFormat="1" ht="18" customHeight="1" x14ac:dyDescent="0.4">
      <c r="A72" s="2354"/>
      <c r="B72" s="2349"/>
      <c r="C72" s="2350"/>
      <c r="D72" s="1253"/>
      <c r="E72" s="1253"/>
      <c r="F72" s="1254" t="s">
        <v>1919</v>
      </c>
      <c r="G72" s="1255">
        <f>SUMIFS(※集計※障害学生情報入力シート!$L$29:$L$1028,障害学生情報入力シート!$E$29:$E$1028,障害学生情報入力シート!$E$3,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72" s="1256">
        <f>SUMIFS(※集計※障害学生情報入力シート!$L$29:$L$1028,障害学生情報入力シート!$E$29:$E$1028,障害学生情報入力シート!$E$3,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72" s="1127">
        <f>SUMIFS(※集計※障害学生情報入力シート!$L$29:$L$1028,障害学生情報入力シート!$E$29:$E$1028,障害学生情報入力シート!$E$3,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72" s="1128">
        <f>SUMIFS(※集計※障害学生情報入力シート!$L$29:$L$1028,障害学生情報入力シート!$E$29:$E$1028,障害学生情報入力シート!$E$3,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72" s="1125">
        <f>SUMIFS(※集計※障害学生情報入力シート!$L$29:$L$1028,障害学生情報入力シート!$E$29:$E$1028,障害学生情報入力シート!$E$3,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72" s="1127">
        <f>SUMIFS(※集計※障害学生情報入力シート!$L$29:$L$1028,障害学生情報入力シート!$E$29:$E$1028,障害学生情報入力シート!$E$3,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72" s="1128">
        <f>SUMIFS(※集計※障害学生情報入力シート!$L$29:$L$1028,障害学生情報入力シート!$E$29:$E$1028,障害学生情報入力シート!$E$3,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72" s="1125">
        <f>SUMIFS(※集計※障害学生情報入力シート!$L$29:$L$1028,障害学生情報入力シート!$E$29:$E$1028,障害学生情報入力シート!$E$3,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72" s="1125">
        <f>SUMIFS(※集計※障害学生情報入力シート!$L$29:$L$1028,障害学生情報入力シート!$E$29:$E$1028,障害学生情報入力シート!$E$3,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72" s="1127">
        <f>SUMIFS(※集計※障害学生情報入力シート!$L$29:$L$1028,障害学生情報入力シート!$E$29:$E$1028,障害学生情報入力シート!$E$3,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72" s="1128">
        <f>SUMIFS(※集計※障害学生情報入力シート!$L$29:$L$1028,障害学生情報入力シート!$E$29:$E$1028,障害学生情報入力シート!$E$3,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72" s="1128">
        <f>SUMIFS(※集計※障害学生情報入力シート!$L$29:$L$1028,障害学生情報入力シート!$E$29:$E$1028,障害学生情報入力シート!$E$3,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72" s="1125">
        <f>SUMIFS(※集計※障害学生情報入力シート!$L$29:$L$1028,障害学生情報入力シート!$E$29:$E$1028,障害学生情報入力シート!$E$3,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72" s="1125">
        <f>SUMIFS(※集計※障害学生情報入力シート!$L$29:$L$1028,障害学生情報入力シート!$E$29:$E$1028,障害学生情報入力シート!$E$3,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72" s="1126">
        <f>SUMIFS(※集計※障害学生情報入力シート!$L$29:$L$1028,障害学生情報入力シート!$E$29:$E$1028,障害学生情報入力シート!$E$3,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72" s="1127">
        <f>SUMIFS(※集計※障害学生情報入力シート!$L$29:$L$1028,障害学生情報入力シート!$E$29:$E$1028,障害学生情報入力シート!$E$3,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72" s="1128">
        <f>SUMIFS(※集計※障害学生情報入力シート!$L$29:$L$1028,障害学生情報入力シート!$E$29:$E$1028,障害学生情報入力シート!$E$3,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72" s="1125">
        <f>SUMIFS(※集計※障害学生情報入力シート!$L$29:$L$1028,障害学生情報入力シート!$E$29:$E$1028,障害学生情報入力シート!$E$3,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72" s="1125">
        <f>SUMIFS(※集計※障害学生情報入力シート!$L$29:$L$1028,障害学生情報入力シート!$E$29:$E$1028,障害学生情報入力シート!$E$3,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72" s="1125">
        <f>SUMIFS(※集計※障害学生情報入力シート!$L$29:$L$1028,障害学生情報入力シート!$E$29:$E$1028,障害学生情報入力シート!$E$3,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72" s="1126">
        <f>SUMIFS(※集計※障害学生情報入力シート!$L$29:$L$1028,障害学生情報入力シート!$E$29:$E$1028,障害学生情報入力シート!$E$3,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72" s="1127">
        <f>SUMIFS(※集計※障害学生情報入力シート!$L$29:$L$1028,障害学生情報入力シート!$E$29:$E$1028,障害学生情報入力シート!$E$3,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72" s="1257">
        <f>SUMIFS(※集計※障害学生情報入力シート!$L$29:$L$1028,障害学生情報入力シート!$E$29:$E$1028,障害学生情報入力シート!$E$3,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72" s="1169">
        <f>SUMIFS(※集計※障害学生情報入力シート!$L$29:$L$1028,障害学生情報入力シート!$E$29:$E$1028,障害学生情報入力シート!$E$3,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72" s="1169">
        <f>SUMIFS(※集計※障害学生情報入力シート!$L$29:$L$1028,障害学生情報入力シート!$E$29:$E$1028,障害学生情報入力シート!$E$3,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72" s="1258">
        <f>SUMIFS(※集計※障害学生情報入力シート!$L$29:$L$1028,障害学生情報入力シート!$E$29:$E$1028,障害学生情報入力シート!$E$3,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72" s="1259">
        <f t="shared" si="3"/>
        <v>0</v>
      </c>
    </row>
    <row r="73" spans="1:33" s="151" customFormat="1" ht="18" customHeight="1" x14ac:dyDescent="0.4">
      <c r="A73" s="2354"/>
      <c r="B73" s="2341" t="s">
        <v>2005</v>
      </c>
      <c r="C73" s="2340"/>
      <c r="D73" s="2336" t="s">
        <v>1605</v>
      </c>
      <c r="E73" s="2336"/>
      <c r="F73" s="2336"/>
      <c r="G73" s="1150">
        <f>COUNTIFS(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3" s="1151">
        <f>COUNTIFS(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3" s="1152">
        <f>COUNTIFS(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3" s="1153">
        <f>COUNTIFS(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3" s="1154">
        <f>COUNTIFS(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3" s="1152">
        <f>COUNTIFS(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3" s="1153">
        <f>COUNTIFS(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3" s="1154">
        <f>COUNTIFS(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3" s="1154">
        <f>COUNTIFS(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3" s="1152">
        <f>COUNTIFS(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3" s="1153">
        <f>COUNTIFS(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3" s="1153">
        <f>COUNTIFS(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3" s="1154">
        <f>COUNTIFS(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3" s="1154">
        <f>COUNTIFS(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3" s="1260">
        <f>COUNTIFS(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3" s="1152">
        <f>COUNTIFS(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3" s="1153">
        <f>COUNTIFS(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3" s="1154">
        <f>COUNTIFS(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3" s="1154">
        <f>COUNTIFS(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3" s="1154">
        <f>COUNTIFS(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3" s="1158">
        <f>COUNTIFS(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3" s="1159">
        <f>COUNTIFS(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3" s="1161">
        <f>COUNTIFS(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3" s="1162">
        <f>COUNTIFS(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3" s="1162">
        <f>COUNTIFS(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3" s="1163">
        <f>COUNTIFS(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3" s="1247">
        <f t="shared" si="3"/>
        <v>0</v>
      </c>
    </row>
    <row r="74" spans="1:33" s="151" customFormat="1" ht="18" customHeight="1" x14ac:dyDescent="0.4">
      <c r="A74" s="2354"/>
      <c r="B74" s="2342"/>
      <c r="C74" s="2335"/>
      <c r="D74" s="1248"/>
      <c r="E74" s="2337" t="s">
        <v>1602</v>
      </c>
      <c r="F74" s="2338"/>
      <c r="G74" s="1119">
        <f>SUMIFS(※集計※障害学生情報入力シート!$K$29:$K$1028,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4" s="717">
        <f>SUMIFS(※集計※障害学生情報入力シート!$K$29:$K$1028,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4" s="1120">
        <f>SUMIFS(※集計※障害学生情報入力シート!$K$29:$K$1028,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4" s="1121">
        <f>SUMIFS(※集計※障害学生情報入力シート!$K$29:$K$1028,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4" s="1122">
        <f>SUMIFS(※集計※障害学生情報入力シート!$K$29:$K$1028,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4" s="1120">
        <f>SUMIFS(※集計※障害学生情報入力シート!$K$29:$K$1028,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4" s="1121">
        <f>SUMIFS(※集計※障害学生情報入力シート!$K$29:$K$1028,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4" s="1122">
        <f>SUMIFS(※集計※障害学生情報入力シート!$K$29:$K$1028,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4" s="1122">
        <f>SUMIFS(※集計※障害学生情報入力シート!$K$29:$K$1028,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4" s="1120">
        <f>SUMIFS(※集計※障害学生情報入力シート!$K$29:$K$1028,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4" s="1121">
        <f>SUMIFS(※集計※障害学生情報入力シート!$K$29:$K$1028,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4" s="1121">
        <f>SUMIFS(※集計※障害学生情報入力シート!$K$29:$K$1028,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4" s="1122">
        <f>SUMIFS(※集計※障害学生情報入力シート!$K$29:$K$1028,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4" s="1122">
        <f>SUMIFS(※集計※障害学生情報入力シート!$K$29:$K$1028,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4" s="1249">
        <f>SUMIFS(※集計※障害学生情報入力シート!$K$29:$K$1028,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4" s="1120">
        <f>SUMIFS(※集計※障害学生情報入力シート!$K$29:$K$1028,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4" s="1121">
        <f>SUMIFS(※集計※障害学生情報入力シート!$K$29:$K$1028,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4" s="1122">
        <f>SUMIFS(※集計※障害学生情報入力シート!$K$29:$K$1028,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4" s="1122">
        <f>SUMIFS(※集計※障害学生情報入力シート!$K$29:$K$1028,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4" s="1122">
        <f>SUMIFS(※集計※障害学生情報入力シート!$K$29:$K$1028,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4" s="1249">
        <f>SUMIFS(※集計※障害学生情報入力シート!$K$29:$K$1028,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4" s="1120">
        <f>SUMIFS(※集計※障害学生情報入力シート!$K$29:$K$1028,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4" s="1250">
        <f>SUMIFS(※集計※障害学生情報入力シート!$K$29:$K$1028,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4" s="1123">
        <f>SUMIFS(※集計※障害学生情報入力シート!$K$29:$K$1028,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4" s="1123">
        <f>SUMIFS(※集計※障害学生情報入力シート!$K$29:$K$1028,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4" s="1251">
        <f>SUMIFS(※集計※障害学生情報入力シート!$K$29:$K$1028,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4" s="1252">
        <f t="shared" si="3"/>
        <v>0</v>
      </c>
    </row>
    <row r="75" spans="1:33" s="151" customFormat="1" ht="18" customHeight="1" x14ac:dyDescent="0.4">
      <c r="A75" s="2354"/>
      <c r="B75" s="2343"/>
      <c r="C75" s="2344"/>
      <c r="D75" s="1253"/>
      <c r="E75" s="1253"/>
      <c r="F75" s="1254" t="s">
        <v>1919</v>
      </c>
      <c r="G75" s="1255">
        <f>SUMIFS(※集計※障害学生情報入力シート!$L$29:$L$1028,障害学生情報入力シート!$E$29:$E$1028,障害学生情報入力シート!$E$3,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75" s="1256">
        <f>SUMIFS(※集計※障害学生情報入力シート!$L$29:$L$1028,障害学生情報入力シート!$E$29:$E$1028,障害学生情報入力シート!$E$3,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75" s="1127">
        <f>SUMIFS(※集計※障害学生情報入力シート!$L$29:$L$1028,障害学生情報入力シート!$E$29:$E$1028,障害学生情報入力シート!$E$3,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75" s="1128">
        <f>SUMIFS(※集計※障害学生情報入力シート!$L$29:$L$1028,障害学生情報入力シート!$E$29:$E$1028,障害学生情報入力シート!$E$3,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75" s="1125">
        <f>SUMIFS(※集計※障害学生情報入力シート!$L$29:$L$1028,障害学生情報入力シート!$E$29:$E$1028,障害学生情報入力シート!$E$3,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75" s="1127">
        <f>SUMIFS(※集計※障害学生情報入力シート!$L$29:$L$1028,障害学生情報入力シート!$E$29:$E$1028,障害学生情報入力シート!$E$3,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75" s="1128">
        <f>SUMIFS(※集計※障害学生情報入力シート!$L$29:$L$1028,障害学生情報入力シート!$E$29:$E$1028,障害学生情報入力シート!$E$3,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75" s="1125">
        <f>SUMIFS(※集計※障害学生情報入力シート!$L$29:$L$1028,障害学生情報入力シート!$E$29:$E$1028,障害学生情報入力シート!$E$3,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75" s="1125">
        <f>SUMIFS(※集計※障害学生情報入力シート!$L$29:$L$1028,障害学生情報入力シート!$E$29:$E$1028,障害学生情報入力シート!$E$3,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75" s="1127">
        <f>SUMIFS(※集計※障害学生情報入力シート!$L$29:$L$1028,障害学生情報入力シート!$E$29:$E$1028,障害学生情報入力シート!$E$3,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75" s="1128">
        <f>SUMIFS(※集計※障害学生情報入力シート!$L$29:$L$1028,障害学生情報入力シート!$E$29:$E$1028,障害学生情報入力シート!$E$3,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75" s="1128">
        <f>SUMIFS(※集計※障害学生情報入力シート!$L$29:$L$1028,障害学生情報入力シート!$E$29:$E$1028,障害学生情報入力シート!$E$3,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75" s="1125">
        <f>SUMIFS(※集計※障害学生情報入力シート!$L$29:$L$1028,障害学生情報入力シート!$E$29:$E$1028,障害学生情報入力シート!$E$3,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75" s="1125">
        <f>SUMIFS(※集計※障害学生情報入力シート!$L$29:$L$1028,障害学生情報入力シート!$E$29:$E$1028,障害学生情報入力シート!$E$3,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75" s="1126">
        <f>SUMIFS(※集計※障害学生情報入力シート!$L$29:$L$1028,障害学生情報入力シート!$E$29:$E$1028,障害学生情報入力シート!$E$3,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75" s="1127">
        <f>SUMIFS(※集計※障害学生情報入力シート!$L$29:$L$1028,障害学生情報入力シート!$E$29:$E$1028,障害学生情報入力シート!$E$3,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75" s="1128">
        <f>SUMIFS(※集計※障害学生情報入力シート!$L$29:$L$1028,障害学生情報入力シート!$E$29:$E$1028,障害学生情報入力シート!$E$3,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75" s="1125">
        <f>SUMIFS(※集計※障害学生情報入力シート!$L$29:$L$1028,障害学生情報入力シート!$E$29:$E$1028,障害学生情報入力シート!$E$3,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75" s="1125">
        <f>SUMIFS(※集計※障害学生情報入力シート!$L$29:$L$1028,障害学生情報入力シート!$E$29:$E$1028,障害学生情報入力シート!$E$3,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75" s="1125">
        <f>SUMIFS(※集計※障害学生情報入力シート!$L$29:$L$1028,障害学生情報入力シート!$E$29:$E$1028,障害学生情報入力シート!$E$3,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75" s="1126">
        <f>SUMIFS(※集計※障害学生情報入力シート!$L$29:$L$1028,障害学生情報入力シート!$E$29:$E$1028,障害学生情報入力シート!$E$3,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75" s="1127">
        <f>SUMIFS(※集計※障害学生情報入力シート!$L$29:$L$1028,障害学生情報入力シート!$E$29:$E$1028,障害学生情報入力シート!$E$3,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75" s="1257">
        <f>SUMIFS(※集計※障害学生情報入力シート!$L$29:$L$1028,障害学生情報入力シート!$E$29:$E$1028,障害学生情報入力シート!$E$3,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75" s="1169">
        <f>SUMIFS(※集計※障害学生情報入力シート!$L$29:$L$1028,障害学生情報入力シート!$E$29:$E$1028,障害学生情報入力シート!$E$3,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75" s="1169">
        <f>SUMIFS(※集計※障害学生情報入力シート!$L$29:$L$1028,障害学生情報入力シート!$E$29:$E$1028,障害学生情報入力シート!$E$3,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75" s="1258">
        <f>SUMIFS(※集計※障害学生情報入力シート!$L$29:$L$1028,障害学生情報入力シート!$E$29:$E$1028,障害学生情報入力シート!$E$3,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75" s="1259">
        <f t="shared" si="3"/>
        <v>0</v>
      </c>
    </row>
    <row r="76" spans="1:33" s="151" customFormat="1" ht="18" customHeight="1" x14ac:dyDescent="0.4">
      <c r="A76" s="2354"/>
      <c r="B76" s="2339" t="s">
        <v>1611</v>
      </c>
      <c r="C76" s="2340"/>
      <c r="D76" s="2336" t="s">
        <v>1605</v>
      </c>
      <c r="E76" s="2336"/>
      <c r="F76" s="2336"/>
      <c r="G76" s="1150">
        <f>COUNTIFS(障害学生情報入力シート!$E$29:$E$1028,障害学生情報入力シート!$E$3,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76" s="1151">
        <f>COUNTIFS(障害学生情報入力シート!$E$29:$E$1028,障害学生情報入力シート!$E$3,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76" s="1152">
        <f>COUNTIFS(障害学生情報入力シート!$E$29:$E$1028,障害学生情報入力シート!$E$3,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76" s="1153">
        <f>COUNTIFS(障害学生情報入力シート!$E$29:$E$1028,障害学生情報入力シート!$E$3,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76" s="1154">
        <f>COUNTIFS(障害学生情報入力シート!$E$29:$E$1028,障害学生情報入力シート!$E$3,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76" s="1152">
        <f>COUNTIFS(障害学生情報入力シート!$E$29:$E$1028,障害学生情報入力シート!$E$3,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76" s="1153">
        <f>COUNTIFS(障害学生情報入力シート!$E$29:$E$1028,障害学生情報入力シート!$E$3,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76" s="1154">
        <f>COUNTIFS(障害学生情報入力シート!$E$29:$E$1028,障害学生情報入力シート!$E$3,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76" s="1154">
        <f>COUNTIFS(障害学生情報入力シート!$E$29:$E$1028,障害学生情報入力シート!$E$3,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76" s="1152">
        <f>COUNTIFS(障害学生情報入力シート!$E$29:$E$1028,障害学生情報入力シート!$E$3,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76" s="1153">
        <f>COUNTIFS(障害学生情報入力シート!$E$29:$E$1028,障害学生情報入力シート!$E$3,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76" s="1153">
        <f>COUNTIFS(障害学生情報入力シート!$E$29:$E$1028,障害学生情報入力シート!$E$3,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76" s="1154">
        <f>COUNTIFS(障害学生情報入力シート!$E$29:$E$1028,障害学生情報入力シート!$E$3,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76" s="1154">
        <f>COUNTIFS(障害学生情報入力シート!$E$29:$E$1028,障害学生情報入力シート!$E$3,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76" s="1260">
        <f>COUNTIFS(障害学生情報入力シート!$E$29:$E$1028,障害学生情報入力シート!$E$3,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76" s="1152">
        <f>COUNTIFS(障害学生情報入力シート!$E$29:$E$1028,障害学生情報入力シート!$E$3,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76" s="1153">
        <f>COUNTIFS(障害学生情報入力シート!$E$29:$E$1028,障害学生情報入力シート!$E$3,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76" s="1154">
        <f>COUNTIFS(障害学生情報入力シート!$E$29:$E$1028,障害学生情報入力シート!$E$3,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76" s="1154">
        <f>COUNTIFS(障害学生情報入力シート!$E$29:$E$1028,障害学生情報入力シート!$E$3,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76" s="1154">
        <f>COUNTIFS(障害学生情報入力シート!$E$29:$E$1028,障害学生情報入力シート!$E$3,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76" s="1158">
        <f>COUNTIFS(障害学生情報入力シート!$E$29:$E$1028,障害学生情報入力シート!$E$3,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76" s="1159">
        <f>COUNTIFS(障害学生情報入力シート!$E$29:$E$1028,障害学生情報入力シート!$E$3,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76" s="1161">
        <f>COUNTIFS(障害学生情報入力シート!$E$29:$E$1028,障害学生情報入力シート!$E$3,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76" s="1162">
        <f>COUNTIFS(障害学生情報入力シート!$E$29:$E$1028,障害学生情報入力シート!$E$3,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76" s="1162">
        <f>COUNTIFS(障害学生情報入力シート!$E$29:$E$1028,障害学生情報入力シート!$E$3,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76" s="1163">
        <f>COUNTIFS(障害学生情報入力シート!$E$29:$E$1028,障害学生情報入力シート!$E$3,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76" s="1247">
        <f t="shared" si="3"/>
        <v>0</v>
      </c>
    </row>
    <row r="77" spans="1:33" s="151" customFormat="1" ht="18" customHeight="1" x14ac:dyDescent="0.4">
      <c r="A77" s="2354"/>
      <c r="B77" s="2334"/>
      <c r="C77" s="2335"/>
      <c r="D77" s="1248"/>
      <c r="E77" s="2337" t="s">
        <v>1602</v>
      </c>
      <c r="F77" s="2338"/>
      <c r="G77" s="1119">
        <f>SUMIFS(※集計※障害学生情報入力シート!$K$29:$K$1028,障害学生情報入力シート!$E$29:$E$1028,障害学生情報入力シート!$E$3,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77" s="717">
        <f>SUMIFS(※集計※障害学生情報入力シート!$K$29:$K$1028,障害学生情報入力シート!$E$29:$E$1028,障害学生情報入力シート!$E$3,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77" s="1120">
        <f>SUMIFS(※集計※障害学生情報入力シート!$K$29:$K$1028,障害学生情報入力シート!$E$29:$E$1028,障害学生情報入力シート!$E$3,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77" s="1121">
        <f>SUMIFS(※集計※障害学生情報入力シート!$K$29:$K$1028,障害学生情報入力シート!$E$29:$E$1028,障害学生情報入力シート!$E$3,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77" s="1122">
        <f>SUMIFS(※集計※障害学生情報入力シート!$K$29:$K$1028,障害学生情報入力シート!$E$29:$E$1028,障害学生情報入力シート!$E$3,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77" s="1120">
        <f>SUMIFS(※集計※障害学生情報入力シート!$K$29:$K$1028,障害学生情報入力シート!$E$29:$E$1028,障害学生情報入力シート!$E$3,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77" s="1121">
        <f>SUMIFS(※集計※障害学生情報入力シート!$K$29:$K$1028,障害学生情報入力シート!$E$29:$E$1028,障害学生情報入力シート!$E$3,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77" s="1122">
        <f>SUMIFS(※集計※障害学生情報入力シート!$K$29:$K$1028,障害学生情報入力シート!$E$29:$E$1028,障害学生情報入力シート!$E$3,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77" s="1122">
        <f>SUMIFS(※集計※障害学生情報入力シート!$K$29:$K$1028,障害学生情報入力シート!$E$29:$E$1028,障害学生情報入力シート!$E$3,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77" s="1120">
        <f>SUMIFS(※集計※障害学生情報入力シート!$K$29:$K$1028,障害学生情報入力シート!$E$29:$E$1028,障害学生情報入力シート!$E$3,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77" s="1121">
        <f>SUMIFS(※集計※障害学生情報入力シート!$K$29:$K$1028,障害学生情報入力シート!$E$29:$E$1028,障害学生情報入力シート!$E$3,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77" s="1121">
        <f>SUMIFS(※集計※障害学生情報入力シート!$K$29:$K$1028,障害学生情報入力シート!$E$29:$E$1028,障害学生情報入力シート!$E$3,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77" s="1122">
        <f>SUMIFS(※集計※障害学生情報入力シート!$K$29:$K$1028,障害学生情報入力シート!$E$29:$E$1028,障害学生情報入力シート!$E$3,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77" s="1122">
        <f>SUMIFS(※集計※障害学生情報入力シート!$K$29:$K$1028,障害学生情報入力シート!$E$29:$E$1028,障害学生情報入力シート!$E$3,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77" s="1249">
        <f>SUMIFS(※集計※障害学生情報入力シート!$K$29:$K$1028,障害学生情報入力シート!$E$29:$E$1028,障害学生情報入力シート!$E$3,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77" s="1120">
        <f>SUMIFS(※集計※障害学生情報入力シート!$K$29:$K$1028,障害学生情報入力シート!$E$29:$E$1028,障害学生情報入力シート!$E$3,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77" s="1121">
        <f>SUMIFS(※集計※障害学生情報入力シート!$K$29:$K$1028,障害学生情報入力シート!$E$29:$E$1028,障害学生情報入力シート!$E$3,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77" s="1122">
        <f>SUMIFS(※集計※障害学生情報入力シート!$K$29:$K$1028,障害学生情報入力シート!$E$29:$E$1028,障害学生情報入力シート!$E$3,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77" s="1122">
        <f>SUMIFS(※集計※障害学生情報入力シート!$K$29:$K$1028,障害学生情報入力シート!$E$29:$E$1028,障害学生情報入力シート!$E$3,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77" s="1122">
        <f>SUMIFS(※集計※障害学生情報入力シート!$K$29:$K$1028,障害学生情報入力シート!$E$29:$E$1028,障害学生情報入力シート!$E$3,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77" s="1249">
        <f>SUMIFS(※集計※障害学生情報入力シート!$K$29:$K$1028,障害学生情報入力シート!$E$29:$E$1028,障害学生情報入力シート!$E$3,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77" s="1120">
        <f>SUMIFS(※集計※障害学生情報入力シート!$K$29:$K$1028,障害学生情報入力シート!$E$29:$E$1028,障害学生情報入力シート!$E$3,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77" s="1250">
        <f>SUMIFS(※集計※障害学生情報入力シート!$K$29:$K$1028,障害学生情報入力シート!$E$29:$E$1028,障害学生情報入力シート!$E$3,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77" s="1123">
        <f>SUMIFS(※集計※障害学生情報入力シート!$K$29:$K$1028,障害学生情報入力シート!$E$29:$E$1028,障害学生情報入力シート!$E$3,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77" s="1123">
        <f>SUMIFS(※集計※障害学生情報入力シート!$K$29:$K$1028,障害学生情報入力シート!$E$29:$E$1028,障害学生情報入力シート!$E$3,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77" s="1251">
        <f>SUMIFS(※集計※障害学生情報入力シート!$K$29:$K$1028,障害学生情報入力シート!$E$29:$E$1028,障害学生情報入力シート!$E$3,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77" s="1252">
        <f t="shared" si="3"/>
        <v>0</v>
      </c>
    </row>
    <row r="78" spans="1:33" s="151" customFormat="1" ht="18" customHeight="1" x14ac:dyDescent="0.4">
      <c r="A78" s="2354"/>
      <c r="B78" s="1209"/>
      <c r="C78" s="1229"/>
      <c r="D78" s="1253"/>
      <c r="E78" s="1253"/>
      <c r="F78" s="1254" t="s">
        <v>1919</v>
      </c>
      <c r="G78" s="1255">
        <f>SUMIFS(※集計※障害学生情報入力シート!$L$29:$L$1028,障害学生情報入力シート!$E$29:$E$1028,障害学生情報入力シート!$E$3,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78" s="1256">
        <f>SUMIFS(※集計※障害学生情報入力シート!$L$29:$L$1028,障害学生情報入力シート!$E$29:$E$1028,障害学生情報入力シート!$E$3,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78" s="1127">
        <f>SUMIFS(※集計※障害学生情報入力シート!$L$29:$L$1028,障害学生情報入力シート!$E$29:$E$1028,障害学生情報入力シート!$E$3,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78" s="1128">
        <f>SUMIFS(※集計※障害学生情報入力シート!$L$29:$L$1028,障害学生情報入力シート!$E$29:$E$1028,障害学生情報入力シート!$E$3,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78" s="1125">
        <f>SUMIFS(※集計※障害学生情報入力シート!$L$29:$L$1028,障害学生情報入力シート!$E$29:$E$1028,障害学生情報入力シート!$E$3,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78" s="1127">
        <f>SUMIFS(※集計※障害学生情報入力シート!$L$29:$L$1028,障害学生情報入力シート!$E$29:$E$1028,障害学生情報入力シート!$E$3,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78" s="1128">
        <f>SUMIFS(※集計※障害学生情報入力シート!$L$29:$L$1028,障害学生情報入力シート!$E$29:$E$1028,障害学生情報入力シート!$E$3,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78" s="1125">
        <f>SUMIFS(※集計※障害学生情報入力シート!$L$29:$L$1028,障害学生情報入力シート!$E$29:$E$1028,障害学生情報入力シート!$E$3,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78" s="1125">
        <f>SUMIFS(※集計※障害学生情報入力シート!$L$29:$L$1028,障害学生情報入力シート!$E$29:$E$1028,障害学生情報入力シート!$E$3,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78" s="1127">
        <f>SUMIFS(※集計※障害学生情報入力シート!$L$29:$L$1028,障害学生情報入力シート!$E$29:$E$1028,障害学生情報入力シート!$E$3,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78" s="1128">
        <f>SUMIFS(※集計※障害学生情報入力シート!$L$29:$L$1028,障害学生情報入力シート!$E$29:$E$1028,障害学生情報入力シート!$E$3,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78" s="1128">
        <f>SUMIFS(※集計※障害学生情報入力シート!$L$29:$L$1028,障害学生情報入力シート!$E$29:$E$1028,障害学生情報入力シート!$E$3,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78" s="1125">
        <f>SUMIFS(※集計※障害学生情報入力シート!$L$29:$L$1028,障害学生情報入力シート!$E$29:$E$1028,障害学生情報入力シート!$E$3,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78" s="1125">
        <f>SUMIFS(※集計※障害学生情報入力シート!$L$29:$L$1028,障害学生情報入力シート!$E$29:$E$1028,障害学生情報入力シート!$E$3,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78" s="1126">
        <f>SUMIFS(※集計※障害学生情報入力シート!$L$29:$L$1028,障害学生情報入力シート!$E$29:$E$1028,障害学生情報入力シート!$E$3,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78" s="1127">
        <f>SUMIFS(※集計※障害学生情報入力シート!$L$29:$L$1028,障害学生情報入力シート!$E$29:$E$1028,障害学生情報入力シート!$E$3,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78" s="1128">
        <f>SUMIFS(※集計※障害学生情報入力シート!$L$29:$L$1028,障害学生情報入力シート!$E$29:$E$1028,障害学生情報入力シート!$E$3,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78" s="1125">
        <f>SUMIFS(※集計※障害学生情報入力シート!$L$29:$L$1028,障害学生情報入力シート!$E$29:$E$1028,障害学生情報入力シート!$E$3,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78" s="1125">
        <f>SUMIFS(※集計※障害学生情報入力シート!$L$29:$L$1028,障害学生情報入力シート!$E$29:$E$1028,障害学生情報入力シート!$E$3,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78" s="1125">
        <f>SUMIFS(※集計※障害学生情報入力シート!$L$29:$L$1028,障害学生情報入力シート!$E$29:$E$1028,障害学生情報入力シート!$E$3,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78" s="1126">
        <f>SUMIFS(※集計※障害学生情報入力シート!$L$29:$L$1028,障害学生情報入力シート!$E$29:$E$1028,障害学生情報入力シート!$E$3,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78" s="1127">
        <f>SUMIFS(※集計※障害学生情報入力シート!$L$29:$L$1028,障害学生情報入力シート!$E$29:$E$1028,障害学生情報入力シート!$E$3,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78" s="1257">
        <f>SUMIFS(※集計※障害学生情報入力シート!$L$29:$L$1028,障害学生情報入力シート!$E$29:$E$1028,障害学生情報入力シート!$E$3,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78" s="1169">
        <f>SUMIFS(※集計※障害学生情報入力シート!$L$29:$L$1028,障害学生情報入力シート!$E$29:$E$1028,障害学生情報入力シート!$E$3,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78" s="1169">
        <f>SUMIFS(※集計※障害学生情報入力シート!$L$29:$L$1028,障害学生情報入力シート!$E$29:$E$1028,障害学生情報入力シート!$E$3,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78" s="1258">
        <f>SUMIFS(※集計※障害学生情報入力シート!$L$29:$L$1028,障害学生情報入力シート!$E$29:$E$1028,障害学生情報入力シート!$E$3,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78" s="1259">
        <f t="shared" si="3"/>
        <v>0</v>
      </c>
    </row>
    <row r="79" spans="1:33" s="151" customFormat="1" ht="18" customHeight="1" x14ac:dyDescent="0.4">
      <c r="A79" s="2354"/>
      <c r="B79" s="2339" t="s">
        <v>1612</v>
      </c>
      <c r="C79" s="2340"/>
      <c r="D79" s="2336" t="s">
        <v>1605</v>
      </c>
      <c r="E79" s="2336"/>
      <c r="F79" s="2336"/>
      <c r="G79" s="1150">
        <f>COUNTIFS(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79" s="1151">
        <f>COUNTIFS(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79" s="1152">
        <f>COUNTIFS(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79" s="1153">
        <f>COUNTIFS(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79" s="1154">
        <f>COUNTIFS(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79" s="1152">
        <f>COUNTIFS(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79" s="1153">
        <f>COUNTIFS(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79" s="1154">
        <f>COUNTIFS(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79" s="1154">
        <f>COUNTIFS(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79" s="1152">
        <f>COUNTIFS(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79" s="1153">
        <f>COUNTIFS(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79" s="1153">
        <f>COUNTIFS(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79" s="1154">
        <f>COUNTIFS(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79" s="1154">
        <f>COUNTIFS(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79" s="1260">
        <f>COUNTIFS(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79" s="1152">
        <f>COUNTIFS(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79" s="1153">
        <f>COUNTIFS(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79" s="1154">
        <f>COUNTIFS(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79" s="1154">
        <f>COUNTIFS(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79" s="1154">
        <f>COUNTIFS(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79" s="1158">
        <f>COUNTIFS(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79" s="1159">
        <f>COUNTIFS(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79" s="1161">
        <f>COUNTIFS(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79" s="1162">
        <f>COUNTIFS(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79" s="1162">
        <f>COUNTIFS(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79" s="1163">
        <f>COUNTIFS(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79" s="1247">
        <f t="shared" si="3"/>
        <v>0</v>
      </c>
    </row>
    <row r="80" spans="1:33" s="151" customFormat="1" ht="18" customHeight="1" x14ac:dyDescent="0.4">
      <c r="A80" s="2354"/>
      <c r="B80" s="2334"/>
      <c r="C80" s="2335"/>
      <c r="D80" s="1248"/>
      <c r="E80" s="2337" t="s">
        <v>1602</v>
      </c>
      <c r="F80" s="2338"/>
      <c r="G80" s="1119">
        <f>SUMIFS(※集計※障害学生情報入力シート!$K$29:$K$1028,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80" s="717">
        <f>SUMIFS(※集計※障害学生情報入力シート!$K$29:$K$1028,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80" s="1120">
        <f>SUMIFS(※集計※障害学生情報入力シート!$K$29:$K$1028,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80" s="1121">
        <f>SUMIFS(※集計※障害学生情報入力シート!$K$29:$K$1028,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80" s="1122">
        <f>SUMIFS(※集計※障害学生情報入力シート!$K$29:$K$1028,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80" s="1120">
        <f>SUMIFS(※集計※障害学生情報入力シート!$K$29:$K$1028,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80" s="1121">
        <f>SUMIFS(※集計※障害学生情報入力シート!$K$29:$K$1028,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80" s="1122">
        <f>SUMIFS(※集計※障害学生情報入力シート!$K$29:$K$1028,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80" s="1122">
        <f>SUMIFS(※集計※障害学生情報入力シート!$K$29:$K$1028,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80" s="1120">
        <f>SUMIFS(※集計※障害学生情報入力シート!$K$29:$K$1028,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80" s="1121">
        <f>SUMIFS(※集計※障害学生情報入力シート!$K$29:$K$1028,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80" s="1121">
        <f>SUMIFS(※集計※障害学生情報入力シート!$K$29:$K$1028,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80" s="1122">
        <f>SUMIFS(※集計※障害学生情報入力シート!$K$29:$K$1028,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80" s="1122">
        <f>SUMIFS(※集計※障害学生情報入力シート!$K$29:$K$1028,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80" s="1249">
        <f>SUMIFS(※集計※障害学生情報入力シート!$K$29:$K$1028,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80" s="1120">
        <f>SUMIFS(※集計※障害学生情報入力シート!$K$29:$K$1028,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80" s="1121">
        <f>SUMIFS(※集計※障害学生情報入力シート!$K$29:$K$1028,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80" s="1122">
        <f>SUMIFS(※集計※障害学生情報入力シート!$K$29:$K$1028,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80" s="1122">
        <f>SUMIFS(※集計※障害学生情報入力シート!$K$29:$K$1028,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80" s="1122">
        <f>SUMIFS(※集計※障害学生情報入力シート!$K$29:$K$1028,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80" s="1249">
        <f>SUMIFS(※集計※障害学生情報入力シート!$K$29:$K$1028,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80" s="1120">
        <f>SUMIFS(※集計※障害学生情報入力シート!$K$29:$K$1028,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80" s="1250">
        <f>SUMIFS(※集計※障害学生情報入力シート!$K$29:$K$1028,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80" s="1123">
        <f>SUMIFS(※集計※障害学生情報入力シート!$K$29:$K$1028,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80" s="1123">
        <f>SUMIFS(※集計※障害学生情報入力シート!$K$29:$K$1028,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80" s="1251">
        <f>SUMIFS(※集計※障害学生情報入力シート!$K$29:$K$1028,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80" s="1252">
        <f t="shared" si="3"/>
        <v>0</v>
      </c>
    </row>
    <row r="81" spans="1:33" s="151" customFormat="1" ht="18" customHeight="1" x14ac:dyDescent="0.4">
      <c r="A81" s="2354"/>
      <c r="B81" s="1209"/>
      <c r="C81" s="1210"/>
      <c r="D81" s="1253"/>
      <c r="E81" s="1253"/>
      <c r="F81" s="1254" t="s">
        <v>1919</v>
      </c>
      <c r="G81" s="1255">
        <f>SUMIFS(※集計※障害学生情報入力シート!$L$29:$L$1028,障害学生情報入力シート!$E$29:$E$1028,障害学生情報入力シート!$E$3,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81" s="1256">
        <f>SUMIFS(※集計※障害学生情報入力シート!$L$29:$L$1028,障害学生情報入力シート!$E$29:$E$1028,障害学生情報入力シート!$E$3,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81" s="1127">
        <f>SUMIFS(※集計※障害学生情報入力シート!$L$29:$L$1028,障害学生情報入力シート!$E$29:$E$1028,障害学生情報入力シート!$E$3,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81" s="1128">
        <f>SUMIFS(※集計※障害学生情報入力シート!$L$29:$L$1028,障害学生情報入力シート!$E$29:$E$1028,障害学生情報入力シート!$E$3,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81" s="1125">
        <f>SUMIFS(※集計※障害学生情報入力シート!$L$29:$L$1028,障害学生情報入力シート!$E$29:$E$1028,障害学生情報入力シート!$E$3,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81" s="1127">
        <f>SUMIFS(※集計※障害学生情報入力シート!$L$29:$L$1028,障害学生情報入力シート!$E$29:$E$1028,障害学生情報入力シート!$E$3,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81" s="1128">
        <f>SUMIFS(※集計※障害学生情報入力シート!$L$29:$L$1028,障害学生情報入力シート!$E$29:$E$1028,障害学生情報入力シート!$E$3,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81" s="1125">
        <f>SUMIFS(※集計※障害学生情報入力シート!$L$29:$L$1028,障害学生情報入力シート!$E$29:$E$1028,障害学生情報入力シート!$E$3,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81" s="1125">
        <f>SUMIFS(※集計※障害学生情報入力シート!$L$29:$L$1028,障害学生情報入力シート!$E$29:$E$1028,障害学生情報入力シート!$E$3,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81" s="1127">
        <f>SUMIFS(※集計※障害学生情報入力シート!$L$29:$L$1028,障害学生情報入力シート!$E$29:$E$1028,障害学生情報入力シート!$E$3,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81" s="1128">
        <f>SUMIFS(※集計※障害学生情報入力シート!$L$29:$L$1028,障害学生情報入力シート!$E$29:$E$1028,障害学生情報入力シート!$E$3,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81" s="1128">
        <f>SUMIFS(※集計※障害学生情報入力シート!$L$29:$L$1028,障害学生情報入力シート!$E$29:$E$1028,障害学生情報入力シート!$E$3,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81" s="1125">
        <f>SUMIFS(※集計※障害学生情報入力シート!$L$29:$L$1028,障害学生情報入力シート!$E$29:$E$1028,障害学生情報入力シート!$E$3,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81" s="1125">
        <f>SUMIFS(※集計※障害学生情報入力シート!$L$29:$L$1028,障害学生情報入力シート!$E$29:$E$1028,障害学生情報入力シート!$E$3,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81" s="1126">
        <f>SUMIFS(※集計※障害学生情報入力シート!$L$29:$L$1028,障害学生情報入力シート!$E$29:$E$1028,障害学生情報入力シート!$E$3,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81" s="1127">
        <f>SUMIFS(※集計※障害学生情報入力シート!$L$29:$L$1028,障害学生情報入力シート!$E$29:$E$1028,障害学生情報入力シート!$E$3,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81" s="1128">
        <f>SUMIFS(※集計※障害学生情報入力シート!$L$29:$L$1028,障害学生情報入力シート!$E$29:$E$1028,障害学生情報入力シート!$E$3,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81" s="1125">
        <f>SUMIFS(※集計※障害学生情報入力シート!$L$29:$L$1028,障害学生情報入力シート!$E$29:$E$1028,障害学生情報入力シート!$E$3,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81" s="1125">
        <f>SUMIFS(※集計※障害学生情報入力シート!$L$29:$L$1028,障害学生情報入力シート!$E$29:$E$1028,障害学生情報入力シート!$E$3,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81" s="1125">
        <f>SUMIFS(※集計※障害学生情報入力シート!$L$29:$L$1028,障害学生情報入力シート!$E$29:$E$1028,障害学生情報入力シート!$E$3,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81" s="1126">
        <f>SUMIFS(※集計※障害学生情報入力シート!$L$29:$L$1028,障害学生情報入力シート!$E$29:$E$1028,障害学生情報入力シート!$E$3,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81" s="1127">
        <f>SUMIFS(※集計※障害学生情報入力シート!$L$29:$L$1028,障害学生情報入力シート!$E$29:$E$1028,障害学生情報入力シート!$E$3,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81" s="1257">
        <f>SUMIFS(※集計※障害学生情報入力シート!$L$29:$L$1028,障害学生情報入力シート!$E$29:$E$1028,障害学生情報入力シート!$E$3,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81" s="1169">
        <f>SUMIFS(※集計※障害学生情報入力シート!$L$29:$L$1028,障害学生情報入力シート!$E$29:$E$1028,障害学生情報入力シート!$E$3,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81" s="1169">
        <f>SUMIFS(※集計※障害学生情報入力シート!$L$29:$L$1028,障害学生情報入力シート!$E$29:$E$1028,障害学生情報入力シート!$E$3,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81" s="1258">
        <f>SUMIFS(※集計※障害学生情報入力シート!$L$29:$L$1028,障害学生情報入力シート!$E$29:$E$1028,障害学生情報入力シート!$E$3,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81" s="1259">
        <f t="shared" si="3"/>
        <v>0</v>
      </c>
    </row>
    <row r="82" spans="1:33" s="151" customFormat="1" ht="18" customHeight="1" x14ac:dyDescent="0.4">
      <c r="A82" s="2354"/>
      <c r="B82" s="2339" t="s">
        <v>1613</v>
      </c>
      <c r="C82" s="2340"/>
      <c r="D82" s="2336" t="s">
        <v>1605</v>
      </c>
      <c r="E82" s="2336"/>
      <c r="F82" s="2336"/>
      <c r="G82" s="1150">
        <f>COUNTIFS(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2" s="1151">
        <f>COUNTIFS(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2" s="1152">
        <f>COUNTIFS(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2" s="1153">
        <f>COUNTIFS(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2" s="1154">
        <f>COUNTIFS(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2" s="1152">
        <f>COUNTIFS(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2" s="1153">
        <f>COUNTIFS(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2" s="1154">
        <f>COUNTIFS(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2" s="1154">
        <f>COUNTIFS(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2" s="1152">
        <f>COUNTIFS(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2" s="1153">
        <f>COUNTIFS(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2" s="1153">
        <f>COUNTIFS(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2" s="1154">
        <f>COUNTIFS(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2" s="1154">
        <f>COUNTIFS(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2" s="1260">
        <f>COUNTIFS(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2" s="1152">
        <f>COUNTIFS(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2" s="1153">
        <f>COUNTIFS(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2" s="1154">
        <f>COUNTIFS(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2" s="1154">
        <f>COUNTIFS(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2" s="1154">
        <f>COUNTIFS(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2" s="1158">
        <f>COUNTIFS(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2" s="1159">
        <f>COUNTIFS(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2" s="1161">
        <f>COUNTIFS(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2" s="1162">
        <f>COUNTIFS(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2" s="1162">
        <f>COUNTIFS(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2" s="1163">
        <f>COUNTIFS(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2" s="1247">
        <f t="shared" si="3"/>
        <v>0</v>
      </c>
    </row>
    <row r="83" spans="1:33" s="151" customFormat="1" ht="18" customHeight="1" x14ac:dyDescent="0.4">
      <c r="A83" s="2354"/>
      <c r="B83" s="2334"/>
      <c r="C83" s="2335"/>
      <c r="D83" s="1248"/>
      <c r="E83" s="2337" t="s">
        <v>1602</v>
      </c>
      <c r="F83" s="2338"/>
      <c r="G83" s="1119">
        <f>SUMIFS(※集計※障害学生情報入力シート!$K$29:$K$1028,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3" s="717">
        <f>SUMIFS(※集計※障害学生情報入力シート!$K$29:$K$1028,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3" s="1120">
        <f>SUMIFS(※集計※障害学生情報入力シート!$K$29:$K$1028,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3" s="1121">
        <f>SUMIFS(※集計※障害学生情報入力シート!$K$29:$K$1028,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3" s="1122">
        <f>SUMIFS(※集計※障害学生情報入力シート!$K$29:$K$1028,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3" s="1120">
        <f>SUMIFS(※集計※障害学生情報入力シート!$K$29:$K$1028,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3" s="1121">
        <f>SUMIFS(※集計※障害学生情報入力シート!$K$29:$K$1028,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3" s="1122">
        <f>SUMIFS(※集計※障害学生情報入力シート!$K$29:$K$1028,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3" s="1122">
        <f>SUMIFS(※集計※障害学生情報入力シート!$K$29:$K$1028,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3" s="1120">
        <f>SUMIFS(※集計※障害学生情報入力シート!$K$29:$K$1028,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3" s="1121">
        <f>SUMIFS(※集計※障害学生情報入力シート!$K$29:$K$1028,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3" s="1121">
        <f>SUMIFS(※集計※障害学生情報入力シート!$K$29:$K$1028,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3" s="1122">
        <f>SUMIFS(※集計※障害学生情報入力シート!$K$29:$K$1028,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3" s="1122">
        <f>SUMIFS(※集計※障害学生情報入力シート!$K$29:$K$1028,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3" s="1249">
        <f>SUMIFS(※集計※障害学生情報入力シート!$K$29:$K$1028,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3" s="1120">
        <f>SUMIFS(※集計※障害学生情報入力シート!$K$29:$K$1028,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3" s="1121">
        <f>SUMIFS(※集計※障害学生情報入力シート!$K$29:$K$1028,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3" s="1122">
        <f>SUMIFS(※集計※障害学生情報入力シート!$K$29:$K$1028,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3" s="1122">
        <f>SUMIFS(※集計※障害学生情報入力シート!$K$29:$K$1028,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3" s="1122">
        <f>SUMIFS(※集計※障害学生情報入力シート!$K$29:$K$1028,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3" s="1249">
        <f>SUMIFS(※集計※障害学生情報入力シート!$K$29:$K$1028,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3" s="1120">
        <f>SUMIFS(※集計※障害学生情報入力シート!$K$29:$K$1028,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3" s="1250">
        <f>SUMIFS(※集計※障害学生情報入力シート!$K$29:$K$1028,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3" s="1123">
        <f>SUMIFS(※集計※障害学生情報入力シート!$K$29:$K$1028,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3" s="1123">
        <f>SUMIFS(※集計※障害学生情報入力シート!$K$29:$K$1028,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3" s="1251">
        <f>SUMIFS(※集計※障害学生情報入力シート!$K$29:$K$1028,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3" s="1252">
        <f t="shared" si="3"/>
        <v>0</v>
      </c>
    </row>
    <row r="84" spans="1:33" s="151" customFormat="1" ht="18" customHeight="1" x14ac:dyDescent="0.4">
      <c r="A84" s="2354"/>
      <c r="B84" s="1261"/>
      <c r="C84" s="1229"/>
      <c r="D84" s="1253"/>
      <c r="E84" s="1253"/>
      <c r="F84" s="1254" t="s">
        <v>1919</v>
      </c>
      <c r="G84" s="1255">
        <f>SUMIFS(※集計※障害学生情報入力シート!$L$29:$L$1028,障害学生情報入力シート!$E$29:$E$1028,障害学生情報入力シート!$E$3,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84" s="1256">
        <f>SUMIFS(※集計※障害学生情報入力シート!$L$29:$L$1028,障害学生情報入力シート!$E$29:$E$1028,障害学生情報入力シート!$E$3,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84" s="1127">
        <f>SUMIFS(※集計※障害学生情報入力シート!$L$29:$L$1028,障害学生情報入力シート!$E$29:$E$1028,障害学生情報入力シート!$E$3,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84" s="1128">
        <f>SUMIFS(※集計※障害学生情報入力シート!$L$29:$L$1028,障害学生情報入力シート!$E$29:$E$1028,障害学生情報入力シート!$E$3,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84" s="1125">
        <f>SUMIFS(※集計※障害学生情報入力シート!$L$29:$L$1028,障害学生情報入力シート!$E$29:$E$1028,障害学生情報入力シート!$E$3,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84" s="1127">
        <f>SUMIFS(※集計※障害学生情報入力シート!$L$29:$L$1028,障害学生情報入力シート!$E$29:$E$1028,障害学生情報入力シート!$E$3,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84" s="1128">
        <f>SUMIFS(※集計※障害学生情報入力シート!$L$29:$L$1028,障害学生情報入力シート!$E$29:$E$1028,障害学生情報入力シート!$E$3,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84" s="1125">
        <f>SUMIFS(※集計※障害学生情報入力シート!$L$29:$L$1028,障害学生情報入力シート!$E$29:$E$1028,障害学生情報入力シート!$E$3,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84" s="1125">
        <f>SUMIFS(※集計※障害学生情報入力シート!$L$29:$L$1028,障害学生情報入力シート!$E$29:$E$1028,障害学生情報入力シート!$E$3,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84" s="1127">
        <f>SUMIFS(※集計※障害学生情報入力シート!$L$29:$L$1028,障害学生情報入力シート!$E$29:$E$1028,障害学生情報入力シート!$E$3,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84" s="1128">
        <f>SUMIFS(※集計※障害学生情報入力シート!$L$29:$L$1028,障害学生情報入力シート!$E$29:$E$1028,障害学生情報入力シート!$E$3,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84" s="1128">
        <f>SUMIFS(※集計※障害学生情報入力シート!$L$29:$L$1028,障害学生情報入力シート!$E$29:$E$1028,障害学生情報入力シート!$E$3,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84" s="1125">
        <f>SUMIFS(※集計※障害学生情報入力シート!$L$29:$L$1028,障害学生情報入力シート!$E$29:$E$1028,障害学生情報入力シート!$E$3,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84" s="1125">
        <f>SUMIFS(※集計※障害学生情報入力シート!$L$29:$L$1028,障害学生情報入力シート!$E$29:$E$1028,障害学生情報入力シート!$E$3,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84" s="1126">
        <f>SUMIFS(※集計※障害学生情報入力シート!$L$29:$L$1028,障害学生情報入力シート!$E$29:$E$1028,障害学生情報入力シート!$E$3,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84" s="1127">
        <f>SUMIFS(※集計※障害学生情報入力シート!$L$29:$L$1028,障害学生情報入力シート!$E$29:$E$1028,障害学生情報入力シート!$E$3,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84" s="1128">
        <f>SUMIFS(※集計※障害学生情報入力シート!$L$29:$L$1028,障害学生情報入力シート!$E$29:$E$1028,障害学生情報入力シート!$E$3,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84" s="1125">
        <f>SUMIFS(※集計※障害学生情報入力シート!$L$29:$L$1028,障害学生情報入力シート!$E$29:$E$1028,障害学生情報入力シート!$E$3,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84" s="1125">
        <f>SUMIFS(※集計※障害学生情報入力シート!$L$29:$L$1028,障害学生情報入力シート!$E$29:$E$1028,障害学生情報入力シート!$E$3,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84" s="1125">
        <f>SUMIFS(※集計※障害学生情報入力シート!$L$29:$L$1028,障害学生情報入力シート!$E$29:$E$1028,障害学生情報入力シート!$E$3,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84" s="1126">
        <f>SUMIFS(※集計※障害学生情報入力シート!$L$29:$L$1028,障害学生情報入力シート!$E$29:$E$1028,障害学生情報入力シート!$E$3,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84" s="1127">
        <f>SUMIFS(※集計※障害学生情報入力シート!$L$29:$L$1028,障害学生情報入力シート!$E$29:$E$1028,障害学生情報入力シート!$E$3,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84" s="1257">
        <f>SUMIFS(※集計※障害学生情報入力シート!$L$29:$L$1028,障害学生情報入力シート!$E$29:$E$1028,障害学生情報入力シート!$E$3,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84" s="1169">
        <f>SUMIFS(※集計※障害学生情報入力シート!$L$29:$L$1028,障害学生情報入力シート!$E$29:$E$1028,障害学生情報入力シート!$E$3,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84" s="1169">
        <f>SUMIFS(※集計※障害学生情報入力シート!$L$29:$L$1028,障害学生情報入力シート!$E$29:$E$1028,障害学生情報入力シート!$E$3,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84" s="1258">
        <f>SUMIFS(※集計※障害学生情報入力シート!$L$29:$L$1028,障害学生情報入力シート!$E$29:$E$1028,障害学生情報入力シート!$E$3,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84" s="1259">
        <f t="shared" si="3"/>
        <v>0</v>
      </c>
    </row>
    <row r="85" spans="1:33" s="151" customFormat="1" ht="18" customHeight="1" x14ac:dyDescent="0.4">
      <c r="A85" s="2354"/>
      <c r="B85" s="2341" t="s">
        <v>1614</v>
      </c>
      <c r="C85" s="2340"/>
      <c r="D85" s="2336" t="s">
        <v>1605</v>
      </c>
      <c r="E85" s="2336"/>
      <c r="F85" s="2336"/>
      <c r="G85" s="1150">
        <f>COUNTIFS(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5" s="1151">
        <f>COUNTIFS(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5" s="1152">
        <f>COUNTIFS(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5" s="1153">
        <f>COUNTIFS(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5" s="1154">
        <f>COUNTIFS(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5" s="1152">
        <f>COUNTIFS(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5" s="1153">
        <f>COUNTIFS(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5" s="1154">
        <f>COUNTIFS(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5" s="1154">
        <f>COUNTIFS(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5" s="1152">
        <f>COUNTIFS(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5" s="1153">
        <f>COUNTIFS(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5" s="1153">
        <f>COUNTIFS(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5" s="1154">
        <f>COUNTIFS(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5" s="1154">
        <f>COUNTIFS(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5" s="1260">
        <f>COUNTIFS(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5" s="1152">
        <f>COUNTIFS(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5" s="1153">
        <f>COUNTIFS(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5" s="1154">
        <f>COUNTIFS(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5" s="1154">
        <f>COUNTIFS(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5" s="1154">
        <f>COUNTIFS(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5" s="1158">
        <f>COUNTIFS(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5" s="1159">
        <f>COUNTIFS(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5" s="1161">
        <f>COUNTIFS(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5" s="1162">
        <f>COUNTIFS(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5" s="1162">
        <f>COUNTIFS(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5" s="1163">
        <f>COUNTIFS(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5" s="1247">
        <f t="shared" si="3"/>
        <v>0</v>
      </c>
    </row>
    <row r="86" spans="1:33" s="151" customFormat="1" ht="18" customHeight="1" x14ac:dyDescent="0.4">
      <c r="A86" s="2354"/>
      <c r="B86" s="2342"/>
      <c r="C86" s="2335"/>
      <c r="D86" s="1248"/>
      <c r="E86" s="2337" t="s">
        <v>1602</v>
      </c>
      <c r="F86" s="2338"/>
      <c r="G86" s="1119">
        <f>SUMIFS(※集計※障害学生情報入力シート!$K$29:$K$1028,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6" s="717">
        <f>SUMIFS(※集計※障害学生情報入力シート!$K$29:$K$1028,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6" s="1120">
        <f>SUMIFS(※集計※障害学生情報入力シート!$K$29:$K$1028,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6" s="1121">
        <f>SUMIFS(※集計※障害学生情報入力シート!$K$29:$K$1028,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6" s="1122">
        <f>SUMIFS(※集計※障害学生情報入力シート!$K$29:$K$1028,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6" s="1120">
        <f>SUMIFS(※集計※障害学生情報入力シート!$K$29:$K$1028,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6" s="1121">
        <f>SUMIFS(※集計※障害学生情報入力シート!$K$29:$K$1028,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6" s="1122">
        <f>SUMIFS(※集計※障害学生情報入力シート!$K$29:$K$1028,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6" s="1122">
        <f>SUMIFS(※集計※障害学生情報入力シート!$K$29:$K$1028,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6" s="1120">
        <f>SUMIFS(※集計※障害学生情報入力シート!$K$29:$K$1028,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6" s="1121">
        <f>SUMIFS(※集計※障害学生情報入力シート!$K$29:$K$1028,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6" s="1121">
        <f>SUMIFS(※集計※障害学生情報入力シート!$K$29:$K$1028,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6" s="1122">
        <f>SUMIFS(※集計※障害学生情報入力シート!$K$29:$K$1028,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6" s="1122">
        <f>SUMIFS(※集計※障害学生情報入力シート!$K$29:$K$1028,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6" s="1249">
        <f>SUMIFS(※集計※障害学生情報入力シート!$K$29:$K$1028,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6" s="1120">
        <f>SUMIFS(※集計※障害学生情報入力シート!$K$29:$K$1028,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6" s="1121">
        <f>SUMIFS(※集計※障害学生情報入力シート!$K$29:$K$1028,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6" s="1122">
        <f>SUMIFS(※集計※障害学生情報入力シート!$K$29:$K$1028,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6" s="1122">
        <f>SUMIFS(※集計※障害学生情報入力シート!$K$29:$K$1028,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6" s="1122">
        <f>SUMIFS(※集計※障害学生情報入力シート!$K$29:$K$1028,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6" s="1249">
        <f>SUMIFS(※集計※障害学生情報入力シート!$K$29:$K$1028,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6" s="1120">
        <f>SUMIFS(※集計※障害学生情報入力シート!$K$29:$K$1028,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6" s="1250">
        <f>SUMIFS(※集計※障害学生情報入力シート!$K$29:$K$1028,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6" s="1123">
        <f>SUMIFS(※集計※障害学生情報入力シート!$K$29:$K$1028,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6" s="1123">
        <f>SUMIFS(※集計※障害学生情報入力シート!$K$29:$K$1028,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6" s="1251">
        <f>SUMIFS(※集計※障害学生情報入力シート!$K$29:$K$1028,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6" s="1252">
        <f t="shared" si="3"/>
        <v>0</v>
      </c>
    </row>
    <row r="87" spans="1:33" s="151" customFormat="1" ht="18" customHeight="1" x14ac:dyDescent="0.4">
      <c r="A87" s="2354"/>
      <c r="B87" s="2343"/>
      <c r="C87" s="2344"/>
      <c r="D87" s="1253"/>
      <c r="E87" s="1253"/>
      <c r="F87" s="1254" t="s">
        <v>1919</v>
      </c>
      <c r="G87" s="1255">
        <f>SUMIFS(※集計※障害学生情報入力シート!$L$29:$L$1028,障害学生情報入力シート!$E$29:$E$1028,障害学生情報入力シート!$E$3,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87" s="1256">
        <f>SUMIFS(※集計※障害学生情報入力シート!$L$29:$L$1028,障害学生情報入力シート!$E$29:$E$1028,障害学生情報入力シート!$E$3,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87" s="1127">
        <f>SUMIFS(※集計※障害学生情報入力シート!$L$29:$L$1028,障害学生情報入力シート!$E$29:$E$1028,障害学生情報入力シート!$E$3,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87" s="1128">
        <f>SUMIFS(※集計※障害学生情報入力シート!$L$29:$L$1028,障害学生情報入力シート!$E$29:$E$1028,障害学生情報入力シート!$E$3,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87" s="1125">
        <f>SUMIFS(※集計※障害学生情報入力シート!$L$29:$L$1028,障害学生情報入力シート!$E$29:$E$1028,障害学生情報入力シート!$E$3,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87" s="1127">
        <f>SUMIFS(※集計※障害学生情報入力シート!$L$29:$L$1028,障害学生情報入力シート!$E$29:$E$1028,障害学生情報入力シート!$E$3,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87" s="1128">
        <f>SUMIFS(※集計※障害学生情報入力シート!$L$29:$L$1028,障害学生情報入力シート!$E$29:$E$1028,障害学生情報入力シート!$E$3,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87" s="1125">
        <f>SUMIFS(※集計※障害学生情報入力シート!$L$29:$L$1028,障害学生情報入力シート!$E$29:$E$1028,障害学生情報入力シート!$E$3,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87" s="1125">
        <f>SUMIFS(※集計※障害学生情報入力シート!$L$29:$L$1028,障害学生情報入力シート!$E$29:$E$1028,障害学生情報入力シート!$E$3,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87" s="1127">
        <f>SUMIFS(※集計※障害学生情報入力シート!$L$29:$L$1028,障害学生情報入力シート!$E$29:$E$1028,障害学生情報入力シート!$E$3,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87" s="1128">
        <f>SUMIFS(※集計※障害学生情報入力シート!$L$29:$L$1028,障害学生情報入力シート!$E$29:$E$1028,障害学生情報入力シート!$E$3,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87" s="1128">
        <f>SUMIFS(※集計※障害学生情報入力シート!$L$29:$L$1028,障害学生情報入力シート!$E$29:$E$1028,障害学生情報入力シート!$E$3,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87" s="1125">
        <f>SUMIFS(※集計※障害学生情報入力シート!$L$29:$L$1028,障害学生情報入力シート!$E$29:$E$1028,障害学生情報入力シート!$E$3,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87" s="1125">
        <f>SUMIFS(※集計※障害学生情報入力シート!$L$29:$L$1028,障害学生情報入力シート!$E$29:$E$1028,障害学生情報入力シート!$E$3,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87" s="1126">
        <f>SUMIFS(※集計※障害学生情報入力シート!$L$29:$L$1028,障害学生情報入力シート!$E$29:$E$1028,障害学生情報入力シート!$E$3,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87" s="1127">
        <f>SUMIFS(※集計※障害学生情報入力シート!$L$29:$L$1028,障害学生情報入力シート!$E$29:$E$1028,障害学生情報入力シート!$E$3,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87" s="1128">
        <f>SUMIFS(※集計※障害学生情報入力シート!$L$29:$L$1028,障害学生情報入力シート!$E$29:$E$1028,障害学生情報入力シート!$E$3,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87" s="1125">
        <f>SUMIFS(※集計※障害学生情報入力シート!$L$29:$L$1028,障害学生情報入力シート!$E$29:$E$1028,障害学生情報入力シート!$E$3,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87" s="1125">
        <f>SUMIFS(※集計※障害学生情報入力シート!$L$29:$L$1028,障害学生情報入力シート!$E$29:$E$1028,障害学生情報入力シート!$E$3,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87" s="1125">
        <f>SUMIFS(※集計※障害学生情報入力シート!$L$29:$L$1028,障害学生情報入力シート!$E$29:$E$1028,障害学生情報入力シート!$E$3,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87" s="1126">
        <f>SUMIFS(※集計※障害学生情報入力シート!$L$29:$L$1028,障害学生情報入力シート!$E$29:$E$1028,障害学生情報入力シート!$E$3,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87" s="1127">
        <f>SUMIFS(※集計※障害学生情報入力シート!$L$29:$L$1028,障害学生情報入力シート!$E$29:$E$1028,障害学生情報入力シート!$E$3,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87" s="1257">
        <f>SUMIFS(※集計※障害学生情報入力シート!$L$29:$L$1028,障害学生情報入力シート!$E$29:$E$1028,障害学生情報入力シート!$E$3,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87" s="1169">
        <f>SUMIFS(※集計※障害学生情報入力シート!$L$29:$L$1028,障害学生情報入力シート!$E$29:$E$1028,障害学生情報入力シート!$E$3,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87" s="1169">
        <f>SUMIFS(※集計※障害学生情報入力シート!$L$29:$L$1028,障害学生情報入力シート!$E$29:$E$1028,障害学生情報入力シート!$E$3,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87" s="1258">
        <f>SUMIFS(※集計※障害学生情報入力シート!$L$29:$L$1028,障害学生情報入力シート!$E$29:$E$1028,障害学生情報入力シート!$E$3,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87" s="1259">
        <f t="shared" si="3"/>
        <v>0</v>
      </c>
    </row>
    <row r="88" spans="1:33" s="151" customFormat="1" ht="18" customHeight="1" x14ac:dyDescent="0.4">
      <c r="A88" s="2354"/>
      <c r="B88" s="2334" t="s">
        <v>1615</v>
      </c>
      <c r="C88" s="2335"/>
      <c r="D88" s="2336" t="s">
        <v>1605</v>
      </c>
      <c r="E88" s="2336"/>
      <c r="F88" s="2336"/>
      <c r="G88" s="1150">
        <f>COUNTIFS(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88" s="1151">
        <f>COUNTIFS(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88" s="1152">
        <f>COUNTIFS(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88" s="1153">
        <f>COUNTIFS(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88" s="1154">
        <f>COUNTIFS(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88" s="1152">
        <f>COUNTIFS(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88" s="1153">
        <f>COUNTIFS(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88" s="1154">
        <f>COUNTIFS(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88" s="1154">
        <f>COUNTIFS(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88" s="1152">
        <f>COUNTIFS(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88" s="1153">
        <f>COUNTIFS(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88" s="1153">
        <f>COUNTIFS(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88" s="1154">
        <f>COUNTIFS(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88" s="1154">
        <f>COUNTIFS(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88" s="1260">
        <f>COUNTIFS(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88" s="1152">
        <f>COUNTIFS(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88" s="1153">
        <f>COUNTIFS(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88" s="1154">
        <f>COUNTIFS(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88" s="1154">
        <f>COUNTIFS(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88" s="1154">
        <f>COUNTIFS(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88" s="1158">
        <f>COUNTIFS(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88" s="1159">
        <f>COUNTIFS(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88" s="1161">
        <f>COUNTIFS(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88" s="1162">
        <f>COUNTIFS(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88" s="1161">
        <f>COUNTIFS(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88" s="1163">
        <f>COUNTIFS(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88" s="1247">
        <f t="shared" si="3"/>
        <v>0</v>
      </c>
    </row>
    <row r="89" spans="1:33" s="151" customFormat="1" ht="18" customHeight="1" x14ac:dyDescent="0.4">
      <c r="A89" s="2354"/>
      <c r="B89" s="2334"/>
      <c r="C89" s="2335"/>
      <c r="D89" s="1248"/>
      <c r="E89" s="2337" t="s">
        <v>1602</v>
      </c>
      <c r="F89" s="2338"/>
      <c r="G89" s="1119">
        <f>SUMIFS(※集計※障害学生情報入力シート!$K$29:$K$1028,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89" s="717">
        <f>SUMIFS(※集計※障害学生情報入力シート!$K$29:$K$1028,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89" s="1120">
        <f>SUMIFS(※集計※障害学生情報入力シート!$K$29:$K$1028,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89" s="1121">
        <f>SUMIFS(※集計※障害学生情報入力シート!$K$29:$K$1028,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89" s="1122">
        <f>SUMIFS(※集計※障害学生情報入力シート!$K$29:$K$1028,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89" s="1120">
        <f>SUMIFS(※集計※障害学生情報入力シート!$K$29:$K$1028,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89" s="1121">
        <f>SUMIFS(※集計※障害学生情報入力シート!$K$29:$K$1028,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89" s="1122">
        <f>SUMIFS(※集計※障害学生情報入力シート!$K$29:$K$1028,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89" s="1122">
        <f>SUMIFS(※集計※障害学生情報入力シート!$K$29:$K$1028,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89" s="1120">
        <f>SUMIFS(※集計※障害学生情報入力シート!$K$29:$K$1028,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89" s="1121">
        <f>SUMIFS(※集計※障害学生情報入力シート!$K$29:$K$1028,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89" s="1121">
        <f>SUMIFS(※集計※障害学生情報入力シート!$K$29:$K$1028,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89" s="1122">
        <f>SUMIFS(※集計※障害学生情報入力シート!$K$29:$K$1028,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89" s="1122">
        <f>SUMIFS(※集計※障害学生情報入力シート!$K$29:$K$1028,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89" s="1249">
        <f>SUMIFS(※集計※障害学生情報入力シート!$K$29:$K$1028,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89" s="1120">
        <f>SUMIFS(※集計※障害学生情報入力シート!$K$29:$K$1028,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89" s="1121">
        <f>SUMIFS(※集計※障害学生情報入力シート!$K$29:$K$1028,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89" s="1122">
        <f>SUMIFS(※集計※障害学生情報入力シート!$K$29:$K$1028,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89" s="1122">
        <f>SUMIFS(※集計※障害学生情報入力シート!$K$29:$K$1028,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89" s="1122">
        <f>SUMIFS(※集計※障害学生情報入力シート!$K$29:$K$1028,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89" s="1100">
        <f>SUMIFS(※集計※障害学生情報入力シート!$K$29:$K$1028,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89" s="1159">
        <f>SUMIFS(※集計※障害学生情報入力シート!$K$29:$K$1028,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89" s="1101">
        <f>SUMIFS(※集計※障害学生情報入力シート!$K$29:$K$1028,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89" s="1250">
        <f>SUMIFS(※集計※障害学生情報入力シート!$K$29:$K$1028,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89" s="1250">
        <f>SUMIFS(※集計※障害学生情報入力シート!$K$29:$K$1028,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89" s="1163">
        <f>SUMIFS(※集計※障害学生情報入力シート!$K$29:$K$1028,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89" s="1252">
        <f t="shared" si="3"/>
        <v>0</v>
      </c>
    </row>
    <row r="90" spans="1:33" s="151" customFormat="1" ht="18" customHeight="1" thickBot="1" x14ac:dyDescent="0.45">
      <c r="A90" s="2355"/>
      <c r="B90" s="1262"/>
      <c r="C90" s="1263"/>
      <c r="D90" s="1264"/>
      <c r="E90" s="1264"/>
      <c r="F90" s="1265" t="s">
        <v>1919</v>
      </c>
      <c r="G90" s="1266">
        <f>SUMIFS(※集計※障害学生情報入力シート!$L$29:$L$1028,障害学生情報入力シート!$E$29:$E$1028,障害学生情報入力シート!$E$3,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90" s="1267">
        <f>SUMIFS(※集計※障害学生情報入力シート!$L$29:$L$1028,障害学生情報入力シート!$E$29:$E$1028,障害学生情報入力シート!$E$3,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90" s="1181">
        <f>SUMIFS(※集計※障害学生情報入力シート!$L$29:$L$1028,障害学生情報入力シート!$E$29:$E$1028,障害学生情報入力シート!$E$3,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90" s="1182">
        <f>SUMIFS(※集計※障害学生情報入力シート!$L$29:$L$1028,障害学生情報入力シート!$E$29:$E$1028,障害学生情報入力シート!$E$3,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90" s="1180">
        <f>SUMIFS(※集計※障害学生情報入力シート!$L$29:$L$1028,障害学生情報入力シート!$E$29:$E$1028,障害学生情報入力シート!$E$3,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90" s="1181">
        <f>SUMIFS(※集計※障害学生情報入力シート!$L$29:$L$1028,障害学生情報入力シート!$E$29:$E$1028,障害学生情報入力シート!$E$3,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90" s="1182">
        <f>SUMIFS(※集計※障害学生情報入力シート!$L$29:$L$1028,障害学生情報入力シート!$E$29:$E$1028,障害学生情報入力シート!$E$3,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90" s="1180">
        <f>SUMIFS(※集計※障害学生情報入力シート!$L$29:$L$1028,障害学生情報入力シート!$E$29:$E$1028,障害学生情報入力シート!$E$3,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90" s="1180">
        <f>SUMIFS(※集計※障害学生情報入力シート!$L$29:$L$1028,障害学生情報入力シート!$E$29:$E$1028,障害学生情報入力シート!$E$3,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90" s="1181">
        <f>SUMIFS(※集計※障害学生情報入力シート!$L$29:$L$1028,障害学生情報入力シート!$E$29:$E$1028,障害学生情報入力シート!$E$3,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90" s="1182">
        <f>SUMIFS(※集計※障害学生情報入力シート!$L$29:$L$1028,障害学生情報入力シート!$E$29:$E$1028,障害学生情報入力シート!$E$3,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90" s="1182">
        <f>SUMIFS(※集計※障害学生情報入力シート!$L$29:$L$1028,障害学生情報入力シート!$E$29:$E$1028,障害学生情報入力シート!$E$3,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90" s="1180">
        <f>SUMIFS(※集計※障害学生情報入力シート!$L$29:$L$1028,障害学生情報入力シート!$E$29:$E$1028,障害学生情報入力シート!$E$3,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90" s="1180">
        <f>SUMIFS(※集計※障害学生情報入力シート!$L$29:$L$1028,障害学生情報入力シート!$E$29:$E$1028,障害学生情報入力シート!$E$3,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90" s="1185">
        <f>SUMIFS(※集計※障害学生情報入力シート!$L$29:$L$1028,障害学生情報入力シート!$E$29:$E$1028,障害学生情報入力シート!$E$3,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90" s="1181">
        <f>SUMIFS(※集計※障害学生情報入力シート!$L$29:$L$1028,障害学生情報入力シート!$E$29:$E$1028,障害学生情報入力シート!$E$3,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90" s="1182">
        <f>SUMIFS(※集計※障害学生情報入力シート!$L$29:$L$1028,障害学生情報入力シート!$E$29:$E$1028,障害学生情報入力シート!$E$3,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90" s="1180">
        <f>SUMIFS(※集計※障害学生情報入力シート!$L$29:$L$1028,障害学生情報入力シート!$E$29:$E$1028,障害学生情報入力シート!$E$3,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90" s="1180">
        <f>SUMIFS(※集計※障害学生情報入力シート!$L$29:$L$1028,障害学生情報入力シート!$E$29:$E$1028,障害学生情報入力シート!$E$3,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90" s="1180">
        <f>SUMIFS(※集計※障害学生情報入力シート!$L$29:$L$1028,障害学生情報入力シート!$E$29:$E$1028,障害学生情報入力シート!$E$3,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90" s="1268">
        <f>SUMIFS(※集計※障害学生情報入力シート!$L$29:$L$1028,障害学生情報入力シート!$E$29:$E$1028,障害学生情報入力シート!$E$3,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90" s="1269">
        <f>SUMIFS(※集計※障害学生情報入力シート!$L$29:$L$1028,障害学生情報入力シート!$E$29:$E$1028,障害学生情報入力シート!$E$3,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90" s="1269">
        <f>SUMIFS(※集計※障害学生情報入力シート!$L$29:$L$1028,障害学生情報入力シート!$E$29:$E$1028,障害学生情報入力シート!$E$3,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90" s="1183">
        <f>SUMIFS(※集計※障害学生情報入力シート!$L$29:$L$1028,障害学生情報入力シート!$E$29:$E$1028,障害学生情報入力シート!$E$3,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90" s="1183">
        <f>SUMIFS(※集計※障害学生情報入力シート!$L$29:$L$1028,障害学生情報入力シート!$E$29:$E$1028,障害学生情報入力シート!$E$3,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90" s="1270">
        <f>SUMIFS(※集計※障害学生情報入力シート!$L$29:$L$1028,障害学生情報入力シート!$E$29:$E$1028,障害学生情報入力シート!$E$3,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90" s="1271">
        <f t="shared" si="3"/>
        <v>0</v>
      </c>
    </row>
    <row r="91" spans="1:33" s="151" customFormat="1" ht="13.5" customHeight="1" x14ac:dyDescent="0.4">
      <c r="A91" s="1272"/>
      <c r="B91" s="148"/>
      <c r="C91" s="148"/>
      <c r="D91" s="148"/>
      <c r="E91" s="148"/>
      <c r="F91" s="1204"/>
      <c r="G91" s="717"/>
      <c r="H91" s="717"/>
      <c r="I91" s="717"/>
      <c r="J91" s="717"/>
      <c r="K91" s="717"/>
      <c r="L91" s="717"/>
      <c r="M91" s="717"/>
      <c r="N91" s="717"/>
      <c r="O91" s="717"/>
      <c r="P91" s="717"/>
      <c r="Q91" s="717"/>
      <c r="R91" s="717"/>
      <c r="S91" s="717"/>
      <c r="T91" s="717"/>
      <c r="U91" s="717"/>
      <c r="V91" s="717"/>
      <c r="W91" s="2235"/>
      <c r="X91" s="2235"/>
      <c r="Y91" s="2235"/>
      <c r="Z91" s="2235"/>
      <c r="AA91" s="2235"/>
      <c r="AB91" s="2235"/>
      <c r="AC91" s="2235"/>
      <c r="AD91" s="2235"/>
      <c r="AE91" s="2235"/>
      <c r="AF91" s="2235"/>
      <c r="AG91" s="2235"/>
    </row>
    <row r="92" spans="1:33" s="151" customFormat="1" ht="15" customHeight="1" x14ac:dyDescent="0.4">
      <c r="A92" s="1522"/>
      <c r="B92" s="1522"/>
      <c r="C92" s="1522"/>
      <c r="D92" s="1522"/>
      <c r="E92" s="1522"/>
      <c r="F92" s="1522"/>
      <c r="G92" s="1522"/>
      <c r="H92" s="1522"/>
      <c r="I92" s="1522"/>
      <c r="J92" s="1522"/>
      <c r="K92" s="1522"/>
      <c r="L92" s="1522"/>
      <c r="M92" s="1522"/>
      <c r="N92" s="1522"/>
      <c r="O92" s="1522"/>
      <c r="P92" s="1522"/>
      <c r="Q92" s="1522"/>
      <c r="R92" s="1522"/>
      <c r="S92" s="1522"/>
      <c r="T92" s="1522"/>
      <c r="U92" s="1522"/>
      <c r="V92" s="1522"/>
      <c r="W92" s="1522"/>
      <c r="X92" s="1522"/>
      <c r="Y92" s="1522"/>
      <c r="Z92" s="1522"/>
      <c r="AA92" s="1522"/>
      <c r="AB92" s="1522"/>
      <c r="AC92" s="1522"/>
      <c r="AD92" s="1522"/>
      <c r="AE92" s="1522"/>
      <c r="AF92" s="1522"/>
      <c r="AG92" s="1522"/>
    </row>
    <row r="93" spans="1:33" s="151" customFormat="1" ht="17.25" customHeight="1" thickBot="1" x14ac:dyDescent="0.45">
      <c r="A93" s="2244" t="s">
        <v>2008</v>
      </c>
      <c r="B93" s="2244"/>
      <c r="C93" s="2244"/>
      <c r="D93" s="2244"/>
      <c r="E93" s="2244"/>
      <c r="F93" s="2244"/>
      <c r="G93" s="2244"/>
      <c r="H93" s="2244"/>
      <c r="I93" s="2244"/>
      <c r="J93" s="2244"/>
      <c r="K93" s="2244"/>
      <c r="L93" s="2244"/>
      <c r="M93" s="2244"/>
      <c r="N93" s="2244"/>
      <c r="O93" s="2244"/>
      <c r="P93" s="2244"/>
      <c r="Q93" s="2244"/>
      <c r="R93" s="2244"/>
      <c r="S93" s="941"/>
      <c r="T93" s="941"/>
      <c r="U93" s="941"/>
      <c r="V93" s="941"/>
      <c r="W93" s="941"/>
      <c r="X93" s="941"/>
      <c r="Y93" s="941"/>
      <c r="Z93" s="941"/>
      <c r="AA93" s="941"/>
      <c r="AB93" s="941"/>
      <c r="AC93" s="941"/>
      <c r="AD93" s="941"/>
      <c r="AE93" s="941"/>
      <c r="AF93" s="941"/>
      <c r="AG93" s="717"/>
    </row>
    <row r="94" spans="1:33" s="151" customFormat="1" ht="78" customHeight="1" x14ac:dyDescent="0.4">
      <c r="A94" s="2331" t="s">
        <v>1954</v>
      </c>
      <c r="B94" s="2332"/>
      <c r="C94" s="2332"/>
      <c r="D94" s="2332"/>
      <c r="E94" s="2332"/>
      <c r="F94" s="2333"/>
      <c r="G94" s="2248" t="s">
        <v>1519</v>
      </c>
      <c r="H94" s="2249"/>
      <c r="I94" s="2250"/>
      <c r="J94" s="2251" t="s">
        <v>1939</v>
      </c>
      <c r="K94" s="2252"/>
      <c r="L94" s="2253"/>
      <c r="M94" s="2254" t="s">
        <v>1587</v>
      </c>
      <c r="N94" s="2255"/>
      <c r="O94" s="2255"/>
      <c r="P94" s="2256"/>
      <c r="Q94" s="2257" t="s">
        <v>1944</v>
      </c>
      <c r="R94" s="2259" t="s">
        <v>1945</v>
      </c>
      <c r="S94" s="2260"/>
      <c r="T94" s="2260"/>
      <c r="U94" s="2261"/>
      <c r="V94" s="2262"/>
      <c r="W94" s="2263" t="s">
        <v>111</v>
      </c>
      <c r="X94" s="2264"/>
      <c r="Y94" s="2264"/>
      <c r="Z94" s="2264"/>
      <c r="AA94" s="2264"/>
      <c r="AB94" s="2265"/>
      <c r="AC94" s="2266" t="s">
        <v>1990</v>
      </c>
      <c r="AD94" s="2268" t="s">
        <v>2071</v>
      </c>
      <c r="AE94" s="2269"/>
      <c r="AF94" s="2270" t="s">
        <v>1542</v>
      </c>
      <c r="AG94" s="2329" t="s">
        <v>1588</v>
      </c>
    </row>
    <row r="95" spans="1:33" s="151" customFormat="1" ht="135" customHeight="1" x14ac:dyDescent="0.4">
      <c r="A95" s="2325" t="s">
        <v>1989</v>
      </c>
      <c r="B95" s="2326"/>
      <c r="C95" s="2326"/>
      <c r="D95" s="2326"/>
      <c r="E95" s="2326"/>
      <c r="F95" s="2327"/>
      <c r="G95" s="945" t="s">
        <v>1520</v>
      </c>
      <c r="H95" s="946" t="s">
        <v>201</v>
      </c>
      <c r="I95" s="947" t="s">
        <v>1938</v>
      </c>
      <c r="J95" s="948" t="s">
        <v>1522</v>
      </c>
      <c r="K95" s="949" t="s">
        <v>253</v>
      </c>
      <c r="L95" s="950" t="s">
        <v>1940</v>
      </c>
      <c r="M95" s="1207" t="s">
        <v>1941</v>
      </c>
      <c r="N95" s="952" t="s">
        <v>1942</v>
      </c>
      <c r="O95" s="953" t="s">
        <v>1943</v>
      </c>
      <c r="P95" s="954" t="s">
        <v>2068</v>
      </c>
      <c r="Q95" s="2258"/>
      <c r="R95" s="955" t="s">
        <v>1946</v>
      </c>
      <c r="S95" s="956" t="s">
        <v>1955</v>
      </c>
      <c r="T95" s="956" t="s">
        <v>1956</v>
      </c>
      <c r="U95" s="956" t="s">
        <v>1536</v>
      </c>
      <c r="V95" s="957" t="s">
        <v>1949</v>
      </c>
      <c r="W95" s="958" t="s">
        <v>1538</v>
      </c>
      <c r="X95" s="959" t="s">
        <v>1539</v>
      </c>
      <c r="Y95" s="959" t="s">
        <v>1540</v>
      </c>
      <c r="Z95" s="959" t="s">
        <v>1479</v>
      </c>
      <c r="AA95" s="960" t="s">
        <v>1950</v>
      </c>
      <c r="AB95" s="961" t="s">
        <v>1957</v>
      </c>
      <c r="AC95" s="2267"/>
      <c r="AD95" s="962" t="s">
        <v>1953</v>
      </c>
      <c r="AE95" s="963" t="s">
        <v>1904</v>
      </c>
      <c r="AF95" s="2271"/>
      <c r="AG95" s="2330"/>
    </row>
    <row r="96" spans="1:33" s="151" customFormat="1" ht="18" customHeight="1" x14ac:dyDescent="0.4">
      <c r="A96" s="2328" t="s">
        <v>1616</v>
      </c>
      <c r="B96" s="2300"/>
      <c r="C96" s="2300"/>
      <c r="D96" s="2300"/>
      <c r="E96" s="2300"/>
      <c r="F96" s="2301"/>
      <c r="G96" s="981">
        <f t="shared" ref="G96:AF96" si="6">SUM(G99,G102,G105,G108,G111,G114,G117,G120,G123,G126,G129,G132)</f>
        <v>0</v>
      </c>
      <c r="H96" s="982">
        <f t="shared" si="6"/>
        <v>0</v>
      </c>
      <c r="I96" s="983">
        <f t="shared" si="6"/>
        <v>0</v>
      </c>
      <c r="J96" s="984">
        <f t="shared" si="6"/>
        <v>0</v>
      </c>
      <c r="K96" s="985">
        <f t="shared" si="6"/>
        <v>0</v>
      </c>
      <c r="L96" s="1211">
        <f t="shared" si="6"/>
        <v>0</v>
      </c>
      <c r="M96" s="988">
        <f t="shared" si="6"/>
        <v>0</v>
      </c>
      <c r="N96" s="988">
        <f t="shared" si="6"/>
        <v>0</v>
      </c>
      <c r="O96" s="988">
        <f t="shared" si="6"/>
        <v>0</v>
      </c>
      <c r="P96" s="989">
        <f t="shared" si="6"/>
        <v>0</v>
      </c>
      <c r="Q96" s="1212">
        <f t="shared" si="6"/>
        <v>0</v>
      </c>
      <c r="R96" s="991">
        <f t="shared" si="6"/>
        <v>0</v>
      </c>
      <c r="S96" s="992">
        <f t="shared" si="6"/>
        <v>0</v>
      </c>
      <c r="T96" s="992">
        <f t="shared" si="6"/>
        <v>0</v>
      </c>
      <c r="U96" s="992">
        <f t="shared" si="6"/>
        <v>0</v>
      </c>
      <c r="V96" s="993">
        <f t="shared" si="6"/>
        <v>0</v>
      </c>
      <c r="W96" s="994">
        <f t="shared" si="6"/>
        <v>0</v>
      </c>
      <c r="X96" s="995">
        <f t="shared" si="6"/>
        <v>0</v>
      </c>
      <c r="Y96" s="995">
        <f t="shared" si="6"/>
        <v>0</v>
      </c>
      <c r="Z96" s="995">
        <f t="shared" si="6"/>
        <v>0</v>
      </c>
      <c r="AA96" s="995">
        <f t="shared" si="6"/>
        <v>0</v>
      </c>
      <c r="AB96" s="1213">
        <f t="shared" si="6"/>
        <v>0</v>
      </c>
      <c r="AC96" s="997">
        <f t="shared" si="6"/>
        <v>0</v>
      </c>
      <c r="AD96" s="1214">
        <f t="shared" si="6"/>
        <v>0</v>
      </c>
      <c r="AE96" s="999">
        <f t="shared" si="6"/>
        <v>0</v>
      </c>
      <c r="AF96" s="1000">
        <f t="shared" si="6"/>
        <v>0</v>
      </c>
      <c r="AG96" s="1276">
        <f t="shared" ref="AG96:AG134" si="7">SUM(G96:AF96)</f>
        <v>0</v>
      </c>
    </row>
    <row r="97" spans="1:33" s="151" customFormat="1" ht="18" customHeight="1" x14ac:dyDescent="0.4">
      <c r="A97" s="1273"/>
      <c r="B97" s="1275"/>
      <c r="C97" s="2298" t="s">
        <v>1602</v>
      </c>
      <c r="D97" s="2298"/>
      <c r="E97" s="2298"/>
      <c r="F97" s="2299"/>
      <c r="G97" s="1216">
        <f t="shared" ref="G97:AF97" si="8">SUM(G100,G103,G106,G109,G112,G115,G118,G121,G124,G127,G130,G133)</f>
        <v>0</v>
      </c>
      <c r="H97" s="1042">
        <f t="shared" si="8"/>
        <v>0</v>
      </c>
      <c r="I97" s="1043">
        <f t="shared" si="8"/>
        <v>0</v>
      </c>
      <c r="J97" s="1044">
        <f t="shared" si="8"/>
        <v>0</v>
      </c>
      <c r="K97" s="1217">
        <f t="shared" si="8"/>
        <v>0</v>
      </c>
      <c r="L97" s="1045">
        <f t="shared" si="8"/>
        <v>0</v>
      </c>
      <c r="M97" s="1046">
        <f t="shared" si="8"/>
        <v>0</v>
      </c>
      <c r="N97" s="1218">
        <f t="shared" si="8"/>
        <v>0</v>
      </c>
      <c r="O97" s="1218">
        <f t="shared" si="8"/>
        <v>0</v>
      </c>
      <c r="P97" s="1219">
        <f t="shared" si="8"/>
        <v>0</v>
      </c>
      <c r="Q97" s="1220">
        <f t="shared" si="8"/>
        <v>0</v>
      </c>
      <c r="R97" s="1048">
        <f t="shared" si="8"/>
        <v>0</v>
      </c>
      <c r="S97" s="1221">
        <f t="shared" si="8"/>
        <v>0</v>
      </c>
      <c r="T97" s="1221">
        <f t="shared" si="8"/>
        <v>0</v>
      </c>
      <c r="U97" s="1221">
        <f t="shared" si="8"/>
        <v>0</v>
      </c>
      <c r="V97" s="1221">
        <f t="shared" si="8"/>
        <v>0</v>
      </c>
      <c r="W97" s="1222">
        <f t="shared" si="8"/>
        <v>0</v>
      </c>
      <c r="X97" s="1223">
        <f t="shared" si="8"/>
        <v>0</v>
      </c>
      <c r="Y97" s="1223">
        <f t="shared" si="8"/>
        <v>0</v>
      </c>
      <c r="Z97" s="1223">
        <f t="shared" si="8"/>
        <v>0</v>
      </c>
      <c r="AA97" s="1223">
        <f t="shared" si="8"/>
        <v>0</v>
      </c>
      <c r="AB97" s="1224">
        <f t="shared" si="8"/>
        <v>0</v>
      </c>
      <c r="AC97" s="997">
        <f t="shared" si="8"/>
        <v>0</v>
      </c>
      <c r="AD97" s="1225">
        <f t="shared" si="8"/>
        <v>0</v>
      </c>
      <c r="AE97" s="1226">
        <f t="shared" si="8"/>
        <v>0</v>
      </c>
      <c r="AF97" s="1000">
        <f t="shared" si="8"/>
        <v>0</v>
      </c>
      <c r="AG97" s="1277">
        <f t="shared" si="7"/>
        <v>0</v>
      </c>
    </row>
    <row r="98" spans="1:33" s="151" customFormat="1" ht="18" customHeight="1" thickBot="1" x14ac:dyDescent="0.45">
      <c r="A98" s="1278"/>
      <c r="B98" s="1279"/>
      <c r="C98" s="1279"/>
      <c r="D98" s="2320" t="s">
        <v>1919</v>
      </c>
      <c r="E98" s="2321"/>
      <c r="F98" s="2322"/>
      <c r="G98" s="1041">
        <f t="shared" ref="G98:AF98" si="9">SUM(G101,G104,G107,G110,G113,G116,G119,G122,G125,G128,G131,G134)</f>
        <v>0</v>
      </c>
      <c r="H98" s="1230">
        <f t="shared" si="9"/>
        <v>0</v>
      </c>
      <c r="I98" s="1231">
        <f t="shared" si="9"/>
        <v>0</v>
      </c>
      <c r="J98" s="1232">
        <f t="shared" si="9"/>
        <v>0</v>
      </c>
      <c r="K98" s="1233">
        <f t="shared" si="9"/>
        <v>0</v>
      </c>
      <c r="L98" s="1234">
        <f t="shared" si="9"/>
        <v>0</v>
      </c>
      <c r="M98" s="1235">
        <f t="shared" si="9"/>
        <v>0</v>
      </c>
      <c r="N98" s="1236">
        <f t="shared" si="9"/>
        <v>0</v>
      </c>
      <c r="O98" s="1236">
        <f t="shared" si="9"/>
        <v>0</v>
      </c>
      <c r="P98" s="1237">
        <f t="shared" si="9"/>
        <v>0</v>
      </c>
      <c r="Q98" s="1047">
        <f t="shared" si="9"/>
        <v>0</v>
      </c>
      <c r="R98" s="1238">
        <f t="shared" si="9"/>
        <v>0</v>
      </c>
      <c r="S98" s="1239">
        <f t="shared" si="9"/>
        <v>0</v>
      </c>
      <c r="T98" s="1239">
        <f t="shared" si="9"/>
        <v>0</v>
      </c>
      <c r="U98" s="1239">
        <f t="shared" si="9"/>
        <v>0</v>
      </c>
      <c r="V98" s="1240">
        <f t="shared" si="9"/>
        <v>0</v>
      </c>
      <c r="W98" s="1241">
        <f t="shared" si="9"/>
        <v>0</v>
      </c>
      <c r="X98" s="1050">
        <f t="shared" si="9"/>
        <v>0</v>
      </c>
      <c r="Y98" s="1050">
        <f t="shared" si="9"/>
        <v>0</v>
      </c>
      <c r="Z98" s="1050">
        <f t="shared" si="9"/>
        <v>0</v>
      </c>
      <c r="AA98" s="1050">
        <f t="shared" si="9"/>
        <v>0</v>
      </c>
      <c r="AB98" s="1242">
        <f t="shared" si="9"/>
        <v>0</v>
      </c>
      <c r="AC98" s="1052">
        <f t="shared" si="9"/>
        <v>0</v>
      </c>
      <c r="AD98" s="1243">
        <f t="shared" si="9"/>
        <v>0</v>
      </c>
      <c r="AE98" s="1244">
        <f t="shared" si="9"/>
        <v>0</v>
      </c>
      <c r="AF98" s="1245">
        <f t="shared" si="9"/>
        <v>0</v>
      </c>
      <c r="AG98" s="1280">
        <f t="shared" si="7"/>
        <v>0</v>
      </c>
    </row>
    <row r="99" spans="1:33" s="151" customFormat="1" ht="18" customHeight="1" x14ac:dyDescent="0.4">
      <c r="A99" s="2323" t="s">
        <v>1603</v>
      </c>
      <c r="B99" s="2298" t="s">
        <v>1604</v>
      </c>
      <c r="C99" s="2299"/>
      <c r="D99" s="2302" t="s">
        <v>1605</v>
      </c>
      <c r="E99" s="2302"/>
      <c r="F99" s="2302"/>
      <c r="G99" s="1072">
        <f>COUNTIFS(障害学生情報入力シート!$E$29:$E$1028,障害学生情報入力シート!$E$4,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99" s="1073">
        <f>COUNTIFS(障害学生情報入力シート!$E$29:$E$1028,障害学生情報入力シート!$E$4,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99" s="1074">
        <f>COUNTIFS(障害学生情報入力シート!$E$29:$E$1028,障害学生情報入力シート!$E$4,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99" s="1075">
        <f>COUNTIFS(障害学生情報入力シート!$E$29:$E$1028,障害学生情報入力シート!$E$4,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99" s="1076">
        <f>COUNTIFS(障害学生情報入力シート!$E$29:$E$1028,障害学生情報入力シート!$E$4,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99" s="1074">
        <f>COUNTIFS(障害学生情報入力シート!$E$29:$E$1028,障害学生情報入力シート!$E$4,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99" s="1075">
        <f>COUNTIFS(障害学生情報入力シート!$E$29:$E$1028,障害学生情報入力シート!$E$4,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99" s="1076">
        <f>COUNTIFS(障害学生情報入力シート!$E$29:$E$1028,障害学生情報入力シート!$E$4,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99" s="1076">
        <f>COUNTIFS(障害学生情報入力シート!$E$29:$E$1028,障害学生情報入力シート!$E$4,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99" s="1074">
        <f>COUNTIFS(障害学生情報入力シート!$E$29:$E$1028,障害学生情報入力シート!$E$4,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99" s="1075">
        <f>COUNTIFS(障害学生情報入力シート!$E$29:$E$1028,障害学生情報入力シート!$E$4,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99" s="1075">
        <f>COUNTIFS(障害学生情報入力シート!$E$29:$E$1028,障害学生情報入力シート!$E$4,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99" s="1076">
        <f>COUNTIFS(障害学生情報入力シート!$E$29:$E$1028,障害学生情報入力シート!$E$4,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99" s="1076">
        <f>COUNTIFS(障害学生情報入力シート!$E$29:$E$1028,障害学生情報入力シート!$E$4,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99" s="1079">
        <f>COUNTIFS(障害学生情報入力シート!$E$29:$E$1028,障害学生情報入力シート!$E$4,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99" s="1074">
        <f>COUNTIFS(障害学生情報入力シート!$E$29:$E$1028,障害学生情報入力シート!$E$4,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99" s="1075">
        <f>COUNTIFS(障害学生情報入力シート!$E$29:$E$1028,障害学生情報入力シート!$E$4,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99" s="1076">
        <f>COUNTIFS(障害学生情報入力シート!$E$29:$E$1028,障害学生情報入力シート!$E$4,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99" s="1076">
        <f>COUNTIFS(障害学生情報入力シート!$E$29:$E$1028,障害学生情報入力シート!$E$4,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99" s="1076">
        <f>COUNTIFS(障害学生情報入力シート!$E$29:$E$1028,障害学生情報入力シート!$E$4,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99" s="1079">
        <f>COUNTIFS(障害学生情報入力シート!$E$29:$E$1028,障害学生情報入力シート!$E$4,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99" s="1074">
        <f>COUNTIFS(障害学生情報入力シート!$E$29:$E$1028,障害学生情報入力シート!$E$4,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99" s="1080">
        <f>COUNTIFS(障害学生情報入力シート!$E$29:$E$1028,障害学生情報入力シート!$E$4,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99" s="1077">
        <f>COUNTIFS(障害学生情報入力シート!$E$29:$E$1028,障害学生情報入力シート!$E$4,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99" s="1077">
        <f>COUNTIFS(障害学生情報入力シート!$E$29:$E$1028,障害学生情報入力シート!$E$4,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99" s="1081">
        <f>COUNTIFS(障害学生情報入力シート!$E$29:$E$1028,障害学生情報入力シート!$E$4,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99" s="1281">
        <f t="shared" si="7"/>
        <v>0</v>
      </c>
    </row>
    <row r="100" spans="1:33" s="151" customFormat="1" ht="18" customHeight="1" x14ac:dyDescent="0.4">
      <c r="A100" s="2323"/>
      <c r="B100" s="2300"/>
      <c r="C100" s="2301"/>
      <c r="D100" s="1282"/>
      <c r="E100" s="2303" t="s">
        <v>1602</v>
      </c>
      <c r="F100" s="2304"/>
      <c r="G100" s="1119">
        <f>SUMIFS(※集計※障害学生情報入力シート!$K$29:$K$1028,障害学生情報入力シート!$E$29:$E$1028,障害学生情報入力シート!$E$4,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00" s="717">
        <f>SUMIFS(※集計※障害学生情報入力シート!$K$29:$K$1028,障害学生情報入力シート!$E$29:$E$1028,障害学生情報入力シート!$E$4,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00" s="1120">
        <f>SUMIFS(※集計※障害学生情報入力シート!$K$29:$K$1028,障害学生情報入力シート!$E$29:$E$1028,障害学生情報入力シート!$E$4,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00" s="1121">
        <f>SUMIFS(※集計※障害学生情報入力シート!$K$29:$K$1028,障害学生情報入力シート!$E$29:$E$1028,障害学生情報入力シート!$E$4,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00" s="1122">
        <f>SUMIFS(※集計※障害学生情報入力シート!$K$29:$K$1028,障害学生情報入力シート!$E$29:$E$1028,障害学生情報入力シート!$E$4,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00" s="1120">
        <f>SUMIFS(※集計※障害学生情報入力シート!$K$29:$K$1028,障害学生情報入力シート!$E$29:$E$1028,障害学生情報入力シート!$E$4,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00" s="1121">
        <f>SUMIFS(※集計※障害学生情報入力シート!$K$29:$K$1028,障害学生情報入力シート!$E$29:$E$1028,障害学生情報入力シート!$E$4,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00" s="1122">
        <f>SUMIFS(※集計※障害学生情報入力シート!$K$29:$K$1028,障害学生情報入力シート!$E$29:$E$1028,障害学生情報入力シート!$E$4,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00" s="1122">
        <f>SUMIFS(※集計※障害学生情報入力シート!$K$29:$K$1028,障害学生情報入力シート!$E$29:$E$1028,障害学生情報入力シート!$E$4,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00" s="1120">
        <f>SUMIFS(※集計※障害学生情報入力シート!$K$29:$K$1028,障害学生情報入力シート!$E$29:$E$1028,障害学生情報入力シート!$E$4,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00" s="1121">
        <f>SUMIFS(※集計※障害学生情報入力シート!$K$29:$K$1028,障害学生情報入力シート!$E$29:$E$1028,障害学生情報入力シート!$E$4,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00" s="1121">
        <f>SUMIFS(※集計※障害学生情報入力シート!$K$29:$K$1028,障害学生情報入力シート!$E$29:$E$1028,障害学生情報入力シート!$E$4,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00" s="1122">
        <f>SUMIFS(※集計※障害学生情報入力シート!$K$29:$K$1028,障害学生情報入力シート!$E$29:$E$1028,障害学生情報入力シート!$E$4,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00" s="1122">
        <f>SUMIFS(※集計※障害学生情報入力シート!$K$29:$K$1028,障害学生情報入力シート!$E$29:$E$1028,障害学生情報入力シート!$E$4,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00" s="1249">
        <f>SUMIFS(※集計※障害学生情報入力シート!$K$29:$K$1028,障害学生情報入力シート!$E$29:$E$1028,障害学生情報入力シート!$E$4,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00" s="1120">
        <f>SUMIFS(※集計※障害学生情報入力シート!$K$29:$K$1028,障害学生情報入力シート!$E$29:$E$1028,障害学生情報入力シート!$E$4,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00" s="1121">
        <f>SUMIFS(※集計※障害学生情報入力シート!$K$29:$K$1028,障害学生情報入力シート!$E$29:$E$1028,障害学生情報入力シート!$E$4,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00" s="1122">
        <f>SUMIFS(※集計※障害学生情報入力シート!$K$29:$K$1028,障害学生情報入力シート!$E$29:$E$1028,障害学生情報入力シート!$E$4,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00" s="1122">
        <f>SUMIFS(※集計※障害学生情報入力シート!$K$29:$K$1028,障害学生情報入力シート!$E$29:$E$1028,障害学生情報入力シート!$E$4,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00" s="1122">
        <f>SUMIFS(※集計※障害学生情報入力シート!$K$29:$K$1028,障害学生情報入力シート!$E$29:$E$1028,障害学生情報入力シート!$E$4,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00" s="1249">
        <f>SUMIFS(※集計※障害学生情報入力シート!$K$29:$K$1028,障害学生情報入力シート!$E$29:$E$1028,障害学生情報入力シート!$E$4,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00" s="1120">
        <f>SUMIFS(※集計※障害学生情報入力シート!$K$29:$K$1028,障害学生情報入力シート!$E$29:$E$1028,障害学生情報入力シート!$E$4,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00" s="1250">
        <f>SUMIFS(※集計※障害学生情報入力シート!$K$29:$K$1028,障害学生情報入力シート!$E$29:$E$1028,障害学生情報入力シート!$E$4,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00" s="1123">
        <f>SUMIFS(※集計※障害学生情報入力シート!$K$29:$K$1028,障害学生情報入力シート!$E$29:$E$1028,障害学生情報入力シート!$E$4,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00" s="1123">
        <f>SUMIFS(※集計※障害学生情報入力シート!$K$29:$K$1028,障害学生情報入力シート!$E$29:$E$1028,障害学生情報入力シート!$E$4,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00" s="1251">
        <f>SUMIFS(※集計※障害学生情報入力シート!$K$29:$K$1028,障害学生情報入力シート!$E$29:$E$1028,障害学生情報入力シート!$E$4,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00" s="1283">
        <f t="shared" si="7"/>
        <v>0</v>
      </c>
    </row>
    <row r="101" spans="1:33" s="151" customFormat="1" ht="18" customHeight="1" x14ac:dyDescent="0.4">
      <c r="A101" s="2323"/>
      <c r="B101" s="1274"/>
      <c r="C101" s="1279"/>
      <c r="D101" s="1284"/>
      <c r="E101" s="1284"/>
      <c r="F101" s="1285" t="s">
        <v>1919</v>
      </c>
      <c r="G101" s="1255">
        <f>SUMIFS(※集計※障害学生情報入力シート!$L$29:$L$1028,障害学生情報入力シート!$E$29:$E$1028,障害学生情報入力シート!$E$4,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01" s="1256">
        <f>SUMIFS(※集計※障害学生情報入力シート!$L$29:$L$1028,障害学生情報入力シート!$E$29:$E$1028,障害学生情報入力シート!$E$4,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01" s="1127">
        <f>SUMIFS(※集計※障害学生情報入力シート!$L$29:$L$1028,障害学生情報入力シート!$E$29:$E$1028,障害学生情報入力シート!$E$4,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01" s="1128">
        <f>SUMIFS(※集計※障害学生情報入力シート!$L$29:$L$1028,障害学生情報入力シート!$E$29:$E$1028,障害学生情報入力シート!$E$4,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01" s="1125">
        <f>SUMIFS(※集計※障害学生情報入力シート!$L$29:$L$1028,障害学生情報入力シート!$E$29:$E$1028,障害学生情報入力シート!$E$4,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01" s="1127">
        <f>SUMIFS(※集計※障害学生情報入力シート!$L$29:$L$1028,障害学生情報入力シート!$E$29:$E$1028,障害学生情報入力シート!$E$4,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01" s="1128">
        <f>SUMIFS(※集計※障害学生情報入力シート!$L$29:$L$1028,障害学生情報入力シート!$E$29:$E$1028,障害学生情報入力シート!$E$4,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01" s="1125">
        <f>SUMIFS(※集計※障害学生情報入力シート!$L$29:$L$1028,障害学生情報入力シート!$E$29:$E$1028,障害学生情報入力シート!$E$4,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01" s="1125">
        <f>SUMIFS(※集計※障害学生情報入力シート!$L$29:$L$1028,障害学生情報入力シート!$E$29:$E$1028,障害学生情報入力シート!$E$4,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01" s="1127">
        <f>SUMIFS(※集計※障害学生情報入力シート!$L$29:$L$1028,障害学生情報入力シート!$E$29:$E$1028,障害学生情報入力シート!$E$4,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01" s="1128">
        <f>SUMIFS(※集計※障害学生情報入力シート!$L$29:$L$1028,障害学生情報入力シート!$E$29:$E$1028,障害学生情報入力シート!$E$4,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01" s="1128">
        <f>SUMIFS(※集計※障害学生情報入力シート!$L$29:$L$1028,障害学生情報入力シート!$E$29:$E$1028,障害学生情報入力シート!$E$4,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01" s="1125">
        <f>SUMIFS(※集計※障害学生情報入力シート!$L$29:$L$1028,障害学生情報入力シート!$E$29:$E$1028,障害学生情報入力シート!$E$4,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01" s="1125">
        <f>SUMIFS(※集計※障害学生情報入力シート!$L$29:$L$1028,障害学生情報入力シート!$E$29:$E$1028,障害学生情報入力シート!$E$4,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01" s="1126">
        <f>SUMIFS(※集計※障害学生情報入力シート!$L$29:$L$1028,障害学生情報入力シート!$E$29:$E$1028,障害学生情報入力シート!$E$4,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01" s="1127">
        <f>SUMIFS(※集計※障害学生情報入力シート!$L$29:$L$1028,障害学生情報入力シート!$E$29:$E$1028,障害学生情報入力シート!$E$4,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01" s="1128">
        <f>SUMIFS(※集計※障害学生情報入力シート!$L$29:$L$1028,障害学生情報入力シート!$E$29:$E$1028,障害学生情報入力シート!$E$4,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01" s="1125">
        <f>SUMIFS(※集計※障害学生情報入力シート!$L$29:$L$1028,障害学生情報入力シート!$E$29:$E$1028,障害学生情報入力シート!$E$4,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01" s="1125">
        <f>SUMIFS(※集計※障害学生情報入力シート!$L$29:$L$1028,障害学生情報入力シート!$E$29:$E$1028,障害学生情報入力シート!$E$4,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01" s="1125">
        <f>SUMIFS(※集計※障害学生情報入力シート!$L$29:$L$1028,障害学生情報入力シート!$E$29:$E$1028,障害学生情報入力シート!$E$4,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01" s="1126">
        <f>SUMIFS(※集計※障害学生情報入力シート!$L$29:$L$1028,障害学生情報入力シート!$E$29:$E$1028,障害学生情報入力シート!$E$4,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01" s="1127">
        <f>SUMIFS(※集計※障害学生情報入力シート!$L$29:$L$1028,障害学生情報入力シート!$E$29:$E$1028,障害学生情報入力シート!$E$4,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01" s="1257">
        <f>SUMIFS(※集計※障害学生情報入力シート!$L$29:$L$1028,障害学生情報入力シート!$E$29:$E$1028,障害学生情報入力シート!$E$4,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01" s="1169">
        <f>SUMIFS(※集計※障害学生情報入力シート!$L$29:$L$1028,障害学生情報入力シート!$E$29:$E$1028,障害学生情報入力シート!$E$4,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01" s="1169">
        <f>SUMIFS(※集計※障害学生情報入力シート!$L$29:$L$1028,障害学生情報入力シート!$E$29:$E$1028,障害学生情報入力シート!$E$4,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01" s="1258">
        <f>SUMIFS(※集計※障害学生情報入力シート!$L$29:$L$1028,障害学生情報入力シート!$E$29:$E$1028,障害学生情報入力シート!$E$4,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01" s="1286">
        <f t="shared" si="7"/>
        <v>0</v>
      </c>
    </row>
    <row r="102" spans="1:33" s="151" customFormat="1" ht="18" customHeight="1" x14ac:dyDescent="0.4">
      <c r="A102" s="2323"/>
      <c r="B102" s="2298" t="s">
        <v>1606</v>
      </c>
      <c r="C102" s="2299"/>
      <c r="D102" s="2302" t="s">
        <v>1605</v>
      </c>
      <c r="E102" s="2302"/>
      <c r="F102" s="2302"/>
      <c r="G102" s="1150">
        <f>COUNTIFS(障害学生情報入力シート!$E$29:$E$1028,障害学生情報入力シート!$E$4,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02" s="1151">
        <f>COUNTIFS(障害学生情報入力シート!$E$29:$E$1028,障害学生情報入力シート!$E$4,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02" s="1152">
        <f>COUNTIFS(障害学生情報入力シート!$E$29:$E$1028,障害学生情報入力シート!$E$4,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02" s="1153">
        <f>COUNTIFS(障害学生情報入力シート!$E$29:$E$1028,障害学生情報入力シート!$E$4,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02" s="1154">
        <f>COUNTIFS(障害学生情報入力シート!$E$29:$E$1028,障害学生情報入力シート!$E$4,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02" s="1152">
        <f>COUNTIFS(障害学生情報入力シート!$E$29:$E$1028,障害学生情報入力シート!$E$4,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02" s="1153">
        <f>COUNTIFS(障害学生情報入力シート!$E$29:$E$1028,障害学生情報入力シート!$E$4,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02" s="1154">
        <f>COUNTIFS(障害学生情報入力シート!$E$29:$E$1028,障害学生情報入力シート!$E$4,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02" s="1154">
        <f>COUNTIFS(障害学生情報入力シート!$E$29:$E$1028,障害学生情報入力シート!$E$4,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02" s="1152">
        <f>COUNTIFS(障害学生情報入力シート!$E$29:$E$1028,障害学生情報入力シート!$E$4,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02" s="1153">
        <f>COUNTIFS(障害学生情報入力シート!$E$29:$E$1028,障害学生情報入力シート!$E$4,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02" s="1153">
        <f>COUNTIFS(障害学生情報入力シート!$E$29:$E$1028,障害学生情報入力シート!$E$4,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02" s="1154">
        <f>COUNTIFS(障害学生情報入力シート!$E$29:$E$1028,障害学生情報入力シート!$E$4,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02" s="1154">
        <f>COUNTIFS(障害学生情報入力シート!$E$29:$E$1028,障害学生情報入力シート!$E$4,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02" s="1260">
        <f>COUNTIFS(障害学生情報入力シート!$E$29:$E$1028,障害学生情報入力シート!$E$4,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02" s="1152">
        <f>COUNTIFS(障害学生情報入力シート!$E$29:$E$1028,障害学生情報入力シート!$E$4,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02" s="1153">
        <f>COUNTIFS(障害学生情報入力シート!$E$29:$E$1028,障害学生情報入力シート!$E$4,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02" s="1154">
        <f>COUNTIFS(障害学生情報入力シート!$E$29:$E$1028,障害学生情報入力シート!$E$4,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02" s="1154">
        <f>COUNTIFS(障害学生情報入力シート!$E$29:$E$1028,障害学生情報入力シート!$E$4,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02" s="1154">
        <f>COUNTIFS(障害学生情報入力シート!$E$29:$E$1028,障害学生情報入力シート!$E$4,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02" s="1158">
        <f>COUNTIFS(障害学生情報入力シート!$E$29:$E$1028,障害学生情報入力シート!$E$4,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02" s="1159">
        <f>COUNTIFS(障害学生情報入力シート!$E$29:$E$1028,障害学生情報入力シート!$E$4,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02" s="1161">
        <f>COUNTIFS(障害学生情報入力シート!$E$29:$E$1028,障害学生情報入力シート!$E$4,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02" s="1162">
        <f>COUNTIFS(障害学生情報入力シート!$E$29:$E$1028,障害学生情報入力シート!$E$4,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02" s="1162">
        <f>COUNTIFS(障害学生情報入力シート!$E$29:$E$1028,障害学生情報入力シート!$E$4,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02" s="1163">
        <f>COUNTIFS(障害学生情報入力シート!$E$29:$E$1028,障害学生情報入力シート!$E$4,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02" s="1281">
        <f t="shared" si="7"/>
        <v>0</v>
      </c>
    </row>
    <row r="103" spans="1:33" s="151" customFormat="1" ht="18" customHeight="1" x14ac:dyDescent="0.4">
      <c r="A103" s="2323"/>
      <c r="B103" s="2300"/>
      <c r="C103" s="2301"/>
      <c r="D103" s="1282"/>
      <c r="E103" s="2303" t="s">
        <v>1602</v>
      </c>
      <c r="F103" s="2304"/>
      <c r="G103" s="1119">
        <f>SUMIFS(※集計※障害学生情報入力シート!$K$29:$K$1028,障害学生情報入力シート!$E$29:$E$1028,障害学生情報入力シート!$E$4,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03" s="717">
        <f>SUMIFS(※集計※障害学生情報入力シート!$K$29:$K$1028,障害学生情報入力シート!$E$29:$E$1028,障害学生情報入力シート!$E$4,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03" s="1120">
        <f>SUMIFS(※集計※障害学生情報入力シート!$K$29:$K$1028,障害学生情報入力シート!$E$29:$E$1028,障害学生情報入力シート!$E$4,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03" s="1121">
        <f>SUMIFS(※集計※障害学生情報入力シート!$K$29:$K$1028,障害学生情報入力シート!$E$29:$E$1028,障害学生情報入力シート!$E$4,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03" s="1122">
        <f>SUMIFS(※集計※障害学生情報入力シート!$K$29:$K$1028,障害学生情報入力シート!$E$29:$E$1028,障害学生情報入力シート!$E$4,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03" s="1120">
        <f>SUMIFS(※集計※障害学生情報入力シート!$K$29:$K$1028,障害学生情報入力シート!$E$29:$E$1028,障害学生情報入力シート!$E$4,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03" s="1121">
        <f>SUMIFS(※集計※障害学生情報入力シート!$K$29:$K$1028,障害学生情報入力シート!$E$29:$E$1028,障害学生情報入力シート!$E$4,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03" s="1122">
        <f>SUMIFS(※集計※障害学生情報入力シート!$K$29:$K$1028,障害学生情報入力シート!$E$29:$E$1028,障害学生情報入力シート!$E$4,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03" s="1122">
        <f>SUMIFS(※集計※障害学生情報入力シート!$K$29:$K$1028,障害学生情報入力シート!$E$29:$E$1028,障害学生情報入力シート!$E$4,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03" s="1120">
        <f>SUMIFS(※集計※障害学生情報入力シート!$K$29:$K$1028,障害学生情報入力シート!$E$29:$E$1028,障害学生情報入力シート!$E$4,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03" s="1121">
        <f>SUMIFS(※集計※障害学生情報入力シート!$K$29:$K$1028,障害学生情報入力シート!$E$29:$E$1028,障害学生情報入力シート!$E$4,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03" s="1121">
        <f>SUMIFS(※集計※障害学生情報入力シート!$K$29:$K$1028,障害学生情報入力シート!$E$29:$E$1028,障害学生情報入力シート!$E$4,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03" s="1122">
        <f>SUMIFS(※集計※障害学生情報入力シート!$K$29:$K$1028,障害学生情報入力シート!$E$29:$E$1028,障害学生情報入力シート!$E$4,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03" s="1122">
        <f>SUMIFS(※集計※障害学生情報入力シート!$K$29:$K$1028,障害学生情報入力シート!$E$29:$E$1028,障害学生情報入力シート!$E$4,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03" s="1249">
        <f>SUMIFS(※集計※障害学生情報入力シート!$K$29:$K$1028,障害学生情報入力シート!$E$29:$E$1028,障害学生情報入力シート!$E$4,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03" s="1120">
        <f>SUMIFS(※集計※障害学生情報入力シート!$K$29:$K$1028,障害学生情報入力シート!$E$29:$E$1028,障害学生情報入力シート!$E$4,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03" s="1121">
        <f>SUMIFS(※集計※障害学生情報入力シート!$K$29:$K$1028,障害学生情報入力シート!$E$29:$E$1028,障害学生情報入力シート!$E$4,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03" s="1122">
        <f>SUMIFS(※集計※障害学生情報入力シート!$K$29:$K$1028,障害学生情報入力シート!$E$29:$E$1028,障害学生情報入力シート!$E$4,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03" s="1122">
        <f>SUMIFS(※集計※障害学生情報入力シート!$K$29:$K$1028,障害学生情報入力シート!$E$29:$E$1028,障害学生情報入力シート!$E$4,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03" s="1122">
        <f>SUMIFS(※集計※障害学生情報入力シート!$K$29:$K$1028,障害学生情報入力シート!$E$29:$E$1028,障害学生情報入力シート!$E$4,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03" s="1249">
        <f>SUMIFS(※集計※障害学生情報入力シート!$K$29:$K$1028,障害学生情報入力シート!$E$29:$E$1028,障害学生情報入力シート!$E$4,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03" s="1120">
        <f>SUMIFS(※集計※障害学生情報入力シート!$K$29:$K$1028,障害学生情報入力シート!$E$29:$E$1028,障害学生情報入力シート!$E$4,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03" s="1250">
        <f>SUMIFS(※集計※障害学生情報入力シート!$K$29:$K$1028,障害学生情報入力シート!$E$29:$E$1028,障害学生情報入力シート!$E$4,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03" s="1123">
        <f>SUMIFS(※集計※障害学生情報入力シート!$K$29:$K$1028,障害学生情報入力シート!$E$29:$E$1028,障害学生情報入力シート!$E$4,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03" s="1123">
        <f>SUMIFS(※集計※障害学生情報入力シート!$K$29:$K$1028,障害学生情報入力シート!$E$29:$E$1028,障害学生情報入力シート!$E$4,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03" s="1251">
        <f>SUMIFS(※集計※障害学生情報入力シート!$K$29:$K$1028,障害学生情報入力シート!$E$29:$E$1028,障害学生情報入力シート!$E$4,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03" s="1283">
        <f t="shared" si="7"/>
        <v>0</v>
      </c>
    </row>
    <row r="104" spans="1:33" s="151" customFormat="1" ht="18" customHeight="1" x14ac:dyDescent="0.4">
      <c r="A104" s="2323"/>
      <c r="B104" s="1287"/>
      <c r="C104" s="1279"/>
      <c r="D104" s="1284"/>
      <c r="E104" s="1284"/>
      <c r="F104" s="1285" t="s">
        <v>1919</v>
      </c>
      <c r="G104" s="1255">
        <f>SUMIFS(※集計※障害学生情報入力シート!$L$29:$L$1028,障害学生情報入力シート!$E$29:$E$1028,障害学生情報入力シート!$E$4,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04" s="1256">
        <f>SUMIFS(※集計※障害学生情報入力シート!$L$29:$L$1028,障害学生情報入力シート!$E$29:$E$1028,障害学生情報入力シート!$E$4,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04" s="1127">
        <f>SUMIFS(※集計※障害学生情報入力シート!$L$29:$L$1028,障害学生情報入力シート!$E$29:$E$1028,障害学生情報入力シート!$E$4,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04" s="1128">
        <f>SUMIFS(※集計※障害学生情報入力シート!$L$29:$L$1028,障害学生情報入力シート!$E$29:$E$1028,障害学生情報入力シート!$E$4,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04" s="1125">
        <f>SUMIFS(※集計※障害学生情報入力シート!$L$29:$L$1028,障害学生情報入力シート!$E$29:$E$1028,障害学生情報入力シート!$E$4,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04" s="1127">
        <f>SUMIFS(※集計※障害学生情報入力シート!$L$29:$L$1028,障害学生情報入力シート!$E$29:$E$1028,障害学生情報入力シート!$E$4,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04" s="1128">
        <f>SUMIFS(※集計※障害学生情報入力シート!$L$29:$L$1028,障害学生情報入力シート!$E$29:$E$1028,障害学生情報入力シート!$E$4,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04" s="1125">
        <f>SUMIFS(※集計※障害学生情報入力シート!$L$29:$L$1028,障害学生情報入力シート!$E$29:$E$1028,障害学生情報入力シート!$E$4,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04" s="1125">
        <f>SUMIFS(※集計※障害学生情報入力シート!$L$29:$L$1028,障害学生情報入力シート!$E$29:$E$1028,障害学生情報入力シート!$E$4,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04" s="1127">
        <f>SUMIFS(※集計※障害学生情報入力シート!$L$29:$L$1028,障害学生情報入力シート!$E$29:$E$1028,障害学生情報入力シート!$E$4,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04" s="1128">
        <f>SUMIFS(※集計※障害学生情報入力シート!$L$29:$L$1028,障害学生情報入力シート!$E$29:$E$1028,障害学生情報入力シート!$E$4,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04" s="1128">
        <f>SUMIFS(※集計※障害学生情報入力シート!$L$29:$L$1028,障害学生情報入力シート!$E$29:$E$1028,障害学生情報入力シート!$E$4,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04" s="1125">
        <f>SUMIFS(※集計※障害学生情報入力シート!$L$29:$L$1028,障害学生情報入力シート!$E$29:$E$1028,障害学生情報入力シート!$E$4,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04" s="1125">
        <f>SUMIFS(※集計※障害学生情報入力シート!$L$29:$L$1028,障害学生情報入力シート!$E$29:$E$1028,障害学生情報入力シート!$E$4,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04" s="1126">
        <f>SUMIFS(※集計※障害学生情報入力シート!$L$29:$L$1028,障害学生情報入力シート!$E$29:$E$1028,障害学生情報入力シート!$E$4,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04" s="1127">
        <f>SUMIFS(※集計※障害学生情報入力シート!$L$29:$L$1028,障害学生情報入力シート!$E$29:$E$1028,障害学生情報入力シート!$E$4,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04" s="1128">
        <f>SUMIFS(※集計※障害学生情報入力シート!$L$29:$L$1028,障害学生情報入力シート!$E$29:$E$1028,障害学生情報入力シート!$E$4,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04" s="1125">
        <f>SUMIFS(※集計※障害学生情報入力シート!$L$29:$L$1028,障害学生情報入力シート!$E$29:$E$1028,障害学生情報入力シート!$E$4,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04" s="1125">
        <f>SUMIFS(※集計※障害学生情報入力シート!$L$29:$L$1028,障害学生情報入力シート!$E$29:$E$1028,障害学生情報入力シート!$E$4,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04" s="1125">
        <f>SUMIFS(※集計※障害学生情報入力シート!$L$29:$L$1028,障害学生情報入力シート!$E$29:$E$1028,障害学生情報入力シート!$E$4,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04" s="1126">
        <f>SUMIFS(※集計※障害学生情報入力シート!$L$29:$L$1028,障害学生情報入力シート!$E$29:$E$1028,障害学生情報入力シート!$E$4,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04" s="1127">
        <f>SUMIFS(※集計※障害学生情報入力シート!$L$29:$L$1028,障害学生情報入力シート!$E$29:$E$1028,障害学生情報入力シート!$E$4,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04" s="1257">
        <f>SUMIFS(※集計※障害学生情報入力シート!$L$29:$L$1028,障害学生情報入力シート!$E$29:$E$1028,障害学生情報入力シート!$E$4,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04" s="1169">
        <f>SUMIFS(※集計※障害学生情報入力シート!$L$29:$L$1028,障害学生情報入力シート!$E$29:$E$1028,障害学生情報入力シート!$E$4,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04" s="1169">
        <f>SUMIFS(※集計※障害学生情報入力シート!$L$29:$L$1028,障害学生情報入力シート!$E$29:$E$1028,障害学生情報入力シート!$E$4,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04" s="1258">
        <f>SUMIFS(※集計※障害学生情報入力シート!$L$29:$L$1028,障害学生情報入力シート!$E$29:$E$1028,障害学生情報入力シート!$E$4,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04" s="1286">
        <f t="shared" si="7"/>
        <v>0</v>
      </c>
    </row>
    <row r="105" spans="1:33" s="151" customFormat="1" ht="18" customHeight="1" x14ac:dyDescent="0.4">
      <c r="A105" s="2323"/>
      <c r="B105" s="2298" t="s">
        <v>1607</v>
      </c>
      <c r="C105" s="2299"/>
      <c r="D105" s="2302" t="s">
        <v>1605</v>
      </c>
      <c r="E105" s="2302"/>
      <c r="F105" s="2302"/>
      <c r="G105" s="1150">
        <f>COUNTIFS(障害学生情報入力シート!$E$29:$E$1028,障害学生情報入力シート!$E$4,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05" s="1151">
        <f>COUNTIFS(障害学生情報入力シート!$E$29:$E$1028,障害学生情報入力シート!$E$4,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05" s="1152">
        <f>COUNTIFS(障害学生情報入力シート!$E$29:$E$1028,障害学生情報入力シート!$E$4,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05" s="1153">
        <f>COUNTIFS(障害学生情報入力シート!$E$29:$E$1028,障害学生情報入力シート!$E$4,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05" s="1154">
        <f>COUNTIFS(障害学生情報入力シート!$E$29:$E$1028,障害学生情報入力シート!$E$4,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05" s="1152">
        <f>COUNTIFS(障害学生情報入力シート!$E$29:$E$1028,障害学生情報入力シート!$E$4,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05" s="1153">
        <f>COUNTIFS(障害学生情報入力シート!$E$29:$E$1028,障害学生情報入力シート!$E$4,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05" s="1154">
        <f>COUNTIFS(障害学生情報入力シート!$E$29:$E$1028,障害学生情報入力シート!$E$4,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05" s="1154">
        <f>COUNTIFS(障害学生情報入力シート!$E$29:$E$1028,障害学生情報入力シート!$E$4,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05" s="1152">
        <f>COUNTIFS(障害学生情報入力シート!$E$29:$E$1028,障害学生情報入力シート!$E$4,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05" s="1153">
        <f>COUNTIFS(障害学生情報入力シート!$E$29:$E$1028,障害学生情報入力シート!$E$4,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05" s="1153">
        <f>COUNTIFS(障害学生情報入力シート!$E$29:$E$1028,障害学生情報入力シート!$E$4,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05" s="1154">
        <f>COUNTIFS(障害学生情報入力シート!$E$29:$E$1028,障害学生情報入力シート!$E$4,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05" s="1154">
        <f>COUNTIFS(障害学生情報入力シート!$E$29:$E$1028,障害学生情報入力シート!$E$4,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05" s="1260">
        <f>COUNTIFS(障害学生情報入力シート!$E$29:$E$1028,障害学生情報入力シート!$E$4,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05" s="1152">
        <f>COUNTIFS(障害学生情報入力シート!$E$29:$E$1028,障害学生情報入力シート!$E$4,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05" s="1153">
        <f>COUNTIFS(障害学生情報入力シート!$E$29:$E$1028,障害学生情報入力シート!$E$4,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05" s="1154">
        <f>COUNTIFS(障害学生情報入力シート!$E$29:$E$1028,障害学生情報入力シート!$E$4,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05" s="1154">
        <f>COUNTIFS(障害学生情報入力シート!$E$29:$E$1028,障害学生情報入力シート!$E$4,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05" s="1154">
        <f>COUNTIFS(障害学生情報入力シート!$E$29:$E$1028,障害学生情報入力シート!$E$4,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05" s="1158">
        <f>COUNTIFS(障害学生情報入力シート!$E$29:$E$1028,障害学生情報入力シート!$E$4,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05" s="1159">
        <f>COUNTIFS(障害学生情報入力シート!$E$29:$E$1028,障害学生情報入力シート!$E$4,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05" s="1161">
        <f>COUNTIFS(障害学生情報入力シート!$E$29:$E$1028,障害学生情報入力シート!$E$4,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05" s="1162">
        <f>COUNTIFS(障害学生情報入力シート!$E$29:$E$1028,障害学生情報入力シート!$E$4,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05" s="1162">
        <f>COUNTIFS(障害学生情報入力シート!$E$29:$E$1028,障害学生情報入力シート!$E$4,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05" s="1163">
        <f>COUNTIFS(障害学生情報入力シート!$E$29:$E$1028,障害学生情報入力シート!$E$4,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05" s="1281">
        <f t="shared" si="7"/>
        <v>0</v>
      </c>
    </row>
    <row r="106" spans="1:33" s="151" customFormat="1" ht="18" customHeight="1" x14ac:dyDescent="0.4">
      <c r="A106" s="2323"/>
      <c r="B106" s="2300"/>
      <c r="C106" s="2301"/>
      <c r="D106" s="1282"/>
      <c r="E106" s="2303" t="s">
        <v>1602</v>
      </c>
      <c r="F106" s="2304"/>
      <c r="G106" s="1119">
        <f>SUMIFS(※集計※障害学生情報入力シート!$K$29:$K$1028,障害学生情報入力シート!$E$29:$E$1028,障害学生情報入力シート!$E$4,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06" s="717">
        <f>SUMIFS(※集計※障害学生情報入力シート!$K$29:$K$1028,障害学生情報入力シート!$E$29:$E$1028,障害学生情報入力シート!$E$4,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06" s="1120">
        <f>SUMIFS(※集計※障害学生情報入力シート!$K$29:$K$1028,障害学生情報入力シート!$E$29:$E$1028,障害学生情報入力シート!$E$4,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06" s="1121">
        <f>SUMIFS(※集計※障害学生情報入力シート!$K$29:$K$1028,障害学生情報入力シート!$E$29:$E$1028,障害学生情報入力シート!$E$4,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06" s="1122">
        <f>SUMIFS(※集計※障害学生情報入力シート!$K$29:$K$1028,障害学生情報入力シート!$E$29:$E$1028,障害学生情報入力シート!$E$4,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06" s="1120">
        <f>SUMIFS(※集計※障害学生情報入力シート!$K$29:$K$1028,障害学生情報入力シート!$E$29:$E$1028,障害学生情報入力シート!$E$4,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06" s="1121">
        <f>SUMIFS(※集計※障害学生情報入力シート!$K$29:$K$1028,障害学生情報入力シート!$E$29:$E$1028,障害学生情報入力シート!$E$4,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06" s="1122">
        <f>SUMIFS(※集計※障害学生情報入力シート!$K$29:$K$1028,障害学生情報入力シート!$E$29:$E$1028,障害学生情報入力シート!$E$4,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06" s="1122">
        <f>SUMIFS(※集計※障害学生情報入力シート!$K$29:$K$1028,障害学生情報入力シート!$E$29:$E$1028,障害学生情報入力シート!$E$4,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06" s="1120">
        <f>SUMIFS(※集計※障害学生情報入力シート!$K$29:$K$1028,障害学生情報入力シート!$E$29:$E$1028,障害学生情報入力シート!$E$4,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06" s="1121">
        <f>SUMIFS(※集計※障害学生情報入力シート!$K$29:$K$1028,障害学生情報入力シート!$E$29:$E$1028,障害学生情報入力シート!$E$4,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06" s="1121">
        <f>SUMIFS(※集計※障害学生情報入力シート!$K$29:$K$1028,障害学生情報入力シート!$E$29:$E$1028,障害学生情報入力シート!$E$4,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06" s="1122">
        <f>SUMIFS(※集計※障害学生情報入力シート!$K$29:$K$1028,障害学生情報入力シート!$E$29:$E$1028,障害学生情報入力シート!$E$4,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06" s="1122">
        <f>SUMIFS(※集計※障害学生情報入力シート!$K$29:$K$1028,障害学生情報入力シート!$E$29:$E$1028,障害学生情報入力シート!$E$4,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06" s="1249">
        <f>SUMIFS(※集計※障害学生情報入力シート!$K$29:$K$1028,障害学生情報入力シート!$E$29:$E$1028,障害学生情報入力シート!$E$4,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06" s="1120">
        <f>SUMIFS(※集計※障害学生情報入力シート!$K$29:$K$1028,障害学生情報入力シート!$E$29:$E$1028,障害学生情報入力シート!$E$4,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06" s="1121">
        <f>SUMIFS(※集計※障害学生情報入力シート!$K$29:$K$1028,障害学生情報入力シート!$E$29:$E$1028,障害学生情報入力シート!$E$4,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06" s="1122">
        <f>SUMIFS(※集計※障害学生情報入力シート!$K$29:$K$1028,障害学生情報入力シート!$E$29:$E$1028,障害学生情報入力シート!$E$4,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06" s="1122">
        <f>SUMIFS(※集計※障害学生情報入力シート!$K$29:$K$1028,障害学生情報入力シート!$E$29:$E$1028,障害学生情報入力シート!$E$4,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06" s="1122">
        <f>SUMIFS(※集計※障害学生情報入力シート!$K$29:$K$1028,障害学生情報入力シート!$E$29:$E$1028,障害学生情報入力シート!$E$4,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06" s="1249">
        <f>SUMIFS(※集計※障害学生情報入力シート!$K$29:$K$1028,障害学生情報入力シート!$E$29:$E$1028,障害学生情報入力シート!$E$4,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06" s="1120">
        <f>SUMIFS(※集計※障害学生情報入力シート!$K$29:$K$1028,障害学生情報入力シート!$E$29:$E$1028,障害学生情報入力シート!$E$4,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06" s="1250">
        <f>SUMIFS(※集計※障害学生情報入力シート!$K$29:$K$1028,障害学生情報入力シート!$E$29:$E$1028,障害学生情報入力シート!$E$4,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06" s="1123">
        <f>SUMIFS(※集計※障害学生情報入力シート!$K$29:$K$1028,障害学生情報入力シート!$E$29:$E$1028,障害学生情報入力シート!$E$4,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06" s="1123">
        <f>SUMIFS(※集計※障害学生情報入力シート!$K$29:$K$1028,障害学生情報入力シート!$E$29:$E$1028,障害学生情報入力シート!$E$4,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06" s="1251">
        <f>SUMIFS(※集計※障害学生情報入力シート!$K$29:$K$1028,障害学生情報入力シート!$E$29:$E$1028,障害学生情報入力シート!$E$4,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06" s="1283">
        <f t="shared" si="7"/>
        <v>0</v>
      </c>
    </row>
    <row r="107" spans="1:33" s="151" customFormat="1" ht="18" customHeight="1" x14ac:dyDescent="0.4">
      <c r="A107" s="2323"/>
      <c r="B107" s="1274"/>
      <c r="C107" s="1279"/>
      <c r="D107" s="1284"/>
      <c r="E107" s="1284"/>
      <c r="F107" s="1285" t="s">
        <v>1919</v>
      </c>
      <c r="G107" s="1255">
        <f>SUMIFS(※集計※障害学生情報入力シート!$L$29:$L$1028,障害学生情報入力シート!$E$29:$E$1028,障害学生情報入力シート!$E$4,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07" s="1256">
        <f>SUMIFS(※集計※障害学生情報入力シート!$L$29:$L$1028,障害学生情報入力シート!$E$29:$E$1028,障害学生情報入力シート!$E$4,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07" s="1127">
        <f>SUMIFS(※集計※障害学生情報入力シート!$L$29:$L$1028,障害学生情報入力シート!$E$29:$E$1028,障害学生情報入力シート!$E$4,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07" s="1128">
        <f>SUMIFS(※集計※障害学生情報入力シート!$L$29:$L$1028,障害学生情報入力シート!$E$29:$E$1028,障害学生情報入力シート!$E$4,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07" s="1125">
        <f>SUMIFS(※集計※障害学生情報入力シート!$L$29:$L$1028,障害学生情報入力シート!$E$29:$E$1028,障害学生情報入力シート!$E$4,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07" s="1127">
        <f>SUMIFS(※集計※障害学生情報入力シート!$L$29:$L$1028,障害学生情報入力シート!$E$29:$E$1028,障害学生情報入力シート!$E$4,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07" s="1128">
        <f>SUMIFS(※集計※障害学生情報入力シート!$L$29:$L$1028,障害学生情報入力シート!$E$29:$E$1028,障害学生情報入力シート!$E$4,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07" s="1125">
        <f>SUMIFS(※集計※障害学生情報入力シート!$L$29:$L$1028,障害学生情報入力シート!$E$29:$E$1028,障害学生情報入力シート!$E$4,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07" s="1125">
        <f>SUMIFS(※集計※障害学生情報入力シート!$L$29:$L$1028,障害学生情報入力シート!$E$29:$E$1028,障害学生情報入力シート!$E$4,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07" s="1127">
        <f>SUMIFS(※集計※障害学生情報入力シート!$L$29:$L$1028,障害学生情報入力シート!$E$29:$E$1028,障害学生情報入力シート!$E$4,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07" s="1128">
        <f>SUMIFS(※集計※障害学生情報入力シート!$L$29:$L$1028,障害学生情報入力シート!$E$29:$E$1028,障害学生情報入力シート!$E$4,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07" s="1128">
        <f>SUMIFS(※集計※障害学生情報入力シート!$L$29:$L$1028,障害学生情報入力シート!$E$29:$E$1028,障害学生情報入力シート!$E$4,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07" s="1125">
        <f>SUMIFS(※集計※障害学生情報入力シート!$L$29:$L$1028,障害学生情報入力シート!$E$29:$E$1028,障害学生情報入力シート!$E$4,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07" s="1125">
        <f>SUMIFS(※集計※障害学生情報入力シート!$L$29:$L$1028,障害学生情報入力シート!$E$29:$E$1028,障害学生情報入力シート!$E$4,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07" s="1126">
        <f>SUMIFS(※集計※障害学生情報入力シート!$L$29:$L$1028,障害学生情報入力シート!$E$29:$E$1028,障害学生情報入力シート!$E$4,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07" s="1127">
        <f>SUMIFS(※集計※障害学生情報入力シート!$L$29:$L$1028,障害学生情報入力シート!$E$29:$E$1028,障害学生情報入力シート!$E$4,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07" s="1128">
        <f>SUMIFS(※集計※障害学生情報入力シート!$L$29:$L$1028,障害学生情報入力シート!$E$29:$E$1028,障害学生情報入力シート!$E$4,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07" s="1125">
        <f>SUMIFS(※集計※障害学生情報入力シート!$L$29:$L$1028,障害学生情報入力シート!$E$29:$E$1028,障害学生情報入力シート!$E$4,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07" s="1125">
        <f>SUMIFS(※集計※障害学生情報入力シート!$L$29:$L$1028,障害学生情報入力シート!$E$29:$E$1028,障害学生情報入力シート!$E$4,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07" s="1125">
        <f>SUMIFS(※集計※障害学生情報入力シート!$L$29:$L$1028,障害学生情報入力シート!$E$29:$E$1028,障害学生情報入力シート!$E$4,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07" s="1126">
        <f>SUMIFS(※集計※障害学生情報入力シート!$L$29:$L$1028,障害学生情報入力シート!$E$29:$E$1028,障害学生情報入力シート!$E$4,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07" s="1127">
        <f>SUMIFS(※集計※障害学生情報入力シート!$L$29:$L$1028,障害学生情報入力シート!$E$29:$E$1028,障害学生情報入力シート!$E$4,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07" s="1257">
        <f>SUMIFS(※集計※障害学生情報入力シート!$L$29:$L$1028,障害学生情報入力シート!$E$29:$E$1028,障害学生情報入力シート!$E$4,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07" s="1169">
        <f>SUMIFS(※集計※障害学生情報入力シート!$L$29:$L$1028,障害学生情報入力シート!$E$29:$E$1028,障害学生情報入力シート!$E$4,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07" s="1169">
        <f>SUMIFS(※集計※障害学生情報入力シート!$L$29:$L$1028,障害学生情報入力シート!$E$29:$E$1028,障害学生情報入力シート!$E$4,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07" s="1258">
        <f>SUMIFS(※集計※障害学生情報入力シート!$L$29:$L$1028,障害学生情報入力シート!$E$29:$E$1028,障害学生情報入力シート!$E$4,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07" s="1286">
        <f t="shared" si="7"/>
        <v>0</v>
      </c>
    </row>
    <row r="108" spans="1:33" s="151" customFormat="1" ht="18" customHeight="1" x14ac:dyDescent="0.4">
      <c r="A108" s="2323"/>
      <c r="B108" s="2298" t="s">
        <v>1608</v>
      </c>
      <c r="C108" s="2299"/>
      <c r="D108" s="2302" t="s">
        <v>1605</v>
      </c>
      <c r="E108" s="2302"/>
      <c r="F108" s="2302"/>
      <c r="G108" s="1150">
        <f>COUNTIFS(障害学生情報入力シート!$E$29:$E$1028,障害学生情報入力シート!$E$4,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08" s="1151">
        <f>COUNTIFS(障害学生情報入力シート!$E$29:$E$1028,障害学生情報入力シート!$E$4,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08" s="1152">
        <f>COUNTIFS(障害学生情報入力シート!$E$29:$E$1028,障害学生情報入力シート!$E$4,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08" s="1153">
        <f>COUNTIFS(障害学生情報入力シート!$E$29:$E$1028,障害学生情報入力シート!$E$4,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08" s="1154">
        <f>COUNTIFS(障害学生情報入力シート!$E$29:$E$1028,障害学生情報入力シート!$E$4,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08" s="1152">
        <f>COUNTIFS(障害学生情報入力シート!$E$29:$E$1028,障害学生情報入力シート!$E$4,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08" s="1153">
        <f>COUNTIFS(障害学生情報入力シート!$E$29:$E$1028,障害学生情報入力シート!$E$4,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08" s="1154">
        <f>COUNTIFS(障害学生情報入力シート!$E$29:$E$1028,障害学生情報入力シート!$E$4,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08" s="1154">
        <f>COUNTIFS(障害学生情報入力シート!$E$29:$E$1028,障害学生情報入力シート!$E$4,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08" s="1152">
        <f>COUNTIFS(障害学生情報入力シート!$E$29:$E$1028,障害学生情報入力シート!$E$4,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08" s="1153">
        <f>COUNTIFS(障害学生情報入力シート!$E$29:$E$1028,障害学生情報入力シート!$E$4,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08" s="1153">
        <f>COUNTIFS(障害学生情報入力シート!$E$29:$E$1028,障害学生情報入力シート!$E$4,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08" s="1154">
        <f>COUNTIFS(障害学生情報入力シート!$E$29:$E$1028,障害学生情報入力シート!$E$4,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08" s="1154">
        <f>COUNTIFS(障害学生情報入力シート!$E$29:$E$1028,障害学生情報入力シート!$E$4,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08" s="1260">
        <f>COUNTIFS(障害学生情報入力シート!$E$29:$E$1028,障害学生情報入力シート!$E$4,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08" s="1152">
        <f>COUNTIFS(障害学生情報入力シート!$E$29:$E$1028,障害学生情報入力シート!$E$4,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08" s="1153">
        <f>COUNTIFS(障害学生情報入力シート!$E$29:$E$1028,障害学生情報入力シート!$E$4,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08" s="1154">
        <f>COUNTIFS(障害学生情報入力シート!$E$29:$E$1028,障害学生情報入力シート!$E$4,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08" s="1154">
        <f>COUNTIFS(障害学生情報入力シート!$E$29:$E$1028,障害学生情報入力シート!$E$4,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08" s="1154">
        <f>COUNTIFS(障害学生情報入力シート!$E$29:$E$1028,障害学生情報入力シート!$E$4,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08" s="1158">
        <f>COUNTIFS(障害学生情報入力シート!$E$29:$E$1028,障害学生情報入力シート!$E$4,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08" s="1159">
        <f>COUNTIFS(障害学生情報入力シート!$E$29:$E$1028,障害学生情報入力シート!$E$4,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08" s="1161">
        <f>COUNTIFS(障害学生情報入力シート!$E$29:$E$1028,障害学生情報入力シート!$E$4,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08" s="1162">
        <f>COUNTIFS(障害学生情報入力シート!$E$29:$E$1028,障害学生情報入力シート!$E$4,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08" s="1162">
        <f>COUNTIFS(障害学生情報入力シート!$E$29:$E$1028,障害学生情報入力シート!$E$4,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08" s="1163">
        <f>COUNTIFS(障害学生情報入力シート!$E$29:$E$1028,障害学生情報入力シート!$E$4,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08" s="1281">
        <f t="shared" si="7"/>
        <v>0</v>
      </c>
    </row>
    <row r="109" spans="1:33" s="151" customFormat="1" ht="18" customHeight="1" x14ac:dyDescent="0.4">
      <c r="A109" s="2323"/>
      <c r="B109" s="2300"/>
      <c r="C109" s="2301"/>
      <c r="D109" s="1282"/>
      <c r="E109" s="2303" t="s">
        <v>1602</v>
      </c>
      <c r="F109" s="2304"/>
      <c r="G109" s="1119">
        <f>SUMIFS(※集計※障害学生情報入力シート!$K$29:$K$1028,障害学生情報入力シート!$E$29:$E$1028,障害学生情報入力シート!$E$4,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09" s="717">
        <f>SUMIFS(※集計※障害学生情報入力シート!$K$29:$K$1028,障害学生情報入力シート!$E$29:$E$1028,障害学生情報入力シート!$E$4,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09" s="1120">
        <f>SUMIFS(※集計※障害学生情報入力シート!$K$29:$K$1028,障害学生情報入力シート!$E$29:$E$1028,障害学生情報入力シート!$E$4,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09" s="1121">
        <f>SUMIFS(※集計※障害学生情報入力シート!$K$29:$K$1028,障害学生情報入力シート!$E$29:$E$1028,障害学生情報入力シート!$E$4,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09" s="1122">
        <f>SUMIFS(※集計※障害学生情報入力シート!$K$29:$K$1028,障害学生情報入力シート!$E$29:$E$1028,障害学生情報入力シート!$E$4,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09" s="1120">
        <f>SUMIFS(※集計※障害学生情報入力シート!$K$29:$K$1028,障害学生情報入力シート!$E$29:$E$1028,障害学生情報入力シート!$E$4,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09" s="1121">
        <f>SUMIFS(※集計※障害学生情報入力シート!$K$29:$K$1028,障害学生情報入力シート!$E$29:$E$1028,障害学生情報入力シート!$E$4,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09" s="1122">
        <f>SUMIFS(※集計※障害学生情報入力シート!$K$29:$K$1028,障害学生情報入力シート!$E$29:$E$1028,障害学生情報入力シート!$E$4,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09" s="1122">
        <f>SUMIFS(※集計※障害学生情報入力シート!$K$29:$K$1028,障害学生情報入力シート!$E$29:$E$1028,障害学生情報入力シート!$E$4,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09" s="1120">
        <f>SUMIFS(※集計※障害学生情報入力シート!$K$29:$K$1028,障害学生情報入力シート!$E$29:$E$1028,障害学生情報入力シート!$E$4,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09" s="1121">
        <f>SUMIFS(※集計※障害学生情報入力シート!$K$29:$K$1028,障害学生情報入力シート!$E$29:$E$1028,障害学生情報入力シート!$E$4,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09" s="1121">
        <f>SUMIFS(※集計※障害学生情報入力シート!$K$29:$K$1028,障害学生情報入力シート!$E$29:$E$1028,障害学生情報入力シート!$E$4,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09" s="1122">
        <f>SUMIFS(※集計※障害学生情報入力シート!$K$29:$K$1028,障害学生情報入力シート!$E$29:$E$1028,障害学生情報入力シート!$E$4,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09" s="1122">
        <f>SUMIFS(※集計※障害学生情報入力シート!$K$29:$K$1028,障害学生情報入力シート!$E$29:$E$1028,障害学生情報入力シート!$E$4,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09" s="1249">
        <f>SUMIFS(※集計※障害学生情報入力シート!$K$29:$K$1028,障害学生情報入力シート!$E$29:$E$1028,障害学生情報入力シート!$E$4,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09" s="1120">
        <f>SUMIFS(※集計※障害学生情報入力シート!$K$29:$K$1028,障害学生情報入力シート!$E$29:$E$1028,障害学生情報入力シート!$E$4,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09" s="1121">
        <f>SUMIFS(※集計※障害学生情報入力シート!$K$29:$K$1028,障害学生情報入力シート!$E$29:$E$1028,障害学生情報入力シート!$E$4,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09" s="1122">
        <f>SUMIFS(※集計※障害学生情報入力シート!$K$29:$K$1028,障害学生情報入力シート!$E$29:$E$1028,障害学生情報入力シート!$E$4,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09" s="1122">
        <f>SUMIFS(※集計※障害学生情報入力シート!$K$29:$K$1028,障害学生情報入力シート!$E$29:$E$1028,障害学生情報入力シート!$E$4,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09" s="1122">
        <f>SUMIFS(※集計※障害学生情報入力シート!$K$29:$K$1028,障害学生情報入力シート!$E$29:$E$1028,障害学生情報入力シート!$E$4,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09" s="1249">
        <f>SUMIFS(※集計※障害学生情報入力シート!$K$29:$K$1028,障害学生情報入力シート!$E$29:$E$1028,障害学生情報入力シート!$E$4,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09" s="1120">
        <f>SUMIFS(※集計※障害学生情報入力シート!$K$29:$K$1028,障害学生情報入力シート!$E$29:$E$1028,障害学生情報入力シート!$E$4,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09" s="1250">
        <f>SUMIFS(※集計※障害学生情報入力シート!$K$29:$K$1028,障害学生情報入力シート!$E$29:$E$1028,障害学生情報入力シート!$E$4,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09" s="1123">
        <f>SUMIFS(※集計※障害学生情報入力シート!$K$29:$K$1028,障害学生情報入力シート!$E$29:$E$1028,障害学生情報入力シート!$E$4,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09" s="1123">
        <f>SUMIFS(※集計※障害学生情報入力シート!$K$29:$K$1028,障害学生情報入力シート!$E$29:$E$1028,障害学生情報入力シート!$E$4,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09" s="1251">
        <f>SUMIFS(※集計※障害学生情報入力シート!$K$29:$K$1028,障害学生情報入力シート!$E$29:$E$1028,障害学生情報入力シート!$E$4,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09" s="1283">
        <f t="shared" si="7"/>
        <v>0</v>
      </c>
    </row>
    <row r="110" spans="1:33" s="151" customFormat="1" ht="18" customHeight="1" x14ac:dyDescent="0.4">
      <c r="A110" s="2323"/>
      <c r="B110" s="1274"/>
      <c r="C110" s="1275"/>
      <c r="D110" s="1284"/>
      <c r="E110" s="1284"/>
      <c r="F110" s="1285" t="s">
        <v>1919</v>
      </c>
      <c r="G110" s="1255">
        <f>SUMIFS(※集計※障害学生情報入力シート!$L$29:$L$1028,障害学生情報入力シート!$E$29:$E$1028,障害学生情報入力シート!$E$4,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10" s="1256">
        <f>SUMIFS(※集計※障害学生情報入力シート!$L$29:$L$1028,障害学生情報入力シート!$E$29:$E$1028,障害学生情報入力シート!$E$4,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10" s="1127">
        <f>SUMIFS(※集計※障害学生情報入力シート!$L$29:$L$1028,障害学生情報入力シート!$E$29:$E$1028,障害学生情報入力シート!$E$4,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10" s="1128">
        <f>SUMIFS(※集計※障害学生情報入力シート!$L$29:$L$1028,障害学生情報入力シート!$E$29:$E$1028,障害学生情報入力シート!$E$4,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10" s="1125">
        <f>SUMIFS(※集計※障害学生情報入力シート!$L$29:$L$1028,障害学生情報入力シート!$E$29:$E$1028,障害学生情報入力シート!$E$4,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10" s="1127">
        <f>SUMIFS(※集計※障害学生情報入力シート!$L$29:$L$1028,障害学生情報入力シート!$E$29:$E$1028,障害学生情報入力シート!$E$4,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10" s="1128">
        <f>SUMIFS(※集計※障害学生情報入力シート!$L$29:$L$1028,障害学生情報入力シート!$E$29:$E$1028,障害学生情報入力シート!$E$4,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10" s="1125">
        <f>SUMIFS(※集計※障害学生情報入力シート!$L$29:$L$1028,障害学生情報入力シート!$E$29:$E$1028,障害学生情報入力シート!$E$4,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10" s="1125">
        <f>SUMIFS(※集計※障害学生情報入力シート!$L$29:$L$1028,障害学生情報入力シート!$E$29:$E$1028,障害学生情報入力シート!$E$4,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10" s="1127">
        <f>SUMIFS(※集計※障害学生情報入力シート!$L$29:$L$1028,障害学生情報入力シート!$E$29:$E$1028,障害学生情報入力シート!$E$4,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10" s="1128">
        <f>SUMIFS(※集計※障害学生情報入力シート!$L$29:$L$1028,障害学生情報入力シート!$E$29:$E$1028,障害学生情報入力シート!$E$4,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10" s="1128">
        <f>SUMIFS(※集計※障害学生情報入力シート!$L$29:$L$1028,障害学生情報入力シート!$E$29:$E$1028,障害学生情報入力シート!$E$4,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10" s="1125">
        <f>SUMIFS(※集計※障害学生情報入力シート!$L$29:$L$1028,障害学生情報入力シート!$E$29:$E$1028,障害学生情報入力シート!$E$4,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10" s="1125">
        <f>SUMIFS(※集計※障害学生情報入力シート!$L$29:$L$1028,障害学生情報入力シート!$E$29:$E$1028,障害学生情報入力シート!$E$4,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10" s="1126">
        <f>SUMIFS(※集計※障害学生情報入力シート!$L$29:$L$1028,障害学生情報入力シート!$E$29:$E$1028,障害学生情報入力シート!$E$4,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10" s="1127">
        <f>SUMIFS(※集計※障害学生情報入力シート!$L$29:$L$1028,障害学生情報入力シート!$E$29:$E$1028,障害学生情報入力シート!$E$4,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10" s="1128">
        <f>SUMIFS(※集計※障害学生情報入力シート!$L$29:$L$1028,障害学生情報入力シート!$E$29:$E$1028,障害学生情報入力シート!$E$4,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10" s="1125">
        <f>SUMIFS(※集計※障害学生情報入力シート!$L$29:$L$1028,障害学生情報入力シート!$E$29:$E$1028,障害学生情報入力シート!$E$4,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10" s="1125">
        <f>SUMIFS(※集計※障害学生情報入力シート!$L$29:$L$1028,障害学生情報入力シート!$E$29:$E$1028,障害学生情報入力シート!$E$4,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10" s="1125">
        <f>SUMIFS(※集計※障害学生情報入力シート!$L$29:$L$1028,障害学生情報入力シート!$E$29:$E$1028,障害学生情報入力シート!$E$4,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10" s="1126">
        <f>SUMIFS(※集計※障害学生情報入力シート!$L$29:$L$1028,障害学生情報入力シート!$E$29:$E$1028,障害学生情報入力シート!$E$4,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10" s="1127">
        <f>SUMIFS(※集計※障害学生情報入力シート!$L$29:$L$1028,障害学生情報入力シート!$E$29:$E$1028,障害学生情報入力シート!$E$4,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10" s="1257">
        <f>SUMIFS(※集計※障害学生情報入力シート!$L$29:$L$1028,障害学生情報入力シート!$E$29:$E$1028,障害学生情報入力シート!$E$4,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10" s="1169">
        <f>SUMIFS(※集計※障害学生情報入力シート!$L$29:$L$1028,障害学生情報入力シート!$E$29:$E$1028,障害学生情報入力シート!$E$4,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10" s="1169">
        <f>SUMIFS(※集計※障害学生情報入力シート!$L$29:$L$1028,障害学生情報入力シート!$E$29:$E$1028,障害学生情報入力シート!$E$4,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10" s="1258">
        <f>SUMIFS(※集計※障害学生情報入力シート!$L$29:$L$1028,障害学生情報入力シート!$E$29:$E$1028,障害学生情報入力シート!$E$4,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10" s="1286">
        <f t="shared" si="7"/>
        <v>0</v>
      </c>
    </row>
    <row r="111" spans="1:33" s="151" customFormat="1" ht="18" customHeight="1" x14ac:dyDescent="0.4">
      <c r="A111" s="2323"/>
      <c r="B111" s="2298" t="s">
        <v>1609</v>
      </c>
      <c r="C111" s="2299"/>
      <c r="D111" s="2302" t="s">
        <v>1605</v>
      </c>
      <c r="E111" s="2302"/>
      <c r="F111" s="2302"/>
      <c r="G111" s="1150">
        <f>COUNTIFS(障害学生情報入力シート!$E$29:$E$1028,障害学生情報入力シート!$E$4,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11" s="1151">
        <f>COUNTIFS(障害学生情報入力シート!$E$29:$E$1028,障害学生情報入力シート!$E$4,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11" s="1152">
        <f>COUNTIFS(障害学生情報入力シート!$E$29:$E$1028,障害学生情報入力シート!$E$4,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11" s="1153">
        <f>COUNTIFS(障害学生情報入力シート!$E$29:$E$1028,障害学生情報入力シート!$E$4,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11" s="1154">
        <f>COUNTIFS(障害学生情報入力シート!$E$29:$E$1028,障害学生情報入力シート!$E$4,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11" s="1152">
        <f>COUNTIFS(障害学生情報入力シート!$E$29:$E$1028,障害学生情報入力シート!$E$4,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11" s="1153">
        <f>COUNTIFS(障害学生情報入力シート!$E$29:$E$1028,障害学生情報入力シート!$E$4,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11" s="1154">
        <f>COUNTIFS(障害学生情報入力シート!$E$29:$E$1028,障害学生情報入力シート!$E$4,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11" s="1154">
        <f>COUNTIFS(障害学生情報入力シート!$E$29:$E$1028,障害学生情報入力シート!$E$4,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11" s="1152">
        <f>COUNTIFS(障害学生情報入力シート!$E$29:$E$1028,障害学生情報入力シート!$E$4,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11" s="1153">
        <f>COUNTIFS(障害学生情報入力シート!$E$29:$E$1028,障害学生情報入力シート!$E$4,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11" s="1153">
        <f>COUNTIFS(障害学生情報入力シート!$E$29:$E$1028,障害学生情報入力シート!$E$4,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11" s="1154">
        <f>COUNTIFS(障害学生情報入力シート!$E$29:$E$1028,障害学生情報入力シート!$E$4,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11" s="1154">
        <f>COUNTIFS(障害学生情報入力シート!$E$29:$E$1028,障害学生情報入力シート!$E$4,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11" s="1260">
        <f>COUNTIFS(障害学生情報入力シート!$E$29:$E$1028,障害学生情報入力シート!$E$4,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11" s="1152">
        <f>COUNTIFS(障害学生情報入力シート!$E$29:$E$1028,障害学生情報入力シート!$E$4,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11" s="1153">
        <f>COUNTIFS(障害学生情報入力シート!$E$29:$E$1028,障害学生情報入力シート!$E$4,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11" s="1154">
        <f>COUNTIFS(障害学生情報入力シート!$E$29:$E$1028,障害学生情報入力シート!$E$4,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11" s="1154">
        <f>COUNTIFS(障害学生情報入力シート!$E$29:$E$1028,障害学生情報入力シート!$E$4,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11" s="1154">
        <f>COUNTIFS(障害学生情報入力シート!$E$29:$E$1028,障害学生情報入力シート!$E$4,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11" s="1158">
        <f>COUNTIFS(障害学生情報入力シート!$E$29:$E$1028,障害学生情報入力シート!$E$4,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11" s="1159">
        <f>COUNTIFS(障害学生情報入力シート!$E$29:$E$1028,障害学生情報入力シート!$E$4,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11" s="1161">
        <f>COUNTIFS(障害学生情報入力シート!$E$29:$E$1028,障害学生情報入力シート!$E$4,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11" s="1162">
        <f>COUNTIFS(障害学生情報入力シート!$E$29:$E$1028,障害学生情報入力シート!$E$4,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11" s="1162">
        <f>COUNTIFS(障害学生情報入力シート!$E$29:$E$1028,障害学生情報入力シート!$E$4,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11" s="1163">
        <f>COUNTIFS(障害学生情報入力シート!$E$29:$E$1028,障害学生情報入力シート!$E$4,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11" s="1281">
        <f t="shared" si="7"/>
        <v>0</v>
      </c>
    </row>
    <row r="112" spans="1:33" s="151" customFormat="1" ht="18" customHeight="1" x14ac:dyDescent="0.4">
      <c r="A112" s="2323"/>
      <c r="B112" s="2300"/>
      <c r="C112" s="2301"/>
      <c r="D112" s="1282"/>
      <c r="E112" s="2303" t="s">
        <v>1602</v>
      </c>
      <c r="F112" s="2304"/>
      <c r="G112" s="1119">
        <f>SUMIFS(※集計※障害学生情報入力シート!$K$29:$K$1028,障害学生情報入力シート!$E$29:$E$1028,障害学生情報入力シート!$E$4,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12" s="717">
        <f>SUMIFS(※集計※障害学生情報入力シート!$K$29:$K$1028,障害学生情報入力シート!$E$29:$E$1028,障害学生情報入力シート!$E$4,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12" s="1120">
        <f>SUMIFS(※集計※障害学生情報入力シート!$K$29:$K$1028,障害学生情報入力シート!$E$29:$E$1028,障害学生情報入力シート!$E$4,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12" s="1121">
        <f>SUMIFS(※集計※障害学生情報入力シート!$K$29:$K$1028,障害学生情報入力シート!$E$29:$E$1028,障害学生情報入力シート!$E$4,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12" s="1122">
        <f>SUMIFS(※集計※障害学生情報入力シート!$K$29:$K$1028,障害学生情報入力シート!$E$29:$E$1028,障害学生情報入力シート!$E$4,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12" s="1120">
        <f>SUMIFS(※集計※障害学生情報入力シート!$K$29:$K$1028,障害学生情報入力シート!$E$29:$E$1028,障害学生情報入力シート!$E$4,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12" s="1121">
        <f>SUMIFS(※集計※障害学生情報入力シート!$K$29:$K$1028,障害学生情報入力シート!$E$29:$E$1028,障害学生情報入力シート!$E$4,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12" s="1122">
        <f>SUMIFS(※集計※障害学生情報入力シート!$K$29:$K$1028,障害学生情報入力シート!$E$29:$E$1028,障害学生情報入力シート!$E$4,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12" s="1122">
        <f>SUMIFS(※集計※障害学生情報入力シート!$K$29:$K$1028,障害学生情報入力シート!$E$29:$E$1028,障害学生情報入力シート!$E$4,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12" s="1120">
        <f>SUMIFS(※集計※障害学生情報入力シート!$K$29:$K$1028,障害学生情報入力シート!$E$29:$E$1028,障害学生情報入力シート!$E$4,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12" s="1121">
        <f>SUMIFS(※集計※障害学生情報入力シート!$K$29:$K$1028,障害学生情報入力シート!$E$29:$E$1028,障害学生情報入力シート!$E$4,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12" s="1121">
        <f>SUMIFS(※集計※障害学生情報入力シート!$K$29:$K$1028,障害学生情報入力シート!$E$29:$E$1028,障害学生情報入力シート!$E$4,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12" s="1122">
        <f>SUMIFS(※集計※障害学生情報入力シート!$K$29:$K$1028,障害学生情報入力シート!$E$29:$E$1028,障害学生情報入力シート!$E$4,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12" s="1122">
        <f>SUMIFS(※集計※障害学生情報入力シート!$K$29:$K$1028,障害学生情報入力シート!$E$29:$E$1028,障害学生情報入力シート!$E$4,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12" s="1249">
        <f>SUMIFS(※集計※障害学生情報入力シート!$K$29:$K$1028,障害学生情報入力シート!$E$29:$E$1028,障害学生情報入力シート!$E$4,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12" s="1120">
        <f>SUMIFS(※集計※障害学生情報入力シート!$K$29:$K$1028,障害学生情報入力シート!$E$29:$E$1028,障害学生情報入力シート!$E$4,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12" s="1121">
        <f>SUMIFS(※集計※障害学生情報入力シート!$K$29:$K$1028,障害学生情報入力シート!$E$29:$E$1028,障害学生情報入力シート!$E$4,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12" s="1122">
        <f>SUMIFS(※集計※障害学生情報入力シート!$K$29:$K$1028,障害学生情報入力シート!$E$29:$E$1028,障害学生情報入力シート!$E$4,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12" s="1122">
        <f>SUMIFS(※集計※障害学生情報入力シート!$K$29:$K$1028,障害学生情報入力シート!$E$29:$E$1028,障害学生情報入力シート!$E$4,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12" s="1122">
        <f>SUMIFS(※集計※障害学生情報入力シート!$K$29:$K$1028,障害学生情報入力シート!$E$29:$E$1028,障害学生情報入力シート!$E$4,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12" s="1249">
        <f>SUMIFS(※集計※障害学生情報入力シート!$K$29:$K$1028,障害学生情報入力シート!$E$29:$E$1028,障害学生情報入力シート!$E$4,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12" s="1120">
        <f>SUMIFS(※集計※障害学生情報入力シート!$K$29:$K$1028,障害学生情報入力シート!$E$29:$E$1028,障害学生情報入力シート!$E$4,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12" s="1250">
        <f>SUMIFS(※集計※障害学生情報入力シート!$K$29:$K$1028,障害学生情報入力シート!$E$29:$E$1028,障害学生情報入力シート!$E$4,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12" s="1123">
        <f>SUMIFS(※集計※障害学生情報入力シート!$K$29:$K$1028,障害学生情報入力シート!$E$29:$E$1028,障害学生情報入力シート!$E$4,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12" s="1123">
        <f>SUMIFS(※集計※障害学生情報入力シート!$K$29:$K$1028,障害学生情報入力シート!$E$29:$E$1028,障害学生情報入力シート!$E$4,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12" s="1251">
        <f>SUMIFS(※集計※障害学生情報入力シート!$K$29:$K$1028,障害学生情報入力シート!$E$29:$E$1028,障害学生情報入力シート!$E$4,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12" s="1283">
        <f t="shared" si="7"/>
        <v>0</v>
      </c>
    </row>
    <row r="113" spans="1:33" s="151" customFormat="1" ht="18" customHeight="1" x14ac:dyDescent="0.4">
      <c r="A113" s="2323"/>
      <c r="B113" s="1274"/>
      <c r="C113" s="1275"/>
      <c r="D113" s="1284"/>
      <c r="E113" s="1284"/>
      <c r="F113" s="1285" t="s">
        <v>1919</v>
      </c>
      <c r="G113" s="1255">
        <f>SUMIFS(※集計※障害学生情報入力シート!$L$29:$L$1028,障害学生情報入力シート!$E$29:$E$1028,障害学生情報入力シート!$E$4,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13" s="1256">
        <f>SUMIFS(※集計※障害学生情報入力シート!$L$29:$L$1028,障害学生情報入力シート!$E$29:$E$1028,障害学生情報入力シート!$E$4,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13" s="1127">
        <f>SUMIFS(※集計※障害学生情報入力シート!$L$29:$L$1028,障害学生情報入力シート!$E$29:$E$1028,障害学生情報入力シート!$E$4,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13" s="1128">
        <f>SUMIFS(※集計※障害学生情報入力シート!$L$29:$L$1028,障害学生情報入力シート!$E$29:$E$1028,障害学生情報入力シート!$E$4,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13" s="1125">
        <f>SUMIFS(※集計※障害学生情報入力シート!$L$29:$L$1028,障害学生情報入力シート!$E$29:$E$1028,障害学生情報入力シート!$E$4,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13" s="1127">
        <f>SUMIFS(※集計※障害学生情報入力シート!$L$29:$L$1028,障害学生情報入力シート!$E$29:$E$1028,障害学生情報入力シート!$E$4,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13" s="1128">
        <f>SUMIFS(※集計※障害学生情報入力シート!$L$29:$L$1028,障害学生情報入力シート!$E$29:$E$1028,障害学生情報入力シート!$E$4,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13" s="1125">
        <f>SUMIFS(※集計※障害学生情報入力シート!$L$29:$L$1028,障害学生情報入力シート!$E$29:$E$1028,障害学生情報入力シート!$E$4,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13" s="1125">
        <f>SUMIFS(※集計※障害学生情報入力シート!$L$29:$L$1028,障害学生情報入力シート!$E$29:$E$1028,障害学生情報入力シート!$E$4,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13" s="1127">
        <f>SUMIFS(※集計※障害学生情報入力シート!$L$29:$L$1028,障害学生情報入力シート!$E$29:$E$1028,障害学生情報入力シート!$E$4,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13" s="1128">
        <f>SUMIFS(※集計※障害学生情報入力シート!$L$29:$L$1028,障害学生情報入力シート!$E$29:$E$1028,障害学生情報入力シート!$E$4,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13" s="1128">
        <f>SUMIFS(※集計※障害学生情報入力シート!$L$29:$L$1028,障害学生情報入力シート!$E$29:$E$1028,障害学生情報入力シート!$E$4,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13" s="1125">
        <f>SUMIFS(※集計※障害学生情報入力シート!$L$29:$L$1028,障害学生情報入力シート!$E$29:$E$1028,障害学生情報入力シート!$E$4,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13" s="1125">
        <f>SUMIFS(※集計※障害学生情報入力シート!$L$29:$L$1028,障害学生情報入力シート!$E$29:$E$1028,障害学生情報入力シート!$E$4,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13" s="1126">
        <f>SUMIFS(※集計※障害学生情報入力シート!$L$29:$L$1028,障害学生情報入力シート!$E$29:$E$1028,障害学生情報入力シート!$E$4,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13" s="1127">
        <f>SUMIFS(※集計※障害学生情報入力シート!$L$29:$L$1028,障害学生情報入力シート!$E$29:$E$1028,障害学生情報入力シート!$E$4,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13" s="1128">
        <f>SUMIFS(※集計※障害学生情報入力シート!$L$29:$L$1028,障害学生情報入力シート!$E$29:$E$1028,障害学生情報入力シート!$E$4,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13" s="1125">
        <f>SUMIFS(※集計※障害学生情報入力シート!$L$29:$L$1028,障害学生情報入力シート!$E$29:$E$1028,障害学生情報入力シート!$E$4,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13" s="1125">
        <f>SUMIFS(※集計※障害学生情報入力シート!$L$29:$L$1028,障害学生情報入力シート!$E$29:$E$1028,障害学生情報入力シート!$E$4,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13" s="1125">
        <f>SUMIFS(※集計※障害学生情報入力シート!$L$29:$L$1028,障害学生情報入力シート!$E$29:$E$1028,障害学生情報入力シート!$E$4,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13" s="1126">
        <f>SUMIFS(※集計※障害学生情報入力シート!$L$29:$L$1028,障害学生情報入力シート!$E$29:$E$1028,障害学生情報入力シート!$E$4,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13" s="1127">
        <f>SUMIFS(※集計※障害学生情報入力シート!$L$29:$L$1028,障害学生情報入力シート!$E$29:$E$1028,障害学生情報入力シート!$E$4,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13" s="1257">
        <f>SUMIFS(※集計※障害学生情報入力シート!$L$29:$L$1028,障害学生情報入力シート!$E$29:$E$1028,障害学生情報入力シート!$E$4,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13" s="1169">
        <f>SUMIFS(※集計※障害学生情報入力シート!$L$29:$L$1028,障害学生情報入力シート!$E$29:$E$1028,障害学生情報入力シート!$E$4,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13" s="1169">
        <f>SUMIFS(※集計※障害学生情報入力シート!$L$29:$L$1028,障害学生情報入力シート!$E$29:$E$1028,障害学生情報入力シート!$E$4,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13" s="1258">
        <f>SUMIFS(※集計※障害学生情報入力シート!$L$29:$L$1028,障害学生情報入力シート!$E$29:$E$1028,障害学生情報入力シート!$E$4,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13" s="1286">
        <f t="shared" si="7"/>
        <v>0</v>
      </c>
    </row>
    <row r="114" spans="1:33" s="151" customFormat="1" ht="18" customHeight="1" x14ac:dyDescent="0.4">
      <c r="A114" s="2323"/>
      <c r="B114" s="2314" t="s">
        <v>1610</v>
      </c>
      <c r="C114" s="2315"/>
      <c r="D114" s="2302" t="s">
        <v>1605</v>
      </c>
      <c r="E114" s="2302"/>
      <c r="F114" s="2302"/>
      <c r="G114" s="1150">
        <f>COUNTIFS(障害学生情報入力シート!$E$29:$E$1028,障害学生情報入力シート!$E$4,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14" s="1151">
        <f>COUNTIFS(障害学生情報入力シート!$E$29:$E$1028,障害学生情報入力シート!$E$4,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14" s="1152">
        <f>COUNTIFS(障害学生情報入力シート!$E$29:$E$1028,障害学生情報入力シート!$E$4,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14" s="1153">
        <f>COUNTIFS(障害学生情報入力シート!$E$29:$E$1028,障害学生情報入力シート!$E$4,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14" s="1154">
        <f>COUNTIFS(障害学生情報入力シート!$E$29:$E$1028,障害学生情報入力シート!$E$4,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14" s="1152">
        <f>COUNTIFS(障害学生情報入力シート!$E$29:$E$1028,障害学生情報入力シート!$E$4,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14" s="1153">
        <f>COUNTIFS(障害学生情報入力シート!$E$29:$E$1028,障害学生情報入力シート!$E$4,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14" s="1154">
        <f>COUNTIFS(障害学生情報入力シート!$E$29:$E$1028,障害学生情報入力シート!$E$4,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14" s="1154">
        <f>COUNTIFS(障害学生情報入力シート!$E$29:$E$1028,障害学生情報入力シート!$E$4,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14" s="1152">
        <f>COUNTIFS(障害学生情報入力シート!$E$29:$E$1028,障害学生情報入力シート!$E$4,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14" s="1153">
        <f>COUNTIFS(障害学生情報入力シート!$E$29:$E$1028,障害学生情報入力シート!$E$4,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14" s="1153">
        <f>COUNTIFS(障害学生情報入力シート!$E$29:$E$1028,障害学生情報入力シート!$E$4,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14" s="1154">
        <f>COUNTIFS(障害学生情報入力シート!$E$29:$E$1028,障害学生情報入力シート!$E$4,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14" s="1154">
        <f>COUNTIFS(障害学生情報入力シート!$E$29:$E$1028,障害学生情報入力シート!$E$4,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14" s="1260">
        <f>COUNTIFS(障害学生情報入力シート!$E$29:$E$1028,障害学生情報入力シート!$E$4,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14" s="1152">
        <f>COUNTIFS(障害学生情報入力シート!$E$29:$E$1028,障害学生情報入力シート!$E$4,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14" s="1153">
        <f>COUNTIFS(障害学生情報入力シート!$E$29:$E$1028,障害学生情報入力シート!$E$4,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14" s="1154">
        <f>COUNTIFS(障害学生情報入力シート!$E$29:$E$1028,障害学生情報入力シート!$E$4,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14" s="1154">
        <f>COUNTIFS(障害学生情報入力シート!$E$29:$E$1028,障害学生情報入力シート!$E$4,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14" s="1154">
        <f>COUNTIFS(障害学生情報入力シート!$E$29:$E$1028,障害学生情報入力シート!$E$4,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14" s="1158">
        <f>COUNTIFS(障害学生情報入力シート!$E$29:$E$1028,障害学生情報入力シート!$E$4,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14" s="1159">
        <f>COUNTIFS(障害学生情報入力シート!$E$29:$E$1028,障害学生情報入力シート!$E$4,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14" s="1161">
        <f>COUNTIFS(障害学生情報入力シート!$E$29:$E$1028,障害学生情報入力シート!$E$4,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14" s="1162">
        <f>COUNTIFS(障害学生情報入力シート!$E$29:$E$1028,障害学生情報入力シート!$E$4,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14" s="1162">
        <f>COUNTIFS(障害学生情報入力シート!$E$29:$E$1028,障害学生情報入力シート!$E$4,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14" s="1163">
        <f>COUNTIFS(障害学生情報入力シート!$E$29:$E$1028,障害学生情報入力シート!$E$4,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14" s="1281">
        <f t="shared" si="7"/>
        <v>0</v>
      </c>
    </row>
    <row r="115" spans="1:33" s="151" customFormat="1" ht="18" customHeight="1" x14ac:dyDescent="0.4">
      <c r="A115" s="2323"/>
      <c r="B115" s="2316"/>
      <c r="C115" s="2317"/>
      <c r="D115" s="1282"/>
      <c r="E115" s="2303" t="s">
        <v>1602</v>
      </c>
      <c r="F115" s="2304"/>
      <c r="G115" s="1119">
        <f>SUMIFS(※集計※障害学生情報入力シート!$K$29:$K$1028,障害学生情報入力シート!$E$29:$E$1028,障害学生情報入力シート!$E$4,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15" s="717">
        <f>SUMIFS(※集計※障害学生情報入力シート!$K$29:$K$1028,障害学生情報入力シート!$E$29:$E$1028,障害学生情報入力シート!$E$4,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15" s="1120">
        <f>SUMIFS(※集計※障害学生情報入力シート!$K$29:$K$1028,障害学生情報入力シート!$E$29:$E$1028,障害学生情報入力シート!$E$4,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15" s="1121">
        <f>SUMIFS(※集計※障害学生情報入力シート!$K$29:$K$1028,障害学生情報入力シート!$E$29:$E$1028,障害学生情報入力シート!$E$4,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15" s="1122">
        <f>SUMIFS(※集計※障害学生情報入力シート!$K$29:$K$1028,障害学生情報入力シート!$E$29:$E$1028,障害学生情報入力シート!$E$4,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15" s="1120">
        <f>SUMIFS(※集計※障害学生情報入力シート!$K$29:$K$1028,障害学生情報入力シート!$E$29:$E$1028,障害学生情報入力シート!$E$4,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15" s="1121">
        <f>SUMIFS(※集計※障害学生情報入力シート!$K$29:$K$1028,障害学生情報入力シート!$E$29:$E$1028,障害学生情報入力シート!$E$4,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15" s="1122">
        <f>SUMIFS(※集計※障害学生情報入力シート!$K$29:$K$1028,障害学生情報入力シート!$E$29:$E$1028,障害学生情報入力シート!$E$4,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15" s="1122">
        <f>SUMIFS(※集計※障害学生情報入力シート!$K$29:$K$1028,障害学生情報入力シート!$E$29:$E$1028,障害学生情報入力シート!$E$4,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15" s="1120">
        <f>SUMIFS(※集計※障害学生情報入力シート!$K$29:$K$1028,障害学生情報入力シート!$E$29:$E$1028,障害学生情報入力シート!$E$4,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15" s="1121">
        <f>SUMIFS(※集計※障害学生情報入力シート!$K$29:$K$1028,障害学生情報入力シート!$E$29:$E$1028,障害学生情報入力シート!$E$4,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15" s="1121">
        <f>SUMIFS(※集計※障害学生情報入力シート!$K$29:$K$1028,障害学生情報入力シート!$E$29:$E$1028,障害学生情報入力シート!$E$4,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15" s="1122">
        <f>SUMIFS(※集計※障害学生情報入力シート!$K$29:$K$1028,障害学生情報入力シート!$E$29:$E$1028,障害学生情報入力シート!$E$4,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15" s="1122">
        <f>SUMIFS(※集計※障害学生情報入力シート!$K$29:$K$1028,障害学生情報入力シート!$E$29:$E$1028,障害学生情報入力シート!$E$4,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15" s="1249">
        <f>SUMIFS(※集計※障害学生情報入力シート!$K$29:$K$1028,障害学生情報入力シート!$E$29:$E$1028,障害学生情報入力シート!$E$4,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15" s="1120">
        <f>SUMIFS(※集計※障害学生情報入力シート!$K$29:$K$1028,障害学生情報入力シート!$E$29:$E$1028,障害学生情報入力シート!$E$4,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15" s="1121">
        <f>SUMIFS(※集計※障害学生情報入力シート!$K$29:$K$1028,障害学生情報入力シート!$E$29:$E$1028,障害学生情報入力シート!$E$4,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15" s="1122">
        <f>SUMIFS(※集計※障害学生情報入力シート!$K$29:$K$1028,障害学生情報入力シート!$E$29:$E$1028,障害学生情報入力シート!$E$4,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15" s="1122">
        <f>SUMIFS(※集計※障害学生情報入力シート!$K$29:$K$1028,障害学生情報入力シート!$E$29:$E$1028,障害学生情報入力シート!$E$4,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15" s="1122">
        <f>SUMIFS(※集計※障害学生情報入力シート!$K$29:$K$1028,障害学生情報入力シート!$E$29:$E$1028,障害学生情報入力シート!$E$4,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15" s="1249">
        <f>SUMIFS(※集計※障害学生情報入力シート!$K$29:$K$1028,障害学生情報入力シート!$E$29:$E$1028,障害学生情報入力シート!$E$4,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15" s="1120">
        <f>SUMIFS(※集計※障害学生情報入力シート!$K$29:$K$1028,障害学生情報入力シート!$E$29:$E$1028,障害学生情報入力シート!$E$4,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15" s="1250">
        <f>SUMIFS(※集計※障害学生情報入力シート!$K$29:$K$1028,障害学生情報入力シート!$E$29:$E$1028,障害学生情報入力シート!$E$4,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15" s="1123">
        <f>SUMIFS(※集計※障害学生情報入力シート!$K$29:$K$1028,障害学生情報入力シート!$E$29:$E$1028,障害学生情報入力シート!$E$4,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15" s="1123">
        <f>SUMIFS(※集計※障害学生情報入力シート!$K$29:$K$1028,障害学生情報入力シート!$E$29:$E$1028,障害学生情報入力シート!$E$4,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15" s="1251">
        <f>SUMIFS(※集計※障害学生情報入力シート!$K$29:$K$1028,障害学生情報入力シート!$E$29:$E$1028,障害学生情報入力シート!$E$4,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15" s="1283">
        <f t="shared" si="7"/>
        <v>0</v>
      </c>
    </row>
    <row r="116" spans="1:33" s="151" customFormat="1" ht="18" customHeight="1" x14ac:dyDescent="0.4">
      <c r="A116" s="2323"/>
      <c r="B116" s="2318"/>
      <c r="C116" s="2319"/>
      <c r="D116" s="1284"/>
      <c r="E116" s="1284"/>
      <c r="F116" s="1285" t="s">
        <v>1919</v>
      </c>
      <c r="G116" s="1255">
        <f>SUMIFS(※集計※障害学生情報入力シート!$L$29:$L$1028,障害学生情報入力シート!$E$29:$E$1028,障害学生情報入力シート!$E$4,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16" s="1256">
        <f>SUMIFS(※集計※障害学生情報入力シート!$L$29:$L$1028,障害学生情報入力シート!$E$29:$E$1028,障害学生情報入力シート!$E$4,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16" s="1127">
        <f>SUMIFS(※集計※障害学生情報入力シート!$L$29:$L$1028,障害学生情報入力シート!$E$29:$E$1028,障害学生情報入力シート!$E$4,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16" s="1128">
        <f>SUMIFS(※集計※障害学生情報入力シート!$L$29:$L$1028,障害学生情報入力シート!$E$29:$E$1028,障害学生情報入力シート!$E$4,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16" s="1125">
        <f>SUMIFS(※集計※障害学生情報入力シート!$L$29:$L$1028,障害学生情報入力シート!$E$29:$E$1028,障害学生情報入力シート!$E$4,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16" s="1127">
        <f>SUMIFS(※集計※障害学生情報入力シート!$L$29:$L$1028,障害学生情報入力シート!$E$29:$E$1028,障害学生情報入力シート!$E$4,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16" s="1128">
        <f>SUMIFS(※集計※障害学生情報入力シート!$L$29:$L$1028,障害学生情報入力シート!$E$29:$E$1028,障害学生情報入力シート!$E$4,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16" s="1125">
        <f>SUMIFS(※集計※障害学生情報入力シート!$L$29:$L$1028,障害学生情報入力シート!$E$29:$E$1028,障害学生情報入力シート!$E$4,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16" s="1125">
        <f>SUMIFS(※集計※障害学生情報入力シート!$L$29:$L$1028,障害学生情報入力シート!$E$29:$E$1028,障害学生情報入力シート!$E$4,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16" s="1127">
        <f>SUMIFS(※集計※障害学生情報入力シート!$L$29:$L$1028,障害学生情報入力シート!$E$29:$E$1028,障害学生情報入力シート!$E$4,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16" s="1128">
        <f>SUMIFS(※集計※障害学生情報入力シート!$L$29:$L$1028,障害学生情報入力シート!$E$29:$E$1028,障害学生情報入力シート!$E$4,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16" s="1128">
        <f>SUMIFS(※集計※障害学生情報入力シート!$L$29:$L$1028,障害学生情報入力シート!$E$29:$E$1028,障害学生情報入力シート!$E$4,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16" s="1125">
        <f>SUMIFS(※集計※障害学生情報入力シート!$L$29:$L$1028,障害学生情報入力シート!$E$29:$E$1028,障害学生情報入力シート!$E$4,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16" s="1125">
        <f>SUMIFS(※集計※障害学生情報入力シート!$L$29:$L$1028,障害学生情報入力シート!$E$29:$E$1028,障害学生情報入力シート!$E$4,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16" s="1126">
        <f>SUMIFS(※集計※障害学生情報入力シート!$L$29:$L$1028,障害学生情報入力シート!$E$29:$E$1028,障害学生情報入力シート!$E$4,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16" s="1127">
        <f>SUMIFS(※集計※障害学生情報入力シート!$L$29:$L$1028,障害学生情報入力シート!$E$29:$E$1028,障害学生情報入力シート!$E$4,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16" s="1128">
        <f>SUMIFS(※集計※障害学生情報入力シート!$L$29:$L$1028,障害学生情報入力シート!$E$29:$E$1028,障害学生情報入力シート!$E$4,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16" s="1125">
        <f>SUMIFS(※集計※障害学生情報入力シート!$L$29:$L$1028,障害学生情報入力シート!$E$29:$E$1028,障害学生情報入力シート!$E$4,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16" s="1125">
        <f>SUMIFS(※集計※障害学生情報入力シート!$L$29:$L$1028,障害学生情報入力シート!$E$29:$E$1028,障害学生情報入力シート!$E$4,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16" s="1125">
        <f>SUMIFS(※集計※障害学生情報入力シート!$L$29:$L$1028,障害学生情報入力シート!$E$29:$E$1028,障害学生情報入力シート!$E$4,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16" s="1126">
        <f>SUMIFS(※集計※障害学生情報入力シート!$L$29:$L$1028,障害学生情報入力シート!$E$29:$E$1028,障害学生情報入力シート!$E$4,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16" s="1127">
        <f>SUMIFS(※集計※障害学生情報入力シート!$L$29:$L$1028,障害学生情報入力シート!$E$29:$E$1028,障害学生情報入力シート!$E$4,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16" s="1257">
        <f>SUMIFS(※集計※障害学生情報入力シート!$L$29:$L$1028,障害学生情報入力シート!$E$29:$E$1028,障害学生情報入力シート!$E$4,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16" s="1169">
        <f>SUMIFS(※集計※障害学生情報入力シート!$L$29:$L$1028,障害学生情報入力シート!$E$29:$E$1028,障害学生情報入力シート!$E$4,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16" s="1169">
        <f>SUMIFS(※集計※障害学生情報入力シート!$L$29:$L$1028,障害学生情報入力シート!$E$29:$E$1028,障害学生情報入力シート!$E$4,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16" s="1258">
        <f>SUMIFS(※集計※障害学生情報入力シート!$L$29:$L$1028,障害学生情報入力シート!$E$29:$E$1028,障害学生情報入力シート!$E$4,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16" s="1286">
        <f t="shared" si="7"/>
        <v>0</v>
      </c>
    </row>
    <row r="117" spans="1:33" s="151" customFormat="1" ht="18" customHeight="1" x14ac:dyDescent="0.4">
      <c r="A117" s="2323"/>
      <c r="B117" s="2305" t="s">
        <v>2005</v>
      </c>
      <c r="C117" s="2299"/>
      <c r="D117" s="2302" t="s">
        <v>1605</v>
      </c>
      <c r="E117" s="2302"/>
      <c r="F117" s="2302"/>
      <c r="G117" s="1150">
        <f>COUNTIFS(障害学生情報入力シート!$E$29:$E$1028,障害学生情報入力シート!$E$4,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17" s="1151">
        <f>COUNTIFS(障害学生情報入力シート!$E$29:$E$1028,障害学生情報入力シート!$E$4,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17" s="1152">
        <f>COUNTIFS(障害学生情報入力シート!$E$29:$E$1028,障害学生情報入力シート!$E$4,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17" s="1153">
        <f>COUNTIFS(障害学生情報入力シート!$E$29:$E$1028,障害学生情報入力シート!$E$4,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17" s="1154">
        <f>COUNTIFS(障害学生情報入力シート!$E$29:$E$1028,障害学生情報入力シート!$E$4,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17" s="1152">
        <f>COUNTIFS(障害学生情報入力シート!$E$29:$E$1028,障害学生情報入力シート!$E$4,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17" s="1153">
        <f>COUNTIFS(障害学生情報入力シート!$E$29:$E$1028,障害学生情報入力シート!$E$4,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17" s="1154">
        <f>COUNTIFS(障害学生情報入力シート!$E$29:$E$1028,障害学生情報入力シート!$E$4,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17" s="1154">
        <f>COUNTIFS(障害学生情報入力シート!$E$29:$E$1028,障害学生情報入力シート!$E$4,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17" s="1152">
        <f>COUNTIFS(障害学生情報入力シート!$E$29:$E$1028,障害学生情報入力シート!$E$4,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17" s="1153">
        <f>COUNTIFS(障害学生情報入力シート!$E$29:$E$1028,障害学生情報入力シート!$E$4,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17" s="1153">
        <f>COUNTIFS(障害学生情報入力シート!$E$29:$E$1028,障害学生情報入力シート!$E$4,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17" s="1154">
        <f>COUNTIFS(障害学生情報入力シート!$E$29:$E$1028,障害学生情報入力シート!$E$4,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17" s="1154">
        <f>COUNTIFS(障害学生情報入力シート!$E$29:$E$1028,障害学生情報入力シート!$E$4,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17" s="1260">
        <f>COUNTIFS(障害学生情報入力シート!$E$29:$E$1028,障害学生情報入力シート!$E$4,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17" s="1152">
        <f>COUNTIFS(障害学生情報入力シート!$E$29:$E$1028,障害学生情報入力シート!$E$4,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17" s="1153">
        <f>COUNTIFS(障害学生情報入力シート!$E$29:$E$1028,障害学生情報入力シート!$E$4,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17" s="1154">
        <f>COUNTIFS(障害学生情報入力シート!$E$29:$E$1028,障害学生情報入力シート!$E$4,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17" s="1154">
        <f>COUNTIFS(障害学生情報入力シート!$E$29:$E$1028,障害学生情報入力シート!$E$4,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17" s="1154">
        <f>COUNTIFS(障害学生情報入力シート!$E$29:$E$1028,障害学生情報入力シート!$E$4,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17" s="1158">
        <f>COUNTIFS(障害学生情報入力シート!$E$29:$E$1028,障害学生情報入力シート!$E$4,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17" s="1159">
        <f>COUNTIFS(障害学生情報入力シート!$E$29:$E$1028,障害学生情報入力シート!$E$4,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17" s="1161">
        <f>COUNTIFS(障害学生情報入力シート!$E$29:$E$1028,障害学生情報入力シート!$E$4,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17" s="1162">
        <f>COUNTIFS(障害学生情報入力シート!$E$29:$E$1028,障害学生情報入力シート!$E$4,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17" s="1162">
        <f>COUNTIFS(障害学生情報入力シート!$E$29:$E$1028,障害学生情報入力シート!$E$4,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17" s="1163">
        <f>COUNTIFS(障害学生情報入力シート!$E$29:$E$1028,障害学生情報入力シート!$E$4,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17" s="1281">
        <f t="shared" si="7"/>
        <v>0</v>
      </c>
    </row>
    <row r="118" spans="1:33" s="151" customFormat="1" ht="18" customHeight="1" x14ac:dyDescent="0.4">
      <c r="A118" s="2323"/>
      <c r="B118" s="2306"/>
      <c r="C118" s="2301"/>
      <c r="D118" s="1282"/>
      <c r="E118" s="2303" t="s">
        <v>1602</v>
      </c>
      <c r="F118" s="2304"/>
      <c r="G118" s="1119">
        <f>SUMIFS(※集計※障害学生情報入力シート!$K$29:$K$1028,障害学生情報入力シート!$E$29:$E$1028,障害学生情報入力シート!$E$4,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18" s="717">
        <f>SUMIFS(※集計※障害学生情報入力シート!$K$29:$K$1028,障害学生情報入力シート!$E$29:$E$1028,障害学生情報入力シート!$E$4,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18" s="1120">
        <f>SUMIFS(※集計※障害学生情報入力シート!$K$29:$K$1028,障害学生情報入力シート!$E$29:$E$1028,障害学生情報入力シート!$E$4,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18" s="1121">
        <f>SUMIFS(※集計※障害学生情報入力シート!$K$29:$K$1028,障害学生情報入力シート!$E$29:$E$1028,障害学生情報入力シート!$E$4,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18" s="1122">
        <f>SUMIFS(※集計※障害学生情報入力シート!$K$29:$K$1028,障害学生情報入力シート!$E$29:$E$1028,障害学生情報入力シート!$E$4,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18" s="1120">
        <f>SUMIFS(※集計※障害学生情報入力シート!$K$29:$K$1028,障害学生情報入力シート!$E$29:$E$1028,障害学生情報入力シート!$E$4,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18" s="1121">
        <f>SUMIFS(※集計※障害学生情報入力シート!$K$29:$K$1028,障害学生情報入力シート!$E$29:$E$1028,障害学生情報入力シート!$E$4,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18" s="1122">
        <f>SUMIFS(※集計※障害学生情報入力シート!$K$29:$K$1028,障害学生情報入力シート!$E$29:$E$1028,障害学生情報入力シート!$E$4,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18" s="1122">
        <f>SUMIFS(※集計※障害学生情報入力シート!$K$29:$K$1028,障害学生情報入力シート!$E$29:$E$1028,障害学生情報入力シート!$E$4,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18" s="1120">
        <f>SUMIFS(※集計※障害学生情報入力シート!$K$29:$K$1028,障害学生情報入力シート!$E$29:$E$1028,障害学生情報入力シート!$E$4,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18" s="1121">
        <f>SUMIFS(※集計※障害学生情報入力シート!$K$29:$K$1028,障害学生情報入力シート!$E$29:$E$1028,障害学生情報入力シート!$E$4,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18" s="1121">
        <f>SUMIFS(※集計※障害学生情報入力シート!$K$29:$K$1028,障害学生情報入力シート!$E$29:$E$1028,障害学生情報入力シート!$E$4,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18" s="1122">
        <f>SUMIFS(※集計※障害学生情報入力シート!$K$29:$K$1028,障害学生情報入力シート!$E$29:$E$1028,障害学生情報入力シート!$E$4,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18" s="1122">
        <f>SUMIFS(※集計※障害学生情報入力シート!$K$29:$K$1028,障害学生情報入力シート!$E$29:$E$1028,障害学生情報入力シート!$E$4,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18" s="1249">
        <f>SUMIFS(※集計※障害学生情報入力シート!$K$29:$K$1028,障害学生情報入力シート!$E$29:$E$1028,障害学生情報入力シート!$E$4,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18" s="1120">
        <f>SUMIFS(※集計※障害学生情報入力シート!$K$29:$K$1028,障害学生情報入力シート!$E$29:$E$1028,障害学生情報入力シート!$E$4,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18" s="1121">
        <f>SUMIFS(※集計※障害学生情報入力シート!$K$29:$K$1028,障害学生情報入力シート!$E$29:$E$1028,障害学生情報入力シート!$E$4,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18" s="1122">
        <f>SUMIFS(※集計※障害学生情報入力シート!$K$29:$K$1028,障害学生情報入力シート!$E$29:$E$1028,障害学生情報入力シート!$E$4,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18" s="1122">
        <f>SUMIFS(※集計※障害学生情報入力シート!$K$29:$K$1028,障害学生情報入力シート!$E$29:$E$1028,障害学生情報入力シート!$E$4,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18" s="1122">
        <f>SUMIFS(※集計※障害学生情報入力シート!$K$29:$K$1028,障害学生情報入力シート!$E$29:$E$1028,障害学生情報入力シート!$E$4,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18" s="1249">
        <f>SUMIFS(※集計※障害学生情報入力シート!$K$29:$K$1028,障害学生情報入力シート!$E$29:$E$1028,障害学生情報入力シート!$E$4,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18" s="1120">
        <f>SUMIFS(※集計※障害学生情報入力シート!$K$29:$K$1028,障害学生情報入力シート!$E$29:$E$1028,障害学生情報入力シート!$E$4,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18" s="1250">
        <f>SUMIFS(※集計※障害学生情報入力シート!$K$29:$K$1028,障害学生情報入力シート!$E$29:$E$1028,障害学生情報入力シート!$E$4,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18" s="1123">
        <f>SUMIFS(※集計※障害学生情報入力シート!$K$29:$K$1028,障害学生情報入力シート!$E$29:$E$1028,障害学生情報入力シート!$E$4,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18" s="1123">
        <f>SUMIFS(※集計※障害学生情報入力シート!$K$29:$K$1028,障害学生情報入力シート!$E$29:$E$1028,障害学生情報入力シート!$E$4,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18" s="1251">
        <f>SUMIFS(※集計※障害学生情報入力シート!$K$29:$K$1028,障害学生情報入力シート!$E$29:$E$1028,障害学生情報入力シート!$E$4,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18" s="1283">
        <f t="shared" si="7"/>
        <v>0</v>
      </c>
    </row>
    <row r="119" spans="1:33" s="151" customFormat="1" ht="18" customHeight="1" x14ac:dyDescent="0.4">
      <c r="A119" s="2323"/>
      <c r="B119" s="2307"/>
      <c r="C119" s="2308"/>
      <c r="D119" s="1284"/>
      <c r="E119" s="1284"/>
      <c r="F119" s="1285" t="s">
        <v>1919</v>
      </c>
      <c r="G119" s="1255">
        <f>SUMIFS(※集計※障害学生情報入力シート!$L$29:$L$1028,障害学生情報入力シート!$E$29:$E$1028,障害学生情報入力シート!$E$4,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19" s="1256">
        <f>SUMIFS(※集計※障害学生情報入力シート!$L$29:$L$1028,障害学生情報入力シート!$E$29:$E$1028,障害学生情報入力シート!$E$4,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19" s="1127">
        <f>SUMIFS(※集計※障害学生情報入力シート!$L$29:$L$1028,障害学生情報入力シート!$E$29:$E$1028,障害学生情報入力シート!$E$4,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19" s="1128">
        <f>SUMIFS(※集計※障害学生情報入力シート!$L$29:$L$1028,障害学生情報入力シート!$E$29:$E$1028,障害学生情報入力シート!$E$4,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19" s="1125">
        <f>SUMIFS(※集計※障害学生情報入力シート!$L$29:$L$1028,障害学生情報入力シート!$E$29:$E$1028,障害学生情報入力シート!$E$4,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19" s="1127">
        <f>SUMIFS(※集計※障害学生情報入力シート!$L$29:$L$1028,障害学生情報入力シート!$E$29:$E$1028,障害学生情報入力シート!$E$4,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19" s="1128">
        <f>SUMIFS(※集計※障害学生情報入力シート!$L$29:$L$1028,障害学生情報入力シート!$E$29:$E$1028,障害学生情報入力シート!$E$4,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19" s="1125">
        <f>SUMIFS(※集計※障害学生情報入力シート!$L$29:$L$1028,障害学生情報入力シート!$E$29:$E$1028,障害学生情報入力シート!$E$4,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19" s="1125">
        <f>SUMIFS(※集計※障害学生情報入力シート!$L$29:$L$1028,障害学生情報入力シート!$E$29:$E$1028,障害学生情報入力シート!$E$4,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19" s="1127">
        <f>SUMIFS(※集計※障害学生情報入力シート!$L$29:$L$1028,障害学生情報入力シート!$E$29:$E$1028,障害学生情報入力シート!$E$4,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19" s="1128">
        <f>SUMIFS(※集計※障害学生情報入力シート!$L$29:$L$1028,障害学生情報入力シート!$E$29:$E$1028,障害学生情報入力シート!$E$4,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19" s="1128">
        <f>SUMIFS(※集計※障害学生情報入力シート!$L$29:$L$1028,障害学生情報入力シート!$E$29:$E$1028,障害学生情報入力シート!$E$4,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19" s="1125">
        <f>SUMIFS(※集計※障害学生情報入力シート!$L$29:$L$1028,障害学生情報入力シート!$E$29:$E$1028,障害学生情報入力シート!$E$4,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19" s="1125">
        <f>SUMIFS(※集計※障害学生情報入力シート!$L$29:$L$1028,障害学生情報入力シート!$E$29:$E$1028,障害学生情報入力シート!$E$4,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19" s="1126">
        <f>SUMIFS(※集計※障害学生情報入力シート!$L$29:$L$1028,障害学生情報入力シート!$E$29:$E$1028,障害学生情報入力シート!$E$4,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19" s="1127">
        <f>SUMIFS(※集計※障害学生情報入力シート!$L$29:$L$1028,障害学生情報入力シート!$E$29:$E$1028,障害学生情報入力シート!$E$4,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19" s="1128">
        <f>SUMIFS(※集計※障害学生情報入力シート!$L$29:$L$1028,障害学生情報入力シート!$E$29:$E$1028,障害学生情報入力シート!$E$4,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19" s="1125">
        <f>SUMIFS(※集計※障害学生情報入力シート!$L$29:$L$1028,障害学生情報入力シート!$E$29:$E$1028,障害学生情報入力シート!$E$4,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19" s="1125">
        <f>SUMIFS(※集計※障害学生情報入力シート!$L$29:$L$1028,障害学生情報入力シート!$E$29:$E$1028,障害学生情報入力シート!$E$4,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19" s="1125">
        <f>SUMIFS(※集計※障害学生情報入力シート!$L$29:$L$1028,障害学生情報入力シート!$E$29:$E$1028,障害学生情報入力シート!$E$4,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19" s="1126">
        <f>SUMIFS(※集計※障害学生情報入力シート!$L$29:$L$1028,障害学生情報入力シート!$E$29:$E$1028,障害学生情報入力シート!$E$4,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19" s="1127">
        <f>SUMIFS(※集計※障害学生情報入力シート!$L$29:$L$1028,障害学生情報入力シート!$E$29:$E$1028,障害学生情報入力シート!$E$4,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19" s="1257">
        <f>SUMIFS(※集計※障害学生情報入力シート!$L$29:$L$1028,障害学生情報入力シート!$E$29:$E$1028,障害学生情報入力シート!$E$4,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19" s="1169">
        <f>SUMIFS(※集計※障害学生情報入力シート!$L$29:$L$1028,障害学生情報入力シート!$E$29:$E$1028,障害学生情報入力シート!$E$4,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19" s="1169">
        <f>SUMIFS(※集計※障害学生情報入力シート!$L$29:$L$1028,障害学生情報入力シート!$E$29:$E$1028,障害学生情報入力シート!$E$4,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19" s="1258">
        <f>SUMIFS(※集計※障害学生情報入力シート!$L$29:$L$1028,障害学生情報入力シート!$E$29:$E$1028,障害学生情報入力シート!$E$4,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19" s="1286">
        <f t="shared" si="7"/>
        <v>0</v>
      </c>
    </row>
    <row r="120" spans="1:33" s="151" customFormat="1" ht="18" customHeight="1" x14ac:dyDescent="0.4">
      <c r="A120" s="2323"/>
      <c r="B120" s="2298" t="s">
        <v>1611</v>
      </c>
      <c r="C120" s="2299"/>
      <c r="D120" s="2302" t="s">
        <v>1605</v>
      </c>
      <c r="E120" s="2302"/>
      <c r="F120" s="2302"/>
      <c r="G120" s="1150">
        <f>COUNTIFS(障害学生情報入力シート!$E$29:$E$1028,障害学生情報入力シート!$E$4,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20" s="1151">
        <f>COUNTIFS(障害学生情報入力シート!$E$29:$E$1028,障害学生情報入力シート!$E$4,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20" s="1152">
        <f>COUNTIFS(障害学生情報入力シート!$E$29:$E$1028,障害学生情報入力シート!$E$4,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20" s="1153">
        <f>COUNTIFS(障害学生情報入力シート!$E$29:$E$1028,障害学生情報入力シート!$E$4,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20" s="1154">
        <f>COUNTIFS(障害学生情報入力シート!$E$29:$E$1028,障害学生情報入力シート!$E$4,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20" s="1152">
        <f>COUNTIFS(障害学生情報入力シート!$E$29:$E$1028,障害学生情報入力シート!$E$4,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20" s="1153">
        <f>COUNTIFS(障害学生情報入力シート!$E$29:$E$1028,障害学生情報入力シート!$E$4,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20" s="1154">
        <f>COUNTIFS(障害学生情報入力シート!$E$29:$E$1028,障害学生情報入力シート!$E$4,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20" s="1154">
        <f>COUNTIFS(障害学生情報入力シート!$E$29:$E$1028,障害学生情報入力シート!$E$4,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20" s="1152">
        <f>COUNTIFS(障害学生情報入力シート!$E$29:$E$1028,障害学生情報入力シート!$E$4,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20" s="1153">
        <f>COUNTIFS(障害学生情報入力シート!$E$29:$E$1028,障害学生情報入力シート!$E$4,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20" s="1153">
        <f>COUNTIFS(障害学生情報入力シート!$E$29:$E$1028,障害学生情報入力シート!$E$4,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20" s="1154">
        <f>COUNTIFS(障害学生情報入力シート!$E$29:$E$1028,障害学生情報入力シート!$E$4,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20" s="1154">
        <f>COUNTIFS(障害学生情報入力シート!$E$29:$E$1028,障害学生情報入力シート!$E$4,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20" s="1260">
        <f>COUNTIFS(障害学生情報入力シート!$E$29:$E$1028,障害学生情報入力シート!$E$4,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20" s="1152">
        <f>COUNTIFS(障害学生情報入力シート!$E$29:$E$1028,障害学生情報入力シート!$E$4,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20" s="1153">
        <f>COUNTIFS(障害学生情報入力シート!$E$29:$E$1028,障害学生情報入力シート!$E$4,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20" s="1154">
        <f>COUNTIFS(障害学生情報入力シート!$E$29:$E$1028,障害学生情報入力シート!$E$4,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20" s="1154">
        <f>COUNTIFS(障害学生情報入力シート!$E$29:$E$1028,障害学生情報入力シート!$E$4,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20" s="1154">
        <f>COUNTIFS(障害学生情報入力シート!$E$29:$E$1028,障害学生情報入力シート!$E$4,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20" s="1158">
        <f>COUNTIFS(障害学生情報入力シート!$E$29:$E$1028,障害学生情報入力シート!$E$4,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20" s="1159">
        <f>COUNTIFS(障害学生情報入力シート!$E$29:$E$1028,障害学生情報入力シート!$E$4,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20" s="1161">
        <f>COUNTIFS(障害学生情報入力シート!$E$29:$E$1028,障害学生情報入力シート!$E$4,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20" s="1162">
        <f>COUNTIFS(障害学生情報入力シート!$E$29:$E$1028,障害学生情報入力シート!$E$4,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20" s="1162">
        <f>COUNTIFS(障害学生情報入力シート!$E$29:$E$1028,障害学生情報入力シート!$E$4,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20" s="1163">
        <f>COUNTIFS(障害学生情報入力シート!$E$29:$E$1028,障害学生情報入力シート!$E$4,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20" s="1281">
        <f t="shared" si="7"/>
        <v>0</v>
      </c>
    </row>
    <row r="121" spans="1:33" s="151" customFormat="1" ht="18" customHeight="1" x14ac:dyDescent="0.4">
      <c r="A121" s="2323"/>
      <c r="B121" s="2300"/>
      <c r="C121" s="2301"/>
      <c r="D121" s="1282"/>
      <c r="E121" s="2303" t="s">
        <v>1602</v>
      </c>
      <c r="F121" s="2304"/>
      <c r="G121" s="1119">
        <f>SUMIFS(※集計※障害学生情報入力シート!$K$29:$K$1028,障害学生情報入力シート!$E$29:$E$1028,障害学生情報入力シート!$E$4,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21" s="717">
        <f>SUMIFS(※集計※障害学生情報入力シート!$K$29:$K$1028,障害学生情報入力シート!$E$29:$E$1028,障害学生情報入力シート!$E$4,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21" s="1120">
        <f>SUMIFS(※集計※障害学生情報入力シート!$K$29:$K$1028,障害学生情報入力シート!$E$29:$E$1028,障害学生情報入力シート!$E$4,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21" s="1121">
        <f>SUMIFS(※集計※障害学生情報入力シート!$K$29:$K$1028,障害学生情報入力シート!$E$29:$E$1028,障害学生情報入力シート!$E$4,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21" s="1122">
        <f>SUMIFS(※集計※障害学生情報入力シート!$K$29:$K$1028,障害学生情報入力シート!$E$29:$E$1028,障害学生情報入力シート!$E$4,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21" s="1120">
        <f>SUMIFS(※集計※障害学生情報入力シート!$K$29:$K$1028,障害学生情報入力シート!$E$29:$E$1028,障害学生情報入力シート!$E$4,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21" s="1121">
        <f>SUMIFS(※集計※障害学生情報入力シート!$K$29:$K$1028,障害学生情報入力シート!$E$29:$E$1028,障害学生情報入力シート!$E$4,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21" s="1122">
        <f>SUMIFS(※集計※障害学生情報入力シート!$K$29:$K$1028,障害学生情報入力シート!$E$29:$E$1028,障害学生情報入力シート!$E$4,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21" s="1122">
        <f>SUMIFS(※集計※障害学生情報入力シート!$K$29:$K$1028,障害学生情報入力シート!$E$29:$E$1028,障害学生情報入力シート!$E$4,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21" s="1120">
        <f>SUMIFS(※集計※障害学生情報入力シート!$K$29:$K$1028,障害学生情報入力シート!$E$29:$E$1028,障害学生情報入力シート!$E$4,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21" s="1121">
        <f>SUMIFS(※集計※障害学生情報入力シート!$K$29:$K$1028,障害学生情報入力シート!$E$29:$E$1028,障害学生情報入力シート!$E$4,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21" s="1121">
        <f>SUMIFS(※集計※障害学生情報入力シート!$K$29:$K$1028,障害学生情報入力シート!$E$29:$E$1028,障害学生情報入力シート!$E$4,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21" s="1122">
        <f>SUMIFS(※集計※障害学生情報入力シート!$K$29:$K$1028,障害学生情報入力シート!$E$29:$E$1028,障害学生情報入力シート!$E$4,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21" s="1122">
        <f>SUMIFS(※集計※障害学生情報入力シート!$K$29:$K$1028,障害学生情報入力シート!$E$29:$E$1028,障害学生情報入力シート!$E$4,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21" s="1249">
        <f>SUMIFS(※集計※障害学生情報入力シート!$K$29:$K$1028,障害学生情報入力シート!$E$29:$E$1028,障害学生情報入力シート!$E$4,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21" s="1120">
        <f>SUMIFS(※集計※障害学生情報入力シート!$K$29:$K$1028,障害学生情報入力シート!$E$29:$E$1028,障害学生情報入力シート!$E$4,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21" s="1121">
        <f>SUMIFS(※集計※障害学生情報入力シート!$K$29:$K$1028,障害学生情報入力シート!$E$29:$E$1028,障害学生情報入力シート!$E$4,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21" s="1122">
        <f>SUMIFS(※集計※障害学生情報入力シート!$K$29:$K$1028,障害学生情報入力シート!$E$29:$E$1028,障害学生情報入力シート!$E$4,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21" s="1122">
        <f>SUMIFS(※集計※障害学生情報入力シート!$K$29:$K$1028,障害学生情報入力シート!$E$29:$E$1028,障害学生情報入力シート!$E$4,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21" s="1122">
        <f>SUMIFS(※集計※障害学生情報入力シート!$K$29:$K$1028,障害学生情報入力シート!$E$29:$E$1028,障害学生情報入力シート!$E$4,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21" s="1249">
        <f>SUMIFS(※集計※障害学生情報入力シート!$K$29:$K$1028,障害学生情報入力シート!$E$29:$E$1028,障害学生情報入力シート!$E$4,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21" s="1120">
        <f>SUMIFS(※集計※障害学生情報入力シート!$K$29:$K$1028,障害学生情報入力シート!$E$29:$E$1028,障害学生情報入力シート!$E$4,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21" s="1250">
        <f>SUMIFS(※集計※障害学生情報入力シート!$K$29:$K$1028,障害学生情報入力シート!$E$29:$E$1028,障害学生情報入力シート!$E$4,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21" s="1123">
        <f>SUMIFS(※集計※障害学生情報入力シート!$K$29:$K$1028,障害学生情報入力シート!$E$29:$E$1028,障害学生情報入力シート!$E$4,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21" s="1123">
        <f>SUMIFS(※集計※障害学生情報入力シート!$K$29:$K$1028,障害学生情報入力シート!$E$29:$E$1028,障害学生情報入力シート!$E$4,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21" s="1251">
        <f>SUMIFS(※集計※障害学生情報入力シート!$K$29:$K$1028,障害学生情報入力シート!$E$29:$E$1028,障害学生情報入力シート!$E$4,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21" s="1283">
        <f t="shared" si="7"/>
        <v>0</v>
      </c>
    </row>
    <row r="122" spans="1:33" s="151" customFormat="1" ht="18" customHeight="1" x14ac:dyDescent="0.4">
      <c r="A122" s="2323"/>
      <c r="B122" s="1274"/>
      <c r="C122" s="1279"/>
      <c r="D122" s="1284"/>
      <c r="E122" s="1284"/>
      <c r="F122" s="1285" t="s">
        <v>1919</v>
      </c>
      <c r="G122" s="1255">
        <f>SUMIFS(※集計※障害学生情報入力シート!$L$29:$L$1028,障害学生情報入力シート!$E$29:$E$1028,障害学生情報入力シート!$E$4,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22" s="1256">
        <f>SUMIFS(※集計※障害学生情報入力シート!$L$29:$L$1028,障害学生情報入力シート!$E$29:$E$1028,障害学生情報入力シート!$E$4,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22" s="1127">
        <f>SUMIFS(※集計※障害学生情報入力シート!$L$29:$L$1028,障害学生情報入力シート!$E$29:$E$1028,障害学生情報入力シート!$E$4,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22" s="1128">
        <f>SUMIFS(※集計※障害学生情報入力シート!$L$29:$L$1028,障害学生情報入力シート!$E$29:$E$1028,障害学生情報入力シート!$E$4,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22" s="1125">
        <f>SUMIFS(※集計※障害学生情報入力シート!$L$29:$L$1028,障害学生情報入力シート!$E$29:$E$1028,障害学生情報入力シート!$E$4,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22" s="1127">
        <f>SUMIFS(※集計※障害学生情報入力シート!$L$29:$L$1028,障害学生情報入力シート!$E$29:$E$1028,障害学生情報入力シート!$E$4,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22" s="1128">
        <f>SUMIFS(※集計※障害学生情報入力シート!$L$29:$L$1028,障害学生情報入力シート!$E$29:$E$1028,障害学生情報入力シート!$E$4,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22" s="1125">
        <f>SUMIFS(※集計※障害学生情報入力シート!$L$29:$L$1028,障害学生情報入力シート!$E$29:$E$1028,障害学生情報入力シート!$E$4,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22" s="1125">
        <f>SUMIFS(※集計※障害学生情報入力シート!$L$29:$L$1028,障害学生情報入力シート!$E$29:$E$1028,障害学生情報入力シート!$E$4,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22" s="1127">
        <f>SUMIFS(※集計※障害学生情報入力シート!$L$29:$L$1028,障害学生情報入力シート!$E$29:$E$1028,障害学生情報入力シート!$E$4,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22" s="1128">
        <f>SUMIFS(※集計※障害学生情報入力シート!$L$29:$L$1028,障害学生情報入力シート!$E$29:$E$1028,障害学生情報入力シート!$E$4,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22" s="1128">
        <f>SUMIFS(※集計※障害学生情報入力シート!$L$29:$L$1028,障害学生情報入力シート!$E$29:$E$1028,障害学生情報入力シート!$E$4,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22" s="1125">
        <f>SUMIFS(※集計※障害学生情報入力シート!$L$29:$L$1028,障害学生情報入力シート!$E$29:$E$1028,障害学生情報入力シート!$E$4,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22" s="1125">
        <f>SUMIFS(※集計※障害学生情報入力シート!$L$29:$L$1028,障害学生情報入力シート!$E$29:$E$1028,障害学生情報入力シート!$E$4,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22" s="1126">
        <f>SUMIFS(※集計※障害学生情報入力シート!$L$29:$L$1028,障害学生情報入力シート!$E$29:$E$1028,障害学生情報入力シート!$E$4,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22" s="1127">
        <f>SUMIFS(※集計※障害学生情報入力シート!$L$29:$L$1028,障害学生情報入力シート!$E$29:$E$1028,障害学生情報入力シート!$E$4,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22" s="1128">
        <f>SUMIFS(※集計※障害学生情報入力シート!$L$29:$L$1028,障害学生情報入力シート!$E$29:$E$1028,障害学生情報入力シート!$E$4,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22" s="1125">
        <f>SUMIFS(※集計※障害学生情報入力シート!$L$29:$L$1028,障害学生情報入力シート!$E$29:$E$1028,障害学生情報入力シート!$E$4,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22" s="1125">
        <f>SUMIFS(※集計※障害学生情報入力シート!$L$29:$L$1028,障害学生情報入力シート!$E$29:$E$1028,障害学生情報入力シート!$E$4,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22" s="1125">
        <f>SUMIFS(※集計※障害学生情報入力シート!$L$29:$L$1028,障害学生情報入力シート!$E$29:$E$1028,障害学生情報入力シート!$E$4,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22" s="1126">
        <f>SUMIFS(※集計※障害学生情報入力シート!$L$29:$L$1028,障害学生情報入力シート!$E$29:$E$1028,障害学生情報入力シート!$E$4,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22" s="1127">
        <f>SUMIFS(※集計※障害学生情報入力シート!$L$29:$L$1028,障害学生情報入力シート!$E$29:$E$1028,障害学生情報入力シート!$E$4,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22" s="1257">
        <f>SUMIFS(※集計※障害学生情報入力シート!$L$29:$L$1028,障害学生情報入力シート!$E$29:$E$1028,障害学生情報入力シート!$E$4,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22" s="1169">
        <f>SUMIFS(※集計※障害学生情報入力シート!$L$29:$L$1028,障害学生情報入力シート!$E$29:$E$1028,障害学生情報入力シート!$E$4,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22" s="1169">
        <f>SUMIFS(※集計※障害学生情報入力シート!$L$29:$L$1028,障害学生情報入力シート!$E$29:$E$1028,障害学生情報入力シート!$E$4,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22" s="1258">
        <f>SUMIFS(※集計※障害学生情報入力シート!$L$29:$L$1028,障害学生情報入力シート!$E$29:$E$1028,障害学生情報入力シート!$E$4,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22" s="1286">
        <f t="shared" si="7"/>
        <v>0</v>
      </c>
    </row>
    <row r="123" spans="1:33" s="151" customFormat="1" ht="18" customHeight="1" x14ac:dyDescent="0.4">
      <c r="A123" s="2323"/>
      <c r="B123" s="2298" t="s">
        <v>1612</v>
      </c>
      <c r="C123" s="2299"/>
      <c r="D123" s="2302" t="s">
        <v>1605</v>
      </c>
      <c r="E123" s="2302"/>
      <c r="F123" s="2302"/>
      <c r="G123" s="1150">
        <f>COUNTIFS(障害学生情報入力シート!$E$29:$E$1028,障害学生情報入力シート!$E$4,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23" s="1151">
        <f>COUNTIFS(障害学生情報入力シート!$E$29:$E$1028,障害学生情報入力シート!$E$4,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23" s="1152">
        <f>COUNTIFS(障害学生情報入力シート!$E$29:$E$1028,障害学生情報入力シート!$E$4,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23" s="1153">
        <f>COUNTIFS(障害学生情報入力シート!$E$29:$E$1028,障害学生情報入力シート!$E$4,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23" s="1154">
        <f>COUNTIFS(障害学生情報入力シート!$E$29:$E$1028,障害学生情報入力シート!$E$4,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23" s="1152">
        <f>COUNTIFS(障害学生情報入力シート!$E$29:$E$1028,障害学生情報入力シート!$E$4,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23" s="1153">
        <f>COUNTIFS(障害学生情報入力シート!$E$29:$E$1028,障害学生情報入力シート!$E$4,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23" s="1154">
        <f>COUNTIFS(障害学生情報入力シート!$E$29:$E$1028,障害学生情報入力シート!$E$4,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23" s="1154">
        <f>COUNTIFS(障害学生情報入力シート!$E$29:$E$1028,障害学生情報入力シート!$E$4,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23" s="1152">
        <f>COUNTIFS(障害学生情報入力シート!$E$29:$E$1028,障害学生情報入力シート!$E$4,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23" s="1153">
        <f>COUNTIFS(障害学生情報入力シート!$E$29:$E$1028,障害学生情報入力シート!$E$4,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23" s="1153">
        <f>COUNTIFS(障害学生情報入力シート!$E$29:$E$1028,障害学生情報入力シート!$E$4,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23" s="1154">
        <f>COUNTIFS(障害学生情報入力シート!$E$29:$E$1028,障害学生情報入力シート!$E$4,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23" s="1154">
        <f>COUNTIFS(障害学生情報入力シート!$E$29:$E$1028,障害学生情報入力シート!$E$4,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23" s="1260">
        <f>COUNTIFS(障害学生情報入力シート!$E$29:$E$1028,障害学生情報入力シート!$E$4,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23" s="1152">
        <f>COUNTIFS(障害学生情報入力シート!$E$29:$E$1028,障害学生情報入力シート!$E$4,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23" s="1153">
        <f>COUNTIFS(障害学生情報入力シート!$E$29:$E$1028,障害学生情報入力シート!$E$4,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23" s="1154">
        <f>COUNTIFS(障害学生情報入力シート!$E$29:$E$1028,障害学生情報入力シート!$E$4,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23" s="1154">
        <f>COUNTIFS(障害学生情報入力シート!$E$29:$E$1028,障害学生情報入力シート!$E$4,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23" s="1154">
        <f>COUNTIFS(障害学生情報入力シート!$E$29:$E$1028,障害学生情報入力シート!$E$4,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23" s="1158">
        <f>COUNTIFS(障害学生情報入力シート!$E$29:$E$1028,障害学生情報入力シート!$E$4,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23" s="1159">
        <f>COUNTIFS(障害学生情報入力シート!$E$29:$E$1028,障害学生情報入力シート!$E$4,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23" s="1161">
        <f>COUNTIFS(障害学生情報入力シート!$E$29:$E$1028,障害学生情報入力シート!$E$4,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23" s="1162">
        <f>COUNTIFS(障害学生情報入力シート!$E$29:$E$1028,障害学生情報入力シート!$E$4,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23" s="1162">
        <f>COUNTIFS(障害学生情報入力シート!$E$29:$E$1028,障害学生情報入力シート!$E$4,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23" s="1163">
        <f>COUNTIFS(障害学生情報入力シート!$E$29:$E$1028,障害学生情報入力シート!$E$4,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23" s="1281">
        <f t="shared" si="7"/>
        <v>0</v>
      </c>
    </row>
    <row r="124" spans="1:33" s="151" customFormat="1" ht="18" customHeight="1" x14ac:dyDescent="0.4">
      <c r="A124" s="2323"/>
      <c r="B124" s="2300"/>
      <c r="C124" s="2301"/>
      <c r="D124" s="1282"/>
      <c r="E124" s="2303" t="s">
        <v>1602</v>
      </c>
      <c r="F124" s="2304"/>
      <c r="G124" s="1119">
        <f>SUMIFS(※集計※障害学生情報入力シート!$K$29:$K$1028,障害学生情報入力シート!$E$29:$E$1028,障害学生情報入力シート!$E$4,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24" s="717">
        <f>SUMIFS(※集計※障害学生情報入力シート!$K$29:$K$1028,障害学生情報入力シート!$E$29:$E$1028,障害学生情報入力シート!$E$4,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24" s="1120">
        <f>SUMIFS(※集計※障害学生情報入力シート!$K$29:$K$1028,障害学生情報入力シート!$E$29:$E$1028,障害学生情報入力シート!$E$4,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24" s="1121">
        <f>SUMIFS(※集計※障害学生情報入力シート!$K$29:$K$1028,障害学生情報入力シート!$E$29:$E$1028,障害学生情報入力シート!$E$4,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24" s="1122">
        <f>SUMIFS(※集計※障害学生情報入力シート!$K$29:$K$1028,障害学生情報入力シート!$E$29:$E$1028,障害学生情報入力シート!$E$4,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24" s="1120">
        <f>SUMIFS(※集計※障害学生情報入力シート!$K$29:$K$1028,障害学生情報入力シート!$E$29:$E$1028,障害学生情報入力シート!$E$4,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24" s="1121">
        <f>SUMIFS(※集計※障害学生情報入力シート!$K$29:$K$1028,障害学生情報入力シート!$E$29:$E$1028,障害学生情報入力シート!$E$4,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24" s="1122">
        <f>SUMIFS(※集計※障害学生情報入力シート!$K$29:$K$1028,障害学生情報入力シート!$E$29:$E$1028,障害学生情報入力シート!$E$4,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24" s="1122">
        <f>SUMIFS(※集計※障害学生情報入力シート!$K$29:$K$1028,障害学生情報入力シート!$E$29:$E$1028,障害学生情報入力シート!$E$4,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24" s="1120">
        <f>SUMIFS(※集計※障害学生情報入力シート!$K$29:$K$1028,障害学生情報入力シート!$E$29:$E$1028,障害学生情報入力シート!$E$4,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24" s="1121">
        <f>SUMIFS(※集計※障害学生情報入力シート!$K$29:$K$1028,障害学生情報入力シート!$E$29:$E$1028,障害学生情報入力シート!$E$4,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24" s="1121">
        <f>SUMIFS(※集計※障害学生情報入力シート!$K$29:$K$1028,障害学生情報入力シート!$E$29:$E$1028,障害学生情報入力シート!$E$4,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24" s="1122">
        <f>SUMIFS(※集計※障害学生情報入力シート!$K$29:$K$1028,障害学生情報入力シート!$E$29:$E$1028,障害学生情報入力シート!$E$4,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24" s="1122">
        <f>SUMIFS(※集計※障害学生情報入力シート!$K$29:$K$1028,障害学生情報入力シート!$E$29:$E$1028,障害学生情報入力シート!$E$4,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24" s="1249">
        <f>SUMIFS(※集計※障害学生情報入力シート!$K$29:$K$1028,障害学生情報入力シート!$E$29:$E$1028,障害学生情報入力シート!$E$4,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24" s="1120">
        <f>SUMIFS(※集計※障害学生情報入力シート!$K$29:$K$1028,障害学生情報入力シート!$E$29:$E$1028,障害学生情報入力シート!$E$4,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24" s="1121">
        <f>SUMIFS(※集計※障害学生情報入力シート!$K$29:$K$1028,障害学生情報入力シート!$E$29:$E$1028,障害学生情報入力シート!$E$4,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24" s="1122">
        <f>SUMIFS(※集計※障害学生情報入力シート!$K$29:$K$1028,障害学生情報入力シート!$E$29:$E$1028,障害学生情報入力シート!$E$4,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24" s="1122">
        <f>SUMIFS(※集計※障害学生情報入力シート!$K$29:$K$1028,障害学生情報入力シート!$E$29:$E$1028,障害学生情報入力シート!$E$4,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24" s="1122">
        <f>SUMIFS(※集計※障害学生情報入力シート!$K$29:$K$1028,障害学生情報入力シート!$E$29:$E$1028,障害学生情報入力シート!$E$4,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24" s="1249">
        <f>SUMIFS(※集計※障害学生情報入力シート!$K$29:$K$1028,障害学生情報入力シート!$E$29:$E$1028,障害学生情報入力シート!$E$4,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24" s="1120">
        <f>SUMIFS(※集計※障害学生情報入力シート!$K$29:$K$1028,障害学生情報入力シート!$E$29:$E$1028,障害学生情報入力シート!$E$4,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24" s="1250">
        <f>SUMIFS(※集計※障害学生情報入力シート!$K$29:$K$1028,障害学生情報入力シート!$E$29:$E$1028,障害学生情報入力シート!$E$4,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24" s="1123">
        <f>SUMIFS(※集計※障害学生情報入力シート!$K$29:$K$1028,障害学生情報入力シート!$E$29:$E$1028,障害学生情報入力シート!$E$4,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24" s="1123">
        <f>SUMIFS(※集計※障害学生情報入力シート!$K$29:$K$1028,障害学生情報入力シート!$E$29:$E$1028,障害学生情報入力シート!$E$4,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24" s="1251">
        <f>SUMIFS(※集計※障害学生情報入力シート!$K$29:$K$1028,障害学生情報入力シート!$E$29:$E$1028,障害学生情報入力シート!$E$4,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24" s="1283">
        <f t="shared" si="7"/>
        <v>0</v>
      </c>
    </row>
    <row r="125" spans="1:33" s="151" customFormat="1" ht="18" customHeight="1" x14ac:dyDescent="0.4">
      <c r="A125" s="2323"/>
      <c r="B125" s="1274"/>
      <c r="C125" s="1275"/>
      <c r="D125" s="1284"/>
      <c r="E125" s="1284"/>
      <c r="F125" s="1285" t="s">
        <v>1919</v>
      </c>
      <c r="G125" s="1255">
        <f>SUMIFS(※集計※障害学生情報入力シート!$L$29:$L$1028,障害学生情報入力シート!$E$29:$E$1028,障害学生情報入力シート!$E$4,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25" s="1256">
        <f>SUMIFS(※集計※障害学生情報入力シート!$L$29:$L$1028,障害学生情報入力シート!$E$29:$E$1028,障害学生情報入力シート!$E$4,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25" s="1127">
        <f>SUMIFS(※集計※障害学生情報入力シート!$L$29:$L$1028,障害学生情報入力シート!$E$29:$E$1028,障害学生情報入力シート!$E$4,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25" s="1128">
        <f>SUMIFS(※集計※障害学生情報入力シート!$L$29:$L$1028,障害学生情報入力シート!$E$29:$E$1028,障害学生情報入力シート!$E$4,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25" s="1125">
        <f>SUMIFS(※集計※障害学生情報入力シート!$L$29:$L$1028,障害学生情報入力シート!$E$29:$E$1028,障害学生情報入力シート!$E$4,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25" s="1127">
        <f>SUMIFS(※集計※障害学生情報入力シート!$L$29:$L$1028,障害学生情報入力シート!$E$29:$E$1028,障害学生情報入力シート!$E$4,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25" s="1128">
        <f>SUMIFS(※集計※障害学生情報入力シート!$L$29:$L$1028,障害学生情報入力シート!$E$29:$E$1028,障害学生情報入力シート!$E$4,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25" s="1125">
        <f>SUMIFS(※集計※障害学生情報入力シート!$L$29:$L$1028,障害学生情報入力シート!$E$29:$E$1028,障害学生情報入力シート!$E$4,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25" s="1125">
        <f>SUMIFS(※集計※障害学生情報入力シート!$L$29:$L$1028,障害学生情報入力シート!$E$29:$E$1028,障害学生情報入力シート!$E$4,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25" s="1127">
        <f>SUMIFS(※集計※障害学生情報入力シート!$L$29:$L$1028,障害学生情報入力シート!$E$29:$E$1028,障害学生情報入力シート!$E$4,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25" s="1128">
        <f>SUMIFS(※集計※障害学生情報入力シート!$L$29:$L$1028,障害学生情報入力シート!$E$29:$E$1028,障害学生情報入力シート!$E$4,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25" s="1128">
        <f>SUMIFS(※集計※障害学生情報入力シート!$L$29:$L$1028,障害学生情報入力シート!$E$29:$E$1028,障害学生情報入力シート!$E$4,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25" s="1125">
        <f>SUMIFS(※集計※障害学生情報入力シート!$L$29:$L$1028,障害学生情報入力シート!$E$29:$E$1028,障害学生情報入力シート!$E$4,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25" s="1125">
        <f>SUMIFS(※集計※障害学生情報入力シート!$L$29:$L$1028,障害学生情報入力シート!$E$29:$E$1028,障害学生情報入力シート!$E$4,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25" s="1126">
        <f>SUMIFS(※集計※障害学生情報入力シート!$L$29:$L$1028,障害学生情報入力シート!$E$29:$E$1028,障害学生情報入力シート!$E$4,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25" s="1127">
        <f>SUMIFS(※集計※障害学生情報入力シート!$L$29:$L$1028,障害学生情報入力シート!$E$29:$E$1028,障害学生情報入力シート!$E$4,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25" s="1128">
        <f>SUMIFS(※集計※障害学生情報入力シート!$L$29:$L$1028,障害学生情報入力シート!$E$29:$E$1028,障害学生情報入力シート!$E$4,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25" s="1125">
        <f>SUMIFS(※集計※障害学生情報入力シート!$L$29:$L$1028,障害学生情報入力シート!$E$29:$E$1028,障害学生情報入力シート!$E$4,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25" s="1125">
        <f>SUMIFS(※集計※障害学生情報入力シート!$L$29:$L$1028,障害学生情報入力シート!$E$29:$E$1028,障害学生情報入力シート!$E$4,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25" s="1125">
        <f>SUMIFS(※集計※障害学生情報入力シート!$L$29:$L$1028,障害学生情報入力シート!$E$29:$E$1028,障害学生情報入力シート!$E$4,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25" s="1126">
        <f>SUMIFS(※集計※障害学生情報入力シート!$L$29:$L$1028,障害学生情報入力シート!$E$29:$E$1028,障害学生情報入力シート!$E$4,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25" s="1127">
        <f>SUMIFS(※集計※障害学生情報入力シート!$L$29:$L$1028,障害学生情報入力シート!$E$29:$E$1028,障害学生情報入力シート!$E$4,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25" s="1257">
        <f>SUMIFS(※集計※障害学生情報入力シート!$L$29:$L$1028,障害学生情報入力シート!$E$29:$E$1028,障害学生情報入力シート!$E$4,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25" s="1169">
        <f>SUMIFS(※集計※障害学生情報入力シート!$L$29:$L$1028,障害学生情報入力シート!$E$29:$E$1028,障害学生情報入力シート!$E$4,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25" s="1169">
        <f>SUMIFS(※集計※障害学生情報入力シート!$L$29:$L$1028,障害学生情報入力シート!$E$29:$E$1028,障害学生情報入力シート!$E$4,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25" s="1258">
        <f>SUMIFS(※集計※障害学生情報入力シート!$L$29:$L$1028,障害学生情報入力シート!$E$29:$E$1028,障害学生情報入力シート!$E$4,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25" s="1286">
        <f t="shared" si="7"/>
        <v>0</v>
      </c>
    </row>
    <row r="126" spans="1:33" s="151" customFormat="1" ht="18" customHeight="1" x14ac:dyDescent="0.4">
      <c r="A126" s="2323"/>
      <c r="B126" s="2298" t="s">
        <v>1613</v>
      </c>
      <c r="C126" s="2299"/>
      <c r="D126" s="2302" t="s">
        <v>1605</v>
      </c>
      <c r="E126" s="2302"/>
      <c r="F126" s="2302"/>
      <c r="G126" s="1150">
        <f>COUNTIFS(障害学生情報入力シート!$E$29:$E$1028,障害学生情報入力シート!$E$4,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26" s="1151">
        <f>COUNTIFS(障害学生情報入力シート!$E$29:$E$1028,障害学生情報入力シート!$E$4,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26" s="1152">
        <f>COUNTIFS(障害学生情報入力シート!$E$29:$E$1028,障害学生情報入力シート!$E$4,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26" s="1153">
        <f>COUNTIFS(障害学生情報入力シート!$E$29:$E$1028,障害学生情報入力シート!$E$4,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26" s="1154">
        <f>COUNTIFS(障害学生情報入力シート!$E$29:$E$1028,障害学生情報入力シート!$E$4,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26" s="1152">
        <f>COUNTIFS(障害学生情報入力シート!$E$29:$E$1028,障害学生情報入力シート!$E$4,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26" s="1153">
        <f>COUNTIFS(障害学生情報入力シート!$E$29:$E$1028,障害学生情報入力シート!$E$4,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26" s="1154">
        <f>COUNTIFS(障害学生情報入力シート!$E$29:$E$1028,障害学生情報入力シート!$E$4,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26" s="1154">
        <f>COUNTIFS(障害学生情報入力シート!$E$29:$E$1028,障害学生情報入力シート!$E$4,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26" s="1152">
        <f>COUNTIFS(障害学生情報入力シート!$E$29:$E$1028,障害学生情報入力シート!$E$4,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26" s="1153">
        <f>COUNTIFS(障害学生情報入力シート!$E$29:$E$1028,障害学生情報入力シート!$E$4,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26" s="1153">
        <f>COUNTIFS(障害学生情報入力シート!$E$29:$E$1028,障害学生情報入力シート!$E$4,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26" s="1154">
        <f>COUNTIFS(障害学生情報入力シート!$E$29:$E$1028,障害学生情報入力シート!$E$4,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26" s="1154">
        <f>COUNTIFS(障害学生情報入力シート!$E$29:$E$1028,障害学生情報入力シート!$E$4,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26" s="1260">
        <f>COUNTIFS(障害学生情報入力シート!$E$29:$E$1028,障害学生情報入力シート!$E$4,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26" s="1152">
        <f>COUNTIFS(障害学生情報入力シート!$E$29:$E$1028,障害学生情報入力シート!$E$4,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26" s="1153">
        <f>COUNTIFS(障害学生情報入力シート!$E$29:$E$1028,障害学生情報入力シート!$E$4,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26" s="1154">
        <f>COUNTIFS(障害学生情報入力シート!$E$29:$E$1028,障害学生情報入力シート!$E$4,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26" s="1154">
        <f>COUNTIFS(障害学生情報入力シート!$E$29:$E$1028,障害学生情報入力シート!$E$4,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26" s="1154">
        <f>COUNTIFS(障害学生情報入力シート!$E$29:$E$1028,障害学生情報入力シート!$E$4,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26" s="1158">
        <f>COUNTIFS(障害学生情報入力シート!$E$29:$E$1028,障害学生情報入力シート!$E$4,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26" s="1159">
        <f>COUNTIFS(障害学生情報入力シート!$E$29:$E$1028,障害学生情報入力シート!$E$4,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26" s="1161">
        <f>COUNTIFS(障害学生情報入力シート!$E$29:$E$1028,障害学生情報入力シート!$E$4,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26" s="1162">
        <f>COUNTIFS(障害学生情報入力シート!$E$29:$E$1028,障害学生情報入力シート!$E$4,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26" s="1162">
        <f>COUNTIFS(障害学生情報入力シート!$E$29:$E$1028,障害学生情報入力シート!$E$4,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26" s="1163">
        <f>COUNTIFS(障害学生情報入力シート!$E$29:$E$1028,障害学生情報入力シート!$E$4,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26" s="1281">
        <f t="shared" si="7"/>
        <v>0</v>
      </c>
    </row>
    <row r="127" spans="1:33" s="151" customFormat="1" ht="18" customHeight="1" x14ac:dyDescent="0.4">
      <c r="A127" s="2323"/>
      <c r="B127" s="2300"/>
      <c r="C127" s="2301"/>
      <c r="D127" s="1282"/>
      <c r="E127" s="2303" t="s">
        <v>1602</v>
      </c>
      <c r="F127" s="2304"/>
      <c r="G127" s="1119">
        <f>SUMIFS(※集計※障害学生情報入力シート!$K$29:$K$1028,障害学生情報入力シート!$E$29:$E$1028,障害学生情報入力シート!$E$4,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27" s="717">
        <f>SUMIFS(※集計※障害学生情報入力シート!$K$29:$K$1028,障害学生情報入力シート!$E$29:$E$1028,障害学生情報入力シート!$E$4,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27" s="1120">
        <f>SUMIFS(※集計※障害学生情報入力シート!$K$29:$K$1028,障害学生情報入力シート!$E$29:$E$1028,障害学生情報入力シート!$E$4,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27" s="1121">
        <f>SUMIFS(※集計※障害学生情報入力シート!$K$29:$K$1028,障害学生情報入力シート!$E$29:$E$1028,障害学生情報入力シート!$E$4,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27" s="1122">
        <f>SUMIFS(※集計※障害学生情報入力シート!$K$29:$K$1028,障害学生情報入力シート!$E$29:$E$1028,障害学生情報入力シート!$E$4,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27" s="1120">
        <f>SUMIFS(※集計※障害学生情報入力シート!$K$29:$K$1028,障害学生情報入力シート!$E$29:$E$1028,障害学生情報入力シート!$E$4,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27" s="1121">
        <f>SUMIFS(※集計※障害学生情報入力シート!$K$29:$K$1028,障害学生情報入力シート!$E$29:$E$1028,障害学生情報入力シート!$E$4,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27" s="1122">
        <f>SUMIFS(※集計※障害学生情報入力シート!$K$29:$K$1028,障害学生情報入力シート!$E$29:$E$1028,障害学生情報入力シート!$E$4,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27" s="1122">
        <f>SUMIFS(※集計※障害学生情報入力シート!$K$29:$K$1028,障害学生情報入力シート!$E$29:$E$1028,障害学生情報入力シート!$E$4,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27" s="1120">
        <f>SUMIFS(※集計※障害学生情報入力シート!$K$29:$K$1028,障害学生情報入力シート!$E$29:$E$1028,障害学生情報入力シート!$E$4,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27" s="1121">
        <f>SUMIFS(※集計※障害学生情報入力シート!$K$29:$K$1028,障害学生情報入力シート!$E$29:$E$1028,障害学生情報入力シート!$E$4,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27" s="1121">
        <f>SUMIFS(※集計※障害学生情報入力シート!$K$29:$K$1028,障害学生情報入力シート!$E$29:$E$1028,障害学生情報入力シート!$E$4,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27" s="1122">
        <f>SUMIFS(※集計※障害学生情報入力シート!$K$29:$K$1028,障害学生情報入力シート!$E$29:$E$1028,障害学生情報入力シート!$E$4,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27" s="1122">
        <f>SUMIFS(※集計※障害学生情報入力シート!$K$29:$K$1028,障害学生情報入力シート!$E$29:$E$1028,障害学生情報入力シート!$E$4,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27" s="1249">
        <f>SUMIFS(※集計※障害学生情報入力シート!$K$29:$K$1028,障害学生情報入力シート!$E$29:$E$1028,障害学生情報入力シート!$E$4,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27" s="1120">
        <f>SUMIFS(※集計※障害学生情報入力シート!$K$29:$K$1028,障害学生情報入力シート!$E$29:$E$1028,障害学生情報入力シート!$E$4,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27" s="1121">
        <f>SUMIFS(※集計※障害学生情報入力シート!$K$29:$K$1028,障害学生情報入力シート!$E$29:$E$1028,障害学生情報入力シート!$E$4,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27" s="1122">
        <f>SUMIFS(※集計※障害学生情報入力シート!$K$29:$K$1028,障害学生情報入力シート!$E$29:$E$1028,障害学生情報入力シート!$E$4,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27" s="1122">
        <f>SUMIFS(※集計※障害学生情報入力シート!$K$29:$K$1028,障害学生情報入力シート!$E$29:$E$1028,障害学生情報入力シート!$E$4,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27" s="1122">
        <f>SUMIFS(※集計※障害学生情報入力シート!$K$29:$K$1028,障害学生情報入力シート!$E$29:$E$1028,障害学生情報入力シート!$E$4,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27" s="1249">
        <f>SUMIFS(※集計※障害学生情報入力シート!$K$29:$K$1028,障害学生情報入力シート!$E$29:$E$1028,障害学生情報入力シート!$E$4,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27" s="1120">
        <f>SUMIFS(※集計※障害学生情報入力シート!$K$29:$K$1028,障害学生情報入力シート!$E$29:$E$1028,障害学生情報入力シート!$E$4,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27" s="1250">
        <f>SUMIFS(※集計※障害学生情報入力シート!$K$29:$K$1028,障害学生情報入力シート!$E$29:$E$1028,障害学生情報入力シート!$E$4,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27" s="1123">
        <f>SUMIFS(※集計※障害学生情報入力シート!$K$29:$K$1028,障害学生情報入力シート!$E$29:$E$1028,障害学生情報入力シート!$E$4,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27" s="1123">
        <f>SUMIFS(※集計※障害学生情報入力シート!$K$29:$K$1028,障害学生情報入力シート!$E$29:$E$1028,障害学生情報入力シート!$E$4,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27" s="1251">
        <f>SUMIFS(※集計※障害学生情報入力シート!$K$29:$K$1028,障害学生情報入力シート!$E$29:$E$1028,障害学生情報入力シート!$E$4,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27" s="1283">
        <f t="shared" si="7"/>
        <v>0</v>
      </c>
    </row>
    <row r="128" spans="1:33" s="151" customFormat="1" ht="18" customHeight="1" x14ac:dyDescent="0.4">
      <c r="A128" s="2323"/>
      <c r="B128" s="1287"/>
      <c r="C128" s="1279"/>
      <c r="D128" s="1284"/>
      <c r="E128" s="1284"/>
      <c r="F128" s="1285" t="s">
        <v>1919</v>
      </c>
      <c r="G128" s="1255">
        <f>SUMIFS(※集計※障害学生情報入力シート!$L$29:$L$1028,障害学生情報入力シート!$E$29:$E$1028,障害学生情報入力シート!$E$4,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28" s="1256">
        <f>SUMIFS(※集計※障害学生情報入力シート!$L$29:$L$1028,障害学生情報入力シート!$E$29:$E$1028,障害学生情報入力シート!$E$4,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28" s="1127">
        <f>SUMIFS(※集計※障害学生情報入力シート!$L$29:$L$1028,障害学生情報入力シート!$E$29:$E$1028,障害学生情報入力シート!$E$4,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28" s="1128">
        <f>SUMIFS(※集計※障害学生情報入力シート!$L$29:$L$1028,障害学生情報入力シート!$E$29:$E$1028,障害学生情報入力シート!$E$4,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28" s="1125">
        <f>SUMIFS(※集計※障害学生情報入力シート!$L$29:$L$1028,障害学生情報入力シート!$E$29:$E$1028,障害学生情報入力シート!$E$4,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28" s="1127">
        <f>SUMIFS(※集計※障害学生情報入力シート!$L$29:$L$1028,障害学生情報入力シート!$E$29:$E$1028,障害学生情報入力シート!$E$4,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28" s="1128">
        <f>SUMIFS(※集計※障害学生情報入力シート!$L$29:$L$1028,障害学生情報入力シート!$E$29:$E$1028,障害学生情報入力シート!$E$4,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28" s="1125">
        <f>SUMIFS(※集計※障害学生情報入力シート!$L$29:$L$1028,障害学生情報入力シート!$E$29:$E$1028,障害学生情報入力シート!$E$4,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28" s="1125">
        <f>SUMIFS(※集計※障害学生情報入力シート!$L$29:$L$1028,障害学生情報入力シート!$E$29:$E$1028,障害学生情報入力シート!$E$4,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28" s="1127">
        <f>SUMIFS(※集計※障害学生情報入力シート!$L$29:$L$1028,障害学生情報入力シート!$E$29:$E$1028,障害学生情報入力シート!$E$4,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28" s="1128">
        <f>SUMIFS(※集計※障害学生情報入力シート!$L$29:$L$1028,障害学生情報入力シート!$E$29:$E$1028,障害学生情報入力シート!$E$4,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28" s="1128">
        <f>SUMIFS(※集計※障害学生情報入力シート!$L$29:$L$1028,障害学生情報入力シート!$E$29:$E$1028,障害学生情報入力シート!$E$4,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28" s="1125">
        <f>SUMIFS(※集計※障害学生情報入力シート!$L$29:$L$1028,障害学生情報入力シート!$E$29:$E$1028,障害学生情報入力シート!$E$4,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28" s="1125">
        <f>SUMIFS(※集計※障害学生情報入力シート!$L$29:$L$1028,障害学生情報入力シート!$E$29:$E$1028,障害学生情報入力シート!$E$4,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28" s="1126">
        <f>SUMIFS(※集計※障害学生情報入力シート!$L$29:$L$1028,障害学生情報入力シート!$E$29:$E$1028,障害学生情報入力シート!$E$4,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28" s="1127">
        <f>SUMIFS(※集計※障害学生情報入力シート!$L$29:$L$1028,障害学生情報入力シート!$E$29:$E$1028,障害学生情報入力シート!$E$4,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28" s="1128">
        <f>SUMIFS(※集計※障害学生情報入力シート!$L$29:$L$1028,障害学生情報入力シート!$E$29:$E$1028,障害学生情報入力シート!$E$4,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28" s="1125">
        <f>SUMIFS(※集計※障害学生情報入力シート!$L$29:$L$1028,障害学生情報入力シート!$E$29:$E$1028,障害学生情報入力シート!$E$4,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28" s="1125">
        <f>SUMIFS(※集計※障害学生情報入力シート!$L$29:$L$1028,障害学生情報入力シート!$E$29:$E$1028,障害学生情報入力シート!$E$4,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28" s="1125">
        <f>SUMIFS(※集計※障害学生情報入力シート!$L$29:$L$1028,障害学生情報入力シート!$E$29:$E$1028,障害学生情報入力シート!$E$4,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28" s="1126">
        <f>SUMIFS(※集計※障害学生情報入力シート!$L$29:$L$1028,障害学生情報入力シート!$E$29:$E$1028,障害学生情報入力シート!$E$4,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28" s="1127">
        <f>SUMIFS(※集計※障害学生情報入力シート!$L$29:$L$1028,障害学生情報入力シート!$E$29:$E$1028,障害学生情報入力シート!$E$4,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28" s="1257">
        <f>SUMIFS(※集計※障害学生情報入力シート!$L$29:$L$1028,障害学生情報入力シート!$E$29:$E$1028,障害学生情報入力シート!$E$4,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28" s="1169">
        <f>SUMIFS(※集計※障害学生情報入力シート!$L$29:$L$1028,障害学生情報入力シート!$E$29:$E$1028,障害学生情報入力シート!$E$4,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28" s="1169">
        <f>SUMIFS(※集計※障害学生情報入力シート!$L$29:$L$1028,障害学生情報入力シート!$E$29:$E$1028,障害学生情報入力シート!$E$4,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28" s="1258">
        <f>SUMIFS(※集計※障害学生情報入力シート!$L$29:$L$1028,障害学生情報入力シート!$E$29:$E$1028,障害学生情報入力シート!$E$4,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28" s="1286">
        <f t="shared" si="7"/>
        <v>0</v>
      </c>
    </row>
    <row r="129" spans="1:33" s="151" customFormat="1" ht="18" customHeight="1" x14ac:dyDescent="0.4">
      <c r="A129" s="2323"/>
      <c r="B129" s="2305" t="s">
        <v>1614</v>
      </c>
      <c r="C129" s="2299"/>
      <c r="D129" s="2302" t="s">
        <v>1605</v>
      </c>
      <c r="E129" s="2302"/>
      <c r="F129" s="2302"/>
      <c r="G129" s="1150">
        <f>COUNTIFS(障害学生情報入力シート!$E$29:$E$1028,障害学生情報入力シート!$E$4,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29" s="1151">
        <f>COUNTIFS(障害学生情報入力シート!$E$29:$E$1028,障害学生情報入力シート!$E$4,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29" s="1152">
        <f>COUNTIFS(障害学生情報入力シート!$E$29:$E$1028,障害学生情報入力シート!$E$4,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29" s="1153">
        <f>COUNTIFS(障害学生情報入力シート!$E$29:$E$1028,障害学生情報入力シート!$E$4,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29" s="1154">
        <f>COUNTIFS(障害学生情報入力シート!$E$29:$E$1028,障害学生情報入力シート!$E$4,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29" s="1152">
        <f>COUNTIFS(障害学生情報入力シート!$E$29:$E$1028,障害学生情報入力シート!$E$4,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29" s="1153">
        <f>COUNTIFS(障害学生情報入力シート!$E$29:$E$1028,障害学生情報入力シート!$E$4,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29" s="1154">
        <f>COUNTIFS(障害学生情報入力シート!$E$29:$E$1028,障害学生情報入力シート!$E$4,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29" s="1154">
        <f>COUNTIFS(障害学生情報入力シート!$E$29:$E$1028,障害学生情報入力シート!$E$4,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29" s="1152">
        <f>COUNTIFS(障害学生情報入力シート!$E$29:$E$1028,障害学生情報入力シート!$E$4,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29" s="1153">
        <f>COUNTIFS(障害学生情報入力シート!$E$29:$E$1028,障害学生情報入力シート!$E$4,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29" s="1153">
        <f>COUNTIFS(障害学生情報入力シート!$E$29:$E$1028,障害学生情報入力シート!$E$4,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29" s="1154">
        <f>COUNTIFS(障害学生情報入力シート!$E$29:$E$1028,障害学生情報入力シート!$E$4,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29" s="1154">
        <f>COUNTIFS(障害学生情報入力シート!$E$29:$E$1028,障害学生情報入力シート!$E$4,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29" s="1260">
        <f>COUNTIFS(障害学生情報入力シート!$E$29:$E$1028,障害学生情報入力シート!$E$4,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29" s="1152">
        <f>COUNTIFS(障害学生情報入力シート!$E$29:$E$1028,障害学生情報入力シート!$E$4,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29" s="1153">
        <f>COUNTIFS(障害学生情報入力シート!$E$29:$E$1028,障害学生情報入力シート!$E$4,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29" s="1154">
        <f>COUNTIFS(障害学生情報入力シート!$E$29:$E$1028,障害学生情報入力シート!$E$4,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29" s="1154">
        <f>COUNTIFS(障害学生情報入力シート!$E$29:$E$1028,障害学生情報入力シート!$E$4,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29" s="1154">
        <f>COUNTIFS(障害学生情報入力シート!$E$29:$E$1028,障害学生情報入力シート!$E$4,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29" s="1158">
        <f>COUNTIFS(障害学生情報入力シート!$E$29:$E$1028,障害学生情報入力シート!$E$4,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29" s="1159">
        <f>COUNTIFS(障害学生情報入力シート!$E$29:$E$1028,障害学生情報入力シート!$E$4,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29" s="1161">
        <f>COUNTIFS(障害学生情報入力シート!$E$29:$E$1028,障害学生情報入力シート!$E$4,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29" s="1162">
        <f>COUNTIFS(障害学生情報入力シート!$E$29:$E$1028,障害学生情報入力シート!$E$4,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29" s="1162">
        <f>COUNTIFS(障害学生情報入力シート!$E$29:$E$1028,障害学生情報入力シート!$E$4,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29" s="1163">
        <f>COUNTIFS(障害学生情報入力シート!$E$29:$E$1028,障害学生情報入力シート!$E$4,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29" s="1281">
        <f t="shared" si="7"/>
        <v>0</v>
      </c>
    </row>
    <row r="130" spans="1:33" s="151" customFormat="1" ht="18" customHeight="1" x14ac:dyDescent="0.4">
      <c r="A130" s="2323"/>
      <c r="B130" s="2306"/>
      <c r="C130" s="2301"/>
      <c r="D130" s="1282"/>
      <c r="E130" s="2303" t="s">
        <v>1602</v>
      </c>
      <c r="F130" s="2304"/>
      <c r="G130" s="1119">
        <f>SUMIFS(※集計※障害学生情報入力シート!$K$29:$K$1028,障害学生情報入力シート!$E$29:$E$1028,障害学生情報入力シート!$E$4,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30" s="717">
        <f>SUMIFS(※集計※障害学生情報入力シート!$K$29:$K$1028,障害学生情報入力シート!$E$29:$E$1028,障害学生情報入力シート!$E$4,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30" s="1120">
        <f>SUMIFS(※集計※障害学生情報入力シート!$K$29:$K$1028,障害学生情報入力シート!$E$29:$E$1028,障害学生情報入力シート!$E$4,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30" s="1121">
        <f>SUMIFS(※集計※障害学生情報入力シート!$K$29:$K$1028,障害学生情報入力シート!$E$29:$E$1028,障害学生情報入力シート!$E$4,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30" s="1122">
        <f>SUMIFS(※集計※障害学生情報入力シート!$K$29:$K$1028,障害学生情報入力シート!$E$29:$E$1028,障害学生情報入力シート!$E$4,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30" s="1120">
        <f>SUMIFS(※集計※障害学生情報入力シート!$K$29:$K$1028,障害学生情報入力シート!$E$29:$E$1028,障害学生情報入力シート!$E$4,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30" s="1121">
        <f>SUMIFS(※集計※障害学生情報入力シート!$K$29:$K$1028,障害学生情報入力シート!$E$29:$E$1028,障害学生情報入力シート!$E$4,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30" s="1122">
        <f>SUMIFS(※集計※障害学生情報入力シート!$K$29:$K$1028,障害学生情報入力シート!$E$29:$E$1028,障害学生情報入力シート!$E$4,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30" s="1122">
        <f>SUMIFS(※集計※障害学生情報入力シート!$K$29:$K$1028,障害学生情報入力シート!$E$29:$E$1028,障害学生情報入力シート!$E$4,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30" s="1120">
        <f>SUMIFS(※集計※障害学生情報入力シート!$K$29:$K$1028,障害学生情報入力シート!$E$29:$E$1028,障害学生情報入力シート!$E$4,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30" s="1121">
        <f>SUMIFS(※集計※障害学生情報入力シート!$K$29:$K$1028,障害学生情報入力シート!$E$29:$E$1028,障害学生情報入力シート!$E$4,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30" s="1121">
        <f>SUMIFS(※集計※障害学生情報入力シート!$K$29:$K$1028,障害学生情報入力シート!$E$29:$E$1028,障害学生情報入力シート!$E$4,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30" s="1122">
        <f>SUMIFS(※集計※障害学生情報入力シート!$K$29:$K$1028,障害学生情報入力シート!$E$29:$E$1028,障害学生情報入力シート!$E$4,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30" s="1122">
        <f>SUMIFS(※集計※障害学生情報入力シート!$K$29:$K$1028,障害学生情報入力シート!$E$29:$E$1028,障害学生情報入力シート!$E$4,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30" s="1249">
        <f>SUMIFS(※集計※障害学生情報入力シート!$K$29:$K$1028,障害学生情報入力シート!$E$29:$E$1028,障害学生情報入力シート!$E$4,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30" s="1120">
        <f>SUMIFS(※集計※障害学生情報入力シート!$K$29:$K$1028,障害学生情報入力シート!$E$29:$E$1028,障害学生情報入力シート!$E$4,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30" s="1121">
        <f>SUMIFS(※集計※障害学生情報入力シート!$K$29:$K$1028,障害学生情報入力シート!$E$29:$E$1028,障害学生情報入力シート!$E$4,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30" s="1122">
        <f>SUMIFS(※集計※障害学生情報入力シート!$K$29:$K$1028,障害学生情報入力シート!$E$29:$E$1028,障害学生情報入力シート!$E$4,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30" s="1122">
        <f>SUMIFS(※集計※障害学生情報入力シート!$K$29:$K$1028,障害学生情報入力シート!$E$29:$E$1028,障害学生情報入力シート!$E$4,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30" s="1122">
        <f>SUMIFS(※集計※障害学生情報入力シート!$K$29:$K$1028,障害学生情報入力シート!$E$29:$E$1028,障害学生情報入力シート!$E$4,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30" s="1249">
        <f>SUMIFS(※集計※障害学生情報入力シート!$K$29:$K$1028,障害学生情報入力シート!$E$29:$E$1028,障害学生情報入力シート!$E$4,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30" s="1120">
        <f>SUMIFS(※集計※障害学生情報入力シート!$K$29:$K$1028,障害学生情報入力シート!$E$29:$E$1028,障害学生情報入力シート!$E$4,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30" s="1250">
        <f>SUMIFS(※集計※障害学生情報入力シート!$K$29:$K$1028,障害学生情報入力シート!$E$29:$E$1028,障害学生情報入力シート!$E$4,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30" s="1123">
        <f>SUMIFS(※集計※障害学生情報入力シート!$K$29:$K$1028,障害学生情報入力シート!$E$29:$E$1028,障害学生情報入力シート!$E$4,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30" s="1123">
        <f>SUMIFS(※集計※障害学生情報入力シート!$K$29:$K$1028,障害学生情報入力シート!$E$29:$E$1028,障害学生情報入力シート!$E$4,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30" s="1251">
        <f>SUMIFS(※集計※障害学生情報入力シート!$K$29:$K$1028,障害学生情報入力シート!$E$29:$E$1028,障害学生情報入力シート!$E$4,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30" s="1283">
        <f t="shared" si="7"/>
        <v>0</v>
      </c>
    </row>
    <row r="131" spans="1:33" s="151" customFormat="1" ht="18" customHeight="1" x14ac:dyDescent="0.4">
      <c r="A131" s="2323"/>
      <c r="B131" s="2307"/>
      <c r="C131" s="2308"/>
      <c r="D131" s="1284"/>
      <c r="E131" s="1284"/>
      <c r="F131" s="1285" t="s">
        <v>1919</v>
      </c>
      <c r="G131" s="1255">
        <f>SUMIFS(※集計※障害学生情報入力シート!$L$29:$L$1028,障害学生情報入力シート!$E$29:$E$1028,障害学生情報入力シート!$E$4,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31" s="1256">
        <f>SUMIFS(※集計※障害学生情報入力シート!$L$29:$L$1028,障害学生情報入力シート!$E$29:$E$1028,障害学生情報入力シート!$E$4,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31" s="1127">
        <f>SUMIFS(※集計※障害学生情報入力シート!$L$29:$L$1028,障害学生情報入力シート!$E$29:$E$1028,障害学生情報入力シート!$E$4,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31" s="1128">
        <f>SUMIFS(※集計※障害学生情報入力シート!$L$29:$L$1028,障害学生情報入力シート!$E$29:$E$1028,障害学生情報入力シート!$E$4,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31" s="1125">
        <f>SUMIFS(※集計※障害学生情報入力シート!$L$29:$L$1028,障害学生情報入力シート!$E$29:$E$1028,障害学生情報入力シート!$E$4,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31" s="1127">
        <f>SUMIFS(※集計※障害学生情報入力シート!$L$29:$L$1028,障害学生情報入力シート!$E$29:$E$1028,障害学生情報入力シート!$E$4,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31" s="1128">
        <f>SUMIFS(※集計※障害学生情報入力シート!$L$29:$L$1028,障害学生情報入力シート!$E$29:$E$1028,障害学生情報入力シート!$E$4,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31" s="1125">
        <f>SUMIFS(※集計※障害学生情報入力シート!$L$29:$L$1028,障害学生情報入力シート!$E$29:$E$1028,障害学生情報入力シート!$E$4,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31" s="1125">
        <f>SUMIFS(※集計※障害学生情報入力シート!$L$29:$L$1028,障害学生情報入力シート!$E$29:$E$1028,障害学生情報入力シート!$E$4,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31" s="1127">
        <f>SUMIFS(※集計※障害学生情報入力シート!$L$29:$L$1028,障害学生情報入力シート!$E$29:$E$1028,障害学生情報入力シート!$E$4,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31" s="1128">
        <f>SUMIFS(※集計※障害学生情報入力シート!$L$29:$L$1028,障害学生情報入力シート!$E$29:$E$1028,障害学生情報入力シート!$E$4,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31" s="1128">
        <f>SUMIFS(※集計※障害学生情報入力シート!$L$29:$L$1028,障害学生情報入力シート!$E$29:$E$1028,障害学生情報入力シート!$E$4,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31" s="1125">
        <f>SUMIFS(※集計※障害学生情報入力シート!$L$29:$L$1028,障害学生情報入力シート!$E$29:$E$1028,障害学生情報入力シート!$E$4,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31" s="1125">
        <f>SUMIFS(※集計※障害学生情報入力シート!$L$29:$L$1028,障害学生情報入力シート!$E$29:$E$1028,障害学生情報入力シート!$E$4,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31" s="1126">
        <f>SUMIFS(※集計※障害学生情報入力シート!$L$29:$L$1028,障害学生情報入力シート!$E$29:$E$1028,障害学生情報入力シート!$E$4,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31" s="1127">
        <f>SUMIFS(※集計※障害学生情報入力シート!$L$29:$L$1028,障害学生情報入力シート!$E$29:$E$1028,障害学生情報入力シート!$E$4,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31" s="1128">
        <f>SUMIFS(※集計※障害学生情報入力シート!$L$29:$L$1028,障害学生情報入力シート!$E$29:$E$1028,障害学生情報入力シート!$E$4,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31" s="1125">
        <f>SUMIFS(※集計※障害学生情報入力シート!$L$29:$L$1028,障害学生情報入力シート!$E$29:$E$1028,障害学生情報入力シート!$E$4,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31" s="1125">
        <f>SUMIFS(※集計※障害学生情報入力シート!$L$29:$L$1028,障害学生情報入力シート!$E$29:$E$1028,障害学生情報入力シート!$E$4,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31" s="1125">
        <f>SUMIFS(※集計※障害学生情報入力シート!$L$29:$L$1028,障害学生情報入力シート!$E$29:$E$1028,障害学生情報入力シート!$E$4,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31" s="1126">
        <f>SUMIFS(※集計※障害学生情報入力シート!$L$29:$L$1028,障害学生情報入力シート!$E$29:$E$1028,障害学生情報入力シート!$E$4,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31" s="1127">
        <f>SUMIFS(※集計※障害学生情報入力シート!$L$29:$L$1028,障害学生情報入力シート!$E$29:$E$1028,障害学生情報入力シート!$E$4,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31" s="1257">
        <f>SUMIFS(※集計※障害学生情報入力シート!$L$29:$L$1028,障害学生情報入力シート!$E$29:$E$1028,障害学生情報入力シート!$E$4,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31" s="1169">
        <f>SUMIFS(※集計※障害学生情報入力シート!$L$29:$L$1028,障害学生情報入力シート!$E$29:$E$1028,障害学生情報入力シート!$E$4,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31" s="1169">
        <f>SUMIFS(※集計※障害学生情報入力シート!$L$29:$L$1028,障害学生情報入力シート!$E$29:$E$1028,障害学生情報入力シート!$E$4,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31" s="1258">
        <f>SUMIFS(※集計※障害学生情報入力シート!$L$29:$L$1028,障害学生情報入力シート!$E$29:$E$1028,障害学生情報入力シート!$E$4,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31" s="1286">
        <f t="shared" si="7"/>
        <v>0</v>
      </c>
    </row>
    <row r="132" spans="1:33" s="151" customFormat="1" ht="18" customHeight="1" x14ac:dyDescent="0.4">
      <c r="A132" s="2323"/>
      <c r="B132" s="2300" t="s">
        <v>1615</v>
      </c>
      <c r="C132" s="2301"/>
      <c r="D132" s="2302" t="s">
        <v>1605</v>
      </c>
      <c r="E132" s="2302"/>
      <c r="F132" s="2302"/>
      <c r="G132" s="1150">
        <f>COUNTIFS(障害学生情報入力シート!$E$29:$E$1028,障害学生情報入力シート!$E$4,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32" s="1151">
        <f>COUNTIFS(障害学生情報入力シート!$E$29:$E$1028,障害学生情報入力シート!$E$4,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32" s="1152">
        <f>COUNTIFS(障害学生情報入力シート!$E$29:$E$1028,障害学生情報入力シート!$E$4,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32" s="1153">
        <f>COUNTIFS(障害学生情報入力シート!$E$29:$E$1028,障害学生情報入力シート!$E$4,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32" s="1154">
        <f>COUNTIFS(障害学生情報入力シート!$E$29:$E$1028,障害学生情報入力シート!$E$4,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32" s="1152">
        <f>COUNTIFS(障害学生情報入力シート!$E$29:$E$1028,障害学生情報入力シート!$E$4,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32" s="1153">
        <f>COUNTIFS(障害学生情報入力シート!$E$29:$E$1028,障害学生情報入力シート!$E$4,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32" s="1154">
        <f>COUNTIFS(障害学生情報入力シート!$E$29:$E$1028,障害学生情報入力シート!$E$4,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32" s="1154">
        <f>COUNTIFS(障害学生情報入力シート!$E$29:$E$1028,障害学生情報入力シート!$E$4,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32" s="1152">
        <f>COUNTIFS(障害学生情報入力シート!$E$29:$E$1028,障害学生情報入力シート!$E$4,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32" s="1153">
        <f>COUNTIFS(障害学生情報入力シート!$E$29:$E$1028,障害学生情報入力シート!$E$4,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32" s="1153">
        <f>COUNTIFS(障害学生情報入力シート!$E$29:$E$1028,障害学生情報入力シート!$E$4,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32" s="1154">
        <f>COUNTIFS(障害学生情報入力シート!$E$29:$E$1028,障害学生情報入力シート!$E$4,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32" s="1154">
        <f>COUNTIFS(障害学生情報入力シート!$E$29:$E$1028,障害学生情報入力シート!$E$4,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32" s="1260">
        <f>COUNTIFS(障害学生情報入力シート!$E$29:$E$1028,障害学生情報入力シート!$E$4,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32" s="1152">
        <f>COUNTIFS(障害学生情報入力シート!$E$29:$E$1028,障害学生情報入力シート!$E$4,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32" s="1153">
        <f>COUNTIFS(障害学生情報入力シート!$E$29:$E$1028,障害学生情報入力シート!$E$4,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32" s="1154">
        <f>COUNTIFS(障害学生情報入力シート!$E$29:$E$1028,障害学生情報入力シート!$E$4,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32" s="1154">
        <f>COUNTIFS(障害学生情報入力シート!$E$29:$E$1028,障害学生情報入力シート!$E$4,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32" s="1154">
        <f>COUNTIFS(障害学生情報入力シート!$E$29:$E$1028,障害学生情報入力シート!$E$4,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32" s="1158">
        <f>COUNTIFS(障害学生情報入力シート!$E$29:$E$1028,障害学生情報入力シート!$E$4,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32" s="1159">
        <f>COUNTIFS(障害学生情報入力シート!$E$29:$E$1028,障害学生情報入力シート!$E$4,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32" s="1161">
        <f>COUNTIFS(障害学生情報入力シート!$E$29:$E$1028,障害学生情報入力シート!$E$4,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32" s="1162">
        <f>COUNTIFS(障害学生情報入力シート!$E$29:$E$1028,障害学生情報入力シート!$E$4,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32" s="1162">
        <f>COUNTIFS(障害学生情報入力シート!$E$29:$E$1028,障害学生情報入力シート!$E$4,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32" s="1163">
        <f>COUNTIFS(障害学生情報入力シート!$E$29:$E$1028,障害学生情報入力シート!$E$4,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32" s="1281">
        <f t="shared" si="7"/>
        <v>0</v>
      </c>
    </row>
    <row r="133" spans="1:33" s="151" customFormat="1" ht="18" customHeight="1" x14ac:dyDescent="0.4">
      <c r="A133" s="2323"/>
      <c r="B133" s="2300"/>
      <c r="C133" s="2301"/>
      <c r="D133" s="1282"/>
      <c r="E133" s="2303" t="s">
        <v>1602</v>
      </c>
      <c r="F133" s="2304"/>
      <c r="G133" s="1119">
        <f>SUMIFS(※集計※障害学生情報入力シート!$K$29:$K$1028,障害学生情報入力シート!$E$29:$E$1028,障害学生情報入力シート!$E$4,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33" s="717">
        <f>SUMIFS(※集計※障害学生情報入力シート!$K$29:$K$1028,障害学生情報入力シート!$E$29:$E$1028,障害学生情報入力シート!$E$4,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33" s="1120">
        <f>SUMIFS(※集計※障害学生情報入力シート!$K$29:$K$1028,障害学生情報入力シート!$E$29:$E$1028,障害学生情報入力シート!$E$4,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33" s="1121">
        <f>SUMIFS(※集計※障害学生情報入力シート!$K$29:$K$1028,障害学生情報入力シート!$E$29:$E$1028,障害学生情報入力シート!$E$4,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33" s="1122">
        <f>SUMIFS(※集計※障害学生情報入力シート!$K$29:$K$1028,障害学生情報入力シート!$E$29:$E$1028,障害学生情報入力シート!$E$4,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33" s="1120">
        <f>SUMIFS(※集計※障害学生情報入力シート!$K$29:$K$1028,障害学生情報入力シート!$E$29:$E$1028,障害学生情報入力シート!$E$4,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33" s="1121">
        <f>SUMIFS(※集計※障害学生情報入力シート!$K$29:$K$1028,障害学生情報入力シート!$E$29:$E$1028,障害学生情報入力シート!$E$4,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33" s="1122">
        <f>SUMIFS(※集計※障害学生情報入力シート!$K$29:$K$1028,障害学生情報入力シート!$E$29:$E$1028,障害学生情報入力シート!$E$4,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33" s="1122">
        <f>SUMIFS(※集計※障害学生情報入力シート!$K$29:$K$1028,障害学生情報入力シート!$E$29:$E$1028,障害学生情報入力シート!$E$4,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33" s="1120">
        <f>SUMIFS(※集計※障害学生情報入力シート!$K$29:$K$1028,障害学生情報入力シート!$E$29:$E$1028,障害学生情報入力シート!$E$4,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33" s="1121">
        <f>SUMIFS(※集計※障害学生情報入力シート!$K$29:$K$1028,障害学生情報入力シート!$E$29:$E$1028,障害学生情報入力シート!$E$4,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33" s="1121">
        <f>SUMIFS(※集計※障害学生情報入力シート!$K$29:$K$1028,障害学生情報入力シート!$E$29:$E$1028,障害学生情報入力シート!$E$4,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33" s="1122">
        <f>SUMIFS(※集計※障害学生情報入力シート!$K$29:$K$1028,障害学生情報入力シート!$E$29:$E$1028,障害学生情報入力シート!$E$4,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33" s="1122">
        <f>SUMIFS(※集計※障害学生情報入力シート!$K$29:$K$1028,障害学生情報入力シート!$E$29:$E$1028,障害学生情報入力シート!$E$4,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33" s="1249">
        <f>SUMIFS(※集計※障害学生情報入力シート!$K$29:$K$1028,障害学生情報入力シート!$E$29:$E$1028,障害学生情報入力シート!$E$4,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33" s="1120">
        <f>SUMIFS(※集計※障害学生情報入力シート!$K$29:$K$1028,障害学生情報入力シート!$E$29:$E$1028,障害学生情報入力シート!$E$4,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33" s="1099">
        <f>SUMIFS(※集計※障害学生情報入力シート!$K$29:$K$1028,障害学生情報入力シート!$E$29:$E$1028,障害学生情報入力シート!$E$4,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33" s="1122">
        <f>SUMIFS(※集計※障害学生情報入力シート!$K$29:$K$1028,障害学生情報入力シート!$E$29:$E$1028,障害学生情報入力シート!$E$4,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33" s="1122">
        <f>SUMIFS(※集計※障害学生情報入力シート!$K$29:$K$1028,障害学生情報入力シート!$E$29:$E$1028,障害学生情報入力シート!$E$4,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33" s="1122">
        <f>SUMIFS(※集計※障害学生情報入力シート!$K$29:$K$1028,障害学生情報入力シート!$E$29:$E$1028,障害学生情報入力シート!$E$4,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33" s="1100">
        <f>SUMIFS(※集計※障害学生情報入力シート!$K$29:$K$1028,障害学生情報入力シート!$E$29:$E$1028,障害学生情報入力シート!$E$4,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33" s="1159">
        <f>SUMIFS(※集計※障害学生情報入力シート!$K$29:$K$1028,障害学生情報入力シート!$E$29:$E$1028,障害学生情報入力シート!$E$4,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33" s="1250">
        <f>SUMIFS(※集計※障害学生情報入力シート!$K$29:$K$1028,障害学生情報入力シート!$E$29:$E$1028,障害学生情報入力シート!$E$4,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33" s="1123">
        <f>SUMIFS(※集計※障害学生情報入力シート!$K$29:$K$1028,障害学生情報入力シート!$E$29:$E$1028,障害学生情報入力シート!$E$4,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33" s="1250">
        <f>SUMIFS(※集計※障害学生情報入力シート!$K$29:$K$1028,障害学生情報入力シート!$E$29:$E$1028,障害学生情報入力シート!$E$4,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33" s="1163">
        <f>SUMIFS(※集計※障害学生情報入力シート!$K$29:$K$1028,障害学生情報入力シート!$E$29:$E$1028,障害学生情報入力シート!$E$4,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33" s="1283">
        <f t="shared" si="7"/>
        <v>0</v>
      </c>
    </row>
    <row r="134" spans="1:33" s="151" customFormat="1" ht="18" customHeight="1" thickBot="1" x14ac:dyDescent="0.45">
      <c r="A134" s="2324"/>
      <c r="B134" s="1288"/>
      <c r="C134" s="1289"/>
      <c r="D134" s="1290"/>
      <c r="E134" s="1290"/>
      <c r="F134" s="1291" t="s">
        <v>1919</v>
      </c>
      <c r="G134" s="1266">
        <f>SUMIFS(※集計※障害学生情報入力シート!$L$29:$L$1028,障害学生情報入力シート!$E$29:$E$1028,障害学生情報入力シート!$E$4,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34" s="1267">
        <f>SUMIFS(※集計※障害学生情報入力シート!$L$29:$L$1028,障害学生情報入力シート!$E$29:$E$1028,障害学生情報入力シート!$E$4,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34" s="1181">
        <f>SUMIFS(※集計※障害学生情報入力シート!$L$29:$L$1028,障害学生情報入力シート!$E$29:$E$1028,障害学生情報入力シート!$E$4,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34" s="1182">
        <f>SUMIFS(※集計※障害学生情報入力シート!$L$29:$L$1028,障害学生情報入力シート!$E$29:$E$1028,障害学生情報入力シート!$E$4,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34" s="1180">
        <f>SUMIFS(※集計※障害学生情報入力シート!$L$29:$L$1028,障害学生情報入力シート!$E$29:$E$1028,障害学生情報入力シート!$E$4,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34" s="1181">
        <f>SUMIFS(※集計※障害学生情報入力シート!$L$29:$L$1028,障害学生情報入力シート!$E$29:$E$1028,障害学生情報入力シート!$E$4,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34" s="1182">
        <f>SUMIFS(※集計※障害学生情報入力シート!$L$29:$L$1028,障害学生情報入力シート!$E$29:$E$1028,障害学生情報入力シート!$E$4,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34" s="1180">
        <f>SUMIFS(※集計※障害学生情報入力シート!$L$29:$L$1028,障害学生情報入力シート!$E$29:$E$1028,障害学生情報入力シート!$E$4,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34" s="1180">
        <f>SUMIFS(※集計※障害学生情報入力シート!$L$29:$L$1028,障害学生情報入力シート!$E$29:$E$1028,障害学生情報入力シート!$E$4,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34" s="1181">
        <f>SUMIFS(※集計※障害学生情報入力シート!$L$29:$L$1028,障害学生情報入力シート!$E$29:$E$1028,障害学生情報入力シート!$E$4,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34" s="1182">
        <f>SUMIFS(※集計※障害学生情報入力シート!$L$29:$L$1028,障害学生情報入力シート!$E$29:$E$1028,障害学生情報入力シート!$E$4,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34" s="1182">
        <f>SUMIFS(※集計※障害学生情報入力シート!$L$29:$L$1028,障害学生情報入力シート!$E$29:$E$1028,障害学生情報入力シート!$E$4,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34" s="1180">
        <f>SUMIFS(※集計※障害学生情報入力シート!$L$29:$L$1028,障害学生情報入力シート!$E$29:$E$1028,障害学生情報入力シート!$E$4,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34" s="1180">
        <f>SUMIFS(※集計※障害学生情報入力シート!$L$29:$L$1028,障害学生情報入力シート!$E$29:$E$1028,障害学生情報入力シート!$E$4,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34" s="1185">
        <f>SUMIFS(※集計※障害学生情報入力シート!$L$29:$L$1028,障害学生情報入力シート!$E$29:$E$1028,障害学生情報入力シート!$E$4,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34" s="1181">
        <f>SUMIFS(※集計※障害学生情報入力シート!$L$29:$L$1028,障害学生情報入力シート!$E$29:$E$1028,障害学生情報入力シート!$E$4,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34" s="1182">
        <f>SUMIFS(※集計※障害学生情報入力シート!$L$29:$L$1028,障害学生情報入力シート!$E$29:$E$1028,障害学生情報入力シート!$E$4,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34" s="1180">
        <f>SUMIFS(※集計※障害学生情報入力シート!$L$29:$L$1028,障害学生情報入力シート!$E$29:$E$1028,障害学生情報入力シート!$E$4,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34" s="1180">
        <f>SUMIFS(※集計※障害学生情報入力シート!$L$29:$L$1028,障害学生情報入力シート!$E$29:$E$1028,障害学生情報入力シート!$E$4,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34" s="1180">
        <f>SUMIFS(※集計※障害学生情報入力シート!$L$29:$L$1028,障害学生情報入力シート!$E$29:$E$1028,障害学生情報入力シート!$E$4,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34" s="1268">
        <f>SUMIFS(※集計※障害学生情報入力シート!$L$29:$L$1028,障害学生情報入力シート!$E$29:$E$1028,障害学生情報入力シート!$E$4,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34" s="1269">
        <f>SUMIFS(※集計※障害学生情報入力シート!$L$29:$L$1028,障害学生情報入力シート!$E$29:$E$1028,障害学生情報入力シート!$E$4,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34" s="1183">
        <f>SUMIFS(※集計※障害学生情報入力シート!$L$29:$L$1028,障害学生情報入力シート!$E$29:$E$1028,障害学生情報入力シート!$E$4,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34" s="1183">
        <f>SUMIFS(※集計※障害学生情報入力シート!$L$29:$L$1028,障害学生情報入力シート!$E$29:$E$1028,障害学生情報入力シート!$E$4,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34" s="1183">
        <f>SUMIFS(※集計※障害学生情報入力シート!$L$29:$L$1028,障害学生情報入力シート!$E$29:$E$1028,障害学生情報入力シート!$E$4,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34" s="1292">
        <f>SUMIFS(※集計※障害学生情報入力シート!$L$29:$L$1028,障害学生情報入力シート!$E$29:$E$1028,障害学生情報入力シート!$E$4,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34" s="1293">
        <f t="shared" si="7"/>
        <v>0</v>
      </c>
    </row>
    <row r="135" spans="1:33" s="151" customFormat="1" ht="13.5" customHeight="1" x14ac:dyDescent="0.4">
      <c r="A135" s="1272"/>
      <c r="B135" s="148"/>
      <c r="C135" s="148"/>
      <c r="D135" s="148"/>
      <c r="E135" s="148"/>
      <c r="F135" s="1204"/>
      <c r="G135" s="717"/>
      <c r="H135" s="717"/>
      <c r="I135" s="717"/>
      <c r="J135" s="717"/>
      <c r="K135" s="717"/>
      <c r="L135" s="717"/>
      <c r="M135" s="717"/>
      <c r="N135" s="717"/>
      <c r="O135" s="717"/>
      <c r="P135" s="717"/>
      <c r="Q135" s="717"/>
      <c r="R135" s="717"/>
      <c r="S135" s="717"/>
      <c r="T135" s="717"/>
      <c r="U135" s="717"/>
      <c r="V135" s="717"/>
      <c r="W135" s="2235"/>
      <c r="X135" s="2235"/>
      <c r="Y135" s="2235"/>
      <c r="Z135" s="2235"/>
      <c r="AA135" s="2235"/>
      <c r="AB135" s="2235"/>
      <c r="AC135" s="2235"/>
      <c r="AD135" s="2235"/>
      <c r="AE135" s="2235"/>
      <c r="AF135" s="2235"/>
      <c r="AG135" s="2235"/>
    </row>
    <row r="136" spans="1:33" s="151" customFormat="1" ht="15" customHeight="1" x14ac:dyDescent="0.4">
      <c r="A136" s="1522"/>
      <c r="B136" s="1522"/>
      <c r="C136" s="1522"/>
      <c r="D136" s="1522"/>
      <c r="E136" s="1522"/>
      <c r="F136" s="1522"/>
      <c r="G136" s="1522"/>
      <c r="H136" s="1522"/>
      <c r="I136" s="1522"/>
      <c r="J136" s="1522"/>
      <c r="K136" s="1522"/>
      <c r="L136" s="1522"/>
      <c r="M136" s="1522"/>
      <c r="N136" s="1522"/>
      <c r="O136" s="1522"/>
      <c r="P136" s="1522"/>
      <c r="Q136" s="1522"/>
      <c r="R136" s="1522"/>
      <c r="S136" s="1522"/>
      <c r="T136" s="1522"/>
      <c r="U136" s="1522"/>
      <c r="V136" s="1522"/>
      <c r="W136" s="1522"/>
      <c r="X136" s="1522"/>
      <c r="Y136" s="1522"/>
      <c r="Z136" s="1522"/>
      <c r="AA136" s="1522"/>
      <c r="AB136" s="1522"/>
      <c r="AC136" s="1522"/>
      <c r="AD136" s="1522"/>
      <c r="AE136" s="1522"/>
      <c r="AF136" s="1522"/>
      <c r="AG136" s="1522"/>
    </row>
    <row r="137" spans="1:33" s="151" customFormat="1" ht="17.25" customHeight="1" thickBot="1" x14ac:dyDescent="0.45">
      <c r="A137" s="2244" t="s">
        <v>2009</v>
      </c>
      <c r="B137" s="2244"/>
      <c r="C137" s="2244"/>
      <c r="D137" s="2244"/>
      <c r="E137" s="2244"/>
      <c r="F137" s="2244"/>
      <c r="G137" s="2244"/>
      <c r="H137" s="2244"/>
      <c r="I137" s="2244"/>
      <c r="J137" s="2244"/>
      <c r="K137" s="2244"/>
      <c r="L137" s="2244"/>
      <c r="M137" s="2244"/>
      <c r="N137" s="2244"/>
      <c r="O137" s="2244"/>
      <c r="P137" s="2244"/>
      <c r="Q137" s="2244"/>
      <c r="R137" s="2244"/>
      <c r="S137" s="941"/>
      <c r="T137" s="941"/>
      <c r="U137" s="941"/>
      <c r="V137" s="941"/>
      <c r="W137" s="941"/>
      <c r="X137" s="941"/>
      <c r="Y137" s="941"/>
      <c r="Z137" s="941"/>
      <c r="AA137" s="941"/>
      <c r="AB137" s="941"/>
      <c r="AC137" s="941"/>
      <c r="AD137" s="941"/>
      <c r="AE137" s="941"/>
      <c r="AF137" s="941"/>
      <c r="AG137" s="717"/>
    </row>
    <row r="138" spans="1:33" s="151" customFormat="1" ht="78" customHeight="1" x14ac:dyDescent="0.4">
      <c r="A138" s="2311" t="s">
        <v>1954</v>
      </c>
      <c r="B138" s="2312"/>
      <c r="C138" s="2312"/>
      <c r="D138" s="2312"/>
      <c r="E138" s="2312"/>
      <c r="F138" s="2313"/>
      <c r="G138" s="2248" t="s">
        <v>1519</v>
      </c>
      <c r="H138" s="2249"/>
      <c r="I138" s="2250"/>
      <c r="J138" s="2251" t="s">
        <v>1939</v>
      </c>
      <c r="K138" s="2252"/>
      <c r="L138" s="2253"/>
      <c r="M138" s="2254" t="s">
        <v>1587</v>
      </c>
      <c r="N138" s="2255"/>
      <c r="O138" s="2255"/>
      <c r="P138" s="2256"/>
      <c r="Q138" s="2257" t="s">
        <v>1944</v>
      </c>
      <c r="R138" s="2259" t="s">
        <v>1945</v>
      </c>
      <c r="S138" s="2260"/>
      <c r="T138" s="2260"/>
      <c r="U138" s="2261"/>
      <c r="V138" s="2262"/>
      <c r="W138" s="2263" t="s">
        <v>111</v>
      </c>
      <c r="X138" s="2264"/>
      <c r="Y138" s="2264"/>
      <c r="Z138" s="2264"/>
      <c r="AA138" s="2264"/>
      <c r="AB138" s="2265"/>
      <c r="AC138" s="2266" t="s">
        <v>1990</v>
      </c>
      <c r="AD138" s="2268" t="s">
        <v>2071</v>
      </c>
      <c r="AE138" s="2269"/>
      <c r="AF138" s="2270" t="s">
        <v>1542</v>
      </c>
      <c r="AG138" s="2309" t="s">
        <v>1588</v>
      </c>
    </row>
    <row r="139" spans="1:33" s="151" customFormat="1" ht="135" customHeight="1" x14ac:dyDescent="0.4">
      <c r="A139" s="2294" t="s">
        <v>1989</v>
      </c>
      <c r="B139" s="2295"/>
      <c r="C139" s="2295"/>
      <c r="D139" s="2295"/>
      <c r="E139" s="2295"/>
      <c r="F139" s="2296"/>
      <c r="G139" s="945" t="s">
        <v>1520</v>
      </c>
      <c r="H139" s="946" t="s">
        <v>201</v>
      </c>
      <c r="I139" s="947" t="s">
        <v>1938</v>
      </c>
      <c r="J139" s="948" t="s">
        <v>1522</v>
      </c>
      <c r="K139" s="949" t="s">
        <v>253</v>
      </c>
      <c r="L139" s="950" t="s">
        <v>1940</v>
      </c>
      <c r="M139" s="1207" t="s">
        <v>1941</v>
      </c>
      <c r="N139" s="952" t="s">
        <v>1942</v>
      </c>
      <c r="O139" s="953" t="s">
        <v>1943</v>
      </c>
      <c r="P139" s="954" t="s">
        <v>2068</v>
      </c>
      <c r="Q139" s="2258"/>
      <c r="R139" s="955" t="s">
        <v>1946</v>
      </c>
      <c r="S139" s="956" t="s">
        <v>1955</v>
      </c>
      <c r="T139" s="956" t="s">
        <v>1956</v>
      </c>
      <c r="U139" s="956" t="s">
        <v>1536</v>
      </c>
      <c r="V139" s="957" t="s">
        <v>1949</v>
      </c>
      <c r="W139" s="958" t="s">
        <v>1538</v>
      </c>
      <c r="X139" s="959" t="s">
        <v>1539</v>
      </c>
      <c r="Y139" s="959" t="s">
        <v>1540</v>
      </c>
      <c r="Z139" s="959" t="s">
        <v>1479</v>
      </c>
      <c r="AA139" s="960" t="s">
        <v>1950</v>
      </c>
      <c r="AB139" s="961" t="s">
        <v>1957</v>
      </c>
      <c r="AC139" s="2267"/>
      <c r="AD139" s="962" t="s">
        <v>1953</v>
      </c>
      <c r="AE139" s="963" t="s">
        <v>1904</v>
      </c>
      <c r="AF139" s="2271"/>
      <c r="AG139" s="2310"/>
    </row>
    <row r="140" spans="1:33" s="151" customFormat="1" ht="18" customHeight="1" x14ac:dyDescent="0.4">
      <c r="A140" s="2297" t="s">
        <v>2010</v>
      </c>
      <c r="B140" s="2287"/>
      <c r="C140" s="2287"/>
      <c r="D140" s="2287"/>
      <c r="E140" s="2287"/>
      <c r="F140" s="2284"/>
      <c r="G140" s="981">
        <f t="shared" ref="G140:AF140" si="10">SUM(G143,G146,G149,G152,G155,G158,G161,G164,G167,G170,G173,G176)</f>
        <v>0</v>
      </c>
      <c r="H140" s="982">
        <f t="shared" si="10"/>
        <v>0</v>
      </c>
      <c r="I140" s="983">
        <f t="shared" si="10"/>
        <v>0</v>
      </c>
      <c r="J140" s="984">
        <f t="shared" si="10"/>
        <v>0</v>
      </c>
      <c r="K140" s="985">
        <f t="shared" si="10"/>
        <v>0</v>
      </c>
      <c r="L140" s="1211">
        <f t="shared" si="10"/>
        <v>0</v>
      </c>
      <c r="M140" s="988">
        <f t="shared" si="10"/>
        <v>0</v>
      </c>
      <c r="N140" s="988">
        <f t="shared" si="10"/>
        <v>0</v>
      </c>
      <c r="O140" s="988">
        <f t="shared" si="10"/>
        <v>0</v>
      </c>
      <c r="P140" s="989">
        <f t="shared" si="10"/>
        <v>0</v>
      </c>
      <c r="Q140" s="1212">
        <f t="shared" si="10"/>
        <v>0</v>
      </c>
      <c r="R140" s="991">
        <f t="shared" si="10"/>
        <v>0</v>
      </c>
      <c r="S140" s="992">
        <f t="shared" si="10"/>
        <v>0</v>
      </c>
      <c r="T140" s="992">
        <f t="shared" si="10"/>
        <v>0</v>
      </c>
      <c r="U140" s="992">
        <f t="shared" si="10"/>
        <v>0</v>
      </c>
      <c r="V140" s="993">
        <f t="shared" si="10"/>
        <v>0</v>
      </c>
      <c r="W140" s="994">
        <f t="shared" si="10"/>
        <v>0</v>
      </c>
      <c r="X140" s="995">
        <f t="shared" si="10"/>
        <v>0</v>
      </c>
      <c r="Y140" s="995">
        <f t="shared" si="10"/>
        <v>0</v>
      </c>
      <c r="Z140" s="995">
        <f t="shared" si="10"/>
        <v>0</v>
      </c>
      <c r="AA140" s="995">
        <f t="shared" si="10"/>
        <v>0</v>
      </c>
      <c r="AB140" s="1213">
        <f t="shared" si="10"/>
        <v>0</v>
      </c>
      <c r="AC140" s="997">
        <f t="shared" si="10"/>
        <v>0</v>
      </c>
      <c r="AD140" s="1214">
        <f t="shared" si="10"/>
        <v>0</v>
      </c>
      <c r="AE140" s="999">
        <f t="shared" si="10"/>
        <v>0</v>
      </c>
      <c r="AF140" s="1000">
        <f t="shared" si="10"/>
        <v>0</v>
      </c>
      <c r="AG140" s="1298">
        <f t="shared" ref="AG140:AG178" si="11">SUM(G140:AF140)</f>
        <v>0</v>
      </c>
    </row>
    <row r="141" spans="1:33" s="151" customFormat="1" ht="18" customHeight="1" x14ac:dyDescent="0.4">
      <c r="A141" s="1295"/>
      <c r="B141" s="1297"/>
      <c r="C141" s="2288" t="s">
        <v>1602</v>
      </c>
      <c r="D141" s="2288"/>
      <c r="E141" s="2288"/>
      <c r="F141" s="2282"/>
      <c r="G141" s="1216">
        <f t="shared" ref="G141:AF141" si="12">SUM(G144,G147,G150,G153,G156,G159,G162,G165,G168,G171,G174,G177)</f>
        <v>0</v>
      </c>
      <c r="H141" s="1042">
        <f t="shared" si="12"/>
        <v>0</v>
      </c>
      <c r="I141" s="1043">
        <f t="shared" si="12"/>
        <v>0</v>
      </c>
      <c r="J141" s="1044">
        <f t="shared" si="12"/>
        <v>0</v>
      </c>
      <c r="K141" s="1217">
        <f t="shared" si="12"/>
        <v>0</v>
      </c>
      <c r="L141" s="1045">
        <f t="shared" si="12"/>
        <v>0</v>
      </c>
      <c r="M141" s="1046">
        <f t="shared" si="12"/>
        <v>0</v>
      </c>
      <c r="N141" s="1218">
        <f t="shared" si="12"/>
        <v>0</v>
      </c>
      <c r="O141" s="1218">
        <f t="shared" si="12"/>
        <v>0</v>
      </c>
      <c r="P141" s="1219">
        <f t="shared" si="12"/>
        <v>0</v>
      </c>
      <c r="Q141" s="1220">
        <f t="shared" si="12"/>
        <v>0</v>
      </c>
      <c r="R141" s="1048">
        <f t="shared" si="12"/>
        <v>0</v>
      </c>
      <c r="S141" s="1221">
        <f t="shared" si="12"/>
        <v>0</v>
      </c>
      <c r="T141" s="1221">
        <f t="shared" si="12"/>
        <v>0</v>
      </c>
      <c r="U141" s="1221">
        <f t="shared" si="12"/>
        <v>0</v>
      </c>
      <c r="V141" s="1221">
        <f t="shared" si="12"/>
        <v>0</v>
      </c>
      <c r="W141" s="1222">
        <f t="shared" si="12"/>
        <v>0</v>
      </c>
      <c r="X141" s="1223">
        <f t="shared" si="12"/>
        <v>0</v>
      </c>
      <c r="Y141" s="1223">
        <f t="shared" si="12"/>
        <v>0</v>
      </c>
      <c r="Z141" s="1223">
        <f t="shared" si="12"/>
        <v>0</v>
      </c>
      <c r="AA141" s="1223">
        <f t="shared" si="12"/>
        <v>0</v>
      </c>
      <c r="AB141" s="1224">
        <f t="shared" si="12"/>
        <v>0</v>
      </c>
      <c r="AC141" s="997">
        <f t="shared" si="12"/>
        <v>0</v>
      </c>
      <c r="AD141" s="1225">
        <f t="shared" si="12"/>
        <v>0</v>
      </c>
      <c r="AE141" s="1226">
        <f t="shared" si="12"/>
        <v>0</v>
      </c>
      <c r="AF141" s="1000">
        <f t="shared" si="12"/>
        <v>0</v>
      </c>
      <c r="AG141" s="1299">
        <f t="shared" si="11"/>
        <v>0</v>
      </c>
    </row>
    <row r="142" spans="1:33" s="151" customFormat="1" ht="18" customHeight="1" thickBot="1" x14ac:dyDescent="0.45">
      <c r="A142" s="1300"/>
      <c r="B142" s="1301"/>
      <c r="C142" s="1301"/>
      <c r="D142" s="2289" t="s">
        <v>1919</v>
      </c>
      <c r="E142" s="2290"/>
      <c r="F142" s="2291"/>
      <c r="G142" s="1041">
        <f t="shared" ref="G142:AF142" si="13">SUM(G145,G148,G151,G154,G157,G160,G163,G166,G169,G172,G175,G178)</f>
        <v>0</v>
      </c>
      <c r="H142" s="1230">
        <f t="shared" si="13"/>
        <v>0</v>
      </c>
      <c r="I142" s="1231">
        <f t="shared" si="13"/>
        <v>0</v>
      </c>
      <c r="J142" s="1232">
        <f t="shared" si="13"/>
        <v>0</v>
      </c>
      <c r="K142" s="1233">
        <f t="shared" si="13"/>
        <v>0</v>
      </c>
      <c r="L142" s="1234">
        <f t="shared" si="13"/>
        <v>0</v>
      </c>
      <c r="M142" s="1235">
        <f t="shared" si="13"/>
        <v>0</v>
      </c>
      <c r="N142" s="1236">
        <f t="shared" si="13"/>
        <v>0</v>
      </c>
      <c r="O142" s="1236">
        <f t="shared" si="13"/>
        <v>0</v>
      </c>
      <c r="P142" s="1237">
        <f t="shared" si="13"/>
        <v>0</v>
      </c>
      <c r="Q142" s="1047">
        <f t="shared" si="13"/>
        <v>0</v>
      </c>
      <c r="R142" s="1238">
        <f t="shared" si="13"/>
        <v>0</v>
      </c>
      <c r="S142" s="1239">
        <f t="shared" si="13"/>
        <v>0</v>
      </c>
      <c r="T142" s="1239">
        <f t="shared" si="13"/>
        <v>0</v>
      </c>
      <c r="U142" s="1239">
        <f t="shared" si="13"/>
        <v>0</v>
      </c>
      <c r="V142" s="1240">
        <f t="shared" si="13"/>
        <v>0</v>
      </c>
      <c r="W142" s="1241">
        <f t="shared" si="13"/>
        <v>0</v>
      </c>
      <c r="X142" s="1050">
        <f t="shared" si="13"/>
        <v>0</v>
      </c>
      <c r="Y142" s="1050">
        <f t="shared" si="13"/>
        <v>0</v>
      </c>
      <c r="Z142" s="1050">
        <f t="shared" si="13"/>
        <v>0</v>
      </c>
      <c r="AA142" s="1050">
        <f t="shared" si="13"/>
        <v>0</v>
      </c>
      <c r="AB142" s="1242">
        <f t="shared" si="13"/>
        <v>0</v>
      </c>
      <c r="AC142" s="1052">
        <f t="shared" si="13"/>
        <v>0</v>
      </c>
      <c r="AD142" s="1243">
        <f t="shared" si="13"/>
        <v>0</v>
      </c>
      <c r="AE142" s="1244">
        <f t="shared" si="13"/>
        <v>0</v>
      </c>
      <c r="AF142" s="1245">
        <f t="shared" si="13"/>
        <v>0</v>
      </c>
      <c r="AG142" s="1302">
        <f t="shared" si="11"/>
        <v>0</v>
      </c>
    </row>
    <row r="143" spans="1:33" s="151" customFormat="1" ht="18" customHeight="1" x14ac:dyDescent="0.4">
      <c r="A143" s="2292" t="s">
        <v>1603</v>
      </c>
      <c r="B143" s="2288" t="s">
        <v>1604</v>
      </c>
      <c r="C143" s="2282"/>
      <c r="D143" s="2272" t="s">
        <v>1605</v>
      </c>
      <c r="E143" s="2272"/>
      <c r="F143" s="2272"/>
      <c r="G143" s="1072">
        <f>COUNTIFS(障害学生情報入力シート!$E$29:$E$1028,障害学生情報入力シート!$E$5,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43" s="1073">
        <f>COUNTIFS(障害学生情報入力シート!$E$29:$E$1028,障害学生情報入力シート!$E$5,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43" s="1074">
        <f>COUNTIFS(障害学生情報入力シート!$E$29:$E$1028,障害学生情報入力シート!$E$5,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43" s="1075">
        <f>COUNTIFS(障害学生情報入力シート!$E$29:$E$1028,障害学生情報入力シート!$E$5,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43" s="1076">
        <f>COUNTIFS(障害学生情報入力シート!$E$29:$E$1028,障害学生情報入力シート!$E$5,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43" s="1074">
        <f>COUNTIFS(障害学生情報入力シート!$E$29:$E$1028,障害学生情報入力シート!$E$5,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43" s="1075">
        <f>COUNTIFS(障害学生情報入力シート!$E$29:$E$1028,障害学生情報入力シート!$E$5,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43" s="1076">
        <f>COUNTIFS(障害学生情報入力シート!$E$29:$E$1028,障害学生情報入力シート!$E$5,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43" s="1076">
        <f>COUNTIFS(障害学生情報入力シート!$E$29:$E$1028,障害学生情報入力シート!$E$5,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43" s="1074">
        <f>COUNTIFS(障害学生情報入力シート!$E$29:$E$1028,障害学生情報入力シート!$E$5,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43" s="1075">
        <f>COUNTIFS(障害学生情報入力シート!$E$29:$E$1028,障害学生情報入力シート!$E$5,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43" s="1075">
        <f>COUNTIFS(障害学生情報入力シート!$E$29:$E$1028,障害学生情報入力シート!$E$5,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43" s="1076">
        <f>COUNTIFS(障害学生情報入力シート!$E$29:$E$1028,障害学生情報入力シート!$E$5,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43" s="1076">
        <f>COUNTIFS(障害学生情報入力シート!$E$29:$E$1028,障害学生情報入力シート!$E$5,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43" s="1079">
        <f>COUNTIFS(障害学生情報入力シート!$E$29:$E$1028,障害学生情報入力シート!$E$5,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43" s="1074">
        <f>COUNTIFS(障害学生情報入力シート!$E$29:$E$1028,障害学生情報入力シート!$E$5,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43" s="1075">
        <f>COUNTIFS(障害学生情報入力シート!$E$29:$E$1028,障害学生情報入力シート!$E$5,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43" s="1076">
        <f>COUNTIFS(障害学生情報入力シート!$E$29:$E$1028,障害学生情報入力シート!$E$5,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43" s="1076">
        <f>COUNTIFS(障害学生情報入力シート!$E$29:$E$1028,障害学生情報入力シート!$E$5,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43" s="1076">
        <f>COUNTIFS(障害学生情報入力シート!$E$29:$E$1028,障害学生情報入力シート!$E$5,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43" s="1079">
        <f>COUNTIFS(障害学生情報入力シート!$E$29:$E$1028,障害学生情報入力シート!$E$5,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43" s="1074">
        <f>COUNTIFS(障害学生情報入力シート!$E$29:$E$1028,障害学生情報入力シート!$E$5,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43" s="1080">
        <f>COUNTIFS(障害学生情報入力シート!$E$29:$E$1028,障害学生情報入力シート!$E$5,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43" s="1077">
        <f>COUNTIFS(障害学生情報入力シート!$E$29:$E$1028,障害学生情報入力シート!$E$5,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43" s="1077">
        <f>COUNTIFS(障害学生情報入力シート!$E$29:$E$1028,障害学生情報入力シート!$E$5,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43" s="1081">
        <f>COUNTIFS(障害学生情報入力シート!$E$29:$E$1028,障害学生情報入力シート!$E$5,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43" s="1303">
        <f t="shared" si="11"/>
        <v>0</v>
      </c>
    </row>
    <row r="144" spans="1:33" s="151" customFormat="1" ht="18" customHeight="1" x14ac:dyDescent="0.4">
      <c r="A144" s="2292"/>
      <c r="B144" s="2287"/>
      <c r="C144" s="2284"/>
      <c r="D144" s="1304"/>
      <c r="E144" s="2273" t="s">
        <v>1602</v>
      </c>
      <c r="F144" s="2274"/>
      <c r="G144" s="1119">
        <f>SUMIFS(※集計※障害学生情報入力シート!$K$29:$K$1028,障害学生情報入力シート!$E$29:$E$1028,障害学生情報入力シート!$E$5,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44" s="717">
        <f>SUMIFS(※集計※障害学生情報入力シート!$K$29:$K$1028,障害学生情報入力シート!$E$29:$E$1028,障害学生情報入力シート!$E$5,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44" s="1120">
        <f>SUMIFS(※集計※障害学生情報入力シート!$K$29:$K$1028,障害学生情報入力シート!$E$29:$E$1028,障害学生情報入力シート!$E$5,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44" s="1121">
        <f>SUMIFS(※集計※障害学生情報入力シート!$K$29:$K$1028,障害学生情報入力シート!$E$29:$E$1028,障害学生情報入力シート!$E$5,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44" s="1122">
        <f>SUMIFS(※集計※障害学生情報入力シート!$K$29:$K$1028,障害学生情報入力シート!$E$29:$E$1028,障害学生情報入力シート!$E$5,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44" s="1120">
        <f>SUMIFS(※集計※障害学生情報入力シート!$K$29:$K$1028,障害学生情報入力シート!$E$29:$E$1028,障害学生情報入力シート!$E$5,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44" s="1121">
        <f>SUMIFS(※集計※障害学生情報入力シート!$K$29:$K$1028,障害学生情報入力シート!$E$29:$E$1028,障害学生情報入力シート!$E$5,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44" s="1122">
        <f>SUMIFS(※集計※障害学生情報入力シート!$K$29:$K$1028,障害学生情報入力シート!$E$29:$E$1028,障害学生情報入力シート!$E$5,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44" s="1122">
        <f>SUMIFS(※集計※障害学生情報入力シート!$K$29:$K$1028,障害学生情報入力シート!$E$29:$E$1028,障害学生情報入力シート!$E$5,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44" s="1120">
        <f>SUMIFS(※集計※障害学生情報入力シート!$K$29:$K$1028,障害学生情報入力シート!$E$29:$E$1028,障害学生情報入力シート!$E$5,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44" s="1121">
        <f>SUMIFS(※集計※障害学生情報入力シート!$K$29:$K$1028,障害学生情報入力シート!$E$29:$E$1028,障害学生情報入力シート!$E$5,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44" s="1121">
        <f>SUMIFS(※集計※障害学生情報入力シート!$K$29:$K$1028,障害学生情報入力シート!$E$29:$E$1028,障害学生情報入力シート!$E$5,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44" s="1122">
        <f>SUMIFS(※集計※障害学生情報入力シート!$K$29:$K$1028,障害学生情報入力シート!$E$29:$E$1028,障害学生情報入力シート!$E$5,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44" s="1122">
        <f>SUMIFS(※集計※障害学生情報入力シート!$K$29:$K$1028,障害学生情報入力シート!$E$29:$E$1028,障害学生情報入力シート!$E$5,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44" s="1249">
        <f>SUMIFS(※集計※障害学生情報入力シート!$K$29:$K$1028,障害学生情報入力シート!$E$29:$E$1028,障害学生情報入力シート!$E$5,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44" s="1120">
        <f>SUMIFS(※集計※障害学生情報入力シート!$K$29:$K$1028,障害学生情報入力シート!$E$29:$E$1028,障害学生情報入力シート!$E$5,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44" s="1121">
        <f>SUMIFS(※集計※障害学生情報入力シート!$K$29:$K$1028,障害学生情報入力シート!$E$29:$E$1028,障害学生情報入力シート!$E$5,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44" s="1122">
        <f>SUMIFS(※集計※障害学生情報入力シート!$K$29:$K$1028,障害学生情報入力シート!$E$29:$E$1028,障害学生情報入力シート!$E$5,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44" s="1122">
        <f>SUMIFS(※集計※障害学生情報入力シート!$K$29:$K$1028,障害学生情報入力シート!$E$29:$E$1028,障害学生情報入力シート!$E$5,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44" s="1122">
        <f>SUMIFS(※集計※障害学生情報入力シート!$K$29:$K$1028,障害学生情報入力シート!$E$29:$E$1028,障害学生情報入力シート!$E$5,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44" s="1249">
        <f>SUMIFS(※集計※障害学生情報入力シート!$K$29:$K$1028,障害学生情報入力シート!$E$29:$E$1028,障害学生情報入力シート!$E$5,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44" s="1120">
        <f>SUMIFS(※集計※障害学生情報入力シート!$K$29:$K$1028,障害学生情報入力シート!$E$29:$E$1028,障害学生情報入力シート!$E$5,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44" s="1250">
        <f>SUMIFS(※集計※障害学生情報入力シート!$K$29:$K$1028,障害学生情報入力シート!$E$29:$E$1028,障害学生情報入力シート!$E$5,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44" s="1123">
        <f>SUMIFS(※集計※障害学生情報入力シート!$K$29:$K$1028,障害学生情報入力シート!$E$29:$E$1028,障害学生情報入力シート!$E$5,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44" s="1123">
        <f>SUMIFS(※集計※障害学生情報入力シート!$K$29:$K$1028,障害学生情報入力シート!$E$29:$E$1028,障害学生情報入力シート!$E$5,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44" s="1251">
        <f>SUMIFS(※集計※障害学生情報入力シート!$K$29:$K$1028,障害学生情報入力シート!$E$29:$E$1028,障害学生情報入力シート!$E$5,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44" s="1305">
        <f t="shared" si="11"/>
        <v>0</v>
      </c>
    </row>
    <row r="145" spans="1:33" s="151" customFormat="1" ht="18" customHeight="1" x14ac:dyDescent="0.4">
      <c r="A145" s="2292"/>
      <c r="B145" s="1296"/>
      <c r="C145" s="1301"/>
      <c r="D145" s="1294"/>
      <c r="E145" s="1294"/>
      <c r="F145" s="1306" t="s">
        <v>1919</v>
      </c>
      <c r="G145" s="1255">
        <f>SUMIFS(※集計※障害学生情報入力シート!$L$29:$L$1028,障害学生情報入力シート!$E$29:$E$1028,障害学生情報入力シート!$E$5,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45" s="1256">
        <f>SUMIFS(※集計※障害学生情報入力シート!$L$29:$L$1028,障害学生情報入力シート!$E$29:$E$1028,障害学生情報入力シート!$E$5,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45" s="1127">
        <f>SUMIFS(※集計※障害学生情報入力シート!$L$29:$L$1028,障害学生情報入力シート!$E$29:$E$1028,障害学生情報入力シート!$E$5,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45" s="1128">
        <f>SUMIFS(※集計※障害学生情報入力シート!$L$29:$L$1028,障害学生情報入力シート!$E$29:$E$1028,障害学生情報入力シート!$E$5,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45" s="1125">
        <f>SUMIFS(※集計※障害学生情報入力シート!$L$29:$L$1028,障害学生情報入力シート!$E$29:$E$1028,障害学生情報入力シート!$E$5,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45" s="1127">
        <f>SUMIFS(※集計※障害学生情報入力シート!$L$29:$L$1028,障害学生情報入力シート!$E$29:$E$1028,障害学生情報入力シート!$E$5,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45" s="1128">
        <f>SUMIFS(※集計※障害学生情報入力シート!$L$29:$L$1028,障害学生情報入力シート!$E$29:$E$1028,障害学生情報入力シート!$E$5,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45" s="1125">
        <f>SUMIFS(※集計※障害学生情報入力シート!$L$29:$L$1028,障害学生情報入力シート!$E$29:$E$1028,障害学生情報入力シート!$E$5,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45" s="1125">
        <f>SUMIFS(※集計※障害学生情報入力シート!$L$29:$L$1028,障害学生情報入力シート!$E$29:$E$1028,障害学生情報入力シート!$E$5,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45" s="1127">
        <f>SUMIFS(※集計※障害学生情報入力シート!$L$29:$L$1028,障害学生情報入力シート!$E$29:$E$1028,障害学生情報入力シート!$E$5,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45" s="1128">
        <f>SUMIFS(※集計※障害学生情報入力シート!$L$29:$L$1028,障害学生情報入力シート!$E$29:$E$1028,障害学生情報入力シート!$E$5,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45" s="1128">
        <f>SUMIFS(※集計※障害学生情報入力シート!$L$29:$L$1028,障害学生情報入力シート!$E$29:$E$1028,障害学生情報入力シート!$E$5,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45" s="1125">
        <f>SUMIFS(※集計※障害学生情報入力シート!$L$29:$L$1028,障害学生情報入力シート!$E$29:$E$1028,障害学生情報入力シート!$E$5,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45" s="1125">
        <f>SUMIFS(※集計※障害学生情報入力シート!$L$29:$L$1028,障害学生情報入力シート!$E$29:$E$1028,障害学生情報入力シート!$E$5,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45" s="1126">
        <f>SUMIFS(※集計※障害学生情報入力シート!$L$29:$L$1028,障害学生情報入力シート!$E$29:$E$1028,障害学生情報入力シート!$E$5,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45" s="1127">
        <f>SUMIFS(※集計※障害学生情報入力シート!$L$29:$L$1028,障害学生情報入力シート!$E$29:$E$1028,障害学生情報入力シート!$E$5,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45" s="1128">
        <f>SUMIFS(※集計※障害学生情報入力シート!$L$29:$L$1028,障害学生情報入力シート!$E$29:$E$1028,障害学生情報入力シート!$E$5,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45" s="1125">
        <f>SUMIFS(※集計※障害学生情報入力シート!$L$29:$L$1028,障害学生情報入力シート!$E$29:$E$1028,障害学生情報入力シート!$E$5,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45" s="1125">
        <f>SUMIFS(※集計※障害学生情報入力シート!$L$29:$L$1028,障害学生情報入力シート!$E$29:$E$1028,障害学生情報入力シート!$E$5,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45" s="1125">
        <f>SUMIFS(※集計※障害学生情報入力シート!$L$29:$L$1028,障害学生情報入力シート!$E$29:$E$1028,障害学生情報入力シート!$E$5,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45" s="1126">
        <f>SUMIFS(※集計※障害学生情報入力シート!$L$29:$L$1028,障害学生情報入力シート!$E$29:$E$1028,障害学生情報入力シート!$E$5,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45" s="1127">
        <f>SUMIFS(※集計※障害学生情報入力シート!$L$29:$L$1028,障害学生情報入力シート!$E$29:$E$1028,障害学生情報入力シート!$E$5,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45" s="1257">
        <f>SUMIFS(※集計※障害学生情報入力シート!$L$29:$L$1028,障害学生情報入力シート!$E$29:$E$1028,障害学生情報入力シート!$E$5,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45" s="1169">
        <f>SUMIFS(※集計※障害学生情報入力シート!$L$29:$L$1028,障害学生情報入力シート!$E$29:$E$1028,障害学生情報入力シート!$E$5,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45" s="1169">
        <f>SUMIFS(※集計※障害学生情報入力シート!$L$29:$L$1028,障害学生情報入力シート!$E$29:$E$1028,障害学生情報入力シート!$E$5,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45" s="1258">
        <f>SUMIFS(※集計※障害学生情報入力シート!$L$29:$L$1028,障害学生情報入力シート!$E$29:$E$1028,障害学生情報入力シート!$E$5,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45" s="1307">
        <f t="shared" si="11"/>
        <v>0</v>
      </c>
    </row>
    <row r="146" spans="1:33" s="151" customFormat="1" ht="18" customHeight="1" x14ac:dyDescent="0.4">
      <c r="A146" s="2292"/>
      <c r="B146" s="2288" t="s">
        <v>1606</v>
      </c>
      <c r="C146" s="2282"/>
      <c r="D146" s="2272" t="s">
        <v>1605</v>
      </c>
      <c r="E146" s="2272"/>
      <c r="F146" s="2272"/>
      <c r="G146" s="1150">
        <f>COUNTIFS(障害学生情報入力シート!$E$29:$E$1028,障害学生情報入力シート!$E$5,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6" s="1151">
        <f>COUNTIFS(障害学生情報入力シート!$E$29:$E$1028,障害学生情報入力シート!$E$5,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6" s="1152">
        <f>COUNTIFS(障害学生情報入力シート!$E$29:$E$1028,障害学生情報入力シート!$E$5,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6" s="1153">
        <f>COUNTIFS(障害学生情報入力シート!$E$29:$E$1028,障害学生情報入力シート!$E$5,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6" s="1154">
        <f>COUNTIFS(障害学生情報入力シート!$E$29:$E$1028,障害学生情報入力シート!$E$5,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6" s="1152">
        <f>COUNTIFS(障害学生情報入力シート!$E$29:$E$1028,障害学生情報入力シート!$E$5,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6" s="1153">
        <f>COUNTIFS(障害学生情報入力シート!$E$29:$E$1028,障害学生情報入力シート!$E$5,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6" s="1154">
        <f>COUNTIFS(障害学生情報入力シート!$E$29:$E$1028,障害学生情報入力シート!$E$5,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6" s="1154">
        <f>COUNTIFS(障害学生情報入力シート!$E$29:$E$1028,障害学生情報入力シート!$E$5,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6" s="1152">
        <f>COUNTIFS(障害学生情報入力シート!$E$29:$E$1028,障害学生情報入力シート!$E$5,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6" s="1153">
        <f>COUNTIFS(障害学生情報入力シート!$E$29:$E$1028,障害学生情報入力シート!$E$5,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6" s="1153">
        <f>COUNTIFS(障害学生情報入力シート!$E$29:$E$1028,障害学生情報入力シート!$E$5,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6" s="1154">
        <f>COUNTIFS(障害学生情報入力シート!$E$29:$E$1028,障害学生情報入力シート!$E$5,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6" s="1154">
        <f>COUNTIFS(障害学生情報入力シート!$E$29:$E$1028,障害学生情報入力シート!$E$5,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6" s="1260">
        <f>COUNTIFS(障害学生情報入力シート!$E$29:$E$1028,障害学生情報入力シート!$E$5,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6" s="1152">
        <f>COUNTIFS(障害学生情報入力シート!$E$29:$E$1028,障害学生情報入力シート!$E$5,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6" s="1153">
        <f>COUNTIFS(障害学生情報入力シート!$E$29:$E$1028,障害学生情報入力シート!$E$5,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6" s="1154">
        <f>COUNTIFS(障害学生情報入力シート!$E$29:$E$1028,障害学生情報入力シート!$E$5,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6" s="1154">
        <f>COUNTIFS(障害学生情報入力シート!$E$29:$E$1028,障害学生情報入力シート!$E$5,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6" s="1154">
        <f>COUNTIFS(障害学生情報入力シート!$E$29:$E$1028,障害学生情報入力シート!$E$5,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6" s="1158">
        <f>COUNTIFS(障害学生情報入力シート!$E$29:$E$1028,障害学生情報入力シート!$E$5,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6" s="1159">
        <f>COUNTIFS(障害学生情報入力シート!$E$29:$E$1028,障害学生情報入力シート!$E$5,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6" s="1161">
        <f>COUNTIFS(障害学生情報入力シート!$E$29:$E$1028,障害学生情報入力シート!$E$5,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6" s="1162">
        <f>COUNTIFS(障害学生情報入力シート!$E$29:$E$1028,障害学生情報入力シート!$E$5,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6" s="1162">
        <f>COUNTIFS(障害学生情報入力シート!$E$29:$E$1028,障害学生情報入力シート!$E$5,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6" s="1163">
        <f>COUNTIFS(障害学生情報入力シート!$E$29:$E$1028,障害学生情報入力シート!$E$5,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6" s="1303">
        <f t="shared" si="11"/>
        <v>0</v>
      </c>
    </row>
    <row r="147" spans="1:33" s="151" customFormat="1" ht="18" customHeight="1" x14ac:dyDescent="0.4">
      <c r="A147" s="2292"/>
      <c r="B147" s="2287"/>
      <c r="C147" s="2284"/>
      <c r="D147" s="1304"/>
      <c r="E147" s="2273" t="s">
        <v>1602</v>
      </c>
      <c r="F147" s="2274"/>
      <c r="G147" s="1119">
        <f>SUMIFS(※集計※障害学生情報入力シート!$K$29:$K$1028,障害学生情報入力シート!$E$29:$E$1028,障害学生情報入力シート!$E$5,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7" s="717">
        <f>SUMIFS(※集計※障害学生情報入力シート!$K$29:$K$1028,障害学生情報入力シート!$E$29:$E$1028,障害学生情報入力シート!$E$5,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7" s="1120">
        <f>SUMIFS(※集計※障害学生情報入力シート!$K$29:$K$1028,障害学生情報入力シート!$E$29:$E$1028,障害学生情報入力シート!$E$5,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7" s="1121">
        <f>SUMIFS(※集計※障害学生情報入力シート!$K$29:$K$1028,障害学生情報入力シート!$E$29:$E$1028,障害学生情報入力シート!$E$5,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7" s="1122">
        <f>SUMIFS(※集計※障害学生情報入力シート!$K$29:$K$1028,障害学生情報入力シート!$E$29:$E$1028,障害学生情報入力シート!$E$5,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7" s="1120">
        <f>SUMIFS(※集計※障害学生情報入力シート!$K$29:$K$1028,障害学生情報入力シート!$E$29:$E$1028,障害学生情報入力シート!$E$5,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7" s="1121">
        <f>SUMIFS(※集計※障害学生情報入力シート!$K$29:$K$1028,障害学生情報入力シート!$E$29:$E$1028,障害学生情報入力シート!$E$5,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7" s="1122">
        <f>SUMIFS(※集計※障害学生情報入力シート!$K$29:$K$1028,障害学生情報入力シート!$E$29:$E$1028,障害学生情報入力シート!$E$5,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7" s="1122">
        <f>SUMIFS(※集計※障害学生情報入力シート!$K$29:$K$1028,障害学生情報入力シート!$E$29:$E$1028,障害学生情報入力シート!$E$5,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7" s="1120">
        <f>SUMIFS(※集計※障害学生情報入力シート!$K$29:$K$1028,障害学生情報入力シート!$E$29:$E$1028,障害学生情報入力シート!$E$5,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7" s="1121">
        <f>SUMIFS(※集計※障害学生情報入力シート!$K$29:$K$1028,障害学生情報入力シート!$E$29:$E$1028,障害学生情報入力シート!$E$5,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7" s="1121">
        <f>SUMIFS(※集計※障害学生情報入力シート!$K$29:$K$1028,障害学生情報入力シート!$E$29:$E$1028,障害学生情報入力シート!$E$5,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7" s="1122">
        <f>SUMIFS(※集計※障害学生情報入力シート!$K$29:$K$1028,障害学生情報入力シート!$E$29:$E$1028,障害学生情報入力シート!$E$5,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7" s="1122">
        <f>SUMIFS(※集計※障害学生情報入力シート!$K$29:$K$1028,障害学生情報入力シート!$E$29:$E$1028,障害学生情報入力シート!$E$5,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7" s="1249">
        <f>SUMIFS(※集計※障害学生情報入力シート!$K$29:$K$1028,障害学生情報入力シート!$E$29:$E$1028,障害学生情報入力シート!$E$5,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7" s="1120">
        <f>SUMIFS(※集計※障害学生情報入力シート!$K$29:$K$1028,障害学生情報入力シート!$E$29:$E$1028,障害学生情報入力シート!$E$5,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7" s="1121">
        <f>SUMIFS(※集計※障害学生情報入力シート!$K$29:$K$1028,障害学生情報入力シート!$E$29:$E$1028,障害学生情報入力シート!$E$5,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7" s="1122">
        <f>SUMIFS(※集計※障害学生情報入力シート!$K$29:$K$1028,障害学生情報入力シート!$E$29:$E$1028,障害学生情報入力シート!$E$5,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7" s="1122">
        <f>SUMIFS(※集計※障害学生情報入力シート!$K$29:$K$1028,障害学生情報入力シート!$E$29:$E$1028,障害学生情報入力シート!$E$5,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7" s="1122">
        <f>SUMIFS(※集計※障害学生情報入力シート!$K$29:$K$1028,障害学生情報入力シート!$E$29:$E$1028,障害学生情報入力シート!$E$5,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7" s="1249">
        <f>SUMIFS(※集計※障害学生情報入力シート!$K$29:$K$1028,障害学生情報入力シート!$E$29:$E$1028,障害学生情報入力シート!$E$5,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7" s="1120">
        <f>SUMIFS(※集計※障害学生情報入力シート!$K$29:$K$1028,障害学生情報入力シート!$E$29:$E$1028,障害学生情報入力シート!$E$5,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7" s="1250">
        <f>SUMIFS(※集計※障害学生情報入力シート!$K$29:$K$1028,障害学生情報入力シート!$E$29:$E$1028,障害学生情報入力シート!$E$5,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7" s="1123">
        <f>SUMIFS(※集計※障害学生情報入力シート!$K$29:$K$1028,障害学生情報入力シート!$E$29:$E$1028,障害学生情報入力シート!$E$5,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7" s="1123">
        <f>SUMIFS(※集計※障害学生情報入力シート!$K$29:$K$1028,障害学生情報入力シート!$E$29:$E$1028,障害学生情報入力シート!$E$5,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7" s="1251">
        <f>SUMIFS(※集計※障害学生情報入力シート!$K$29:$K$1028,障害学生情報入力シート!$E$29:$E$1028,障害学生情報入力シート!$E$5,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7" s="1305">
        <f t="shared" si="11"/>
        <v>0</v>
      </c>
    </row>
    <row r="148" spans="1:33" s="151" customFormat="1" ht="18" customHeight="1" x14ac:dyDescent="0.4">
      <c r="A148" s="2292"/>
      <c r="B148" s="1308"/>
      <c r="C148" s="1301"/>
      <c r="D148" s="1294"/>
      <c r="E148" s="1294"/>
      <c r="F148" s="1306" t="s">
        <v>1919</v>
      </c>
      <c r="G148" s="1255">
        <f>SUMIFS(※集計※障害学生情報入力シート!$L$29:$L$1028,障害学生情報入力シート!$E$29:$E$1028,障害学生情報入力シート!$E$5,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8" s="1256">
        <f>SUMIFS(※集計※障害学生情報入力シート!$L$29:$L$1028,障害学生情報入力シート!$E$29:$E$1028,障害学生情報入力シート!$E$5,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8" s="1127">
        <f>SUMIFS(※集計※障害学生情報入力シート!$L$29:$L$1028,障害学生情報入力シート!$E$29:$E$1028,障害学生情報入力シート!$E$5,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8" s="1128">
        <f>SUMIFS(※集計※障害学生情報入力シート!$L$29:$L$1028,障害学生情報入力シート!$E$29:$E$1028,障害学生情報入力シート!$E$5,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8" s="1125">
        <f>SUMIFS(※集計※障害学生情報入力シート!$L$29:$L$1028,障害学生情報入力シート!$E$29:$E$1028,障害学生情報入力シート!$E$5,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8" s="1127">
        <f>SUMIFS(※集計※障害学生情報入力シート!$L$29:$L$1028,障害学生情報入力シート!$E$29:$E$1028,障害学生情報入力シート!$E$5,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8" s="1128">
        <f>SUMIFS(※集計※障害学生情報入力シート!$L$29:$L$1028,障害学生情報入力シート!$E$29:$E$1028,障害学生情報入力シート!$E$5,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8" s="1125">
        <f>SUMIFS(※集計※障害学生情報入力シート!$L$29:$L$1028,障害学生情報入力シート!$E$29:$E$1028,障害学生情報入力シート!$E$5,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8" s="1125">
        <f>SUMIFS(※集計※障害学生情報入力シート!$L$29:$L$1028,障害学生情報入力シート!$E$29:$E$1028,障害学生情報入力シート!$E$5,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8" s="1127">
        <f>SUMIFS(※集計※障害学生情報入力シート!$L$29:$L$1028,障害学生情報入力シート!$E$29:$E$1028,障害学生情報入力シート!$E$5,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8" s="1128">
        <f>SUMIFS(※集計※障害学生情報入力シート!$L$29:$L$1028,障害学生情報入力シート!$E$29:$E$1028,障害学生情報入力シート!$E$5,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8" s="1128">
        <f>SUMIFS(※集計※障害学生情報入力シート!$L$29:$L$1028,障害学生情報入力シート!$E$29:$E$1028,障害学生情報入力シート!$E$5,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8" s="1125">
        <f>SUMIFS(※集計※障害学生情報入力シート!$L$29:$L$1028,障害学生情報入力シート!$E$29:$E$1028,障害学生情報入力シート!$E$5,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8" s="1125">
        <f>SUMIFS(※集計※障害学生情報入力シート!$L$29:$L$1028,障害学生情報入力シート!$E$29:$E$1028,障害学生情報入力シート!$E$5,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8" s="1126">
        <f>SUMIFS(※集計※障害学生情報入力シート!$L$29:$L$1028,障害学生情報入力シート!$E$29:$E$1028,障害学生情報入力シート!$E$5,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8" s="1127">
        <f>SUMIFS(※集計※障害学生情報入力シート!$L$29:$L$1028,障害学生情報入力シート!$E$29:$E$1028,障害学生情報入力シート!$E$5,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8" s="1128">
        <f>SUMIFS(※集計※障害学生情報入力シート!$L$29:$L$1028,障害学生情報入力シート!$E$29:$E$1028,障害学生情報入力シート!$E$5,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8" s="1125">
        <f>SUMIFS(※集計※障害学生情報入力シート!$L$29:$L$1028,障害学生情報入力シート!$E$29:$E$1028,障害学生情報入力シート!$E$5,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8" s="1125">
        <f>SUMIFS(※集計※障害学生情報入力シート!$L$29:$L$1028,障害学生情報入力シート!$E$29:$E$1028,障害学生情報入力シート!$E$5,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8" s="1125">
        <f>SUMIFS(※集計※障害学生情報入力シート!$L$29:$L$1028,障害学生情報入力シート!$E$29:$E$1028,障害学生情報入力シート!$E$5,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8" s="1126">
        <f>SUMIFS(※集計※障害学生情報入力シート!$L$29:$L$1028,障害学生情報入力シート!$E$29:$E$1028,障害学生情報入力シート!$E$5,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8" s="1127">
        <f>SUMIFS(※集計※障害学生情報入力シート!$L$29:$L$1028,障害学生情報入力シート!$E$29:$E$1028,障害学生情報入力シート!$E$5,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8" s="1257">
        <f>SUMIFS(※集計※障害学生情報入力シート!$L$29:$L$1028,障害学生情報入力シート!$E$29:$E$1028,障害学生情報入力シート!$E$5,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8" s="1169">
        <f>SUMIFS(※集計※障害学生情報入力シート!$L$29:$L$1028,障害学生情報入力シート!$E$29:$E$1028,障害学生情報入力シート!$E$5,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8" s="1169">
        <f>SUMIFS(※集計※障害学生情報入力シート!$L$29:$L$1028,障害学生情報入力シート!$E$29:$E$1028,障害学生情報入力シート!$E$5,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8" s="1258">
        <f>SUMIFS(※集計※障害学生情報入力シート!$L$29:$L$1028,障害学生情報入力シート!$E$29:$E$1028,障害学生情報入力シート!$E$5,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8" s="1307">
        <f t="shared" si="11"/>
        <v>0</v>
      </c>
    </row>
    <row r="149" spans="1:33" s="151" customFormat="1" ht="18" customHeight="1" x14ac:dyDescent="0.4">
      <c r="A149" s="2292"/>
      <c r="B149" s="2288" t="s">
        <v>1607</v>
      </c>
      <c r="C149" s="2282"/>
      <c r="D149" s="2272" t="s">
        <v>1605</v>
      </c>
      <c r="E149" s="2272"/>
      <c r="F149" s="2272"/>
      <c r="G149" s="1150">
        <f>COUNTIFS(障害学生情報入力シート!$E$29:$E$1028,障害学生情報入力シート!$E$5,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49" s="1151">
        <f>COUNTIFS(障害学生情報入力シート!$E$29:$E$1028,障害学生情報入力シート!$E$5,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49" s="1152">
        <f>COUNTIFS(障害学生情報入力シート!$E$29:$E$1028,障害学生情報入力シート!$E$5,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49" s="1153">
        <f>COUNTIFS(障害学生情報入力シート!$E$29:$E$1028,障害学生情報入力シート!$E$5,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49" s="1154">
        <f>COUNTIFS(障害学生情報入力シート!$E$29:$E$1028,障害学生情報入力シート!$E$5,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49" s="1152">
        <f>COUNTIFS(障害学生情報入力シート!$E$29:$E$1028,障害学生情報入力シート!$E$5,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49" s="1153">
        <f>COUNTIFS(障害学生情報入力シート!$E$29:$E$1028,障害学生情報入力シート!$E$5,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49" s="1154">
        <f>COUNTIFS(障害学生情報入力シート!$E$29:$E$1028,障害学生情報入力シート!$E$5,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49" s="1154">
        <f>COUNTIFS(障害学生情報入力シート!$E$29:$E$1028,障害学生情報入力シート!$E$5,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49" s="1152">
        <f>COUNTIFS(障害学生情報入力シート!$E$29:$E$1028,障害学生情報入力シート!$E$5,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49" s="1153">
        <f>COUNTIFS(障害学生情報入力シート!$E$29:$E$1028,障害学生情報入力シート!$E$5,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49" s="1153">
        <f>COUNTIFS(障害学生情報入力シート!$E$29:$E$1028,障害学生情報入力シート!$E$5,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49" s="1154">
        <f>COUNTIFS(障害学生情報入力シート!$E$29:$E$1028,障害学生情報入力シート!$E$5,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49" s="1154">
        <f>COUNTIFS(障害学生情報入力シート!$E$29:$E$1028,障害学生情報入力シート!$E$5,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49" s="1260">
        <f>COUNTIFS(障害学生情報入力シート!$E$29:$E$1028,障害学生情報入力シート!$E$5,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49" s="1152">
        <f>COUNTIFS(障害学生情報入力シート!$E$29:$E$1028,障害学生情報入力シート!$E$5,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49" s="1153">
        <f>COUNTIFS(障害学生情報入力シート!$E$29:$E$1028,障害学生情報入力シート!$E$5,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49" s="1154">
        <f>COUNTIFS(障害学生情報入力シート!$E$29:$E$1028,障害学生情報入力シート!$E$5,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49" s="1154">
        <f>COUNTIFS(障害学生情報入力シート!$E$29:$E$1028,障害学生情報入力シート!$E$5,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49" s="1154">
        <f>COUNTIFS(障害学生情報入力シート!$E$29:$E$1028,障害学生情報入力シート!$E$5,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49" s="1158">
        <f>COUNTIFS(障害学生情報入力シート!$E$29:$E$1028,障害学生情報入力シート!$E$5,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49" s="1159">
        <f>COUNTIFS(障害学生情報入力シート!$E$29:$E$1028,障害学生情報入力シート!$E$5,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49" s="1161">
        <f>COUNTIFS(障害学生情報入力シート!$E$29:$E$1028,障害学生情報入力シート!$E$5,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49" s="1162">
        <f>COUNTIFS(障害学生情報入力シート!$E$29:$E$1028,障害学生情報入力シート!$E$5,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49" s="1162">
        <f>COUNTIFS(障害学生情報入力シート!$E$29:$E$1028,障害学生情報入力シート!$E$5,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49" s="1163">
        <f>COUNTIFS(障害学生情報入力シート!$E$29:$E$1028,障害学生情報入力シート!$E$5,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49" s="1303">
        <f t="shared" si="11"/>
        <v>0</v>
      </c>
    </row>
    <row r="150" spans="1:33" s="151" customFormat="1" ht="18" customHeight="1" x14ac:dyDescent="0.4">
      <c r="A150" s="2292"/>
      <c r="B150" s="2287"/>
      <c r="C150" s="2284"/>
      <c r="D150" s="1304"/>
      <c r="E150" s="2273" t="s">
        <v>1602</v>
      </c>
      <c r="F150" s="2274"/>
      <c r="G150" s="1119">
        <f>SUMIFS(※集計※障害学生情報入力シート!$K$29:$K$1028,障害学生情報入力シート!$E$29:$E$1028,障害学生情報入力シート!$E$5,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50" s="717">
        <f>SUMIFS(※集計※障害学生情報入力シート!$K$29:$K$1028,障害学生情報入力シート!$E$29:$E$1028,障害学生情報入力シート!$E$5,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50" s="1120">
        <f>SUMIFS(※集計※障害学生情報入力シート!$K$29:$K$1028,障害学生情報入力シート!$E$29:$E$1028,障害学生情報入力シート!$E$5,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50" s="1121">
        <f>SUMIFS(※集計※障害学生情報入力シート!$K$29:$K$1028,障害学生情報入力シート!$E$29:$E$1028,障害学生情報入力シート!$E$5,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50" s="1122">
        <f>SUMIFS(※集計※障害学生情報入力シート!$K$29:$K$1028,障害学生情報入力シート!$E$29:$E$1028,障害学生情報入力シート!$E$5,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50" s="1120">
        <f>SUMIFS(※集計※障害学生情報入力シート!$K$29:$K$1028,障害学生情報入力シート!$E$29:$E$1028,障害学生情報入力シート!$E$5,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50" s="1121">
        <f>SUMIFS(※集計※障害学生情報入力シート!$K$29:$K$1028,障害学生情報入力シート!$E$29:$E$1028,障害学生情報入力シート!$E$5,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50" s="1122">
        <f>SUMIFS(※集計※障害学生情報入力シート!$K$29:$K$1028,障害学生情報入力シート!$E$29:$E$1028,障害学生情報入力シート!$E$5,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50" s="1122">
        <f>SUMIFS(※集計※障害学生情報入力シート!$K$29:$K$1028,障害学生情報入力シート!$E$29:$E$1028,障害学生情報入力シート!$E$5,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50" s="1120">
        <f>SUMIFS(※集計※障害学生情報入力シート!$K$29:$K$1028,障害学生情報入力シート!$E$29:$E$1028,障害学生情報入力シート!$E$5,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50" s="1121">
        <f>SUMIFS(※集計※障害学生情報入力シート!$K$29:$K$1028,障害学生情報入力シート!$E$29:$E$1028,障害学生情報入力シート!$E$5,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50" s="1121">
        <f>SUMIFS(※集計※障害学生情報入力シート!$K$29:$K$1028,障害学生情報入力シート!$E$29:$E$1028,障害学生情報入力シート!$E$5,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50" s="1122">
        <f>SUMIFS(※集計※障害学生情報入力シート!$K$29:$K$1028,障害学生情報入力シート!$E$29:$E$1028,障害学生情報入力シート!$E$5,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50" s="1122">
        <f>SUMIFS(※集計※障害学生情報入力シート!$K$29:$K$1028,障害学生情報入力シート!$E$29:$E$1028,障害学生情報入力シート!$E$5,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50" s="1249">
        <f>SUMIFS(※集計※障害学生情報入力シート!$K$29:$K$1028,障害学生情報入力シート!$E$29:$E$1028,障害学生情報入力シート!$E$5,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50" s="1120">
        <f>SUMIFS(※集計※障害学生情報入力シート!$K$29:$K$1028,障害学生情報入力シート!$E$29:$E$1028,障害学生情報入力シート!$E$5,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50" s="1121">
        <f>SUMIFS(※集計※障害学生情報入力シート!$K$29:$K$1028,障害学生情報入力シート!$E$29:$E$1028,障害学生情報入力シート!$E$5,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50" s="1122">
        <f>SUMIFS(※集計※障害学生情報入力シート!$K$29:$K$1028,障害学生情報入力シート!$E$29:$E$1028,障害学生情報入力シート!$E$5,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50" s="1122">
        <f>SUMIFS(※集計※障害学生情報入力シート!$K$29:$K$1028,障害学生情報入力シート!$E$29:$E$1028,障害学生情報入力シート!$E$5,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50" s="1122">
        <f>SUMIFS(※集計※障害学生情報入力シート!$K$29:$K$1028,障害学生情報入力シート!$E$29:$E$1028,障害学生情報入力シート!$E$5,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50" s="1249">
        <f>SUMIFS(※集計※障害学生情報入力シート!$K$29:$K$1028,障害学生情報入力シート!$E$29:$E$1028,障害学生情報入力シート!$E$5,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50" s="1120">
        <f>SUMIFS(※集計※障害学生情報入力シート!$K$29:$K$1028,障害学生情報入力シート!$E$29:$E$1028,障害学生情報入力シート!$E$5,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50" s="1250">
        <f>SUMIFS(※集計※障害学生情報入力シート!$K$29:$K$1028,障害学生情報入力シート!$E$29:$E$1028,障害学生情報入力シート!$E$5,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50" s="1123">
        <f>SUMIFS(※集計※障害学生情報入力シート!$K$29:$K$1028,障害学生情報入力シート!$E$29:$E$1028,障害学生情報入力シート!$E$5,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50" s="1123">
        <f>SUMIFS(※集計※障害学生情報入力シート!$K$29:$K$1028,障害学生情報入力シート!$E$29:$E$1028,障害学生情報入力シート!$E$5,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50" s="1251">
        <f>SUMIFS(※集計※障害学生情報入力シート!$K$29:$K$1028,障害学生情報入力シート!$E$29:$E$1028,障害学生情報入力シート!$E$5,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50" s="1305">
        <f t="shared" si="11"/>
        <v>0</v>
      </c>
    </row>
    <row r="151" spans="1:33" s="151" customFormat="1" ht="18" customHeight="1" x14ac:dyDescent="0.4">
      <c r="A151" s="2292"/>
      <c r="B151" s="1296"/>
      <c r="C151" s="1301"/>
      <c r="D151" s="1294"/>
      <c r="E151" s="1294"/>
      <c r="F151" s="1306" t="s">
        <v>1919</v>
      </c>
      <c r="G151" s="1255">
        <f>SUMIFS(※集計※障害学生情報入力シート!$L$29:$L$1028,障害学生情報入力シート!$E$29:$E$1028,障害学生情報入力シート!$E$5,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51" s="1256">
        <f>SUMIFS(※集計※障害学生情報入力シート!$L$29:$L$1028,障害学生情報入力シート!$E$29:$E$1028,障害学生情報入力シート!$E$5,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51" s="1127">
        <f>SUMIFS(※集計※障害学生情報入力シート!$L$29:$L$1028,障害学生情報入力シート!$E$29:$E$1028,障害学生情報入力シート!$E$5,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51" s="1128">
        <f>SUMIFS(※集計※障害学生情報入力シート!$L$29:$L$1028,障害学生情報入力シート!$E$29:$E$1028,障害学生情報入力シート!$E$5,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51" s="1125">
        <f>SUMIFS(※集計※障害学生情報入力シート!$L$29:$L$1028,障害学生情報入力シート!$E$29:$E$1028,障害学生情報入力シート!$E$5,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51" s="1127">
        <f>SUMIFS(※集計※障害学生情報入力シート!$L$29:$L$1028,障害学生情報入力シート!$E$29:$E$1028,障害学生情報入力シート!$E$5,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51" s="1128">
        <f>SUMIFS(※集計※障害学生情報入力シート!$L$29:$L$1028,障害学生情報入力シート!$E$29:$E$1028,障害学生情報入力シート!$E$5,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51" s="1125">
        <f>SUMIFS(※集計※障害学生情報入力シート!$L$29:$L$1028,障害学生情報入力シート!$E$29:$E$1028,障害学生情報入力シート!$E$5,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51" s="1125">
        <f>SUMIFS(※集計※障害学生情報入力シート!$L$29:$L$1028,障害学生情報入力シート!$E$29:$E$1028,障害学生情報入力シート!$E$5,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51" s="1127">
        <f>SUMIFS(※集計※障害学生情報入力シート!$L$29:$L$1028,障害学生情報入力シート!$E$29:$E$1028,障害学生情報入力シート!$E$5,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51" s="1128">
        <f>SUMIFS(※集計※障害学生情報入力シート!$L$29:$L$1028,障害学生情報入力シート!$E$29:$E$1028,障害学生情報入力シート!$E$5,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51" s="1128">
        <f>SUMIFS(※集計※障害学生情報入力シート!$L$29:$L$1028,障害学生情報入力シート!$E$29:$E$1028,障害学生情報入力シート!$E$5,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51" s="1125">
        <f>SUMIFS(※集計※障害学生情報入力シート!$L$29:$L$1028,障害学生情報入力シート!$E$29:$E$1028,障害学生情報入力シート!$E$5,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51" s="1125">
        <f>SUMIFS(※集計※障害学生情報入力シート!$L$29:$L$1028,障害学生情報入力シート!$E$29:$E$1028,障害学生情報入力シート!$E$5,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51" s="1126">
        <f>SUMIFS(※集計※障害学生情報入力シート!$L$29:$L$1028,障害学生情報入力シート!$E$29:$E$1028,障害学生情報入力シート!$E$5,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51" s="1127">
        <f>SUMIFS(※集計※障害学生情報入力シート!$L$29:$L$1028,障害学生情報入力シート!$E$29:$E$1028,障害学生情報入力シート!$E$5,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51" s="1128">
        <f>SUMIFS(※集計※障害学生情報入力シート!$L$29:$L$1028,障害学生情報入力シート!$E$29:$E$1028,障害学生情報入力シート!$E$5,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51" s="1125">
        <f>SUMIFS(※集計※障害学生情報入力シート!$L$29:$L$1028,障害学生情報入力シート!$E$29:$E$1028,障害学生情報入力シート!$E$5,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51" s="1125">
        <f>SUMIFS(※集計※障害学生情報入力シート!$L$29:$L$1028,障害学生情報入力シート!$E$29:$E$1028,障害学生情報入力シート!$E$5,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51" s="1125">
        <f>SUMIFS(※集計※障害学生情報入力シート!$L$29:$L$1028,障害学生情報入力シート!$E$29:$E$1028,障害学生情報入力シート!$E$5,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51" s="1126">
        <f>SUMIFS(※集計※障害学生情報入力シート!$L$29:$L$1028,障害学生情報入力シート!$E$29:$E$1028,障害学生情報入力シート!$E$5,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51" s="1127">
        <f>SUMIFS(※集計※障害学生情報入力シート!$L$29:$L$1028,障害学生情報入力シート!$E$29:$E$1028,障害学生情報入力シート!$E$5,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51" s="1257">
        <f>SUMIFS(※集計※障害学生情報入力シート!$L$29:$L$1028,障害学生情報入力シート!$E$29:$E$1028,障害学生情報入力シート!$E$5,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51" s="1169">
        <f>SUMIFS(※集計※障害学生情報入力シート!$L$29:$L$1028,障害学生情報入力シート!$E$29:$E$1028,障害学生情報入力シート!$E$5,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51" s="1169">
        <f>SUMIFS(※集計※障害学生情報入力シート!$L$29:$L$1028,障害学生情報入力シート!$E$29:$E$1028,障害学生情報入力シート!$E$5,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51" s="1258">
        <f>SUMIFS(※集計※障害学生情報入力シート!$L$29:$L$1028,障害学生情報入力シート!$E$29:$E$1028,障害学生情報入力シート!$E$5,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51" s="1307">
        <f t="shared" si="11"/>
        <v>0</v>
      </c>
    </row>
    <row r="152" spans="1:33" s="151" customFormat="1" ht="18" customHeight="1" x14ac:dyDescent="0.4">
      <c r="A152" s="2292"/>
      <c r="B152" s="2288" t="s">
        <v>1608</v>
      </c>
      <c r="C152" s="2282"/>
      <c r="D152" s="2272" t="s">
        <v>1605</v>
      </c>
      <c r="E152" s="2272"/>
      <c r="F152" s="2272"/>
      <c r="G152" s="1150">
        <f>COUNTIFS(障害学生情報入力シート!$E$29:$E$1028,障害学生情報入力シート!$E$5,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52" s="1151">
        <f>COUNTIFS(障害学生情報入力シート!$E$29:$E$1028,障害学生情報入力シート!$E$5,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52" s="1152">
        <f>COUNTIFS(障害学生情報入力シート!$E$29:$E$1028,障害学生情報入力シート!$E$5,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52" s="1153">
        <f>COUNTIFS(障害学生情報入力シート!$E$29:$E$1028,障害学生情報入力シート!$E$5,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52" s="1154">
        <f>COUNTIFS(障害学生情報入力シート!$E$29:$E$1028,障害学生情報入力シート!$E$5,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52" s="1152">
        <f>COUNTIFS(障害学生情報入力シート!$E$29:$E$1028,障害学生情報入力シート!$E$5,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52" s="1153">
        <f>COUNTIFS(障害学生情報入力シート!$E$29:$E$1028,障害学生情報入力シート!$E$5,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52" s="1154">
        <f>COUNTIFS(障害学生情報入力シート!$E$29:$E$1028,障害学生情報入力シート!$E$5,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52" s="1154">
        <f>COUNTIFS(障害学生情報入力シート!$E$29:$E$1028,障害学生情報入力シート!$E$5,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52" s="1152">
        <f>COUNTIFS(障害学生情報入力シート!$E$29:$E$1028,障害学生情報入力シート!$E$5,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52" s="1153">
        <f>COUNTIFS(障害学生情報入力シート!$E$29:$E$1028,障害学生情報入力シート!$E$5,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52" s="1153">
        <f>COUNTIFS(障害学生情報入力シート!$E$29:$E$1028,障害学生情報入力シート!$E$5,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52" s="1154">
        <f>COUNTIFS(障害学生情報入力シート!$E$29:$E$1028,障害学生情報入力シート!$E$5,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52" s="1154">
        <f>COUNTIFS(障害学生情報入力シート!$E$29:$E$1028,障害学生情報入力シート!$E$5,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52" s="1260">
        <f>COUNTIFS(障害学生情報入力シート!$E$29:$E$1028,障害学生情報入力シート!$E$5,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52" s="1152">
        <f>COUNTIFS(障害学生情報入力シート!$E$29:$E$1028,障害学生情報入力シート!$E$5,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52" s="1153">
        <f>COUNTIFS(障害学生情報入力シート!$E$29:$E$1028,障害学生情報入力シート!$E$5,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52" s="1154">
        <f>COUNTIFS(障害学生情報入力シート!$E$29:$E$1028,障害学生情報入力シート!$E$5,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52" s="1154">
        <f>COUNTIFS(障害学生情報入力シート!$E$29:$E$1028,障害学生情報入力シート!$E$5,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52" s="1154">
        <f>COUNTIFS(障害学生情報入力シート!$E$29:$E$1028,障害学生情報入力シート!$E$5,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52" s="1158">
        <f>COUNTIFS(障害学生情報入力シート!$E$29:$E$1028,障害学生情報入力シート!$E$5,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52" s="1159">
        <f>COUNTIFS(障害学生情報入力シート!$E$29:$E$1028,障害学生情報入力シート!$E$5,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52" s="1161">
        <f>COUNTIFS(障害学生情報入力シート!$E$29:$E$1028,障害学生情報入力シート!$E$5,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52" s="1162">
        <f>COUNTIFS(障害学生情報入力シート!$E$29:$E$1028,障害学生情報入力シート!$E$5,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52" s="1162">
        <f>COUNTIFS(障害学生情報入力シート!$E$29:$E$1028,障害学生情報入力シート!$E$5,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52" s="1163">
        <f>COUNTIFS(障害学生情報入力シート!$E$29:$E$1028,障害学生情報入力シート!$E$5,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52" s="1303">
        <f t="shared" si="11"/>
        <v>0</v>
      </c>
    </row>
    <row r="153" spans="1:33" s="151" customFormat="1" ht="18" customHeight="1" x14ac:dyDescent="0.4">
      <c r="A153" s="2292"/>
      <c r="B153" s="2287"/>
      <c r="C153" s="2284"/>
      <c r="D153" s="1304"/>
      <c r="E153" s="2273" t="s">
        <v>1602</v>
      </c>
      <c r="F153" s="2274"/>
      <c r="G153" s="1119">
        <f>SUMIFS(※集計※障害学生情報入力シート!$K$29:$K$1028,障害学生情報入力シート!$E$29:$E$1028,障害学生情報入力シート!$E$5,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53" s="717">
        <f>SUMIFS(※集計※障害学生情報入力シート!$K$29:$K$1028,障害学生情報入力シート!$E$29:$E$1028,障害学生情報入力シート!$E$5,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53" s="1120">
        <f>SUMIFS(※集計※障害学生情報入力シート!$K$29:$K$1028,障害学生情報入力シート!$E$29:$E$1028,障害学生情報入力シート!$E$5,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53" s="1121">
        <f>SUMIFS(※集計※障害学生情報入力シート!$K$29:$K$1028,障害学生情報入力シート!$E$29:$E$1028,障害学生情報入力シート!$E$5,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53" s="1122">
        <f>SUMIFS(※集計※障害学生情報入力シート!$K$29:$K$1028,障害学生情報入力シート!$E$29:$E$1028,障害学生情報入力シート!$E$5,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53" s="1120">
        <f>SUMIFS(※集計※障害学生情報入力シート!$K$29:$K$1028,障害学生情報入力シート!$E$29:$E$1028,障害学生情報入力シート!$E$5,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53" s="1121">
        <f>SUMIFS(※集計※障害学生情報入力シート!$K$29:$K$1028,障害学生情報入力シート!$E$29:$E$1028,障害学生情報入力シート!$E$5,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53" s="1122">
        <f>SUMIFS(※集計※障害学生情報入力シート!$K$29:$K$1028,障害学生情報入力シート!$E$29:$E$1028,障害学生情報入力シート!$E$5,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53" s="1122">
        <f>SUMIFS(※集計※障害学生情報入力シート!$K$29:$K$1028,障害学生情報入力シート!$E$29:$E$1028,障害学生情報入力シート!$E$5,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53" s="1120">
        <f>SUMIFS(※集計※障害学生情報入力シート!$K$29:$K$1028,障害学生情報入力シート!$E$29:$E$1028,障害学生情報入力シート!$E$5,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53" s="1121">
        <f>SUMIFS(※集計※障害学生情報入力シート!$K$29:$K$1028,障害学生情報入力シート!$E$29:$E$1028,障害学生情報入力シート!$E$5,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53" s="1121">
        <f>SUMIFS(※集計※障害学生情報入力シート!$K$29:$K$1028,障害学生情報入力シート!$E$29:$E$1028,障害学生情報入力シート!$E$5,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53" s="1122">
        <f>SUMIFS(※集計※障害学生情報入力シート!$K$29:$K$1028,障害学生情報入力シート!$E$29:$E$1028,障害学生情報入力シート!$E$5,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53" s="1122">
        <f>SUMIFS(※集計※障害学生情報入力シート!$K$29:$K$1028,障害学生情報入力シート!$E$29:$E$1028,障害学生情報入力シート!$E$5,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53" s="1249">
        <f>SUMIFS(※集計※障害学生情報入力シート!$K$29:$K$1028,障害学生情報入力シート!$E$29:$E$1028,障害学生情報入力シート!$E$5,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53" s="1120">
        <f>SUMIFS(※集計※障害学生情報入力シート!$K$29:$K$1028,障害学生情報入力シート!$E$29:$E$1028,障害学生情報入力シート!$E$5,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53" s="1121">
        <f>SUMIFS(※集計※障害学生情報入力シート!$K$29:$K$1028,障害学生情報入力シート!$E$29:$E$1028,障害学生情報入力シート!$E$5,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53" s="1122">
        <f>SUMIFS(※集計※障害学生情報入力シート!$K$29:$K$1028,障害学生情報入力シート!$E$29:$E$1028,障害学生情報入力シート!$E$5,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53" s="1122">
        <f>SUMIFS(※集計※障害学生情報入力シート!$K$29:$K$1028,障害学生情報入力シート!$E$29:$E$1028,障害学生情報入力シート!$E$5,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53" s="1122">
        <f>SUMIFS(※集計※障害学生情報入力シート!$K$29:$K$1028,障害学生情報入力シート!$E$29:$E$1028,障害学生情報入力シート!$E$5,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53" s="1249">
        <f>SUMIFS(※集計※障害学生情報入力シート!$K$29:$K$1028,障害学生情報入力シート!$E$29:$E$1028,障害学生情報入力シート!$E$5,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53" s="1120">
        <f>SUMIFS(※集計※障害学生情報入力シート!$K$29:$K$1028,障害学生情報入力シート!$E$29:$E$1028,障害学生情報入力シート!$E$5,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53" s="1250">
        <f>SUMIFS(※集計※障害学生情報入力シート!$K$29:$K$1028,障害学生情報入力シート!$E$29:$E$1028,障害学生情報入力シート!$E$5,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53" s="1123">
        <f>SUMIFS(※集計※障害学生情報入力シート!$K$29:$K$1028,障害学生情報入力シート!$E$29:$E$1028,障害学生情報入力シート!$E$5,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53" s="1123">
        <f>SUMIFS(※集計※障害学生情報入力シート!$K$29:$K$1028,障害学生情報入力シート!$E$29:$E$1028,障害学生情報入力シート!$E$5,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53" s="1251">
        <f>SUMIFS(※集計※障害学生情報入力シート!$K$29:$K$1028,障害学生情報入力シート!$E$29:$E$1028,障害学生情報入力シート!$E$5,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53" s="1305">
        <f t="shared" si="11"/>
        <v>0</v>
      </c>
    </row>
    <row r="154" spans="1:33" s="151" customFormat="1" ht="18" customHeight="1" x14ac:dyDescent="0.4">
      <c r="A154" s="2292"/>
      <c r="B154" s="1296"/>
      <c r="C154" s="1297"/>
      <c r="D154" s="1294"/>
      <c r="E154" s="1294"/>
      <c r="F154" s="1306" t="s">
        <v>1919</v>
      </c>
      <c r="G154" s="1255">
        <f>SUMIFS(※集計※障害学生情報入力シート!$L$29:$L$1028,障害学生情報入力シート!$E$29:$E$1028,障害学生情報入力シート!$E$5,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54" s="1256">
        <f>SUMIFS(※集計※障害学生情報入力シート!$L$29:$L$1028,障害学生情報入力シート!$E$29:$E$1028,障害学生情報入力シート!$E$5,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54" s="1127">
        <f>SUMIFS(※集計※障害学生情報入力シート!$L$29:$L$1028,障害学生情報入力シート!$E$29:$E$1028,障害学生情報入力シート!$E$5,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54" s="1128">
        <f>SUMIFS(※集計※障害学生情報入力シート!$L$29:$L$1028,障害学生情報入力シート!$E$29:$E$1028,障害学生情報入力シート!$E$5,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54" s="1125">
        <f>SUMIFS(※集計※障害学生情報入力シート!$L$29:$L$1028,障害学生情報入力シート!$E$29:$E$1028,障害学生情報入力シート!$E$5,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54" s="1127">
        <f>SUMIFS(※集計※障害学生情報入力シート!$L$29:$L$1028,障害学生情報入力シート!$E$29:$E$1028,障害学生情報入力シート!$E$5,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54" s="1128">
        <f>SUMIFS(※集計※障害学生情報入力シート!$L$29:$L$1028,障害学生情報入力シート!$E$29:$E$1028,障害学生情報入力シート!$E$5,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54" s="1125">
        <f>SUMIFS(※集計※障害学生情報入力シート!$L$29:$L$1028,障害学生情報入力シート!$E$29:$E$1028,障害学生情報入力シート!$E$5,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54" s="1125">
        <f>SUMIFS(※集計※障害学生情報入力シート!$L$29:$L$1028,障害学生情報入力シート!$E$29:$E$1028,障害学生情報入力シート!$E$5,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54" s="1127">
        <f>SUMIFS(※集計※障害学生情報入力シート!$L$29:$L$1028,障害学生情報入力シート!$E$29:$E$1028,障害学生情報入力シート!$E$5,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54" s="1128">
        <f>SUMIFS(※集計※障害学生情報入力シート!$L$29:$L$1028,障害学生情報入力シート!$E$29:$E$1028,障害学生情報入力シート!$E$5,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54" s="1128">
        <f>SUMIFS(※集計※障害学生情報入力シート!$L$29:$L$1028,障害学生情報入力シート!$E$29:$E$1028,障害学生情報入力シート!$E$5,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54" s="1125">
        <f>SUMIFS(※集計※障害学生情報入力シート!$L$29:$L$1028,障害学生情報入力シート!$E$29:$E$1028,障害学生情報入力シート!$E$5,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54" s="1125">
        <f>SUMIFS(※集計※障害学生情報入力シート!$L$29:$L$1028,障害学生情報入力シート!$E$29:$E$1028,障害学生情報入力シート!$E$5,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54" s="1126">
        <f>SUMIFS(※集計※障害学生情報入力シート!$L$29:$L$1028,障害学生情報入力シート!$E$29:$E$1028,障害学生情報入力シート!$E$5,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54" s="1127">
        <f>SUMIFS(※集計※障害学生情報入力シート!$L$29:$L$1028,障害学生情報入力シート!$E$29:$E$1028,障害学生情報入力シート!$E$5,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54" s="1128">
        <f>SUMIFS(※集計※障害学生情報入力シート!$L$29:$L$1028,障害学生情報入力シート!$E$29:$E$1028,障害学生情報入力シート!$E$5,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54" s="1125">
        <f>SUMIFS(※集計※障害学生情報入力シート!$L$29:$L$1028,障害学生情報入力シート!$E$29:$E$1028,障害学生情報入力シート!$E$5,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54" s="1125">
        <f>SUMIFS(※集計※障害学生情報入力シート!$L$29:$L$1028,障害学生情報入力シート!$E$29:$E$1028,障害学生情報入力シート!$E$5,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54" s="1125">
        <f>SUMIFS(※集計※障害学生情報入力シート!$L$29:$L$1028,障害学生情報入力シート!$E$29:$E$1028,障害学生情報入力シート!$E$5,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54" s="1126">
        <f>SUMIFS(※集計※障害学生情報入力シート!$L$29:$L$1028,障害学生情報入力シート!$E$29:$E$1028,障害学生情報入力シート!$E$5,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54" s="1127">
        <f>SUMIFS(※集計※障害学生情報入力シート!$L$29:$L$1028,障害学生情報入力シート!$E$29:$E$1028,障害学生情報入力シート!$E$5,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54" s="1257">
        <f>SUMIFS(※集計※障害学生情報入力シート!$L$29:$L$1028,障害学生情報入力シート!$E$29:$E$1028,障害学生情報入力シート!$E$5,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54" s="1169">
        <f>SUMIFS(※集計※障害学生情報入力シート!$L$29:$L$1028,障害学生情報入力シート!$E$29:$E$1028,障害学生情報入力シート!$E$5,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54" s="1169">
        <f>SUMIFS(※集計※障害学生情報入力シート!$L$29:$L$1028,障害学生情報入力シート!$E$29:$E$1028,障害学生情報入力シート!$E$5,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54" s="1258">
        <f>SUMIFS(※集計※障害学生情報入力シート!$L$29:$L$1028,障害学生情報入力シート!$E$29:$E$1028,障害学生情報入力シート!$E$5,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54" s="1307">
        <f t="shared" si="11"/>
        <v>0</v>
      </c>
    </row>
    <row r="155" spans="1:33" s="151" customFormat="1" ht="18" customHeight="1" x14ac:dyDescent="0.4">
      <c r="A155" s="2292"/>
      <c r="B155" s="2288" t="s">
        <v>1609</v>
      </c>
      <c r="C155" s="2282"/>
      <c r="D155" s="2272" t="s">
        <v>1605</v>
      </c>
      <c r="E155" s="2272"/>
      <c r="F155" s="2272"/>
      <c r="G155" s="1150">
        <f>COUNTIFS(障害学生情報入力シート!$E$29:$E$1028,障害学生情報入力シート!$E$5,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55" s="1151">
        <f>COUNTIFS(障害学生情報入力シート!$E$29:$E$1028,障害学生情報入力シート!$E$5,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55" s="1152">
        <f>COUNTIFS(障害学生情報入力シート!$E$29:$E$1028,障害学生情報入力シート!$E$5,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55" s="1153">
        <f>COUNTIFS(障害学生情報入力シート!$E$29:$E$1028,障害学生情報入力シート!$E$5,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55" s="1154">
        <f>COUNTIFS(障害学生情報入力シート!$E$29:$E$1028,障害学生情報入力シート!$E$5,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55" s="1152">
        <f>COUNTIFS(障害学生情報入力シート!$E$29:$E$1028,障害学生情報入力シート!$E$5,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55" s="1153">
        <f>COUNTIFS(障害学生情報入力シート!$E$29:$E$1028,障害学生情報入力シート!$E$5,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55" s="1154">
        <f>COUNTIFS(障害学生情報入力シート!$E$29:$E$1028,障害学生情報入力シート!$E$5,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55" s="1154">
        <f>COUNTIFS(障害学生情報入力シート!$E$29:$E$1028,障害学生情報入力シート!$E$5,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55" s="1152">
        <f>COUNTIFS(障害学生情報入力シート!$E$29:$E$1028,障害学生情報入力シート!$E$5,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55" s="1153">
        <f>COUNTIFS(障害学生情報入力シート!$E$29:$E$1028,障害学生情報入力シート!$E$5,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55" s="1153">
        <f>COUNTIFS(障害学生情報入力シート!$E$29:$E$1028,障害学生情報入力シート!$E$5,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55" s="1154">
        <f>COUNTIFS(障害学生情報入力シート!$E$29:$E$1028,障害学生情報入力シート!$E$5,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55" s="1154">
        <f>COUNTIFS(障害学生情報入力シート!$E$29:$E$1028,障害学生情報入力シート!$E$5,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55" s="1260">
        <f>COUNTIFS(障害学生情報入力シート!$E$29:$E$1028,障害学生情報入力シート!$E$5,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55" s="1152">
        <f>COUNTIFS(障害学生情報入力シート!$E$29:$E$1028,障害学生情報入力シート!$E$5,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55" s="1153">
        <f>COUNTIFS(障害学生情報入力シート!$E$29:$E$1028,障害学生情報入力シート!$E$5,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55" s="1154">
        <f>COUNTIFS(障害学生情報入力シート!$E$29:$E$1028,障害学生情報入力シート!$E$5,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55" s="1154">
        <f>COUNTIFS(障害学生情報入力シート!$E$29:$E$1028,障害学生情報入力シート!$E$5,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55" s="1154">
        <f>COUNTIFS(障害学生情報入力シート!$E$29:$E$1028,障害学生情報入力シート!$E$5,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55" s="1158">
        <f>COUNTIFS(障害学生情報入力シート!$E$29:$E$1028,障害学生情報入力シート!$E$5,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55" s="1159">
        <f>COUNTIFS(障害学生情報入力シート!$E$29:$E$1028,障害学生情報入力シート!$E$5,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55" s="1161">
        <f>COUNTIFS(障害学生情報入力シート!$E$29:$E$1028,障害学生情報入力シート!$E$5,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55" s="1162">
        <f>COUNTIFS(障害学生情報入力シート!$E$29:$E$1028,障害学生情報入力シート!$E$5,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55" s="1162">
        <f>COUNTIFS(障害学生情報入力シート!$E$29:$E$1028,障害学生情報入力シート!$E$5,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55" s="1163">
        <f>COUNTIFS(障害学生情報入力シート!$E$29:$E$1028,障害学生情報入力シート!$E$5,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55" s="1303">
        <f t="shared" si="11"/>
        <v>0</v>
      </c>
    </row>
    <row r="156" spans="1:33" s="151" customFormat="1" ht="18" customHeight="1" x14ac:dyDescent="0.4">
      <c r="A156" s="2292"/>
      <c r="B156" s="2287"/>
      <c r="C156" s="2284"/>
      <c r="D156" s="1304"/>
      <c r="E156" s="2273" t="s">
        <v>1602</v>
      </c>
      <c r="F156" s="2274"/>
      <c r="G156" s="1119">
        <f>SUMIFS(※集計※障害学生情報入力シート!$K$29:$K$1028,障害学生情報入力シート!$E$29:$E$1028,障害学生情報入力シート!$E$5,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56" s="717">
        <f>SUMIFS(※集計※障害学生情報入力シート!$K$29:$K$1028,障害学生情報入力シート!$E$29:$E$1028,障害学生情報入力シート!$E$5,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56" s="1120">
        <f>SUMIFS(※集計※障害学生情報入力シート!$K$29:$K$1028,障害学生情報入力シート!$E$29:$E$1028,障害学生情報入力シート!$E$5,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56" s="1121">
        <f>SUMIFS(※集計※障害学生情報入力シート!$K$29:$K$1028,障害学生情報入力シート!$E$29:$E$1028,障害学生情報入力シート!$E$5,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56" s="1122">
        <f>SUMIFS(※集計※障害学生情報入力シート!$K$29:$K$1028,障害学生情報入力シート!$E$29:$E$1028,障害学生情報入力シート!$E$5,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56" s="1120">
        <f>SUMIFS(※集計※障害学生情報入力シート!$K$29:$K$1028,障害学生情報入力シート!$E$29:$E$1028,障害学生情報入力シート!$E$5,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56" s="1121">
        <f>SUMIFS(※集計※障害学生情報入力シート!$K$29:$K$1028,障害学生情報入力シート!$E$29:$E$1028,障害学生情報入力シート!$E$5,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56" s="1122">
        <f>SUMIFS(※集計※障害学生情報入力シート!$K$29:$K$1028,障害学生情報入力シート!$E$29:$E$1028,障害学生情報入力シート!$E$5,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56" s="1122">
        <f>SUMIFS(※集計※障害学生情報入力シート!$K$29:$K$1028,障害学生情報入力シート!$E$29:$E$1028,障害学生情報入力シート!$E$5,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56" s="1120">
        <f>SUMIFS(※集計※障害学生情報入力シート!$K$29:$K$1028,障害学生情報入力シート!$E$29:$E$1028,障害学生情報入力シート!$E$5,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56" s="1121">
        <f>SUMIFS(※集計※障害学生情報入力シート!$K$29:$K$1028,障害学生情報入力シート!$E$29:$E$1028,障害学生情報入力シート!$E$5,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56" s="1121">
        <f>SUMIFS(※集計※障害学生情報入力シート!$K$29:$K$1028,障害学生情報入力シート!$E$29:$E$1028,障害学生情報入力シート!$E$5,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56" s="1122">
        <f>SUMIFS(※集計※障害学生情報入力シート!$K$29:$K$1028,障害学生情報入力シート!$E$29:$E$1028,障害学生情報入力シート!$E$5,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56" s="1122">
        <f>SUMIFS(※集計※障害学生情報入力シート!$K$29:$K$1028,障害学生情報入力シート!$E$29:$E$1028,障害学生情報入力シート!$E$5,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56" s="1249">
        <f>SUMIFS(※集計※障害学生情報入力シート!$K$29:$K$1028,障害学生情報入力シート!$E$29:$E$1028,障害学生情報入力シート!$E$5,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56" s="1120">
        <f>SUMIFS(※集計※障害学生情報入力シート!$K$29:$K$1028,障害学生情報入力シート!$E$29:$E$1028,障害学生情報入力シート!$E$5,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56" s="1121">
        <f>SUMIFS(※集計※障害学生情報入力シート!$K$29:$K$1028,障害学生情報入力シート!$E$29:$E$1028,障害学生情報入力シート!$E$5,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56" s="1122">
        <f>SUMIFS(※集計※障害学生情報入力シート!$K$29:$K$1028,障害学生情報入力シート!$E$29:$E$1028,障害学生情報入力シート!$E$5,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56" s="1122">
        <f>SUMIFS(※集計※障害学生情報入力シート!$K$29:$K$1028,障害学生情報入力シート!$E$29:$E$1028,障害学生情報入力シート!$E$5,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56" s="1122">
        <f>SUMIFS(※集計※障害学生情報入力シート!$K$29:$K$1028,障害学生情報入力シート!$E$29:$E$1028,障害学生情報入力シート!$E$5,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56" s="1249">
        <f>SUMIFS(※集計※障害学生情報入力シート!$K$29:$K$1028,障害学生情報入力シート!$E$29:$E$1028,障害学生情報入力シート!$E$5,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56" s="1120">
        <f>SUMIFS(※集計※障害学生情報入力シート!$K$29:$K$1028,障害学生情報入力シート!$E$29:$E$1028,障害学生情報入力シート!$E$5,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56" s="1250">
        <f>SUMIFS(※集計※障害学生情報入力シート!$K$29:$K$1028,障害学生情報入力シート!$E$29:$E$1028,障害学生情報入力シート!$E$5,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56" s="1123">
        <f>SUMIFS(※集計※障害学生情報入力シート!$K$29:$K$1028,障害学生情報入力シート!$E$29:$E$1028,障害学生情報入力シート!$E$5,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56" s="1123">
        <f>SUMIFS(※集計※障害学生情報入力シート!$K$29:$K$1028,障害学生情報入力シート!$E$29:$E$1028,障害学生情報入力シート!$E$5,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56" s="1251">
        <f>SUMIFS(※集計※障害学生情報入力シート!$K$29:$K$1028,障害学生情報入力シート!$E$29:$E$1028,障害学生情報入力シート!$E$5,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56" s="1305">
        <f t="shared" si="11"/>
        <v>0</v>
      </c>
    </row>
    <row r="157" spans="1:33" s="151" customFormat="1" ht="18" customHeight="1" x14ac:dyDescent="0.4">
      <c r="A157" s="2292"/>
      <c r="B157" s="1296"/>
      <c r="C157" s="1297"/>
      <c r="D157" s="1294"/>
      <c r="E157" s="1294"/>
      <c r="F157" s="1306" t="s">
        <v>1919</v>
      </c>
      <c r="G157" s="1255">
        <f>SUMIFS(※集計※障害学生情報入力シート!$L$29:$L$1028,障害学生情報入力シート!$E$29:$E$1028,障害学生情報入力シート!$E$5,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57" s="1256">
        <f>SUMIFS(※集計※障害学生情報入力シート!$L$29:$L$1028,障害学生情報入力シート!$E$29:$E$1028,障害学生情報入力シート!$E$5,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57" s="1127">
        <f>SUMIFS(※集計※障害学生情報入力シート!$L$29:$L$1028,障害学生情報入力シート!$E$29:$E$1028,障害学生情報入力シート!$E$5,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57" s="1128">
        <f>SUMIFS(※集計※障害学生情報入力シート!$L$29:$L$1028,障害学生情報入力シート!$E$29:$E$1028,障害学生情報入力シート!$E$5,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57" s="1125">
        <f>SUMIFS(※集計※障害学生情報入力シート!$L$29:$L$1028,障害学生情報入力シート!$E$29:$E$1028,障害学生情報入力シート!$E$5,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57" s="1127">
        <f>SUMIFS(※集計※障害学生情報入力シート!$L$29:$L$1028,障害学生情報入力シート!$E$29:$E$1028,障害学生情報入力シート!$E$5,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57" s="1128">
        <f>SUMIFS(※集計※障害学生情報入力シート!$L$29:$L$1028,障害学生情報入力シート!$E$29:$E$1028,障害学生情報入力シート!$E$5,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57" s="1125">
        <f>SUMIFS(※集計※障害学生情報入力シート!$L$29:$L$1028,障害学生情報入力シート!$E$29:$E$1028,障害学生情報入力シート!$E$5,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57" s="1125">
        <f>SUMIFS(※集計※障害学生情報入力シート!$L$29:$L$1028,障害学生情報入力シート!$E$29:$E$1028,障害学生情報入力シート!$E$5,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57" s="1127">
        <f>SUMIFS(※集計※障害学生情報入力シート!$L$29:$L$1028,障害学生情報入力シート!$E$29:$E$1028,障害学生情報入力シート!$E$5,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57" s="1128">
        <f>SUMIFS(※集計※障害学生情報入力シート!$L$29:$L$1028,障害学生情報入力シート!$E$29:$E$1028,障害学生情報入力シート!$E$5,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57" s="1128">
        <f>SUMIFS(※集計※障害学生情報入力シート!$L$29:$L$1028,障害学生情報入力シート!$E$29:$E$1028,障害学生情報入力シート!$E$5,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57" s="1125">
        <f>SUMIFS(※集計※障害学生情報入力シート!$L$29:$L$1028,障害学生情報入力シート!$E$29:$E$1028,障害学生情報入力シート!$E$5,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57" s="1125">
        <f>SUMIFS(※集計※障害学生情報入力シート!$L$29:$L$1028,障害学生情報入力シート!$E$29:$E$1028,障害学生情報入力シート!$E$5,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57" s="1126">
        <f>SUMIFS(※集計※障害学生情報入力シート!$L$29:$L$1028,障害学生情報入力シート!$E$29:$E$1028,障害学生情報入力シート!$E$5,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57" s="1127">
        <f>SUMIFS(※集計※障害学生情報入力シート!$L$29:$L$1028,障害学生情報入力シート!$E$29:$E$1028,障害学生情報入力シート!$E$5,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57" s="1128">
        <f>SUMIFS(※集計※障害学生情報入力シート!$L$29:$L$1028,障害学生情報入力シート!$E$29:$E$1028,障害学生情報入力シート!$E$5,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57" s="1125">
        <f>SUMIFS(※集計※障害学生情報入力シート!$L$29:$L$1028,障害学生情報入力シート!$E$29:$E$1028,障害学生情報入力シート!$E$5,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57" s="1125">
        <f>SUMIFS(※集計※障害学生情報入力シート!$L$29:$L$1028,障害学生情報入力シート!$E$29:$E$1028,障害学生情報入力シート!$E$5,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57" s="1125">
        <f>SUMIFS(※集計※障害学生情報入力シート!$L$29:$L$1028,障害学生情報入力シート!$E$29:$E$1028,障害学生情報入力シート!$E$5,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57" s="1126">
        <f>SUMIFS(※集計※障害学生情報入力シート!$L$29:$L$1028,障害学生情報入力シート!$E$29:$E$1028,障害学生情報入力シート!$E$5,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57" s="1127">
        <f>SUMIFS(※集計※障害学生情報入力シート!$L$29:$L$1028,障害学生情報入力シート!$E$29:$E$1028,障害学生情報入力シート!$E$5,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57" s="1257">
        <f>SUMIFS(※集計※障害学生情報入力シート!$L$29:$L$1028,障害学生情報入力シート!$E$29:$E$1028,障害学生情報入力シート!$E$5,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57" s="1169">
        <f>SUMIFS(※集計※障害学生情報入力シート!$L$29:$L$1028,障害学生情報入力シート!$E$29:$E$1028,障害学生情報入力シート!$E$5,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57" s="1169">
        <f>SUMIFS(※集計※障害学生情報入力シート!$L$29:$L$1028,障害学生情報入力シート!$E$29:$E$1028,障害学生情報入力シート!$E$5,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57" s="1258">
        <f>SUMIFS(※集計※障害学生情報入力シート!$L$29:$L$1028,障害学生情報入力シート!$E$29:$E$1028,障害学生情報入力シート!$E$5,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57" s="1307">
        <f t="shared" si="11"/>
        <v>0</v>
      </c>
    </row>
    <row r="158" spans="1:33" s="151" customFormat="1" ht="18" customHeight="1" x14ac:dyDescent="0.4">
      <c r="A158" s="2292"/>
      <c r="B158" s="2275" t="s">
        <v>1610</v>
      </c>
      <c r="C158" s="2276"/>
      <c r="D158" s="2272" t="s">
        <v>1605</v>
      </c>
      <c r="E158" s="2272"/>
      <c r="F158" s="2272"/>
      <c r="G158" s="1150">
        <f>COUNTIFS(障害学生情報入力シート!$E$29:$E$1028,障害学生情報入力シート!$E$5,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58" s="1151">
        <f>COUNTIFS(障害学生情報入力シート!$E$29:$E$1028,障害学生情報入力シート!$E$5,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58" s="1152">
        <f>COUNTIFS(障害学生情報入力シート!$E$29:$E$1028,障害学生情報入力シート!$E$5,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58" s="1153">
        <f>COUNTIFS(障害学生情報入力シート!$E$29:$E$1028,障害学生情報入力シート!$E$5,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58" s="1154">
        <f>COUNTIFS(障害学生情報入力シート!$E$29:$E$1028,障害学生情報入力シート!$E$5,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58" s="1152">
        <f>COUNTIFS(障害学生情報入力シート!$E$29:$E$1028,障害学生情報入力シート!$E$5,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58" s="1153">
        <f>COUNTIFS(障害学生情報入力シート!$E$29:$E$1028,障害学生情報入力シート!$E$5,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58" s="1154">
        <f>COUNTIFS(障害学生情報入力シート!$E$29:$E$1028,障害学生情報入力シート!$E$5,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58" s="1154">
        <f>COUNTIFS(障害学生情報入力シート!$E$29:$E$1028,障害学生情報入力シート!$E$5,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58" s="1152">
        <f>COUNTIFS(障害学生情報入力シート!$E$29:$E$1028,障害学生情報入力シート!$E$5,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58" s="1153">
        <f>COUNTIFS(障害学生情報入力シート!$E$29:$E$1028,障害学生情報入力シート!$E$5,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58" s="1153">
        <f>COUNTIFS(障害学生情報入力シート!$E$29:$E$1028,障害学生情報入力シート!$E$5,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58" s="1154">
        <f>COUNTIFS(障害学生情報入力シート!$E$29:$E$1028,障害学生情報入力シート!$E$5,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58" s="1154">
        <f>COUNTIFS(障害学生情報入力シート!$E$29:$E$1028,障害学生情報入力シート!$E$5,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58" s="1260">
        <f>COUNTIFS(障害学生情報入力シート!$E$29:$E$1028,障害学生情報入力シート!$E$5,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58" s="1152">
        <f>COUNTIFS(障害学生情報入力シート!$E$29:$E$1028,障害学生情報入力シート!$E$5,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58" s="1153">
        <f>COUNTIFS(障害学生情報入力シート!$E$29:$E$1028,障害学生情報入力シート!$E$5,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58" s="1154">
        <f>COUNTIFS(障害学生情報入力シート!$E$29:$E$1028,障害学生情報入力シート!$E$5,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58" s="1154">
        <f>COUNTIFS(障害学生情報入力シート!$E$29:$E$1028,障害学生情報入力シート!$E$5,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58" s="1154">
        <f>COUNTIFS(障害学生情報入力シート!$E$29:$E$1028,障害学生情報入力シート!$E$5,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58" s="1158">
        <f>COUNTIFS(障害学生情報入力シート!$E$29:$E$1028,障害学生情報入力シート!$E$5,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58" s="1159">
        <f>COUNTIFS(障害学生情報入力シート!$E$29:$E$1028,障害学生情報入力シート!$E$5,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58" s="1161">
        <f>COUNTIFS(障害学生情報入力シート!$E$29:$E$1028,障害学生情報入力シート!$E$5,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58" s="1162">
        <f>COUNTIFS(障害学生情報入力シート!$E$29:$E$1028,障害学生情報入力シート!$E$5,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58" s="1162">
        <f>COUNTIFS(障害学生情報入力シート!$E$29:$E$1028,障害学生情報入力シート!$E$5,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58" s="1163">
        <f>COUNTIFS(障害学生情報入力シート!$E$29:$E$1028,障害学生情報入力シート!$E$5,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58" s="1303">
        <f t="shared" si="11"/>
        <v>0</v>
      </c>
    </row>
    <row r="159" spans="1:33" s="151" customFormat="1" ht="18" customHeight="1" x14ac:dyDescent="0.4">
      <c r="A159" s="2292"/>
      <c r="B159" s="2277"/>
      <c r="C159" s="2278"/>
      <c r="D159" s="1304"/>
      <c r="E159" s="2273" t="s">
        <v>1602</v>
      </c>
      <c r="F159" s="2274"/>
      <c r="G159" s="1119">
        <f>SUMIFS(※集計※障害学生情報入力シート!$K$29:$K$1028,障害学生情報入力シート!$E$29:$E$1028,障害学生情報入力シート!$E$5,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59" s="717">
        <f>SUMIFS(※集計※障害学生情報入力シート!$K$29:$K$1028,障害学生情報入力シート!$E$29:$E$1028,障害学生情報入力シート!$E$5,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59" s="1120">
        <f>SUMIFS(※集計※障害学生情報入力シート!$K$29:$K$1028,障害学生情報入力シート!$E$29:$E$1028,障害学生情報入力シート!$E$5,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59" s="1121">
        <f>SUMIFS(※集計※障害学生情報入力シート!$K$29:$K$1028,障害学生情報入力シート!$E$29:$E$1028,障害学生情報入力シート!$E$5,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59" s="1122">
        <f>SUMIFS(※集計※障害学生情報入力シート!$K$29:$K$1028,障害学生情報入力シート!$E$29:$E$1028,障害学生情報入力シート!$E$5,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59" s="1120">
        <f>SUMIFS(※集計※障害学生情報入力シート!$K$29:$K$1028,障害学生情報入力シート!$E$29:$E$1028,障害学生情報入力シート!$E$5,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59" s="1121">
        <f>SUMIFS(※集計※障害学生情報入力シート!$K$29:$K$1028,障害学生情報入力シート!$E$29:$E$1028,障害学生情報入力シート!$E$5,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59" s="1122">
        <f>SUMIFS(※集計※障害学生情報入力シート!$K$29:$K$1028,障害学生情報入力シート!$E$29:$E$1028,障害学生情報入力シート!$E$5,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59" s="1122">
        <f>SUMIFS(※集計※障害学生情報入力シート!$K$29:$K$1028,障害学生情報入力シート!$E$29:$E$1028,障害学生情報入力シート!$E$5,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59" s="1120">
        <f>SUMIFS(※集計※障害学生情報入力シート!$K$29:$K$1028,障害学生情報入力シート!$E$29:$E$1028,障害学生情報入力シート!$E$5,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59" s="1121">
        <f>SUMIFS(※集計※障害学生情報入力シート!$K$29:$K$1028,障害学生情報入力シート!$E$29:$E$1028,障害学生情報入力シート!$E$5,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59" s="1121">
        <f>SUMIFS(※集計※障害学生情報入力シート!$K$29:$K$1028,障害学生情報入力シート!$E$29:$E$1028,障害学生情報入力シート!$E$5,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59" s="1122">
        <f>SUMIFS(※集計※障害学生情報入力シート!$K$29:$K$1028,障害学生情報入力シート!$E$29:$E$1028,障害学生情報入力シート!$E$5,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59" s="1122">
        <f>SUMIFS(※集計※障害学生情報入力シート!$K$29:$K$1028,障害学生情報入力シート!$E$29:$E$1028,障害学生情報入力シート!$E$5,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59" s="1249">
        <f>SUMIFS(※集計※障害学生情報入力シート!$K$29:$K$1028,障害学生情報入力シート!$E$29:$E$1028,障害学生情報入力シート!$E$5,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59" s="1120">
        <f>SUMIFS(※集計※障害学生情報入力シート!$K$29:$K$1028,障害学生情報入力シート!$E$29:$E$1028,障害学生情報入力シート!$E$5,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59" s="1121">
        <f>SUMIFS(※集計※障害学生情報入力シート!$K$29:$K$1028,障害学生情報入力シート!$E$29:$E$1028,障害学生情報入力シート!$E$5,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59" s="1122">
        <f>SUMIFS(※集計※障害学生情報入力シート!$K$29:$K$1028,障害学生情報入力シート!$E$29:$E$1028,障害学生情報入力シート!$E$5,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59" s="1122">
        <f>SUMIFS(※集計※障害学生情報入力シート!$K$29:$K$1028,障害学生情報入力シート!$E$29:$E$1028,障害学生情報入力シート!$E$5,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59" s="1122">
        <f>SUMIFS(※集計※障害学生情報入力シート!$K$29:$K$1028,障害学生情報入力シート!$E$29:$E$1028,障害学生情報入力シート!$E$5,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59" s="1249">
        <f>SUMIFS(※集計※障害学生情報入力シート!$K$29:$K$1028,障害学生情報入力シート!$E$29:$E$1028,障害学生情報入力シート!$E$5,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59" s="1120">
        <f>SUMIFS(※集計※障害学生情報入力シート!$K$29:$K$1028,障害学生情報入力シート!$E$29:$E$1028,障害学生情報入力シート!$E$5,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59" s="1250">
        <f>SUMIFS(※集計※障害学生情報入力シート!$K$29:$K$1028,障害学生情報入力シート!$E$29:$E$1028,障害学生情報入力シート!$E$5,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59" s="1123">
        <f>SUMIFS(※集計※障害学生情報入力シート!$K$29:$K$1028,障害学生情報入力シート!$E$29:$E$1028,障害学生情報入力シート!$E$5,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59" s="1123">
        <f>SUMIFS(※集計※障害学生情報入力シート!$K$29:$K$1028,障害学生情報入力シート!$E$29:$E$1028,障害学生情報入力シート!$E$5,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59" s="1251">
        <f>SUMIFS(※集計※障害学生情報入力シート!$K$29:$K$1028,障害学生情報入力シート!$E$29:$E$1028,障害学生情報入力シート!$E$5,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59" s="1305">
        <f t="shared" si="11"/>
        <v>0</v>
      </c>
    </row>
    <row r="160" spans="1:33" s="151" customFormat="1" ht="18" customHeight="1" x14ac:dyDescent="0.4">
      <c r="A160" s="2292"/>
      <c r="B160" s="2279"/>
      <c r="C160" s="2280"/>
      <c r="D160" s="1294"/>
      <c r="E160" s="1294"/>
      <c r="F160" s="1306" t="s">
        <v>1919</v>
      </c>
      <c r="G160" s="1255">
        <f>SUMIFS(※集計※障害学生情報入力シート!$L$29:$L$1028,障害学生情報入力シート!$E$29:$E$1028,障害学生情報入力シート!$E$5,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160" s="1256">
        <f>SUMIFS(※集計※障害学生情報入力シート!$L$29:$L$1028,障害学生情報入力シート!$E$29:$E$1028,障害学生情報入力シート!$E$5,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160" s="1127">
        <f>SUMIFS(※集計※障害学生情報入力シート!$L$29:$L$1028,障害学生情報入力シート!$E$29:$E$1028,障害学生情報入力シート!$E$5,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160" s="1128">
        <f>SUMIFS(※集計※障害学生情報入力シート!$L$29:$L$1028,障害学生情報入力シート!$E$29:$E$1028,障害学生情報入力シート!$E$5,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160" s="1125">
        <f>SUMIFS(※集計※障害学生情報入力シート!$L$29:$L$1028,障害学生情報入力シート!$E$29:$E$1028,障害学生情報入力シート!$E$5,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160" s="1127">
        <f>SUMIFS(※集計※障害学生情報入力シート!$L$29:$L$1028,障害学生情報入力シート!$E$29:$E$1028,障害学生情報入力シート!$E$5,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160" s="1128">
        <f>SUMIFS(※集計※障害学生情報入力シート!$L$29:$L$1028,障害学生情報入力シート!$E$29:$E$1028,障害学生情報入力シート!$E$5,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160" s="1125">
        <f>SUMIFS(※集計※障害学生情報入力シート!$L$29:$L$1028,障害学生情報入力シート!$E$29:$E$1028,障害学生情報入力シート!$E$5,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160" s="1125">
        <f>SUMIFS(※集計※障害学生情報入力シート!$L$29:$L$1028,障害学生情報入力シート!$E$29:$E$1028,障害学生情報入力シート!$E$5,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160" s="1127">
        <f>SUMIFS(※集計※障害学生情報入力シート!$L$29:$L$1028,障害学生情報入力シート!$E$29:$E$1028,障害学生情報入力シート!$E$5,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160" s="1128">
        <f>SUMIFS(※集計※障害学生情報入力シート!$L$29:$L$1028,障害学生情報入力シート!$E$29:$E$1028,障害学生情報入力シート!$E$5,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160" s="1128">
        <f>SUMIFS(※集計※障害学生情報入力シート!$L$29:$L$1028,障害学生情報入力シート!$E$29:$E$1028,障害学生情報入力シート!$E$5,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160" s="1125">
        <f>SUMIFS(※集計※障害学生情報入力シート!$L$29:$L$1028,障害学生情報入力シート!$E$29:$E$1028,障害学生情報入力シート!$E$5,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160" s="1125">
        <f>SUMIFS(※集計※障害学生情報入力シート!$L$29:$L$1028,障害学生情報入力シート!$E$29:$E$1028,障害学生情報入力シート!$E$5,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160" s="1126">
        <f>SUMIFS(※集計※障害学生情報入力シート!$L$29:$L$1028,障害学生情報入力シート!$E$29:$E$1028,障害学生情報入力シート!$E$5,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160" s="1127">
        <f>SUMIFS(※集計※障害学生情報入力シート!$L$29:$L$1028,障害学生情報入力シート!$E$29:$E$1028,障害学生情報入力シート!$E$5,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160" s="1128">
        <f>SUMIFS(※集計※障害学生情報入力シート!$L$29:$L$1028,障害学生情報入力シート!$E$29:$E$1028,障害学生情報入力シート!$E$5,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160" s="1125">
        <f>SUMIFS(※集計※障害学生情報入力シート!$L$29:$L$1028,障害学生情報入力シート!$E$29:$E$1028,障害学生情報入力シート!$E$5,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160" s="1125">
        <f>SUMIFS(※集計※障害学生情報入力シート!$L$29:$L$1028,障害学生情報入力シート!$E$29:$E$1028,障害学生情報入力シート!$E$5,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160" s="1125">
        <f>SUMIFS(※集計※障害学生情報入力シート!$L$29:$L$1028,障害学生情報入力シート!$E$29:$E$1028,障害学生情報入力シート!$E$5,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160" s="1126">
        <f>SUMIFS(※集計※障害学生情報入力シート!$L$29:$L$1028,障害学生情報入力シート!$E$29:$E$1028,障害学生情報入力シート!$E$5,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160" s="1127">
        <f>SUMIFS(※集計※障害学生情報入力シート!$L$29:$L$1028,障害学生情報入力シート!$E$29:$E$1028,障害学生情報入力シート!$E$5,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160" s="1257">
        <f>SUMIFS(※集計※障害学生情報入力シート!$L$29:$L$1028,障害学生情報入力シート!$E$29:$E$1028,障害学生情報入力シート!$E$5,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160" s="1169">
        <f>SUMIFS(※集計※障害学生情報入力シート!$L$29:$L$1028,障害学生情報入力シート!$E$29:$E$1028,障害学生情報入力シート!$E$5,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160" s="1169">
        <f>SUMIFS(※集計※障害学生情報入力シート!$L$29:$L$1028,障害学生情報入力シート!$E$29:$E$1028,障害学生情報入力シート!$E$5,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160" s="1258">
        <f>SUMIFS(※集計※障害学生情報入力シート!$L$29:$L$1028,障害学生情報入力シート!$E$29:$E$1028,障害学生情報入力シート!$E$5,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160" s="1307">
        <f t="shared" si="11"/>
        <v>0</v>
      </c>
    </row>
    <row r="161" spans="1:33" s="151" customFormat="1" ht="18" customHeight="1" x14ac:dyDescent="0.4">
      <c r="A161" s="2292"/>
      <c r="B161" s="2281" t="s">
        <v>2005</v>
      </c>
      <c r="C161" s="2282"/>
      <c r="D161" s="2272" t="s">
        <v>1605</v>
      </c>
      <c r="E161" s="2272"/>
      <c r="F161" s="2272"/>
      <c r="G161" s="1150">
        <f>COUNTIFS(障害学生情報入力シート!$E$29:$E$1028,障害学生情報入力シート!$E$5,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61" s="1151">
        <f>COUNTIFS(障害学生情報入力シート!$E$29:$E$1028,障害学生情報入力シート!$E$5,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61" s="1152">
        <f>COUNTIFS(障害学生情報入力シート!$E$29:$E$1028,障害学生情報入力シート!$E$5,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61" s="1153">
        <f>COUNTIFS(障害学生情報入力シート!$E$29:$E$1028,障害学生情報入力シート!$E$5,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61" s="1154">
        <f>COUNTIFS(障害学生情報入力シート!$E$29:$E$1028,障害学生情報入力シート!$E$5,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61" s="1152">
        <f>COUNTIFS(障害学生情報入力シート!$E$29:$E$1028,障害学生情報入力シート!$E$5,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61" s="1153">
        <f>COUNTIFS(障害学生情報入力シート!$E$29:$E$1028,障害学生情報入力シート!$E$5,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61" s="1154">
        <f>COUNTIFS(障害学生情報入力シート!$E$29:$E$1028,障害学生情報入力シート!$E$5,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61" s="1154">
        <f>COUNTIFS(障害学生情報入力シート!$E$29:$E$1028,障害学生情報入力シート!$E$5,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61" s="1152">
        <f>COUNTIFS(障害学生情報入力シート!$E$29:$E$1028,障害学生情報入力シート!$E$5,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61" s="1153">
        <f>COUNTIFS(障害学生情報入力シート!$E$29:$E$1028,障害学生情報入力シート!$E$5,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61" s="1153">
        <f>COUNTIFS(障害学生情報入力シート!$E$29:$E$1028,障害学生情報入力シート!$E$5,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61" s="1154">
        <f>COUNTIFS(障害学生情報入力シート!$E$29:$E$1028,障害学生情報入力シート!$E$5,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61" s="1154">
        <f>COUNTIFS(障害学生情報入力シート!$E$29:$E$1028,障害学生情報入力シート!$E$5,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61" s="1260">
        <f>COUNTIFS(障害学生情報入力シート!$E$29:$E$1028,障害学生情報入力シート!$E$5,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61" s="1152">
        <f>COUNTIFS(障害学生情報入力シート!$E$29:$E$1028,障害学生情報入力シート!$E$5,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61" s="1153">
        <f>COUNTIFS(障害学生情報入力シート!$E$29:$E$1028,障害学生情報入力シート!$E$5,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61" s="1154">
        <f>COUNTIFS(障害学生情報入力シート!$E$29:$E$1028,障害学生情報入力シート!$E$5,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61" s="1154">
        <f>COUNTIFS(障害学生情報入力シート!$E$29:$E$1028,障害学生情報入力シート!$E$5,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61" s="1154">
        <f>COUNTIFS(障害学生情報入力シート!$E$29:$E$1028,障害学生情報入力シート!$E$5,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61" s="1158">
        <f>COUNTIFS(障害学生情報入力シート!$E$29:$E$1028,障害学生情報入力シート!$E$5,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61" s="1159">
        <f>COUNTIFS(障害学生情報入力シート!$E$29:$E$1028,障害学生情報入力シート!$E$5,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61" s="1161">
        <f>COUNTIFS(障害学生情報入力シート!$E$29:$E$1028,障害学生情報入力シート!$E$5,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61" s="1162">
        <f>COUNTIFS(障害学生情報入力シート!$E$29:$E$1028,障害学生情報入力シート!$E$5,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61" s="1161">
        <f>COUNTIFS(障害学生情報入力シート!$E$29:$E$1028,障害学生情報入力シート!$E$5,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61" s="1163">
        <f>COUNTIFS(障害学生情報入力シート!$E$29:$E$1028,障害学生情報入力シート!$E$5,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61" s="1303">
        <f t="shared" si="11"/>
        <v>0</v>
      </c>
    </row>
    <row r="162" spans="1:33" s="151" customFormat="1" ht="18" customHeight="1" x14ac:dyDescent="0.4">
      <c r="A162" s="2292"/>
      <c r="B162" s="2283"/>
      <c r="C162" s="2284"/>
      <c r="D162" s="1304"/>
      <c r="E162" s="2273" t="s">
        <v>1602</v>
      </c>
      <c r="F162" s="2274"/>
      <c r="G162" s="1119">
        <f>SUMIFS(※集計※障害学生情報入力シート!$K$29:$K$1028,障害学生情報入力シート!$E$29:$E$1028,障害学生情報入力シート!$E$5,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62" s="717">
        <f>SUMIFS(※集計※障害学生情報入力シート!$K$29:$K$1028,障害学生情報入力シート!$E$29:$E$1028,障害学生情報入力シート!$E$5,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62" s="1120">
        <f>SUMIFS(※集計※障害学生情報入力シート!$K$29:$K$1028,障害学生情報入力シート!$E$29:$E$1028,障害学生情報入力シート!$E$5,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62" s="1121">
        <f>SUMIFS(※集計※障害学生情報入力シート!$K$29:$K$1028,障害学生情報入力シート!$E$29:$E$1028,障害学生情報入力シート!$E$5,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62" s="1122">
        <f>SUMIFS(※集計※障害学生情報入力シート!$K$29:$K$1028,障害学生情報入力シート!$E$29:$E$1028,障害学生情報入力シート!$E$5,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62" s="1120">
        <f>SUMIFS(※集計※障害学生情報入力シート!$K$29:$K$1028,障害学生情報入力シート!$E$29:$E$1028,障害学生情報入力シート!$E$5,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62" s="1121">
        <f>SUMIFS(※集計※障害学生情報入力シート!$K$29:$K$1028,障害学生情報入力シート!$E$29:$E$1028,障害学生情報入力シート!$E$5,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62" s="1122">
        <f>SUMIFS(※集計※障害学生情報入力シート!$K$29:$K$1028,障害学生情報入力シート!$E$29:$E$1028,障害学生情報入力シート!$E$5,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62" s="1122">
        <f>SUMIFS(※集計※障害学生情報入力シート!$K$29:$K$1028,障害学生情報入力シート!$E$29:$E$1028,障害学生情報入力シート!$E$5,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62" s="1120">
        <f>SUMIFS(※集計※障害学生情報入力シート!$K$29:$K$1028,障害学生情報入力シート!$E$29:$E$1028,障害学生情報入力シート!$E$5,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62" s="1121">
        <f>SUMIFS(※集計※障害学生情報入力シート!$K$29:$K$1028,障害学生情報入力シート!$E$29:$E$1028,障害学生情報入力シート!$E$5,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62" s="1121">
        <f>SUMIFS(※集計※障害学生情報入力シート!$K$29:$K$1028,障害学生情報入力シート!$E$29:$E$1028,障害学生情報入力シート!$E$5,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62" s="1122">
        <f>SUMIFS(※集計※障害学生情報入力シート!$K$29:$K$1028,障害学生情報入力シート!$E$29:$E$1028,障害学生情報入力シート!$E$5,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62" s="1122">
        <f>SUMIFS(※集計※障害学生情報入力シート!$K$29:$K$1028,障害学生情報入力シート!$E$29:$E$1028,障害学生情報入力シート!$E$5,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62" s="1249">
        <f>SUMIFS(※集計※障害学生情報入力シート!$K$29:$K$1028,障害学生情報入力シート!$E$29:$E$1028,障害学生情報入力シート!$E$5,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62" s="1120">
        <f>SUMIFS(※集計※障害学生情報入力シート!$K$29:$K$1028,障害学生情報入力シート!$E$29:$E$1028,障害学生情報入力シート!$E$5,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62" s="1121">
        <f>SUMIFS(※集計※障害学生情報入力シート!$K$29:$K$1028,障害学生情報入力シート!$E$29:$E$1028,障害学生情報入力シート!$E$5,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62" s="1122">
        <f>SUMIFS(※集計※障害学生情報入力シート!$K$29:$K$1028,障害学生情報入力シート!$E$29:$E$1028,障害学生情報入力シート!$E$5,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62" s="1122">
        <f>SUMIFS(※集計※障害学生情報入力シート!$K$29:$K$1028,障害学生情報入力シート!$E$29:$E$1028,障害学生情報入力シート!$E$5,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62" s="1122">
        <f>SUMIFS(※集計※障害学生情報入力シート!$K$29:$K$1028,障害学生情報入力シート!$E$29:$E$1028,障害学生情報入力シート!$E$5,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62" s="1249">
        <f>SUMIFS(※集計※障害学生情報入力シート!$K$29:$K$1028,障害学生情報入力シート!$E$29:$E$1028,障害学生情報入力シート!$E$5,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62" s="1120">
        <f>SUMIFS(※集計※障害学生情報入力シート!$K$29:$K$1028,障害学生情報入力シート!$E$29:$E$1028,障害学生情報入力シート!$E$5,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62" s="1250">
        <f>SUMIFS(※集計※障害学生情報入力シート!$K$29:$K$1028,障害学生情報入力シート!$E$29:$E$1028,障害学生情報入力シート!$E$5,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62" s="1123">
        <f>SUMIFS(※集計※障害学生情報入力シート!$K$29:$K$1028,障害学生情報入力シート!$E$29:$E$1028,障害学生情報入力シート!$E$5,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62" s="1309">
        <f>SUMIFS(※集計※障害学生情報入力シート!$K$29:$K$1028,障害学生情報入力シート!$E$29:$E$1028,障害学生情報入力シート!$E$5,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62" s="1251">
        <f>SUMIFS(※集計※障害学生情報入力シート!$K$29:$K$1028,障害学生情報入力シート!$E$29:$E$1028,障害学生情報入力シート!$E$5,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62" s="1305">
        <f t="shared" si="11"/>
        <v>0</v>
      </c>
    </row>
    <row r="163" spans="1:33" s="151" customFormat="1" ht="18" customHeight="1" x14ac:dyDescent="0.4">
      <c r="A163" s="2292"/>
      <c r="B163" s="2285"/>
      <c r="C163" s="2286"/>
      <c r="D163" s="1294"/>
      <c r="E163" s="1294"/>
      <c r="F163" s="1306" t="s">
        <v>1919</v>
      </c>
      <c r="G163" s="1255">
        <f>SUMIFS(※集計※障害学生情報入力シート!$L$29:$L$1028,障害学生情報入力シート!$E$29:$E$1028,障害学生情報入力シート!$E$5,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163" s="1256">
        <f>SUMIFS(※集計※障害学生情報入力シート!$L$29:$L$1028,障害学生情報入力シート!$E$29:$E$1028,障害学生情報入力シート!$E$5,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163" s="1127">
        <f>SUMIFS(※集計※障害学生情報入力シート!$L$29:$L$1028,障害学生情報入力シート!$E$29:$E$1028,障害学生情報入力シート!$E$5,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163" s="1128">
        <f>SUMIFS(※集計※障害学生情報入力シート!$L$29:$L$1028,障害学生情報入力シート!$E$29:$E$1028,障害学生情報入力シート!$E$5,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163" s="1125">
        <f>SUMIFS(※集計※障害学生情報入力シート!$L$29:$L$1028,障害学生情報入力シート!$E$29:$E$1028,障害学生情報入力シート!$E$5,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163" s="1127">
        <f>SUMIFS(※集計※障害学生情報入力シート!$L$29:$L$1028,障害学生情報入力シート!$E$29:$E$1028,障害学生情報入力シート!$E$5,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163" s="1128">
        <f>SUMIFS(※集計※障害学生情報入力シート!$L$29:$L$1028,障害学生情報入力シート!$E$29:$E$1028,障害学生情報入力シート!$E$5,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163" s="1125">
        <f>SUMIFS(※集計※障害学生情報入力シート!$L$29:$L$1028,障害学生情報入力シート!$E$29:$E$1028,障害学生情報入力シート!$E$5,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163" s="1125">
        <f>SUMIFS(※集計※障害学生情報入力シート!$L$29:$L$1028,障害学生情報入力シート!$E$29:$E$1028,障害学生情報入力シート!$E$5,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163" s="1127">
        <f>SUMIFS(※集計※障害学生情報入力シート!$L$29:$L$1028,障害学生情報入力シート!$E$29:$E$1028,障害学生情報入力シート!$E$5,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163" s="1128">
        <f>SUMIFS(※集計※障害学生情報入力シート!$L$29:$L$1028,障害学生情報入力シート!$E$29:$E$1028,障害学生情報入力シート!$E$5,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163" s="1128">
        <f>SUMIFS(※集計※障害学生情報入力シート!$L$29:$L$1028,障害学生情報入力シート!$E$29:$E$1028,障害学生情報入力シート!$E$5,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163" s="1125">
        <f>SUMIFS(※集計※障害学生情報入力シート!$L$29:$L$1028,障害学生情報入力シート!$E$29:$E$1028,障害学生情報入力シート!$E$5,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163" s="1125">
        <f>SUMIFS(※集計※障害学生情報入力シート!$L$29:$L$1028,障害学生情報入力シート!$E$29:$E$1028,障害学生情報入力シート!$E$5,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163" s="1126">
        <f>SUMIFS(※集計※障害学生情報入力シート!$L$29:$L$1028,障害学生情報入力シート!$E$29:$E$1028,障害学生情報入力シート!$E$5,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163" s="1127">
        <f>SUMIFS(※集計※障害学生情報入力シート!$L$29:$L$1028,障害学生情報入力シート!$E$29:$E$1028,障害学生情報入力シート!$E$5,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163" s="1128">
        <f>SUMIFS(※集計※障害学生情報入力シート!$L$29:$L$1028,障害学生情報入力シート!$E$29:$E$1028,障害学生情報入力シート!$E$5,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163" s="1125">
        <f>SUMIFS(※集計※障害学生情報入力シート!$L$29:$L$1028,障害学生情報入力シート!$E$29:$E$1028,障害学生情報入力シート!$E$5,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163" s="1125">
        <f>SUMIFS(※集計※障害学生情報入力シート!$L$29:$L$1028,障害学生情報入力シート!$E$29:$E$1028,障害学生情報入力シート!$E$5,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163" s="1125">
        <f>SUMIFS(※集計※障害学生情報入力シート!$L$29:$L$1028,障害学生情報入力シート!$E$29:$E$1028,障害学生情報入力シート!$E$5,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163" s="1126">
        <f>SUMIFS(※集計※障害学生情報入力シート!$L$29:$L$1028,障害学生情報入力シート!$E$29:$E$1028,障害学生情報入力シート!$E$5,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163" s="1127">
        <f>SUMIFS(※集計※障害学生情報入力シート!$L$29:$L$1028,障害学生情報入力シート!$E$29:$E$1028,障害学生情報入力シート!$E$5,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163" s="1257">
        <f>SUMIFS(※集計※障害学生情報入力シート!$L$29:$L$1028,障害学生情報入力シート!$E$29:$E$1028,障害学生情報入力シート!$E$5,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163" s="1169">
        <f>SUMIFS(※集計※障害学生情報入力シート!$L$29:$L$1028,障害学生情報入力シート!$E$29:$E$1028,障害学生情報入力シート!$E$5,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163" s="1169">
        <f>SUMIFS(※集計※障害学生情報入力シート!$L$29:$L$1028,障害学生情報入力シート!$E$29:$E$1028,障害学生情報入力シート!$E$5,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163" s="1258">
        <f>SUMIFS(※集計※障害学生情報入力シート!$L$29:$L$1028,障害学生情報入力シート!$E$29:$E$1028,障害学生情報入力シート!$E$5,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163" s="1307">
        <f t="shared" si="11"/>
        <v>0</v>
      </c>
    </row>
    <row r="164" spans="1:33" s="151" customFormat="1" ht="18" customHeight="1" x14ac:dyDescent="0.4">
      <c r="A164" s="2292"/>
      <c r="B164" s="2288" t="s">
        <v>1611</v>
      </c>
      <c r="C164" s="2282"/>
      <c r="D164" s="2272" t="s">
        <v>1605</v>
      </c>
      <c r="E164" s="2272"/>
      <c r="F164" s="2272"/>
      <c r="G164" s="1150">
        <f>COUNTIFS(障害学生情報入力シート!$E$29:$E$1028,障害学生情報入力シート!$E$5,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64" s="1151">
        <f>COUNTIFS(障害学生情報入力シート!$E$29:$E$1028,障害学生情報入力シート!$E$5,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64" s="1152">
        <f>COUNTIFS(障害学生情報入力シート!$E$29:$E$1028,障害学生情報入力シート!$E$5,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64" s="1153">
        <f>COUNTIFS(障害学生情報入力シート!$E$29:$E$1028,障害学生情報入力シート!$E$5,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64" s="1154">
        <f>COUNTIFS(障害学生情報入力シート!$E$29:$E$1028,障害学生情報入力シート!$E$5,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64" s="1152">
        <f>COUNTIFS(障害学生情報入力シート!$E$29:$E$1028,障害学生情報入力シート!$E$5,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64" s="1153">
        <f>COUNTIFS(障害学生情報入力シート!$E$29:$E$1028,障害学生情報入力シート!$E$5,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64" s="1154">
        <f>COUNTIFS(障害学生情報入力シート!$E$29:$E$1028,障害学生情報入力シート!$E$5,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64" s="1154">
        <f>COUNTIFS(障害学生情報入力シート!$E$29:$E$1028,障害学生情報入力シート!$E$5,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64" s="1152">
        <f>COUNTIFS(障害学生情報入力シート!$E$29:$E$1028,障害学生情報入力シート!$E$5,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64" s="1153">
        <f>COUNTIFS(障害学生情報入力シート!$E$29:$E$1028,障害学生情報入力シート!$E$5,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64" s="1153">
        <f>COUNTIFS(障害学生情報入力シート!$E$29:$E$1028,障害学生情報入力シート!$E$5,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64" s="1154">
        <f>COUNTIFS(障害学生情報入力シート!$E$29:$E$1028,障害学生情報入力シート!$E$5,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64" s="1154">
        <f>COUNTIFS(障害学生情報入力シート!$E$29:$E$1028,障害学生情報入力シート!$E$5,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64" s="1260">
        <f>COUNTIFS(障害学生情報入力シート!$E$29:$E$1028,障害学生情報入力シート!$E$5,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64" s="1152">
        <f>COUNTIFS(障害学生情報入力シート!$E$29:$E$1028,障害学生情報入力シート!$E$5,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64" s="1153">
        <f>COUNTIFS(障害学生情報入力シート!$E$29:$E$1028,障害学生情報入力シート!$E$5,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64" s="1154">
        <f>COUNTIFS(障害学生情報入力シート!$E$29:$E$1028,障害学生情報入力シート!$E$5,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64" s="1154">
        <f>COUNTIFS(障害学生情報入力シート!$E$29:$E$1028,障害学生情報入力シート!$E$5,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64" s="1154">
        <f>COUNTIFS(障害学生情報入力シート!$E$29:$E$1028,障害学生情報入力シート!$E$5,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64" s="1158">
        <f>COUNTIFS(障害学生情報入力シート!$E$29:$E$1028,障害学生情報入力シート!$E$5,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64" s="1159">
        <f>COUNTIFS(障害学生情報入力シート!$E$29:$E$1028,障害学生情報入力シート!$E$5,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64" s="1161">
        <f>COUNTIFS(障害学生情報入力シート!$E$29:$E$1028,障害学生情報入力シート!$E$5,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64" s="1162">
        <f>COUNTIFS(障害学生情報入力シート!$E$29:$E$1028,障害学生情報入力シート!$E$5,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64" s="1162">
        <f>COUNTIFS(障害学生情報入力シート!$E$29:$E$1028,障害学生情報入力シート!$E$5,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64" s="1163">
        <f>COUNTIFS(障害学生情報入力シート!$E$29:$E$1028,障害学生情報入力シート!$E$5,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64" s="1303">
        <f t="shared" si="11"/>
        <v>0</v>
      </c>
    </row>
    <row r="165" spans="1:33" s="151" customFormat="1" ht="18" customHeight="1" x14ac:dyDescent="0.4">
      <c r="A165" s="2292"/>
      <c r="B165" s="2287"/>
      <c r="C165" s="2284"/>
      <c r="D165" s="1304"/>
      <c r="E165" s="2273" t="s">
        <v>1602</v>
      </c>
      <c r="F165" s="2274"/>
      <c r="G165" s="1119">
        <f>SUMIFS(※集計※障害学生情報入力シート!$K$29:$K$1028,障害学生情報入力シート!$E$29:$E$1028,障害学生情報入力シート!$E$5,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65" s="717">
        <f>SUMIFS(※集計※障害学生情報入力シート!$K$29:$K$1028,障害学生情報入力シート!$E$29:$E$1028,障害学生情報入力シート!$E$5,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65" s="1120">
        <f>SUMIFS(※集計※障害学生情報入力シート!$K$29:$K$1028,障害学生情報入力シート!$E$29:$E$1028,障害学生情報入力シート!$E$5,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65" s="1121">
        <f>SUMIFS(※集計※障害学生情報入力シート!$K$29:$K$1028,障害学生情報入力シート!$E$29:$E$1028,障害学生情報入力シート!$E$5,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65" s="1122">
        <f>SUMIFS(※集計※障害学生情報入力シート!$K$29:$K$1028,障害学生情報入力シート!$E$29:$E$1028,障害学生情報入力シート!$E$5,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65" s="1120">
        <f>SUMIFS(※集計※障害学生情報入力シート!$K$29:$K$1028,障害学生情報入力シート!$E$29:$E$1028,障害学生情報入力シート!$E$5,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65" s="1121">
        <f>SUMIFS(※集計※障害学生情報入力シート!$K$29:$K$1028,障害学生情報入力シート!$E$29:$E$1028,障害学生情報入力シート!$E$5,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65" s="1122">
        <f>SUMIFS(※集計※障害学生情報入力シート!$K$29:$K$1028,障害学生情報入力シート!$E$29:$E$1028,障害学生情報入力シート!$E$5,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65" s="1122">
        <f>SUMIFS(※集計※障害学生情報入力シート!$K$29:$K$1028,障害学生情報入力シート!$E$29:$E$1028,障害学生情報入力シート!$E$5,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65" s="1120">
        <f>SUMIFS(※集計※障害学生情報入力シート!$K$29:$K$1028,障害学生情報入力シート!$E$29:$E$1028,障害学生情報入力シート!$E$5,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65" s="1121">
        <f>SUMIFS(※集計※障害学生情報入力シート!$K$29:$K$1028,障害学生情報入力シート!$E$29:$E$1028,障害学生情報入力シート!$E$5,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65" s="1121">
        <f>SUMIFS(※集計※障害学生情報入力シート!$K$29:$K$1028,障害学生情報入力シート!$E$29:$E$1028,障害学生情報入力シート!$E$5,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65" s="1122">
        <f>SUMIFS(※集計※障害学生情報入力シート!$K$29:$K$1028,障害学生情報入力シート!$E$29:$E$1028,障害学生情報入力シート!$E$5,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65" s="1122">
        <f>SUMIFS(※集計※障害学生情報入力シート!$K$29:$K$1028,障害学生情報入力シート!$E$29:$E$1028,障害学生情報入力シート!$E$5,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65" s="1249">
        <f>SUMIFS(※集計※障害学生情報入力シート!$K$29:$K$1028,障害学生情報入力シート!$E$29:$E$1028,障害学生情報入力シート!$E$5,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65" s="1120">
        <f>SUMIFS(※集計※障害学生情報入力シート!$K$29:$K$1028,障害学生情報入力シート!$E$29:$E$1028,障害学生情報入力シート!$E$5,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65" s="1121">
        <f>SUMIFS(※集計※障害学生情報入力シート!$K$29:$K$1028,障害学生情報入力シート!$E$29:$E$1028,障害学生情報入力シート!$E$5,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65" s="1122">
        <f>SUMIFS(※集計※障害学生情報入力シート!$K$29:$K$1028,障害学生情報入力シート!$E$29:$E$1028,障害学生情報入力シート!$E$5,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65" s="1122">
        <f>SUMIFS(※集計※障害学生情報入力シート!$K$29:$K$1028,障害学生情報入力シート!$E$29:$E$1028,障害学生情報入力シート!$E$5,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65" s="1122">
        <f>SUMIFS(※集計※障害学生情報入力シート!$K$29:$K$1028,障害学生情報入力シート!$E$29:$E$1028,障害学生情報入力シート!$E$5,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65" s="1249">
        <f>SUMIFS(※集計※障害学生情報入力シート!$K$29:$K$1028,障害学生情報入力シート!$E$29:$E$1028,障害学生情報入力シート!$E$5,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65" s="1120">
        <f>SUMIFS(※集計※障害学生情報入力シート!$K$29:$K$1028,障害学生情報入力シート!$E$29:$E$1028,障害学生情報入力シート!$E$5,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65" s="1250">
        <f>SUMIFS(※集計※障害学生情報入力シート!$K$29:$K$1028,障害学生情報入力シート!$E$29:$E$1028,障害学生情報入力シート!$E$5,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65" s="1123">
        <f>SUMIFS(※集計※障害学生情報入力シート!$K$29:$K$1028,障害学生情報入力シート!$E$29:$E$1028,障害学生情報入力シート!$E$5,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65" s="1123">
        <f>SUMIFS(※集計※障害学生情報入力シート!$K$29:$K$1028,障害学生情報入力シート!$E$29:$E$1028,障害学生情報入力シート!$E$5,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65" s="1251">
        <f>SUMIFS(※集計※障害学生情報入力シート!$K$29:$K$1028,障害学生情報入力シート!$E$29:$E$1028,障害学生情報入力シート!$E$5,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65" s="1305">
        <f t="shared" si="11"/>
        <v>0</v>
      </c>
    </row>
    <row r="166" spans="1:33" s="151" customFormat="1" ht="18" customHeight="1" x14ac:dyDescent="0.4">
      <c r="A166" s="2292"/>
      <c r="B166" s="1296"/>
      <c r="C166" s="1301"/>
      <c r="D166" s="1294"/>
      <c r="E166" s="1294"/>
      <c r="F166" s="1306" t="s">
        <v>1919</v>
      </c>
      <c r="G166" s="1255">
        <f>SUMIFS(※集計※障害学生情報入力シート!$L$29:$L$1028,障害学生情報入力シート!$E$29:$E$1028,障害学生情報入力シート!$E$5,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166" s="1256">
        <f>SUMIFS(※集計※障害学生情報入力シート!$L$29:$L$1028,障害学生情報入力シート!$E$29:$E$1028,障害学生情報入力シート!$E$5,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166" s="1127">
        <f>SUMIFS(※集計※障害学生情報入力シート!$L$29:$L$1028,障害学生情報入力シート!$E$29:$E$1028,障害学生情報入力シート!$E$5,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166" s="1128">
        <f>SUMIFS(※集計※障害学生情報入力シート!$L$29:$L$1028,障害学生情報入力シート!$E$29:$E$1028,障害学生情報入力シート!$E$5,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166" s="1125">
        <f>SUMIFS(※集計※障害学生情報入力シート!$L$29:$L$1028,障害学生情報入力シート!$E$29:$E$1028,障害学生情報入力シート!$E$5,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166" s="1127">
        <f>SUMIFS(※集計※障害学生情報入力シート!$L$29:$L$1028,障害学生情報入力シート!$E$29:$E$1028,障害学生情報入力シート!$E$5,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166" s="1128">
        <f>SUMIFS(※集計※障害学生情報入力シート!$L$29:$L$1028,障害学生情報入力シート!$E$29:$E$1028,障害学生情報入力シート!$E$5,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166" s="1125">
        <f>SUMIFS(※集計※障害学生情報入力シート!$L$29:$L$1028,障害学生情報入力シート!$E$29:$E$1028,障害学生情報入力シート!$E$5,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166" s="1125">
        <f>SUMIFS(※集計※障害学生情報入力シート!$L$29:$L$1028,障害学生情報入力シート!$E$29:$E$1028,障害学生情報入力シート!$E$5,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166" s="1127">
        <f>SUMIFS(※集計※障害学生情報入力シート!$L$29:$L$1028,障害学生情報入力シート!$E$29:$E$1028,障害学生情報入力シート!$E$5,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166" s="1128">
        <f>SUMIFS(※集計※障害学生情報入力シート!$L$29:$L$1028,障害学生情報入力シート!$E$29:$E$1028,障害学生情報入力シート!$E$5,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166" s="1128">
        <f>SUMIFS(※集計※障害学生情報入力シート!$L$29:$L$1028,障害学生情報入力シート!$E$29:$E$1028,障害学生情報入力シート!$E$5,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166" s="1125">
        <f>SUMIFS(※集計※障害学生情報入力シート!$L$29:$L$1028,障害学生情報入力シート!$E$29:$E$1028,障害学生情報入力シート!$E$5,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166" s="1125">
        <f>SUMIFS(※集計※障害学生情報入力シート!$L$29:$L$1028,障害学生情報入力シート!$E$29:$E$1028,障害学生情報入力シート!$E$5,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166" s="1126">
        <f>SUMIFS(※集計※障害学生情報入力シート!$L$29:$L$1028,障害学生情報入力シート!$E$29:$E$1028,障害学生情報入力シート!$E$5,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166" s="1127">
        <f>SUMIFS(※集計※障害学生情報入力シート!$L$29:$L$1028,障害学生情報入力シート!$E$29:$E$1028,障害学生情報入力シート!$E$5,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166" s="1128">
        <f>SUMIFS(※集計※障害学生情報入力シート!$L$29:$L$1028,障害学生情報入力シート!$E$29:$E$1028,障害学生情報入力シート!$E$5,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166" s="1125">
        <f>SUMIFS(※集計※障害学生情報入力シート!$L$29:$L$1028,障害学生情報入力シート!$E$29:$E$1028,障害学生情報入力シート!$E$5,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166" s="1125">
        <f>SUMIFS(※集計※障害学生情報入力シート!$L$29:$L$1028,障害学生情報入力シート!$E$29:$E$1028,障害学生情報入力シート!$E$5,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166" s="1125">
        <f>SUMIFS(※集計※障害学生情報入力シート!$L$29:$L$1028,障害学生情報入力シート!$E$29:$E$1028,障害学生情報入力シート!$E$5,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166" s="1126">
        <f>SUMIFS(※集計※障害学生情報入力シート!$L$29:$L$1028,障害学生情報入力シート!$E$29:$E$1028,障害学生情報入力シート!$E$5,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166" s="1127">
        <f>SUMIFS(※集計※障害学生情報入力シート!$L$29:$L$1028,障害学生情報入力シート!$E$29:$E$1028,障害学生情報入力シート!$E$5,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166" s="1257">
        <f>SUMIFS(※集計※障害学生情報入力シート!$L$29:$L$1028,障害学生情報入力シート!$E$29:$E$1028,障害学生情報入力シート!$E$5,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166" s="1169">
        <f>SUMIFS(※集計※障害学生情報入力シート!$L$29:$L$1028,障害学生情報入力シート!$E$29:$E$1028,障害学生情報入力シート!$E$5,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166" s="1169">
        <f>SUMIFS(※集計※障害学生情報入力シート!$L$29:$L$1028,障害学生情報入力シート!$E$29:$E$1028,障害学生情報入力シート!$E$5,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166" s="1258">
        <f>SUMIFS(※集計※障害学生情報入力シート!$L$29:$L$1028,障害学生情報入力シート!$E$29:$E$1028,障害学生情報入力シート!$E$5,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166" s="1307">
        <f t="shared" si="11"/>
        <v>0</v>
      </c>
    </row>
    <row r="167" spans="1:33" s="151" customFormat="1" ht="18" customHeight="1" x14ac:dyDescent="0.4">
      <c r="A167" s="2292"/>
      <c r="B167" s="2288" t="s">
        <v>1612</v>
      </c>
      <c r="C167" s="2282"/>
      <c r="D167" s="2272" t="s">
        <v>1605</v>
      </c>
      <c r="E167" s="2272"/>
      <c r="F167" s="2272"/>
      <c r="G167" s="1150">
        <f>COUNTIFS(障害学生情報入力シート!$E$29:$E$1028,障害学生情報入力シート!$E$5,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67" s="1151">
        <f>COUNTIFS(障害学生情報入力シート!$E$29:$E$1028,障害学生情報入力シート!$E$5,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67" s="1152">
        <f>COUNTIFS(障害学生情報入力シート!$E$29:$E$1028,障害学生情報入力シート!$E$5,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67" s="1153">
        <f>COUNTIFS(障害学生情報入力シート!$E$29:$E$1028,障害学生情報入力シート!$E$5,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67" s="1154">
        <f>COUNTIFS(障害学生情報入力シート!$E$29:$E$1028,障害学生情報入力シート!$E$5,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67" s="1152">
        <f>COUNTIFS(障害学生情報入力シート!$E$29:$E$1028,障害学生情報入力シート!$E$5,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67" s="1153">
        <f>COUNTIFS(障害学生情報入力シート!$E$29:$E$1028,障害学生情報入力シート!$E$5,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67" s="1154">
        <f>COUNTIFS(障害学生情報入力シート!$E$29:$E$1028,障害学生情報入力シート!$E$5,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67" s="1154">
        <f>COUNTIFS(障害学生情報入力シート!$E$29:$E$1028,障害学生情報入力シート!$E$5,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67" s="1152">
        <f>COUNTIFS(障害学生情報入力シート!$E$29:$E$1028,障害学生情報入力シート!$E$5,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67" s="1153">
        <f>COUNTIFS(障害学生情報入力シート!$E$29:$E$1028,障害学生情報入力シート!$E$5,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67" s="1153">
        <f>COUNTIFS(障害学生情報入力シート!$E$29:$E$1028,障害学生情報入力シート!$E$5,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67" s="1154">
        <f>COUNTIFS(障害学生情報入力シート!$E$29:$E$1028,障害学生情報入力シート!$E$5,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67" s="1154">
        <f>COUNTIFS(障害学生情報入力シート!$E$29:$E$1028,障害学生情報入力シート!$E$5,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67" s="1260">
        <f>COUNTIFS(障害学生情報入力シート!$E$29:$E$1028,障害学生情報入力シート!$E$5,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67" s="1152">
        <f>COUNTIFS(障害学生情報入力シート!$E$29:$E$1028,障害学生情報入力シート!$E$5,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67" s="1153">
        <f>COUNTIFS(障害学生情報入力シート!$E$29:$E$1028,障害学生情報入力シート!$E$5,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67" s="1154">
        <f>COUNTIFS(障害学生情報入力シート!$E$29:$E$1028,障害学生情報入力シート!$E$5,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67" s="1154">
        <f>COUNTIFS(障害学生情報入力シート!$E$29:$E$1028,障害学生情報入力シート!$E$5,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67" s="1154">
        <f>COUNTIFS(障害学生情報入力シート!$E$29:$E$1028,障害学生情報入力シート!$E$5,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67" s="1158">
        <f>COUNTIFS(障害学生情報入力シート!$E$29:$E$1028,障害学生情報入力シート!$E$5,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67" s="1159">
        <f>COUNTIFS(障害学生情報入力シート!$E$29:$E$1028,障害学生情報入力シート!$E$5,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67" s="1161">
        <f>COUNTIFS(障害学生情報入力シート!$E$29:$E$1028,障害学生情報入力シート!$E$5,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67" s="1162">
        <f>COUNTIFS(障害学生情報入力シート!$E$29:$E$1028,障害学生情報入力シート!$E$5,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67" s="1162">
        <f>COUNTIFS(障害学生情報入力シート!$E$29:$E$1028,障害学生情報入力シート!$E$5,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67" s="1163">
        <f>COUNTIFS(障害学生情報入力シート!$E$29:$E$1028,障害学生情報入力シート!$E$5,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67" s="1303">
        <f t="shared" si="11"/>
        <v>0</v>
      </c>
    </row>
    <row r="168" spans="1:33" s="151" customFormat="1" ht="18" customHeight="1" x14ac:dyDescent="0.4">
      <c r="A168" s="2292"/>
      <c r="B168" s="2287"/>
      <c r="C168" s="2284"/>
      <c r="D168" s="1304"/>
      <c r="E168" s="2273" t="s">
        <v>1602</v>
      </c>
      <c r="F168" s="2274"/>
      <c r="G168" s="1119">
        <f>SUMIFS(※集計※障害学生情報入力シート!$K$29:$K$1028,障害学生情報入力シート!$E$29:$E$1028,障害学生情報入力シート!$E$5,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68" s="717">
        <f>SUMIFS(※集計※障害学生情報入力シート!$K$29:$K$1028,障害学生情報入力シート!$E$29:$E$1028,障害学生情報入力シート!$E$5,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68" s="1120">
        <f>SUMIFS(※集計※障害学生情報入力シート!$K$29:$K$1028,障害学生情報入力シート!$E$29:$E$1028,障害学生情報入力シート!$E$5,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68" s="1121">
        <f>SUMIFS(※集計※障害学生情報入力シート!$K$29:$K$1028,障害学生情報入力シート!$E$29:$E$1028,障害学生情報入力シート!$E$5,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68" s="1122">
        <f>SUMIFS(※集計※障害学生情報入力シート!$K$29:$K$1028,障害学生情報入力シート!$E$29:$E$1028,障害学生情報入力シート!$E$5,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68" s="1120">
        <f>SUMIFS(※集計※障害学生情報入力シート!$K$29:$K$1028,障害学生情報入力シート!$E$29:$E$1028,障害学生情報入力シート!$E$5,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68" s="1121">
        <f>SUMIFS(※集計※障害学生情報入力シート!$K$29:$K$1028,障害学生情報入力シート!$E$29:$E$1028,障害学生情報入力シート!$E$5,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68" s="1122">
        <f>SUMIFS(※集計※障害学生情報入力シート!$K$29:$K$1028,障害学生情報入力シート!$E$29:$E$1028,障害学生情報入力シート!$E$5,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68" s="1122">
        <f>SUMIFS(※集計※障害学生情報入力シート!$K$29:$K$1028,障害学生情報入力シート!$E$29:$E$1028,障害学生情報入力シート!$E$5,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68" s="1120">
        <f>SUMIFS(※集計※障害学生情報入力シート!$K$29:$K$1028,障害学生情報入力シート!$E$29:$E$1028,障害学生情報入力シート!$E$5,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68" s="1121">
        <f>SUMIFS(※集計※障害学生情報入力シート!$K$29:$K$1028,障害学生情報入力シート!$E$29:$E$1028,障害学生情報入力シート!$E$5,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68" s="1121">
        <f>SUMIFS(※集計※障害学生情報入力シート!$K$29:$K$1028,障害学生情報入力シート!$E$29:$E$1028,障害学生情報入力シート!$E$5,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68" s="1122">
        <f>SUMIFS(※集計※障害学生情報入力シート!$K$29:$K$1028,障害学生情報入力シート!$E$29:$E$1028,障害学生情報入力シート!$E$5,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68" s="1122">
        <f>SUMIFS(※集計※障害学生情報入力シート!$K$29:$K$1028,障害学生情報入力シート!$E$29:$E$1028,障害学生情報入力シート!$E$5,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68" s="1249">
        <f>SUMIFS(※集計※障害学生情報入力シート!$K$29:$K$1028,障害学生情報入力シート!$E$29:$E$1028,障害学生情報入力シート!$E$5,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68" s="1120">
        <f>SUMIFS(※集計※障害学生情報入力シート!$K$29:$K$1028,障害学生情報入力シート!$E$29:$E$1028,障害学生情報入力シート!$E$5,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68" s="1121">
        <f>SUMIFS(※集計※障害学生情報入力シート!$K$29:$K$1028,障害学生情報入力シート!$E$29:$E$1028,障害学生情報入力シート!$E$5,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68" s="1122">
        <f>SUMIFS(※集計※障害学生情報入力シート!$K$29:$K$1028,障害学生情報入力シート!$E$29:$E$1028,障害学生情報入力シート!$E$5,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68" s="1122">
        <f>SUMIFS(※集計※障害学生情報入力シート!$K$29:$K$1028,障害学生情報入力シート!$E$29:$E$1028,障害学生情報入力シート!$E$5,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68" s="1122">
        <f>SUMIFS(※集計※障害学生情報入力シート!$K$29:$K$1028,障害学生情報入力シート!$E$29:$E$1028,障害学生情報入力シート!$E$5,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68" s="1249">
        <f>SUMIFS(※集計※障害学生情報入力シート!$K$29:$K$1028,障害学生情報入力シート!$E$29:$E$1028,障害学生情報入力シート!$E$5,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68" s="1120">
        <f>SUMIFS(※集計※障害学生情報入力シート!$K$29:$K$1028,障害学生情報入力シート!$E$29:$E$1028,障害学生情報入力シート!$E$5,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68" s="1250">
        <f>SUMIFS(※集計※障害学生情報入力シート!$K$29:$K$1028,障害学生情報入力シート!$E$29:$E$1028,障害学生情報入力シート!$E$5,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68" s="1123">
        <f>SUMIFS(※集計※障害学生情報入力シート!$K$29:$K$1028,障害学生情報入力シート!$E$29:$E$1028,障害学生情報入力シート!$E$5,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68" s="1123">
        <f>SUMIFS(※集計※障害学生情報入力シート!$K$29:$K$1028,障害学生情報入力シート!$E$29:$E$1028,障害学生情報入力シート!$E$5,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68" s="1251">
        <f>SUMIFS(※集計※障害学生情報入力シート!$K$29:$K$1028,障害学生情報入力シート!$E$29:$E$1028,障害学生情報入力シート!$E$5,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68" s="1305">
        <f t="shared" si="11"/>
        <v>0</v>
      </c>
    </row>
    <row r="169" spans="1:33" s="151" customFormat="1" ht="18" customHeight="1" x14ac:dyDescent="0.4">
      <c r="A169" s="2292"/>
      <c r="B169" s="1296"/>
      <c r="C169" s="1297"/>
      <c r="D169" s="1294"/>
      <c r="E169" s="1294"/>
      <c r="F169" s="1306" t="s">
        <v>1919</v>
      </c>
      <c r="G169" s="1255">
        <f>SUMIFS(※集計※障害学生情報入力シート!$L$29:$L$1028,障害学生情報入力シート!$E$29:$E$1028,障害学生情報入力シート!$E$5,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169" s="1256">
        <f>SUMIFS(※集計※障害学生情報入力シート!$L$29:$L$1028,障害学生情報入力シート!$E$29:$E$1028,障害学生情報入力シート!$E$5,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169" s="1127">
        <f>SUMIFS(※集計※障害学生情報入力シート!$L$29:$L$1028,障害学生情報入力シート!$E$29:$E$1028,障害学生情報入力シート!$E$5,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169" s="1128">
        <f>SUMIFS(※集計※障害学生情報入力シート!$L$29:$L$1028,障害学生情報入力シート!$E$29:$E$1028,障害学生情報入力シート!$E$5,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169" s="1125">
        <f>SUMIFS(※集計※障害学生情報入力シート!$L$29:$L$1028,障害学生情報入力シート!$E$29:$E$1028,障害学生情報入力シート!$E$5,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169" s="1127">
        <f>SUMIFS(※集計※障害学生情報入力シート!$L$29:$L$1028,障害学生情報入力シート!$E$29:$E$1028,障害学生情報入力シート!$E$5,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169" s="1128">
        <f>SUMIFS(※集計※障害学生情報入力シート!$L$29:$L$1028,障害学生情報入力シート!$E$29:$E$1028,障害学生情報入力シート!$E$5,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169" s="1125">
        <f>SUMIFS(※集計※障害学生情報入力シート!$L$29:$L$1028,障害学生情報入力シート!$E$29:$E$1028,障害学生情報入力シート!$E$5,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169" s="1125">
        <f>SUMIFS(※集計※障害学生情報入力シート!$L$29:$L$1028,障害学生情報入力シート!$E$29:$E$1028,障害学生情報入力シート!$E$5,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169" s="1127">
        <f>SUMIFS(※集計※障害学生情報入力シート!$L$29:$L$1028,障害学生情報入力シート!$E$29:$E$1028,障害学生情報入力シート!$E$5,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169" s="1128">
        <f>SUMIFS(※集計※障害学生情報入力シート!$L$29:$L$1028,障害学生情報入力シート!$E$29:$E$1028,障害学生情報入力シート!$E$5,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169" s="1128">
        <f>SUMIFS(※集計※障害学生情報入力シート!$L$29:$L$1028,障害学生情報入力シート!$E$29:$E$1028,障害学生情報入力シート!$E$5,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169" s="1125">
        <f>SUMIFS(※集計※障害学生情報入力シート!$L$29:$L$1028,障害学生情報入力シート!$E$29:$E$1028,障害学生情報入力シート!$E$5,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169" s="1125">
        <f>SUMIFS(※集計※障害学生情報入力シート!$L$29:$L$1028,障害学生情報入力シート!$E$29:$E$1028,障害学生情報入力シート!$E$5,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169" s="1126">
        <f>SUMIFS(※集計※障害学生情報入力シート!$L$29:$L$1028,障害学生情報入力シート!$E$29:$E$1028,障害学生情報入力シート!$E$5,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169" s="1127">
        <f>SUMIFS(※集計※障害学生情報入力シート!$L$29:$L$1028,障害学生情報入力シート!$E$29:$E$1028,障害学生情報入力シート!$E$5,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169" s="1128">
        <f>SUMIFS(※集計※障害学生情報入力シート!$L$29:$L$1028,障害学生情報入力シート!$E$29:$E$1028,障害学生情報入力シート!$E$5,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169" s="1125">
        <f>SUMIFS(※集計※障害学生情報入力シート!$L$29:$L$1028,障害学生情報入力シート!$E$29:$E$1028,障害学生情報入力シート!$E$5,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169" s="1125">
        <f>SUMIFS(※集計※障害学生情報入力シート!$L$29:$L$1028,障害学生情報入力シート!$E$29:$E$1028,障害学生情報入力シート!$E$5,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169" s="1125">
        <f>SUMIFS(※集計※障害学生情報入力シート!$L$29:$L$1028,障害学生情報入力シート!$E$29:$E$1028,障害学生情報入力シート!$E$5,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169" s="1126">
        <f>SUMIFS(※集計※障害学生情報入力シート!$L$29:$L$1028,障害学生情報入力シート!$E$29:$E$1028,障害学生情報入力シート!$E$5,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169" s="1127">
        <f>SUMIFS(※集計※障害学生情報入力シート!$L$29:$L$1028,障害学生情報入力シート!$E$29:$E$1028,障害学生情報入力シート!$E$5,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169" s="1257">
        <f>SUMIFS(※集計※障害学生情報入力シート!$L$29:$L$1028,障害学生情報入力シート!$E$29:$E$1028,障害学生情報入力シート!$E$5,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169" s="1169">
        <f>SUMIFS(※集計※障害学生情報入力シート!$L$29:$L$1028,障害学生情報入力シート!$E$29:$E$1028,障害学生情報入力シート!$E$5,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169" s="1169">
        <f>SUMIFS(※集計※障害学生情報入力シート!$L$29:$L$1028,障害学生情報入力シート!$E$29:$E$1028,障害学生情報入力シート!$E$5,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169" s="1258">
        <f>SUMIFS(※集計※障害学生情報入力シート!$L$29:$L$1028,障害学生情報入力シート!$E$29:$E$1028,障害学生情報入力シート!$E$5,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169" s="1307">
        <f t="shared" si="11"/>
        <v>0</v>
      </c>
    </row>
    <row r="170" spans="1:33" s="151" customFormat="1" ht="18" customHeight="1" x14ac:dyDescent="0.4">
      <c r="A170" s="2292"/>
      <c r="B170" s="2288" t="s">
        <v>1613</v>
      </c>
      <c r="C170" s="2282"/>
      <c r="D170" s="2272" t="s">
        <v>1605</v>
      </c>
      <c r="E170" s="2272"/>
      <c r="F170" s="2272"/>
      <c r="G170" s="1150">
        <f>COUNTIFS(障害学生情報入力シート!$E$29:$E$1028,障害学生情報入力シート!$E$5,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70" s="1151">
        <f>COUNTIFS(障害学生情報入力シート!$E$29:$E$1028,障害学生情報入力シート!$E$5,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70" s="1152">
        <f>COUNTIFS(障害学生情報入力シート!$E$29:$E$1028,障害学生情報入力シート!$E$5,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70" s="1153">
        <f>COUNTIFS(障害学生情報入力シート!$E$29:$E$1028,障害学生情報入力シート!$E$5,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70" s="1154">
        <f>COUNTIFS(障害学生情報入力シート!$E$29:$E$1028,障害学生情報入力シート!$E$5,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70" s="1152">
        <f>COUNTIFS(障害学生情報入力シート!$E$29:$E$1028,障害学生情報入力シート!$E$5,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70" s="1153">
        <f>COUNTIFS(障害学生情報入力シート!$E$29:$E$1028,障害学生情報入力シート!$E$5,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70" s="1154">
        <f>COUNTIFS(障害学生情報入力シート!$E$29:$E$1028,障害学生情報入力シート!$E$5,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70" s="1154">
        <f>COUNTIFS(障害学生情報入力シート!$E$29:$E$1028,障害学生情報入力シート!$E$5,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70" s="1152">
        <f>COUNTIFS(障害学生情報入力シート!$E$29:$E$1028,障害学生情報入力シート!$E$5,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70" s="1153">
        <f>COUNTIFS(障害学生情報入力シート!$E$29:$E$1028,障害学生情報入力シート!$E$5,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70" s="1153">
        <f>COUNTIFS(障害学生情報入力シート!$E$29:$E$1028,障害学生情報入力シート!$E$5,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70" s="1154">
        <f>COUNTIFS(障害学生情報入力シート!$E$29:$E$1028,障害学生情報入力シート!$E$5,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70" s="1154">
        <f>COUNTIFS(障害学生情報入力シート!$E$29:$E$1028,障害学生情報入力シート!$E$5,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70" s="1260">
        <f>COUNTIFS(障害学生情報入力シート!$E$29:$E$1028,障害学生情報入力シート!$E$5,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70" s="1152">
        <f>COUNTIFS(障害学生情報入力シート!$E$29:$E$1028,障害学生情報入力シート!$E$5,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70" s="1153">
        <f>COUNTIFS(障害学生情報入力シート!$E$29:$E$1028,障害学生情報入力シート!$E$5,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70" s="1154">
        <f>COUNTIFS(障害学生情報入力シート!$E$29:$E$1028,障害学生情報入力シート!$E$5,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70" s="1154">
        <f>COUNTIFS(障害学生情報入力シート!$E$29:$E$1028,障害学生情報入力シート!$E$5,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70" s="1154">
        <f>COUNTIFS(障害学生情報入力シート!$E$29:$E$1028,障害学生情報入力シート!$E$5,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70" s="1158">
        <f>COUNTIFS(障害学生情報入力シート!$E$29:$E$1028,障害学生情報入力シート!$E$5,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70" s="1159">
        <f>COUNTIFS(障害学生情報入力シート!$E$29:$E$1028,障害学生情報入力シート!$E$5,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70" s="1161">
        <f>COUNTIFS(障害学生情報入力シート!$E$29:$E$1028,障害学生情報入力シート!$E$5,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70" s="1162">
        <f>COUNTIFS(障害学生情報入力シート!$E$29:$E$1028,障害学生情報入力シート!$E$5,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70" s="1162">
        <f>COUNTIFS(障害学生情報入力シート!$E$29:$E$1028,障害学生情報入力シート!$E$5,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70" s="1163">
        <f>COUNTIFS(障害学生情報入力シート!$E$29:$E$1028,障害学生情報入力シート!$E$5,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70" s="1303">
        <f t="shared" si="11"/>
        <v>0</v>
      </c>
    </row>
    <row r="171" spans="1:33" s="151" customFormat="1" ht="18" customHeight="1" x14ac:dyDescent="0.4">
      <c r="A171" s="2292"/>
      <c r="B171" s="2287"/>
      <c r="C171" s="2284"/>
      <c r="D171" s="1304"/>
      <c r="E171" s="2273" t="s">
        <v>1602</v>
      </c>
      <c r="F171" s="2274"/>
      <c r="G171" s="1119">
        <f>SUMIFS(※集計※障害学生情報入力シート!$K$29:$K$1028,障害学生情報入力シート!$E$29:$E$1028,障害学生情報入力シート!$E$5,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71" s="717">
        <f>SUMIFS(※集計※障害学生情報入力シート!$K$29:$K$1028,障害学生情報入力シート!$E$29:$E$1028,障害学生情報入力シート!$E$5,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71" s="1120">
        <f>SUMIFS(※集計※障害学生情報入力シート!$K$29:$K$1028,障害学生情報入力シート!$E$29:$E$1028,障害学生情報入力シート!$E$5,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71" s="1121">
        <f>SUMIFS(※集計※障害学生情報入力シート!$K$29:$K$1028,障害学生情報入力シート!$E$29:$E$1028,障害学生情報入力シート!$E$5,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71" s="1122">
        <f>SUMIFS(※集計※障害学生情報入力シート!$K$29:$K$1028,障害学生情報入力シート!$E$29:$E$1028,障害学生情報入力シート!$E$5,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71" s="1120">
        <f>SUMIFS(※集計※障害学生情報入力シート!$K$29:$K$1028,障害学生情報入力シート!$E$29:$E$1028,障害学生情報入力シート!$E$5,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71" s="1121">
        <f>SUMIFS(※集計※障害学生情報入力シート!$K$29:$K$1028,障害学生情報入力シート!$E$29:$E$1028,障害学生情報入力シート!$E$5,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71" s="1122">
        <f>SUMIFS(※集計※障害学生情報入力シート!$K$29:$K$1028,障害学生情報入力シート!$E$29:$E$1028,障害学生情報入力シート!$E$5,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71" s="1122">
        <f>SUMIFS(※集計※障害学生情報入力シート!$K$29:$K$1028,障害学生情報入力シート!$E$29:$E$1028,障害学生情報入力シート!$E$5,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71" s="1120">
        <f>SUMIFS(※集計※障害学生情報入力シート!$K$29:$K$1028,障害学生情報入力シート!$E$29:$E$1028,障害学生情報入力シート!$E$5,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71" s="1121">
        <f>SUMIFS(※集計※障害学生情報入力シート!$K$29:$K$1028,障害学生情報入力シート!$E$29:$E$1028,障害学生情報入力シート!$E$5,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71" s="1121">
        <f>SUMIFS(※集計※障害学生情報入力シート!$K$29:$K$1028,障害学生情報入力シート!$E$29:$E$1028,障害学生情報入力シート!$E$5,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71" s="1122">
        <f>SUMIFS(※集計※障害学生情報入力シート!$K$29:$K$1028,障害学生情報入力シート!$E$29:$E$1028,障害学生情報入力シート!$E$5,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71" s="1122">
        <f>SUMIFS(※集計※障害学生情報入力シート!$K$29:$K$1028,障害学生情報入力シート!$E$29:$E$1028,障害学生情報入力シート!$E$5,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71" s="1249">
        <f>SUMIFS(※集計※障害学生情報入力シート!$K$29:$K$1028,障害学生情報入力シート!$E$29:$E$1028,障害学生情報入力シート!$E$5,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71" s="1120">
        <f>SUMIFS(※集計※障害学生情報入力シート!$K$29:$K$1028,障害学生情報入力シート!$E$29:$E$1028,障害学生情報入力シート!$E$5,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71" s="1121">
        <f>SUMIFS(※集計※障害学生情報入力シート!$K$29:$K$1028,障害学生情報入力シート!$E$29:$E$1028,障害学生情報入力シート!$E$5,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71" s="1122">
        <f>SUMIFS(※集計※障害学生情報入力シート!$K$29:$K$1028,障害学生情報入力シート!$E$29:$E$1028,障害学生情報入力シート!$E$5,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71" s="1122">
        <f>SUMIFS(※集計※障害学生情報入力シート!$K$29:$K$1028,障害学生情報入力シート!$E$29:$E$1028,障害学生情報入力シート!$E$5,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71" s="1122">
        <f>SUMIFS(※集計※障害学生情報入力シート!$K$29:$K$1028,障害学生情報入力シート!$E$29:$E$1028,障害学生情報入力シート!$E$5,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71" s="1249">
        <f>SUMIFS(※集計※障害学生情報入力シート!$K$29:$K$1028,障害学生情報入力シート!$E$29:$E$1028,障害学生情報入力シート!$E$5,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71" s="1120">
        <f>SUMIFS(※集計※障害学生情報入力シート!$K$29:$K$1028,障害学生情報入力シート!$E$29:$E$1028,障害学生情報入力シート!$E$5,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71" s="1250">
        <f>SUMIFS(※集計※障害学生情報入力シート!$K$29:$K$1028,障害学生情報入力シート!$E$29:$E$1028,障害学生情報入力シート!$E$5,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71" s="1123">
        <f>SUMIFS(※集計※障害学生情報入力シート!$K$29:$K$1028,障害学生情報入力シート!$E$29:$E$1028,障害学生情報入力シート!$E$5,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71" s="1123">
        <f>SUMIFS(※集計※障害学生情報入力シート!$K$29:$K$1028,障害学生情報入力シート!$E$29:$E$1028,障害学生情報入力シート!$E$5,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71" s="1251">
        <f>SUMIFS(※集計※障害学生情報入力シート!$K$29:$K$1028,障害学生情報入力シート!$E$29:$E$1028,障害学生情報入力シート!$E$5,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71" s="1305">
        <f t="shared" si="11"/>
        <v>0</v>
      </c>
    </row>
    <row r="172" spans="1:33" s="151" customFormat="1" ht="18" customHeight="1" x14ac:dyDescent="0.4">
      <c r="A172" s="2292"/>
      <c r="B172" s="1308"/>
      <c r="C172" s="1301"/>
      <c r="D172" s="1294"/>
      <c r="E172" s="1294"/>
      <c r="F172" s="1306" t="s">
        <v>1919</v>
      </c>
      <c r="G172" s="1255">
        <f>SUMIFS(※集計※障害学生情報入力シート!$L$29:$L$1028,障害学生情報入力シート!$E$29:$E$1028,障害学生情報入力シート!$E$5,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172" s="1256">
        <f>SUMIFS(※集計※障害学生情報入力シート!$L$29:$L$1028,障害学生情報入力シート!$E$29:$E$1028,障害学生情報入力シート!$E$5,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172" s="1127">
        <f>SUMIFS(※集計※障害学生情報入力シート!$L$29:$L$1028,障害学生情報入力シート!$E$29:$E$1028,障害学生情報入力シート!$E$5,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172" s="1128">
        <f>SUMIFS(※集計※障害学生情報入力シート!$L$29:$L$1028,障害学生情報入力シート!$E$29:$E$1028,障害学生情報入力シート!$E$5,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172" s="1125">
        <f>SUMIFS(※集計※障害学生情報入力シート!$L$29:$L$1028,障害学生情報入力シート!$E$29:$E$1028,障害学生情報入力シート!$E$5,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172" s="1127">
        <f>SUMIFS(※集計※障害学生情報入力シート!$L$29:$L$1028,障害学生情報入力シート!$E$29:$E$1028,障害学生情報入力シート!$E$5,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172" s="1128">
        <f>SUMIFS(※集計※障害学生情報入力シート!$L$29:$L$1028,障害学生情報入力シート!$E$29:$E$1028,障害学生情報入力シート!$E$5,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172" s="1125">
        <f>SUMIFS(※集計※障害学生情報入力シート!$L$29:$L$1028,障害学生情報入力シート!$E$29:$E$1028,障害学生情報入力シート!$E$5,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172" s="1125">
        <f>SUMIFS(※集計※障害学生情報入力シート!$L$29:$L$1028,障害学生情報入力シート!$E$29:$E$1028,障害学生情報入力シート!$E$5,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172" s="1127">
        <f>SUMIFS(※集計※障害学生情報入力シート!$L$29:$L$1028,障害学生情報入力シート!$E$29:$E$1028,障害学生情報入力シート!$E$5,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172" s="1128">
        <f>SUMIFS(※集計※障害学生情報入力シート!$L$29:$L$1028,障害学生情報入力シート!$E$29:$E$1028,障害学生情報入力シート!$E$5,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172" s="1128">
        <f>SUMIFS(※集計※障害学生情報入力シート!$L$29:$L$1028,障害学生情報入力シート!$E$29:$E$1028,障害学生情報入力シート!$E$5,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172" s="1125">
        <f>SUMIFS(※集計※障害学生情報入力シート!$L$29:$L$1028,障害学生情報入力シート!$E$29:$E$1028,障害学生情報入力シート!$E$5,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172" s="1125">
        <f>SUMIFS(※集計※障害学生情報入力シート!$L$29:$L$1028,障害学生情報入力シート!$E$29:$E$1028,障害学生情報入力シート!$E$5,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172" s="1126">
        <f>SUMIFS(※集計※障害学生情報入力シート!$L$29:$L$1028,障害学生情報入力シート!$E$29:$E$1028,障害学生情報入力シート!$E$5,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172" s="1127">
        <f>SUMIFS(※集計※障害学生情報入力シート!$L$29:$L$1028,障害学生情報入力シート!$E$29:$E$1028,障害学生情報入力シート!$E$5,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172" s="1128">
        <f>SUMIFS(※集計※障害学生情報入力シート!$L$29:$L$1028,障害学生情報入力シート!$E$29:$E$1028,障害学生情報入力シート!$E$5,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172" s="1125">
        <f>SUMIFS(※集計※障害学生情報入力シート!$L$29:$L$1028,障害学生情報入力シート!$E$29:$E$1028,障害学生情報入力シート!$E$5,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172" s="1125">
        <f>SUMIFS(※集計※障害学生情報入力シート!$L$29:$L$1028,障害学生情報入力シート!$E$29:$E$1028,障害学生情報入力シート!$E$5,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172" s="1125">
        <f>SUMIFS(※集計※障害学生情報入力シート!$L$29:$L$1028,障害学生情報入力シート!$E$29:$E$1028,障害学生情報入力シート!$E$5,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172" s="1126">
        <f>SUMIFS(※集計※障害学生情報入力シート!$L$29:$L$1028,障害学生情報入力シート!$E$29:$E$1028,障害学生情報入力シート!$E$5,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172" s="1127">
        <f>SUMIFS(※集計※障害学生情報入力シート!$L$29:$L$1028,障害学生情報入力シート!$E$29:$E$1028,障害学生情報入力シート!$E$5,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172" s="1257">
        <f>SUMIFS(※集計※障害学生情報入力シート!$L$29:$L$1028,障害学生情報入力シート!$E$29:$E$1028,障害学生情報入力シート!$E$5,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172" s="1169">
        <f>SUMIFS(※集計※障害学生情報入力シート!$L$29:$L$1028,障害学生情報入力シート!$E$29:$E$1028,障害学生情報入力シート!$E$5,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172" s="1169">
        <f>SUMIFS(※集計※障害学生情報入力シート!$L$29:$L$1028,障害学生情報入力シート!$E$29:$E$1028,障害学生情報入力シート!$E$5,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172" s="1258">
        <f>SUMIFS(※集計※障害学生情報入力シート!$L$29:$L$1028,障害学生情報入力シート!$E$29:$E$1028,障害学生情報入力シート!$E$5,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172" s="1307">
        <f t="shared" si="11"/>
        <v>0</v>
      </c>
    </row>
    <row r="173" spans="1:33" s="151" customFormat="1" ht="18" customHeight="1" x14ac:dyDescent="0.4">
      <c r="A173" s="2292"/>
      <c r="B173" s="2281" t="s">
        <v>1614</v>
      </c>
      <c r="C173" s="2282"/>
      <c r="D173" s="2272" t="s">
        <v>1605</v>
      </c>
      <c r="E173" s="2272"/>
      <c r="F173" s="2272"/>
      <c r="G173" s="1150">
        <f>COUNTIFS(障害学生情報入力シート!$E$29:$E$1028,障害学生情報入力シート!$E$5,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73" s="1151">
        <f>COUNTIFS(障害学生情報入力シート!$E$29:$E$1028,障害学生情報入力シート!$E$5,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73" s="1152">
        <f>COUNTIFS(障害学生情報入力シート!$E$29:$E$1028,障害学生情報入力シート!$E$5,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73" s="1153">
        <f>COUNTIFS(障害学生情報入力シート!$E$29:$E$1028,障害学生情報入力シート!$E$5,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73" s="1154">
        <f>COUNTIFS(障害学生情報入力シート!$E$29:$E$1028,障害学生情報入力シート!$E$5,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73" s="1152">
        <f>COUNTIFS(障害学生情報入力シート!$E$29:$E$1028,障害学生情報入力シート!$E$5,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73" s="1153">
        <f>COUNTIFS(障害学生情報入力シート!$E$29:$E$1028,障害学生情報入力シート!$E$5,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73" s="1154">
        <f>COUNTIFS(障害学生情報入力シート!$E$29:$E$1028,障害学生情報入力シート!$E$5,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73" s="1154">
        <f>COUNTIFS(障害学生情報入力シート!$E$29:$E$1028,障害学生情報入力シート!$E$5,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73" s="1152">
        <f>COUNTIFS(障害学生情報入力シート!$E$29:$E$1028,障害学生情報入力シート!$E$5,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73" s="1153">
        <f>COUNTIFS(障害学生情報入力シート!$E$29:$E$1028,障害学生情報入力シート!$E$5,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73" s="1153">
        <f>COUNTIFS(障害学生情報入力シート!$E$29:$E$1028,障害学生情報入力シート!$E$5,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73" s="1154">
        <f>COUNTIFS(障害学生情報入力シート!$E$29:$E$1028,障害学生情報入力シート!$E$5,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73" s="1154">
        <f>COUNTIFS(障害学生情報入力シート!$E$29:$E$1028,障害学生情報入力シート!$E$5,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73" s="1260">
        <f>COUNTIFS(障害学生情報入力シート!$E$29:$E$1028,障害学生情報入力シート!$E$5,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73" s="1152">
        <f>COUNTIFS(障害学生情報入力シート!$E$29:$E$1028,障害学生情報入力シート!$E$5,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73" s="1153">
        <f>COUNTIFS(障害学生情報入力シート!$E$29:$E$1028,障害学生情報入力シート!$E$5,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73" s="1154">
        <f>COUNTIFS(障害学生情報入力シート!$E$29:$E$1028,障害学生情報入力シート!$E$5,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73" s="1154">
        <f>COUNTIFS(障害学生情報入力シート!$E$29:$E$1028,障害学生情報入力シート!$E$5,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73" s="1154">
        <f>COUNTIFS(障害学生情報入力シート!$E$29:$E$1028,障害学生情報入力シート!$E$5,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73" s="1158">
        <f>COUNTIFS(障害学生情報入力シート!$E$29:$E$1028,障害学生情報入力シート!$E$5,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73" s="1159">
        <f>COUNTIFS(障害学生情報入力シート!$E$29:$E$1028,障害学生情報入力シート!$E$5,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73" s="1161">
        <f>COUNTIFS(障害学生情報入力シート!$E$29:$E$1028,障害学生情報入力シート!$E$5,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73" s="1162">
        <f>COUNTIFS(障害学生情報入力シート!$E$29:$E$1028,障害学生情報入力シート!$E$5,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73" s="1162">
        <f>COUNTIFS(障害学生情報入力シート!$E$29:$E$1028,障害学生情報入力シート!$E$5,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73" s="1163">
        <f>COUNTIFS(障害学生情報入力シート!$E$29:$E$1028,障害学生情報入力シート!$E$5,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73" s="1303">
        <f t="shared" si="11"/>
        <v>0</v>
      </c>
    </row>
    <row r="174" spans="1:33" s="151" customFormat="1" ht="18" customHeight="1" x14ac:dyDescent="0.4">
      <c r="A174" s="2292"/>
      <c r="B174" s="2283"/>
      <c r="C174" s="2284"/>
      <c r="D174" s="1304"/>
      <c r="E174" s="2273" t="s">
        <v>1602</v>
      </c>
      <c r="F174" s="2274"/>
      <c r="G174" s="1119">
        <f>SUMIFS(※集計※障害学生情報入力シート!$K$29:$K$1028,障害学生情報入力シート!$E$29:$E$1028,障害学生情報入力シート!$E$5,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74" s="717">
        <f>SUMIFS(※集計※障害学生情報入力シート!$K$29:$K$1028,障害学生情報入力シート!$E$29:$E$1028,障害学生情報入力シート!$E$5,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74" s="1120">
        <f>SUMIFS(※集計※障害学生情報入力シート!$K$29:$K$1028,障害学生情報入力シート!$E$29:$E$1028,障害学生情報入力シート!$E$5,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74" s="1121">
        <f>SUMIFS(※集計※障害学生情報入力シート!$K$29:$K$1028,障害学生情報入力シート!$E$29:$E$1028,障害学生情報入力シート!$E$5,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74" s="1122">
        <f>SUMIFS(※集計※障害学生情報入力シート!$K$29:$K$1028,障害学生情報入力シート!$E$29:$E$1028,障害学生情報入力シート!$E$5,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74" s="1120">
        <f>SUMIFS(※集計※障害学生情報入力シート!$K$29:$K$1028,障害学生情報入力シート!$E$29:$E$1028,障害学生情報入力シート!$E$5,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74" s="1121">
        <f>SUMIFS(※集計※障害学生情報入力シート!$K$29:$K$1028,障害学生情報入力シート!$E$29:$E$1028,障害学生情報入力シート!$E$5,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74" s="1122">
        <f>SUMIFS(※集計※障害学生情報入力シート!$K$29:$K$1028,障害学生情報入力シート!$E$29:$E$1028,障害学生情報入力シート!$E$5,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74" s="1122">
        <f>SUMIFS(※集計※障害学生情報入力シート!$K$29:$K$1028,障害学生情報入力シート!$E$29:$E$1028,障害学生情報入力シート!$E$5,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74" s="1120">
        <f>SUMIFS(※集計※障害学生情報入力シート!$K$29:$K$1028,障害学生情報入力シート!$E$29:$E$1028,障害学生情報入力シート!$E$5,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74" s="1121">
        <f>SUMIFS(※集計※障害学生情報入力シート!$K$29:$K$1028,障害学生情報入力シート!$E$29:$E$1028,障害学生情報入力シート!$E$5,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74" s="1121">
        <f>SUMIFS(※集計※障害学生情報入力シート!$K$29:$K$1028,障害学生情報入力シート!$E$29:$E$1028,障害学生情報入力シート!$E$5,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74" s="1122">
        <f>SUMIFS(※集計※障害学生情報入力シート!$K$29:$K$1028,障害学生情報入力シート!$E$29:$E$1028,障害学生情報入力シート!$E$5,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74" s="1122">
        <f>SUMIFS(※集計※障害学生情報入力シート!$K$29:$K$1028,障害学生情報入力シート!$E$29:$E$1028,障害学生情報入力シート!$E$5,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74" s="1249">
        <f>SUMIFS(※集計※障害学生情報入力シート!$K$29:$K$1028,障害学生情報入力シート!$E$29:$E$1028,障害学生情報入力シート!$E$5,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74" s="1120">
        <f>SUMIFS(※集計※障害学生情報入力シート!$K$29:$K$1028,障害学生情報入力シート!$E$29:$E$1028,障害学生情報入力シート!$E$5,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74" s="1121">
        <f>SUMIFS(※集計※障害学生情報入力シート!$K$29:$K$1028,障害学生情報入力シート!$E$29:$E$1028,障害学生情報入力シート!$E$5,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74" s="1122">
        <f>SUMIFS(※集計※障害学生情報入力シート!$K$29:$K$1028,障害学生情報入力シート!$E$29:$E$1028,障害学生情報入力シート!$E$5,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74" s="1122">
        <f>SUMIFS(※集計※障害学生情報入力シート!$K$29:$K$1028,障害学生情報入力シート!$E$29:$E$1028,障害学生情報入力シート!$E$5,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74" s="1122">
        <f>SUMIFS(※集計※障害学生情報入力シート!$K$29:$K$1028,障害学生情報入力シート!$E$29:$E$1028,障害学生情報入力シート!$E$5,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74" s="1249">
        <f>SUMIFS(※集計※障害学生情報入力シート!$K$29:$K$1028,障害学生情報入力シート!$E$29:$E$1028,障害学生情報入力シート!$E$5,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74" s="1120">
        <f>SUMIFS(※集計※障害学生情報入力シート!$K$29:$K$1028,障害学生情報入力シート!$E$29:$E$1028,障害学生情報入力シート!$E$5,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74" s="1250">
        <f>SUMIFS(※集計※障害学生情報入力シート!$K$29:$K$1028,障害学生情報入力シート!$E$29:$E$1028,障害学生情報入力シート!$E$5,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74" s="1123">
        <f>SUMIFS(※集計※障害学生情報入力シート!$K$29:$K$1028,障害学生情報入力シート!$E$29:$E$1028,障害学生情報入力シート!$E$5,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74" s="1123">
        <f>SUMIFS(※集計※障害学生情報入力シート!$K$29:$K$1028,障害学生情報入力シート!$E$29:$E$1028,障害学生情報入力シート!$E$5,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74" s="1251">
        <f>SUMIFS(※集計※障害学生情報入力シート!$K$29:$K$1028,障害学生情報入力シート!$E$29:$E$1028,障害学生情報入力シート!$E$5,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74" s="1305">
        <f t="shared" si="11"/>
        <v>0</v>
      </c>
    </row>
    <row r="175" spans="1:33" s="151" customFormat="1" ht="18" customHeight="1" x14ac:dyDescent="0.4">
      <c r="A175" s="2292"/>
      <c r="B175" s="2285"/>
      <c r="C175" s="2286"/>
      <c r="D175" s="1294"/>
      <c r="E175" s="1294"/>
      <c r="F175" s="1306" t="s">
        <v>1919</v>
      </c>
      <c r="G175" s="1255">
        <f>SUMIFS(※集計※障害学生情報入力シート!$L$29:$L$1028,障害学生情報入力シート!$E$29:$E$1028,障害学生情報入力シート!$E$5,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175" s="1256">
        <f>SUMIFS(※集計※障害学生情報入力シート!$L$29:$L$1028,障害学生情報入力シート!$E$29:$E$1028,障害学生情報入力シート!$E$5,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175" s="1127">
        <f>SUMIFS(※集計※障害学生情報入力シート!$L$29:$L$1028,障害学生情報入力シート!$E$29:$E$1028,障害学生情報入力シート!$E$5,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175" s="1128">
        <f>SUMIFS(※集計※障害学生情報入力シート!$L$29:$L$1028,障害学生情報入力シート!$E$29:$E$1028,障害学生情報入力シート!$E$5,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175" s="1125">
        <f>SUMIFS(※集計※障害学生情報入力シート!$L$29:$L$1028,障害学生情報入力シート!$E$29:$E$1028,障害学生情報入力シート!$E$5,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175" s="1127">
        <f>SUMIFS(※集計※障害学生情報入力シート!$L$29:$L$1028,障害学生情報入力シート!$E$29:$E$1028,障害学生情報入力シート!$E$5,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175" s="1128">
        <f>SUMIFS(※集計※障害学生情報入力シート!$L$29:$L$1028,障害学生情報入力シート!$E$29:$E$1028,障害学生情報入力シート!$E$5,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175" s="1125">
        <f>SUMIFS(※集計※障害学生情報入力シート!$L$29:$L$1028,障害学生情報入力シート!$E$29:$E$1028,障害学生情報入力シート!$E$5,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175" s="1125">
        <f>SUMIFS(※集計※障害学生情報入力シート!$L$29:$L$1028,障害学生情報入力シート!$E$29:$E$1028,障害学生情報入力シート!$E$5,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175" s="1127">
        <f>SUMIFS(※集計※障害学生情報入力シート!$L$29:$L$1028,障害学生情報入力シート!$E$29:$E$1028,障害学生情報入力シート!$E$5,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175" s="1128">
        <f>SUMIFS(※集計※障害学生情報入力シート!$L$29:$L$1028,障害学生情報入力シート!$E$29:$E$1028,障害学生情報入力シート!$E$5,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175" s="1128">
        <f>SUMIFS(※集計※障害学生情報入力シート!$L$29:$L$1028,障害学生情報入力シート!$E$29:$E$1028,障害学生情報入力シート!$E$5,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175" s="1125">
        <f>SUMIFS(※集計※障害学生情報入力シート!$L$29:$L$1028,障害学生情報入力シート!$E$29:$E$1028,障害学生情報入力シート!$E$5,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175" s="1125">
        <f>SUMIFS(※集計※障害学生情報入力シート!$L$29:$L$1028,障害学生情報入力シート!$E$29:$E$1028,障害学生情報入力シート!$E$5,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175" s="1126">
        <f>SUMIFS(※集計※障害学生情報入力シート!$L$29:$L$1028,障害学生情報入力シート!$E$29:$E$1028,障害学生情報入力シート!$E$5,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175" s="1127">
        <f>SUMIFS(※集計※障害学生情報入力シート!$L$29:$L$1028,障害学生情報入力シート!$E$29:$E$1028,障害学生情報入力シート!$E$5,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175" s="1128">
        <f>SUMIFS(※集計※障害学生情報入力シート!$L$29:$L$1028,障害学生情報入力シート!$E$29:$E$1028,障害学生情報入力シート!$E$5,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175" s="1125">
        <f>SUMIFS(※集計※障害学生情報入力シート!$L$29:$L$1028,障害学生情報入力シート!$E$29:$E$1028,障害学生情報入力シート!$E$5,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175" s="1125">
        <f>SUMIFS(※集計※障害学生情報入力シート!$L$29:$L$1028,障害学生情報入力シート!$E$29:$E$1028,障害学生情報入力シート!$E$5,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175" s="1125">
        <f>SUMIFS(※集計※障害学生情報入力シート!$L$29:$L$1028,障害学生情報入力シート!$E$29:$E$1028,障害学生情報入力シート!$E$5,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175" s="1126">
        <f>SUMIFS(※集計※障害学生情報入力シート!$L$29:$L$1028,障害学生情報入力シート!$E$29:$E$1028,障害学生情報入力シート!$E$5,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175" s="1127">
        <f>SUMIFS(※集計※障害学生情報入力シート!$L$29:$L$1028,障害学生情報入力シート!$E$29:$E$1028,障害学生情報入力シート!$E$5,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175" s="1257">
        <f>SUMIFS(※集計※障害学生情報入力シート!$L$29:$L$1028,障害学生情報入力シート!$E$29:$E$1028,障害学生情報入力シート!$E$5,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175" s="1169">
        <f>SUMIFS(※集計※障害学生情報入力シート!$L$29:$L$1028,障害学生情報入力シート!$E$29:$E$1028,障害学生情報入力シート!$E$5,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175" s="1169">
        <f>SUMIFS(※集計※障害学生情報入力シート!$L$29:$L$1028,障害学生情報入力シート!$E$29:$E$1028,障害学生情報入力シート!$E$5,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175" s="1258">
        <f>SUMIFS(※集計※障害学生情報入力シート!$L$29:$L$1028,障害学生情報入力シート!$E$29:$E$1028,障害学生情報入力シート!$E$5,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175" s="1307">
        <f t="shared" si="11"/>
        <v>0</v>
      </c>
    </row>
    <row r="176" spans="1:33" s="151" customFormat="1" ht="18" customHeight="1" x14ac:dyDescent="0.4">
      <c r="A176" s="2292"/>
      <c r="B176" s="2287" t="s">
        <v>1615</v>
      </c>
      <c r="C176" s="2284"/>
      <c r="D176" s="2272" t="s">
        <v>1605</v>
      </c>
      <c r="E176" s="2272"/>
      <c r="F176" s="2272"/>
      <c r="G176" s="1150">
        <f>COUNTIFS(障害学生情報入力シート!$E$29:$E$1028,障害学生情報入力シート!$E$5,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76" s="1151">
        <f>COUNTIFS(障害学生情報入力シート!$E$29:$E$1028,障害学生情報入力シート!$E$5,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76" s="1152">
        <f>COUNTIFS(障害学生情報入力シート!$E$29:$E$1028,障害学生情報入力シート!$E$5,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76" s="1153">
        <f>COUNTIFS(障害学生情報入力シート!$E$29:$E$1028,障害学生情報入力シート!$E$5,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76" s="1154">
        <f>COUNTIFS(障害学生情報入力シート!$E$29:$E$1028,障害学生情報入力シート!$E$5,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76" s="1152">
        <f>COUNTIFS(障害学生情報入力シート!$E$29:$E$1028,障害学生情報入力シート!$E$5,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76" s="1153">
        <f>COUNTIFS(障害学生情報入力シート!$E$29:$E$1028,障害学生情報入力シート!$E$5,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76" s="1154">
        <f>COUNTIFS(障害学生情報入力シート!$E$29:$E$1028,障害学生情報入力シート!$E$5,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76" s="1154">
        <f>COUNTIFS(障害学生情報入力シート!$E$29:$E$1028,障害学生情報入力シート!$E$5,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76" s="1152">
        <f>COUNTIFS(障害学生情報入力シート!$E$29:$E$1028,障害学生情報入力シート!$E$5,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76" s="1153">
        <f>COUNTIFS(障害学生情報入力シート!$E$29:$E$1028,障害学生情報入力シート!$E$5,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76" s="1153">
        <f>COUNTIFS(障害学生情報入力シート!$E$29:$E$1028,障害学生情報入力シート!$E$5,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76" s="1154">
        <f>COUNTIFS(障害学生情報入力シート!$E$29:$E$1028,障害学生情報入力シート!$E$5,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76" s="1154">
        <f>COUNTIFS(障害学生情報入力シート!$E$29:$E$1028,障害学生情報入力シート!$E$5,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76" s="1260">
        <f>COUNTIFS(障害学生情報入力シート!$E$29:$E$1028,障害学生情報入力シート!$E$5,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76" s="1152">
        <f>COUNTIFS(障害学生情報入力シート!$E$29:$E$1028,障害学生情報入力シート!$E$5,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76" s="1153">
        <f>COUNTIFS(障害学生情報入力シート!$E$29:$E$1028,障害学生情報入力シート!$E$5,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76" s="1154">
        <f>COUNTIFS(障害学生情報入力シート!$E$29:$E$1028,障害学生情報入力シート!$E$5,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76" s="1154">
        <f>COUNTIFS(障害学生情報入力シート!$E$29:$E$1028,障害学生情報入力シート!$E$5,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76" s="1154">
        <f>COUNTIFS(障害学生情報入力シート!$E$29:$E$1028,障害学生情報入力シート!$E$5,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76" s="1158">
        <f>COUNTIFS(障害学生情報入力シート!$E$29:$E$1028,障害学生情報入力シート!$E$5,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76" s="1159">
        <f>COUNTIFS(障害学生情報入力シート!$E$29:$E$1028,障害学生情報入力シート!$E$5,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76" s="1161">
        <f>COUNTIFS(障害学生情報入力シート!$E$29:$E$1028,障害学生情報入力シート!$E$5,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76" s="1162">
        <f>COUNTIFS(障害学生情報入力シート!$E$29:$E$1028,障害学生情報入力シート!$E$5,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76" s="1162">
        <f>COUNTIFS(障害学生情報入力シート!$E$29:$E$1028,障害学生情報入力シート!$E$5,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76" s="1163">
        <f>COUNTIFS(障害学生情報入力シート!$E$29:$E$1028,障害学生情報入力シート!$E$5,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76" s="1303">
        <f t="shared" si="11"/>
        <v>0</v>
      </c>
    </row>
    <row r="177" spans="1:33" s="151" customFormat="1" ht="18" customHeight="1" x14ac:dyDescent="0.4">
      <c r="A177" s="2292"/>
      <c r="B177" s="2287"/>
      <c r="C177" s="2284"/>
      <c r="D177" s="1304"/>
      <c r="E177" s="2273" t="s">
        <v>1602</v>
      </c>
      <c r="F177" s="2274"/>
      <c r="G177" s="1119">
        <f>SUMIFS(※集計※障害学生情報入力シート!$K$29:$K$1028,障害学生情報入力シート!$E$29:$E$1028,障害学生情報入力シート!$E$5,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77" s="717">
        <f>SUMIFS(※集計※障害学生情報入力シート!$K$29:$K$1028,障害学生情報入力シート!$E$29:$E$1028,障害学生情報入力シート!$E$5,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77" s="1120">
        <f>SUMIFS(※集計※障害学生情報入力シート!$K$29:$K$1028,障害学生情報入力シート!$E$29:$E$1028,障害学生情報入力シート!$E$5,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77" s="1121">
        <f>SUMIFS(※集計※障害学生情報入力シート!$K$29:$K$1028,障害学生情報入力シート!$E$29:$E$1028,障害学生情報入力シート!$E$5,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77" s="1122">
        <f>SUMIFS(※集計※障害学生情報入力シート!$K$29:$K$1028,障害学生情報入力シート!$E$29:$E$1028,障害学生情報入力シート!$E$5,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77" s="1120">
        <f>SUMIFS(※集計※障害学生情報入力シート!$K$29:$K$1028,障害学生情報入力シート!$E$29:$E$1028,障害学生情報入力シート!$E$5,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77" s="1121">
        <f>SUMIFS(※集計※障害学生情報入力シート!$K$29:$K$1028,障害学生情報入力シート!$E$29:$E$1028,障害学生情報入力シート!$E$5,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77" s="1122">
        <f>SUMIFS(※集計※障害学生情報入力シート!$K$29:$K$1028,障害学生情報入力シート!$E$29:$E$1028,障害学生情報入力シート!$E$5,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77" s="1122">
        <f>SUMIFS(※集計※障害学生情報入力シート!$K$29:$K$1028,障害学生情報入力シート!$E$29:$E$1028,障害学生情報入力シート!$E$5,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77" s="1120">
        <f>SUMIFS(※集計※障害学生情報入力シート!$K$29:$K$1028,障害学生情報入力シート!$E$29:$E$1028,障害学生情報入力シート!$E$5,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77" s="1121">
        <f>SUMIFS(※集計※障害学生情報入力シート!$K$29:$K$1028,障害学生情報入力シート!$E$29:$E$1028,障害学生情報入力シート!$E$5,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77" s="1121">
        <f>SUMIFS(※集計※障害学生情報入力シート!$K$29:$K$1028,障害学生情報入力シート!$E$29:$E$1028,障害学生情報入力シート!$E$5,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77" s="1122">
        <f>SUMIFS(※集計※障害学生情報入力シート!$K$29:$K$1028,障害学生情報入力シート!$E$29:$E$1028,障害学生情報入力シート!$E$5,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77" s="1122">
        <f>SUMIFS(※集計※障害学生情報入力シート!$K$29:$K$1028,障害学生情報入力シート!$E$29:$E$1028,障害学生情報入力シート!$E$5,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77" s="1249">
        <f>SUMIFS(※集計※障害学生情報入力シート!$K$29:$K$1028,障害学生情報入力シート!$E$29:$E$1028,障害学生情報入力シート!$E$5,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77" s="1120">
        <f>SUMIFS(※集計※障害学生情報入力シート!$K$29:$K$1028,障害学生情報入力シート!$E$29:$E$1028,障害学生情報入力シート!$E$5,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77" s="1099">
        <f>SUMIFS(※集計※障害学生情報入力シート!$K$29:$K$1028,障害学生情報入力シート!$E$29:$E$1028,障害学生情報入力シート!$E$5,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77" s="1122">
        <f>SUMIFS(※集計※障害学生情報入力シート!$K$29:$K$1028,障害学生情報入力シート!$E$29:$E$1028,障害学生情報入力シート!$E$5,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77" s="1122">
        <f>SUMIFS(※集計※障害学生情報入力シート!$K$29:$K$1028,障害学生情報入力シート!$E$29:$E$1028,障害学生情報入力シート!$E$5,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77" s="1122">
        <f>SUMIFS(※集計※障害学生情報入力シート!$K$29:$K$1028,障害学生情報入力シート!$E$29:$E$1028,障害学生情報入力シート!$E$5,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77" s="1100">
        <f>SUMIFS(※集計※障害学生情報入力シート!$K$29:$K$1028,障害学生情報入力シート!$E$29:$E$1028,障害学生情報入力シート!$E$5,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77" s="1159">
        <f>SUMIFS(※集計※障害学生情報入力シート!$K$29:$K$1028,障害学生情報入力シート!$E$29:$E$1028,障害学生情報入力シート!$E$5,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77" s="1250">
        <f>SUMIFS(※集計※障害学生情報入力シート!$K$29:$K$1028,障害学生情報入力シート!$E$29:$E$1028,障害学生情報入力シート!$E$5,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77" s="1123">
        <f>SUMIFS(※集計※障害学生情報入力シート!$K$29:$K$1028,障害学生情報入力シート!$E$29:$E$1028,障害学生情報入力シート!$E$5,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77" s="1123">
        <f>SUMIFS(※集計※障害学生情報入力シート!$K$29:$K$1028,障害学生情報入力シート!$E$29:$E$1028,障害学生情報入力シート!$E$5,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77" s="1163">
        <f>SUMIFS(※集計※障害学生情報入力シート!$K$29:$K$1028,障害学生情報入力シート!$E$29:$E$1028,障害学生情報入力シート!$E$5,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77" s="1305">
        <f t="shared" si="11"/>
        <v>0</v>
      </c>
    </row>
    <row r="178" spans="1:33" s="151" customFormat="1" ht="18" customHeight="1" thickBot="1" x14ac:dyDescent="0.45">
      <c r="A178" s="2293"/>
      <c r="B178" s="1310"/>
      <c r="C178" s="1311"/>
      <c r="D178" s="1312"/>
      <c r="E178" s="1312"/>
      <c r="F178" s="1313" t="s">
        <v>1919</v>
      </c>
      <c r="G178" s="1266">
        <f>SUMIFS(※集計※障害学生情報入力シート!$L$29:$L$1028,障害学生情報入力シート!$E$29:$E$1028,障害学生情報入力シート!$E$5,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178" s="1267">
        <f>SUMIFS(※集計※障害学生情報入力シート!$L$29:$L$1028,障害学生情報入力シート!$E$29:$E$1028,障害学生情報入力シート!$E$5,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178" s="1181">
        <f>SUMIFS(※集計※障害学生情報入力シート!$L$29:$L$1028,障害学生情報入力シート!$E$29:$E$1028,障害学生情報入力シート!$E$5,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178" s="1182">
        <f>SUMIFS(※集計※障害学生情報入力シート!$L$29:$L$1028,障害学生情報入力シート!$E$29:$E$1028,障害学生情報入力シート!$E$5,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178" s="1180">
        <f>SUMIFS(※集計※障害学生情報入力シート!$L$29:$L$1028,障害学生情報入力シート!$E$29:$E$1028,障害学生情報入力シート!$E$5,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178" s="1181">
        <f>SUMIFS(※集計※障害学生情報入力シート!$L$29:$L$1028,障害学生情報入力シート!$E$29:$E$1028,障害学生情報入力シート!$E$5,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178" s="1182">
        <f>SUMIFS(※集計※障害学生情報入力シート!$L$29:$L$1028,障害学生情報入力シート!$E$29:$E$1028,障害学生情報入力シート!$E$5,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178" s="1180">
        <f>SUMIFS(※集計※障害学生情報入力シート!$L$29:$L$1028,障害学生情報入力シート!$E$29:$E$1028,障害学生情報入力シート!$E$5,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178" s="1180">
        <f>SUMIFS(※集計※障害学生情報入力シート!$L$29:$L$1028,障害学生情報入力シート!$E$29:$E$1028,障害学生情報入力シート!$E$5,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178" s="1181">
        <f>SUMIFS(※集計※障害学生情報入力シート!$L$29:$L$1028,障害学生情報入力シート!$E$29:$E$1028,障害学生情報入力シート!$E$5,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178" s="1182">
        <f>SUMIFS(※集計※障害学生情報入力シート!$L$29:$L$1028,障害学生情報入力シート!$E$29:$E$1028,障害学生情報入力シート!$E$5,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178" s="1182">
        <f>SUMIFS(※集計※障害学生情報入力シート!$L$29:$L$1028,障害学生情報入力シート!$E$29:$E$1028,障害学生情報入力シート!$E$5,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178" s="1180">
        <f>SUMIFS(※集計※障害学生情報入力シート!$L$29:$L$1028,障害学生情報入力シート!$E$29:$E$1028,障害学生情報入力シート!$E$5,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178" s="1180">
        <f>SUMIFS(※集計※障害学生情報入力シート!$L$29:$L$1028,障害学生情報入力シート!$E$29:$E$1028,障害学生情報入力シート!$E$5,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178" s="1185">
        <f>SUMIFS(※集計※障害学生情報入力シート!$L$29:$L$1028,障害学生情報入力シート!$E$29:$E$1028,障害学生情報入力シート!$E$5,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178" s="1181">
        <f>SUMIFS(※集計※障害学生情報入力シート!$L$29:$L$1028,障害学生情報入力シート!$E$29:$E$1028,障害学生情報入力シート!$E$5,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178" s="1182">
        <f>SUMIFS(※集計※障害学生情報入力シート!$L$29:$L$1028,障害学生情報入力シート!$E$29:$E$1028,障害学生情報入力シート!$E$5,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178" s="1180">
        <f>SUMIFS(※集計※障害学生情報入力シート!$L$29:$L$1028,障害学生情報入力シート!$E$29:$E$1028,障害学生情報入力シート!$E$5,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178" s="1180">
        <f>SUMIFS(※集計※障害学生情報入力シート!$L$29:$L$1028,障害学生情報入力シート!$E$29:$E$1028,障害学生情報入力シート!$E$5,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178" s="1180">
        <f>SUMIFS(※集計※障害学生情報入力シート!$L$29:$L$1028,障害学生情報入力シート!$E$29:$E$1028,障害学生情報入力シート!$E$5,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178" s="1268">
        <f>SUMIFS(※集計※障害学生情報入力シート!$L$29:$L$1028,障害学生情報入力シート!$E$29:$E$1028,障害学生情報入力シート!$E$5,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178" s="1269">
        <f>SUMIFS(※集計※障害学生情報入力シート!$L$29:$L$1028,障害学生情報入力シート!$E$29:$E$1028,障害学生情報入力シート!$E$5,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178" s="1183">
        <f>SUMIFS(※集計※障害学生情報入力シート!$L$29:$L$1028,障害学生情報入力シート!$E$29:$E$1028,障害学生情報入力シート!$E$5,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178" s="1183">
        <f>SUMIFS(※集計※障害学生情報入力シート!$L$29:$L$1028,障害学生情報入力シート!$E$29:$E$1028,障害学生情報入力シート!$E$5,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178" s="1183">
        <f>SUMIFS(※集計※障害学生情報入力シート!$L$29:$L$1028,障害学生情報入力シート!$E$29:$E$1028,障害学生情報入力シート!$E$5,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178" s="1292">
        <f>SUMIFS(※集計※障害学生情報入力シート!$L$29:$L$1028,障害学生情報入力シート!$E$29:$E$1028,障害学生情報入力シート!$E$5,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178" s="1314">
        <f t="shared" si="11"/>
        <v>0</v>
      </c>
    </row>
    <row r="179" spans="1:33" s="151" customFormat="1" ht="13.5" customHeight="1" x14ac:dyDescent="0.4">
      <c r="A179" s="1272"/>
      <c r="B179" s="148"/>
      <c r="C179" s="148"/>
      <c r="D179" s="148"/>
      <c r="E179" s="148"/>
      <c r="F179" s="1204"/>
      <c r="G179" s="717"/>
      <c r="H179" s="717"/>
      <c r="I179" s="717"/>
      <c r="J179" s="717"/>
      <c r="K179" s="717"/>
      <c r="L179" s="717"/>
      <c r="M179" s="717"/>
      <c r="N179" s="717"/>
      <c r="O179" s="717"/>
      <c r="P179" s="717"/>
      <c r="Q179" s="717"/>
      <c r="R179" s="717"/>
      <c r="S179" s="717"/>
      <c r="T179" s="717"/>
      <c r="U179" s="717"/>
      <c r="V179" s="717"/>
      <c r="W179" s="2235"/>
      <c r="X179" s="2235"/>
      <c r="Y179" s="2235"/>
      <c r="Z179" s="2235"/>
      <c r="AA179" s="2235"/>
      <c r="AB179" s="2235"/>
      <c r="AC179" s="2235"/>
      <c r="AD179" s="2235"/>
      <c r="AE179" s="2235"/>
      <c r="AF179" s="2235"/>
      <c r="AG179" s="2235"/>
    </row>
    <row r="180" spans="1:33" s="151" customFormat="1" ht="15" customHeight="1" x14ac:dyDescent="0.4">
      <c r="A180" s="1522"/>
      <c r="B180" s="1522"/>
      <c r="C180" s="1522"/>
      <c r="D180" s="1522"/>
      <c r="E180" s="1522"/>
      <c r="F180" s="1522"/>
      <c r="G180" s="1522"/>
      <c r="H180" s="1522"/>
      <c r="I180" s="1522"/>
      <c r="J180" s="1522"/>
      <c r="K180" s="1522"/>
      <c r="L180" s="1522"/>
      <c r="M180" s="1522"/>
      <c r="N180" s="1522"/>
      <c r="O180" s="1522"/>
      <c r="P180" s="1522"/>
      <c r="Q180" s="1522"/>
      <c r="R180" s="1522"/>
      <c r="S180" s="1522"/>
      <c r="T180" s="1522"/>
      <c r="U180" s="1522"/>
      <c r="V180" s="1522"/>
      <c r="W180" s="1522"/>
      <c r="X180" s="1522"/>
      <c r="Y180" s="1522"/>
      <c r="Z180" s="1522"/>
      <c r="AA180" s="1522"/>
      <c r="AB180" s="1522"/>
      <c r="AC180" s="1522"/>
      <c r="AD180" s="1522"/>
      <c r="AE180" s="1522"/>
      <c r="AF180" s="1522"/>
      <c r="AG180" s="1522"/>
    </row>
    <row r="181" spans="1:33" s="151" customFormat="1" ht="17.25" customHeight="1" thickBot="1" x14ac:dyDescent="0.45">
      <c r="A181" s="2244" t="s">
        <v>1620</v>
      </c>
      <c r="B181" s="2244"/>
      <c r="C181" s="2244"/>
      <c r="D181" s="2244"/>
      <c r="E181" s="2244"/>
      <c r="F181" s="2244"/>
      <c r="G181" s="2244"/>
      <c r="H181" s="2244"/>
      <c r="I181" s="2244"/>
      <c r="J181" s="2244"/>
      <c r="K181" s="2244"/>
      <c r="L181" s="2244"/>
      <c r="M181" s="2244"/>
      <c r="N181" s="2244"/>
      <c r="O181" s="2244"/>
      <c r="P181" s="2244"/>
      <c r="Q181" s="2244"/>
      <c r="R181" s="2244"/>
      <c r="S181" s="941"/>
      <c r="T181" s="941"/>
      <c r="U181" s="941"/>
      <c r="V181" s="941"/>
      <c r="W181" s="941"/>
      <c r="X181" s="941"/>
      <c r="Y181" s="941"/>
      <c r="Z181" s="941"/>
      <c r="AA181" s="941"/>
      <c r="AB181" s="941"/>
      <c r="AC181" s="941"/>
      <c r="AD181" s="941"/>
      <c r="AE181" s="941"/>
      <c r="AF181" s="941"/>
      <c r="AG181" s="717"/>
    </row>
    <row r="182" spans="1:33" s="151" customFormat="1" ht="78" customHeight="1" x14ac:dyDescent="0.4">
      <c r="A182" s="2245" t="s">
        <v>1954</v>
      </c>
      <c r="B182" s="2246"/>
      <c r="C182" s="2246"/>
      <c r="D182" s="2246"/>
      <c r="E182" s="2246"/>
      <c r="F182" s="2247"/>
      <c r="G182" s="2248" t="s">
        <v>1519</v>
      </c>
      <c r="H182" s="2249"/>
      <c r="I182" s="2250"/>
      <c r="J182" s="2251" t="s">
        <v>1939</v>
      </c>
      <c r="K182" s="2252"/>
      <c r="L182" s="2253"/>
      <c r="M182" s="2254" t="s">
        <v>1587</v>
      </c>
      <c r="N182" s="2255"/>
      <c r="O182" s="2255"/>
      <c r="P182" s="2256"/>
      <c r="Q182" s="2257" t="s">
        <v>1944</v>
      </c>
      <c r="R182" s="2259" t="s">
        <v>1945</v>
      </c>
      <c r="S182" s="2260"/>
      <c r="T182" s="2260"/>
      <c r="U182" s="2261"/>
      <c r="V182" s="2262"/>
      <c r="W182" s="2263" t="s">
        <v>111</v>
      </c>
      <c r="X182" s="2264"/>
      <c r="Y182" s="2264"/>
      <c r="Z182" s="2264"/>
      <c r="AA182" s="2264"/>
      <c r="AB182" s="2265"/>
      <c r="AC182" s="2266" t="s">
        <v>1990</v>
      </c>
      <c r="AD182" s="2268" t="s">
        <v>2071</v>
      </c>
      <c r="AE182" s="2269"/>
      <c r="AF182" s="2270" t="s">
        <v>1542</v>
      </c>
      <c r="AG182" s="2242" t="s">
        <v>1588</v>
      </c>
    </row>
    <row r="183" spans="1:33" s="151" customFormat="1" ht="135" customHeight="1" x14ac:dyDescent="0.4">
      <c r="A183" s="2238" t="s">
        <v>1989</v>
      </c>
      <c r="B183" s="2239"/>
      <c r="C183" s="2239"/>
      <c r="D183" s="2239"/>
      <c r="E183" s="2239"/>
      <c r="F183" s="2240"/>
      <c r="G183" s="945" t="s">
        <v>1520</v>
      </c>
      <c r="H183" s="946" t="s">
        <v>201</v>
      </c>
      <c r="I183" s="947" t="s">
        <v>1938</v>
      </c>
      <c r="J183" s="948" t="s">
        <v>1522</v>
      </c>
      <c r="K183" s="949" t="s">
        <v>253</v>
      </c>
      <c r="L183" s="950" t="s">
        <v>1940</v>
      </c>
      <c r="M183" s="1207" t="s">
        <v>1941</v>
      </c>
      <c r="N183" s="952" t="s">
        <v>1942</v>
      </c>
      <c r="O183" s="953" t="s">
        <v>1943</v>
      </c>
      <c r="P183" s="954" t="s">
        <v>2068</v>
      </c>
      <c r="Q183" s="2258"/>
      <c r="R183" s="955" t="s">
        <v>1946</v>
      </c>
      <c r="S183" s="956" t="s">
        <v>1955</v>
      </c>
      <c r="T183" s="956" t="s">
        <v>1956</v>
      </c>
      <c r="U183" s="956" t="s">
        <v>1536</v>
      </c>
      <c r="V183" s="957" t="s">
        <v>1949</v>
      </c>
      <c r="W183" s="958" t="s">
        <v>1538</v>
      </c>
      <c r="X183" s="959" t="s">
        <v>1539</v>
      </c>
      <c r="Y183" s="959" t="s">
        <v>1540</v>
      </c>
      <c r="Z183" s="959" t="s">
        <v>1479</v>
      </c>
      <c r="AA183" s="960" t="s">
        <v>1950</v>
      </c>
      <c r="AB183" s="961" t="s">
        <v>1957</v>
      </c>
      <c r="AC183" s="2267"/>
      <c r="AD183" s="962" t="s">
        <v>1953</v>
      </c>
      <c r="AE183" s="963" t="s">
        <v>1904</v>
      </c>
      <c r="AF183" s="2271"/>
      <c r="AG183" s="2243"/>
    </row>
    <row r="184" spans="1:33" s="151" customFormat="1" ht="18" customHeight="1" x14ac:dyDescent="0.4">
      <c r="A184" s="2241" t="s">
        <v>1621</v>
      </c>
      <c r="B184" s="2223"/>
      <c r="C184" s="2223"/>
      <c r="D184" s="2223"/>
      <c r="E184" s="2223"/>
      <c r="F184" s="2224"/>
      <c r="G184" s="981">
        <f t="shared" ref="G184:AF184" si="14">SUM(G187,G190,G193,G196,G199,G202,G205,G208,G211,G214,G217,G220)</f>
        <v>0</v>
      </c>
      <c r="H184" s="982">
        <f t="shared" si="14"/>
        <v>0</v>
      </c>
      <c r="I184" s="983">
        <f t="shared" si="14"/>
        <v>0</v>
      </c>
      <c r="J184" s="984">
        <f t="shared" si="14"/>
        <v>0</v>
      </c>
      <c r="K184" s="985">
        <f t="shared" si="14"/>
        <v>0</v>
      </c>
      <c r="L184" s="1211">
        <f t="shared" si="14"/>
        <v>0</v>
      </c>
      <c r="M184" s="988">
        <f t="shared" si="14"/>
        <v>0</v>
      </c>
      <c r="N184" s="988">
        <f t="shared" si="14"/>
        <v>0</v>
      </c>
      <c r="O184" s="988">
        <f t="shared" si="14"/>
        <v>0</v>
      </c>
      <c r="P184" s="989">
        <f t="shared" si="14"/>
        <v>0</v>
      </c>
      <c r="Q184" s="1212">
        <f t="shared" si="14"/>
        <v>0</v>
      </c>
      <c r="R184" s="991">
        <f t="shared" si="14"/>
        <v>0</v>
      </c>
      <c r="S184" s="992">
        <f t="shared" si="14"/>
        <v>0</v>
      </c>
      <c r="T184" s="992">
        <f t="shared" si="14"/>
        <v>0</v>
      </c>
      <c r="U184" s="992">
        <f t="shared" si="14"/>
        <v>0</v>
      </c>
      <c r="V184" s="993">
        <f t="shared" si="14"/>
        <v>0</v>
      </c>
      <c r="W184" s="994">
        <f t="shared" si="14"/>
        <v>0</v>
      </c>
      <c r="X184" s="995">
        <f t="shared" si="14"/>
        <v>0</v>
      </c>
      <c r="Y184" s="995">
        <f t="shared" si="14"/>
        <v>0</v>
      </c>
      <c r="Z184" s="995">
        <f t="shared" si="14"/>
        <v>0</v>
      </c>
      <c r="AA184" s="995">
        <f t="shared" si="14"/>
        <v>0</v>
      </c>
      <c r="AB184" s="1213">
        <f t="shared" si="14"/>
        <v>0</v>
      </c>
      <c r="AC184" s="997">
        <f t="shared" si="14"/>
        <v>0</v>
      </c>
      <c r="AD184" s="1214">
        <f t="shared" si="14"/>
        <v>0</v>
      </c>
      <c r="AE184" s="999">
        <f t="shared" si="14"/>
        <v>0</v>
      </c>
      <c r="AF184" s="1000">
        <f t="shared" si="14"/>
        <v>0</v>
      </c>
      <c r="AG184" s="1318">
        <f t="shared" ref="AG184:AG222" si="15">SUM(G184:AF184)</f>
        <v>0</v>
      </c>
    </row>
    <row r="185" spans="1:33" s="151" customFormat="1" ht="18" customHeight="1" x14ac:dyDescent="0.4">
      <c r="A185" s="1315"/>
      <c r="B185" s="1316"/>
      <c r="C185" s="2228" t="s">
        <v>1602</v>
      </c>
      <c r="D185" s="2221"/>
      <c r="E185" s="2221"/>
      <c r="F185" s="2222"/>
      <c r="G185" s="1216">
        <f t="shared" ref="G185:AF185" si="16">SUM(G188,G191,G194,G197,G200,G203,G206,G209,G212,G215,G218,G221)</f>
        <v>0</v>
      </c>
      <c r="H185" s="1042">
        <f t="shared" si="16"/>
        <v>0</v>
      </c>
      <c r="I185" s="1043">
        <f t="shared" si="16"/>
        <v>0</v>
      </c>
      <c r="J185" s="1044">
        <f t="shared" si="16"/>
        <v>0</v>
      </c>
      <c r="K185" s="1217">
        <f t="shared" si="16"/>
        <v>0</v>
      </c>
      <c r="L185" s="1045">
        <f t="shared" si="16"/>
        <v>0</v>
      </c>
      <c r="M185" s="1046">
        <f t="shared" si="16"/>
        <v>0</v>
      </c>
      <c r="N185" s="1218">
        <f t="shared" si="16"/>
        <v>0</v>
      </c>
      <c r="O185" s="1218">
        <f t="shared" si="16"/>
        <v>0</v>
      </c>
      <c r="P185" s="1219">
        <f t="shared" si="16"/>
        <v>0</v>
      </c>
      <c r="Q185" s="1220">
        <f t="shared" si="16"/>
        <v>0</v>
      </c>
      <c r="R185" s="1048">
        <f t="shared" si="16"/>
        <v>0</v>
      </c>
      <c r="S185" s="1221">
        <f t="shared" si="16"/>
        <v>0</v>
      </c>
      <c r="T185" s="1221">
        <f t="shared" si="16"/>
        <v>0</v>
      </c>
      <c r="U185" s="1221">
        <f t="shared" si="16"/>
        <v>0</v>
      </c>
      <c r="V185" s="1221">
        <f t="shared" si="16"/>
        <v>0</v>
      </c>
      <c r="W185" s="1222">
        <f t="shared" si="16"/>
        <v>0</v>
      </c>
      <c r="X185" s="1223">
        <f t="shared" si="16"/>
        <v>0</v>
      </c>
      <c r="Y185" s="1223">
        <f t="shared" si="16"/>
        <v>0</v>
      </c>
      <c r="Z185" s="1223">
        <f t="shared" si="16"/>
        <v>0</v>
      </c>
      <c r="AA185" s="1223">
        <f t="shared" si="16"/>
        <v>0</v>
      </c>
      <c r="AB185" s="1224">
        <f t="shared" si="16"/>
        <v>0</v>
      </c>
      <c r="AC185" s="997">
        <f t="shared" si="16"/>
        <v>0</v>
      </c>
      <c r="AD185" s="1225">
        <f t="shared" si="16"/>
        <v>0</v>
      </c>
      <c r="AE185" s="1226">
        <f t="shared" si="16"/>
        <v>0</v>
      </c>
      <c r="AF185" s="1000">
        <f t="shared" si="16"/>
        <v>0</v>
      </c>
      <c r="AG185" s="1319">
        <f t="shared" si="15"/>
        <v>0</v>
      </c>
    </row>
    <row r="186" spans="1:33" s="151" customFormat="1" ht="18" customHeight="1" thickBot="1" x14ac:dyDescent="0.45">
      <c r="A186" s="1315"/>
      <c r="B186" s="1316"/>
      <c r="C186" s="1320"/>
      <c r="D186" s="2232" t="s">
        <v>1919</v>
      </c>
      <c r="E186" s="2233"/>
      <c r="F186" s="2234"/>
      <c r="G186" s="1041">
        <f t="shared" ref="G186:AF186" si="17">SUM(G189,G192,G195,G198,G201,G204,G207,G210,G213,G216,G219,G222)</f>
        <v>0</v>
      </c>
      <c r="H186" s="1230">
        <f t="shared" si="17"/>
        <v>0</v>
      </c>
      <c r="I186" s="1231">
        <f t="shared" si="17"/>
        <v>0</v>
      </c>
      <c r="J186" s="1232">
        <f t="shared" si="17"/>
        <v>0</v>
      </c>
      <c r="K186" s="1233">
        <f t="shared" si="17"/>
        <v>0</v>
      </c>
      <c r="L186" s="1234">
        <f t="shared" si="17"/>
        <v>0</v>
      </c>
      <c r="M186" s="1235">
        <f t="shared" si="17"/>
        <v>0</v>
      </c>
      <c r="N186" s="1236">
        <f t="shared" si="17"/>
        <v>0</v>
      </c>
      <c r="O186" s="1236">
        <f t="shared" si="17"/>
        <v>0</v>
      </c>
      <c r="P186" s="1237">
        <f t="shared" si="17"/>
        <v>0</v>
      </c>
      <c r="Q186" s="1047">
        <f t="shared" si="17"/>
        <v>0</v>
      </c>
      <c r="R186" s="1238">
        <f t="shared" si="17"/>
        <v>0</v>
      </c>
      <c r="S186" s="1239">
        <f t="shared" si="17"/>
        <v>0</v>
      </c>
      <c r="T186" s="1239">
        <f t="shared" si="17"/>
        <v>0</v>
      </c>
      <c r="U186" s="1239">
        <f t="shared" si="17"/>
        <v>0</v>
      </c>
      <c r="V186" s="1240">
        <f t="shared" si="17"/>
        <v>0</v>
      </c>
      <c r="W186" s="1241">
        <f t="shared" si="17"/>
        <v>0</v>
      </c>
      <c r="X186" s="1050">
        <f t="shared" si="17"/>
        <v>0</v>
      </c>
      <c r="Y186" s="1050">
        <f t="shared" si="17"/>
        <v>0</v>
      </c>
      <c r="Z186" s="1050">
        <f t="shared" si="17"/>
        <v>0</v>
      </c>
      <c r="AA186" s="1050">
        <f t="shared" si="17"/>
        <v>0</v>
      </c>
      <c r="AB186" s="1242">
        <f t="shared" si="17"/>
        <v>0</v>
      </c>
      <c r="AC186" s="1052">
        <f t="shared" si="17"/>
        <v>0</v>
      </c>
      <c r="AD186" s="1243">
        <f t="shared" si="17"/>
        <v>0</v>
      </c>
      <c r="AE186" s="1244">
        <f t="shared" si="17"/>
        <v>0</v>
      </c>
      <c r="AF186" s="1245">
        <f t="shared" si="17"/>
        <v>0</v>
      </c>
      <c r="AG186" s="1321">
        <f t="shared" si="15"/>
        <v>0</v>
      </c>
    </row>
    <row r="187" spans="1:33" s="151" customFormat="1" ht="18" customHeight="1" x14ac:dyDescent="0.4">
      <c r="A187" s="2236" t="s">
        <v>1603</v>
      </c>
      <c r="B187" s="2221" t="s">
        <v>1604</v>
      </c>
      <c r="C187" s="2222"/>
      <c r="D187" s="2225" t="s">
        <v>1605</v>
      </c>
      <c r="E187" s="2225"/>
      <c r="F187" s="2225"/>
      <c r="G187" s="1072">
        <f>COUNTIFS(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7" s="1073">
        <f>COUNTIFS(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7" s="1074">
        <f>COUNTIFS(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7" s="1075">
        <f>COUNTIFS(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7" s="1076">
        <f>COUNTIFS(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7" s="1074">
        <f>COUNTIFS(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7" s="1075">
        <f>COUNTIFS(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7" s="1076">
        <f>COUNTIFS(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7" s="1076">
        <f>COUNTIFS(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7" s="1074">
        <f>COUNTIFS(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7" s="1075">
        <f>COUNTIFS(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7" s="1075">
        <f>COUNTIFS(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7" s="1076">
        <f>COUNTIFS(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7" s="1076">
        <f>COUNTIFS(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7" s="1079">
        <f>COUNTIFS(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7" s="1074">
        <f>COUNTIFS(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7" s="1075">
        <f>COUNTIFS(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7" s="1076">
        <f>COUNTIFS(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7" s="1076">
        <f>COUNTIFS(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7" s="1076">
        <f>COUNTIFS(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7" s="1079">
        <f>COUNTIFS(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7" s="1074">
        <f>COUNTIFS(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7" s="1080">
        <f>COUNTIFS(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7" s="1077">
        <f>COUNTIFS(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7" s="1077">
        <f>COUNTIFS(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7" s="1081">
        <f>COUNTIFS(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7" s="1322">
        <f t="shared" si="15"/>
        <v>0</v>
      </c>
    </row>
    <row r="188" spans="1:33" s="151" customFormat="1" ht="18" customHeight="1" x14ac:dyDescent="0.4">
      <c r="A188" s="2236"/>
      <c r="B188" s="2223"/>
      <c r="C188" s="2224"/>
      <c r="D188" s="1323"/>
      <c r="E188" s="2226" t="s">
        <v>1602</v>
      </c>
      <c r="F188" s="2227"/>
      <c r="G188" s="1119">
        <f>SUMIFS(※集計※障害学生情報入力シート!$K$29:$K$1028,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8" s="717">
        <f>SUMIFS(※集計※障害学生情報入力シート!$K$29:$K$1028,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8" s="1120">
        <f>SUMIFS(※集計※障害学生情報入力シート!$K$29:$K$1028,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8" s="1121">
        <f>SUMIFS(※集計※障害学生情報入力シート!$K$29:$K$1028,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8" s="1122">
        <f>SUMIFS(※集計※障害学生情報入力シート!$K$29:$K$1028,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8" s="1120">
        <f>SUMIFS(※集計※障害学生情報入力シート!$K$29:$K$1028,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8" s="1121">
        <f>SUMIFS(※集計※障害学生情報入力シート!$K$29:$K$1028,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8" s="1122">
        <f>SUMIFS(※集計※障害学生情報入力シート!$K$29:$K$1028,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8" s="1122">
        <f>SUMIFS(※集計※障害学生情報入力シート!$K$29:$K$1028,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8" s="1120">
        <f>SUMIFS(※集計※障害学生情報入力シート!$K$29:$K$1028,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8" s="1121">
        <f>SUMIFS(※集計※障害学生情報入力シート!$K$29:$K$1028,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8" s="1121">
        <f>SUMIFS(※集計※障害学生情報入力シート!$K$29:$K$1028,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8" s="1122">
        <f>SUMIFS(※集計※障害学生情報入力シート!$K$29:$K$1028,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8" s="1122">
        <f>SUMIFS(※集計※障害学生情報入力シート!$K$29:$K$1028,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8" s="1249">
        <f>SUMIFS(※集計※障害学生情報入力シート!$K$29:$K$1028,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8" s="1120">
        <f>SUMIFS(※集計※障害学生情報入力シート!$K$29:$K$1028,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8" s="1121">
        <f>SUMIFS(※集計※障害学生情報入力シート!$K$29:$K$1028,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8" s="1122">
        <f>SUMIFS(※集計※障害学生情報入力シート!$K$29:$K$1028,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8" s="1122">
        <f>SUMIFS(※集計※障害学生情報入力シート!$K$29:$K$1028,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8" s="1122">
        <f>SUMIFS(※集計※障害学生情報入力シート!$K$29:$K$1028,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8" s="1249">
        <f>SUMIFS(※集計※障害学生情報入力シート!$K$29:$K$1028,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8" s="1120">
        <f>SUMIFS(※集計※障害学生情報入力シート!$K$29:$K$1028,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8" s="1250">
        <f>SUMIFS(※集計※障害学生情報入力シート!$K$29:$K$1028,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8" s="1123">
        <f>SUMIFS(※集計※障害学生情報入力シート!$K$29:$K$1028,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8" s="1123">
        <f>SUMIFS(※集計※障害学生情報入力シート!$K$29:$K$1028,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8" s="1251">
        <f>SUMIFS(※集計※障害学生情報入力シート!$K$29:$K$1028,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8" s="1324">
        <f t="shared" si="15"/>
        <v>0</v>
      </c>
    </row>
    <row r="189" spans="1:33" s="151" customFormat="1" ht="18" customHeight="1" x14ac:dyDescent="0.4">
      <c r="A189" s="2236"/>
      <c r="B189" s="1316"/>
      <c r="C189" s="1325"/>
      <c r="D189" s="1326"/>
      <c r="E189" s="1326"/>
      <c r="F189" s="1327" t="s">
        <v>1919</v>
      </c>
      <c r="G189" s="1255">
        <f>SUMIFS(※集計※障害学生情報入力シート!$L$29:$L$1028,障害学生情報入力シート!$E$29:$E$1028,障害学生情報入力シート!$E$6,障害学生情報入力シート!$F$29:$F$1028,障害学生情報入力シート!$F$2,障害学生情報入力シート!$G$29:$G$1028,G$230,障害学生情報入力シート!$H$29:$H$1028,G$231,障害学生情報入力シート!$D$29:$D$1028,"&lt;&gt;"&amp;"",障害学生情報入力シート!$D$29:$D$1028,"&lt;&gt;"&amp;"入学しなかった")</f>
        <v>0</v>
      </c>
      <c r="H189" s="1256">
        <f>SUMIFS(※集計※障害学生情報入力シート!$L$29:$L$1028,障害学生情報入力シート!$E$29:$E$1028,障害学生情報入力シート!$E$6,障害学生情報入力シート!$F$29:$F$1028,障害学生情報入力シート!$F$2,障害学生情報入力シート!$G$29:$G$1028,H$230,障害学生情報入力シート!$H$29:$H$1028,H$231,障害学生情報入力シート!$D$29:$D$1028,"&lt;&gt;"&amp;"",障害学生情報入力シート!$D$29:$D$1028,"&lt;&gt;"&amp;"入学しなかった")</f>
        <v>0</v>
      </c>
      <c r="I189" s="1127">
        <f>SUMIFS(※集計※障害学生情報入力シート!$L$29:$L$1028,障害学生情報入力シート!$E$29:$E$1028,障害学生情報入力シート!$E$6,障害学生情報入力シート!$F$29:$F$1028,障害学生情報入力シート!$F$2,障害学生情報入力シート!$G$29:$G$1028,I$230,障害学生情報入力シート!$H$29:$H$1028,I$231,障害学生情報入力シート!$D$29:$D$1028,"&lt;&gt;"&amp;"",障害学生情報入力シート!$D$29:$D$1028,"&lt;&gt;"&amp;"入学しなかった")</f>
        <v>0</v>
      </c>
      <c r="J189" s="1128">
        <f>SUMIFS(※集計※障害学生情報入力シート!$L$29:$L$1028,障害学生情報入力シート!$E$29:$E$1028,障害学生情報入力シート!$E$6,障害学生情報入力シート!$F$29:$F$1028,障害学生情報入力シート!$F$2,障害学生情報入力シート!$G$29:$G$1028,J$230,障害学生情報入力シート!$H$29:$H$1028,J$231,障害学生情報入力シート!$D$29:$D$1028,"&lt;&gt;"&amp;"",障害学生情報入力シート!$D$29:$D$1028,"&lt;&gt;"&amp;"入学しなかった")</f>
        <v>0</v>
      </c>
      <c r="K189" s="1125">
        <f>SUMIFS(※集計※障害学生情報入力シート!$L$29:$L$1028,障害学生情報入力シート!$E$29:$E$1028,障害学生情報入力シート!$E$6,障害学生情報入力シート!$F$29:$F$1028,障害学生情報入力シート!$F$2,障害学生情報入力シート!$G$29:$G$1028,K$230,障害学生情報入力シート!$H$29:$H$1028,K$231,障害学生情報入力シート!$D$29:$D$1028,"&lt;&gt;"&amp;"",障害学生情報入力シート!$D$29:$D$1028,"&lt;&gt;"&amp;"入学しなかった")</f>
        <v>0</v>
      </c>
      <c r="L189" s="1127">
        <f>SUMIFS(※集計※障害学生情報入力シート!$L$29:$L$1028,障害学生情報入力シート!$E$29:$E$1028,障害学生情報入力シート!$E$6,障害学生情報入力シート!$F$29:$F$1028,障害学生情報入力シート!$F$2,障害学生情報入力シート!$G$29:$G$1028,L$230,障害学生情報入力シート!$H$29:$H$1028,L$231,障害学生情報入力シート!$D$29:$D$1028,"&lt;&gt;"&amp;"",障害学生情報入力シート!$D$29:$D$1028,"&lt;&gt;"&amp;"入学しなかった")</f>
        <v>0</v>
      </c>
      <c r="M189" s="1128">
        <f>SUMIFS(※集計※障害学生情報入力シート!$L$29:$L$1028,障害学生情報入力シート!$E$29:$E$1028,障害学生情報入力シート!$E$6,障害学生情報入力シート!$F$29:$F$1028,障害学生情報入力シート!$F$2,障害学生情報入力シート!$G$29:$G$1028,M$230,障害学生情報入力シート!$H$29:$H$1028,M$231,障害学生情報入力シート!$D$29:$D$1028,"&lt;&gt;"&amp;"",障害学生情報入力シート!$D$29:$D$1028,"&lt;&gt;"&amp;"入学しなかった")</f>
        <v>0</v>
      </c>
      <c r="N189" s="1125">
        <f>SUMIFS(※集計※障害学生情報入力シート!$L$29:$L$1028,障害学生情報入力シート!$E$29:$E$1028,障害学生情報入力シート!$E$6,障害学生情報入力シート!$F$29:$F$1028,障害学生情報入力シート!$F$2,障害学生情報入力シート!$G$29:$G$1028,N$230,障害学生情報入力シート!$H$29:$H$1028,N$231,障害学生情報入力シート!$D$29:$D$1028,"&lt;&gt;"&amp;"",障害学生情報入力シート!$D$29:$D$1028,"&lt;&gt;"&amp;"入学しなかった")</f>
        <v>0</v>
      </c>
      <c r="O189" s="1125">
        <f>SUMIFS(※集計※障害学生情報入力シート!$L$29:$L$1028,障害学生情報入力シート!$E$29:$E$1028,障害学生情報入力シート!$E$6,障害学生情報入力シート!$F$29:$F$1028,障害学生情報入力シート!$F$2,障害学生情報入力シート!$G$29:$G$1028,O$230,障害学生情報入力シート!$H$29:$H$1028,O$231,障害学生情報入力シート!$D$29:$D$1028,"&lt;&gt;"&amp;"",障害学生情報入力シート!$D$29:$D$1028,"&lt;&gt;"&amp;"入学しなかった")</f>
        <v>0</v>
      </c>
      <c r="P189" s="1127">
        <f>SUMIFS(※集計※障害学生情報入力シート!$L$29:$L$1028,障害学生情報入力シート!$E$29:$E$1028,障害学生情報入力シート!$E$6,障害学生情報入力シート!$F$29:$F$1028,障害学生情報入力シート!$F$2,障害学生情報入力シート!$G$29:$G$1028,P$230,障害学生情報入力シート!$H$29:$H$1028,P$231,障害学生情報入力シート!$D$29:$D$1028,"&lt;&gt;"&amp;"",障害学生情報入力シート!$D$29:$D$1028,"&lt;&gt;"&amp;"入学しなかった")</f>
        <v>0</v>
      </c>
      <c r="Q189" s="1128">
        <f>SUMIFS(※集計※障害学生情報入力シート!$L$29:$L$1028,障害学生情報入力シート!$E$29:$E$1028,障害学生情報入力シート!$E$6,障害学生情報入力シート!$F$29:$F$1028,障害学生情報入力シート!$F$2,障害学生情報入力シート!$G$29:$G$1028,Q$230,障害学生情報入力シート!$H$29:$H$1028,Q$231,障害学生情報入力シート!$D$29:$D$1028,"&lt;&gt;"&amp;"",障害学生情報入力シート!$D$29:$D$1028,"&lt;&gt;"&amp;"入学しなかった")</f>
        <v>0</v>
      </c>
      <c r="R189" s="1128">
        <f>SUMIFS(※集計※障害学生情報入力シート!$L$29:$L$1028,障害学生情報入力シート!$E$29:$E$1028,障害学生情報入力シート!$E$6,障害学生情報入力シート!$F$29:$F$1028,障害学生情報入力シート!$F$2,障害学生情報入力シート!$G$29:$G$1028,R$230,障害学生情報入力シート!$H$29:$H$1028,R$231,障害学生情報入力シート!$D$29:$D$1028,"&lt;&gt;"&amp;"",障害学生情報入力シート!$D$29:$D$1028,"&lt;&gt;"&amp;"入学しなかった")</f>
        <v>0</v>
      </c>
      <c r="S189" s="1125">
        <f>SUMIFS(※集計※障害学生情報入力シート!$L$29:$L$1028,障害学生情報入力シート!$E$29:$E$1028,障害学生情報入力シート!$E$6,障害学生情報入力シート!$F$29:$F$1028,障害学生情報入力シート!$F$2,障害学生情報入力シート!$G$29:$G$1028,S$230,障害学生情報入力シート!$H$29:$H$1028,S$231,障害学生情報入力シート!$D$29:$D$1028,"&lt;&gt;"&amp;"",障害学生情報入力シート!$D$29:$D$1028,"&lt;&gt;"&amp;"入学しなかった")</f>
        <v>0</v>
      </c>
      <c r="T189" s="1125">
        <f>SUMIFS(※集計※障害学生情報入力シート!$L$29:$L$1028,障害学生情報入力シート!$E$29:$E$1028,障害学生情報入力シート!$E$6,障害学生情報入力シート!$F$29:$F$1028,障害学生情報入力シート!$F$2,障害学生情報入力シート!$G$29:$G$1028,T$230,障害学生情報入力シート!$H$29:$H$1028,T$231,障害学生情報入力シート!$D$29:$D$1028,"&lt;&gt;"&amp;"",障害学生情報入力シート!$D$29:$D$1028,"&lt;&gt;"&amp;"入学しなかった")</f>
        <v>0</v>
      </c>
      <c r="U189" s="1126">
        <f>SUMIFS(※集計※障害学生情報入力シート!$L$29:$L$1028,障害学生情報入力シート!$E$29:$E$1028,障害学生情報入力シート!$E$6,障害学生情報入力シート!$F$29:$F$1028,障害学生情報入力シート!$F$2,障害学生情報入力シート!$G$29:$G$1028,U$230,障害学生情報入力シート!$H$29:$H$1028,U$231,障害学生情報入力シート!$D$29:$D$1028,"&lt;&gt;"&amp;"",障害学生情報入力シート!$D$29:$D$1028,"&lt;&gt;"&amp;"入学しなかった")</f>
        <v>0</v>
      </c>
      <c r="V189" s="1127">
        <f>SUMIFS(※集計※障害学生情報入力シート!$L$29:$L$1028,障害学生情報入力シート!$E$29:$E$1028,障害学生情報入力シート!$E$6,障害学生情報入力シート!$F$29:$F$1028,障害学生情報入力シート!$F$2,障害学生情報入力シート!$G$29:$G$1028,V$230,障害学生情報入力シート!$H$29:$H$1028,V$231,障害学生情報入力シート!$D$29:$D$1028,"&lt;&gt;"&amp;"",障害学生情報入力シート!$D$29:$D$1028,"&lt;&gt;"&amp;"入学しなかった")</f>
        <v>0</v>
      </c>
      <c r="W189" s="1128">
        <f>SUMIFS(※集計※障害学生情報入力シート!$L$29:$L$1028,障害学生情報入力シート!$E$29:$E$1028,障害学生情報入力シート!$E$6,障害学生情報入力シート!$F$29:$F$1028,障害学生情報入力シート!$F$2,障害学生情報入力シート!$G$29:$G$1028,W$230,障害学生情報入力シート!$H$29:$H$1028,W$231,障害学生情報入力シート!$D$29:$D$1028,"&lt;&gt;"&amp;"",障害学生情報入力シート!$D$29:$D$1028,"&lt;&gt;"&amp;"入学しなかった")</f>
        <v>0</v>
      </c>
      <c r="X189" s="1125">
        <f>SUMIFS(※集計※障害学生情報入力シート!$L$29:$L$1028,障害学生情報入力シート!$E$29:$E$1028,障害学生情報入力シート!$E$6,障害学生情報入力シート!$F$29:$F$1028,障害学生情報入力シート!$F$2,障害学生情報入力シート!$G$29:$G$1028,X$230,障害学生情報入力シート!$H$29:$H$1028,X$231,障害学生情報入力シート!$D$29:$D$1028,"&lt;&gt;"&amp;"",障害学生情報入力シート!$D$29:$D$1028,"&lt;&gt;"&amp;"入学しなかった")</f>
        <v>0</v>
      </c>
      <c r="Y189" s="1125">
        <f>SUMIFS(※集計※障害学生情報入力シート!$L$29:$L$1028,障害学生情報入力シート!$E$29:$E$1028,障害学生情報入力シート!$E$6,障害学生情報入力シート!$F$29:$F$1028,障害学生情報入力シート!$F$2,障害学生情報入力シート!$G$29:$G$1028,Y$230,障害学生情報入力シート!$H$29:$H$1028,Y$231,障害学生情報入力シート!$D$29:$D$1028,"&lt;&gt;"&amp;"",障害学生情報入力シート!$D$29:$D$1028,"&lt;&gt;"&amp;"入学しなかった")</f>
        <v>0</v>
      </c>
      <c r="Z189" s="1125">
        <f>SUMIFS(※集計※障害学生情報入力シート!$L$29:$L$1028,障害学生情報入力シート!$E$29:$E$1028,障害学生情報入力シート!$E$6,障害学生情報入力シート!$F$29:$F$1028,障害学生情報入力シート!$F$2,障害学生情報入力シート!$G$29:$G$1028,Z$230,障害学生情報入力シート!$H$29:$H$1028,Z$231,障害学生情報入力シート!$D$29:$D$1028,"&lt;&gt;"&amp;"",障害学生情報入力シート!$D$29:$D$1028,"&lt;&gt;"&amp;"入学しなかった")</f>
        <v>0</v>
      </c>
      <c r="AA189" s="1126">
        <f>SUMIFS(※集計※障害学生情報入力シート!$L$29:$L$1028,障害学生情報入力シート!$E$29:$E$1028,障害学生情報入力シート!$E$6,障害学生情報入力シート!$F$29:$F$1028,障害学生情報入力シート!$F$2,障害学生情報入力シート!$G$29:$G$1028,AA$230,障害学生情報入力シート!$H$29:$H$1028,AA$231,障害学生情報入力シート!$D$29:$D$1028,"&lt;&gt;"&amp;"",障害学生情報入力シート!$D$29:$D$1028,"&lt;&gt;"&amp;"入学しなかった")</f>
        <v>0</v>
      </c>
      <c r="AB189" s="1127">
        <f>SUMIFS(※集計※障害学生情報入力シート!$L$29:$L$1028,障害学生情報入力シート!$E$29:$E$1028,障害学生情報入力シート!$E$6,障害学生情報入力シート!$F$29:$F$1028,障害学生情報入力シート!$F$2,障害学生情報入力シート!$G$29:$G$1028,AB$230,障害学生情報入力シート!$H$29:$H$1028,AB$231,障害学生情報入力シート!$D$29:$D$1028,"&lt;&gt;"&amp;"",障害学生情報入力シート!$D$29:$D$1028,"&lt;&gt;"&amp;"入学しなかった")</f>
        <v>0</v>
      </c>
      <c r="AC189" s="1257">
        <f>SUMIFS(※集計※障害学生情報入力シート!$L$29:$L$1028,障害学生情報入力シート!$E$29:$E$1028,障害学生情報入力シート!$E$6,障害学生情報入力シート!$F$29:$F$1028,障害学生情報入力シート!$F$2,障害学生情報入力シート!$G$29:$G$1028,AC$230,障害学生情報入力シート!$H$29:$H$1028,AC$231,障害学生情報入力シート!$D$29:$D$1028,"&lt;&gt;"&amp;"",障害学生情報入力シート!$D$29:$D$1028,"&lt;&gt;"&amp;"入学しなかった")</f>
        <v>0</v>
      </c>
      <c r="AD189" s="1169">
        <f>SUMIFS(※集計※障害学生情報入力シート!$L$29:$L$1028,障害学生情報入力シート!$E$29:$E$1028,障害学生情報入力シート!$E$6,障害学生情報入力シート!$F$29:$F$1028,障害学生情報入力シート!$F$2,障害学生情報入力シート!$G$29:$G$1028,AD$230,障害学生情報入力シート!$H$29:$H$1028,AD$231,障害学生情報入力シート!$D$29:$D$1028,"&lt;&gt;"&amp;"",障害学生情報入力シート!$D$29:$D$1028,"&lt;&gt;"&amp;"入学しなかった")</f>
        <v>0</v>
      </c>
      <c r="AE189" s="1169">
        <f>SUMIFS(※集計※障害学生情報入力シート!$L$29:$L$1028,障害学生情報入力シート!$E$29:$E$1028,障害学生情報入力シート!$E$6,障害学生情報入力シート!$F$29:$F$1028,障害学生情報入力シート!$F$2,障害学生情報入力シート!$G$29:$G$1028,AE$230,障害学生情報入力シート!$H$29:$H$1028,AE$231,障害学生情報入力シート!$D$29:$D$1028,"&lt;&gt;"&amp;"",障害学生情報入力シート!$D$29:$D$1028,"&lt;&gt;"&amp;"入学しなかった")</f>
        <v>0</v>
      </c>
      <c r="AF189" s="1258">
        <f>SUMIFS(※集計※障害学生情報入力シート!$L$29:$L$1028,障害学生情報入力シート!$E$29:$E$1028,障害学生情報入力シート!$E$6,障害学生情報入力シート!$F$29:$F$1028,障害学生情報入力シート!$F$2,障害学生情報入力シート!$G$29:$G$1028,AF$230,障害学生情報入力シート!$H$29:$H$1028,AF$231,障害学生情報入力シート!$D$29:$D$1028,"&lt;&gt;"&amp;"",障害学生情報入力シート!$D$29:$D$1028,"&lt;&gt;"&amp;"入学しなかった")</f>
        <v>0</v>
      </c>
      <c r="AG189" s="1328">
        <f t="shared" si="15"/>
        <v>0</v>
      </c>
    </row>
    <row r="190" spans="1:33" s="151" customFormat="1" ht="18" customHeight="1" x14ac:dyDescent="0.4">
      <c r="A190" s="2236"/>
      <c r="B190" s="2221" t="s">
        <v>1606</v>
      </c>
      <c r="C190" s="2222"/>
      <c r="D190" s="2225" t="s">
        <v>1605</v>
      </c>
      <c r="E190" s="2225"/>
      <c r="F190" s="2225"/>
      <c r="G190" s="1150">
        <f>COUNTIFS(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0" s="1151">
        <f>COUNTIFS(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0" s="1152">
        <f>COUNTIFS(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0" s="1153">
        <f>COUNTIFS(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0" s="1154">
        <f>COUNTIFS(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0" s="1152">
        <f>COUNTIFS(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0" s="1153">
        <f>COUNTIFS(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0" s="1154">
        <f>COUNTIFS(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0" s="1154">
        <f>COUNTIFS(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0" s="1152">
        <f>COUNTIFS(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0" s="1153">
        <f>COUNTIFS(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0" s="1153">
        <f>COUNTIFS(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0" s="1154">
        <f>COUNTIFS(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0" s="1154">
        <f>COUNTIFS(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0" s="1260">
        <f>COUNTIFS(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0" s="1152">
        <f>COUNTIFS(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0" s="1153">
        <f>COUNTIFS(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0" s="1154">
        <f>COUNTIFS(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0" s="1154">
        <f>COUNTIFS(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0" s="1154">
        <f>COUNTIFS(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0" s="1158">
        <f>COUNTIFS(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0" s="1159">
        <f>COUNTIFS(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0" s="1161">
        <f>COUNTIFS(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0" s="1162">
        <f>COUNTIFS(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0" s="1162">
        <f>COUNTIFS(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0" s="1163">
        <f>COUNTIFS(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0" s="1322">
        <f t="shared" si="15"/>
        <v>0</v>
      </c>
    </row>
    <row r="191" spans="1:33" s="151" customFormat="1" ht="18" customHeight="1" x14ac:dyDescent="0.4">
      <c r="A191" s="2236"/>
      <c r="B191" s="2223"/>
      <c r="C191" s="2224"/>
      <c r="D191" s="1323"/>
      <c r="E191" s="2226" t="s">
        <v>1602</v>
      </c>
      <c r="F191" s="2227"/>
      <c r="G191" s="1119">
        <f>SUMIFS(※集計※障害学生情報入力シート!$K$29:$K$1028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1" s="717">
        <f>SUMIFS(※集計※障害学生情報入力シート!$K$29:$K$1028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1" s="1120">
        <f>SUMIFS(※集計※障害学生情報入力シート!$K$29:$K$1028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1" s="1121">
        <f>SUMIFS(※集計※障害学生情報入力シート!$K$29:$K$1028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1" s="1122">
        <f>SUMIFS(※集計※障害学生情報入力シート!$K$29:$K$1028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1" s="1120">
        <f>SUMIFS(※集計※障害学生情報入力シート!$K$29:$K$1028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1" s="1121">
        <f>SUMIFS(※集計※障害学生情報入力シート!$K$29:$K$1028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1" s="1122">
        <f>SUMIFS(※集計※障害学生情報入力シート!$K$29:$K$1028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1" s="1122">
        <f>SUMIFS(※集計※障害学生情報入力シート!$K$29:$K$1028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1" s="1120">
        <f>SUMIFS(※集計※障害学生情報入力シート!$K$29:$K$1028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1" s="1121">
        <f>SUMIFS(※集計※障害学生情報入力シート!$K$29:$K$1028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1" s="1121">
        <f>SUMIFS(※集計※障害学生情報入力シート!$K$29:$K$1028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1" s="1122">
        <f>SUMIFS(※集計※障害学生情報入力シート!$K$29:$K$1028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1" s="1122">
        <f>SUMIFS(※集計※障害学生情報入力シート!$K$29:$K$1028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1" s="1249">
        <f>SUMIFS(※集計※障害学生情報入力シート!$K$29:$K$1028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1" s="1120">
        <f>SUMIFS(※集計※障害学生情報入力シート!$K$29:$K$1028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1" s="1121">
        <f>SUMIFS(※集計※障害学生情報入力シート!$K$29:$K$1028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1" s="1122">
        <f>SUMIFS(※集計※障害学生情報入力シート!$K$29:$K$1028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1" s="1122">
        <f>SUMIFS(※集計※障害学生情報入力シート!$K$29:$K$1028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1" s="1122">
        <f>SUMIFS(※集計※障害学生情報入力シート!$K$29:$K$1028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1" s="1249">
        <f>SUMIFS(※集計※障害学生情報入力シート!$K$29:$K$1028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1" s="1120">
        <f>SUMIFS(※集計※障害学生情報入力シート!$K$29:$K$1028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1" s="1250">
        <f>SUMIFS(※集計※障害学生情報入力シート!$K$29:$K$1028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1" s="1123">
        <f>SUMIFS(※集計※障害学生情報入力シート!$K$29:$K$1028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1" s="1123">
        <f>SUMIFS(※集計※障害学生情報入力シート!$K$29:$K$1028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1" s="1251">
        <f>SUMIFS(※集計※障害学生情報入力シート!$K$29:$K$1028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1" s="1324">
        <f t="shared" si="15"/>
        <v>0</v>
      </c>
    </row>
    <row r="192" spans="1:33" s="151" customFormat="1" ht="18" customHeight="1" x14ac:dyDescent="0.4">
      <c r="A192" s="2236"/>
      <c r="B192" s="1329"/>
      <c r="C192" s="1325"/>
      <c r="D192" s="1326"/>
      <c r="E192" s="1326"/>
      <c r="F192" s="1327" t="s">
        <v>1919</v>
      </c>
      <c r="G192" s="1255">
        <f>SUMIFS(※集計※障害学生情報入力シート!$L$29:$L$1028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2" s="1256">
        <f>SUMIFS(※集計※障害学生情報入力シート!$L$29:$L$1028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2" s="1127">
        <f>SUMIFS(※集計※障害学生情報入力シート!$L$29:$L$1028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2" s="1128">
        <f>SUMIFS(※集計※障害学生情報入力シート!$L$29:$L$1028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2" s="1125">
        <f>SUMIFS(※集計※障害学生情報入力シート!$L$29:$L$1028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2" s="1127">
        <f>SUMIFS(※集計※障害学生情報入力シート!$L$29:$L$1028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2" s="1128">
        <f>SUMIFS(※集計※障害学生情報入力シート!$L$29:$L$1028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2" s="1125">
        <f>SUMIFS(※集計※障害学生情報入力シート!$L$29:$L$1028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2" s="1125">
        <f>SUMIFS(※集計※障害学生情報入力シート!$L$29:$L$1028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2" s="1127">
        <f>SUMIFS(※集計※障害学生情報入力シート!$L$29:$L$1028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2" s="1128">
        <f>SUMIFS(※集計※障害学生情報入力シート!$L$29:$L$1028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2" s="1128">
        <f>SUMIFS(※集計※障害学生情報入力シート!$L$29:$L$1028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2" s="1125">
        <f>SUMIFS(※集計※障害学生情報入力シート!$L$29:$L$1028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2" s="1125">
        <f>SUMIFS(※集計※障害学生情報入力シート!$L$29:$L$1028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2" s="1126">
        <f>SUMIFS(※集計※障害学生情報入力シート!$L$29:$L$1028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2" s="1127">
        <f>SUMIFS(※集計※障害学生情報入力シート!$L$29:$L$1028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2" s="1128">
        <f>SUMIFS(※集計※障害学生情報入力シート!$L$29:$L$1028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2" s="1125">
        <f>SUMIFS(※集計※障害学生情報入力シート!$L$29:$L$1028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2" s="1125">
        <f>SUMIFS(※集計※障害学生情報入力シート!$L$29:$L$1028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2" s="1125">
        <f>SUMIFS(※集計※障害学生情報入力シート!$L$29:$L$1028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2" s="1126">
        <f>SUMIFS(※集計※障害学生情報入力シート!$L$29:$L$1028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2" s="1127">
        <f>SUMIFS(※集計※障害学生情報入力シート!$L$29:$L$1028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2" s="1257">
        <f>SUMIFS(※集計※障害学生情報入力シート!$L$29:$L$1028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2" s="1169">
        <f>SUMIFS(※集計※障害学生情報入力シート!$L$29:$L$1028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2" s="1169">
        <f>SUMIFS(※集計※障害学生情報入力シート!$L$29:$L$1028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2" s="1258">
        <f>SUMIFS(※集計※障害学生情報入力シート!$L$29:$L$1028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2" s="1328">
        <f t="shared" si="15"/>
        <v>0</v>
      </c>
    </row>
    <row r="193" spans="1:33" s="151" customFormat="1" ht="18" customHeight="1" x14ac:dyDescent="0.4">
      <c r="A193" s="2236"/>
      <c r="B193" s="2221" t="s">
        <v>1607</v>
      </c>
      <c r="C193" s="2222"/>
      <c r="D193" s="2225" t="s">
        <v>1605</v>
      </c>
      <c r="E193" s="2225"/>
      <c r="F193" s="2225"/>
      <c r="G193" s="1150">
        <f>COUNTIFS(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3" s="1151">
        <f>COUNTIFS(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3" s="1152">
        <f>COUNTIFS(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3" s="1153">
        <f>COUNTIFS(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3" s="1154">
        <f>COUNTIFS(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3" s="1152">
        <f>COUNTIFS(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3" s="1153">
        <f>COUNTIFS(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3" s="1154">
        <f>COUNTIFS(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3" s="1154">
        <f>COUNTIFS(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3" s="1152">
        <f>COUNTIFS(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3" s="1153">
        <f>COUNTIFS(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3" s="1153">
        <f>COUNTIFS(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3" s="1154">
        <f>COUNTIFS(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3" s="1154">
        <f>COUNTIFS(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3" s="1260">
        <f>COUNTIFS(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3" s="1152">
        <f>COUNTIFS(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3" s="1153">
        <f>COUNTIFS(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3" s="1154">
        <f>COUNTIFS(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3" s="1154">
        <f>COUNTIFS(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3" s="1154">
        <f>COUNTIFS(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3" s="1158">
        <f>COUNTIFS(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3" s="1159">
        <f>COUNTIFS(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3" s="1161">
        <f>COUNTIFS(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3" s="1162">
        <f>COUNTIFS(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3" s="1162">
        <f>COUNTIFS(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3" s="1163">
        <f>COUNTIFS(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3" s="1322">
        <f t="shared" si="15"/>
        <v>0</v>
      </c>
    </row>
    <row r="194" spans="1:33" s="151" customFormat="1" ht="18" customHeight="1" x14ac:dyDescent="0.4">
      <c r="A194" s="2236"/>
      <c r="B194" s="2223"/>
      <c r="C194" s="2224"/>
      <c r="D194" s="1323"/>
      <c r="E194" s="2226" t="s">
        <v>1602</v>
      </c>
      <c r="F194" s="2227"/>
      <c r="G194" s="1119">
        <f>SUMIFS(※集計※障害学生情報入力シート!$K$29:$K$1028,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4" s="717">
        <f>SUMIFS(※集計※障害学生情報入力シート!$K$29:$K$1028,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4" s="1120">
        <f>SUMIFS(※集計※障害学生情報入力シート!$K$29:$K$1028,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4" s="1121">
        <f>SUMIFS(※集計※障害学生情報入力シート!$K$29:$K$1028,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4" s="1122">
        <f>SUMIFS(※集計※障害学生情報入力シート!$K$29:$K$1028,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4" s="1120">
        <f>SUMIFS(※集計※障害学生情報入力シート!$K$29:$K$1028,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4" s="1121">
        <f>SUMIFS(※集計※障害学生情報入力シート!$K$29:$K$1028,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4" s="1122">
        <f>SUMIFS(※集計※障害学生情報入力シート!$K$29:$K$1028,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4" s="1122">
        <f>SUMIFS(※集計※障害学生情報入力シート!$K$29:$K$1028,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4" s="1120">
        <f>SUMIFS(※集計※障害学生情報入力シート!$K$29:$K$1028,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4" s="1121">
        <f>SUMIFS(※集計※障害学生情報入力シート!$K$29:$K$1028,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4" s="1121">
        <f>SUMIFS(※集計※障害学生情報入力シート!$K$29:$K$1028,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4" s="1122">
        <f>SUMIFS(※集計※障害学生情報入力シート!$K$29:$K$1028,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4" s="1122">
        <f>SUMIFS(※集計※障害学生情報入力シート!$K$29:$K$1028,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4" s="1249">
        <f>SUMIFS(※集計※障害学生情報入力シート!$K$29:$K$1028,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4" s="1120">
        <f>SUMIFS(※集計※障害学生情報入力シート!$K$29:$K$1028,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4" s="1121">
        <f>SUMIFS(※集計※障害学生情報入力シート!$K$29:$K$1028,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4" s="1122">
        <f>SUMIFS(※集計※障害学生情報入力シート!$K$29:$K$1028,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4" s="1122">
        <f>SUMIFS(※集計※障害学生情報入力シート!$K$29:$K$1028,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4" s="1122">
        <f>SUMIFS(※集計※障害学生情報入力シート!$K$29:$K$1028,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4" s="1249">
        <f>SUMIFS(※集計※障害学生情報入力シート!$K$29:$K$1028,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4" s="1120">
        <f>SUMIFS(※集計※障害学生情報入力シート!$K$29:$K$1028,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4" s="1250">
        <f>SUMIFS(※集計※障害学生情報入力シート!$K$29:$K$1028,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4" s="1123">
        <f>SUMIFS(※集計※障害学生情報入力シート!$K$29:$K$1028,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4" s="1123">
        <f>SUMIFS(※集計※障害学生情報入力シート!$K$29:$K$1028,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4" s="1251">
        <f>SUMIFS(※集計※障害学生情報入力シート!$K$29:$K$1028,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4" s="1324">
        <f t="shared" si="15"/>
        <v>0</v>
      </c>
    </row>
    <row r="195" spans="1:33" s="151" customFormat="1" ht="18" customHeight="1" x14ac:dyDescent="0.4">
      <c r="A195" s="2236"/>
      <c r="B195" s="1316"/>
      <c r="C195" s="1325"/>
      <c r="D195" s="1326"/>
      <c r="E195" s="1326"/>
      <c r="F195" s="1327" t="s">
        <v>1919</v>
      </c>
      <c r="G195" s="1255">
        <f>SUMIFS(※集計※障害学生情報入力シート!$L$29:$L$1028,障害学生情報入力シート!$E$29:$E$1028,障害学生情報入力シート!$E$6,障害学生情報入力シート!$F$29:$F$1028,障害学生情報入力シート!$F$4,障害学生情報入力シート!$G$29:$G$1028,G$230,障害学生情報入力シート!$H$29:$H$1028,G$231,障害学生情報入力シート!$D$29:$D$1028,"&lt;&gt;"&amp;"",障害学生情報入力シート!$D$29:$D$1028,"&lt;&gt;"&amp;"入学しなかった")</f>
        <v>0</v>
      </c>
      <c r="H195" s="1256">
        <f>SUMIFS(※集計※障害学生情報入力シート!$L$29:$L$1028,障害学生情報入力シート!$E$29:$E$1028,障害学生情報入力シート!$E$6,障害学生情報入力シート!$F$29:$F$1028,障害学生情報入力シート!$F$4,障害学生情報入力シート!$G$29:$G$1028,H$230,障害学生情報入力シート!$H$29:$H$1028,H$231,障害学生情報入力シート!$D$29:$D$1028,"&lt;&gt;"&amp;"",障害学生情報入力シート!$D$29:$D$1028,"&lt;&gt;"&amp;"入学しなかった")</f>
        <v>0</v>
      </c>
      <c r="I195" s="1127">
        <f>SUMIFS(※集計※障害学生情報入力シート!$L$29:$L$1028,障害学生情報入力シート!$E$29:$E$1028,障害学生情報入力シート!$E$6,障害学生情報入力シート!$F$29:$F$1028,障害学生情報入力シート!$F$4,障害学生情報入力シート!$G$29:$G$1028,I$230,障害学生情報入力シート!$H$29:$H$1028,I$231,障害学生情報入力シート!$D$29:$D$1028,"&lt;&gt;"&amp;"",障害学生情報入力シート!$D$29:$D$1028,"&lt;&gt;"&amp;"入学しなかった")</f>
        <v>0</v>
      </c>
      <c r="J195" s="1128">
        <f>SUMIFS(※集計※障害学生情報入力シート!$L$29:$L$1028,障害学生情報入力シート!$E$29:$E$1028,障害学生情報入力シート!$E$6,障害学生情報入力シート!$F$29:$F$1028,障害学生情報入力シート!$F$4,障害学生情報入力シート!$G$29:$G$1028,J$230,障害学生情報入力シート!$H$29:$H$1028,J$231,障害学生情報入力シート!$D$29:$D$1028,"&lt;&gt;"&amp;"",障害学生情報入力シート!$D$29:$D$1028,"&lt;&gt;"&amp;"入学しなかった")</f>
        <v>0</v>
      </c>
      <c r="K195" s="1125">
        <f>SUMIFS(※集計※障害学生情報入力シート!$L$29:$L$1028,障害学生情報入力シート!$E$29:$E$1028,障害学生情報入力シート!$E$6,障害学生情報入力シート!$F$29:$F$1028,障害学生情報入力シート!$F$4,障害学生情報入力シート!$G$29:$G$1028,K$230,障害学生情報入力シート!$H$29:$H$1028,K$231,障害学生情報入力シート!$D$29:$D$1028,"&lt;&gt;"&amp;"",障害学生情報入力シート!$D$29:$D$1028,"&lt;&gt;"&amp;"入学しなかった")</f>
        <v>0</v>
      </c>
      <c r="L195" s="1127">
        <f>SUMIFS(※集計※障害学生情報入力シート!$L$29:$L$1028,障害学生情報入力シート!$E$29:$E$1028,障害学生情報入力シート!$E$6,障害学生情報入力シート!$F$29:$F$1028,障害学生情報入力シート!$F$4,障害学生情報入力シート!$G$29:$G$1028,L$230,障害学生情報入力シート!$H$29:$H$1028,L$231,障害学生情報入力シート!$D$29:$D$1028,"&lt;&gt;"&amp;"",障害学生情報入力シート!$D$29:$D$1028,"&lt;&gt;"&amp;"入学しなかった")</f>
        <v>0</v>
      </c>
      <c r="M195" s="1128">
        <f>SUMIFS(※集計※障害学生情報入力シート!$L$29:$L$1028,障害学生情報入力シート!$E$29:$E$1028,障害学生情報入力シート!$E$6,障害学生情報入力シート!$F$29:$F$1028,障害学生情報入力シート!$F$4,障害学生情報入力シート!$G$29:$G$1028,M$230,障害学生情報入力シート!$H$29:$H$1028,M$231,障害学生情報入力シート!$D$29:$D$1028,"&lt;&gt;"&amp;"",障害学生情報入力シート!$D$29:$D$1028,"&lt;&gt;"&amp;"入学しなかった")</f>
        <v>0</v>
      </c>
      <c r="N195" s="1125">
        <f>SUMIFS(※集計※障害学生情報入力シート!$L$29:$L$1028,障害学生情報入力シート!$E$29:$E$1028,障害学生情報入力シート!$E$6,障害学生情報入力シート!$F$29:$F$1028,障害学生情報入力シート!$F$4,障害学生情報入力シート!$G$29:$G$1028,N$230,障害学生情報入力シート!$H$29:$H$1028,N$231,障害学生情報入力シート!$D$29:$D$1028,"&lt;&gt;"&amp;"",障害学生情報入力シート!$D$29:$D$1028,"&lt;&gt;"&amp;"入学しなかった")</f>
        <v>0</v>
      </c>
      <c r="O195" s="1125">
        <f>SUMIFS(※集計※障害学生情報入力シート!$L$29:$L$1028,障害学生情報入力シート!$E$29:$E$1028,障害学生情報入力シート!$E$6,障害学生情報入力シート!$F$29:$F$1028,障害学生情報入力シート!$F$4,障害学生情報入力シート!$G$29:$G$1028,O$230,障害学生情報入力シート!$H$29:$H$1028,O$231,障害学生情報入力シート!$D$29:$D$1028,"&lt;&gt;"&amp;"",障害学生情報入力シート!$D$29:$D$1028,"&lt;&gt;"&amp;"入学しなかった")</f>
        <v>0</v>
      </c>
      <c r="P195" s="1127">
        <f>SUMIFS(※集計※障害学生情報入力シート!$L$29:$L$1028,障害学生情報入力シート!$E$29:$E$1028,障害学生情報入力シート!$E$6,障害学生情報入力シート!$F$29:$F$1028,障害学生情報入力シート!$F$4,障害学生情報入力シート!$G$29:$G$1028,P$230,障害学生情報入力シート!$H$29:$H$1028,P$231,障害学生情報入力シート!$D$29:$D$1028,"&lt;&gt;"&amp;"",障害学生情報入力シート!$D$29:$D$1028,"&lt;&gt;"&amp;"入学しなかった")</f>
        <v>0</v>
      </c>
      <c r="Q195" s="1128">
        <f>SUMIFS(※集計※障害学生情報入力シート!$L$29:$L$1028,障害学生情報入力シート!$E$29:$E$1028,障害学生情報入力シート!$E$6,障害学生情報入力シート!$F$29:$F$1028,障害学生情報入力シート!$F$4,障害学生情報入力シート!$G$29:$G$1028,Q$230,障害学生情報入力シート!$H$29:$H$1028,Q$231,障害学生情報入力シート!$D$29:$D$1028,"&lt;&gt;"&amp;"",障害学生情報入力シート!$D$29:$D$1028,"&lt;&gt;"&amp;"入学しなかった")</f>
        <v>0</v>
      </c>
      <c r="R195" s="1128">
        <f>SUMIFS(※集計※障害学生情報入力シート!$L$29:$L$1028,障害学生情報入力シート!$E$29:$E$1028,障害学生情報入力シート!$E$6,障害学生情報入力シート!$F$29:$F$1028,障害学生情報入力シート!$F$4,障害学生情報入力シート!$G$29:$G$1028,R$230,障害学生情報入力シート!$H$29:$H$1028,R$231,障害学生情報入力シート!$D$29:$D$1028,"&lt;&gt;"&amp;"",障害学生情報入力シート!$D$29:$D$1028,"&lt;&gt;"&amp;"入学しなかった")</f>
        <v>0</v>
      </c>
      <c r="S195" s="1125">
        <f>SUMIFS(※集計※障害学生情報入力シート!$L$29:$L$1028,障害学生情報入力シート!$E$29:$E$1028,障害学生情報入力シート!$E$6,障害学生情報入力シート!$F$29:$F$1028,障害学生情報入力シート!$F$4,障害学生情報入力シート!$G$29:$G$1028,S$230,障害学生情報入力シート!$H$29:$H$1028,S$231,障害学生情報入力シート!$D$29:$D$1028,"&lt;&gt;"&amp;"",障害学生情報入力シート!$D$29:$D$1028,"&lt;&gt;"&amp;"入学しなかった")</f>
        <v>0</v>
      </c>
      <c r="T195" s="1125">
        <f>SUMIFS(※集計※障害学生情報入力シート!$L$29:$L$1028,障害学生情報入力シート!$E$29:$E$1028,障害学生情報入力シート!$E$6,障害学生情報入力シート!$F$29:$F$1028,障害学生情報入力シート!$F$4,障害学生情報入力シート!$G$29:$G$1028,T$230,障害学生情報入力シート!$H$29:$H$1028,T$231,障害学生情報入力シート!$D$29:$D$1028,"&lt;&gt;"&amp;"",障害学生情報入力シート!$D$29:$D$1028,"&lt;&gt;"&amp;"入学しなかった")</f>
        <v>0</v>
      </c>
      <c r="U195" s="1126">
        <f>SUMIFS(※集計※障害学生情報入力シート!$L$29:$L$1028,障害学生情報入力シート!$E$29:$E$1028,障害学生情報入力シート!$E$6,障害学生情報入力シート!$F$29:$F$1028,障害学生情報入力シート!$F$4,障害学生情報入力シート!$G$29:$G$1028,U$230,障害学生情報入力シート!$H$29:$H$1028,U$231,障害学生情報入力シート!$D$29:$D$1028,"&lt;&gt;"&amp;"",障害学生情報入力シート!$D$29:$D$1028,"&lt;&gt;"&amp;"入学しなかった")</f>
        <v>0</v>
      </c>
      <c r="V195" s="1127">
        <f>SUMIFS(※集計※障害学生情報入力シート!$L$29:$L$1028,障害学生情報入力シート!$E$29:$E$1028,障害学生情報入力シート!$E$6,障害学生情報入力シート!$F$29:$F$1028,障害学生情報入力シート!$F$4,障害学生情報入力シート!$G$29:$G$1028,V$230,障害学生情報入力シート!$H$29:$H$1028,V$231,障害学生情報入力シート!$D$29:$D$1028,"&lt;&gt;"&amp;"",障害学生情報入力シート!$D$29:$D$1028,"&lt;&gt;"&amp;"入学しなかった")</f>
        <v>0</v>
      </c>
      <c r="W195" s="1128">
        <f>SUMIFS(※集計※障害学生情報入力シート!$L$29:$L$1028,障害学生情報入力シート!$E$29:$E$1028,障害学生情報入力シート!$E$6,障害学生情報入力シート!$F$29:$F$1028,障害学生情報入力シート!$F$4,障害学生情報入力シート!$G$29:$G$1028,W$230,障害学生情報入力シート!$H$29:$H$1028,W$231,障害学生情報入力シート!$D$29:$D$1028,"&lt;&gt;"&amp;"",障害学生情報入力シート!$D$29:$D$1028,"&lt;&gt;"&amp;"入学しなかった")</f>
        <v>0</v>
      </c>
      <c r="X195" s="1125">
        <f>SUMIFS(※集計※障害学生情報入力シート!$L$29:$L$1028,障害学生情報入力シート!$E$29:$E$1028,障害学生情報入力シート!$E$6,障害学生情報入力シート!$F$29:$F$1028,障害学生情報入力シート!$F$4,障害学生情報入力シート!$G$29:$G$1028,X$230,障害学生情報入力シート!$H$29:$H$1028,X$231,障害学生情報入力シート!$D$29:$D$1028,"&lt;&gt;"&amp;"",障害学生情報入力シート!$D$29:$D$1028,"&lt;&gt;"&amp;"入学しなかった")</f>
        <v>0</v>
      </c>
      <c r="Y195" s="1125">
        <f>SUMIFS(※集計※障害学生情報入力シート!$L$29:$L$1028,障害学生情報入力シート!$E$29:$E$1028,障害学生情報入力シート!$E$6,障害学生情報入力シート!$F$29:$F$1028,障害学生情報入力シート!$F$4,障害学生情報入力シート!$G$29:$G$1028,Y$230,障害学生情報入力シート!$H$29:$H$1028,Y$231,障害学生情報入力シート!$D$29:$D$1028,"&lt;&gt;"&amp;"",障害学生情報入力シート!$D$29:$D$1028,"&lt;&gt;"&amp;"入学しなかった")</f>
        <v>0</v>
      </c>
      <c r="Z195" s="1125">
        <f>SUMIFS(※集計※障害学生情報入力シート!$L$29:$L$1028,障害学生情報入力シート!$E$29:$E$1028,障害学生情報入力シート!$E$6,障害学生情報入力シート!$F$29:$F$1028,障害学生情報入力シート!$F$4,障害学生情報入力シート!$G$29:$G$1028,Z$230,障害学生情報入力シート!$H$29:$H$1028,Z$231,障害学生情報入力シート!$D$29:$D$1028,"&lt;&gt;"&amp;"",障害学生情報入力シート!$D$29:$D$1028,"&lt;&gt;"&amp;"入学しなかった")</f>
        <v>0</v>
      </c>
      <c r="AA195" s="1126">
        <f>SUMIFS(※集計※障害学生情報入力シート!$L$29:$L$1028,障害学生情報入力シート!$E$29:$E$1028,障害学生情報入力シート!$E$6,障害学生情報入力シート!$F$29:$F$1028,障害学生情報入力シート!$F$4,障害学生情報入力シート!$G$29:$G$1028,AA$230,障害学生情報入力シート!$H$29:$H$1028,AA$231,障害学生情報入力シート!$D$29:$D$1028,"&lt;&gt;"&amp;"",障害学生情報入力シート!$D$29:$D$1028,"&lt;&gt;"&amp;"入学しなかった")</f>
        <v>0</v>
      </c>
      <c r="AB195" s="1127">
        <f>SUMIFS(※集計※障害学生情報入力シート!$L$29:$L$1028,障害学生情報入力シート!$E$29:$E$1028,障害学生情報入力シート!$E$6,障害学生情報入力シート!$F$29:$F$1028,障害学生情報入力シート!$F$4,障害学生情報入力シート!$G$29:$G$1028,AB$230,障害学生情報入力シート!$H$29:$H$1028,AB$231,障害学生情報入力シート!$D$29:$D$1028,"&lt;&gt;"&amp;"",障害学生情報入力シート!$D$29:$D$1028,"&lt;&gt;"&amp;"入学しなかった")</f>
        <v>0</v>
      </c>
      <c r="AC195" s="1257">
        <f>SUMIFS(※集計※障害学生情報入力シート!$L$29:$L$1028,障害学生情報入力シート!$E$29:$E$1028,障害学生情報入力シート!$E$6,障害学生情報入力シート!$F$29:$F$1028,障害学生情報入力シート!$F$4,障害学生情報入力シート!$G$29:$G$1028,AC$230,障害学生情報入力シート!$H$29:$H$1028,AC$231,障害学生情報入力シート!$D$29:$D$1028,"&lt;&gt;"&amp;"",障害学生情報入力シート!$D$29:$D$1028,"&lt;&gt;"&amp;"入学しなかった")</f>
        <v>0</v>
      </c>
      <c r="AD195" s="1169">
        <f>SUMIFS(※集計※障害学生情報入力シート!$L$29:$L$1028,障害学生情報入力シート!$E$29:$E$1028,障害学生情報入力シート!$E$6,障害学生情報入力シート!$F$29:$F$1028,障害学生情報入力シート!$F$4,障害学生情報入力シート!$G$29:$G$1028,AD$230,障害学生情報入力シート!$H$29:$H$1028,AD$231,障害学生情報入力シート!$D$29:$D$1028,"&lt;&gt;"&amp;"",障害学生情報入力シート!$D$29:$D$1028,"&lt;&gt;"&amp;"入学しなかった")</f>
        <v>0</v>
      </c>
      <c r="AE195" s="1169">
        <f>SUMIFS(※集計※障害学生情報入力シート!$L$29:$L$1028,障害学生情報入力シート!$E$29:$E$1028,障害学生情報入力シート!$E$6,障害学生情報入力シート!$F$29:$F$1028,障害学生情報入力シート!$F$4,障害学生情報入力シート!$G$29:$G$1028,AE$230,障害学生情報入力シート!$H$29:$H$1028,AE$231,障害学生情報入力シート!$D$29:$D$1028,"&lt;&gt;"&amp;"",障害学生情報入力シート!$D$29:$D$1028,"&lt;&gt;"&amp;"入学しなかった")</f>
        <v>0</v>
      </c>
      <c r="AF195" s="1258">
        <f>SUMIFS(※集計※障害学生情報入力シート!$L$29:$L$1028,障害学生情報入力シート!$E$29:$E$1028,障害学生情報入力シート!$E$6,障害学生情報入力シート!$F$29:$F$1028,障害学生情報入力シート!$F$4,障害学生情報入力シート!$G$29:$G$1028,AF$230,障害学生情報入力シート!$H$29:$H$1028,AF$231,障害学生情報入力シート!$D$29:$D$1028,"&lt;&gt;"&amp;"",障害学生情報入力シート!$D$29:$D$1028,"&lt;&gt;"&amp;"入学しなかった")</f>
        <v>0</v>
      </c>
      <c r="AG195" s="1328">
        <f t="shared" si="15"/>
        <v>0</v>
      </c>
    </row>
    <row r="196" spans="1:33" s="151" customFormat="1" ht="18" customHeight="1" x14ac:dyDescent="0.4">
      <c r="A196" s="2236"/>
      <c r="B196" s="2221" t="s">
        <v>1608</v>
      </c>
      <c r="C196" s="2222"/>
      <c r="D196" s="2225" t="s">
        <v>1605</v>
      </c>
      <c r="E196" s="2225"/>
      <c r="F196" s="2225"/>
      <c r="G196" s="1150">
        <f>COUNTIFS(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6" s="1151">
        <f>COUNTIFS(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6" s="1152">
        <f>COUNTIFS(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6" s="1153">
        <f>COUNTIFS(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6" s="1154">
        <f>COUNTIFS(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6" s="1152">
        <f>COUNTIFS(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6" s="1153">
        <f>COUNTIFS(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6" s="1154">
        <f>COUNTIFS(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6" s="1154">
        <f>COUNTIFS(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6" s="1152">
        <f>COUNTIFS(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6" s="1153">
        <f>COUNTIFS(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6" s="1153">
        <f>COUNTIFS(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6" s="1154">
        <f>COUNTIFS(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6" s="1154">
        <f>COUNTIFS(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6" s="1260">
        <f>COUNTIFS(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6" s="1152">
        <f>COUNTIFS(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6" s="1153">
        <f>COUNTIFS(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6" s="1154">
        <f>COUNTIFS(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6" s="1154">
        <f>COUNTIFS(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6" s="1154">
        <f>COUNTIFS(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6" s="1158">
        <f>COUNTIFS(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6" s="1159">
        <f>COUNTIFS(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6" s="1161">
        <f>COUNTIFS(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6" s="1162">
        <f>COUNTIFS(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6" s="1162">
        <f>COUNTIFS(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6" s="1163">
        <f>COUNTIFS(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6" s="1322">
        <f t="shared" si="15"/>
        <v>0</v>
      </c>
    </row>
    <row r="197" spans="1:33" s="151" customFormat="1" ht="18" customHeight="1" x14ac:dyDescent="0.4">
      <c r="A197" s="2236"/>
      <c r="B197" s="2223"/>
      <c r="C197" s="2224"/>
      <c r="D197" s="1323"/>
      <c r="E197" s="2226" t="s">
        <v>1602</v>
      </c>
      <c r="F197" s="2227"/>
      <c r="G197" s="1119">
        <f>SUMIFS(※集計※障害学生情報入力シート!$K$29:$K$1028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7" s="717">
        <f>SUMIFS(※集計※障害学生情報入力シート!$K$29:$K$1028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7" s="1120">
        <f>SUMIFS(※集計※障害学生情報入力シート!$K$29:$K$1028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7" s="1121">
        <f>SUMIFS(※集計※障害学生情報入力シート!$K$29:$K$1028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7" s="1122">
        <f>SUMIFS(※集計※障害学生情報入力シート!$K$29:$K$1028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7" s="1120">
        <f>SUMIFS(※集計※障害学生情報入力シート!$K$29:$K$1028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7" s="1121">
        <f>SUMIFS(※集計※障害学生情報入力シート!$K$29:$K$1028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7" s="1122">
        <f>SUMIFS(※集計※障害学生情報入力シート!$K$29:$K$1028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7" s="1122">
        <f>SUMIFS(※集計※障害学生情報入力シート!$K$29:$K$1028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7" s="1120">
        <f>SUMIFS(※集計※障害学生情報入力シート!$K$29:$K$1028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7" s="1121">
        <f>SUMIFS(※集計※障害学生情報入力シート!$K$29:$K$1028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7" s="1121">
        <f>SUMIFS(※集計※障害学生情報入力シート!$K$29:$K$1028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7" s="1122">
        <f>SUMIFS(※集計※障害学生情報入力シート!$K$29:$K$1028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7" s="1122">
        <f>SUMIFS(※集計※障害学生情報入力シート!$K$29:$K$1028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7" s="1249">
        <f>SUMIFS(※集計※障害学生情報入力シート!$K$29:$K$1028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7" s="1120">
        <f>SUMIFS(※集計※障害学生情報入力シート!$K$29:$K$1028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7" s="1121">
        <f>SUMIFS(※集計※障害学生情報入力シート!$K$29:$K$1028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7" s="1122">
        <f>SUMIFS(※集計※障害学生情報入力シート!$K$29:$K$1028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7" s="1122">
        <f>SUMIFS(※集計※障害学生情報入力シート!$K$29:$K$1028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7" s="1122">
        <f>SUMIFS(※集計※障害学生情報入力シート!$K$29:$K$1028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7" s="1249">
        <f>SUMIFS(※集計※障害学生情報入力シート!$K$29:$K$1028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7" s="1120">
        <f>SUMIFS(※集計※障害学生情報入力シート!$K$29:$K$1028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7" s="1250">
        <f>SUMIFS(※集計※障害学生情報入力シート!$K$29:$K$1028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7" s="1123">
        <f>SUMIFS(※集計※障害学生情報入力シート!$K$29:$K$1028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7" s="1123">
        <f>SUMIFS(※集計※障害学生情報入力シート!$K$29:$K$1028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7" s="1251">
        <f>SUMIFS(※集計※障害学生情報入力シート!$K$29:$K$1028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7" s="1324">
        <f t="shared" si="15"/>
        <v>0</v>
      </c>
    </row>
    <row r="198" spans="1:33" s="151" customFormat="1" ht="18" customHeight="1" x14ac:dyDescent="0.4">
      <c r="A198" s="2236"/>
      <c r="B198" s="1316"/>
      <c r="C198" s="1317"/>
      <c r="D198" s="1326"/>
      <c r="E198" s="1326"/>
      <c r="F198" s="1327" t="s">
        <v>1919</v>
      </c>
      <c r="G198" s="1255">
        <f>SUMIFS(※集計※障害学生情報入力シート!$L$29:$L$1028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8" s="1256">
        <f>SUMIFS(※集計※障害学生情報入力シート!$L$29:$L$1028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8" s="1127">
        <f>SUMIFS(※集計※障害学生情報入力シート!$L$29:$L$1028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8" s="1128">
        <f>SUMIFS(※集計※障害学生情報入力シート!$L$29:$L$1028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8" s="1125">
        <f>SUMIFS(※集計※障害学生情報入力シート!$L$29:$L$1028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8" s="1127">
        <f>SUMIFS(※集計※障害学生情報入力シート!$L$29:$L$1028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8" s="1128">
        <f>SUMIFS(※集計※障害学生情報入力シート!$L$29:$L$1028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8" s="1125">
        <f>SUMIFS(※集計※障害学生情報入力シート!$L$29:$L$1028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8" s="1125">
        <f>SUMIFS(※集計※障害学生情報入力シート!$L$29:$L$1028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8" s="1127">
        <f>SUMIFS(※集計※障害学生情報入力シート!$L$29:$L$1028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8" s="1128">
        <f>SUMIFS(※集計※障害学生情報入力シート!$L$29:$L$1028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8" s="1128">
        <f>SUMIFS(※集計※障害学生情報入力シート!$L$29:$L$1028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8" s="1125">
        <f>SUMIFS(※集計※障害学生情報入力シート!$L$29:$L$1028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8" s="1125">
        <f>SUMIFS(※集計※障害学生情報入力シート!$L$29:$L$1028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8" s="1126">
        <f>SUMIFS(※集計※障害学生情報入力シート!$L$29:$L$1028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8" s="1127">
        <f>SUMIFS(※集計※障害学生情報入力シート!$L$29:$L$1028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8" s="1128">
        <f>SUMIFS(※集計※障害学生情報入力シート!$L$29:$L$1028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8" s="1125">
        <f>SUMIFS(※集計※障害学生情報入力シート!$L$29:$L$1028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8" s="1125">
        <f>SUMIFS(※集計※障害学生情報入力シート!$L$29:$L$1028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8" s="1125">
        <f>SUMIFS(※集計※障害学生情報入力シート!$L$29:$L$1028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8" s="1126">
        <f>SUMIFS(※集計※障害学生情報入力シート!$L$29:$L$1028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8" s="1127">
        <f>SUMIFS(※集計※障害学生情報入力シート!$L$29:$L$1028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8" s="1257">
        <f>SUMIFS(※集計※障害学生情報入力シート!$L$29:$L$1028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8" s="1169">
        <f>SUMIFS(※集計※障害学生情報入力シート!$L$29:$L$1028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8" s="1169">
        <f>SUMIFS(※集計※障害学生情報入力シート!$L$29:$L$1028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8" s="1258">
        <f>SUMIFS(※集計※障害学生情報入力シート!$L$29:$L$1028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8" s="1328">
        <f t="shared" si="15"/>
        <v>0</v>
      </c>
    </row>
    <row r="199" spans="1:33" s="151" customFormat="1" ht="18" customHeight="1" x14ac:dyDescent="0.4">
      <c r="A199" s="2236"/>
      <c r="B199" s="2221" t="s">
        <v>1609</v>
      </c>
      <c r="C199" s="2222"/>
      <c r="D199" s="2225" t="s">
        <v>1605</v>
      </c>
      <c r="E199" s="2225"/>
      <c r="F199" s="2225"/>
      <c r="G199" s="1150">
        <f>COUNTIFS(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199" s="1151">
        <f>COUNTIFS(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199" s="1152">
        <f>COUNTIFS(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199" s="1153">
        <f>COUNTIFS(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199" s="1154">
        <f>COUNTIFS(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199" s="1152">
        <f>COUNTIFS(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199" s="1153">
        <f>COUNTIFS(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199" s="1154">
        <f>COUNTIFS(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199" s="1154">
        <f>COUNTIFS(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199" s="1152">
        <f>COUNTIFS(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199" s="1153">
        <f>COUNTIFS(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199" s="1153">
        <f>COUNTIFS(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199" s="1154">
        <f>COUNTIFS(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199" s="1154">
        <f>COUNTIFS(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199" s="1260">
        <f>COUNTIFS(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199" s="1152">
        <f>COUNTIFS(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199" s="1153">
        <f>COUNTIFS(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199" s="1154">
        <f>COUNTIFS(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199" s="1154">
        <f>COUNTIFS(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199" s="1154">
        <f>COUNTIFS(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199" s="1158">
        <f>COUNTIFS(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199" s="1159">
        <f>COUNTIFS(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199" s="1161">
        <f>COUNTIFS(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199" s="1162">
        <f>COUNTIFS(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199" s="1162">
        <f>COUNTIFS(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199" s="1163">
        <f>COUNTIFS(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199" s="1322">
        <f t="shared" si="15"/>
        <v>0</v>
      </c>
    </row>
    <row r="200" spans="1:33" s="151" customFormat="1" ht="18" customHeight="1" x14ac:dyDescent="0.4">
      <c r="A200" s="2236"/>
      <c r="B200" s="2223"/>
      <c r="C200" s="2224"/>
      <c r="D200" s="1323"/>
      <c r="E200" s="2226" t="s">
        <v>1602</v>
      </c>
      <c r="F200" s="2227"/>
      <c r="G200" s="1119">
        <f>SUMIFS(※集計※障害学生情報入力シート!$K$29:$K$1028,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00" s="717">
        <f>SUMIFS(※集計※障害学生情報入力シート!$K$29:$K$1028,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00" s="1120">
        <f>SUMIFS(※集計※障害学生情報入力シート!$K$29:$K$1028,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00" s="1121">
        <f>SUMIFS(※集計※障害学生情報入力シート!$K$29:$K$1028,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00" s="1122">
        <f>SUMIFS(※集計※障害学生情報入力シート!$K$29:$K$1028,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00" s="1120">
        <f>SUMIFS(※集計※障害学生情報入力シート!$K$29:$K$1028,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00" s="1121">
        <f>SUMIFS(※集計※障害学生情報入力シート!$K$29:$K$1028,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00" s="1122">
        <f>SUMIFS(※集計※障害学生情報入力シート!$K$29:$K$1028,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00" s="1122">
        <f>SUMIFS(※集計※障害学生情報入力シート!$K$29:$K$1028,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00" s="1120">
        <f>SUMIFS(※集計※障害学生情報入力シート!$K$29:$K$1028,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00" s="1121">
        <f>SUMIFS(※集計※障害学生情報入力シート!$K$29:$K$1028,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00" s="1121">
        <f>SUMIFS(※集計※障害学生情報入力シート!$K$29:$K$1028,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00" s="1122">
        <f>SUMIFS(※集計※障害学生情報入力シート!$K$29:$K$1028,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00" s="1122">
        <f>SUMIFS(※集計※障害学生情報入力シート!$K$29:$K$1028,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00" s="1249">
        <f>SUMIFS(※集計※障害学生情報入力シート!$K$29:$K$1028,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00" s="1120">
        <f>SUMIFS(※集計※障害学生情報入力シート!$K$29:$K$1028,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00" s="1121">
        <f>SUMIFS(※集計※障害学生情報入力シート!$K$29:$K$1028,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00" s="1122">
        <f>SUMIFS(※集計※障害学生情報入力シート!$K$29:$K$1028,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00" s="1122">
        <f>SUMIFS(※集計※障害学生情報入力シート!$K$29:$K$1028,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00" s="1122">
        <f>SUMIFS(※集計※障害学生情報入力シート!$K$29:$K$1028,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00" s="1249">
        <f>SUMIFS(※集計※障害学生情報入力シート!$K$29:$K$1028,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00" s="1120">
        <f>SUMIFS(※集計※障害学生情報入力シート!$K$29:$K$1028,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00" s="1250">
        <f>SUMIFS(※集計※障害学生情報入力シート!$K$29:$K$1028,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00" s="1123">
        <f>SUMIFS(※集計※障害学生情報入力シート!$K$29:$K$1028,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00" s="1123">
        <f>SUMIFS(※集計※障害学生情報入力シート!$K$29:$K$1028,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00" s="1251">
        <f>SUMIFS(※集計※障害学生情報入力シート!$K$29:$K$1028,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00" s="1324">
        <f t="shared" si="15"/>
        <v>0</v>
      </c>
    </row>
    <row r="201" spans="1:33" s="151" customFormat="1" ht="18" customHeight="1" x14ac:dyDescent="0.4">
      <c r="A201" s="2236"/>
      <c r="B201" s="1316"/>
      <c r="C201" s="1317"/>
      <c r="D201" s="1326"/>
      <c r="E201" s="1326"/>
      <c r="F201" s="1327" t="s">
        <v>1919</v>
      </c>
      <c r="G201" s="1255">
        <f>SUMIFS(※集計※障害学生情報入力シート!$L$29:$L$1028,障害学生情報入力シート!$E$29:$E$1028,障害学生情報入力シート!$E$6,障害学生情報入力シート!$F$29:$F$1028,障害学生情報入力シート!$F$6,障害学生情報入力シート!$G$29:$G$1028,G$230,障害学生情報入力シート!$H$29:$H$1028,G$231,障害学生情報入力シート!$D$29:$D$1028,"&lt;&gt;"&amp;"",障害学生情報入力シート!$D$29:$D$1028,"&lt;&gt;"&amp;"入学しなかった")</f>
        <v>0</v>
      </c>
      <c r="H201" s="1256">
        <f>SUMIFS(※集計※障害学生情報入力シート!$L$29:$L$1028,障害学生情報入力シート!$E$29:$E$1028,障害学生情報入力シート!$E$6,障害学生情報入力シート!$F$29:$F$1028,障害学生情報入力シート!$F$6,障害学生情報入力シート!$G$29:$G$1028,H$230,障害学生情報入力シート!$H$29:$H$1028,H$231,障害学生情報入力シート!$D$29:$D$1028,"&lt;&gt;"&amp;"",障害学生情報入力シート!$D$29:$D$1028,"&lt;&gt;"&amp;"入学しなかった")</f>
        <v>0</v>
      </c>
      <c r="I201" s="1127">
        <f>SUMIFS(※集計※障害学生情報入力シート!$L$29:$L$1028,障害学生情報入力シート!$E$29:$E$1028,障害学生情報入力シート!$E$6,障害学生情報入力シート!$F$29:$F$1028,障害学生情報入力シート!$F$6,障害学生情報入力シート!$G$29:$G$1028,I$230,障害学生情報入力シート!$H$29:$H$1028,I$231,障害学生情報入力シート!$D$29:$D$1028,"&lt;&gt;"&amp;"",障害学生情報入力シート!$D$29:$D$1028,"&lt;&gt;"&amp;"入学しなかった")</f>
        <v>0</v>
      </c>
      <c r="J201" s="1128">
        <f>SUMIFS(※集計※障害学生情報入力シート!$L$29:$L$1028,障害学生情報入力シート!$E$29:$E$1028,障害学生情報入力シート!$E$6,障害学生情報入力シート!$F$29:$F$1028,障害学生情報入力シート!$F$6,障害学生情報入力シート!$G$29:$G$1028,J$230,障害学生情報入力シート!$H$29:$H$1028,J$231,障害学生情報入力シート!$D$29:$D$1028,"&lt;&gt;"&amp;"",障害学生情報入力シート!$D$29:$D$1028,"&lt;&gt;"&amp;"入学しなかった")</f>
        <v>0</v>
      </c>
      <c r="K201" s="1125">
        <f>SUMIFS(※集計※障害学生情報入力シート!$L$29:$L$1028,障害学生情報入力シート!$E$29:$E$1028,障害学生情報入力シート!$E$6,障害学生情報入力シート!$F$29:$F$1028,障害学生情報入力シート!$F$6,障害学生情報入力シート!$G$29:$G$1028,K$230,障害学生情報入力シート!$H$29:$H$1028,K$231,障害学生情報入力シート!$D$29:$D$1028,"&lt;&gt;"&amp;"",障害学生情報入力シート!$D$29:$D$1028,"&lt;&gt;"&amp;"入学しなかった")</f>
        <v>0</v>
      </c>
      <c r="L201" s="1127">
        <f>SUMIFS(※集計※障害学生情報入力シート!$L$29:$L$1028,障害学生情報入力シート!$E$29:$E$1028,障害学生情報入力シート!$E$6,障害学生情報入力シート!$F$29:$F$1028,障害学生情報入力シート!$F$6,障害学生情報入力シート!$G$29:$G$1028,L$230,障害学生情報入力シート!$H$29:$H$1028,L$231,障害学生情報入力シート!$D$29:$D$1028,"&lt;&gt;"&amp;"",障害学生情報入力シート!$D$29:$D$1028,"&lt;&gt;"&amp;"入学しなかった")</f>
        <v>0</v>
      </c>
      <c r="M201" s="1128">
        <f>SUMIFS(※集計※障害学生情報入力シート!$L$29:$L$1028,障害学生情報入力シート!$E$29:$E$1028,障害学生情報入力シート!$E$6,障害学生情報入力シート!$F$29:$F$1028,障害学生情報入力シート!$F$6,障害学生情報入力シート!$G$29:$G$1028,M$230,障害学生情報入力シート!$H$29:$H$1028,M$231,障害学生情報入力シート!$D$29:$D$1028,"&lt;&gt;"&amp;"",障害学生情報入力シート!$D$29:$D$1028,"&lt;&gt;"&amp;"入学しなかった")</f>
        <v>0</v>
      </c>
      <c r="N201" s="1125">
        <f>SUMIFS(※集計※障害学生情報入力シート!$L$29:$L$1028,障害学生情報入力シート!$E$29:$E$1028,障害学生情報入力シート!$E$6,障害学生情報入力シート!$F$29:$F$1028,障害学生情報入力シート!$F$6,障害学生情報入力シート!$G$29:$G$1028,N$230,障害学生情報入力シート!$H$29:$H$1028,N$231,障害学生情報入力シート!$D$29:$D$1028,"&lt;&gt;"&amp;"",障害学生情報入力シート!$D$29:$D$1028,"&lt;&gt;"&amp;"入学しなかった")</f>
        <v>0</v>
      </c>
      <c r="O201" s="1125">
        <f>SUMIFS(※集計※障害学生情報入力シート!$L$29:$L$1028,障害学生情報入力シート!$E$29:$E$1028,障害学生情報入力シート!$E$6,障害学生情報入力シート!$F$29:$F$1028,障害学生情報入力シート!$F$6,障害学生情報入力シート!$G$29:$G$1028,O$230,障害学生情報入力シート!$H$29:$H$1028,O$231,障害学生情報入力シート!$D$29:$D$1028,"&lt;&gt;"&amp;"",障害学生情報入力シート!$D$29:$D$1028,"&lt;&gt;"&amp;"入学しなかった")</f>
        <v>0</v>
      </c>
      <c r="P201" s="1127">
        <f>SUMIFS(※集計※障害学生情報入力シート!$L$29:$L$1028,障害学生情報入力シート!$E$29:$E$1028,障害学生情報入力シート!$E$6,障害学生情報入力シート!$F$29:$F$1028,障害学生情報入力シート!$F$6,障害学生情報入力シート!$G$29:$G$1028,P$230,障害学生情報入力シート!$H$29:$H$1028,P$231,障害学生情報入力シート!$D$29:$D$1028,"&lt;&gt;"&amp;"",障害学生情報入力シート!$D$29:$D$1028,"&lt;&gt;"&amp;"入学しなかった")</f>
        <v>0</v>
      </c>
      <c r="Q201" s="1128">
        <f>SUMIFS(※集計※障害学生情報入力シート!$L$29:$L$1028,障害学生情報入力シート!$E$29:$E$1028,障害学生情報入力シート!$E$6,障害学生情報入力シート!$F$29:$F$1028,障害学生情報入力シート!$F$6,障害学生情報入力シート!$G$29:$G$1028,Q$230,障害学生情報入力シート!$H$29:$H$1028,Q$231,障害学生情報入力シート!$D$29:$D$1028,"&lt;&gt;"&amp;"",障害学生情報入力シート!$D$29:$D$1028,"&lt;&gt;"&amp;"入学しなかった")</f>
        <v>0</v>
      </c>
      <c r="R201" s="1128">
        <f>SUMIFS(※集計※障害学生情報入力シート!$L$29:$L$1028,障害学生情報入力シート!$E$29:$E$1028,障害学生情報入力シート!$E$6,障害学生情報入力シート!$F$29:$F$1028,障害学生情報入力シート!$F$6,障害学生情報入力シート!$G$29:$G$1028,R$230,障害学生情報入力シート!$H$29:$H$1028,R$231,障害学生情報入力シート!$D$29:$D$1028,"&lt;&gt;"&amp;"",障害学生情報入力シート!$D$29:$D$1028,"&lt;&gt;"&amp;"入学しなかった")</f>
        <v>0</v>
      </c>
      <c r="S201" s="1125">
        <f>SUMIFS(※集計※障害学生情報入力シート!$L$29:$L$1028,障害学生情報入力シート!$E$29:$E$1028,障害学生情報入力シート!$E$6,障害学生情報入力シート!$F$29:$F$1028,障害学生情報入力シート!$F$6,障害学生情報入力シート!$G$29:$G$1028,S$230,障害学生情報入力シート!$H$29:$H$1028,S$231,障害学生情報入力シート!$D$29:$D$1028,"&lt;&gt;"&amp;"",障害学生情報入力シート!$D$29:$D$1028,"&lt;&gt;"&amp;"入学しなかった")</f>
        <v>0</v>
      </c>
      <c r="T201" s="1125">
        <f>SUMIFS(※集計※障害学生情報入力シート!$L$29:$L$1028,障害学生情報入力シート!$E$29:$E$1028,障害学生情報入力シート!$E$6,障害学生情報入力シート!$F$29:$F$1028,障害学生情報入力シート!$F$6,障害学生情報入力シート!$G$29:$G$1028,T$230,障害学生情報入力シート!$H$29:$H$1028,T$231,障害学生情報入力シート!$D$29:$D$1028,"&lt;&gt;"&amp;"",障害学生情報入力シート!$D$29:$D$1028,"&lt;&gt;"&amp;"入学しなかった")</f>
        <v>0</v>
      </c>
      <c r="U201" s="1126">
        <f>SUMIFS(※集計※障害学生情報入力シート!$L$29:$L$1028,障害学生情報入力シート!$E$29:$E$1028,障害学生情報入力シート!$E$6,障害学生情報入力シート!$F$29:$F$1028,障害学生情報入力シート!$F$6,障害学生情報入力シート!$G$29:$G$1028,U$230,障害学生情報入力シート!$H$29:$H$1028,U$231,障害学生情報入力シート!$D$29:$D$1028,"&lt;&gt;"&amp;"",障害学生情報入力シート!$D$29:$D$1028,"&lt;&gt;"&amp;"入学しなかった")</f>
        <v>0</v>
      </c>
      <c r="V201" s="1127">
        <f>SUMIFS(※集計※障害学生情報入力シート!$L$29:$L$1028,障害学生情報入力シート!$E$29:$E$1028,障害学生情報入力シート!$E$6,障害学生情報入力シート!$F$29:$F$1028,障害学生情報入力シート!$F$6,障害学生情報入力シート!$G$29:$G$1028,V$230,障害学生情報入力シート!$H$29:$H$1028,V$231,障害学生情報入力シート!$D$29:$D$1028,"&lt;&gt;"&amp;"",障害学生情報入力シート!$D$29:$D$1028,"&lt;&gt;"&amp;"入学しなかった")</f>
        <v>0</v>
      </c>
      <c r="W201" s="1128">
        <f>SUMIFS(※集計※障害学生情報入力シート!$L$29:$L$1028,障害学生情報入力シート!$E$29:$E$1028,障害学生情報入力シート!$E$6,障害学生情報入力シート!$F$29:$F$1028,障害学生情報入力シート!$F$6,障害学生情報入力シート!$G$29:$G$1028,W$230,障害学生情報入力シート!$H$29:$H$1028,W$231,障害学生情報入力シート!$D$29:$D$1028,"&lt;&gt;"&amp;"",障害学生情報入力シート!$D$29:$D$1028,"&lt;&gt;"&amp;"入学しなかった")</f>
        <v>0</v>
      </c>
      <c r="X201" s="1125">
        <f>SUMIFS(※集計※障害学生情報入力シート!$L$29:$L$1028,障害学生情報入力シート!$E$29:$E$1028,障害学生情報入力シート!$E$6,障害学生情報入力シート!$F$29:$F$1028,障害学生情報入力シート!$F$6,障害学生情報入力シート!$G$29:$G$1028,X$230,障害学生情報入力シート!$H$29:$H$1028,X$231,障害学生情報入力シート!$D$29:$D$1028,"&lt;&gt;"&amp;"",障害学生情報入力シート!$D$29:$D$1028,"&lt;&gt;"&amp;"入学しなかった")</f>
        <v>0</v>
      </c>
      <c r="Y201" s="1125">
        <f>SUMIFS(※集計※障害学生情報入力シート!$L$29:$L$1028,障害学生情報入力シート!$E$29:$E$1028,障害学生情報入力シート!$E$6,障害学生情報入力シート!$F$29:$F$1028,障害学生情報入力シート!$F$6,障害学生情報入力シート!$G$29:$G$1028,Y$230,障害学生情報入力シート!$H$29:$H$1028,Y$231,障害学生情報入力シート!$D$29:$D$1028,"&lt;&gt;"&amp;"",障害学生情報入力シート!$D$29:$D$1028,"&lt;&gt;"&amp;"入学しなかった")</f>
        <v>0</v>
      </c>
      <c r="Z201" s="1125">
        <f>SUMIFS(※集計※障害学生情報入力シート!$L$29:$L$1028,障害学生情報入力シート!$E$29:$E$1028,障害学生情報入力シート!$E$6,障害学生情報入力シート!$F$29:$F$1028,障害学生情報入力シート!$F$6,障害学生情報入力シート!$G$29:$G$1028,Z$230,障害学生情報入力シート!$H$29:$H$1028,Z$231,障害学生情報入力シート!$D$29:$D$1028,"&lt;&gt;"&amp;"",障害学生情報入力シート!$D$29:$D$1028,"&lt;&gt;"&amp;"入学しなかった")</f>
        <v>0</v>
      </c>
      <c r="AA201" s="1126">
        <f>SUMIFS(※集計※障害学生情報入力シート!$L$29:$L$1028,障害学生情報入力シート!$E$29:$E$1028,障害学生情報入力シート!$E$6,障害学生情報入力シート!$F$29:$F$1028,障害学生情報入力シート!$F$6,障害学生情報入力シート!$G$29:$G$1028,AA$230,障害学生情報入力シート!$H$29:$H$1028,AA$231,障害学生情報入力シート!$D$29:$D$1028,"&lt;&gt;"&amp;"",障害学生情報入力シート!$D$29:$D$1028,"&lt;&gt;"&amp;"入学しなかった")</f>
        <v>0</v>
      </c>
      <c r="AB201" s="1127">
        <f>SUMIFS(※集計※障害学生情報入力シート!$L$29:$L$1028,障害学生情報入力シート!$E$29:$E$1028,障害学生情報入力シート!$E$6,障害学生情報入力シート!$F$29:$F$1028,障害学生情報入力シート!$F$6,障害学生情報入力シート!$G$29:$G$1028,AB$230,障害学生情報入力シート!$H$29:$H$1028,AB$231,障害学生情報入力シート!$D$29:$D$1028,"&lt;&gt;"&amp;"",障害学生情報入力シート!$D$29:$D$1028,"&lt;&gt;"&amp;"入学しなかった")</f>
        <v>0</v>
      </c>
      <c r="AC201" s="1257">
        <f>SUMIFS(※集計※障害学生情報入力シート!$L$29:$L$1028,障害学生情報入力シート!$E$29:$E$1028,障害学生情報入力シート!$E$6,障害学生情報入力シート!$F$29:$F$1028,障害学生情報入力シート!$F$6,障害学生情報入力シート!$G$29:$G$1028,AC$230,障害学生情報入力シート!$H$29:$H$1028,AC$231,障害学生情報入力シート!$D$29:$D$1028,"&lt;&gt;"&amp;"",障害学生情報入力シート!$D$29:$D$1028,"&lt;&gt;"&amp;"入学しなかった")</f>
        <v>0</v>
      </c>
      <c r="AD201" s="1169">
        <f>SUMIFS(※集計※障害学生情報入力シート!$L$29:$L$1028,障害学生情報入力シート!$E$29:$E$1028,障害学生情報入力シート!$E$6,障害学生情報入力シート!$F$29:$F$1028,障害学生情報入力シート!$F$6,障害学生情報入力シート!$G$29:$G$1028,AD$230,障害学生情報入力シート!$H$29:$H$1028,AD$231,障害学生情報入力シート!$D$29:$D$1028,"&lt;&gt;"&amp;"",障害学生情報入力シート!$D$29:$D$1028,"&lt;&gt;"&amp;"入学しなかった")</f>
        <v>0</v>
      </c>
      <c r="AE201" s="1169">
        <f>SUMIFS(※集計※障害学生情報入力シート!$L$29:$L$1028,障害学生情報入力シート!$E$29:$E$1028,障害学生情報入力シート!$E$6,障害学生情報入力シート!$F$29:$F$1028,障害学生情報入力シート!$F$6,障害学生情報入力シート!$G$29:$G$1028,AE$230,障害学生情報入力シート!$H$29:$H$1028,AE$231,障害学生情報入力シート!$D$29:$D$1028,"&lt;&gt;"&amp;"",障害学生情報入力シート!$D$29:$D$1028,"&lt;&gt;"&amp;"入学しなかった")</f>
        <v>0</v>
      </c>
      <c r="AF201" s="1258">
        <f>SUMIFS(※集計※障害学生情報入力シート!$L$29:$L$1028,障害学生情報入力シート!$E$29:$E$1028,障害学生情報入力シート!$E$6,障害学生情報入力シート!$F$29:$F$1028,障害学生情報入力シート!$F$6,障害学生情報入力シート!$G$29:$G$1028,AF$230,障害学生情報入力シート!$H$29:$H$1028,AF$231,障害学生情報入力シート!$D$29:$D$1028,"&lt;&gt;"&amp;"",障害学生情報入力シート!$D$29:$D$1028,"&lt;&gt;"&amp;"入学しなかった")</f>
        <v>0</v>
      </c>
      <c r="AG201" s="1328">
        <f t="shared" si="15"/>
        <v>0</v>
      </c>
    </row>
    <row r="202" spans="1:33" s="151" customFormat="1" ht="18" customHeight="1" x14ac:dyDescent="0.4">
      <c r="A202" s="2236"/>
      <c r="B202" s="2228" t="s">
        <v>1610</v>
      </c>
      <c r="C202" s="2222"/>
      <c r="D202" s="2225" t="s">
        <v>1605</v>
      </c>
      <c r="E202" s="2225"/>
      <c r="F202" s="2225"/>
      <c r="G202" s="1150">
        <f>COUNTIFS(障害学生情報入力シート!$E$29:$E$1028,障害学生情報入力シート!$E$6,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02" s="1151">
        <f>COUNTIFS(障害学生情報入力シート!$E$29:$E$1028,障害学生情報入力シート!$E$6,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02" s="1152">
        <f>COUNTIFS(障害学生情報入力シート!$E$29:$E$1028,障害学生情報入力シート!$E$6,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02" s="1153">
        <f>COUNTIFS(障害学生情報入力シート!$E$29:$E$1028,障害学生情報入力シート!$E$6,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02" s="1154">
        <f>COUNTIFS(障害学生情報入力シート!$E$29:$E$1028,障害学生情報入力シート!$E$6,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02" s="1152">
        <f>COUNTIFS(障害学生情報入力シート!$E$29:$E$1028,障害学生情報入力シート!$E$6,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02" s="1153">
        <f>COUNTIFS(障害学生情報入力シート!$E$29:$E$1028,障害学生情報入力シート!$E$6,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02" s="1154">
        <f>COUNTIFS(障害学生情報入力シート!$E$29:$E$1028,障害学生情報入力シート!$E$6,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02" s="1154">
        <f>COUNTIFS(障害学生情報入力シート!$E$29:$E$1028,障害学生情報入力シート!$E$6,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02" s="1152">
        <f>COUNTIFS(障害学生情報入力シート!$E$29:$E$1028,障害学生情報入力シート!$E$6,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02" s="1153">
        <f>COUNTIFS(障害学生情報入力シート!$E$29:$E$1028,障害学生情報入力シート!$E$6,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02" s="1153">
        <f>COUNTIFS(障害学生情報入力シート!$E$29:$E$1028,障害学生情報入力シート!$E$6,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02" s="1154">
        <f>COUNTIFS(障害学生情報入力シート!$E$29:$E$1028,障害学生情報入力シート!$E$6,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02" s="1154">
        <f>COUNTIFS(障害学生情報入力シート!$E$29:$E$1028,障害学生情報入力シート!$E$6,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02" s="1260">
        <f>COUNTIFS(障害学生情報入力シート!$E$29:$E$1028,障害学生情報入力シート!$E$6,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02" s="1152">
        <f>COUNTIFS(障害学生情報入力シート!$E$29:$E$1028,障害学生情報入力シート!$E$6,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02" s="1153">
        <f>COUNTIFS(障害学生情報入力シート!$E$29:$E$1028,障害学生情報入力シート!$E$6,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02" s="1154">
        <f>COUNTIFS(障害学生情報入力シート!$E$29:$E$1028,障害学生情報入力シート!$E$6,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02" s="1154">
        <f>COUNTIFS(障害学生情報入力シート!$E$29:$E$1028,障害学生情報入力シート!$E$6,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02" s="1154">
        <f>COUNTIFS(障害学生情報入力シート!$E$29:$E$1028,障害学生情報入力シート!$E$6,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02" s="1158">
        <f>COUNTIFS(障害学生情報入力シート!$E$29:$E$1028,障害学生情報入力シート!$E$6,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02" s="1159">
        <f>COUNTIFS(障害学生情報入力シート!$E$29:$E$1028,障害学生情報入力シート!$E$6,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02" s="1161">
        <f>COUNTIFS(障害学生情報入力シート!$E$29:$E$1028,障害学生情報入力シート!$E$6,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02" s="1162">
        <f>COUNTIFS(障害学生情報入力シート!$E$29:$E$1028,障害学生情報入力シート!$E$6,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02" s="1162">
        <f>COUNTIFS(障害学生情報入力シート!$E$29:$E$1028,障害学生情報入力シート!$E$6,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02" s="1163">
        <f>COUNTIFS(障害学生情報入力シート!$E$29:$E$1028,障害学生情報入力シート!$E$6,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02" s="1322">
        <f t="shared" si="15"/>
        <v>0</v>
      </c>
    </row>
    <row r="203" spans="1:33" s="151" customFormat="1" ht="18" customHeight="1" x14ac:dyDescent="0.4">
      <c r="A203" s="2236"/>
      <c r="B203" s="2229"/>
      <c r="C203" s="2224"/>
      <c r="D203" s="1323"/>
      <c r="E203" s="2226" t="s">
        <v>1602</v>
      </c>
      <c r="F203" s="2227"/>
      <c r="G203" s="1119">
        <f>SUMIFS(※集計※障害学生情報入力シート!$K$29:$K$1028,障害学生情報入力シート!$E$29:$E$1028,障害学生情報入力シート!$E$6,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03" s="717">
        <f>SUMIFS(※集計※障害学生情報入力シート!$K$29:$K$1028,障害学生情報入力シート!$E$29:$E$1028,障害学生情報入力シート!$E$6,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03" s="1120">
        <f>SUMIFS(※集計※障害学生情報入力シート!$K$29:$K$1028,障害学生情報入力シート!$E$29:$E$1028,障害学生情報入力シート!$E$6,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03" s="1121">
        <f>SUMIFS(※集計※障害学生情報入力シート!$K$29:$K$1028,障害学生情報入力シート!$E$29:$E$1028,障害学生情報入力シート!$E$6,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03" s="1122">
        <f>SUMIFS(※集計※障害学生情報入力シート!$K$29:$K$1028,障害学生情報入力シート!$E$29:$E$1028,障害学生情報入力シート!$E$6,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03" s="1120">
        <f>SUMIFS(※集計※障害学生情報入力シート!$K$29:$K$1028,障害学生情報入力シート!$E$29:$E$1028,障害学生情報入力シート!$E$6,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03" s="1121">
        <f>SUMIFS(※集計※障害学生情報入力シート!$K$29:$K$1028,障害学生情報入力シート!$E$29:$E$1028,障害学生情報入力シート!$E$6,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03" s="1122">
        <f>SUMIFS(※集計※障害学生情報入力シート!$K$29:$K$1028,障害学生情報入力シート!$E$29:$E$1028,障害学生情報入力シート!$E$6,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03" s="1122">
        <f>SUMIFS(※集計※障害学生情報入力シート!$K$29:$K$1028,障害学生情報入力シート!$E$29:$E$1028,障害学生情報入力シート!$E$6,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03" s="1120">
        <f>SUMIFS(※集計※障害学生情報入力シート!$K$29:$K$1028,障害学生情報入力シート!$E$29:$E$1028,障害学生情報入力シート!$E$6,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03" s="1121">
        <f>SUMIFS(※集計※障害学生情報入力シート!$K$29:$K$1028,障害学生情報入力シート!$E$29:$E$1028,障害学生情報入力シート!$E$6,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03" s="1121">
        <f>SUMIFS(※集計※障害学生情報入力シート!$K$29:$K$1028,障害学生情報入力シート!$E$29:$E$1028,障害学生情報入力シート!$E$6,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03" s="1122">
        <f>SUMIFS(※集計※障害学生情報入力シート!$K$29:$K$1028,障害学生情報入力シート!$E$29:$E$1028,障害学生情報入力シート!$E$6,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03" s="1122">
        <f>SUMIFS(※集計※障害学生情報入力シート!$K$29:$K$1028,障害学生情報入力シート!$E$29:$E$1028,障害学生情報入力シート!$E$6,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03" s="1249">
        <f>SUMIFS(※集計※障害学生情報入力シート!$K$29:$K$1028,障害学生情報入力シート!$E$29:$E$1028,障害学生情報入力シート!$E$6,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03" s="1120">
        <f>SUMIFS(※集計※障害学生情報入力シート!$K$29:$K$1028,障害学生情報入力シート!$E$29:$E$1028,障害学生情報入力シート!$E$6,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03" s="1121">
        <f>SUMIFS(※集計※障害学生情報入力シート!$K$29:$K$1028,障害学生情報入力シート!$E$29:$E$1028,障害学生情報入力シート!$E$6,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03" s="1122">
        <f>SUMIFS(※集計※障害学生情報入力シート!$K$29:$K$1028,障害学生情報入力シート!$E$29:$E$1028,障害学生情報入力シート!$E$6,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03" s="1122">
        <f>SUMIFS(※集計※障害学生情報入力シート!$K$29:$K$1028,障害学生情報入力シート!$E$29:$E$1028,障害学生情報入力シート!$E$6,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03" s="1122">
        <f>SUMIFS(※集計※障害学生情報入力シート!$K$29:$K$1028,障害学生情報入力シート!$E$29:$E$1028,障害学生情報入力シート!$E$6,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03" s="1249">
        <f>SUMIFS(※集計※障害学生情報入力シート!$K$29:$K$1028,障害学生情報入力シート!$E$29:$E$1028,障害学生情報入力シート!$E$6,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03" s="1120">
        <f>SUMIFS(※集計※障害学生情報入力シート!$K$29:$K$1028,障害学生情報入力シート!$E$29:$E$1028,障害学生情報入力シート!$E$6,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03" s="1250">
        <f>SUMIFS(※集計※障害学生情報入力シート!$K$29:$K$1028,障害学生情報入力シート!$E$29:$E$1028,障害学生情報入力シート!$E$6,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03" s="1123">
        <f>SUMIFS(※集計※障害学生情報入力シート!$K$29:$K$1028,障害学生情報入力シート!$E$29:$E$1028,障害学生情報入力シート!$E$6,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03" s="1123">
        <f>SUMIFS(※集計※障害学生情報入力シート!$K$29:$K$1028,障害学生情報入力シート!$E$29:$E$1028,障害学生情報入力シート!$E$6,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03" s="1251">
        <f>SUMIFS(※集計※障害学生情報入力シート!$K$29:$K$1028,障害学生情報入力シート!$E$29:$E$1028,障害学生情報入力シート!$E$6,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03" s="1324">
        <f t="shared" si="15"/>
        <v>0</v>
      </c>
    </row>
    <row r="204" spans="1:33" s="151" customFormat="1" ht="18" customHeight="1" x14ac:dyDescent="0.4">
      <c r="A204" s="2236"/>
      <c r="B204" s="2230"/>
      <c r="C204" s="2231"/>
      <c r="D204" s="1326"/>
      <c r="E204" s="1326"/>
      <c r="F204" s="1327" t="s">
        <v>1919</v>
      </c>
      <c r="G204" s="1255">
        <f>SUMIFS(※集計※障害学生情報入力シート!$L$29:$L$1028,障害学生情報入力シート!$E$29:$E$1028,障害学生情報入力シート!$E$6,障害学生情報入力シート!$F$29:$F$1028,障害学生情報入力シート!$F$7,障害学生情報入力シート!$G$29:$G$1028,G$230,障害学生情報入力シート!$H$29:$H$1028,G$231,障害学生情報入力シート!$D$29:$D$1028,"&lt;&gt;"&amp;"",障害学生情報入力シート!$D$29:$D$1028,"&lt;&gt;"&amp;"入学しなかった")</f>
        <v>0</v>
      </c>
      <c r="H204" s="1256">
        <f>SUMIFS(※集計※障害学生情報入力シート!$L$29:$L$1028,障害学生情報入力シート!$E$29:$E$1028,障害学生情報入力シート!$E$6,障害学生情報入力シート!$F$29:$F$1028,障害学生情報入力シート!$F$7,障害学生情報入力シート!$G$29:$G$1028,H$230,障害学生情報入力シート!$H$29:$H$1028,H$231,障害学生情報入力シート!$D$29:$D$1028,"&lt;&gt;"&amp;"",障害学生情報入力シート!$D$29:$D$1028,"&lt;&gt;"&amp;"入学しなかった")</f>
        <v>0</v>
      </c>
      <c r="I204" s="1127">
        <f>SUMIFS(※集計※障害学生情報入力シート!$L$29:$L$1028,障害学生情報入力シート!$E$29:$E$1028,障害学生情報入力シート!$E$6,障害学生情報入力シート!$F$29:$F$1028,障害学生情報入力シート!$F$7,障害学生情報入力シート!$G$29:$G$1028,I$230,障害学生情報入力シート!$H$29:$H$1028,I$231,障害学生情報入力シート!$D$29:$D$1028,"&lt;&gt;"&amp;"",障害学生情報入力シート!$D$29:$D$1028,"&lt;&gt;"&amp;"入学しなかった")</f>
        <v>0</v>
      </c>
      <c r="J204" s="1128">
        <f>SUMIFS(※集計※障害学生情報入力シート!$L$29:$L$1028,障害学生情報入力シート!$E$29:$E$1028,障害学生情報入力シート!$E$6,障害学生情報入力シート!$F$29:$F$1028,障害学生情報入力シート!$F$7,障害学生情報入力シート!$G$29:$G$1028,J$230,障害学生情報入力シート!$H$29:$H$1028,J$231,障害学生情報入力シート!$D$29:$D$1028,"&lt;&gt;"&amp;"",障害学生情報入力シート!$D$29:$D$1028,"&lt;&gt;"&amp;"入学しなかった")</f>
        <v>0</v>
      </c>
      <c r="K204" s="1125">
        <f>SUMIFS(※集計※障害学生情報入力シート!$L$29:$L$1028,障害学生情報入力シート!$E$29:$E$1028,障害学生情報入力シート!$E$6,障害学生情報入力シート!$F$29:$F$1028,障害学生情報入力シート!$F$7,障害学生情報入力シート!$G$29:$G$1028,K$230,障害学生情報入力シート!$H$29:$H$1028,K$231,障害学生情報入力シート!$D$29:$D$1028,"&lt;&gt;"&amp;"",障害学生情報入力シート!$D$29:$D$1028,"&lt;&gt;"&amp;"入学しなかった")</f>
        <v>0</v>
      </c>
      <c r="L204" s="1127">
        <f>SUMIFS(※集計※障害学生情報入力シート!$L$29:$L$1028,障害学生情報入力シート!$E$29:$E$1028,障害学生情報入力シート!$E$6,障害学生情報入力シート!$F$29:$F$1028,障害学生情報入力シート!$F$7,障害学生情報入力シート!$G$29:$G$1028,L$230,障害学生情報入力シート!$H$29:$H$1028,L$231,障害学生情報入力シート!$D$29:$D$1028,"&lt;&gt;"&amp;"",障害学生情報入力シート!$D$29:$D$1028,"&lt;&gt;"&amp;"入学しなかった")</f>
        <v>0</v>
      </c>
      <c r="M204" s="1128">
        <f>SUMIFS(※集計※障害学生情報入力シート!$L$29:$L$1028,障害学生情報入力シート!$E$29:$E$1028,障害学生情報入力シート!$E$6,障害学生情報入力シート!$F$29:$F$1028,障害学生情報入力シート!$F$7,障害学生情報入力シート!$G$29:$G$1028,M$230,障害学生情報入力シート!$H$29:$H$1028,M$231,障害学生情報入力シート!$D$29:$D$1028,"&lt;&gt;"&amp;"",障害学生情報入力シート!$D$29:$D$1028,"&lt;&gt;"&amp;"入学しなかった")</f>
        <v>0</v>
      </c>
      <c r="N204" s="1125">
        <f>SUMIFS(※集計※障害学生情報入力シート!$L$29:$L$1028,障害学生情報入力シート!$E$29:$E$1028,障害学生情報入力シート!$E$6,障害学生情報入力シート!$F$29:$F$1028,障害学生情報入力シート!$F$7,障害学生情報入力シート!$G$29:$G$1028,N$230,障害学生情報入力シート!$H$29:$H$1028,N$231,障害学生情報入力シート!$D$29:$D$1028,"&lt;&gt;"&amp;"",障害学生情報入力シート!$D$29:$D$1028,"&lt;&gt;"&amp;"入学しなかった")</f>
        <v>0</v>
      </c>
      <c r="O204" s="1125">
        <f>SUMIFS(※集計※障害学生情報入力シート!$L$29:$L$1028,障害学生情報入力シート!$E$29:$E$1028,障害学生情報入力シート!$E$6,障害学生情報入力シート!$F$29:$F$1028,障害学生情報入力シート!$F$7,障害学生情報入力シート!$G$29:$G$1028,O$230,障害学生情報入力シート!$H$29:$H$1028,O$231,障害学生情報入力シート!$D$29:$D$1028,"&lt;&gt;"&amp;"",障害学生情報入力シート!$D$29:$D$1028,"&lt;&gt;"&amp;"入学しなかった")</f>
        <v>0</v>
      </c>
      <c r="P204" s="1127">
        <f>SUMIFS(※集計※障害学生情報入力シート!$L$29:$L$1028,障害学生情報入力シート!$E$29:$E$1028,障害学生情報入力シート!$E$6,障害学生情報入力シート!$F$29:$F$1028,障害学生情報入力シート!$F$7,障害学生情報入力シート!$G$29:$G$1028,P$230,障害学生情報入力シート!$H$29:$H$1028,P$231,障害学生情報入力シート!$D$29:$D$1028,"&lt;&gt;"&amp;"",障害学生情報入力シート!$D$29:$D$1028,"&lt;&gt;"&amp;"入学しなかった")</f>
        <v>0</v>
      </c>
      <c r="Q204" s="1128">
        <f>SUMIFS(※集計※障害学生情報入力シート!$L$29:$L$1028,障害学生情報入力シート!$E$29:$E$1028,障害学生情報入力シート!$E$6,障害学生情報入力シート!$F$29:$F$1028,障害学生情報入力シート!$F$7,障害学生情報入力シート!$G$29:$G$1028,Q$230,障害学生情報入力シート!$H$29:$H$1028,Q$231,障害学生情報入力シート!$D$29:$D$1028,"&lt;&gt;"&amp;"",障害学生情報入力シート!$D$29:$D$1028,"&lt;&gt;"&amp;"入学しなかった")</f>
        <v>0</v>
      </c>
      <c r="R204" s="1128">
        <f>SUMIFS(※集計※障害学生情報入力シート!$L$29:$L$1028,障害学生情報入力シート!$E$29:$E$1028,障害学生情報入力シート!$E$6,障害学生情報入力シート!$F$29:$F$1028,障害学生情報入力シート!$F$7,障害学生情報入力シート!$G$29:$G$1028,R$230,障害学生情報入力シート!$H$29:$H$1028,R$231,障害学生情報入力シート!$D$29:$D$1028,"&lt;&gt;"&amp;"",障害学生情報入力シート!$D$29:$D$1028,"&lt;&gt;"&amp;"入学しなかった")</f>
        <v>0</v>
      </c>
      <c r="S204" s="1125">
        <f>SUMIFS(※集計※障害学生情報入力シート!$L$29:$L$1028,障害学生情報入力シート!$E$29:$E$1028,障害学生情報入力シート!$E$6,障害学生情報入力シート!$F$29:$F$1028,障害学生情報入力シート!$F$7,障害学生情報入力シート!$G$29:$G$1028,S$230,障害学生情報入力シート!$H$29:$H$1028,S$231,障害学生情報入力シート!$D$29:$D$1028,"&lt;&gt;"&amp;"",障害学生情報入力シート!$D$29:$D$1028,"&lt;&gt;"&amp;"入学しなかった")</f>
        <v>0</v>
      </c>
      <c r="T204" s="1125">
        <f>SUMIFS(※集計※障害学生情報入力シート!$L$29:$L$1028,障害学生情報入力シート!$E$29:$E$1028,障害学生情報入力シート!$E$6,障害学生情報入力シート!$F$29:$F$1028,障害学生情報入力シート!$F$7,障害学生情報入力シート!$G$29:$G$1028,T$230,障害学生情報入力シート!$H$29:$H$1028,T$231,障害学生情報入力シート!$D$29:$D$1028,"&lt;&gt;"&amp;"",障害学生情報入力シート!$D$29:$D$1028,"&lt;&gt;"&amp;"入学しなかった")</f>
        <v>0</v>
      </c>
      <c r="U204" s="1126">
        <f>SUMIFS(※集計※障害学生情報入力シート!$L$29:$L$1028,障害学生情報入力シート!$E$29:$E$1028,障害学生情報入力シート!$E$6,障害学生情報入力シート!$F$29:$F$1028,障害学生情報入力シート!$F$7,障害学生情報入力シート!$G$29:$G$1028,U$230,障害学生情報入力シート!$H$29:$H$1028,U$231,障害学生情報入力シート!$D$29:$D$1028,"&lt;&gt;"&amp;"",障害学生情報入力シート!$D$29:$D$1028,"&lt;&gt;"&amp;"入学しなかった")</f>
        <v>0</v>
      </c>
      <c r="V204" s="1127">
        <f>SUMIFS(※集計※障害学生情報入力シート!$L$29:$L$1028,障害学生情報入力シート!$E$29:$E$1028,障害学生情報入力シート!$E$6,障害学生情報入力シート!$F$29:$F$1028,障害学生情報入力シート!$F$7,障害学生情報入力シート!$G$29:$G$1028,V$230,障害学生情報入力シート!$H$29:$H$1028,V$231,障害学生情報入力シート!$D$29:$D$1028,"&lt;&gt;"&amp;"",障害学生情報入力シート!$D$29:$D$1028,"&lt;&gt;"&amp;"入学しなかった")</f>
        <v>0</v>
      </c>
      <c r="W204" s="1128">
        <f>SUMIFS(※集計※障害学生情報入力シート!$L$29:$L$1028,障害学生情報入力シート!$E$29:$E$1028,障害学生情報入力シート!$E$6,障害学生情報入力シート!$F$29:$F$1028,障害学生情報入力シート!$F$7,障害学生情報入力シート!$G$29:$G$1028,W$230,障害学生情報入力シート!$H$29:$H$1028,W$231,障害学生情報入力シート!$D$29:$D$1028,"&lt;&gt;"&amp;"",障害学生情報入力シート!$D$29:$D$1028,"&lt;&gt;"&amp;"入学しなかった")</f>
        <v>0</v>
      </c>
      <c r="X204" s="1125">
        <f>SUMIFS(※集計※障害学生情報入力シート!$L$29:$L$1028,障害学生情報入力シート!$E$29:$E$1028,障害学生情報入力シート!$E$6,障害学生情報入力シート!$F$29:$F$1028,障害学生情報入力シート!$F$7,障害学生情報入力シート!$G$29:$G$1028,X$230,障害学生情報入力シート!$H$29:$H$1028,X$231,障害学生情報入力シート!$D$29:$D$1028,"&lt;&gt;"&amp;"",障害学生情報入力シート!$D$29:$D$1028,"&lt;&gt;"&amp;"入学しなかった")</f>
        <v>0</v>
      </c>
      <c r="Y204" s="1125">
        <f>SUMIFS(※集計※障害学生情報入力シート!$L$29:$L$1028,障害学生情報入力シート!$E$29:$E$1028,障害学生情報入力シート!$E$6,障害学生情報入力シート!$F$29:$F$1028,障害学生情報入力シート!$F$7,障害学生情報入力シート!$G$29:$G$1028,Y$230,障害学生情報入力シート!$H$29:$H$1028,Y$231,障害学生情報入力シート!$D$29:$D$1028,"&lt;&gt;"&amp;"",障害学生情報入力シート!$D$29:$D$1028,"&lt;&gt;"&amp;"入学しなかった")</f>
        <v>0</v>
      </c>
      <c r="Z204" s="1125">
        <f>SUMIFS(※集計※障害学生情報入力シート!$L$29:$L$1028,障害学生情報入力シート!$E$29:$E$1028,障害学生情報入力シート!$E$6,障害学生情報入力シート!$F$29:$F$1028,障害学生情報入力シート!$F$7,障害学生情報入力シート!$G$29:$G$1028,Z$230,障害学生情報入力シート!$H$29:$H$1028,Z$231,障害学生情報入力シート!$D$29:$D$1028,"&lt;&gt;"&amp;"",障害学生情報入力シート!$D$29:$D$1028,"&lt;&gt;"&amp;"入学しなかった")</f>
        <v>0</v>
      </c>
      <c r="AA204" s="1126">
        <f>SUMIFS(※集計※障害学生情報入力シート!$L$29:$L$1028,障害学生情報入力シート!$E$29:$E$1028,障害学生情報入力シート!$E$6,障害学生情報入力シート!$F$29:$F$1028,障害学生情報入力シート!$F$7,障害学生情報入力シート!$G$29:$G$1028,AA$230,障害学生情報入力シート!$H$29:$H$1028,AA$231,障害学生情報入力シート!$D$29:$D$1028,"&lt;&gt;"&amp;"",障害学生情報入力シート!$D$29:$D$1028,"&lt;&gt;"&amp;"入学しなかった")</f>
        <v>0</v>
      </c>
      <c r="AB204" s="1127">
        <f>SUMIFS(※集計※障害学生情報入力シート!$L$29:$L$1028,障害学生情報入力シート!$E$29:$E$1028,障害学生情報入力シート!$E$6,障害学生情報入力シート!$F$29:$F$1028,障害学生情報入力シート!$F$7,障害学生情報入力シート!$G$29:$G$1028,AB$230,障害学生情報入力シート!$H$29:$H$1028,AB$231,障害学生情報入力シート!$D$29:$D$1028,"&lt;&gt;"&amp;"",障害学生情報入力シート!$D$29:$D$1028,"&lt;&gt;"&amp;"入学しなかった")</f>
        <v>0</v>
      </c>
      <c r="AC204" s="1257">
        <f>SUMIFS(※集計※障害学生情報入力シート!$L$29:$L$1028,障害学生情報入力シート!$E$29:$E$1028,障害学生情報入力シート!$E$6,障害学生情報入力シート!$F$29:$F$1028,障害学生情報入力シート!$F$7,障害学生情報入力シート!$G$29:$G$1028,AC$230,障害学生情報入力シート!$H$29:$H$1028,AC$231,障害学生情報入力シート!$D$29:$D$1028,"&lt;&gt;"&amp;"",障害学生情報入力シート!$D$29:$D$1028,"&lt;&gt;"&amp;"入学しなかった")</f>
        <v>0</v>
      </c>
      <c r="AD204" s="1169">
        <f>SUMIFS(※集計※障害学生情報入力シート!$L$29:$L$1028,障害学生情報入力シート!$E$29:$E$1028,障害学生情報入力シート!$E$6,障害学生情報入力シート!$F$29:$F$1028,障害学生情報入力シート!$F$7,障害学生情報入力シート!$G$29:$G$1028,AD$230,障害学生情報入力シート!$H$29:$H$1028,AD$231,障害学生情報入力シート!$D$29:$D$1028,"&lt;&gt;"&amp;"",障害学生情報入力シート!$D$29:$D$1028,"&lt;&gt;"&amp;"入学しなかった")</f>
        <v>0</v>
      </c>
      <c r="AE204" s="1169">
        <f>SUMIFS(※集計※障害学生情報入力シート!$L$29:$L$1028,障害学生情報入力シート!$E$29:$E$1028,障害学生情報入力シート!$E$6,障害学生情報入力シート!$F$29:$F$1028,障害学生情報入力シート!$F$7,障害学生情報入力シート!$G$29:$G$1028,AE$230,障害学生情報入力シート!$H$29:$H$1028,AE$231,障害学生情報入力シート!$D$29:$D$1028,"&lt;&gt;"&amp;"",障害学生情報入力シート!$D$29:$D$1028,"&lt;&gt;"&amp;"入学しなかった")</f>
        <v>0</v>
      </c>
      <c r="AF204" s="1258">
        <f>SUMIFS(※集計※障害学生情報入力シート!$L$29:$L$1028,障害学生情報入力シート!$E$29:$E$1028,障害学生情報入力シート!$E$6,障害学生情報入力シート!$F$29:$F$1028,障害学生情報入力シート!$F$7,障害学生情報入力シート!$G$29:$G$1028,AF$230,障害学生情報入力シート!$H$29:$H$1028,AF$231,障害学生情報入力シート!$D$29:$D$1028,"&lt;&gt;"&amp;"",障害学生情報入力シート!$D$29:$D$1028,"&lt;&gt;"&amp;"入学しなかった")</f>
        <v>0</v>
      </c>
      <c r="AG204" s="1328">
        <f t="shared" si="15"/>
        <v>0</v>
      </c>
    </row>
    <row r="205" spans="1:33" s="151" customFormat="1" ht="18" customHeight="1" x14ac:dyDescent="0.4">
      <c r="A205" s="2236"/>
      <c r="B205" s="2228" t="s">
        <v>2005</v>
      </c>
      <c r="C205" s="2222"/>
      <c r="D205" s="2225" t="s">
        <v>1605</v>
      </c>
      <c r="E205" s="2225"/>
      <c r="F205" s="2225"/>
      <c r="G205" s="1150">
        <f>COUNTIFS(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5" s="1151">
        <f>COUNTIFS(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5" s="1152">
        <f>COUNTIFS(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5" s="1153">
        <f>COUNTIFS(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5" s="1154">
        <f>COUNTIFS(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5" s="1152">
        <f>COUNTIFS(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5" s="1153">
        <f>COUNTIFS(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5" s="1154">
        <f>COUNTIFS(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5" s="1154">
        <f>COUNTIFS(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5" s="1152">
        <f>COUNTIFS(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5" s="1153">
        <f>COUNTIFS(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5" s="1153">
        <f>COUNTIFS(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5" s="1154">
        <f>COUNTIFS(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5" s="1154">
        <f>COUNTIFS(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5" s="1260">
        <f>COUNTIFS(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5" s="1152">
        <f>COUNTIFS(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5" s="1153">
        <f>COUNTIFS(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5" s="1154">
        <f>COUNTIFS(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5" s="1154">
        <f>COUNTIFS(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5" s="1154">
        <f>COUNTIFS(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5" s="1158">
        <f>COUNTIFS(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5" s="1159">
        <f>COUNTIFS(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5" s="1161">
        <f>COUNTIFS(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5" s="1162">
        <f>COUNTIFS(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5" s="1162">
        <f>COUNTIFS(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5" s="1163">
        <f>COUNTIFS(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5" s="1322">
        <f t="shared" si="15"/>
        <v>0</v>
      </c>
    </row>
    <row r="206" spans="1:33" s="151" customFormat="1" ht="18" customHeight="1" x14ac:dyDescent="0.4">
      <c r="A206" s="2236"/>
      <c r="B206" s="2229"/>
      <c r="C206" s="2224"/>
      <c r="D206" s="1323"/>
      <c r="E206" s="2226" t="s">
        <v>1602</v>
      </c>
      <c r="F206" s="2227"/>
      <c r="G206" s="1119">
        <f>SUMIFS(※集計※障害学生情報入力シート!$K$29:$K$1028,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6" s="717">
        <f>SUMIFS(※集計※障害学生情報入力シート!$K$29:$K$1028,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6" s="1120">
        <f>SUMIFS(※集計※障害学生情報入力シート!$K$29:$K$1028,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6" s="1121">
        <f>SUMIFS(※集計※障害学生情報入力シート!$K$29:$K$1028,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6" s="1122">
        <f>SUMIFS(※集計※障害学生情報入力シート!$K$29:$K$1028,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6" s="1120">
        <f>SUMIFS(※集計※障害学生情報入力シート!$K$29:$K$1028,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6" s="1121">
        <f>SUMIFS(※集計※障害学生情報入力シート!$K$29:$K$1028,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6" s="1122">
        <f>SUMIFS(※集計※障害学生情報入力シート!$K$29:$K$1028,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6" s="1122">
        <f>SUMIFS(※集計※障害学生情報入力シート!$K$29:$K$1028,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6" s="1120">
        <f>SUMIFS(※集計※障害学生情報入力シート!$K$29:$K$1028,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6" s="1121">
        <f>SUMIFS(※集計※障害学生情報入力シート!$K$29:$K$1028,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6" s="1121">
        <f>SUMIFS(※集計※障害学生情報入力シート!$K$29:$K$1028,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6" s="1122">
        <f>SUMIFS(※集計※障害学生情報入力シート!$K$29:$K$1028,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6" s="1122">
        <f>SUMIFS(※集計※障害学生情報入力シート!$K$29:$K$1028,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6" s="1249">
        <f>SUMIFS(※集計※障害学生情報入力シート!$K$29:$K$1028,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6" s="1120">
        <f>SUMIFS(※集計※障害学生情報入力シート!$K$29:$K$1028,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6" s="1121">
        <f>SUMIFS(※集計※障害学生情報入力シート!$K$29:$K$1028,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6" s="1122">
        <f>SUMIFS(※集計※障害学生情報入力シート!$K$29:$K$1028,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6" s="1122">
        <f>SUMIFS(※集計※障害学生情報入力シート!$K$29:$K$1028,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6" s="1122">
        <f>SUMIFS(※集計※障害学生情報入力シート!$K$29:$K$1028,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6" s="1249">
        <f>SUMIFS(※集計※障害学生情報入力シート!$K$29:$K$1028,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6" s="1120">
        <f>SUMIFS(※集計※障害学生情報入力シート!$K$29:$K$1028,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6" s="1250">
        <f>SUMIFS(※集計※障害学生情報入力シート!$K$29:$K$1028,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6" s="1123">
        <f>SUMIFS(※集計※障害学生情報入力シート!$K$29:$K$1028,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6" s="1101">
        <f>SUMIFS(※集計※障害学生情報入力シート!$K$29:$K$1028,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6" s="1251">
        <f>SUMIFS(※集計※障害学生情報入力シート!$K$29:$K$1028,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6" s="1324">
        <f t="shared" si="15"/>
        <v>0</v>
      </c>
    </row>
    <row r="207" spans="1:33" s="151" customFormat="1" ht="18" customHeight="1" x14ac:dyDescent="0.4">
      <c r="A207" s="2236"/>
      <c r="B207" s="2230"/>
      <c r="C207" s="2231"/>
      <c r="D207" s="1326"/>
      <c r="E207" s="1326"/>
      <c r="F207" s="1327" t="s">
        <v>1919</v>
      </c>
      <c r="G207" s="1255">
        <f>SUMIFS(※集計※障害学生情報入力シート!$L$29:$L$1028,障害学生情報入力シート!$E$29:$E$1028,障害学生情報入力シート!$E$6,障害学生情報入力シート!$F$29:$F$1028,障害学生情報入力シート!$F$8,障害学生情報入力シート!$G$29:$G$1028,G$230,障害学生情報入力シート!$H$29:$H$1028,G$231,障害学生情報入力シート!$D$29:$D$1028,"&lt;&gt;"&amp;"",障害学生情報入力シート!$D$29:$D$1028,"&lt;&gt;"&amp;"入学しなかった")</f>
        <v>0</v>
      </c>
      <c r="H207" s="1256">
        <f>SUMIFS(※集計※障害学生情報入力シート!$L$29:$L$1028,障害学生情報入力シート!$E$29:$E$1028,障害学生情報入力シート!$E$6,障害学生情報入力シート!$F$29:$F$1028,障害学生情報入力シート!$F$8,障害学生情報入力シート!$G$29:$G$1028,H$230,障害学生情報入力シート!$H$29:$H$1028,H$231,障害学生情報入力シート!$D$29:$D$1028,"&lt;&gt;"&amp;"",障害学生情報入力シート!$D$29:$D$1028,"&lt;&gt;"&amp;"入学しなかった")</f>
        <v>0</v>
      </c>
      <c r="I207" s="1127">
        <f>SUMIFS(※集計※障害学生情報入力シート!$L$29:$L$1028,障害学生情報入力シート!$E$29:$E$1028,障害学生情報入力シート!$E$6,障害学生情報入力シート!$F$29:$F$1028,障害学生情報入力シート!$F$8,障害学生情報入力シート!$G$29:$G$1028,I$230,障害学生情報入力シート!$H$29:$H$1028,I$231,障害学生情報入力シート!$D$29:$D$1028,"&lt;&gt;"&amp;"",障害学生情報入力シート!$D$29:$D$1028,"&lt;&gt;"&amp;"入学しなかった")</f>
        <v>0</v>
      </c>
      <c r="J207" s="1128">
        <f>SUMIFS(※集計※障害学生情報入力シート!$L$29:$L$1028,障害学生情報入力シート!$E$29:$E$1028,障害学生情報入力シート!$E$6,障害学生情報入力シート!$F$29:$F$1028,障害学生情報入力シート!$F$8,障害学生情報入力シート!$G$29:$G$1028,J$230,障害学生情報入力シート!$H$29:$H$1028,J$231,障害学生情報入力シート!$D$29:$D$1028,"&lt;&gt;"&amp;"",障害学生情報入力シート!$D$29:$D$1028,"&lt;&gt;"&amp;"入学しなかった")</f>
        <v>0</v>
      </c>
      <c r="K207" s="1125">
        <f>SUMIFS(※集計※障害学生情報入力シート!$L$29:$L$1028,障害学生情報入力シート!$E$29:$E$1028,障害学生情報入力シート!$E$6,障害学生情報入力シート!$F$29:$F$1028,障害学生情報入力シート!$F$8,障害学生情報入力シート!$G$29:$G$1028,K$230,障害学生情報入力シート!$H$29:$H$1028,K$231,障害学生情報入力シート!$D$29:$D$1028,"&lt;&gt;"&amp;"",障害学生情報入力シート!$D$29:$D$1028,"&lt;&gt;"&amp;"入学しなかった")</f>
        <v>0</v>
      </c>
      <c r="L207" s="1127">
        <f>SUMIFS(※集計※障害学生情報入力シート!$L$29:$L$1028,障害学生情報入力シート!$E$29:$E$1028,障害学生情報入力シート!$E$6,障害学生情報入力シート!$F$29:$F$1028,障害学生情報入力シート!$F$8,障害学生情報入力シート!$G$29:$G$1028,L$230,障害学生情報入力シート!$H$29:$H$1028,L$231,障害学生情報入力シート!$D$29:$D$1028,"&lt;&gt;"&amp;"",障害学生情報入力シート!$D$29:$D$1028,"&lt;&gt;"&amp;"入学しなかった")</f>
        <v>0</v>
      </c>
      <c r="M207" s="1128">
        <f>SUMIFS(※集計※障害学生情報入力シート!$L$29:$L$1028,障害学生情報入力シート!$E$29:$E$1028,障害学生情報入力シート!$E$6,障害学生情報入力シート!$F$29:$F$1028,障害学生情報入力シート!$F$8,障害学生情報入力シート!$G$29:$G$1028,M$230,障害学生情報入力シート!$H$29:$H$1028,M$231,障害学生情報入力シート!$D$29:$D$1028,"&lt;&gt;"&amp;"",障害学生情報入力シート!$D$29:$D$1028,"&lt;&gt;"&amp;"入学しなかった")</f>
        <v>0</v>
      </c>
      <c r="N207" s="1125">
        <f>SUMIFS(※集計※障害学生情報入力シート!$L$29:$L$1028,障害学生情報入力シート!$E$29:$E$1028,障害学生情報入力シート!$E$6,障害学生情報入力シート!$F$29:$F$1028,障害学生情報入力シート!$F$8,障害学生情報入力シート!$G$29:$G$1028,N$230,障害学生情報入力シート!$H$29:$H$1028,N$231,障害学生情報入力シート!$D$29:$D$1028,"&lt;&gt;"&amp;"",障害学生情報入力シート!$D$29:$D$1028,"&lt;&gt;"&amp;"入学しなかった")</f>
        <v>0</v>
      </c>
      <c r="O207" s="1125">
        <f>SUMIFS(※集計※障害学生情報入力シート!$L$29:$L$1028,障害学生情報入力シート!$E$29:$E$1028,障害学生情報入力シート!$E$6,障害学生情報入力シート!$F$29:$F$1028,障害学生情報入力シート!$F$8,障害学生情報入力シート!$G$29:$G$1028,O$230,障害学生情報入力シート!$H$29:$H$1028,O$231,障害学生情報入力シート!$D$29:$D$1028,"&lt;&gt;"&amp;"",障害学生情報入力シート!$D$29:$D$1028,"&lt;&gt;"&amp;"入学しなかった")</f>
        <v>0</v>
      </c>
      <c r="P207" s="1127">
        <f>SUMIFS(※集計※障害学生情報入力シート!$L$29:$L$1028,障害学生情報入力シート!$E$29:$E$1028,障害学生情報入力シート!$E$6,障害学生情報入力シート!$F$29:$F$1028,障害学生情報入力シート!$F$8,障害学生情報入力シート!$G$29:$G$1028,P$230,障害学生情報入力シート!$H$29:$H$1028,P$231,障害学生情報入力シート!$D$29:$D$1028,"&lt;&gt;"&amp;"",障害学生情報入力シート!$D$29:$D$1028,"&lt;&gt;"&amp;"入学しなかった")</f>
        <v>0</v>
      </c>
      <c r="Q207" s="1128">
        <f>SUMIFS(※集計※障害学生情報入力シート!$L$29:$L$1028,障害学生情報入力シート!$E$29:$E$1028,障害学生情報入力シート!$E$6,障害学生情報入力シート!$F$29:$F$1028,障害学生情報入力シート!$F$8,障害学生情報入力シート!$G$29:$G$1028,Q$230,障害学生情報入力シート!$H$29:$H$1028,Q$231,障害学生情報入力シート!$D$29:$D$1028,"&lt;&gt;"&amp;"",障害学生情報入力シート!$D$29:$D$1028,"&lt;&gt;"&amp;"入学しなかった")</f>
        <v>0</v>
      </c>
      <c r="R207" s="1128">
        <f>SUMIFS(※集計※障害学生情報入力シート!$L$29:$L$1028,障害学生情報入力シート!$E$29:$E$1028,障害学生情報入力シート!$E$6,障害学生情報入力シート!$F$29:$F$1028,障害学生情報入力シート!$F$8,障害学生情報入力シート!$G$29:$G$1028,R$230,障害学生情報入力シート!$H$29:$H$1028,R$231,障害学生情報入力シート!$D$29:$D$1028,"&lt;&gt;"&amp;"",障害学生情報入力シート!$D$29:$D$1028,"&lt;&gt;"&amp;"入学しなかった")</f>
        <v>0</v>
      </c>
      <c r="S207" s="1125">
        <f>SUMIFS(※集計※障害学生情報入力シート!$L$29:$L$1028,障害学生情報入力シート!$E$29:$E$1028,障害学生情報入力シート!$E$6,障害学生情報入力シート!$F$29:$F$1028,障害学生情報入力シート!$F$8,障害学生情報入力シート!$G$29:$G$1028,S$230,障害学生情報入力シート!$H$29:$H$1028,S$231,障害学生情報入力シート!$D$29:$D$1028,"&lt;&gt;"&amp;"",障害学生情報入力シート!$D$29:$D$1028,"&lt;&gt;"&amp;"入学しなかった")</f>
        <v>0</v>
      </c>
      <c r="T207" s="1125">
        <f>SUMIFS(※集計※障害学生情報入力シート!$L$29:$L$1028,障害学生情報入力シート!$E$29:$E$1028,障害学生情報入力シート!$E$6,障害学生情報入力シート!$F$29:$F$1028,障害学生情報入力シート!$F$8,障害学生情報入力シート!$G$29:$G$1028,T$230,障害学生情報入力シート!$H$29:$H$1028,T$231,障害学生情報入力シート!$D$29:$D$1028,"&lt;&gt;"&amp;"",障害学生情報入力シート!$D$29:$D$1028,"&lt;&gt;"&amp;"入学しなかった")</f>
        <v>0</v>
      </c>
      <c r="U207" s="1126">
        <f>SUMIFS(※集計※障害学生情報入力シート!$L$29:$L$1028,障害学生情報入力シート!$E$29:$E$1028,障害学生情報入力シート!$E$6,障害学生情報入力シート!$F$29:$F$1028,障害学生情報入力シート!$F$8,障害学生情報入力シート!$G$29:$G$1028,U$230,障害学生情報入力シート!$H$29:$H$1028,U$231,障害学生情報入力シート!$D$29:$D$1028,"&lt;&gt;"&amp;"",障害学生情報入力シート!$D$29:$D$1028,"&lt;&gt;"&amp;"入学しなかった")</f>
        <v>0</v>
      </c>
      <c r="V207" s="1127">
        <f>SUMIFS(※集計※障害学生情報入力シート!$L$29:$L$1028,障害学生情報入力シート!$E$29:$E$1028,障害学生情報入力シート!$E$6,障害学生情報入力シート!$F$29:$F$1028,障害学生情報入力シート!$F$8,障害学生情報入力シート!$G$29:$G$1028,V$230,障害学生情報入力シート!$H$29:$H$1028,V$231,障害学生情報入力シート!$D$29:$D$1028,"&lt;&gt;"&amp;"",障害学生情報入力シート!$D$29:$D$1028,"&lt;&gt;"&amp;"入学しなかった")</f>
        <v>0</v>
      </c>
      <c r="W207" s="1128">
        <f>SUMIFS(※集計※障害学生情報入力シート!$L$29:$L$1028,障害学生情報入力シート!$E$29:$E$1028,障害学生情報入力シート!$E$6,障害学生情報入力シート!$F$29:$F$1028,障害学生情報入力シート!$F$8,障害学生情報入力シート!$G$29:$G$1028,W$230,障害学生情報入力シート!$H$29:$H$1028,W$231,障害学生情報入力シート!$D$29:$D$1028,"&lt;&gt;"&amp;"",障害学生情報入力シート!$D$29:$D$1028,"&lt;&gt;"&amp;"入学しなかった")</f>
        <v>0</v>
      </c>
      <c r="X207" s="1125">
        <f>SUMIFS(※集計※障害学生情報入力シート!$L$29:$L$1028,障害学生情報入力シート!$E$29:$E$1028,障害学生情報入力シート!$E$6,障害学生情報入力シート!$F$29:$F$1028,障害学生情報入力シート!$F$8,障害学生情報入力シート!$G$29:$G$1028,X$230,障害学生情報入力シート!$H$29:$H$1028,X$231,障害学生情報入力シート!$D$29:$D$1028,"&lt;&gt;"&amp;"",障害学生情報入力シート!$D$29:$D$1028,"&lt;&gt;"&amp;"入学しなかった")</f>
        <v>0</v>
      </c>
      <c r="Y207" s="1125">
        <f>SUMIFS(※集計※障害学生情報入力シート!$L$29:$L$1028,障害学生情報入力シート!$E$29:$E$1028,障害学生情報入力シート!$E$6,障害学生情報入力シート!$F$29:$F$1028,障害学生情報入力シート!$F$8,障害学生情報入力シート!$G$29:$G$1028,Y$230,障害学生情報入力シート!$H$29:$H$1028,Y$231,障害学生情報入力シート!$D$29:$D$1028,"&lt;&gt;"&amp;"",障害学生情報入力シート!$D$29:$D$1028,"&lt;&gt;"&amp;"入学しなかった")</f>
        <v>0</v>
      </c>
      <c r="Z207" s="1125">
        <f>SUMIFS(※集計※障害学生情報入力シート!$L$29:$L$1028,障害学生情報入力シート!$E$29:$E$1028,障害学生情報入力シート!$E$6,障害学生情報入力シート!$F$29:$F$1028,障害学生情報入力シート!$F$8,障害学生情報入力シート!$G$29:$G$1028,Z$230,障害学生情報入力シート!$H$29:$H$1028,Z$231,障害学生情報入力シート!$D$29:$D$1028,"&lt;&gt;"&amp;"",障害学生情報入力シート!$D$29:$D$1028,"&lt;&gt;"&amp;"入学しなかった")</f>
        <v>0</v>
      </c>
      <c r="AA207" s="1126">
        <f>SUMIFS(※集計※障害学生情報入力シート!$L$29:$L$1028,障害学生情報入力シート!$E$29:$E$1028,障害学生情報入力シート!$E$6,障害学生情報入力シート!$F$29:$F$1028,障害学生情報入力シート!$F$8,障害学生情報入力シート!$G$29:$G$1028,AA$230,障害学生情報入力シート!$H$29:$H$1028,AA$231,障害学生情報入力シート!$D$29:$D$1028,"&lt;&gt;"&amp;"",障害学生情報入力シート!$D$29:$D$1028,"&lt;&gt;"&amp;"入学しなかった")</f>
        <v>0</v>
      </c>
      <c r="AB207" s="1127">
        <f>SUMIFS(※集計※障害学生情報入力シート!$L$29:$L$1028,障害学生情報入力シート!$E$29:$E$1028,障害学生情報入力シート!$E$6,障害学生情報入力シート!$F$29:$F$1028,障害学生情報入力シート!$F$8,障害学生情報入力シート!$G$29:$G$1028,AB$230,障害学生情報入力シート!$H$29:$H$1028,AB$231,障害学生情報入力シート!$D$29:$D$1028,"&lt;&gt;"&amp;"",障害学生情報入力シート!$D$29:$D$1028,"&lt;&gt;"&amp;"入学しなかった")</f>
        <v>0</v>
      </c>
      <c r="AC207" s="1257">
        <f>SUMIFS(※集計※障害学生情報入力シート!$L$29:$L$1028,障害学生情報入力シート!$E$29:$E$1028,障害学生情報入力シート!$E$6,障害学生情報入力シート!$F$29:$F$1028,障害学生情報入力シート!$F$8,障害学生情報入力シート!$G$29:$G$1028,AC$230,障害学生情報入力シート!$H$29:$H$1028,AC$231,障害学生情報入力シート!$D$29:$D$1028,"&lt;&gt;"&amp;"",障害学生情報入力シート!$D$29:$D$1028,"&lt;&gt;"&amp;"入学しなかった")</f>
        <v>0</v>
      </c>
      <c r="AD207" s="1169">
        <f>SUMIFS(※集計※障害学生情報入力シート!$L$29:$L$1028,障害学生情報入力シート!$E$29:$E$1028,障害学生情報入力シート!$E$6,障害学生情報入力シート!$F$29:$F$1028,障害学生情報入力シート!$F$8,障害学生情報入力シート!$G$29:$G$1028,AD$230,障害学生情報入力シート!$H$29:$H$1028,AD$231,障害学生情報入力シート!$D$29:$D$1028,"&lt;&gt;"&amp;"",障害学生情報入力シート!$D$29:$D$1028,"&lt;&gt;"&amp;"入学しなかった")</f>
        <v>0</v>
      </c>
      <c r="AE207" s="1169">
        <f>SUMIFS(※集計※障害学生情報入力シート!$L$29:$L$1028,障害学生情報入力シート!$E$29:$E$1028,障害学生情報入力シート!$E$6,障害学生情報入力シート!$F$29:$F$1028,障害学生情報入力シート!$F$8,障害学生情報入力シート!$G$29:$G$1028,AE$230,障害学生情報入力シート!$H$29:$H$1028,AE$231,障害学生情報入力シート!$D$29:$D$1028,"&lt;&gt;"&amp;"",障害学生情報入力シート!$D$29:$D$1028,"&lt;&gt;"&amp;"入学しなかった")</f>
        <v>0</v>
      </c>
      <c r="AF207" s="1258">
        <f>SUMIFS(※集計※障害学生情報入力シート!$L$29:$L$1028,障害学生情報入力シート!$E$29:$E$1028,障害学生情報入力シート!$E$6,障害学生情報入力シート!$F$29:$F$1028,障害学生情報入力シート!$F$8,障害学生情報入力シート!$G$29:$G$1028,AF$230,障害学生情報入力シート!$H$29:$H$1028,AF$231,障害学生情報入力シート!$D$29:$D$1028,"&lt;&gt;"&amp;"",障害学生情報入力シート!$D$29:$D$1028,"&lt;&gt;"&amp;"入学しなかった")</f>
        <v>0</v>
      </c>
      <c r="AG207" s="1328">
        <f t="shared" si="15"/>
        <v>0</v>
      </c>
    </row>
    <row r="208" spans="1:33" s="151" customFormat="1" ht="18" customHeight="1" x14ac:dyDescent="0.4">
      <c r="A208" s="2236"/>
      <c r="B208" s="2221" t="s">
        <v>1611</v>
      </c>
      <c r="C208" s="2222"/>
      <c r="D208" s="2225" t="s">
        <v>1605</v>
      </c>
      <c r="E208" s="2225"/>
      <c r="F208" s="2225"/>
      <c r="G208" s="1150">
        <f>COUNTIFS(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08" s="1151">
        <f>COUNTIFS(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08" s="1152">
        <f>COUNTIFS(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08" s="1153">
        <f>COUNTIFS(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08" s="1154">
        <f>COUNTIFS(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08" s="1152">
        <f>COUNTIFS(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08" s="1153">
        <f>COUNTIFS(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08" s="1154">
        <f>COUNTIFS(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08" s="1154">
        <f>COUNTIFS(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08" s="1152">
        <f>COUNTIFS(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08" s="1153">
        <f>COUNTIFS(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08" s="1153">
        <f>COUNTIFS(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08" s="1154">
        <f>COUNTIFS(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08" s="1154">
        <f>COUNTIFS(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08" s="1260">
        <f>COUNTIFS(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08" s="1152">
        <f>COUNTIFS(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08" s="1153">
        <f>COUNTIFS(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08" s="1154">
        <f>COUNTIFS(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08" s="1154">
        <f>COUNTIFS(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08" s="1154">
        <f>COUNTIFS(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08" s="1158">
        <f>COUNTIFS(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08" s="1159">
        <f>COUNTIFS(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08" s="1161">
        <f>COUNTIFS(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08" s="1162">
        <f>COUNTIFS(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08" s="1162">
        <f>COUNTIFS(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08" s="1163">
        <f>COUNTIFS(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08" s="1322">
        <f t="shared" si="15"/>
        <v>0</v>
      </c>
    </row>
    <row r="209" spans="1:33" s="151" customFormat="1" ht="18" customHeight="1" x14ac:dyDescent="0.4">
      <c r="A209" s="2236"/>
      <c r="B209" s="2223"/>
      <c r="C209" s="2224"/>
      <c r="D209" s="1323"/>
      <c r="E209" s="2226" t="s">
        <v>1602</v>
      </c>
      <c r="F209" s="2227"/>
      <c r="G209" s="1119">
        <f>SUMIFS(※集計※障害学生情報入力シート!$K$29:$K$1028,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09" s="717">
        <f>SUMIFS(※集計※障害学生情報入力シート!$K$29:$K$1028,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09" s="1120">
        <f>SUMIFS(※集計※障害学生情報入力シート!$K$29:$K$1028,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09" s="1121">
        <f>SUMIFS(※集計※障害学生情報入力シート!$K$29:$K$1028,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09" s="1122">
        <f>SUMIFS(※集計※障害学生情報入力シート!$K$29:$K$1028,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09" s="1120">
        <f>SUMIFS(※集計※障害学生情報入力シート!$K$29:$K$1028,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09" s="1121">
        <f>SUMIFS(※集計※障害学生情報入力シート!$K$29:$K$1028,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09" s="1122">
        <f>SUMIFS(※集計※障害学生情報入力シート!$K$29:$K$1028,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09" s="1122">
        <f>SUMIFS(※集計※障害学生情報入力シート!$K$29:$K$1028,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09" s="1120">
        <f>SUMIFS(※集計※障害学生情報入力シート!$K$29:$K$1028,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09" s="1121">
        <f>SUMIFS(※集計※障害学生情報入力シート!$K$29:$K$1028,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09" s="1121">
        <f>SUMIFS(※集計※障害学生情報入力シート!$K$29:$K$1028,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09" s="1122">
        <f>SUMIFS(※集計※障害学生情報入力シート!$K$29:$K$1028,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09" s="1122">
        <f>SUMIFS(※集計※障害学生情報入力シート!$K$29:$K$1028,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09" s="1249">
        <f>SUMIFS(※集計※障害学生情報入力シート!$K$29:$K$1028,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09" s="1120">
        <f>SUMIFS(※集計※障害学生情報入力シート!$K$29:$K$1028,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09" s="1121">
        <f>SUMIFS(※集計※障害学生情報入力シート!$K$29:$K$1028,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09" s="1122">
        <f>SUMIFS(※集計※障害学生情報入力シート!$K$29:$K$1028,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09" s="1122">
        <f>SUMIFS(※集計※障害学生情報入力シート!$K$29:$K$1028,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09" s="1122">
        <f>SUMIFS(※集計※障害学生情報入力シート!$K$29:$K$1028,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09" s="1249">
        <f>SUMIFS(※集計※障害学生情報入力シート!$K$29:$K$1028,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09" s="1120">
        <f>SUMIFS(※集計※障害学生情報入力シート!$K$29:$K$1028,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09" s="1250">
        <f>SUMIFS(※集計※障害学生情報入力シート!$K$29:$K$1028,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09" s="1123">
        <f>SUMIFS(※集計※障害学生情報入力シート!$K$29:$K$1028,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09" s="1123">
        <f>SUMIFS(※集計※障害学生情報入力シート!$K$29:$K$1028,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09" s="1251">
        <f>SUMIFS(※集計※障害学生情報入力シート!$K$29:$K$1028,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09" s="1324">
        <f t="shared" si="15"/>
        <v>0</v>
      </c>
    </row>
    <row r="210" spans="1:33" s="151" customFormat="1" ht="18" customHeight="1" x14ac:dyDescent="0.4">
      <c r="A210" s="2236"/>
      <c r="B210" s="1316"/>
      <c r="C210" s="1325"/>
      <c r="D210" s="1326"/>
      <c r="E210" s="1326"/>
      <c r="F210" s="1327" t="s">
        <v>1919</v>
      </c>
      <c r="G210" s="1255">
        <f>SUMIFS(※集計※障害学生情報入力シート!$L$29:$L$1028,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10" s="1256">
        <f>SUMIFS(※集計※障害学生情報入力シート!$L$29:$L$1028,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10" s="1127">
        <f>SUMIFS(※集計※障害学生情報入力シート!$L$29:$L$1028,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10" s="1128">
        <f>SUMIFS(※集計※障害学生情報入力シート!$L$29:$L$1028,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10" s="1125">
        <f>SUMIFS(※集計※障害学生情報入力シート!$L$29:$L$1028,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10" s="1127">
        <f>SUMIFS(※集計※障害学生情報入力シート!$L$29:$L$1028,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10" s="1128">
        <f>SUMIFS(※集計※障害学生情報入力シート!$L$29:$L$1028,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10" s="1125">
        <f>SUMIFS(※集計※障害学生情報入力シート!$L$29:$L$1028,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10" s="1125">
        <f>SUMIFS(※集計※障害学生情報入力シート!$L$29:$L$1028,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10" s="1127">
        <f>SUMIFS(※集計※障害学生情報入力シート!$L$29:$L$1028,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10" s="1128">
        <f>SUMIFS(※集計※障害学生情報入力シート!$L$29:$L$1028,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10" s="1128">
        <f>SUMIFS(※集計※障害学生情報入力シート!$L$29:$L$1028,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10" s="1125">
        <f>SUMIFS(※集計※障害学生情報入力シート!$L$29:$L$1028,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10" s="1125">
        <f>SUMIFS(※集計※障害学生情報入力シート!$L$29:$L$1028,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10" s="1126">
        <f>SUMIFS(※集計※障害学生情報入力シート!$L$29:$L$1028,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10" s="1127">
        <f>SUMIFS(※集計※障害学生情報入力シート!$L$29:$L$1028,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10" s="1128">
        <f>SUMIFS(※集計※障害学生情報入力シート!$L$29:$L$1028,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10" s="1125">
        <f>SUMIFS(※集計※障害学生情報入力シート!$L$29:$L$1028,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10" s="1125">
        <f>SUMIFS(※集計※障害学生情報入力シート!$L$29:$L$1028,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10" s="1125">
        <f>SUMIFS(※集計※障害学生情報入力シート!$L$29:$L$1028,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10" s="1126">
        <f>SUMIFS(※集計※障害学生情報入力シート!$L$29:$L$1028,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10" s="1127">
        <f>SUMIFS(※集計※障害学生情報入力シート!$L$29:$L$1028,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10" s="1257">
        <f>SUMIFS(※集計※障害学生情報入力シート!$L$29:$L$1028,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10" s="1169">
        <f>SUMIFS(※集計※障害学生情報入力シート!$L$29:$L$1028,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10" s="1169">
        <f>SUMIFS(※集計※障害学生情報入力シート!$L$29:$L$1028,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10" s="1258">
        <f>SUMIFS(※集計※障害学生情報入力シート!$L$29:$L$1028,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10" s="1328">
        <f t="shared" si="15"/>
        <v>0</v>
      </c>
    </row>
    <row r="211" spans="1:33" s="151" customFormat="1" ht="18" customHeight="1" x14ac:dyDescent="0.4">
      <c r="A211" s="2236"/>
      <c r="B211" s="2221" t="s">
        <v>1612</v>
      </c>
      <c r="C211" s="2222"/>
      <c r="D211" s="2225" t="s">
        <v>1605</v>
      </c>
      <c r="E211" s="2225"/>
      <c r="F211" s="2225"/>
      <c r="G211" s="1150">
        <f>COUNTIFS(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1" s="1151">
        <f>COUNTIFS(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1" s="1152">
        <f>COUNTIFS(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1" s="1153">
        <f>COUNTIFS(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1" s="1154">
        <f>COUNTIFS(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1" s="1152">
        <f>COUNTIFS(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1" s="1153">
        <f>COUNTIFS(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1" s="1154">
        <f>COUNTIFS(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1" s="1154">
        <f>COUNTIFS(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1" s="1152">
        <f>COUNTIFS(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1" s="1153">
        <f>COUNTIFS(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1" s="1153">
        <f>COUNTIFS(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1" s="1154">
        <f>COUNTIFS(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1" s="1154">
        <f>COUNTIFS(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1" s="1260">
        <f>COUNTIFS(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1" s="1152">
        <f>COUNTIFS(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1" s="1153">
        <f>COUNTIFS(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1" s="1154">
        <f>COUNTIFS(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1" s="1154">
        <f>COUNTIFS(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1" s="1154">
        <f>COUNTIFS(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1" s="1158">
        <f>COUNTIFS(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1" s="1159">
        <f>COUNTIFS(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1" s="1161">
        <f>COUNTIFS(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1" s="1162">
        <f>COUNTIFS(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1" s="1162">
        <f>COUNTIFS(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1" s="1163">
        <f>COUNTIFS(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1" s="1322">
        <f t="shared" si="15"/>
        <v>0</v>
      </c>
    </row>
    <row r="212" spans="1:33" s="151" customFormat="1" ht="18" customHeight="1" x14ac:dyDescent="0.4">
      <c r="A212" s="2236"/>
      <c r="B212" s="2223"/>
      <c r="C212" s="2224"/>
      <c r="D212" s="1323"/>
      <c r="E212" s="2226" t="s">
        <v>1602</v>
      </c>
      <c r="F212" s="2227"/>
      <c r="G212" s="1119">
        <f>SUMIFS(※集計※障害学生情報入力シート!$K$29:$K$1028,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2" s="717">
        <f>SUMIFS(※集計※障害学生情報入力シート!$K$29:$K$1028,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2" s="1120">
        <f>SUMIFS(※集計※障害学生情報入力シート!$K$29:$K$1028,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2" s="1121">
        <f>SUMIFS(※集計※障害学生情報入力シート!$K$29:$K$1028,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2" s="1122">
        <f>SUMIFS(※集計※障害学生情報入力シート!$K$29:$K$1028,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2" s="1120">
        <f>SUMIFS(※集計※障害学生情報入力シート!$K$29:$K$1028,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2" s="1121">
        <f>SUMIFS(※集計※障害学生情報入力シート!$K$29:$K$1028,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2" s="1122">
        <f>SUMIFS(※集計※障害学生情報入力シート!$K$29:$K$1028,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2" s="1122">
        <f>SUMIFS(※集計※障害学生情報入力シート!$K$29:$K$1028,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2" s="1120">
        <f>SUMIFS(※集計※障害学生情報入力シート!$K$29:$K$1028,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2" s="1121">
        <f>SUMIFS(※集計※障害学生情報入力シート!$K$29:$K$1028,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2" s="1121">
        <f>SUMIFS(※集計※障害学生情報入力シート!$K$29:$K$1028,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2" s="1122">
        <f>SUMIFS(※集計※障害学生情報入力シート!$K$29:$K$1028,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2" s="1122">
        <f>SUMIFS(※集計※障害学生情報入力シート!$K$29:$K$1028,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2" s="1249">
        <f>SUMIFS(※集計※障害学生情報入力シート!$K$29:$K$1028,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2" s="1120">
        <f>SUMIFS(※集計※障害学生情報入力シート!$K$29:$K$1028,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2" s="1121">
        <f>SUMIFS(※集計※障害学生情報入力シート!$K$29:$K$1028,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2" s="1122">
        <f>SUMIFS(※集計※障害学生情報入力シート!$K$29:$K$1028,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2" s="1122">
        <f>SUMIFS(※集計※障害学生情報入力シート!$K$29:$K$1028,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2" s="1122">
        <f>SUMIFS(※集計※障害学生情報入力シート!$K$29:$K$1028,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2" s="1249">
        <f>SUMIFS(※集計※障害学生情報入力シート!$K$29:$K$1028,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2" s="1120">
        <f>SUMIFS(※集計※障害学生情報入力シート!$K$29:$K$1028,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2" s="1250">
        <f>SUMIFS(※集計※障害学生情報入力シート!$K$29:$K$1028,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2" s="1123">
        <f>SUMIFS(※集計※障害学生情報入力シート!$K$29:$K$1028,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2" s="1123">
        <f>SUMIFS(※集計※障害学生情報入力シート!$K$29:$K$1028,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2" s="1251">
        <f>SUMIFS(※集計※障害学生情報入力シート!$K$29:$K$1028,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2" s="1324">
        <f t="shared" si="15"/>
        <v>0</v>
      </c>
    </row>
    <row r="213" spans="1:33" s="151" customFormat="1" ht="18" customHeight="1" x14ac:dyDescent="0.4">
      <c r="A213" s="2236"/>
      <c r="B213" s="1316"/>
      <c r="C213" s="1317"/>
      <c r="D213" s="1326"/>
      <c r="E213" s="1326"/>
      <c r="F213" s="1327" t="s">
        <v>1919</v>
      </c>
      <c r="G213" s="1255">
        <f>SUMIFS(※集計※障害学生情報入力シート!$L$29:$L$1028,障害学生情報入力シート!$E$29:$E$1028,障害学生情報入力シート!$E$6,障害学生情報入力シート!$F$29:$F$1028,障害学生情報入力シート!$F$10,障害学生情報入力シート!$G$29:$G$1028,G$230,障害学生情報入力シート!$H$29:$H$1028,G$231,障害学生情報入力シート!$D$29:$D$1028,"&lt;&gt;"&amp;"",障害学生情報入力シート!$D$29:$D$1028,"&lt;&gt;"&amp;"入学しなかった")</f>
        <v>0</v>
      </c>
      <c r="H213" s="1256">
        <f>SUMIFS(※集計※障害学生情報入力シート!$L$29:$L$1028,障害学生情報入力シート!$E$29:$E$1028,障害学生情報入力シート!$E$6,障害学生情報入力シート!$F$29:$F$1028,障害学生情報入力シート!$F$10,障害学生情報入力シート!$G$29:$G$1028,H$230,障害学生情報入力シート!$H$29:$H$1028,H$231,障害学生情報入力シート!$D$29:$D$1028,"&lt;&gt;"&amp;"",障害学生情報入力シート!$D$29:$D$1028,"&lt;&gt;"&amp;"入学しなかった")</f>
        <v>0</v>
      </c>
      <c r="I213" s="1127">
        <f>SUMIFS(※集計※障害学生情報入力シート!$L$29:$L$1028,障害学生情報入力シート!$E$29:$E$1028,障害学生情報入力シート!$E$6,障害学生情報入力シート!$F$29:$F$1028,障害学生情報入力シート!$F$10,障害学生情報入力シート!$G$29:$G$1028,I$230,障害学生情報入力シート!$H$29:$H$1028,I$231,障害学生情報入力シート!$D$29:$D$1028,"&lt;&gt;"&amp;"",障害学生情報入力シート!$D$29:$D$1028,"&lt;&gt;"&amp;"入学しなかった")</f>
        <v>0</v>
      </c>
      <c r="J213" s="1128">
        <f>SUMIFS(※集計※障害学生情報入力シート!$L$29:$L$1028,障害学生情報入力シート!$E$29:$E$1028,障害学生情報入力シート!$E$6,障害学生情報入力シート!$F$29:$F$1028,障害学生情報入力シート!$F$10,障害学生情報入力シート!$G$29:$G$1028,J$230,障害学生情報入力シート!$H$29:$H$1028,J$231,障害学生情報入力シート!$D$29:$D$1028,"&lt;&gt;"&amp;"",障害学生情報入力シート!$D$29:$D$1028,"&lt;&gt;"&amp;"入学しなかった")</f>
        <v>0</v>
      </c>
      <c r="K213" s="1125">
        <f>SUMIFS(※集計※障害学生情報入力シート!$L$29:$L$1028,障害学生情報入力シート!$E$29:$E$1028,障害学生情報入力シート!$E$6,障害学生情報入力シート!$F$29:$F$1028,障害学生情報入力シート!$F$10,障害学生情報入力シート!$G$29:$G$1028,K$230,障害学生情報入力シート!$H$29:$H$1028,K$231,障害学生情報入力シート!$D$29:$D$1028,"&lt;&gt;"&amp;"",障害学生情報入力シート!$D$29:$D$1028,"&lt;&gt;"&amp;"入学しなかった")</f>
        <v>0</v>
      </c>
      <c r="L213" s="1127">
        <f>SUMIFS(※集計※障害学生情報入力シート!$L$29:$L$1028,障害学生情報入力シート!$E$29:$E$1028,障害学生情報入力シート!$E$6,障害学生情報入力シート!$F$29:$F$1028,障害学生情報入力シート!$F$10,障害学生情報入力シート!$G$29:$G$1028,L$230,障害学生情報入力シート!$H$29:$H$1028,L$231,障害学生情報入力シート!$D$29:$D$1028,"&lt;&gt;"&amp;"",障害学生情報入力シート!$D$29:$D$1028,"&lt;&gt;"&amp;"入学しなかった")</f>
        <v>0</v>
      </c>
      <c r="M213" s="1128">
        <f>SUMIFS(※集計※障害学生情報入力シート!$L$29:$L$1028,障害学生情報入力シート!$E$29:$E$1028,障害学生情報入力シート!$E$6,障害学生情報入力シート!$F$29:$F$1028,障害学生情報入力シート!$F$10,障害学生情報入力シート!$G$29:$G$1028,M$230,障害学生情報入力シート!$H$29:$H$1028,M$231,障害学生情報入力シート!$D$29:$D$1028,"&lt;&gt;"&amp;"",障害学生情報入力シート!$D$29:$D$1028,"&lt;&gt;"&amp;"入学しなかった")</f>
        <v>0</v>
      </c>
      <c r="N213" s="1125">
        <f>SUMIFS(※集計※障害学生情報入力シート!$L$29:$L$1028,障害学生情報入力シート!$E$29:$E$1028,障害学生情報入力シート!$E$6,障害学生情報入力シート!$F$29:$F$1028,障害学生情報入力シート!$F$10,障害学生情報入力シート!$G$29:$G$1028,N$230,障害学生情報入力シート!$H$29:$H$1028,N$231,障害学生情報入力シート!$D$29:$D$1028,"&lt;&gt;"&amp;"",障害学生情報入力シート!$D$29:$D$1028,"&lt;&gt;"&amp;"入学しなかった")</f>
        <v>0</v>
      </c>
      <c r="O213" s="1125">
        <f>SUMIFS(※集計※障害学生情報入力シート!$L$29:$L$1028,障害学生情報入力シート!$E$29:$E$1028,障害学生情報入力シート!$E$6,障害学生情報入力シート!$F$29:$F$1028,障害学生情報入力シート!$F$10,障害学生情報入力シート!$G$29:$G$1028,O$230,障害学生情報入力シート!$H$29:$H$1028,O$231,障害学生情報入力シート!$D$29:$D$1028,"&lt;&gt;"&amp;"",障害学生情報入力シート!$D$29:$D$1028,"&lt;&gt;"&amp;"入学しなかった")</f>
        <v>0</v>
      </c>
      <c r="P213" s="1127">
        <f>SUMIFS(※集計※障害学生情報入力シート!$L$29:$L$1028,障害学生情報入力シート!$E$29:$E$1028,障害学生情報入力シート!$E$6,障害学生情報入力シート!$F$29:$F$1028,障害学生情報入力シート!$F$10,障害学生情報入力シート!$G$29:$G$1028,P$230,障害学生情報入力シート!$H$29:$H$1028,P$231,障害学生情報入力シート!$D$29:$D$1028,"&lt;&gt;"&amp;"",障害学生情報入力シート!$D$29:$D$1028,"&lt;&gt;"&amp;"入学しなかった")</f>
        <v>0</v>
      </c>
      <c r="Q213" s="1128">
        <f>SUMIFS(※集計※障害学生情報入力シート!$L$29:$L$1028,障害学生情報入力シート!$E$29:$E$1028,障害学生情報入力シート!$E$6,障害学生情報入力シート!$F$29:$F$1028,障害学生情報入力シート!$F$10,障害学生情報入力シート!$G$29:$G$1028,Q$230,障害学生情報入力シート!$H$29:$H$1028,Q$231,障害学生情報入力シート!$D$29:$D$1028,"&lt;&gt;"&amp;"",障害学生情報入力シート!$D$29:$D$1028,"&lt;&gt;"&amp;"入学しなかった")</f>
        <v>0</v>
      </c>
      <c r="R213" s="1128">
        <f>SUMIFS(※集計※障害学生情報入力シート!$L$29:$L$1028,障害学生情報入力シート!$E$29:$E$1028,障害学生情報入力シート!$E$6,障害学生情報入力シート!$F$29:$F$1028,障害学生情報入力シート!$F$10,障害学生情報入力シート!$G$29:$G$1028,R$230,障害学生情報入力シート!$H$29:$H$1028,R$231,障害学生情報入力シート!$D$29:$D$1028,"&lt;&gt;"&amp;"",障害学生情報入力シート!$D$29:$D$1028,"&lt;&gt;"&amp;"入学しなかった")</f>
        <v>0</v>
      </c>
      <c r="S213" s="1125">
        <f>SUMIFS(※集計※障害学生情報入力シート!$L$29:$L$1028,障害学生情報入力シート!$E$29:$E$1028,障害学生情報入力シート!$E$6,障害学生情報入力シート!$F$29:$F$1028,障害学生情報入力シート!$F$10,障害学生情報入力シート!$G$29:$G$1028,S$230,障害学生情報入力シート!$H$29:$H$1028,S$231,障害学生情報入力シート!$D$29:$D$1028,"&lt;&gt;"&amp;"",障害学生情報入力シート!$D$29:$D$1028,"&lt;&gt;"&amp;"入学しなかった")</f>
        <v>0</v>
      </c>
      <c r="T213" s="1125">
        <f>SUMIFS(※集計※障害学生情報入力シート!$L$29:$L$1028,障害学生情報入力シート!$E$29:$E$1028,障害学生情報入力シート!$E$6,障害学生情報入力シート!$F$29:$F$1028,障害学生情報入力シート!$F$10,障害学生情報入力シート!$G$29:$G$1028,T$230,障害学生情報入力シート!$H$29:$H$1028,T$231,障害学生情報入力シート!$D$29:$D$1028,"&lt;&gt;"&amp;"",障害学生情報入力シート!$D$29:$D$1028,"&lt;&gt;"&amp;"入学しなかった")</f>
        <v>0</v>
      </c>
      <c r="U213" s="1126">
        <f>SUMIFS(※集計※障害学生情報入力シート!$L$29:$L$1028,障害学生情報入力シート!$E$29:$E$1028,障害学生情報入力シート!$E$6,障害学生情報入力シート!$F$29:$F$1028,障害学生情報入力シート!$F$10,障害学生情報入力シート!$G$29:$G$1028,U$230,障害学生情報入力シート!$H$29:$H$1028,U$231,障害学生情報入力シート!$D$29:$D$1028,"&lt;&gt;"&amp;"",障害学生情報入力シート!$D$29:$D$1028,"&lt;&gt;"&amp;"入学しなかった")</f>
        <v>0</v>
      </c>
      <c r="V213" s="1127">
        <f>SUMIFS(※集計※障害学生情報入力シート!$L$29:$L$1028,障害学生情報入力シート!$E$29:$E$1028,障害学生情報入力シート!$E$6,障害学生情報入力シート!$F$29:$F$1028,障害学生情報入力シート!$F$10,障害学生情報入力シート!$G$29:$G$1028,V$230,障害学生情報入力シート!$H$29:$H$1028,V$231,障害学生情報入力シート!$D$29:$D$1028,"&lt;&gt;"&amp;"",障害学生情報入力シート!$D$29:$D$1028,"&lt;&gt;"&amp;"入学しなかった")</f>
        <v>0</v>
      </c>
      <c r="W213" s="1128">
        <f>SUMIFS(※集計※障害学生情報入力シート!$L$29:$L$1028,障害学生情報入力シート!$E$29:$E$1028,障害学生情報入力シート!$E$6,障害学生情報入力シート!$F$29:$F$1028,障害学生情報入力シート!$F$10,障害学生情報入力シート!$G$29:$G$1028,W$230,障害学生情報入力シート!$H$29:$H$1028,W$231,障害学生情報入力シート!$D$29:$D$1028,"&lt;&gt;"&amp;"",障害学生情報入力シート!$D$29:$D$1028,"&lt;&gt;"&amp;"入学しなかった")</f>
        <v>0</v>
      </c>
      <c r="X213" s="1125">
        <f>SUMIFS(※集計※障害学生情報入力シート!$L$29:$L$1028,障害学生情報入力シート!$E$29:$E$1028,障害学生情報入力シート!$E$6,障害学生情報入力シート!$F$29:$F$1028,障害学生情報入力シート!$F$10,障害学生情報入力シート!$G$29:$G$1028,X$230,障害学生情報入力シート!$H$29:$H$1028,X$231,障害学生情報入力シート!$D$29:$D$1028,"&lt;&gt;"&amp;"",障害学生情報入力シート!$D$29:$D$1028,"&lt;&gt;"&amp;"入学しなかった")</f>
        <v>0</v>
      </c>
      <c r="Y213" s="1125">
        <f>SUMIFS(※集計※障害学生情報入力シート!$L$29:$L$1028,障害学生情報入力シート!$E$29:$E$1028,障害学生情報入力シート!$E$6,障害学生情報入力シート!$F$29:$F$1028,障害学生情報入力シート!$F$10,障害学生情報入力シート!$G$29:$G$1028,Y$230,障害学生情報入力シート!$H$29:$H$1028,Y$231,障害学生情報入力シート!$D$29:$D$1028,"&lt;&gt;"&amp;"",障害学生情報入力シート!$D$29:$D$1028,"&lt;&gt;"&amp;"入学しなかった")</f>
        <v>0</v>
      </c>
      <c r="Z213" s="1125">
        <f>SUMIFS(※集計※障害学生情報入力シート!$L$29:$L$1028,障害学生情報入力シート!$E$29:$E$1028,障害学生情報入力シート!$E$6,障害学生情報入力シート!$F$29:$F$1028,障害学生情報入力シート!$F$10,障害学生情報入力シート!$G$29:$G$1028,Z$230,障害学生情報入力シート!$H$29:$H$1028,Z$231,障害学生情報入力シート!$D$29:$D$1028,"&lt;&gt;"&amp;"",障害学生情報入力シート!$D$29:$D$1028,"&lt;&gt;"&amp;"入学しなかった")</f>
        <v>0</v>
      </c>
      <c r="AA213" s="1126">
        <f>SUMIFS(※集計※障害学生情報入力シート!$L$29:$L$1028,障害学生情報入力シート!$E$29:$E$1028,障害学生情報入力シート!$E$6,障害学生情報入力シート!$F$29:$F$1028,障害学生情報入力シート!$F$10,障害学生情報入力シート!$G$29:$G$1028,AA$230,障害学生情報入力シート!$H$29:$H$1028,AA$231,障害学生情報入力シート!$D$29:$D$1028,"&lt;&gt;"&amp;"",障害学生情報入力シート!$D$29:$D$1028,"&lt;&gt;"&amp;"入学しなかった")</f>
        <v>0</v>
      </c>
      <c r="AB213" s="1127">
        <f>SUMIFS(※集計※障害学生情報入力シート!$L$29:$L$1028,障害学生情報入力シート!$E$29:$E$1028,障害学生情報入力シート!$E$6,障害学生情報入力シート!$F$29:$F$1028,障害学生情報入力シート!$F$10,障害学生情報入力シート!$G$29:$G$1028,AB$230,障害学生情報入力シート!$H$29:$H$1028,AB$231,障害学生情報入力シート!$D$29:$D$1028,"&lt;&gt;"&amp;"",障害学生情報入力シート!$D$29:$D$1028,"&lt;&gt;"&amp;"入学しなかった")</f>
        <v>0</v>
      </c>
      <c r="AC213" s="1257">
        <f>SUMIFS(※集計※障害学生情報入力シート!$L$29:$L$1028,障害学生情報入力シート!$E$29:$E$1028,障害学生情報入力シート!$E$6,障害学生情報入力シート!$F$29:$F$1028,障害学生情報入力シート!$F$10,障害学生情報入力シート!$G$29:$G$1028,AC$230,障害学生情報入力シート!$H$29:$H$1028,AC$231,障害学生情報入力シート!$D$29:$D$1028,"&lt;&gt;"&amp;"",障害学生情報入力シート!$D$29:$D$1028,"&lt;&gt;"&amp;"入学しなかった")</f>
        <v>0</v>
      </c>
      <c r="AD213" s="1169">
        <f>SUMIFS(※集計※障害学生情報入力シート!$L$29:$L$1028,障害学生情報入力シート!$E$29:$E$1028,障害学生情報入力シート!$E$6,障害学生情報入力シート!$F$29:$F$1028,障害学生情報入力シート!$F$10,障害学生情報入力シート!$G$29:$G$1028,AD$230,障害学生情報入力シート!$H$29:$H$1028,AD$231,障害学生情報入力シート!$D$29:$D$1028,"&lt;&gt;"&amp;"",障害学生情報入力シート!$D$29:$D$1028,"&lt;&gt;"&amp;"入学しなかった")</f>
        <v>0</v>
      </c>
      <c r="AE213" s="1169">
        <f>SUMIFS(※集計※障害学生情報入力シート!$L$29:$L$1028,障害学生情報入力シート!$E$29:$E$1028,障害学生情報入力シート!$E$6,障害学生情報入力シート!$F$29:$F$1028,障害学生情報入力シート!$F$10,障害学生情報入力シート!$G$29:$G$1028,AE$230,障害学生情報入力シート!$H$29:$H$1028,AE$231,障害学生情報入力シート!$D$29:$D$1028,"&lt;&gt;"&amp;"",障害学生情報入力シート!$D$29:$D$1028,"&lt;&gt;"&amp;"入学しなかった")</f>
        <v>0</v>
      </c>
      <c r="AF213" s="1258">
        <f>SUMIFS(※集計※障害学生情報入力シート!$L$29:$L$1028,障害学生情報入力シート!$E$29:$E$1028,障害学生情報入力シート!$E$6,障害学生情報入力シート!$F$29:$F$1028,障害学生情報入力シート!$F$10,障害学生情報入力シート!$G$29:$G$1028,AF$230,障害学生情報入力シート!$H$29:$H$1028,AF$231,障害学生情報入力シート!$D$29:$D$1028,"&lt;&gt;"&amp;"",障害学生情報入力シート!$D$29:$D$1028,"&lt;&gt;"&amp;"入学しなかった")</f>
        <v>0</v>
      </c>
      <c r="AG213" s="1328">
        <f t="shared" si="15"/>
        <v>0</v>
      </c>
    </row>
    <row r="214" spans="1:33" s="151" customFormat="1" ht="18" customHeight="1" x14ac:dyDescent="0.4">
      <c r="A214" s="2236"/>
      <c r="B214" s="2221" t="s">
        <v>1613</v>
      </c>
      <c r="C214" s="2222"/>
      <c r="D214" s="2225" t="s">
        <v>1605</v>
      </c>
      <c r="E214" s="2225"/>
      <c r="F214" s="2225"/>
      <c r="G214" s="1150">
        <f>COUNTIFS(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4" s="1151">
        <f>COUNTIFS(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4" s="1152">
        <f>COUNTIFS(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4" s="1153">
        <f>COUNTIFS(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4" s="1154">
        <f>COUNTIFS(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4" s="1152">
        <f>COUNTIFS(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4" s="1153">
        <f>COUNTIFS(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4" s="1154">
        <f>COUNTIFS(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4" s="1154">
        <f>COUNTIFS(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4" s="1152">
        <f>COUNTIFS(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4" s="1153">
        <f>COUNTIFS(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4" s="1153">
        <f>COUNTIFS(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4" s="1154">
        <f>COUNTIFS(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4" s="1154">
        <f>COUNTIFS(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4" s="1260">
        <f>COUNTIFS(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4" s="1152">
        <f>COUNTIFS(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4" s="1153">
        <f>COUNTIFS(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4" s="1154">
        <f>COUNTIFS(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4" s="1154">
        <f>COUNTIFS(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4" s="1154">
        <f>COUNTIFS(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4" s="1158">
        <f>COUNTIFS(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4" s="1159">
        <f>COUNTIFS(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4" s="1161">
        <f>COUNTIFS(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4" s="1162">
        <f>COUNTIFS(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4" s="1162">
        <f>COUNTIFS(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4" s="1163">
        <f>COUNTIFS(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4" s="1322">
        <f t="shared" si="15"/>
        <v>0</v>
      </c>
    </row>
    <row r="215" spans="1:33" s="151" customFormat="1" ht="18" customHeight="1" x14ac:dyDescent="0.4">
      <c r="A215" s="2236"/>
      <c r="B215" s="2223"/>
      <c r="C215" s="2224"/>
      <c r="D215" s="1323"/>
      <c r="E215" s="2226" t="s">
        <v>1602</v>
      </c>
      <c r="F215" s="2227"/>
      <c r="G215" s="1119">
        <f>SUMIFS(※集計※障害学生情報入力シート!$K$29:$K$1028,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5" s="717">
        <f>SUMIFS(※集計※障害学生情報入力シート!$K$29:$K$1028,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5" s="1120">
        <f>SUMIFS(※集計※障害学生情報入力シート!$K$29:$K$1028,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5" s="1121">
        <f>SUMIFS(※集計※障害学生情報入力シート!$K$29:$K$1028,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5" s="1122">
        <f>SUMIFS(※集計※障害学生情報入力シート!$K$29:$K$1028,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5" s="1120">
        <f>SUMIFS(※集計※障害学生情報入力シート!$K$29:$K$1028,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5" s="1121">
        <f>SUMIFS(※集計※障害学生情報入力シート!$K$29:$K$1028,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5" s="1122">
        <f>SUMIFS(※集計※障害学生情報入力シート!$K$29:$K$1028,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5" s="1122">
        <f>SUMIFS(※集計※障害学生情報入力シート!$K$29:$K$1028,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5" s="1120">
        <f>SUMIFS(※集計※障害学生情報入力シート!$K$29:$K$1028,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5" s="1121">
        <f>SUMIFS(※集計※障害学生情報入力シート!$K$29:$K$1028,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5" s="1121">
        <f>SUMIFS(※集計※障害学生情報入力シート!$K$29:$K$1028,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5" s="1122">
        <f>SUMIFS(※集計※障害学生情報入力シート!$K$29:$K$1028,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5" s="1122">
        <f>SUMIFS(※集計※障害学生情報入力シート!$K$29:$K$1028,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5" s="1249">
        <f>SUMIFS(※集計※障害学生情報入力シート!$K$29:$K$1028,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5" s="1120">
        <f>SUMIFS(※集計※障害学生情報入力シート!$K$29:$K$1028,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5" s="1121">
        <f>SUMIFS(※集計※障害学生情報入力シート!$K$29:$K$1028,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5" s="1122">
        <f>SUMIFS(※集計※障害学生情報入力シート!$K$29:$K$1028,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5" s="1122">
        <f>SUMIFS(※集計※障害学生情報入力シート!$K$29:$K$1028,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5" s="1122">
        <f>SUMIFS(※集計※障害学生情報入力シート!$K$29:$K$1028,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5" s="1249">
        <f>SUMIFS(※集計※障害学生情報入力シート!$K$29:$K$1028,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5" s="1120">
        <f>SUMIFS(※集計※障害学生情報入力シート!$K$29:$K$1028,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5" s="1250">
        <f>SUMIFS(※集計※障害学生情報入力シート!$K$29:$K$1028,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5" s="1123">
        <f>SUMIFS(※集計※障害学生情報入力シート!$K$29:$K$1028,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5" s="1123">
        <f>SUMIFS(※集計※障害学生情報入力シート!$K$29:$K$1028,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5" s="1251">
        <f>SUMIFS(※集計※障害学生情報入力シート!$K$29:$K$1028,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5" s="1324">
        <f t="shared" si="15"/>
        <v>0</v>
      </c>
    </row>
    <row r="216" spans="1:33" s="151" customFormat="1" ht="18" customHeight="1" x14ac:dyDescent="0.4">
      <c r="A216" s="2236"/>
      <c r="B216" s="1329"/>
      <c r="C216" s="1325"/>
      <c r="D216" s="1326"/>
      <c r="E216" s="1326"/>
      <c r="F216" s="1327" t="s">
        <v>1919</v>
      </c>
      <c r="G216" s="1255">
        <f>SUMIFS(※集計※障害学生情報入力シート!$L$29:$L$1028,障害学生情報入力シート!$E$29:$E$1028,障害学生情報入力シート!$E$6,障害学生情報入力シート!$F$29:$F$1028,障害学生情報入力シート!$F$11,障害学生情報入力シート!$G$29:$G$1028,G$230,障害学生情報入力シート!$H$29:$H$1028,G$231,障害学生情報入力シート!$D$29:$D$1028,"&lt;&gt;"&amp;"",障害学生情報入力シート!$D$29:$D$1028,"&lt;&gt;"&amp;"入学しなかった")</f>
        <v>0</v>
      </c>
      <c r="H216" s="1256">
        <f>SUMIFS(※集計※障害学生情報入力シート!$L$29:$L$1028,障害学生情報入力シート!$E$29:$E$1028,障害学生情報入力シート!$E$6,障害学生情報入力シート!$F$29:$F$1028,障害学生情報入力シート!$F$11,障害学生情報入力シート!$G$29:$G$1028,H$230,障害学生情報入力シート!$H$29:$H$1028,H$231,障害学生情報入力シート!$D$29:$D$1028,"&lt;&gt;"&amp;"",障害学生情報入力シート!$D$29:$D$1028,"&lt;&gt;"&amp;"入学しなかった")</f>
        <v>0</v>
      </c>
      <c r="I216" s="1127">
        <f>SUMIFS(※集計※障害学生情報入力シート!$L$29:$L$1028,障害学生情報入力シート!$E$29:$E$1028,障害学生情報入力シート!$E$6,障害学生情報入力シート!$F$29:$F$1028,障害学生情報入力シート!$F$11,障害学生情報入力シート!$G$29:$G$1028,I$230,障害学生情報入力シート!$H$29:$H$1028,I$231,障害学生情報入力シート!$D$29:$D$1028,"&lt;&gt;"&amp;"",障害学生情報入力シート!$D$29:$D$1028,"&lt;&gt;"&amp;"入学しなかった")</f>
        <v>0</v>
      </c>
      <c r="J216" s="1128">
        <f>SUMIFS(※集計※障害学生情報入力シート!$L$29:$L$1028,障害学生情報入力シート!$E$29:$E$1028,障害学生情報入力シート!$E$6,障害学生情報入力シート!$F$29:$F$1028,障害学生情報入力シート!$F$11,障害学生情報入力シート!$G$29:$G$1028,J$230,障害学生情報入力シート!$H$29:$H$1028,J$231,障害学生情報入力シート!$D$29:$D$1028,"&lt;&gt;"&amp;"",障害学生情報入力シート!$D$29:$D$1028,"&lt;&gt;"&amp;"入学しなかった")</f>
        <v>0</v>
      </c>
      <c r="K216" s="1125">
        <f>SUMIFS(※集計※障害学生情報入力シート!$L$29:$L$1028,障害学生情報入力シート!$E$29:$E$1028,障害学生情報入力シート!$E$6,障害学生情報入力シート!$F$29:$F$1028,障害学生情報入力シート!$F$11,障害学生情報入力シート!$G$29:$G$1028,K$230,障害学生情報入力シート!$H$29:$H$1028,K$231,障害学生情報入力シート!$D$29:$D$1028,"&lt;&gt;"&amp;"",障害学生情報入力シート!$D$29:$D$1028,"&lt;&gt;"&amp;"入学しなかった")</f>
        <v>0</v>
      </c>
      <c r="L216" s="1127">
        <f>SUMIFS(※集計※障害学生情報入力シート!$L$29:$L$1028,障害学生情報入力シート!$E$29:$E$1028,障害学生情報入力シート!$E$6,障害学生情報入力シート!$F$29:$F$1028,障害学生情報入力シート!$F$11,障害学生情報入力シート!$G$29:$G$1028,L$230,障害学生情報入力シート!$H$29:$H$1028,L$231,障害学生情報入力シート!$D$29:$D$1028,"&lt;&gt;"&amp;"",障害学生情報入力シート!$D$29:$D$1028,"&lt;&gt;"&amp;"入学しなかった")</f>
        <v>0</v>
      </c>
      <c r="M216" s="1128">
        <f>SUMIFS(※集計※障害学生情報入力シート!$L$29:$L$1028,障害学生情報入力シート!$E$29:$E$1028,障害学生情報入力シート!$E$6,障害学生情報入力シート!$F$29:$F$1028,障害学生情報入力シート!$F$11,障害学生情報入力シート!$G$29:$G$1028,M$230,障害学生情報入力シート!$H$29:$H$1028,M$231,障害学生情報入力シート!$D$29:$D$1028,"&lt;&gt;"&amp;"",障害学生情報入力シート!$D$29:$D$1028,"&lt;&gt;"&amp;"入学しなかった")</f>
        <v>0</v>
      </c>
      <c r="N216" s="1125">
        <f>SUMIFS(※集計※障害学生情報入力シート!$L$29:$L$1028,障害学生情報入力シート!$E$29:$E$1028,障害学生情報入力シート!$E$6,障害学生情報入力シート!$F$29:$F$1028,障害学生情報入力シート!$F$11,障害学生情報入力シート!$G$29:$G$1028,N$230,障害学生情報入力シート!$H$29:$H$1028,N$231,障害学生情報入力シート!$D$29:$D$1028,"&lt;&gt;"&amp;"",障害学生情報入力シート!$D$29:$D$1028,"&lt;&gt;"&amp;"入学しなかった")</f>
        <v>0</v>
      </c>
      <c r="O216" s="1125">
        <f>SUMIFS(※集計※障害学生情報入力シート!$L$29:$L$1028,障害学生情報入力シート!$E$29:$E$1028,障害学生情報入力シート!$E$6,障害学生情報入力シート!$F$29:$F$1028,障害学生情報入力シート!$F$11,障害学生情報入力シート!$G$29:$G$1028,O$230,障害学生情報入力シート!$H$29:$H$1028,O$231,障害学生情報入力シート!$D$29:$D$1028,"&lt;&gt;"&amp;"",障害学生情報入力シート!$D$29:$D$1028,"&lt;&gt;"&amp;"入学しなかった")</f>
        <v>0</v>
      </c>
      <c r="P216" s="1127">
        <f>SUMIFS(※集計※障害学生情報入力シート!$L$29:$L$1028,障害学生情報入力シート!$E$29:$E$1028,障害学生情報入力シート!$E$6,障害学生情報入力シート!$F$29:$F$1028,障害学生情報入力シート!$F$11,障害学生情報入力シート!$G$29:$G$1028,P$230,障害学生情報入力シート!$H$29:$H$1028,P$231,障害学生情報入力シート!$D$29:$D$1028,"&lt;&gt;"&amp;"",障害学生情報入力シート!$D$29:$D$1028,"&lt;&gt;"&amp;"入学しなかった")</f>
        <v>0</v>
      </c>
      <c r="Q216" s="1128">
        <f>SUMIFS(※集計※障害学生情報入力シート!$L$29:$L$1028,障害学生情報入力シート!$E$29:$E$1028,障害学生情報入力シート!$E$6,障害学生情報入力シート!$F$29:$F$1028,障害学生情報入力シート!$F$11,障害学生情報入力シート!$G$29:$G$1028,Q$230,障害学生情報入力シート!$H$29:$H$1028,Q$231,障害学生情報入力シート!$D$29:$D$1028,"&lt;&gt;"&amp;"",障害学生情報入力シート!$D$29:$D$1028,"&lt;&gt;"&amp;"入学しなかった")</f>
        <v>0</v>
      </c>
      <c r="R216" s="1128">
        <f>SUMIFS(※集計※障害学生情報入力シート!$L$29:$L$1028,障害学生情報入力シート!$E$29:$E$1028,障害学生情報入力シート!$E$6,障害学生情報入力シート!$F$29:$F$1028,障害学生情報入力シート!$F$11,障害学生情報入力シート!$G$29:$G$1028,R$230,障害学生情報入力シート!$H$29:$H$1028,R$231,障害学生情報入力シート!$D$29:$D$1028,"&lt;&gt;"&amp;"",障害学生情報入力シート!$D$29:$D$1028,"&lt;&gt;"&amp;"入学しなかった")</f>
        <v>0</v>
      </c>
      <c r="S216" s="1125">
        <f>SUMIFS(※集計※障害学生情報入力シート!$L$29:$L$1028,障害学生情報入力シート!$E$29:$E$1028,障害学生情報入力シート!$E$6,障害学生情報入力シート!$F$29:$F$1028,障害学生情報入力シート!$F$11,障害学生情報入力シート!$G$29:$G$1028,S$230,障害学生情報入力シート!$H$29:$H$1028,S$231,障害学生情報入力シート!$D$29:$D$1028,"&lt;&gt;"&amp;"",障害学生情報入力シート!$D$29:$D$1028,"&lt;&gt;"&amp;"入学しなかった")</f>
        <v>0</v>
      </c>
      <c r="T216" s="1125">
        <f>SUMIFS(※集計※障害学生情報入力シート!$L$29:$L$1028,障害学生情報入力シート!$E$29:$E$1028,障害学生情報入力シート!$E$6,障害学生情報入力シート!$F$29:$F$1028,障害学生情報入力シート!$F$11,障害学生情報入力シート!$G$29:$G$1028,T$230,障害学生情報入力シート!$H$29:$H$1028,T$231,障害学生情報入力シート!$D$29:$D$1028,"&lt;&gt;"&amp;"",障害学生情報入力シート!$D$29:$D$1028,"&lt;&gt;"&amp;"入学しなかった")</f>
        <v>0</v>
      </c>
      <c r="U216" s="1126">
        <f>SUMIFS(※集計※障害学生情報入力シート!$L$29:$L$1028,障害学生情報入力シート!$E$29:$E$1028,障害学生情報入力シート!$E$6,障害学生情報入力シート!$F$29:$F$1028,障害学生情報入力シート!$F$11,障害学生情報入力シート!$G$29:$G$1028,U$230,障害学生情報入力シート!$H$29:$H$1028,U$231,障害学生情報入力シート!$D$29:$D$1028,"&lt;&gt;"&amp;"",障害学生情報入力シート!$D$29:$D$1028,"&lt;&gt;"&amp;"入学しなかった")</f>
        <v>0</v>
      </c>
      <c r="V216" s="1127">
        <f>SUMIFS(※集計※障害学生情報入力シート!$L$29:$L$1028,障害学生情報入力シート!$E$29:$E$1028,障害学生情報入力シート!$E$6,障害学生情報入力シート!$F$29:$F$1028,障害学生情報入力シート!$F$11,障害学生情報入力シート!$G$29:$G$1028,V$230,障害学生情報入力シート!$H$29:$H$1028,V$231,障害学生情報入力シート!$D$29:$D$1028,"&lt;&gt;"&amp;"",障害学生情報入力シート!$D$29:$D$1028,"&lt;&gt;"&amp;"入学しなかった")</f>
        <v>0</v>
      </c>
      <c r="W216" s="1128">
        <f>SUMIFS(※集計※障害学生情報入力シート!$L$29:$L$1028,障害学生情報入力シート!$E$29:$E$1028,障害学生情報入力シート!$E$6,障害学生情報入力シート!$F$29:$F$1028,障害学生情報入力シート!$F$11,障害学生情報入力シート!$G$29:$G$1028,W$230,障害学生情報入力シート!$H$29:$H$1028,W$231,障害学生情報入力シート!$D$29:$D$1028,"&lt;&gt;"&amp;"",障害学生情報入力シート!$D$29:$D$1028,"&lt;&gt;"&amp;"入学しなかった")</f>
        <v>0</v>
      </c>
      <c r="X216" s="1125">
        <f>SUMIFS(※集計※障害学生情報入力シート!$L$29:$L$1028,障害学生情報入力シート!$E$29:$E$1028,障害学生情報入力シート!$E$6,障害学生情報入力シート!$F$29:$F$1028,障害学生情報入力シート!$F$11,障害学生情報入力シート!$G$29:$G$1028,X$230,障害学生情報入力シート!$H$29:$H$1028,X$231,障害学生情報入力シート!$D$29:$D$1028,"&lt;&gt;"&amp;"",障害学生情報入力シート!$D$29:$D$1028,"&lt;&gt;"&amp;"入学しなかった")</f>
        <v>0</v>
      </c>
      <c r="Y216" s="1125">
        <f>SUMIFS(※集計※障害学生情報入力シート!$L$29:$L$1028,障害学生情報入力シート!$E$29:$E$1028,障害学生情報入力シート!$E$6,障害学生情報入力シート!$F$29:$F$1028,障害学生情報入力シート!$F$11,障害学生情報入力シート!$G$29:$G$1028,Y$230,障害学生情報入力シート!$H$29:$H$1028,Y$231,障害学生情報入力シート!$D$29:$D$1028,"&lt;&gt;"&amp;"",障害学生情報入力シート!$D$29:$D$1028,"&lt;&gt;"&amp;"入学しなかった")</f>
        <v>0</v>
      </c>
      <c r="Z216" s="1125">
        <f>SUMIFS(※集計※障害学生情報入力シート!$L$29:$L$1028,障害学生情報入力シート!$E$29:$E$1028,障害学生情報入力シート!$E$6,障害学生情報入力シート!$F$29:$F$1028,障害学生情報入力シート!$F$11,障害学生情報入力シート!$G$29:$G$1028,Z$230,障害学生情報入力シート!$H$29:$H$1028,Z$231,障害学生情報入力シート!$D$29:$D$1028,"&lt;&gt;"&amp;"",障害学生情報入力シート!$D$29:$D$1028,"&lt;&gt;"&amp;"入学しなかった")</f>
        <v>0</v>
      </c>
      <c r="AA216" s="1126">
        <f>SUMIFS(※集計※障害学生情報入力シート!$L$29:$L$1028,障害学生情報入力シート!$E$29:$E$1028,障害学生情報入力シート!$E$6,障害学生情報入力シート!$F$29:$F$1028,障害学生情報入力シート!$F$11,障害学生情報入力シート!$G$29:$G$1028,AA$230,障害学生情報入力シート!$H$29:$H$1028,AA$231,障害学生情報入力シート!$D$29:$D$1028,"&lt;&gt;"&amp;"",障害学生情報入力シート!$D$29:$D$1028,"&lt;&gt;"&amp;"入学しなかった")</f>
        <v>0</v>
      </c>
      <c r="AB216" s="1127">
        <f>SUMIFS(※集計※障害学生情報入力シート!$L$29:$L$1028,障害学生情報入力シート!$E$29:$E$1028,障害学生情報入力シート!$E$6,障害学生情報入力シート!$F$29:$F$1028,障害学生情報入力シート!$F$11,障害学生情報入力シート!$G$29:$G$1028,AB$230,障害学生情報入力シート!$H$29:$H$1028,AB$231,障害学生情報入力シート!$D$29:$D$1028,"&lt;&gt;"&amp;"",障害学生情報入力シート!$D$29:$D$1028,"&lt;&gt;"&amp;"入学しなかった")</f>
        <v>0</v>
      </c>
      <c r="AC216" s="1257">
        <f>SUMIFS(※集計※障害学生情報入力シート!$L$29:$L$1028,障害学生情報入力シート!$E$29:$E$1028,障害学生情報入力シート!$E$6,障害学生情報入力シート!$F$29:$F$1028,障害学生情報入力シート!$F$11,障害学生情報入力シート!$G$29:$G$1028,AC$230,障害学生情報入力シート!$H$29:$H$1028,AC$231,障害学生情報入力シート!$D$29:$D$1028,"&lt;&gt;"&amp;"",障害学生情報入力シート!$D$29:$D$1028,"&lt;&gt;"&amp;"入学しなかった")</f>
        <v>0</v>
      </c>
      <c r="AD216" s="1169">
        <f>SUMIFS(※集計※障害学生情報入力シート!$L$29:$L$1028,障害学生情報入力シート!$E$29:$E$1028,障害学生情報入力シート!$E$6,障害学生情報入力シート!$F$29:$F$1028,障害学生情報入力シート!$F$11,障害学生情報入力シート!$G$29:$G$1028,AD$230,障害学生情報入力シート!$H$29:$H$1028,AD$231,障害学生情報入力シート!$D$29:$D$1028,"&lt;&gt;"&amp;"",障害学生情報入力シート!$D$29:$D$1028,"&lt;&gt;"&amp;"入学しなかった")</f>
        <v>0</v>
      </c>
      <c r="AE216" s="1169">
        <f>SUMIFS(※集計※障害学生情報入力シート!$L$29:$L$1028,障害学生情報入力シート!$E$29:$E$1028,障害学生情報入力シート!$E$6,障害学生情報入力シート!$F$29:$F$1028,障害学生情報入力シート!$F$11,障害学生情報入力シート!$G$29:$G$1028,AE$230,障害学生情報入力シート!$H$29:$H$1028,AE$231,障害学生情報入力シート!$D$29:$D$1028,"&lt;&gt;"&amp;"",障害学生情報入力シート!$D$29:$D$1028,"&lt;&gt;"&amp;"入学しなかった")</f>
        <v>0</v>
      </c>
      <c r="AF216" s="1258">
        <f>SUMIFS(※集計※障害学生情報入力シート!$L$29:$L$1028,障害学生情報入力シート!$E$29:$E$1028,障害学生情報入力シート!$E$6,障害学生情報入力シート!$F$29:$F$1028,障害学生情報入力シート!$F$11,障害学生情報入力シート!$G$29:$G$1028,AF$230,障害学生情報入力シート!$H$29:$H$1028,AF$231,障害学生情報入力シート!$D$29:$D$1028,"&lt;&gt;"&amp;"",障害学生情報入力シート!$D$29:$D$1028,"&lt;&gt;"&amp;"入学しなかった")</f>
        <v>0</v>
      </c>
      <c r="AG216" s="1328">
        <f t="shared" si="15"/>
        <v>0</v>
      </c>
    </row>
    <row r="217" spans="1:33" s="151" customFormat="1" ht="18" customHeight="1" x14ac:dyDescent="0.4">
      <c r="A217" s="2236"/>
      <c r="B217" s="2228" t="s">
        <v>1614</v>
      </c>
      <c r="C217" s="2222"/>
      <c r="D217" s="2225" t="s">
        <v>1605</v>
      </c>
      <c r="E217" s="2225"/>
      <c r="F217" s="2225"/>
      <c r="G217" s="1150">
        <f>COUNTIFS(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7" s="1151">
        <f>COUNTIFS(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7" s="1152">
        <f>COUNTIFS(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7" s="1153">
        <f>COUNTIFS(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7" s="1154">
        <f>COUNTIFS(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7" s="1152">
        <f>COUNTIFS(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7" s="1153">
        <f>COUNTIFS(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7" s="1154">
        <f>COUNTIFS(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7" s="1154">
        <f>COUNTIFS(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7" s="1152">
        <f>COUNTIFS(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7" s="1153">
        <f>COUNTIFS(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7" s="1153">
        <f>COUNTIFS(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7" s="1154">
        <f>COUNTIFS(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7" s="1154">
        <f>COUNTIFS(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7" s="1260">
        <f>COUNTIFS(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7" s="1152">
        <f>COUNTIFS(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7" s="1153">
        <f>COUNTIFS(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7" s="1154">
        <f>COUNTIFS(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7" s="1154">
        <f>COUNTIFS(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7" s="1154">
        <f>COUNTIFS(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7" s="1158">
        <f>COUNTIFS(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7" s="1159">
        <f>COUNTIFS(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7" s="1161">
        <f>COUNTIFS(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7" s="1162">
        <f>COUNTIFS(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7" s="1162">
        <f>COUNTIFS(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7" s="1163">
        <f>COUNTIFS(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7" s="1322">
        <f t="shared" si="15"/>
        <v>0</v>
      </c>
    </row>
    <row r="218" spans="1:33" s="151" customFormat="1" ht="18" customHeight="1" x14ac:dyDescent="0.4">
      <c r="A218" s="2236"/>
      <c r="B218" s="2229"/>
      <c r="C218" s="2224"/>
      <c r="D218" s="1323"/>
      <c r="E218" s="2226" t="s">
        <v>1602</v>
      </c>
      <c r="F218" s="2227"/>
      <c r="G218" s="1119">
        <f>SUMIFS(※集計※障害学生情報入力シート!$K$29:$K$1028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8" s="717">
        <f>SUMIFS(※集計※障害学生情報入力シート!$K$29:$K$1028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8" s="1120">
        <f>SUMIFS(※集計※障害学生情報入力シート!$K$29:$K$1028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8" s="1121">
        <f>SUMIFS(※集計※障害学生情報入力シート!$K$29:$K$1028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8" s="1122">
        <f>SUMIFS(※集計※障害学生情報入力シート!$K$29:$K$1028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8" s="1120">
        <f>SUMIFS(※集計※障害学生情報入力シート!$K$29:$K$1028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8" s="1121">
        <f>SUMIFS(※集計※障害学生情報入力シート!$K$29:$K$1028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8" s="1122">
        <f>SUMIFS(※集計※障害学生情報入力シート!$K$29:$K$1028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8" s="1122">
        <f>SUMIFS(※集計※障害学生情報入力シート!$K$29:$K$1028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8" s="1120">
        <f>SUMIFS(※集計※障害学生情報入力シート!$K$29:$K$1028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8" s="1121">
        <f>SUMIFS(※集計※障害学生情報入力シート!$K$29:$K$1028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8" s="1121">
        <f>SUMIFS(※集計※障害学生情報入力シート!$K$29:$K$1028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8" s="1122">
        <f>SUMIFS(※集計※障害学生情報入力シート!$K$29:$K$1028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8" s="1122">
        <f>SUMIFS(※集計※障害学生情報入力シート!$K$29:$K$1028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8" s="1249">
        <f>SUMIFS(※集計※障害学生情報入力シート!$K$29:$K$1028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8" s="1120">
        <f>SUMIFS(※集計※障害学生情報入力シート!$K$29:$K$1028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8" s="1121">
        <f>SUMIFS(※集計※障害学生情報入力シート!$K$29:$K$1028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8" s="1122">
        <f>SUMIFS(※集計※障害学生情報入力シート!$K$29:$K$1028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8" s="1122">
        <f>SUMIFS(※集計※障害学生情報入力シート!$K$29:$K$1028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8" s="1122">
        <f>SUMIFS(※集計※障害学生情報入力シート!$K$29:$K$1028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8" s="1249">
        <f>SUMIFS(※集計※障害学生情報入力シート!$K$29:$K$1028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8" s="1120">
        <f>SUMIFS(※集計※障害学生情報入力シート!$K$29:$K$1028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8" s="1250">
        <f>SUMIFS(※集計※障害学生情報入力シート!$K$29:$K$1028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8" s="1123">
        <f>SUMIFS(※集計※障害学生情報入力シート!$K$29:$K$1028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8" s="1123">
        <f>SUMIFS(※集計※障害学生情報入力シート!$K$29:$K$1028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8" s="1251">
        <f>SUMIFS(※集計※障害学生情報入力シート!$K$29:$K$1028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8" s="1324">
        <f t="shared" si="15"/>
        <v>0</v>
      </c>
    </row>
    <row r="219" spans="1:33" s="151" customFormat="1" ht="18" customHeight="1" x14ac:dyDescent="0.4">
      <c r="A219" s="2236"/>
      <c r="B219" s="2230"/>
      <c r="C219" s="2231"/>
      <c r="D219" s="1326"/>
      <c r="E219" s="1326"/>
      <c r="F219" s="1327" t="s">
        <v>1919</v>
      </c>
      <c r="G219" s="1255">
        <f>SUMIFS(※集計※障害学生情報入力シート!$L$29:$L$1028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9" s="1256">
        <f>SUMIFS(※集計※障害学生情報入力シート!$L$29:$L$1028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9" s="1127">
        <f>SUMIFS(※集計※障害学生情報入力シート!$L$29:$L$1028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9" s="1128">
        <f>SUMIFS(※集計※障害学生情報入力シート!$L$29:$L$1028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9" s="1125">
        <f>SUMIFS(※集計※障害学生情報入力シート!$L$29:$L$1028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9" s="1127">
        <f>SUMIFS(※集計※障害学生情報入力シート!$L$29:$L$1028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9" s="1128">
        <f>SUMIFS(※集計※障害学生情報入力シート!$L$29:$L$1028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9" s="1125">
        <f>SUMIFS(※集計※障害学生情報入力シート!$L$29:$L$1028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9" s="1125">
        <f>SUMIFS(※集計※障害学生情報入力シート!$L$29:$L$1028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9" s="1127">
        <f>SUMIFS(※集計※障害学生情報入力シート!$L$29:$L$1028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9" s="1128">
        <f>SUMIFS(※集計※障害学生情報入力シート!$L$29:$L$1028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9" s="1128">
        <f>SUMIFS(※集計※障害学生情報入力シート!$L$29:$L$1028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9" s="1125">
        <f>SUMIFS(※集計※障害学生情報入力シート!$L$29:$L$1028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9" s="1125">
        <f>SUMIFS(※集計※障害学生情報入力シート!$L$29:$L$1028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9" s="1126">
        <f>SUMIFS(※集計※障害学生情報入力シート!$L$29:$L$1028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9" s="1127">
        <f>SUMIFS(※集計※障害学生情報入力シート!$L$29:$L$1028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9" s="1128">
        <f>SUMIFS(※集計※障害学生情報入力シート!$L$29:$L$1028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9" s="1125">
        <f>SUMIFS(※集計※障害学生情報入力シート!$L$29:$L$1028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9" s="1125">
        <f>SUMIFS(※集計※障害学生情報入力シート!$L$29:$L$1028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9" s="1125">
        <f>SUMIFS(※集計※障害学生情報入力シート!$L$29:$L$1028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9" s="1126">
        <f>SUMIFS(※集計※障害学生情報入力シート!$L$29:$L$1028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9" s="1127">
        <f>SUMIFS(※集計※障害学生情報入力シート!$L$29:$L$1028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9" s="1257">
        <f>SUMIFS(※集計※障害学生情報入力シート!$L$29:$L$1028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9" s="1169">
        <f>SUMIFS(※集計※障害学生情報入力シート!$L$29:$L$1028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9" s="1169">
        <f>SUMIFS(※集計※障害学生情報入力シート!$L$29:$L$1028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9" s="1258">
        <f>SUMIFS(※集計※障害学生情報入力シート!$L$29:$L$1028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9" s="1328">
        <f t="shared" si="15"/>
        <v>0</v>
      </c>
    </row>
    <row r="220" spans="1:33" s="151" customFormat="1" ht="18" customHeight="1" x14ac:dyDescent="0.4">
      <c r="A220" s="2236"/>
      <c r="B220" s="2223" t="s">
        <v>1615</v>
      </c>
      <c r="C220" s="2224"/>
      <c r="D220" s="2225" t="s">
        <v>1605</v>
      </c>
      <c r="E220" s="2225"/>
      <c r="F220" s="2225"/>
      <c r="G220" s="1150">
        <f>COUNTIFS(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0" s="1151">
        <f>COUNTIFS(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0" s="1152">
        <f>COUNTIFS(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0" s="1153">
        <f>COUNTIFS(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0" s="1154">
        <f>COUNTIFS(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0" s="1152">
        <f>COUNTIFS(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0" s="1153">
        <f>COUNTIFS(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0" s="1154">
        <f>COUNTIFS(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0" s="1154">
        <f>COUNTIFS(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0" s="1152">
        <f>COUNTIFS(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0" s="1153">
        <f>COUNTIFS(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0" s="1153">
        <f>COUNTIFS(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0" s="1154">
        <f>COUNTIFS(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0" s="1154">
        <f>COUNTIFS(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0" s="1260">
        <f>COUNTIFS(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0" s="1152">
        <f>COUNTIFS(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0" s="1153">
        <f>COUNTIFS(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0" s="1154">
        <f>COUNTIFS(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0" s="1154">
        <f>COUNTIFS(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0" s="1154">
        <f>COUNTIFS(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0" s="1158">
        <f>COUNTIFS(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0" s="1159">
        <f>COUNTIFS(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0" s="1161">
        <f>COUNTIFS(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0" s="1162">
        <f>COUNTIFS(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0" s="1162">
        <f>COUNTIFS(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0" s="1163">
        <f>COUNTIFS(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0" s="1322">
        <f t="shared" si="15"/>
        <v>0</v>
      </c>
    </row>
    <row r="221" spans="1:33" s="151" customFormat="1" ht="18" customHeight="1" x14ac:dyDescent="0.4">
      <c r="A221" s="2236"/>
      <c r="B221" s="2223"/>
      <c r="C221" s="2224"/>
      <c r="D221" s="1323"/>
      <c r="E221" s="2226" t="s">
        <v>1602</v>
      </c>
      <c r="F221" s="2227"/>
      <c r="G221" s="1119">
        <f>SUMIFS(※集計※障害学生情報入力シート!$K$29:$K$1028,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1" s="717">
        <f>SUMIFS(※集計※障害学生情報入力シート!$K$29:$K$1028,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1" s="1120">
        <f>SUMIFS(※集計※障害学生情報入力シート!$K$29:$K$1028,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1" s="1121">
        <f>SUMIFS(※集計※障害学生情報入力シート!$K$29:$K$1028,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1" s="1122">
        <f>SUMIFS(※集計※障害学生情報入力シート!$K$29:$K$1028,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1" s="1120">
        <f>SUMIFS(※集計※障害学生情報入力シート!$K$29:$K$1028,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1" s="1121">
        <f>SUMIFS(※集計※障害学生情報入力シート!$K$29:$K$1028,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1" s="1122">
        <f>SUMIFS(※集計※障害学生情報入力シート!$K$29:$K$1028,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1" s="1122">
        <f>SUMIFS(※集計※障害学生情報入力シート!$K$29:$K$1028,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1" s="1120">
        <f>SUMIFS(※集計※障害学生情報入力シート!$K$29:$K$1028,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1" s="1121">
        <f>SUMIFS(※集計※障害学生情報入力シート!$K$29:$K$1028,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1" s="1121">
        <f>SUMIFS(※集計※障害学生情報入力シート!$K$29:$K$1028,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1" s="1122">
        <f>SUMIFS(※集計※障害学生情報入力シート!$K$29:$K$1028,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1" s="1122">
        <f>SUMIFS(※集計※障害学生情報入力シート!$K$29:$K$1028,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1" s="1249">
        <f>SUMIFS(※集計※障害学生情報入力シート!$K$29:$K$1028,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1" s="1120">
        <f>SUMIFS(※集計※障害学生情報入力シート!$K$29:$K$1028,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1" s="1099">
        <f>SUMIFS(※集計※障害学生情報入力シート!$K$29:$K$1028,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1" s="1122">
        <f>SUMIFS(※集計※障害学生情報入力シート!$K$29:$K$1028,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1" s="1122">
        <f>SUMIFS(※集計※障害学生情報入力シート!$K$29:$K$1028,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1" s="1122">
        <f>SUMIFS(※集計※障害学生情報入力シート!$K$29:$K$1028,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1" s="1249">
        <f>SUMIFS(※集計※障害学生情報入力シート!$K$29:$K$1028,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1" s="1159">
        <f>SUMIFS(※集計※障害学生情報入力シート!$K$29:$K$1028,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1" s="1250">
        <f>SUMIFS(※集計※障害学生情報入力シート!$K$29:$K$1028,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1" s="1123">
        <f>SUMIFS(※集計※障害学生情報入力シート!$K$29:$K$1028,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1" s="1123">
        <f>SUMIFS(※集計※障害学生情報入力シート!$K$29:$K$1028,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1" s="1163">
        <f>SUMIFS(※集計※障害学生情報入力シート!$K$29:$K$1028,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1" s="1324">
        <f t="shared" si="15"/>
        <v>0</v>
      </c>
    </row>
    <row r="222" spans="1:33" s="151" customFormat="1" ht="18" customHeight="1" thickBot="1" x14ac:dyDescent="0.45">
      <c r="A222" s="2237"/>
      <c r="B222" s="1330"/>
      <c r="C222" s="1331"/>
      <c r="D222" s="1332"/>
      <c r="E222" s="1332"/>
      <c r="F222" s="1333" t="s">
        <v>1919</v>
      </c>
      <c r="G222" s="1266">
        <f>SUMIFS(※集計※障害学生情報入力シート!$L$29:$L$1028,障害学生情報入力シート!$E$29:$E$1028,障害学生情報入力シート!$E$6,障害学生情報入力シート!$F$29:$F$1028,障害学生情報入力シート!$F$13,障害学生情報入力シート!$G$29:$G$1028,G$230,障害学生情報入力シート!$H$29:$H$1028,G$231,障害学生情報入力シート!$D$29:$D$1028,"&lt;&gt;"&amp;"",障害学生情報入力シート!$D$29:$D$1028,"&lt;&gt;"&amp;"入学しなかった")</f>
        <v>0</v>
      </c>
      <c r="H222" s="1267">
        <f>SUMIFS(※集計※障害学生情報入力シート!$L$29:$L$1028,障害学生情報入力シート!$E$29:$E$1028,障害学生情報入力シート!$E$6,障害学生情報入力シート!$F$29:$F$1028,障害学生情報入力シート!$F$13,障害学生情報入力シート!$G$29:$G$1028,H$230,障害学生情報入力シート!$H$29:$H$1028,H$231,障害学生情報入力シート!$D$29:$D$1028,"&lt;&gt;"&amp;"",障害学生情報入力シート!$D$29:$D$1028,"&lt;&gt;"&amp;"入学しなかった")</f>
        <v>0</v>
      </c>
      <c r="I222" s="1181">
        <f>SUMIFS(※集計※障害学生情報入力シート!$L$29:$L$1028,障害学生情報入力シート!$E$29:$E$1028,障害学生情報入力シート!$E$6,障害学生情報入力シート!$F$29:$F$1028,障害学生情報入力シート!$F$13,障害学生情報入力シート!$G$29:$G$1028,I$230,障害学生情報入力シート!$H$29:$H$1028,I$231,障害学生情報入力シート!$D$29:$D$1028,"&lt;&gt;"&amp;"",障害学生情報入力シート!$D$29:$D$1028,"&lt;&gt;"&amp;"入学しなかった")</f>
        <v>0</v>
      </c>
      <c r="J222" s="1182">
        <f>SUMIFS(※集計※障害学生情報入力シート!$L$29:$L$1028,障害学生情報入力シート!$E$29:$E$1028,障害学生情報入力シート!$E$6,障害学生情報入力シート!$F$29:$F$1028,障害学生情報入力シート!$F$13,障害学生情報入力シート!$G$29:$G$1028,J$230,障害学生情報入力シート!$H$29:$H$1028,J$231,障害学生情報入力シート!$D$29:$D$1028,"&lt;&gt;"&amp;"",障害学生情報入力シート!$D$29:$D$1028,"&lt;&gt;"&amp;"入学しなかった")</f>
        <v>0</v>
      </c>
      <c r="K222" s="1180">
        <f>SUMIFS(※集計※障害学生情報入力シート!$L$29:$L$1028,障害学生情報入力シート!$E$29:$E$1028,障害学生情報入力シート!$E$6,障害学生情報入力シート!$F$29:$F$1028,障害学生情報入力シート!$F$13,障害学生情報入力シート!$G$29:$G$1028,K$230,障害学生情報入力シート!$H$29:$H$1028,K$231,障害学生情報入力シート!$D$29:$D$1028,"&lt;&gt;"&amp;"",障害学生情報入力シート!$D$29:$D$1028,"&lt;&gt;"&amp;"入学しなかった")</f>
        <v>0</v>
      </c>
      <c r="L222" s="1181">
        <f>SUMIFS(※集計※障害学生情報入力シート!$L$29:$L$1028,障害学生情報入力シート!$E$29:$E$1028,障害学生情報入力シート!$E$6,障害学生情報入力シート!$F$29:$F$1028,障害学生情報入力シート!$F$13,障害学生情報入力シート!$G$29:$G$1028,L$230,障害学生情報入力シート!$H$29:$H$1028,L$231,障害学生情報入力シート!$D$29:$D$1028,"&lt;&gt;"&amp;"",障害学生情報入力シート!$D$29:$D$1028,"&lt;&gt;"&amp;"入学しなかった")</f>
        <v>0</v>
      </c>
      <c r="M222" s="1182">
        <f>SUMIFS(※集計※障害学生情報入力シート!$L$29:$L$1028,障害学生情報入力シート!$E$29:$E$1028,障害学生情報入力シート!$E$6,障害学生情報入力シート!$F$29:$F$1028,障害学生情報入力シート!$F$13,障害学生情報入力シート!$G$29:$G$1028,M$230,障害学生情報入力シート!$H$29:$H$1028,M$231,障害学生情報入力シート!$D$29:$D$1028,"&lt;&gt;"&amp;"",障害学生情報入力シート!$D$29:$D$1028,"&lt;&gt;"&amp;"入学しなかった")</f>
        <v>0</v>
      </c>
      <c r="N222" s="1180">
        <f>SUMIFS(※集計※障害学生情報入力シート!$L$29:$L$1028,障害学生情報入力シート!$E$29:$E$1028,障害学生情報入力シート!$E$6,障害学生情報入力シート!$F$29:$F$1028,障害学生情報入力シート!$F$13,障害学生情報入力シート!$G$29:$G$1028,N$230,障害学生情報入力シート!$H$29:$H$1028,N$231,障害学生情報入力シート!$D$29:$D$1028,"&lt;&gt;"&amp;"",障害学生情報入力シート!$D$29:$D$1028,"&lt;&gt;"&amp;"入学しなかった")</f>
        <v>0</v>
      </c>
      <c r="O222" s="1180">
        <f>SUMIFS(※集計※障害学生情報入力シート!$L$29:$L$1028,障害学生情報入力シート!$E$29:$E$1028,障害学生情報入力シート!$E$6,障害学生情報入力シート!$F$29:$F$1028,障害学生情報入力シート!$F$13,障害学生情報入力シート!$G$29:$G$1028,O$230,障害学生情報入力シート!$H$29:$H$1028,O$231,障害学生情報入力シート!$D$29:$D$1028,"&lt;&gt;"&amp;"",障害学生情報入力シート!$D$29:$D$1028,"&lt;&gt;"&amp;"入学しなかった")</f>
        <v>0</v>
      </c>
      <c r="P222" s="1181">
        <f>SUMIFS(※集計※障害学生情報入力シート!$L$29:$L$1028,障害学生情報入力シート!$E$29:$E$1028,障害学生情報入力シート!$E$6,障害学生情報入力シート!$F$29:$F$1028,障害学生情報入力シート!$F$13,障害学生情報入力シート!$G$29:$G$1028,P$230,障害学生情報入力シート!$H$29:$H$1028,P$231,障害学生情報入力シート!$D$29:$D$1028,"&lt;&gt;"&amp;"",障害学生情報入力シート!$D$29:$D$1028,"&lt;&gt;"&amp;"入学しなかった")</f>
        <v>0</v>
      </c>
      <c r="Q222" s="1182">
        <f>SUMIFS(※集計※障害学生情報入力シート!$L$29:$L$1028,障害学生情報入力シート!$E$29:$E$1028,障害学生情報入力シート!$E$6,障害学生情報入力シート!$F$29:$F$1028,障害学生情報入力シート!$F$13,障害学生情報入力シート!$G$29:$G$1028,Q$230,障害学生情報入力シート!$H$29:$H$1028,Q$231,障害学生情報入力シート!$D$29:$D$1028,"&lt;&gt;"&amp;"",障害学生情報入力シート!$D$29:$D$1028,"&lt;&gt;"&amp;"入学しなかった")</f>
        <v>0</v>
      </c>
      <c r="R222" s="1182">
        <f>SUMIFS(※集計※障害学生情報入力シート!$L$29:$L$1028,障害学生情報入力シート!$E$29:$E$1028,障害学生情報入力シート!$E$6,障害学生情報入力シート!$F$29:$F$1028,障害学生情報入力シート!$F$13,障害学生情報入力シート!$G$29:$G$1028,R$230,障害学生情報入力シート!$H$29:$H$1028,R$231,障害学生情報入力シート!$D$29:$D$1028,"&lt;&gt;"&amp;"",障害学生情報入力シート!$D$29:$D$1028,"&lt;&gt;"&amp;"入学しなかった")</f>
        <v>0</v>
      </c>
      <c r="S222" s="1180">
        <f>SUMIFS(※集計※障害学生情報入力シート!$L$29:$L$1028,障害学生情報入力シート!$E$29:$E$1028,障害学生情報入力シート!$E$6,障害学生情報入力シート!$F$29:$F$1028,障害学生情報入力シート!$F$13,障害学生情報入力シート!$G$29:$G$1028,S$230,障害学生情報入力シート!$H$29:$H$1028,S$231,障害学生情報入力シート!$D$29:$D$1028,"&lt;&gt;"&amp;"",障害学生情報入力シート!$D$29:$D$1028,"&lt;&gt;"&amp;"入学しなかった")</f>
        <v>0</v>
      </c>
      <c r="T222" s="1180">
        <f>SUMIFS(※集計※障害学生情報入力シート!$L$29:$L$1028,障害学生情報入力シート!$E$29:$E$1028,障害学生情報入力シート!$E$6,障害学生情報入力シート!$F$29:$F$1028,障害学生情報入力シート!$F$13,障害学生情報入力シート!$G$29:$G$1028,T$230,障害学生情報入力シート!$H$29:$H$1028,T$231,障害学生情報入力シート!$D$29:$D$1028,"&lt;&gt;"&amp;"",障害学生情報入力シート!$D$29:$D$1028,"&lt;&gt;"&amp;"入学しなかった")</f>
        <v>0</v>
      </c>
      <c r="U222" s="1185">
        <f>SUMIFS(※集計※障害学生情報入力シート!$L$29:$L$1028,障害学生情報入力シート!$E$29:$E$1028,障害学生情報入力シート!$E$6,障害学生情報入力シート!$F$29:$F$1028,障害学生情報入力シート!$F$13,障害学生情報入力シート!$G$29:$G$1028,U$230,障害学生情報入力シート!$H$29:$H$1028,U$231,障害学生情報入力シート!$D$29:$D$1028,"&lt;&gt;"&amp;"",障害学生情報入力シート!$D$29:$D$1028,"&lt;&gt;"&amp;"入学しなかった")</f>
        <v>0</v>
      </c>
      <c r="V222" s="1181">
        <f>SUMIFS(※集計※障害学生情報入力シート!$L$29:$L$1028,障害学生情報入力シート!$E$29:$E$1028,障害学生情報入力シート!$E$6,障害学生情報入力シート!$F$29:$F$1028,障害学生情報入力シート!$F$13,障害学生情報入力シート!$G$29:$G$1028,V$230,障害学生情報入力シート!$H$29:$H$1028,V$231,障害学生情報入力シート!$D$29:$D$1028,"&lt;&gt;"&amp;"",障害学生情報入力シート!$D$29:$D$1028,"&lt;&gt;"&amp;"入学しなかった")</f>
        <v>0</v>
      </c>
      <c r="W222" s="1182">
        <f>SUMIFS(※集計※障害学生情報入力シート!$L$29:$L$1028,障害学生情報入力シート!$E$29:$E$1028,障害学生情報入力シート!$E$6,障害学生情報入力シート!$F$29:$F$1028,障害学生情報入力シート!$F$13,障害学生情報入力シート!$G$29:$G$1028,W$230,障害学生情報入力シート!$H$29:$H$1028,W$231,障害学生情報入力シート!$D$29:$D$1028,"&lt;&gt;"&amp;"",障害学生情報入力シート!$D$29:$D$1028,"&lt;&gt;"&amp;"入学しなかった")</f>
        <v>0</v>
      </c>
      <c r="X222" s="1180">
        <f>SUMIFS(※集計※障害学生情報入力シート!$L$29:$L$1028,障害学生情報入力シート!$E$29:$E$1028,障害学生情報入力シート!$E$6,障害学生情報入力シート!$F$29:$F$1028,障害学生情報入力シート!$F$13,障害学生情報入力シート!$G$29:$G$1028,X$230,障害学生情報入力シート!$H$29:$H$1028,X$231,障害学生情報入力シート!$D$29:$D$1028,"&lt;&gt;"&amp;"",障害学生情報入力シート!$D$29:$D$1028,"&lt;&gt;"&amp;"入学しなかった")</f>
        <v>0</v>
      </c>
      <c r="Y222" s="1180">
        <f>SUMIFS(※集計※障害学生情報入力シート!$L$29:$L$1028,障害学生情報入力シート!$E$29:$E$1028,障害学生情報入力シート!$E$6,障害学生情報入力シート!$F$29:$F$1028,障害学生情報入力シート!$F$13,障害学生情報入力シート!$G$29:$G$1028,Y$230,障害学生情報入力シート!$H$29:$H$1028,Y$231,障害学生情報入力シート!$D$29:$D$1028,"&lt;&gt;"&amp;"",障害学生情報入力シート!$D$29:$D$1028,"&lt;&gt;"&amp;"入学しなかった")</f>
        <v>0</v>
      </c>
      <c r="Z222" s="1180">
        <f>SUMIFS(※集計※障害学生情報入力シート!$L$29:$L$1028,障害学生情報入力シート!$E$29:$E$1028,障害学生情報入力シート!$E$6,障害学生情報入力シート!$F$29:$F$1028,障害学生情報入力シート!$F$13,障害学生情報入力シート!$G$29:$G$1028,Z$230,障害学生情報入力シート!$H$29:$H$1028,Z$231,障害学生情報入力シート!$D$29:$D$1028,"&lt;&gt;"&amp;"",障害学生情報入力シート!$D$29:$D$1028,"&lt;&gt;"&amp;"入学しなかった")</f>
        <v>0</v>
      </c>
      <c r="AA222" s="1180">
        <f>SUMIFS(※集計※障害学生情報入力シート!$L$29:$L$1028,障害学生情報入力シート!$E$29:$E$1028,障害学生情報入力シート!$E$6,障害学生情報入力シート!$F$29:$F$1028,障害学生情報入力シート!$F$13,障害学生情報入力シート!$G$29:$G$1028,AA$230,障害学生情報入力シート!$H$29:$H$1028,AA$231,障害学生情報入力シート!$D$29:$D$1028,"&lt;&gt;"&amp;"",障害学生情報入力シート!$D$29:$D$1028,"&lt;&gt;"&amp;"入学しなかった")</f>
        <v>0</v>
      </c>
      <c r="AB222" s="1269">
        <f>SUMIFS(※集計※障害学生情報入力シート!$L$29:$L$1028,障害学生情報入力シート!$E$29:$E$1028,障害学生情報入力シート!$E$6,障害学生情報入力シート!$F$29:$F$1028,障害学生情報入力シート!$F$13,障害学生情報入力シート!$G$29:$G$1028,AB$230,障害学生情報入力シート!$H$29:$H$1028,AB$231,障害学生情報入力シート!$D$29:$D$1028,"&lt;&gt;"&amp;"",障害学生情報入力シート!$D$29:$D$1028,"&lt;&gt;"&amp;"入学しなかった")</f>
        <v>0</v>
      </c>
      <c r="AC222" s="1183">
        <f>SUMIFS(※集計※障害学生情報入力シート!$L$29:$L$1028,障害学生情報入力シート!$E$29:$E$1028,障害学生情報入力シート!$E$6,障害学生情報入力シート!$F$29:$F$1028,障害学生情報入力シート!$F$13,障害学生情報入力シート!$G$29:$G$1028,AC$230,障害学生情報入力シート!$H$29:$H$1028,AC$231,障害学生情報入力シート!$D$29:$D$1028,"&lt;&gt;"&amp;"",障害学生情報入力シート!$D$29:$D$1028,"&lt;&gt;"&amp;"入学しなかった")</f>
        <v>0</v>
      </c>
      <c r="AD222" s="1183">
        <f>SUMIFS(※集計※障害学生情報入力シート!$L$29:$L$1028,障害学生情報入力シート!$E$29:$E$1028,障害学生情報入力シート!$E$6,障害学生情報入力シート!$F$29:$F$1028,障害学生情報入力シート!$F$13,障害学生情報入力シート!$G$29:$G$1028,AD$230,障害学生情報入力シート!$H$29:$H$1028,AD$231,障害学生情報入力シート!$D$29:$D$1028,"&lt;&gt;"&amp;"",障害学生情報入力シート!$D$29:$D$1028,"&lt;&gt;"&amp;"入学しなかった")</f>
        <v>0</v>
      </c>
      <c r="AE222" s="1183">
        <f>SUMIFS(※集計※障害学生情報入力シート!$L$29:$L$1028,障害学生情報入力シート!$E$29:$E$1028,障害学生情報入力シート!$E$6,障害学生情報入力シート!$F$29:$F$1028,障害学生情報入力シート!$F$13,障害学生情報入力シート!$G$29:$G$1028,AE$230,障害学生情報入力シート!$H$29:$H$1028,AE$231,障害学生情報入力シート!$D$29:$D$1028,"&lt;&gt;"&amp;"",障害学生情報入力シート!$D$29:$D$1028,"&lt;&gt;"&amp;"入学しなかった")</f>
        <v>0</v>
      </c>
      <c r="AF222" s="1292">
        <f>SUMIFS(※集計※障害学生情報入力シート!$L$29:$L$1028,障害学生情報入力シート!$E$29:$E$1028,障害学生情報入力シート!$E$6,障害学生情報入力シート!$F$29:$F$1028,障害学生情報入力シート!$F$13,障害学生情報入力シート!$G$29:$G$1028,AF$230,障害学生情報入力シート!$H$29:$H$1028,AF$231,障害学生情報入力シート!$D$29:$D$1028,"&lt;&gt;"&amp;"",障害学生情報入力シート!$D$29:$D$1028,"&lt;&gt;"&amp;"入学しなかった")</f>
        <v>0</v>
      </c>
      <c r="AG222" s="1334">
        <f t="shared" si="15"/>
        <v>0</v>
      </c>
    </row>
    <row r="223" spans="1:33" s="151" customFormat="1" ht="13.5" customHeight="1" x14ac:dyDescent="0.4">
      <c r="A223" s="1272"/>
      <c r="B223" s="148"/>
      <c r="C223" s="148"/>
      <c r="D223" s="148"/>
      <c r="E223" s="148"/>
      <c r="F223" s="1204"/>
      <c r="G223" s="717"/>
      <c r="H223" s="717"/>
      <c r="I223" s="717"/>
      <c r="J223" s="717"/>
      <c r="K223" s="717"/>
      <c r="L223" s="717"/>
      <c r="M223" s="717"/>
      <c r="N223" s="717"/>
      <c r="O223" s="717"/>
      <c r="P223" s="717"/>
      <c r="Q223" s="717"/>
      <c r="R223" s="717"/>
      <c r="S223" s="717"/>
      <c r="T223" s="717"/>
      <c r="U223" s="717"/>
      <c r="V223" s="717"/>
      <c r="W223" s="2220"/>
      <c r="X223" s="2220"/>
      <c r="Y223" s="2220"/>
      <c r="Z223" s="2220"/>
      <c r="AA223" s="2220"/>
      <c r="AB223" s="2220"/>
      <c r="AC223" s="2220"/>
      <c r="AD223" s="2220"/>
      <c r="AE223" s="2220"/>
      <c r="AF223" s="2220"/>
      <c r="AG223" s="2220"/>
    </row>
    <row r="226" spans="5:32" s="151" customFormat="1" ht="15" x14ac:dyDescent="0.4"/>
    <row r="227" spans="5:32" s="151" customFormat="1" ht="15" x14ac:dyDescent="0.4"/>
    <row r="229" spans="5:32" hidden="1" x14ac:dyDescent="0.4">
      <c r="F229" s="717" t="s">
        <v>2115</v>
      </c>
    </row>
    <row r="230" spans="5:32" hidden="1" x14ac:dyDescent="0.4">
      <c r="F230" s="717" t="s">
        <v>0</v>
      </c>
      <c r="G230" s="717" t="s">
        <v>202</v>
      </c>
      <c r="H230" s="717" t="s">
        <v>202</v>
      </c>
      <c r="I230" s="717" t="s">
        <v>202</v>
      </c>
      <c r="J230" s="717" t="s">
        <v>1889</v>
      </c>
      <c r="K230" s="717" t="s">
        <v>1889</v>
      </c>
      <c r="L230" s="717" t="s">
        <v>1889</v>
      </c>
      <c r="M230" s="717" t="s">
        <v>117</v>
      </c>
      <c r="N230" s="717" t="s">
        <v>117</v>
      </c>
      <c r="O230" s="717" t="s">
        <v>117</v>
      </c>
      <c r="P230" s="717" t="s">
        <v>117</v>
      </c>
      <c r="Q230" s="717" t="s">
        <v>1973</v>
      </c>
      <c r="R230" s="717" t="s">
        <v>22</v>
      </c>
      <c r="S230" s="717" t="s">
        <v>22</v>
      </c>
      <c r="T230" s="717" t="s">
        <v>22</v>
      </c>
      <c r="U230" s="717" t="s">
        <v>22</v>
      </c>
      <c r="V230" s="717" t="s">
        <v>22</v>
      </c>
      <c r="W230" s="717" t="s">
        <v>111</v>
      </c>
      <c r="X230" s="717" t="s">
        <v>111</v>
      </c>
      <c r="Y230" s="717" t="s">
        <v>111</v>
      </c>
      <c r="Z230" s="717" t="s">
        <v>111</v>
      </c>
      <c r="AA230" s="717" t="s">
        <v>111</v>
      </c>
      <c r="AB230" s="717" t="s">
        <v>111</v>
      </c>
      <c r="AC230" s="717" t="s">
        <v>1952</v>
      </c>
      <c r="AD230" s="717" t="s">
        <v>2058</v>
      </c>
      <c r="AE230" s="717" t="s">
        <v>2058</v>
      </c>
      <c r="AF230" s="717" t="s">
        <v>53</v>
      </c>
    </row>
    <row r="231" spans="5:32" hidden="1" x14ac:dyDescent="0.4">
      <c r="E231" s="718"/>
      <c r="F231" s="717" t="s">
        <v>1</v>
      </c>
      <c r="G231" s="717" t="s">
        <v>1375</v>
      </c>
      <c r="H231" s="717" t="s">
        <v>203</v>
      </c>
      <c r="I231" s="717" t="s">
        <v>1967</v>
      </c>
      <c r="J231" s="717" t="s">
        <v>386</v>
      </c>
      <c r="K231" s="717" t="s">
        <v>1461</v>
      </c>
      <c r="L231" s="717" t="s">
        <v>2028</v>
      </c>
      <c r="M231" s="717" t="s">
        <v>2046</v>
      </c>
      <c r="N231" s="717" t="s">
        <v>2047</v>
      </c>
      <c r="O231" s="717" t="s">
        <v>2048</v>
      </c>
      <c r="P231" s="717" t="s">
        <v>2059</v>
      </c>
      <c r="Q231" s="717" t="str">
        <f>""</f>
        <v/>
      </c>
      <c r="R231" s="717" t="s">
        <v>2049</v>
      </c>
      <c r="S231" s="717" t="s">
        <v>2050</v>
      </c>
      <c r="T231" s="717" t="s">
        <v>2051</v>
      </c>
      <c r="U231" s="717" t="s">
        <v>2052</v>
      </c>
      <c r="V231" s="717" t="s">
        <v>2053</v>
      </c>
      <c r="W231" s="717" t="s">
        <v>2054</v>
      </c>
      <c r="X231" s="717" t="s">
        <v>2055</v>
      </c>
      <c r="Y231" s="717" t="s">
        <v>2056</v>
      </c>
      <c r="Z231" s="717" t="s">
        <v>1479</v>
      </c>
      <c r="AA231" s="717" t="s">
        <v>1950</v>
      </c>
      <c r="AB231" s="717" t="s">
        <v>2057</v>
      </c>
      <c r="AC231" s="717" t="str">
        <f>""</f>
        <v/>
      </c>
      <c r="AD231" s="717" t="s">
        <v>2042</v>
      </c>
      <c r="AE231" s="717" t="s">
        <v>2044</v>
      </c>
      <c r="AF231" s="717" t="str">
        <f>""</f>
        <v/>
      </c>
    </row>
    <row r="232" spans="5:32" hidden="1" x14ac:dyDescent="0.4"/>
    <row r="233" spans="5:32" hidden="1" x14ac:dyDescent="0.4">
      <c r="F233" s="1335"/>
      <c r="G233" s="1336" t="s">
        <v>2934</v>
      </c>
      <c r="H233" s="1336" t="s">
        <v>2935</v>
      </c>
      <c r="I233" s="1336" t="s">
        <v>2936</v>
      </c>
    </row>
    <row r="234" spans="5:32" hidden="1" x14ac:dyDescent="0.4">
      <c r="F234" s="1337" t="s">
        <v>1984</v>
      </c>
      <c r="G234" s="1335">
        <f>SUM(AB8,AB52,AB96,AB140,AB184)</f>
        <v>0</v>
      </c>
      <c r="H234" s="1335">
        <f>SUM(AB9,AB53,AB97,AB141,AB185)</f>
        <v>0</v>
      </c>
      <c r="I234" s="1335">
        <f>SUM(AB10,AB54,AB98,AB142,AB186)</f>
        <v>0</v>
      </c>
    </row>
    <row r="235" spans="5:32" hidden="1" x14ac:dyDescent="0.4">
      <c r="F235" s="1337" t="s">
        <v>53</v>
      </c>
      <c r="G235" s="1335">
        <f>SUM(AF8,AF52,AF96,AF140,AF184)</f>
        <v>0</v>
      </c>
      <c r="H235" s="1335">
        <f>SUM(AF9,AF53,AF97,AF141,AF185)</f>
        <v>0</v>
      </c>
      <c r="I235" s="1335">
        <f>SUM(AF10,AF54,AF98,AF142,AF186)</f>
        <v>0</v>
      </c>
    </row>
  </sheetData>
  <sheetProtection algorithmName="SHA-512" hashValue="Ycuoq7GkXVcV3x7VYbXBNKDR2KmZWzFkDcT7BlpJyYHh3dpK3M+Vn5OY7wRO7WbwmvcvJO4JNUZhTyytx3HrHg==" saltValue="WVAAltpgOgx+VJ7GVsmA7Q==" spinCount="100000" sheet="1" formatRows="0"/>
  <mergeCells count="342">
    <mergeCell ref="AK41:AL43"/>
    <mergeCell ref="AM41:AO41"/>
    <mergeCell ref="AN42:AO42"/>
    <mergeCell ref="AK44:AL45"/>
    <mergeCell ref="AM44:AO44"/>
    <mergeCell ref="AN45:AO45"/>
    <mergeCell ref="BF47:BP47"/>
    <mergeCell ref="AJ48:BP48"/>
    <mergeCell ref="AN30:AO30"/>
    <mergeCell ref="AK32:AL33"/>
    <mergeCell ref="AM32:AO32"/>
    <mergeCell ref="AN33:AO33"/>
    <mergeCell ref="AK35:AL36"/>
    <mergeCell ref="AM35:AO35"/>
    <mergeCell ref="AN36:AO36"/>
    <mergeCell ref="AK38:AL39"/>
    <mergeCell ref="AM38:AO38"/>
    <mergeCell ref="AN39:AO39"/>
    <mergeCell ref="AJ8:AO8"/>
    <mergeCell ref="AL9:AO9"/>
    <mergeCell ref="AM10:AO10"/>
    <mergeCell ref="AJ11:AJ46"/>
    <mergeCell ref="AK11:AL12"/>
    <mergeCell ref="AM11:AO11"/>
    <mergeCell ref="AN12:AO12"/>
    <mergeCell ref="AK14:AL15"/>
    <mergeCell ref="AM14:AO14"/>
    <mergeCell ref="AN15:AO15"/>
    <mergeCell ref="AK17:AL18"/>
    <mergeCell ref="AM17:AO17"/>
    <mergeCell ref="AN18:AO18"/>
    <mergeCell ref="AK20:AL21"/>
    <mergeCell ref="AM20:AO20"/>
    <mergeCell ref="AN21:AO21"/>
    <mergeCell ref="AK23:AL24"/>
    <mergeCell ref="AM23:AO23"/>
    <mergeCell ref="AN24:AO24"/>
    <mergeCell ref="AK26:AL28"/>
    <mergeCell ref="AM26:AO26"/>
    <mergeCell ref="AN27:AO27"/>
    <mergeCell ref="AK29:AL31"/>
    <mergeCell ref="AM29:AO29"/>
    <mergeCell ref="AJ3:BP3"/>
    <mergeCell ref="AJ4:BP4"/>
    <mergeCell ref="AJ5:BA5"/>
    <mergeCell ref="AJ6:AO6"/>
    <mergeCell ref="AP6:AR6"/>
    <mergeCell ref="AS6:AU6"/>
    <mergeCell ref="AV6:AY6"/>
    <mergeCell ref="AZ6:AZ7"/>
    <mergeCell ref="BA6:BE6"/>
    <mergeCell ref="BF6:BK6"/>
    <mergeCell ref="BL6:BL7"/>
    <mergeCell ref="BM6:BN6"/>
    <mergeCell ref="BO6:BO7"/>
    <mergeCell ref="BP6:BP7"/>
    <mergeCell ref="AJ7:AO7"/>
    <mergeCell ref="A1:AG1"/>
    <mergeCell ref="AG6:AG7"/>
    <mergeCell ref="A3:AG3"/>
    <mergeCell ref="A4:AG4"/>
    <mergeCell ref="A5:R5"/>
    <mergeCell ref="A6:F6"/>
    <mergeCell ref="G6:I6"/>
    <mergeCell ref="J6:L6"/>
    <mergeCell ref="M6:P6"/>
    <mergeCell ref="Q6:Q7"/>
    <mergeCell ref="E2:F2"/>
    <mergeCell ref="H2:L2"/>
    <mergeCell ref="N2:Q2"/>
    <mergeCell ref="S2:W2"/>
    <mergeCell ref="A8:F8"/>
    <mergeCell ref="C9:F9"/>
    <mergeCell ref="D10:F10"/>
    <mergeCell ref="A7:F7"/>
    <mergeCell ref="R6:V6"/>
    <mergeCell ref="W6:AB6"/>
    <mergeCell ref="AC6:AC7"/>
    <mergeCell ref="AD6:AE6"/>
    <mergeCell ref="AF6:AF7"/>
    <mergeCell ref="E15:F15"/>
    <mergeCell ref="B17:C18"/>
    <mergeCell ref="D17:F17"/>
    <mergeCell ref="E18:F18"/>
    <mergeCell ref="A11:A46"/>
    <mergeCell ref="B11:C12"/>
    <mergeCell ref="D11:F11"/>
    <mergeCell ref="E12:F12"/>
    <mergeCell ref="B14:C15"/>
    <mergeCell ref="D14:F14"/>
    <mergeCell ref="B26:C28"/>
    <mergeCell ref="D26:F26"/>
    <mergeCell ref="E27:F27"/>
    <mergeCell ref="B23:C24"/>
    <mergeCell ref="D23:F23"/>
    <mergeCell ref="E24:F24"/>
    <mergeCell ref="B20:C21"/>
    <mergeCell ref="D20:F20"/>
    <mergeCell ref="E21:F21"/>
    <mergeCell ref="B35:C36"/>
    <mergeCell ref="D35:F35"/>
    <mergeCell ref="E36:F36"/>
    <mergeCell ref="B32:C33"/>
    <mergeCell ref="D32:F32"/>
    <mergeCell ref="E33:F33"/>
    <mergeCell ref="B29:C31"/>
    <mergeCell ref="D29:F29"/>
    <mergeCell ref="E30:F30"/>
    <mergeCell ref="B44:C45"/>
    <mergeCell ref="D44:F44"/>
    <mergeCell ref="E45:F45"/>
    <mergeCell ref="B41:C43"/>
    <mergeCell ref="D41:F41"/>
    <mergeCell ref="E42:F42"/>
    <mergeCell ref="B38:C39"/>
    <mergeCell ref="D38:F38"/>
    <mergeCell ref="E39:F39"/>
    <mergeCell ref="AC50:AC51"/>
    <mergeCell ref="AD50:AE50"/>
    <mergeCell ref="AF50:AF51"/>
    <mergeCell ref="AG50:AG51"/>
    <mergeCell ref="W47:AG47"/>
    <mergeCell ref="A48:AG48"/>
    <mergeCell ref="A49:R49"/>
    <mergeCell ref="A50:F50"/>
    <mergeCell ref="G50:I50"/>
    <mergeCell ref="J50:L50"/>
    <mergeCell ref="M50:P50"/>
    <mergeCell ref="Q50:Q51"/>
    <mergeCell ref="R50:V50"/>
    <mergeCell ref="C53:F53"/>
    <mergeCell ref="D54:F54"/>
    <mergeCell ref="A55:A90"/>
    <mergeCell ref="B55:C56"/>
    <mergeCell ref="D55:F55"/>
    <mergeCell ref="E56:F56"/>
    <mergeCell ref="A51:F51"/>
    <mergeCell ref="A52:F52"/>
    <mergeCell ref="W50:AB50"/>
    <mergeCell ref="B64:C65"/>
    <mergeCell ref="D64:F64"/>
    <mergeCell ref="E65:F65"/>
    <mergeCell ref="B67:C68"/>
    <mergeCell ref="D67:F67"/>
    <mergeCell ref="E68:F68"/>
    <mergeCell ref="B58:C59"/>
    <mergeCell ref="D58:F58"/>
    <mergeCell ref="E59:F59"/>
    <mergeCell ref="B61:C62"/>
    <mergeCell ref="D61:F61"/>
    <mergeCell ref="E62:F62"/>
    <mergeCell ref="B76:C77"/>
    <mergeCell ref="D76:F76"/>
    <mergeCell ref="E77:F77"/>
    <mergeCell ref="B79:C80"/>
    <mergeCell ref="D79:F79"/>
    <mergeCell ref="E80:F80"/>
    <mergeCell ref="B70:C72"/>
    <mergeCell ref="D70:F70"/>
    <mergeCell ref="E71:F71"/>
    <mergeCell ref="B73:C75"/>
    <mergeCell ref="D73:F73"/>
    <mergeCell ref="E74:F74"/>
    <mergeCell ref="B88:C89"/>
    <mergeCell ref="D88:F88"/>
    <mergeCell ref="E89:F89"/>
    <mergeCell ref="W91:AG91"/>
    <mergeCell ref="B82:C83"/>
    <mergeCell ref="D82:F82"/>
    <mergeCell ref="E83:F83"/>
    <mergeCell ref="B85:C87"/>
    <mergeCell ref="D85:F85"/>
    <mergeCell ref="E86:F86"/>
    <mergeCell ref="AC94:AC95"/>
    <mergeCell ref="AD94:AE94"/>
    <mergeCell ref="AF94:AF95"/>
    <mergeCell ref="AG94:AG95"/>
    <mergeCell ref="A92:AG92"/>
    <mergeCell ref="A93:R93"/>
    <mergeCell ref="A94:F94"/>
    <mergeCell ref="G94:I94"/>
    <mergeCell ref="J94:L94"/>
    <mergeCell ref="M94:P94"/>
    <mergeCell ref="Q94:Q95"/>
    <mergeCell ref="R94:V94"/>
    <mergeCell ref="W94:AB94"/>
    <mergeCell ref="D98:F98"/>
    <mergeCell ref="A99:A134"/>
    <mergeCell ref="B99:C100"/>
    <mergeCell ref="D99:F99"/>
    <mergeCell ref="E100:F100"/>
    <mergeCell ref="B102:C103"/>
    <mergeCell ref="A95:F95"/>
    <mergeCell ref="A96:F96"/>
    <mergeCell ref="C97:F97"/>
    <mergeCell ref="B108:C109"/>
    <mergeCell ref="D108:F108"/>
    <mergeCell ref="E109:F109"/>
    <mergeCell ref="B111:C112"/>
    <mergeCell ref="D111:F111"/>
    <mergeCell ref="E112:F112"/>
    <mergeCell ref="D102:F102"/>
    <mergeCell ref="E103:F103"/>
    <mergeCell ref="B105:C106"/>
    <mergeCell ref="D105:F105"/>
    <mergeCell ref="E106:F106"/>
    <mergeCell ref="B120:C121"/>
    <mergeCell ref="D120:F120"/>
    <mergeCell ref="E121:F121"/>
    <mergeCell ref="B123:C124"/>
    <mergeCell ref="D123:F123"/>
    <mergeCell ref="E124:F124"/>
    <mergeCell ref="B114:C116"/>
    <mergeCell ref="D114:F114"/>
    <mergeCell ref="E115:F115"/>
    <mergeCell ref="B117:C119"/>
    <mergeCell ref="D117:F117"/>
    <mergeCell ref="E118:F118"/>
    <mergeCell ref="B132:C133"/>
    <mergeCell ref="D132:F132"/>
    <mergeCell ref="E133:F133"/>
    <mergeCell ref="W135:AG135"/>
    <mergeCell ref="B126:C127"/>
    <mergeCell ref="D126:F126"/>
    <mergeCell ref="E127:F127"/>
    <mergeCell ref="B129:C131"/>
    <mergeCell ref="D129:F129"/>
    <mergeCell ref="E130:F130"/>
    <mergeCell ref="AC138:AC139"/>
    <mergeCell ref="AD138:AE138"/>
    <mergeCell ref="AF138:AF139"/>
    <mergeCell ref="AG138:AG139"/>
    <mergeCell ref="A136:AG136"/>
    <mergeCell ref="A137:R137"/>
    <mergeCell ref="A138:F138"/>
    <mergeCell ref="G138:I138"/>
    <mergeCell ref="J138:L138"/>
    <mergeCell ref="M138:P138"/>
    <mergeCell ref="Q138:Q139"/>
    <mergeCell ref="R138:V138"/>
    <mergeCell ref="W138:AB138"/>
    <mergeCell ref="D142:F142"/>
    <mergeCell ref="A143:A178"/>
    <mergeCell ref="B143:C144"/>
    <mergeCell ref="D143:F143"/>
    <mergeCell ref="E144:F144"/>
    <mergeCell ref="B146:C147"/>
    <mergeCell ref="A139:F139"/>
    <mergeCell ref="A140:F140"/>
    <mergeCell ref="C141:F141"/>
    <mergeCell ref="B152:C153"/>
    <mergeCell ref="D152:F152"/>
    <mergeCell ref="E153:F153"/>
    <mergeCell ref="B155:C156"/>
    <mergeCell ref="D155:F155"/>
    <mergeCell ref="E156:F156"/>
    <mergeCell ref="D146:F146"/>
    <mergeCell ref="E147:F147"/>
    <mergeCell ref="B149:C150"/>
    <mergeCell ref="D149:F149"/>
    <mergeCell ref="E150:F150"/>
    <mergeCell ref="B164:C165"/>
    <mergeCell ref="D164:F164"/>
    <mergeCell ref="E165:F165"/>
    <mergeCell ref="B167:C168"/>
    <mergeCell ref="D167:F167"/>
    <mergeCell ref="E168:F168"/>
    <mergeCell ref="B158:C160"/>
    <mergeCell ref="D158:F158"/>
    <mergeCell ref="E159:F159"/>
    <mergeCell ref="B161:C163"/>
    <mergeCell ref="D161:F161"/>
    <mergeCell ref="E162:F162"/>
    <mergeCell ref="B176:C177"/>
    <mergeCell ref="D176:F176"/>
    <mergeCell ref="E177:F177"/>
    <mergeCell ref="B170:C171"/>
    <mergeCell ref="D170:F170"/>
    <mergeCell ref="E171:F171"/>
    <mergeCell ref="B173:C175"/>
    <mergeCell ref="D173:F173"/>
    <mergeCell ref="E174:F174"/>
    <mergeCell ref="AG182:AG183"/>
    <mergeCell ref="A180:AG180"/>
    <mergeCell ref="A181:R181"/>
    <mergeCell ref="A182:F182"/>
    <mergeCell ref="G182:I182"/>
    <mergeCell ref="J182:L182"/>
    <mergeCell ref="M182:P182"/>
    <mergeCell ref="Q182:Q183"/>
    <mergeCell ref="R182:V182"/>
    <mergeCell ref="W182:AB182"/>
    <mergeCell ref="AC182:AC183"/>
    <mergeCell ref="AD182:AE182"/>
    <mergeCell ref="AF182:AF183"/>
    <mergeCell ref="A187:A222"/>
    <mergeCell ref="B187:C188"/>
    <mergeCell ref="D187:F187"/>
    <mergeCell ref="E188:F188"/>
    <mergeCell ref="B190:C191"/>
    <mergeCell ref="A183:F183"/>
    <mergeCell ref="A184:F184"/>
    <mergeCell ref="C185:F185"/>
    <mergeCell ref="B196:C197"/>
    <mergeCell ref="D196:F196"/>
    <mergeCell ref="E197:F197"/>
    <mergeCell ref="B199:C200"/>
    <mergeCell ref="D199:F199"/>
    <mergeCell ref="E200:F200"/>
    <mergeCell ref="D190:F190"/>
    <mergeCell ref="E191:F191"/>
    <mergeCell ref="B193:C194"/>
    <mergeCell ref="D193:F193"/>
    <mergeCell ref="E194:F194"/>
    <mergeCell ref="B208:C209"/>
    <mergeCell ref="D208:F208"/>
    <mergeCell ref="E209:F209"/>
    <mergeCell ref="B211:C212"/>
    <mergeCell ref="AL2:AO2"/>
    <mergeCell ref="AQ2:AU2"/>
    <mergeCell ref="AW2:AZ2"/>
    <mergeCell ref="BB2:BF2"/>
    <mergeCell ref="W223:AG223"/>
    <mergeCell ref="B214:C215"/>
    <mergeCell ref="D214:F214"/>
    <mergeCell ref="E215:F215"/>
    <mergeCell ref="B217:C219"/>
    <mergeCell ref="D217:F217"/>
    <mergeCell ref="E218:F218"/>
    <mergeCell ref="D211:F211"/>
    <mergeCell ref="E212:F212"/>
    <mergeCell ref="B202:C204"/>
    <mergeCell ref="D202:F202"/>
    <mergeCell ref="E203:F203"/>
    <mergeCell ref="B205:C207"/>
    <mergeCell ref="D205:F205"/>
    <mergeCell ref="E206:F206"/>
    <mergeCell ref="B220:C221"/>
    <mergeCell ref="D220:F220"/>
    <mergeCell ref="E221:F221"/>
    <mergeCell ref="D186:F186"/>
    <mergeCell ref="W179:AG179"/>
  </mergeCells>
  <phoneticPr fontId="2"/>
  <conditionalFormatting sqref="G2">
    <cfRule type="expression" dxfId="31" priority="9">
      <formula>$G$2&lt;&gt;0</formula>
    </cfRule>
  </conditionalFormatting>
  <conditionalFormatting sqref="M2">
    <cfRule type="expression" dxfId="24" priority="8">
      <formula>$M$2&lt;&gt;0</formula>
    </cfRule>
  </conditionalFormatting>
  <conditionalFormatting sqref="R2">
    <cfRule type="expression" dxfId="23" priority="7">
      <formula>$R$2&lt;&gt;0</formula>
    </cfRule>
  </conditionalFormatting>
  <conditionalFormatting sqref="X2">
    <cfRule type="expression" dxfId="22" priority="6">
      <formula>$X$2&lt;&gt;0</formula>
    </cfRule>
  </conditionalFormatting>
  <dataValidations count="1">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11:BO46" xr:uid="{CAFBC6F5-1741-4657-BC50-732CB0784746}">
      <formula1>0</formula1>
    </dataValidation>
  </dataValidations>
  <pageMargins left="0.47244094488188981" right="0.35433070866141736" top="0.78740157480314965" bottom="0.78740157480314965" header="0.51181102362204722" footer="0.51181102362204722"/>
  <pageSetup paperSize="9" scale="53" fitToHeight="0" orientation="portrait" cellComments="asDisplayed" r:id="rId1"/>
  <headerFooter alignWithMargins="0">
    <oddHeader>&amp;L&amp;"UD Digi Kyokasho NK-R,標準"&amp;A</oddHeader>
  </headerFooter>
  <rowBreaks count="4" manualBreakCount="4">
    <brk id="47" max="32" man="1"/>
    <brk id="91" max="32" man="1"/>
    <brk id="135" max="32" man="1"/>
    <brk id="179" max="32" man="1"/>
  </rowBreaks>
  <drawing r:id="rId2"/>
  <extLst>
    <ext xmlns:x14="http://schemas.microsoft.com/office/spreadsheetml/2009/9/main" uri="{78C0D931-6437-407d-A8EE-F0AAD7539E65}">
      <x14:conditionalFormattings>
        <x14:conditionalFormatting xmlns:xm="http://schemas.microsoft.com/office/excel/2006/main">
          <x14:cfRule type="expression" priority="2" id="{C2064840-A32B-4744-8A57-2A2790D50087}">
            <xm:f>AND(G$9&lt;&gt;0,SUM('４．授業支援と授業以外の支援'!E$10:E$55)=0)</xm:f>
            <x14:dxf>
              <fill>
                <patternFill>
                  <bgColor rgb="FFFFFF00"/>
                </patternFill>
              </fill>
            </x14:dxf>
          </x14:cfRule>
          <xm:sqref>G9:AF9</xm:sqref>
        </x14:conditionalFormatting>
        <x14:conditionalFormatting xmlns:xm="http://schemas.microsoft.com/office/excel/2006/main">
          <x14:cfRule type="expression" priority="10" id="{ED9A76D2-E096-478D-A6DA-9F1BDD72274E}">
            <xm:f>'４．授業支援と授業以外の支援'!$C$5=1</xm:f>
            <x14:dxf>
              <fill>
                <patternFill>
                  <bgColor rgb="FFA6A6A6"/>
                </patternFill>
              </fill>
            </x14:dxf>
          </x14:cfRule>
          <xm:sqref>G12:AF13 G15:AF16 G18:AF19 G21:AF22 G24:AF25 G27:AF28 G30:AF31 G33:AF34 G36:AF37 G39:AF40 G42:AF43 G45:AF46 G56:AF57 G59:AF60 G62:AF63 G65:AF66 G68:AF69 G71:AF72 G74:AF75 G77:AF78 G80:AF81 G83:AF84 G86:AF87 G89:AF90 G100:AF101 G103:AF104 G106:AF107 G109:AF110 G112:AF113 G115:AF116 G118:AF119 G121:AF122 G124:AF125 G127:AF128 G130:AF131 G133:AF134 G144:AF145 G147:AF148 G150:AF151 G153:AF154 G156:AF157 G159:AF160 G162:AF163 G165:AF166 G168:AF169 G171:AF172 G174:AF175 G177:AF178 G188:AF189 G191:AF192 G194:AF195 G197:AF198 G200:AF201 G203:AF204 G206:AF207 G209:AF210 G212:AF213 G215:AF216 G218:AF219 G221:AF222</xm:sqref>
        </x14:conditionalFormatting>
        <x14:conditionalFormatting xmlns:xm="http://schemas.microsoft.com/office/excel/2006/main">
          <x14:cfRule type="expression" priority="15" id="{1394F75B-0118-403D-8B81-9B5DE77D976C}">
            <xm:f>AND(G$53&lt;&gt;0,SUM('４．授業支援と授業以外の支援'!E$10:E$55)=0)</xm:f>
            <x14:dxf>
              <fill>
                <patternFill>
                  <bgColor rgb="FFFFFF00"/>
                </patternFill>
              </fill>
            </x14:dxf>
          </x14:cfRule>
          <xm:sqref>G53:AF53</xm:sqref>
        </x14:conditionalFormatting>
        <x14:conditionalFormatting xmlns:xm="http://schemas.microsoft.com/office/excel/2006/main">
          <x14:cfRule type="expression" priority="14" id="{798CBF02-3D10-4361-9525-A08E2BCFE9BC}">
            <xm:f>AND(G$97&lt;&gt;0,SUM('４．授業支援と授業以外の支援'!E$10:E$55)=0)</xm:f>
            <x14:dxf>
              <fill>
                <patternFill>
                  <bgColor rgb="FFFFFF00"/>
                </patternFill>
              </fill>
            </x14:dxf>
          </x14:cfRule>
          <xm:sqref>G97:AF97</xm:sqref>
        </x14:conditionalFormatting>
        <x14:conditionalFormatting xmlns:xm="http://schemas.microsoft.com/office/excel/2006/main">
          <x14:cfRule type="expression" priority="13" id="{F23332D8-19F3-4B1B-ADD3-22A1BE3D2BE2}">
            <xm:f>AND(G$141&lt;&gt;0,SUM('４．授業支援と授業以外の支援'!E$10:E$55)=0)</xm:f>
            <x14:dxf>
              <fill>
                <patternFill>
                  <bgColor rgb="FFFFFF00"/>
                </patternFill>
              </fill>
            </x14:dxf>
          </x14:cfRule>
          <xm:sqref>G141:AF141</xm:sqref>
        </x14:conditionalFormatting>
        <x14:conditionalFormatting xmlns:xm="http://schemas.microsoft.com/office/excel/2006/main">
          <x14:cfRule type="expression" priority="12" id="{D91F489A-35E1-4237-8E9A-668C323DDDB4}">
            <xm:f>AND(G$185&lt;&gt;0,SUM('４．授業支援と授業以外の支援'!E$10:E$55)=0)</xm:f>
            <x14:dxf>
              <fill>
                <patternFill>
                  <bgColor rgb="FFFFFF00"/>
                </patternFill>
              </fill>
            </x14:dxf>
          </x14:cfRule>
          <xm:sqref>G185:AF185</xm:sqref>
        </x14:conditionalFormatting>
        <x14:conditionalFormatting xmlns:xm="http://schemas.microsoft.com/office/excel/2006/main">
          <x14:cfRule type="expression" priority="5" id="{90A004C2-D3BA-4C6F-8FB5-6C4A19A82F7E}">
            <xm:f>$G$234&lt;&gt;'９．精神障害（その他の精神障害）の内訳'!$E$107</xm:f>
            <x14:dxf>
              <fill>
                <patternFill>
                  <bgColor rgb="FFFFFF00"/>
                </patternFill>
              </fill>
            </x14:dxf>
          </x14:cfRule>
          <xm:sqref>AB8 AB52 AB96 AB140 AB184</xm:sqref>
        </x14:conditionalFormatting>
        <x14:conditionalFormatting xmlns:xm="http://schemas.microsoft.com/office/excel/2006/main">
          <x14:cfRule type="expression" priority="16" id="{4EA63D11-31AF-4461-85CC-2A19C67A612C}">
            <xm:f>$H$234&lt;&gt;'９．精神障害（その他の精神障害）の内訳'!$F$107</xm:f>
            <x14:dxf>
              <fill>
                <patternFill>
                  <bgColor rgb="FFFFFF00"/>
                </patternFill>
              </fill>
            </x14:dxf>
          </x14:cfRule>
          <xm:sqref>AB9 AB53 AB97 AB141 AB185</xm:sqref>
        </x14:conditionalFormatting>
        <x14:conditionalFormatting xmlns:xm="http://schemas.microsoft.com/office/excel/2006/main">
          <x14:cfRule type="expression" priority="4" id="{378F8FC2-0769-4E45-8A31-7C9BADE0F9BE}">
            <xm:f>$I$234&lt;&gt;'９．精神障害（その他の精神障害）の内訳'!$G$107</xm:f>
            <x14:dxf>
              <fill>
                <patternFill>
                  <bgColor rgb="FFFFFF00"/>
                </patternFill>
              </fill>
            </x14:dxf>
          </x14:cfRule>
          <xm:sqref>AB10 AB54 AB98 AB142 AB186</xm:sqref>
        </x14:conditionalFormatting>
        <x14:conditionalFormatting xmlns:xm="http://schemas.microsoft.com/office/excel/2006/main">
          <x14:cfRule type="expression" priority="3" id="{A9BD2E08-0794-4DCA-B10F-037498830891}">
            <xm:f>$G$235&lt;&gt;'10．その他の障害の内訳'!$E$107</xm:f>
            <x14:dxf>
              <fill>
                <patternFill>
                  <bgColor rgb="FFFFFF00"/>
                </patternFill>
              </fill>
            </x14:dxf>
          </x14:cfRule>
          <xm:sqref>AF8 AF52 AF96 AF140 AF184</xm:sqref>
        </x14:conditionalFormatting>
        <x14:conditionalFormatting xmlns:xm="http://schemas.microsoft.com/office/excel/2006/main">
          <x14:cfRule type="expression" priority="11" id="{207902E3-78D9-49FA-8104-34B69B30AAF4}">
            <xm:f>$H$235&lt;&gt;'10．その他の障害の内訳'!$F$107</xm:f>
            <x14:dxf>
              <fill>
                <patternFill>
                  <bgColor rgb="FFFFFF00"/>
                </patternFill>
              </fill>
            </x14:dxf>
          </x14:cfRule>
          <xm:sqref>AF9 AF53 AF97 AF141 AF185</xm:sqref>
        </x14:conditionalFormatting>
        <x14:conditionalFormatting xmlns:xm="http://schemas.microsoft.com/office/excel/2006/main">
          <x14:cfRule type="expression" priority="1" id="{1C1B31F5-1A86-4845-B938-F7B3A1CB81EE}">
            <xm:f>$I$235&lt;&gt;'10．その他の障害の内訳'!$G$107</xm:f>
            <x14:dxf>
              <fill>
                <patternFill>
                  <bgColor rgb="FFFFFF00"/>
                </patternFill>
              </fill>
            </x14:dxf>
          </x14:cfRule>
          <xm:sqref>AF10 AF54 AF98 AF142 AF186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A1:T283"/>
  <sheetViews>
    <sheetView zoomScaleNormal="100" workbookViewId="0">
      <selection sqref="A1:H1"/>
    </sheetView>
  </sheetViews>
  <sheetFormatPr defaultColWidth="9" defaultRowHeight="15" x14ac:dyDescent="0.4"/>
  <cols>
    <col min="1" max="1" width="5.5" style="24" bestFit="1" customWidth="1"/>
    <col min="2" max="2" width="18.625" style="24" customWidth="1"/>
    <col min="3" max="3" width="21.625" style="24" customWidth="1"/>
    <col min="4" max="4" width="33.625" style="24" customWidth="1"/>
    <col min="5" max="6" width="7.125" style="24" customWidth="1"/>
    <col min="7" max="7" width="7.625" style="24" customWidth="1"/>
    <col min="8" max="8" width="16.625" style="24" customWidth="1"/>
    <col min="9" max="9" width="13.625" style="24" customWidth="1"/>
    <col min="10" max="10" width="17.625" style="24" customWidth="1"/>
    <col min="11" max="11" width="72.625" style="24" customWidth="1"/>
    <col min="12" max="12" width="9" style="24" hidden="1" customWidth="1"/>
    <col min="13" max="13" width="5.625" style="24" customWidth="1"/>
    <col min="14" max="15" width="18.625" style="24" customWidth="1"/>
    <col min="16" max="16" width="33.625" style="24" customWidth="1"/>
    <col min="17" max="19" width="7.625" style="24" customWidth="1"/>
    <col min="20" max="20" width="16.625" style="24" customWidth="1"/>
    <col min="21" max="28" width="4.625" style="24" customWidth="1"/>
    <col min="29" max="16384" width="9" style="24"/>
  </cols>
  <sheetData>
    <row r="1" spans="1:20" ht="60" customHeight="1" x14ac:dyDescent="0.4">
      <c r="A1" s="1397" t="s">
        <v>2812</v>
      </c>
      <c r="B1" s="1384"/>
      <c r="C1" s="1384"/>
      <c r="D1" s="1384"/>
      <c r="E1" s="1384"/>
      <c r="F1" s="1384"/>
      <c r="G1" s="1384"/>
      <c r="H1" s="1384"/>
    </row>
    <row r="2" spans="1:20" s="152" customFormat="1" ht="15.95" customHeight="1" x14ac:dyDescent="0.4">
      <c r="A2" s="1522"/>
      <c r="B2" s="1522"/>
      <c r="C2" s="1522"/>
      <c r="D2" s="1522"/>
      <c r="E2" s="1522"/>
      <c r="F2" s="1522"/>
      <c r="G2" s="1522"/>
      <c r="H2" s="1522"/>
    </row>
    <row r="3" spans="1:20" s="35" customFormat="1" ht="21" customHeight="1" x14ac:dyDescent="0.25">
      <c r="A3" s="2460" t="s">
        <v>2077</v>
      </c>
      <c r="B3" s="2460"/>
      <c r="C3" s="2460"/>
      <c r="D3" s="2460"/>
      <c r="E3" s="2460"/>
      <c r="F3" s="2460"/>
      <c r="G3" s="2460"/>
      <c r="H3" s="2460"/>
    </row>
    <row r="4" spans="1:20" s="35" customFormat="1" ht="15.95" customHeight="1" thickBot="1" x14ac:dyDescent="0.3">
      <c r="A4" s="2461"/>
      <c r="B4" s="2461"/>
      <c r="C4" s="2461"/>
      <c r="D4" s="2461"/>
      <c r="E4" s="2461"/>
      <c r="F4" s="2461"/>
      <c r="G4" s="2461"/>
      <c r="H4" s="2461"/>
    </row>
    <row r="5" spans="1:20" ht="15" customHeight="1" x14ac:dyDescent="0.4">
      <c r="A5" s="2462"/>
      <c r="B5" s="2462" t="s">
        <v>2011</v>
      </c>
      <c r="C5" s="2465" t="s">
        <v>1624</v>
      </c>
      <c r="D5" s="2465" t="s">
        <v>1625</v>
      </c>
      <c r="E5" s="153" t="s">
        <v>1589</v>
      </c>
      <c r="F5" s="210" t="s">
        <v>1590</v>
      </c>
      <c r="G5" s="154" t="s">
        <v>1591</v>
      </c>
      <c r="H5" s="2465" t="s">
        <v>1626</v>
      </c>
      <c r="I5" s="2452" t="s">
        <v>2818</v>
      </c>
      <c r="J5" s="2453"/>
      <c r="K5" s="2453"/>
      <c r="L5" s="2453"/>
      <c r="M5" s="2450"/>
      <c r="N5" s="2450" t="s">
        <v>2011</v>
      </c>
      <c r="O5" s="2450" t="s">
        <v>1624</v>
      </c>
      <c r="P5" s="2450" t="s">
        <v>1625</v>
      </c>
      <c r="Q5" s="250" t="s">
        <v>1589</v>
      </c>
      <c r="R5" s="251" t="s">
        <v>1590</v>
      </c>
      <c r="S5" s="252" t="s">
        <v>1591</v>
      </c>
      <c r="T5" s="2450" t="s">
        <v>1626</v>
      </c>
    </row>
    <row r="6" spans="1:20" ht="54" customHeight="1" thickBot="1" x14ac:dyDescent="0.45">
      <c r="A6" s="2463"/>
      <c r="B6" s="2464"/>
      <c r="C6" s="2466"/>
      <c r="D6" s="2466"/>
      <c r="E6" s="155" t="s">
        <v>2012</v>
      </c>
      <c r="F6" s="215" t="s">
        <v>1627</v>
      </c>
      <c r="G6" s="216" t="s">
        <v>2013</v>
      </c>
      <c r="H6" s="2466"/>
      <c r="I6" s="152" t="s">
        <v>0</v>
      </c>
      <c r="J6" s="152" t="s">
        <v>2817</v>
      </c>
      <c r="K6" s="152" t="s">
        <v>2245</v>
      </c>
      <c r="L6" s="152" t="s">
        <v>2820</v>
      </c>
      <c r="M6" s="2451"/>
      <c r="N6" s="2451"/>
      <c r="O6" s="2451"/>
      <c r="P6" s="2451"/>
      <c r="Q6" s="253" t="s">
        <v>2012</v>
      </c>
      <c r="R6" s="254" t="s">
        <v>1627</v>
      </c>
      <c r="S6" s="255" t="s">
        <v>2013</v>
      </c>
      <c r="T6" s="2451"/>
    </row>
    <row r="7" spans="1:20" ht="15" customHeight="1" x14ac:dyDescent="0.4">
      <c r="A7" s="157">
        <v>1</v>
      </c>
      <c r="B7" s="158" t="str">
        <f>IF(※集計※障害学生情報入力シート!D29="","",INDEX(障害学生情報入力シート!E:E,※集計※障害学生情報入力シート!D29,1))</f>
        <v/>
      </c>
      <c r="C7" s="159" t="str">
        <f>IF(※集計※障害学生情報入力シート!D29="","",INDEX(障害学生情報入力シート!F:F,※集計※障害学生情報入力シート!D29,1))</f>
        <v/>
      </c>
      <c r="D7" s="160" t="str">
        <f>IF(※集計※障害学生情報入力シート!D29="","",INDEX(障害学生情報入力シート!$I:$I,※集計※障害学生情報入力シート!D29,1))</f>
        <v/>
      </c>
      <c r="E7" s="161">
        <f>IF(D7="",0,1)</f>
        <v>0</v>
      </c>
      <c r="F7" s="1338">
        <f>IF(※集計※障害学生情報入力シート!D29="",0,INDEX(※集計※障害学生情報入力シート!K:K,※集計※障害学生情報入力シート!D29,1))</f>
        <v>0</v>
      </c>
      <c r="G7" s="1339">
        <f>IF(※集計※障害学生情報入力シート!D29="",0,INDEX(※集計※障害学生情報入力シート!L:L,※集計※障害学生情報入力シート!D29,1))</f>
        <v>0</v>
      </c>
      <c r="H7" s="187" t="str">
        <f>IF(※集計※障害学生情報入力シート!D29="","",INDEX(障害学生情報入力シート!D:D,※集計※障害学生情報入力シート!D29,1))</f>
        <v/>
      </c>
      <c r="I7" s="24" t="e">
        <f>VLOOKUP($D7,診断名検索!$G:$K,3,FALSE)</f>
        <v>#N/A</v>
      </c>
      <c r="J7" s="24" t="e">
        <f>VLOOKUP($D7,診断名検索!$G:$K,4,FALSE)</f>
        <v>#N/A</v>
      </c>
      <c r="K7" s="24" t="e">
        <f>VLOOKUP($D7,診断名検索!$G:$K,2,FALSE)</f>
        <v>#N/A</v>
      </c>
      <c r="L7" s="24" t="e">
        <f>VLOOKUP($D7,診断名検索!$G:$K,5,FALSE)</f>
        <v>#N/A</v>
      </c>
      <c r="M7" s="256">
        <v>1</v>
      </c>
      <c r="N7" s="256" t="s">
        <v>2916</v>
      </c>
      <c r="O7" s="256" t="s">
        <v>2917</v>
      </c>
      <c r="P7" s="257" t="s">
        <v>203</v>
      </c>
      <c r="Q7" s="258">
        <v>1</v>
      </c>
      <c r="R7" s="259">
        <v>1</v>
      </c>
      <c r="S7" s="260"/>
      <c r="T7" s="256" t="s">
        <v>2918</v>
      </c>
    </row>
    <row r="8" spans="1:20" ht="15" customHeight="1" x14ac:dyDescent="0.4">
      <c r="A8" s="164">
        <v>2</v>
      </c>
      <c r="B8" s="165" t="str">
        <f>IF(※集計※障害学生情報入力シート!D30="","",INDEX(障害学生情報入力シート!E:E,※集計※障害学生情報入力シート!D30,1))</f>
        <v/>
      </c>
      <c r="C8" s="166" t="str">
        <f>IF(※集計※障害学生情報入力シート!D30="","",INDEX(障害学生情報入力シート!F:F,※集計※障害学生情報入力シート!D30,1))</f>
        <v/>
      </c>
      <c r="D8" s="167" t="str">
        <f>IF(※集計※障害学生情報入力シート!D30="","",INDEX(障害学生情報入力シート!$I:$I,※集計※障害学生情報入力シート!D30,1))</f>
        <v/>
      </c>
      <c r="E8" s="168">
        <f t="shared" ref="E8:E71" si="0">IF(D8="",0,1)</f>
        <v>0</v>
      </c>
      <c r="F8" s="746">
        <f>IF(※集計※障害学生情報入力シート!D30="",0,INDEX(※集計※障害学生情報入力シート!K:K,※集計※障害学生情報入力シート!D30,1))</f>
        <v>0</v>
      </c>
      <c r="G8" s="75">
        <f>IF(※集計※障害学生情報入力シート!D30="",0,INDEX(※集計※障害学生情報入力シート!L:L,※集計※障害学生情報入力シート!D30,1))</f>
        <v>0</v>
      </c>
      <c r="H8" s="188" t="str">
        <f>IF(※集計※障害学生情報入力シート!D30="","",INDEX(障害学生情報入力シート!D:D,※集計※障害学生情報入力シート!D30,1))</f>
        <v/>
      </c>
      <c r="I8" s="24" t="e">
        <f>VLOOKUP($D8,診断名検索!$G:$K,3,FALSE)</f>
        <v>#N/A</v>
      </c>
      <c r="J8" s="24" t="e">
        <f>VLOOKUP($D8,診断名検索!$G:$K,4,FALSE)</f>
        <v>#N/A</v>
      </c>
      <c r="K8" s="24" t="e">
        <f>VLOOKUP($D8,診断名検索!$G:$K,2,FALSE)</f>
        <v>#N/A</v>
      </c>
      <c r="L8" s="24" t="e">
        <f>VLOOKUP($D8,診断名検索!$G:$K,5,FALSE)</f>
        <v>#N/A</v>
      </c>
      <c r="M8" s="261">
        <v>2</v>
      </c>
      <c r="N8" s="261" t="s">
        <v>2916</v>
      </c>
      <c r="O8" s="261" t="s">
        <v>2917</v>
      </c>
      <c r="P8" s="262" t="s">
        <v>2919</v>
      </c>
      <c r="Q8" s="263"/>
      <c r="R8" s="264"/>
      <c r="S8" s="246"/>
      <c r="T8" s="261" t="s">
        <v>2918</v>
      </c>
    </row>
    <row r="9" spans="1:20" ht="15" customHeight="1" x14ac:dyDescent="0.4">
      <c r="A9" s="164">
        <v>3</v>
      </c>
      <c r="B9" s="165" t="str">
        <f>IF(※集計※障害学生情報入力シート!D31="","",INDEX(障害学生情報入力シート!E:E,※集計※障害学生情報入力シート!D31,1))</f>
        <v/>
      </c>
      <c r="C9" s="166" t="str">
        <f>IF(※集計※障害学生情報入力シート!D31="","",INDEX(障害学生情報入力シート!F:F,※集計※障害学生情報入力シート!D31,1))</f>
        <v/>
      </c>
      <c r="D9" s="170" t="str">
        <f>IF(※集計※障害学生情報入力シート!D31="","",INDEX(障害学生情報入力シート!$I:$I,※集計※障害学生情報入力シート!D31,1))</f>
        <v/>
      </c>
      <c r="E9" s="168">
        <f t="shared" si="0"/>
        <v>0</v>
      </c>
      <c r="F9" s="746">
        <f>IF(※集計※障害学生情報入力シート!D31="",0,INDEX(※集計※障害学生情報入力シート!K:K,※集計※障害学生情報入力シート!D31,1))</f>
        <v>0</v>
      </c>
      <c r="G9" s="75">
        <f>IF(※集計※障害学生情報入力シート!D31="",0,INDEX(※集計※障害学生情報入力シート!L:L,※集計※障害学生情報入力シート!D31,1))</f>
        <v>0</v>
      </c>
      <c r="H9" s="169" t="str">
        <f>IF(※集計※障害学生情報入力シート!D31="","",INDEX(障害学生情報入力シート!D:D,※集計※障害学生情報入力シート!D31,1))</f>
        <v/>
      </c>
      <c r="I9" s="24" t="e">
        <f>VLOOKUP($D9,診断名検索!$G:$K,3,FALSE)</f>
        <v>#N/A</v>
      </c>
      <c r="J9" s="24" t="e">
        <f>VLOOKUP($D9,診断名検索!$G:$K,4,FALSE)</f>
        <v>#N/A</v>
      </c>
      <c r="K9" s="24" t="e">
        <f>VLOOKUP($D9,診断名検索!$G:$K,2,FALSE)</f>
        <v>#N/A</v>
      </c>
      <c r="L9" s="24" t="e">
        <f>VLOOKUP($D9,診断名検索!$G:$K,5,FALSE)</f>
        <v>#N/A</v>
      </c>
      <c r="M9" s="261">
        <v>3</v>
      </c>
      <c r="N9" s="261" t="s">
        <v>2916</v>
      </c>
      <c r="O9" s="261" t="s">
        <v>2917</v>
      </c>
      <c r="P9" s="278" t="s">
        <v>2920</v>
      </c>
      <c r="Q9" s="245">
        <v>1</v>
      </c>
      <c r="R9" s="264"/>
      <c r="S9" s="246"/>
      <c r="T9" s="265" t="s">
        <v>2918</v>
      </c>
    </row>
    <row r="10" spans="1:20" ht="15" customHeight="1" x14ac:dyDescent="0.4">
      <c r="A10" s="164">
        <v>4</v>
      </c>
      <c r="B10" s="165" t="str">
        <f>IF(※集計※障害学生情報入力シート!D32="","",INDEX(障害学生情報入力シート!E:E,※集計※障害学生情報入力シート!D32,1))</f>
        <v/>
      </c>
      <c r="C10" s="166" t="str">
        <f>IF(※集計※障害学生情報入力シート!D32="","",INDEX(障害学生情報入力シート!F:F,※集計※障害学生情報入力シート!D32,1))</f>
        <v/>
      </c>
      <c r="D10" s="170" t="str">
        <f>IF(※集計※障害学生情報入力シート!D32="","",INDEX(障害学生情報入力シート!$I:$I,※集計※障害学生情報入力シート!D32,1))</f>
        <v/>
      </c>
      <c r="E10" s="168">
        <f t="shared" si="0"/>
        <v>0</v>
      </c>
      <c r="F10" s="746">
        <f>IF(※集計※障害学生情報入力シート!D32="",0,INDEX(※集計※障害学生情報入力シート!K:K,※集計※障害学生情報入力シート!D32,1))</f>
        <v>0</v>
      </c>
      <c r="G10" s="75">
        <f>IF(※集計※障害学生情報入力シート!D32="",0,INDEX(※集計※障害学生情報入力シート!L:L,※集計※障害学生情報入力シート!D32,1))</f>
        <v>0</v>
      </c>
      <c r="H10" s="169" t="str">
        <f>IF(※集計※障害学生情報入力シート!D32="","",INDEX(障害学生情報入力シート!D:D,※集計※障害学生情報入力シート!D32,1))</f>
        <v/>
      </c>
      <c r="I10" s="24" t="e">
        <f>VLOOKUP($D10,診断名検索!$G:$K,3,FALSE)</f>
        <v>#N/A</v>
      </c>
      <c r="J10" s="24" t="e">
        <f>VLOOKUP($D10,診断名検索!$G:$K,4,FALSE)</f>
        <v>#N/A</v>
      </c>
      <c r="K10" s="24" t="e">
        <f>VLOOKUP($D10,診断名検索!$G:$K,2,FALSE)</f>
        <v>#N/A</v>
      </c>
      <c r="L10" s="24" t="e">
        <f>VLOOKUP($D10,診断名検索!$G:$K,5,FALSE)</f>
        <v>#N/A</v>
      </c>
      <c r="M10" s="261">
        <v>4</v>
      </c>
      <c r="N10" s="261"/>
      <c r="O10" s="261"/>
      <c r="P10" s="265"/>
      <c r="Q10" s="245"/>
      <c r="R10" s="264"/>
      <c r="S10" s="246"/>
      <c r="T10" s="265"/>
    </row>
    <row r="11" spans="1:20" ht="15" customHeight="1" x14ac:dyDescent="0.4">
      <c r="A11" s="164">
        <v>5</v>
      </c>
      <c r="B11" s="165" t="str">
        <f>IF(※集計※障害学生情報入力シート!D33="","",INDEX(障害学生情報入力シート!E:E,※集計※障害学生情報入力シート!D33,1))</f>
        <v/>
      </c>
      <c r="C11" s="166" t="str">
        <f>IF(※集計※障害学生情報入力シート!D33="","",INDEX(障害学生情報入力シート!F:F,※集計※障害学生情報入力シート!D33,1))</f>
        <v/>
      </c>
      <c r="D11" s="170" t="str">
        <f>IF(※集計※障害学生情報入力シート!D33="","",INDEX(障害学生情報入力シート!$I:$I,※集計※障害学生情報入力シート!D33,1))</f>
        <v/>
      </c>
      <c r="E11" s="168">
        <f t="shared" si="0"/>
        <v>0</v>
      </c>
      <c r="F11" s="746">
        <f>IF(※集計※障害学生情報入力シート!D33="",0,INDEX(※集計※障害学生情報入力シート!K:K,※集計※障害学生情報入力シート!D33,1))</f>
        <v>0</v>
      </c>
      <c r="G11" s="75">
        <f>IF(※集計※障害学生情報入力シート!D33="",0,INDEX(※集計※障害学生情報入力シート!L:L,※集計※障害学生情報入力シート!D33,1))</f>
        <v>0</v>
      </c>
      <c r="H11" s="169" t="str">
        <f>IF(※集計※障害学生情報入力シート!D33="","",INDEX(障害学生情報入力シート!D:D,※集計※障害学生情報入力シート!D33,1))</f>
        <v/>
      </c>
      <c r="I11" s="24" t="e">
        <f>VLOOKUP($D11,診断名検索!$G:$K,3,FALSE)</f>
        <v>#N/A</v>
      </c>
      <c r="J11" s="24" t="e">
        <f>VLOOKUP($D11,診断名検索!$G:$K,4,FALSE)</f>
        <v>#N/A</v>
      </c>
      <c r="K11" s="24" t="e">
        <f>VLOOKUP($D11,診断名検索!$G:$K,2,FALSE)</f>
        <v>#N/A</v>
      </c>
      <c r="L11" s="24" t="e">
        <f>VLOOKUP($D11,診断名検索!$G:$K,5,FALSE)</f>
        <v>#N/A</v>
      </c>
      <c r="M11" s="261">
        <v>5</v>
      </c>
      <c r="N11" s="261"/>
      <c r="O11" s="261"/>
      <c r="P11" s="265"/>
      <c r="Q11" s="245"/>
      <c r="R11" s="264"/>
      <c r="S11" s="246"/>
      <c r="T11" s="265"/>
    </row>
    <row r="12" spans="1:20" ht="15" customHeight="1" x14ac:dyDescent="0.4">
      <c r="A12" s="164">
        <v>6</v>
      </c>
      <c r="B12" s="165" t="str">
        <f>IF(※集計※障害学生情報入力シート!D34="","",INDEX(障害学生情報入力シート!E:E,※集計※障害学生情報入力シート!D34,1))</f>
        <v/>
      </c>
      <c r="C12" s="166" t="str">
        <f>IF(※集計※障害学生情報入力シート!D34="","",INDEX(障害学生情報入力シート!F:F,※集計※障害学生情報入力シート!D34,1))</f>
        <v/>
      </c>
      <c r="D12" s="170" t="str">
        <f>IF(※集計※障害学生情報入力シート!D34="","",INDEX(障害学生情報入力シート!$I:$I,※集計※障害学生情報入力シート!D34,1))</f>
        <v/>
      </c>
      <c r="E12" s="168">
        <f t="shared" si="0"/>
        <v>0</v>
      </c>
      <c r="F12" s="746">
        <f>IF(※集計※障害学生情報入力シート!D34="",0,INDEX(※集計※障害学生情報入力シート!K:K,※集計※障害学生情報入力シート!D34,1))</f>
        <v>0</v>
      </c>
      <c r="G12" s="75">
        <f>IF(※集計※障害学生情報入力シート!D34="",0,INDEX(※集計※障害学生情報入力シート!L:L,※集計※障害学生情報入力シート!D34,1))</f>
        <v>0</v>
      </c>
      <c r="H12" s="169" t="str">
        <f>IF(※集計※障害学生情報入力シート!D34="","",INDEX(障害学生情報入力シート!D:D,※集計※障害学生情報入力シート!D34,1))</f>
        <v/>
      </c>
      <c r="I12" s="24" t="e">
        <f>VLOOKUP($D12,診断名検索!$G:$K,3,FALSE)</f>
        <v>#N/A</v>
      </c>
      <c r="J12" s="24" t="e">
        <f>VLOOKUP($D12,診断名検索!$G:$K,4,FALSE)</f>
        <v>#N/A</v>
      </c>
      <c r="K12" s="24" t="e">
        <f>VLOOKUP($D12,診断名検索!$G:$K,2,FALSE)</f>
        <v>#N/A</v>
      </c>
      <c r="L12" s="24" t="e">
        <f>VLOOKUP($D12,診断名検索!$G:$K,5,FALSE)</f>
        <v>#N/A</v>
      </c>
      <c r="M12" s="261">
        <v>6</v>
      </c>
      <c r="N12" s="261"/>
      <c r="O12" s="261"/>
      <c r="P12" s="265"/>
      <c r="Q12" s="245"/>
      <c r="R12" s="264"/>
      <c r="S12" s="246"/>
      <c r="T12" s="265"/>
    </row>
    <row r="13" spans="1:20" ht="15" customHeight="1" x14ac:dyDescent="0.4">
      <c r="A13" s="164">
        <v>7</v>
      </c>
      <c r="B13" s="165" t="str">
        <f>IF(※集計※障害学生情報入力シート!D35="","",INDEX(障害学生情報入力シート!E:E,※集計※障害学生情報入力シート!D35,1))</f>
        <v/>
      </c>
      <c r="C13" s="166" t="str">
        <f>IF(※集計※障害学生情報入力シート!D35="","",INDEX(障害学生情報入力シート!F:F,※集計※障害学生情報入力シート!D35,1))</f>
        <v/>
      </c>
      <c r="D13" s="170" t="str">
        <f>IF(※集計※障害学生情報入力シート!D35="","",INDEX(障害学生情報入力シート!$I:$I,※集計※障害学生情報入力シート!D35,1))</f>
        <v/>
      </c>
      <c r="E13" s="168">
        <f t="shared" si="0"/>
        <v>0</v>
      </c>
      <c r="F13" s="746">
        <f>IF(※集計※障害学生情報入力シート!D35="",0,INDEX(※集計※障害学生情報入力シート!K:K,※集計※障害学生情報入力シート!D35,1))</f>
        <v>0</v>
      </c>
      <c r="G13" s="75">
        <f>IF(※集計※障害学生情報入力シート!D35="",0,INDEX(※集計※障害学生情報入力シート!L:L,※集計※障害学生情報入力シート!D35,1))</f>
        <v>0</v>
      </c>
      <c r="H13" s="169" t="str">
        <f>IF(※集計※障害学生情報入力シート!D35="","",INDEX(障害学生情報入力シート!D:D,※集計※障害学生情報入力シート!D35,1))</f>
        <v/>
      </c>
      <c r="I13" s="24" t="e">
        <f>VLOOKUP($D13,診断名検索!$G:$K,3,FALSE)</f>
        <v>#N/A</v>
      </c>
      <c r="J13" s="24" t="e">
        <f>VLOOKUP($D13,診断名検索!$G:$K,4,FALSE)</f>
        <v>#N/A</v>
      </c>
      <c r="K13" s="24" t="e">
        <f>VLOOKUP($D13,診断名検索!$G:$K,2,FALSE)</f>
        <v>#N/A</v>
      </c>
      <c r="L13" s="24" t="e">
        <f>VLOOKUP($D13,診断名検索!$G:$K,5,FALSE)</f>
        <v>#N/A</v>
      </c>
      <c r="M13" s="261">
        <v>7</v>
      </c>
      <c r="N13" s="261"/>
      <c r="O13" s="261"/>
      <c r="P13" s="265"/>
      <c r="Q13" s="245"/>
      <c r="R13" s="264"/>
      <c r="S13" s="246"/>
      <c r="T13" s="265"/>
    </row>
    <row r="14" spans="1:20" ht="15" customHeight="1" x14ac:dyDescent="0.4">
      <c r="A14" s="164">
        <v>8</v>
      </c>
      <c r="B14" s="165" t="str">
        <f>IF(※集計※障害学生情報入力シート!D36="","",INDEX(障害学生情報入力シート!E:E,※集計※障害学生情報入力シート!D36,1))</f>
        <v/>
      </c>
      <c r="C14" s="166" t="str">
        <f>IF(※集計※障害学生情報入力シート!D36="","",INDEX(障害学生情報入力シート!F:F,※集計※障害学生情報入力シート!D36,1))</f>
        <v/>
      </c>
      <c r="D14" s="170" t="str">
        <f>IF(※集計※障害学生情報入力シート!D36="","",INDEX(障害学生情報入力シート!$I:$I,※集計※障害学生情報入力シート!D36,1))</f>
        <v/>
      </c>
      <c r="E14" s="168">
        <f t="shared" si="0"/>
        <v>0</v>
      </c>
      <c r="F14" s="746">
        <f>IF(※集計※障害学生情報入力シート!D36="",0,INDEX(※集計※障害学生情報入力シート!K:K,※集計※障害学生情報入力シート!D36,1))</f>
        <v>0</v>
      </c>
      <c r="G14" s="75">
        <f>IF(※集計※障害学生情報入力シート!D36="",0,INDEX(※集計※障害学生情報入力シート!L:L,※集計※障害学生情報入力シート!D36,1))</f>
        <v>0</v>
      </c>
      <c r="H14" s="169" t="str">
        <f>IF(※集計※障害学生情報入力シート!D36="","",INDEX(障害学生情報入力シート!D:D,※集計※障害学生情報入力シート!D36,1))</f>
        <v/>
      </c>
      <c r="I14" s="24" t="e">
        <f>VLOOKUP($D14,診断名検索!$G:$K,3,FALSE)</f>
        <v>#N/A</v>
      </c>
      <c r="J14" s="24" t="e">
        <f>VLOOKUP($D14,診断名検索!$G:$K,4,FALSE)</f>
        <v>#N/A</v>
      </c>
      <c r="K14" s="24" t="e">
        <f>VLOOKUP($D14,診断名検索!$G:$K,2,FALSE)</f>
        <v>#N/A</v>
      </c>
      <c r="L14" s="24" t="e">
        <f>VLOOKUP($D14,診断名検索!$G:$K,5,FALSE)</f>
        <v>#N/A</v>
      </c>
      <c r="M14" s="261">
        <v>8</v>
      </c>
      <c r="N14" s="261"/>
      <c r="O14" s="261"/>
      <c r="P14" s="265"/>
      <c r="Q14" s="245"/>
      <c r="R14" s="264"/>
      <c r="S14" s="246"/>
      <c r="T14" s="265"/>
    </row>
    <row r="15" spans="1:20" ht="15" customHeight="1" x14ac:dyDescent="0.4">
      <c r="A15" s="164">
        <v>9</v>
      </c>
      <c r="B15" s="165" t="str">
        <f>IF(※集計※障害学生情報入力シート!D37="","",INDEX(障害学生情報入力シート!E:E,※集計※障害学生情報入力シート!D37,1))</f>
        <v/>
      </c>
      <c r="C15" s="166" t="str">
        <f>IF(※集計※障害学生情報入力シート!D37="","",INDEX(障害学生情報入力シート!F:F,※集計※障害学生情報入力シート!D37,1))</f>
        <v/>
      </c>
      <c r="D15" s="170" t="str">
        <f>IF(※集計※障害学生情報入力シート!D37="","",INDEX(障害学生情報入力シート!$I:$I,※集計※障害学生情報入力シート!D37,1))</f>
        <v/>
      </c>
      <c r="E15" s="168">
        <f t="shared" si="0"/>
        <v>0</v>
      </c>
      <c r="F15" s="746">
        <f>IF(※集計※障害学生情報入力シート!D37="",0,INDEX(※集計※障害学生情報入力シート!K:K,※集計※障害学生情報入力シート!D37,1))</f>
        <v>0</v>
      </c>
      <c r="G15" s="75">
        <f>IF(※集計※障害学生情報入力シート!D37="",0,INDEX(※集計※障害学生情報入力シート!L:L,※集計※障害学生情報入力シート!D37,1))</f>
        <v>0</v>
      </c>
      <c r="H15" s="169" t="str">
        <f>IF(※集計※障害学生情報入力シート!D37="","",INDEX(障害学生情報入力シート!D:D,※集計※障害学生情報入力シート!D37,1))</f>
        <v/>
      </c>
      <c r="I15" s="24" t="e">
        <f>VLOOKUP($D15,診断名検索!$G:$K,3,FALSE)</f>
        <v>#N/A</v>
      </c>
      <c r="J15" s="24" t="e">
        <f>VLOOKUP($D15,診断名検索!$G:$K,4,FALSE)</f>
        <v>#N/A</v>
      </c>
      <c r="K15" s="24" t="e">
        <f>VLOOKUP($D15,診断名検索!$G:$K,2,FALSE)</f>
        <v>#N/A</v>
      </c>
      <c r="L15" s="24" t="e">
        <f>VLOOKUP($D15,診断名検索!$G:$K,5,FALSE)</f>
        <v>#N/A</v>
      </c>
      <c r="M15" s="261">
        <v>9</v>
      </c>
      <c r="N15" s="261"/>
      <c r="O15" s="261"/>
      <c r="P15" s="265"/>
      <c r="Q15" s="245"/>
      <c r="R15" s="264"/>
      <c r="S15" s="246"/>
      <c r="T15" s="265"/>
    </row>
    <row r="16" spans="1:20" ht="15" customHeight="1" x14ac:dyDescent="0.4">
      <c r="A16" s="164">
        <v>10</v>
      </c>
      <c r="B16" s="165" t="str">
        <f>IF(※集計※障害学生情報入力シート!D38="","",INDEX(障害学生情報入力シート!E:E,※集計※障害学生情報入力シート!D38,1))</f>
        <v/>
      </c>
      <c r="C16" s="166" t="str">
        <f>IF(※集計※障害学生情報入力シート!D38="","",INDEX(障害学生情報入力シート!F:F,※集計※障害学生情報入力シート!D38,1))</f>
        <v/>
      </c>
      <c r="D16" s="170" t="str">
        <f>IF(※集計※障害学生情報入力シート!D38="","",INDEX(障害学生情報入力シート!$I:$I,※集計※障害学生情報入力シート!D38,1))</f>
        <v/>
      </c>
      <c r="E16" s="168">
        <f t="shared" si="0"/>
        <v>0</v>
      </c>
      <c r="F16" s="746">
        <f>IF(※集計※障害学生情報入力シート!D38="",0,INDEX(※集計※障害学生情報入力シート!K:K,※集計※障害学生情報入力シート!D38,1))</f>
        <v>0</v>
      </c>
      <c r="G16" s="75">
        <f>IF(※集計※障害学生情報入力シート!D38="",0,INDEX(※集計※障害学生情報入力シート!L:L,※集計※障害学生情報入力シート!D38,1))</f>
        <v>0</v>
      </c>
      <c r="H16" s="169" t="str">
        <f>IF(※集計※障害学生情報入力シート!D38="","",INDEX(障害学生情報入力シート!D:D,※集計※障害学生情報入力シート!D38,1))</f>
        <v/>
      </c>
      <c r="I16" s="24" t="e">
        <f>VLOOKUP($D16,診断名検索!$G:$K,3,FALSE)</f>
        <v>#N/A</v>
      </c>
      <c r="J16" s="24" t="e">
        <f>VLOOKUP($D16,診断名検索!$G:$K,4,FALSE)</f>
        <v>#N/A</v>
      </c>
      <c r="K16" s="24" t="e">
        <f>VLOOKUP($D16,診断名検索!$G:$K,2,FALSE)</f>
        <v>#N/A</v>
      </c>
      <c r="L16" s="24" t="e">
        <f>VLOOKUP($D16,診断名検索!$G:$K,5,FALSE)</f>
        <v>#N/A</v>
      </c>
      <c r="M16" s="261">
        <v>10</v>
      </c>
      <c r="N16" s="261"/>
      <c r="O16" s="261"/>
      <c r="P16" s="265"/>
      <c r="Q16" s="245"/>
      <c r="R16" s="264"/>
      <c r="S16" s="246"/>
      <c r="T16" s="265"/>
    </row>
    <row r="17" spans="1:20" ht="15" customHeight="1" x14ac:dyDescent="0.4">
      <c r="A17" s="164">
        <v>11</v>
      </c>
      <c r="B17" s="165" t="str">
        <f>IF(※集計※障害学生情報入力シート!D39="","",INDEX(障害学生情報入力シート!E:E,※集計※障害学生情報入力シート!D39,1))</f>
        <v/>
      </c>
      <c r="C17" s="166" t="str">
        <f>IF(※集計※障害学生情報入力シート!D39="","",INDEX(障害学生情報入力シート!F:F,※集計※障害学生情報入力シート!D39,1))</f>
        <v/>
      </c>
      <c r="D17" s="170" t="str">
        <f>IF(※集計※障害学生情報入力シート!D39="","",INDEX(障害学生情報入力シート!$I:$I,※集計※障害学生情報入力シート!D39,1))</f>
        <v/>
      </c>
      <c r="E17" s="168">
        <f t="shared" si="0"/>
        <v>0</v>
      </c>
      <c r="F17" s="746">
        <f>IF(※集計※障害学生情報入力シート!D39="",0,INDEX(※集計※障害学生情報入力シート!K:K,※集計※障害学生情報入力シート!D39,1))</f>
        <v>0</v>
      </c>
      <c r="G17" s="75">
        <f>IF(※集計※障害学生情報入力シート!D39="",0,INDEX(※集計※障害学生情報入力シート!L:L,※集計※障害学生情報入力シート!D39,1))</f>
        <v>0</v>
      </c>
      <c r="H17" s="169" t="str">
        <f>IF(※集計※障害学生情報入力シート!D39="","",INDEX(障害学生情報入力シート!D:D,※集計※障害学生情報入力シート!D39,1))</f>
        <v/>
      </c>
      <c r="I17" s="24" t="e">
        <f>VLOOKUP($D17,診断名検索!$G:$K,3,FALSE)</f>
        <v>#N/A</v>
      </c>
      <c r="J17" s="24" t="e">
        <f>VLOOKUP($D17,診断名検索!$G:$K,4,FALSE)</f>
        <v>#N/A</v>
      </c>
      <c r="K17" s="24" t="e">
        <f>VLOOKUP($D17,診断名検索!$G:$K,2,FALSE)</f>
        <v>#N/A</v>
      </c>
      <c r="L17" s="24" t="e">
        <f>VLOOKUP($D17,診断名検索!$G:$K,5,FALSE)</f>
        <v>#N/A</v>
      </c>
      <c r="M17" s="261">
        <v>11</v>
      </c>
      <c r="N17" s="261"/>
      <c r="O17" s="261"/>
      <c r="P17" s="265"/>
      <c r="Q17" s="245"/>
      <c r="R17" s="264"/>
      <c r="S17" s="246"/>
      <c r="T17" s="265"/>
    </row>
    <row r="18" spans="1:20" ht="15" customHeight="1" x14ac:dyDescent="0.4">
      <c r="A18" s="164">
        <v>12</v>
      </c>
      <c r="B18" s="165" t="str">
        <f>IF(※集計※障害学生情報入力シート!D40="","",INDEX(障害学生情報入力シート!E:E,※集計※障害学生情報入力シート!D40,1))</f>
        <v/>
      </c>
      <c r="C18" s="166" t="str">
        <f>IF(※集計※障害学生情報入力シート!D40="","",INDEX(障害学生情報入力シート!F:F,※集計※障害学生情報入力シート!D40,1))</f>
        <v/>
      </c>
      <c r="D18" s="170" t="str">
        <f>IF(※集計※障害学生情報入力シート!D40="","",INDEX(障害学生情報入力シート!$I:$I,※集計※障害学生情報入力シート!D40,1))</f>
        <v/>
      </c>
      <c r="E18" s="168">
        <f t="shared" si="0"/>
        <v>0</v>
      </c>
      <c r="F18" s="746">
        <f>IF(※集計※障害学生情報入力シート!D40="",0,INDEX(※集計※障害学生情報入力シート!K:K,※集計※障害学生情報入力シート!D40,1))</f>
        <v>0</v>
      </c>
      <c r="G18" s="75">
        <f>IF(※集計※障害学生情報入力シート!D40="",0,INDEX(※集計※障害学生情報入力シート!L:L,※集計※障害学生情報入力シート!D40,1))</f>
        <v>0</v>
      </c>
      <c r="H18" s="169" t="str">
        <f>IF(※集計※障害学生情報入力シート!D40="","",INDEX(障害学生情報入力シート!D:D,※集計※障害学生情報入力シート!D40,1))</f>
        <v/>
      </c>
      <c r="I18" s="24" t="e">
        <f>VLOOKUP($D18,診断名検索!$G:$K,3,FALSE)</f>
        <v>#N/A</v>
      </c>
      <c r="J18" s="24" t="e">
        <f>VLOOKUP($D18,診断名検索!$G:$K,4,FALSE)</f>
        <v>#N/A</v>
      </c>
      <c r="K18" s="24" t="e">
        <f>VLOOKUP($D18,診断名検索!$G:$K,2,FALSE)</f>
        <v>#N/A</v>
      </c>
      <c r="L18" s="24" t="e">
        <f>VLOOKUP($D18,診断名検索!$G:$K,5,FALSE)</f>
        <v>#N/A</v>
      </c>
      <c r="M18" s="261">
        <v>12</v>
      </c>
      <c r="N18" s="261"/>
      <c r="O18" s="261"/>
      <c r="P18" s="265"/>
      <c r="Q18" s="245"/>
      <c r="R18" s="264"/>
      <c r="S18" s="246"/>
      <c r="T18" s="265"/>
    </row>
    <row r="19" spans="1:20" ht="15" customHeight="1" x14ac:dyDescent="0.4">
      <c r="A19" s="164">
        <v>13</v>
      </c>
      <c r="B19" s="165" t="str">
        <f>IF(※集計※障害学生情報入力シート!D41="","",INDEX(障害学生情報入力シート!E:E,※集計※障害学生情報入力シート!D41,1))</f>
        <v/>
      </c>
      <c r="C19" s="166" t="str">
        <f>IF(※集計※障害学生情報入力シート!D41="","",INDEX(障害学生情報入力シート!F:F,※集計※障害学生情報入力シート!D41,1))</f>
        <v/>
      </c>
      <c r="D19" s="170" t="str">
        <f>IF(※集計※障害学生情報入力シート!D41="","",INDEX(障害学生情報入力シート!$I:$I,※集計※障害学生情報入力シート!D41,1))</f>
        <v/>
      </c>
      <c r="E19" s="168">
        <f t="shared" si="0"/>
        <v>0</v>
      </c>
      <c r="F19" s="746">
        <f>IF(※集計※障害学生情報入力シート!D41="",0,INDEX(※集計※障害学生情報入力シート!K:K,※集計※障害学生情報入力シート!D41,1))</f>
        <v>0</v>
      </c>
      <c r="G19" s="75">
        <f>IF(※集計※障害学生情報入力シート!D41="",0,INDEX(※集計※障害学生情報入力シート!L:L,※集計※障害学生情報入力シート!D41,1))</f>
        <v>0</v>
      </c>
      <c r="H19" s="169" t="str">
        <f>IF(※集計※障害学生情報入力シート!D41="","",INDEX(障害学生情報入力シート!D:D,※集計※障害学生情報入力シート!D41,1))</f>
        <v/>
      </c>
      <c r="I19" s="24" t="e">
        <f>VLOOKUP($D19,診断名検索!$G:$K,3,FALSE)</f>
        <v>#N/A</v>
      </c>
      <c r="J19" s="24" t="e">
        <f>VLOOKUP($D19,診断名検索!$G:$K,4,FALSE)</f>
        <v>#N/A</v>
      </c>
      <c r="K19" s="24" t="e">
        <f>VLOOKUP($D19,診断名検索!$G:$K,2,FALSE)</f>
        <v>#N/A</v>
      </c>
      <c r="L19" s="24" t="e">
        <f>VLOOKUP($D19,診断名検索!$G:$K,5,FALSE)</f>
        <v>#N/A</v>
      </c>
      <c r="M19" s="261">
        <v>13</v>
      </c>
      <c r="N19" s="261"/>
      <c r="O19" s="261"/>
      <c r="P19" s="265"/>
      <c r="Q19" s="245"/>
      <c r="R19" s="264"/>
      <c r="S19" s="246"/>
      <c r="T19" s="265"/>
    </row>
    <row r="20" spans="1:20" ht="15" customHeight="1" x14ac:dyDescent="0.4">
      <c r="A20" s="164">
        <v>14</v>
      </c>
      <c r="B20" s="165" t="str">
        <f>IF(※集計※障害学生情報入力シート!D42="","",INDEX(障害学生情報入力シート!E:E,※集計※障害学生情報入力シート!D42,1))</f>
        <v/>
      </c>
      <c r="C20" s="166" t="str">
        <f>IF(※集計※障害学生情報入力シート!D42="","",INDEX(障害学生情報入力シート!F:F,※集計※障害学生情報入力シート!D42,1))</f>
        <v/>
      </c>
      <c r="D20" s="170" t="str">
        <f>IF(※集計※障害学生情報入力シート!D42="","",INDEX(障害学生情報入力シート!$I:$I,※集計※障害学生情報入力シート!D42,1))</f>
        <v/>
      </c>
      <c r="E20" s="168">
        <f t="shared" si="0"/>
        <v>0</v>
      </c>
      <c r="F20" s="746">
        <f>IF(※集計※障害学生情報入力シート!D42="",0,INDEX(※集計※障害学生情報入力シート!K:K,※集計※障害学生情報入力シート!D42,1))</f>
        <v>0</v>
      </c>
      <c r="G20" s="75">
        <f>IF(※集計※障害学生情報入力シート!D42="",0,INDEX(※集計※障害学生情報入力シート!L:L,※集計※障害学生情報入力シート!D42,1))</f>
        <v>0</v>
      </c>
      <c r="H20" s="169" t="str">
        <f>IF(※集計※障害学生情報入力シート!D42="","",INDEX(障害学生情報入力シート!D:D,※集計※障害学生情報入力シート!D42,1))</f>
        <v/>
      </c>
      <c r="I20" s="24" t="e">
        <f>VLOOKUP($D20,診断名検索!$G:$K,3,FALSE)</f>
        <v>#N/A</v>
      </c>
      <c r="J20" s="24" t="e">
        <f>VLOOKUP($D20,診断名検索!$G:$K,4,FALSE)</f>
        <v>#N/A</v>
      </c>
      <c r="K20" s="24" t="e">
        <f>VLOOKUP($D20,診断名検索!$G:$K,2,FALSE)</f>
        <v>#N/A</v>
      </c>
      <c r="L20" s="24" t="e">
        <f>VLOOKUP($D20,診断名検索!$G:$K,5,FALSE)</f>
        <v>#N/A</v>
      </c>
      <c r="M20" s="261">
        <v>14</v>
      </c>
      <c r="N20" s="261"/>
      <c r="O20" s="261"/>
      <c r="P20" s="265"/>
      <c r="Q20" s="245"/>
      <c r="R20" s="264"/>
      <c r="S20" s="246"/>
      <c r="T20" s="265"/>
    </row>
    <row r="21" spans="1:20" ht="15" customHeight="1" x14ac:dyDescent="0.4">
      <c r="A21" s="164">
        <v>15</v>
      </c>
      <c r="B21" s="165" t="str">
        <f>IF(※集計※障害学生情報入力シート!D43="","",INDEX(障害学生情報入力シート!E:E,※集計※障害学生情報入力シート!D43,1))</f>
        <v/>
      </c>
      <c r="C21" s="166" t="str">
        <f>IF(※集計※障害学生情報入力シート!D43="","",INDEX(障害学生情報入力シート!F:F,※集計※障害学生情報入力シート!D43,1))</f>
        <v/>
      </c>
      <c r="D21" s="170" t="str">
        <f>IF(※集計※障害学生情報入力シート!D43="","",INDEX(障害学生情報入力シート!$I:$I,※集計※障害学生情報入力シート!D43,1))</f>
        <v/>
      </c>
      <c r="E21" s="168">
        <f t="shared" si="0"/>
        <v>0</v>
      </c>
      <c r="F21" s="746">
        <f>IF(※集計※障害学生情報入力シート!D43="",0,INDEX(※集計※障害学生情報入力シート!K:K,※集計※障害学生情報入力シート!D43,1))</f>
        <v>0</v>
      </c>
      <c r="G21" s="75">
        <f>IF(※集計※障害学生情報入力シート!D43="",0,INDEX(※集計※障害学生情報入力シート!L:L,※集計※障害学生情報入力シート!D43,1))</f>
        <v>0</v>
      </c>
      <c r="H21" s="169" t="str">
        <f>IF(※集計※障害学生情報入力シート!D43="","",INDEX(障害学生情報入力シート!D:D,※集計※障害学生情報入力シート!D43,1))</f>
        <v/>
      </c>
      <c r="I21" s="24" t="e">
        <f>VLOOKUP($D21,診断名検索!$G:$K,3,FALSE)</f>
        <v>#N/A</v>
      </c>
      <c r="J21" s="24" t="e">
        <f>VLOOKUP($D21,診断名検索!$G:$K,4,FALSE)</f>
        <v>#N/A</v>
      </c>
      <c r="K21" s="24" t="e">
        <f>VLOOKUP($D21,診断名検索!$G:$K,2,FALSE)</f>
        <v>#N/A</v>
      </c>
      <c r="L21" s="24" t="e">
        <f>VLOOKUP($D21,診断名検索!$G:$K,5,FALSE)</f>
        <v>#N/A</v>
      </c>
      <c r="M21" s="261">
        <v>15</v>
      </c>
      <c r="N21" s="261"/>
      <c r="O21" s="261"/>
      <c r="P21" s="265"/>
      <c r="Q21" s="245"/>
      <c r="R21" s="264"/>
      <c r="S21" s="246"/>
      <c r="T21" s="265"/>
    </row>
    <row r="22" spans="1:20" ht="15" customHeight="1" x14ac:dyDescent="0.4">
      <c r="A22" s="164">
        <v>16</v>
      </c>
      <c r="B22" s="165" t="str">
        <f>IF(※集計※障害学生情報入力シート!D44="","",INDEX(障害学生情報入力シート!E:E,※集計※障害学生情報入力シート!D44,1))</f>
        <v/>
      </c>
      <c r="C22" s="166" t="str">
        <f>IF(※集計※障害学生情報入力シート!D44="","",INDEX(障害学生情報入力シート!F:F,※集計※障害学生情報入力シート!D44,1))</f>
        <v/>
      </c>
      <c r="D22" s="170" t="str">
        <f>IF(※集計※障害学生情報入力シート!D44="","",INDEX(障害学生情報入力シート!$I:$I,※集計※障害学生情報入力シート!D44,1))</f>
        <v/>
      </c>
      <c r="E22" s="168">
        <f t="shared" si="0"/>
        <v>0</v>
      </c>
      <c r="F22" s="746">
        <f>IF(※集計※障害学生情報入力シート!D44="",0,INDEX(※集計※障害学生情報入力シート!K:K,※集計※障害学生情報入力シート!D44,1))</f>
        <v>0</v>
      </c>
      <c r="G22" s="75">
        <f>IF(※集計※障害学生情報入力シート!D44="",0,INDEX(※集計※障害学生情報入力シート!L:L,※集計※障害学生情報入力シート!D44,1))</f>
        <v>0</v>
      </c>
      <c r="H22" s="169" t="str">
        <f>IF(※集計※障害学生情報入力シート!D44="","",INDEX(障害学生情報入力シート!D:D,※集計※障害学生情報入力シート!D44,1))</f>
        <v/>
      </c>
      <c r="I22" s="24" t="e">
        <f>VLOOKUP($D22,診断名検索!$G:$K,3,FALSE)</f>
        <v>#N/A</v>
      </c>
      <c r="J22" s="24" t="e">
        <f>VLOOKUP($D22,診断名検索!$G:$K,4,FALSE)</f>
        <v>#N/A</v>
      </c>
      <c r="K22" s="24" t="e">
        <f>VLOOKUP($D22,診断名検索!$G:$K,2,FALSE)</f>
        <v>#N/A</v>
      </c>
      <c r="L22" s="24" t="e">
        <f>VLOOKUP($D22,診断名検索!$G:$K,5,FALSE)</f>
        <v>#N/A</v>
      </c>
      <c r="M22" s="261">
        <v>16</v>
      </c>
      <c r="N22" s="261"/>
      <c r="O22" s="261"/>
      <c r="P22" s="265"/>
      <c r="Q22" s="245"/>
      <c r="R22" s="264"/>
      <c r="S22" s="246"/>
      <c r="T22" s="265"/>
    </row>
    <row r="23" spans="1:20" ht="15" customHeight="1" x14ac:dyDescent="0.4">
      <c r="A23" s="164">
        <v>17</v>
      </c>
      <c r="B23" s="165" t="str">
        <f>IF(※集計※障害学生情報入力シート!D45="","",INDEX(障害学生情報入力シート!E:E,※集計※障害学生情報入力シート!D45,1))</f>
        <v/>
      </c>
      <c r="C23" s="166" t="str">
        <f>IF(※集計※障害学生情報入力シート!D45="","",INDEX(障害学生情報入力シート!F:F,※集計※障害学生情報入力シート!D45,1))</f>
        <v/>
      </c>
      <c r="D23" s="170" t="str">
        <f>IF(※集計※障害学生情報入力シート!D45="","",INDEX(障害学生情報入力シート!$I:$I,※集計※障害学生情報入力シート!D45,1))</f>
        <v/>
      </c>
      <c r="E23" s="168">
        <f t="shared" si="0"/>
        <v>0</v>
      </c>
      <c r="F23" s="746">
        <f>IF(※集計※障害学生情報入力シート!D45="",0,INDEX(※集計※障害学生情報入力シート!K:K,※集計※障害学生情報入力シート!D45,1))</f>
        <v>0</v>
      </c>
      <c r="G23" s="75">
        <f>IF(※集計※障害学生情報入力シート!D45="",0,INDEX(※集計※障害学生情報入力シート!L:L,※集計※障害学生情報入力シート!D45,1))</f>
        <v>0</v>
      </c>
      <c r="H23" s="169" t="str">
        <f>IF(※集計※障害学生情報入力シート!D45="","",INDEX(障害学生情報入力シート!D:D,※集計※障害学生情報入力シート!D45,1))</f>
        <v/>
      </c>
      <c r="I23" s="24" t="e">
        <f>VLOOKUP($D23,診断名検索!$G:$K,3,FALSE)</f>
        <v>#N/A</v>
      </c>
      <c r="J23" s="24" t="e">
        <f>VLOOKUP($D23,診断名検索!$G:$K,4,FALSE)</f>
        <v>#N/A</v>
      </c>
      <c r="K23" s="24" t="e">
        <f>VLOOKUP($D23,診断名検索!$G:$K,2,FALSE)</f>
        <v>#N/A</v>
      </c>
      <c r="L23" s="24" t="e">
        <f>VLOOKUP($D23,診断名検索!$G:$K,5,FALSE)</f>
        <v>#N/A</v>
      </c>
      <c r="M23" s="261">
        <v>17</v>
      </c>
      <c r="N23" s="261"/>
      <c r="O23" s="261"/>
      <c r="P23" s="265"/>
      <c r="Q23" s="245"/>
      <c r="R23" s="264"/>
      <c r="S23" s="246"/>
      <c r="T23" s="265"/>
    </row>
    <row r="24" spans="1:20" ht="15" customHeight="1" x14ac:dyDescent="0.4">
      <c r="A24" s="164">
        <v>18</v>
      </c>
      <c r="B24" s="165" t="str">
        <f>IF(※集計※障害学生情報入力シート!D46="","",INDEX(障害学生情報入力シート!E:E,※集計※障害学生情報入力シート!D46,1))</f>
        <v/>
      </c>
      <c r="C24" s="166" t="str">
        <f>IF(※集計※障害学生情報入力シート!D46="","",INDEX(障害学生情報入力シート!F:F,※集計※障害学生情報入力シート!D46,1))</f>
        <v/>
      </c>
      <c r="D24" s="170" t="str">
        <f>IF(※集計※障害学生情報入力シート!D46="","",INDEX(障害学生情報入力シート!$I:$I,※集計※障害学生情報入力シート!D46,1))</f>
        <v/>
      </c>
      <c r="E24" s="168">
        <f t="shared" si="0"/>
        <v>0</v>
      </c>
      <c r="F24" s="746">
        <f>IF(※集計※障害学生情報入力シート!D46="",0,INDEX(※集計※障害学生情報入力シート!K:K,※集計※障害学生情報入力シート!D46,1))</f>
        <v>0</v>
      </c>
      <c r="G24" s="75">
        <f>IF(※集計※障害学生情報入力シート!D46="",0,INDEX(※集計※障害学生情報入力シート!L:L,※集計※障害学生情報入力シート!D46,1))</f>
        <v>0</v>
      </c>
      <c r="H24" s="169" t="str">
        <f>IF(※集計※障害学生情報入力シート!D46="","",INDEX(障害学生情報入力シート!D:D,※集計※障害学生情報入力シート!D46,1))</f>
        <v/>
      </c>
      <c r="I24" s="24" t="e">
        <f>VLOOKUP($D24,診断名検索!$G:$K,3,FALSE)</f>
        <v>#N/A</v>
      </c>
      <c r="J24" s="24" t="e">
        <f>VLOOKUP($D24,診断名検索!$G:$K,4,FALSE)</f>
        <v>#N/A</v>
      </c>
      <c r="K24" s="24" t="e">
        <f>VLOOKUP($D24,診断名検索!$G:$K,2,FALSE)</f>
        <v>#N/A</v>
      </c>
      <c r="L24" s="24" t="e">
        <f>VLOOKUP($D24,診断名検索!$G:$K,5,FALSE)</f>
        <v>#N/A</v>
      </c>
      <c r="M24" s="261">
        <v>18</v>
      </c>
      <c r="N24" s="261"/>
      <c r="O24" s="261"/>
      <c r="P24" s="265"/>
      <c r="Q24" s="245"/>
      <c r="R24" s="264"/>
      <c r="S24" s="246"/>
      <c r="T24" s="265"/>
    </row>
    <row r="25" spans="1:20" ht="15" customHeight="1" x14ac:dyDescent="0.4">
      <c r="A25" s="164">
        <v>19</v>
      </c>
      <c r="B25" s="165" t="str">
        <f>IF(※集計※障害学生情報入力シート!D47="","",INDEX(障害学生情報入力シート!E:E,※集計※障害学生情報入力シート!D47,1))</f>
        <v/>
      </c>
      <c r="C25" s="166" t="str">
        <f>IF(※集計※障害学生情報入力シート!D47="","",INDEX(障害学生情報入力シート!F:F,※集計※障害学生情報入力シート!D47,1))</f>
        <v/>
      </c>
      <c r="D25" s="170" t="str">
        <f>IF(※集計※障害学生情報入力シート!D47="","",INDEX(障害学生情報入力シート!$I:$I,※集計※障害学生情報入力シート!D47,1))</f>
        <v/>
      </c>
      <c r="E25" s="168">
        <f t="shared" si="0"/>
        <v>0</v>
      </c>
      <c r="F25" s="746">
        <f>IF(※集計※障害学生情報入力シート!D47="",0,INDEX(※集計※障害学生情報入力シート!K:K,※集計※障害学生情報入力シート!D47,1))</f>
        <v>0</v>
      </c>
      <c r="G25" s="75">
        <f>IF(※集計※障害学生情報入力シート!D47="",0,INDEX(※集計※障害学生情報入力シート!L:L,※集計※障害学生情報入力シート!D47,1))</f>
        <v>0</v>
      </c>
      <c r="H25" s="169" t="str">
        <f>IF(※集計※障害学生情報入力シート!D47="","",INDEX(障害学生情報入力シート!D:D,※集計※障害学生情報入力シート!D47,1))</f>
        <v/>
      </c>
      <c r="I25" s="24" t="e">
        <f>VLOOKUP($D25,診断名検索!$G:$K,3,FALSE)</f>
        <v>#N/A</v>
      </c>
      <c r="J25" s="24" t="e">
        <f>VLOOKUP($D25,診断名検索!$G:$K,4,FALSE)</f>
        <v>#N/A</v>
      </c>
      <c r="K25" s="24" t="e">
        <f>VLOOKUP($D25,診断名検索!$G:$K,2,FALSE)</f>
        <v>#N/A</v>
      </c>
      <c r="L25" s="24" t="e">
        <f>VLOOKUP($D25,診断名検索!$G:$K,5,FALSE)</f>
        <v>#N/A</v>
      </c>
      <c r="M25" s="261">
        <v>19</v>
      </c>
      <c r="N25" s="261"/>
      <c r="O25" s="261"/>
      <c r="P25" s="265"/>
      <c r="Q25" s="245"/>
      <c r="R25" s="264"/>
      <c r="S25" s="246"/>
      <c r="T25" s="265"/>
    </row>
    <row r="26" spans="1:20" ht="15" customHeight="1" x14ac:dyDescent="0.4">
      <c r="A26" s="164">
        <v>20</v>
      </c>
      <c r="B26" s="165" t="str">
        <f>IF(※集計※障害学生情報入力シート!D48="","",INDEX(障害学生情報入力シート!E:E,※集計※障害学生情報入力シート!D48,1))</f>
        <v/>
      </c>
      <c r="C26" s="166" t="str">
        <f>IF(※集計※障害学生情報入力シート!D48="","",INDEX(障害学生情報入力シート!F:F,※集計※障害学生情報入力シート!D48,1))</f>
        <v/>
      </c>
      <c r="D26" s="170" t="str">
        <f>IF(※集計※障害学生情報入力シート!D48="","",INDEX(障害学生情報入力シート!$I:$I,※集計※障害学生情報入力シート!D48,1))</f>
        <v/>
      </c>
      <c r="E26" s="168">
        <f t="shared" si="0"/>
        <v>0</v>
      </c>
      <c r="F26" s="746">
        <f>IF(※集計※障害学生情報入力シート!D48="",0,INDEX(※集計※障害学生情報入力シート!K:K,※集計※障害学生情報入力シート!D48,1))</f>
        <v>0</v>
      </c>
      <c r="G26" s="75">
        <f>IF(※集計※障害学生情報入力シート!D48="",0,INDEX(※集計※障害学生情報入力シート!L:L,※集計※障害学生情報入力シート!D48,1))</f>
        <v>0</v>
      </c>
      <c r="H26" s="169" t="str">
        <f>IF(※集計※障害学生情報入力シート!D48="","",INDEX(障害学生情報入力シート!D:D,※集計※障害学生情報入力シート!D48,1))</f>
        <v/>
      </c>
      <c r="I26" s="24" t="e">
        <f>VLOOKUP($D26,診断名検索!$G:$K,3,FALSE)</f>
        <v>#N/A</v>
      </c>
      <c r="J26" s="24" t="e">
        <f>VLOOKUP($D26,診断名検索!$G:$K,4,FALSE)</f>
        <v>#N/A</v>
      </c>
      <c r="K26" s="24" t="e">
        <f>VLOOKUP($D26,診断名検索!$G:$K,2,FALSE)</f>
        <v>#N/A</v>
      </c>
      <c r="L26" s="24" t="e">
        <f>VLOOKUP($D26,診断名検索!$G:$K,5,FALSE)</f>
        <v>#N/A</v>
      </c>
      <c r="M26" s="261">
        <v>20</v>
      </c>
      <c r="N26" s="261"/>
      <c r="O26" s="261"/>
      <c r="P26" s="265"/>
      <c r="Q26" s="245"/>
      <c r="R26" s="264"/>
      <c r="S26" s="246"/>
      <c r="T26" s="265"/>
    </row>
    <row r="27" spans="1:20" ht="15" customHeight="1" x14ac:dyDescent="0.4">
      <c r="A27" s="164">
        <v>21</v>
      </c>
      <c r="B27" s="165" t="str">
        <f>IF(※集計※障害学生情報入力シート!D49="","",INDEX(障害学生情報入力シート!E:E,※集計※障害学生情報入力シート!D49,1))</f>
        <v/>
      </c>
      <c r="C27" s="166" t="str">
        <f>IF(※集計※障害学生情報入力シート!D49="","",INDEX(障害学生情報入力シート!F:F,※集計※障害学生情報入力シート!D49,1))</f>
        <v/>
      </c>
      <c r="D27" s="170" t="str">
        <f>IF(※集計※障害学生情報入力シート!D49="","",INDEX(障害学生情報入力シート!$I:$I,※集計※障害学生情報入力シート!D49,1))</f>
        <v/>
      </c>
      <c r="E27" s="168">
        <f t="shared" si="0"/>
        <v>0</v>
      </c>
      <c r="F27" s="746">
        <f>IF(※集計※障害学生情報入力シート!D49="",0,INDEX(※集計※障害学生情報入力シート!K:K,※集計※障害学生情報入力シート!D49,1))</f>
        <v>0</v>
      </c>
      <c r="G27" s="75">
        <f>IF(※集計※障害学生情報入力シート!D49="",0,INDEX(※集計※障害学生情報入力シート!L:L,※集計※障害学生情報入力シート!D49,1))</f>
        <v>0</v>
      </c>
      <c r="H27" s="169" t="str">
        <f>IF(※集計※障害学生情報入力シート!D49="","",INDEX(障害学生情報入力シート!D:D,※集計※障害学生情報入力シート!D49,1))</f>
        <v/>
      </c>
      <c r="I27" s="24" t="e">
        <f>VLOOKUP($D27,診断名検索!$G:$K,3,FALSE)</f>
        <v>#N/A</v>
      </c>
      <c r="J27" s="24" t="e">
        <f>VLOOKUP($D27,診断名検索!$G:$K,4,FALSE)</f>
        <v>#N/A</v>
      </c>
      <c r="K27" s="24" t="e">
        <f>VLOOKUP($D27,診断名検索!$G:$K,2,FALSE)</f>
        <v>#N/A</v>
      </c>
      <c r="L27" s="24" t="e">
        <f>VLOOKUP($D27,診断名検索!$G:$K,5,FALSE)</f>
        <v>#N/A</v>
      </c>
      <c r="M27" s="261">
        <v>21</v>
      </c>
      <c r="N27" s="261"/>
      <c r="O27" s="261"/>
      <c r="P27" s="265"/>
      <c r="Q27" s="245"/>
      <c r="R27" s="264"/>
      <c r="S27" s="246"/>
      <c r="T27" s="265"/>
    </row>
    <row r="28" spans="1:20" ht="15" customHeight="1" x14ac:dyDescent="0.4">
      <c r="A28" s="164">
        <v>22</v>
      </c>
      <c r="B28" s="165" t="str">
        <f>IF(※集計※障害学生情報入力シート!D50="","",INDEX(障害学生情報入力シート!E:E,※集計※障害学生情報入力シート!D50,1))</f>
        <v/>
      </c>
      <c r="C28" s="166" t="str">
        <f>IF(※集計※障害学生情報入力シート!D50="","",INDEX(障害学生情報入力シート!F:F,※集計※障害学生情報入力シート!D50,1))</f>
        <v/>
      </c>
      <c r="D28" s="170" t="str">
        <f>IF(※集計※障害学生情報入力シート!D50="","",INDEX(障害学生情報入力シート!$I:$I,※集計※障害学生情報入力シート!D50,1))</f>
        <v/>
      </c>
      <c r="E28" s="168">
        <f t="shared" si="0"/>
        <v>0</v>
      </c>
      <c r="F28" s="746">
        <f>IF(※集計※障害学生情報入力シート!D50="",0,INDEX(※集計※障害学生情報入力シート!K:K,※集計※障害学生情報入力シート!D50,1))</f>
        <v>0</v>
      </c>
      <c r="G28" s="75">
        <f>IF(※集計※障害学生情報入力シート!D50="",0,INDEX(※集計※障害学生情報入力シート!L:L,※集計※障害学生情報入力シート!D50,1))</f>
        <v>0</v>
      </c>
      <c r="H28" s="169" t="str">
        <f>IF(※集計※障害学生情報入力シート!D50="","",INDEX(障害学生情報入力シート!D:D,※集計※障害学生情報入力シート!D50,1))</f>
        <v/>
      </c>
      <c r="I28" s="24" t="e">
        <f>VLOOKUP($D28,診断名検索!$G:$K,3,FALSE)</f>
        <v>#N/A</v>
      </c>
      <c r="J28" s="24" t="e">
        <f>VLOOKUP($D28,診断名検索!$G:$K,4,FALSE)</f>
        <v>#N/A</v>
      </c>
      <c r="K28" s="24" t="e">
        <f>VLOOKUP($D28,診断名検索!$G:$K,2,FALSE)</f>
        <v>#N/A</v>
      </c>
      <c r="L28" s="24" t="e">
        <f>VLOOKUP($D28,診断名検索!$G:$K,5,FALSE)</f>
        <v>#N/A</v>
      </c>
      <c r="M28" s="261">
        <v>22</v>
      </c>
      <c r="N28" s="261"/>
      <c r="O28" s="261"/>
      <c r="P28" s="265"/>
      <c r="Q28" s="245"/>
      <c r="R28" s="264"/>
      <c r="S28" s="246"/>
      <c r="T28" s="265"/>
    </row>
    <row r="29" spans="1:20" ht="15" customHeight="1" x14ac:dyDescent="0.4">
      <c r="A29" s="164">
        <v>23</v>
      </c>
      <c r="B29" s="165" t="str">
        <f>IF(※集計※障害学生情報入力シート!D51="","",INDEX(障害学生情報入力シート!E:E,※集計※障害学生情報入力シート!D51,1))</f>
        <v/>
      </c>
      <c r="C29" s="166" t="str">
        <f>IF(※集計※障害学生情報入力シート!D51="","",INDEX(障害学生情報入力シート!F:F,※集計※障害学生情報入力シート!D51,1))</f>
        <v/>
      </c>
      <c r="D29" s="170" t="str">
        <f>IF(※集計※障害学生情報入力シート!D51="","",INDEX(障害学生情報入力シート!$I:$I,※集計※障害学生情報入力シート!D51,1))</f>
        <v/>
      </c>
      <c r="E29" s="168">
        <f t="shared" si="0"/>
        <v>0</v>
      </c>
      <c r="F29" s="746">
        <f>IF(※集計※障害学生情報入力シート!D51="",0,INDEX(※集計※障害学生情報入力シート!K:K,※集計※障害学生情報入力シート!D51,1))</f>
        <v>0</v>
      </c>
      <c r="G29" s="75">
        <f>IF(※集計※障害学生情報入力シート!D51="",0,INDEX(※集計※障害学生情報入力シート!L:L,※集計※障害学生情報入力シート!D51,1))</f>
        <v>0</v>
      </c>
      <c r="H29" s="169" t="str">
        <f>IF(※集計※障害学生情報入力シート!D51="","",INDEX(障害学生情報入力シート!D:D,※集計※障害学生情報入力シート!D51,1))</f>
        <v/>
      </c>
      <c r="I29" s="24" t="e">
        <f>VLOOKUP($D29,診断名検索!$G:$K,3,FALSE)</f>
        <v>#N/A</v>
      </c>
      <c r="J29" s="24" t="e">
        <f>VLOOKUP($D29,診断名検索!$G:$K,4,FALSE)</f>
        <v>#N/A</v>
      </c>
      <c r="K29" s="24" t="e">
        <f>VLOOKUP($D29,診断名検索!$G:$K,2,FALSE)</f>
        <v>#N/A</v>
      </c>
      <c r="L29" s="24" t="e">
        <f>VLOOKUP($D29,診断名検索!$G:$K,5,FALSE)</f>
        <v>#N/A</v>
      </c>
      <c r="M29" s="261">
        <v>23</v>
      </c>
      <c r="N29" s="261"/>
      <c r="O29" s="261"/>
      <c r="P29" s="265"/>
      <c r="Q29" s="245"/>
      <c r="R29" s="264"/>
      <c r="S29" s="246"/>
      <c r="T29" s="265"/>
    </row>
    <row r="30" spans="1:20" ht="15" customHeight="1" x14ac:dyDescent="0.4">
      <c r="A30" s="164">
        <v>24</v>
      </c>
      <c r="B30" s="165" t="str">
        <f>IF(※集計※障害学生情報入力シート!D52="","",INDEX(障害学生情報入力シート!E:E,※集計※障害学生情報入力シート!D52,1))</f>
        <v/>
      </c>
      <c r="C30" s="166" t="str">
        <f>IF(※集計※障害学生情報入力シート!D52="","",INDEX(障害学生情報入力シート!F:F,※集計※障害学生情報入力シート!D52,1))</f>
        <v/>
      </c>
      <c r="D30" s="170" t="str">
        <f>IF(※集計※障害学生情報入力シート!D52="","",INDEX(障害学生情報入力シート!$I:$I,※集計※障害学生情報入力シート!D52,1))</f>
        <v/>
      </c>
      <c r="E30" s="168">
        <f t="shared" si="0"/>
        <v>0</v>
      </c>
      <c r="F30" s="746">
        <f>IF(※集計※障害学生情報入力シート!D52="",0,INDEX(※集計※障害学生情報入力シート!K:K,※集計※障害学生情報入力シート!D52,1))</f>
        <v>0</v>
      </c>
      <c r="G30" s="75">
        <f>IF(※集計※障害学生情報入力シート!D52="",0,INDEX(※集計※障害学生情報入力シート!L:L,※集計※障害学生情報入力シート!D52,1))</f>
        <v>0</v>
      </c>
      <c r="H30" s="169" t="str">
        <f>IF(※集計※障害学生情報入力シート!D52="","",INDEX(障害学生情報入力シート!D:D,※集計※障害学生情報入力シート!D52,1))</f>
        <v/>
      </c>
      <c r="I30" s="24" t="e">
        <f>VLOOKUP($D30,診断名検索!$G:$K,3,FALSE)</f>
        <v>#N/A</v>
      </c>
      <c r="J30" s="24" t="e">
        <f>VLOOKUP($D30,診断名検索!$G:$K,4,FALSE)</f>
        <v>#N/A</v>
      </c>
      <c r="K30" s="24" t="e">
        <f>VLOOKUP($D30,診断名検索!$G:$K,2,FALSE)</f>
        <v>#N/A</v>
      </c>
      <c r="L30" s="24" t="e">
        <f>VLOOKUP($D30,診断名検索!$G:$K,5,FALSE)</f>
        <v>#N/A</v>
      </c>
      <c r="M30" s="261">
        <v>24</v>
      </c>
      <c r="N30" s="261"/>
      <c r="O30" s="261"/>
      <c r="P30" s="265"/>
      <c r="Q30" s="245"/>
      <c r="R30" s="264"/>
      <c r="S30" s="246"/>
      <c r="T30" s="265"/>
    </row>
    <row r="31" spans="1:20" ht="15" customHeight="1" x14ac:dyDescent="0.4">
      <c r="A31" s="164">
        <v>25</v>
      </c>
      <c r="B31" s="165" t="str">
        <f>IF(※集計※障害学生情報入力シート!D53="","",INDEX(障害学生情報入力シート!E:E,※集計※障害学生情報入力シート!D53,1))</f>
        <v/>
      </c>
      <c r="C31" s="166" t="str">
        <f>IF(※集計※障害学生情報入力シート!D53="","",INDEX(障害学生情報入力シート!F:F,※集計※障害学生情報入力シート!D53,1))</f>
        <v/>
      </c>
      <c r="D31" s="170" t="str">
        <f>IF(※集計※障害学生情報入力シート!D53="","",INDEX(障害学生情報入力シート!$I:$I,※集計※障害学生情報入力シート!D53,1))</f>
        <v/>
      </c>
      <c r="E31" s="168">
        <f t="shared" si="0"/>
        <v>0</v>
      </c>
      <c r="F31" s="746">
        <f>IF(※集計※障害学生情報入力シート!D53="",0,INDEX(※集計※障害学生情報入力シート!K:K,※集計※障害学生情報入力シート!D53,1))</f>
        <v>0</v>
      </c>
      <c r="G31" s="75">
        <f>IF(※集計※障害学生情報入力シート!D53="",0,INDEX(※集計※障害学生情報入力シート!L:L,※集計※障害学生情報入力シート!D53,1))</f>
        <v>0</v>
      </c>
      <c r="H31" s="169" t="str">
        <f>IF(※集計※障害学生情報入力シート!D53="","",INDEX(障害学生情報入力シート!D:D,※集計※障害学生情報入力シート!D53,1))</f>
        <v/>
      </c>
      <c r="I31" s="24" t="e">
        <f>VLOOKUP($D31,診断名検索!$G:$K,3,FALSE)</f>
        <v>#N/A</v>
      </c>
      <c r="J31" s="24" t="e">
        <f>VLOOKUP($D31,診断名検索!$G:$K,4,FALSE)</f>
        <v>#N/A</v>
      </c>
      <c r="K31" s="24" t="e">
        <f>VLOOKUP($D31,診断名検索!$G:$K,2,FALSE)</f>
        <v>#N/A</v>
      </c>
      <c r="L31" s="24" t="e">
        <f>VLOOKUP($D31,診断名検索!$G:$K,5,FALSE)</f>
        <v>#N/A</v>
      </c>
      <c r="M31" s="261">
        <v>25</v>
      </c>
      <c r="N31" s="261"/>
      <c r="O31" s="261"/>
      <c r="P31" s="265"/>
      <c r="Q31" s="245"/>
      <c r="R31" s="264"/>
      <c r="S31" s="246"/>
      <c r="T31" s="265"/>
    </row>
    <row r="32" spans="1:20" ht="15" customHeight="1" x14ac:dyDescent="0.4">
      <c r="A32" s="164">
        <v>26</v>
      </c>
      <c r="B32" s="165" t="str">
        <f>IF(※集計※障害学生情報入力シート!D54="","",INDEX(障害学生情報入力シート!E:E,※集計※障害学生情報入力シート!D54,1))</f>
        <v/>
      </c>
      <c r="C32" s="166" t="str">
        <f>IF(※集計※障害学生情報入力シート!D54="","",INDEX(障害学生情報入力シート!F:F,※集計※障害学生情報入力シート!D54,1))</f>
        <v/>
      </c>
      <c r="D32" s="170" t="str">
        <f>IF(※集計※障害学生情報入力シート!D54="","",INDEX(障害学生情報入力シート!$I:$I,※集計※障害学生情報入力シート!D54,1))</f>
        <v/>
      </c>
      <c r="E32" s="168">
        <f t="shared" si="0"/>
        <v>0</v>
      </c>
      <c r="F32" s="746">
        <f>IF(※集計※障害学生情報入力シート!D54="",0,INDEX(※集計※障害学生情報入力シート!K:K,※集計※障害学生情報入力シート!D54,1))</f>
        <v>0</v>
      </c>
      <c r="G32" s="75">
        <f>IF(※集計※障害学生情報入力シート!D54="",0,INDEX(※集計※障害学生情報入力シート!L:L,※集計※障害学生情報入力シート!D54,1))</f>
        <v>0</v>
      </c>
      <c r="H32" s="169" t="str">
        <f>IF(※集計※障害学生情報入力シート!D54="","",INDEX(障害学生情報入力シート!D:D,※集計※障害学生情報入力シート!D54,1))</f>
        <v/>
      </c>
      <c r="I32" s="24" t="e">
        <f>VLOOKUP($D32,診断名検索!$G:$K,3,FALSE)</f>
        <v>#N/A</v>
      </c>
      <c r="J32" s="24" t="e">
        <f>VLOOKUP($D32,診断名検索!$G:$K,4,FALSE)</f>
        <v>#N/A</v>
      </c>
      <c r="K32" s="24" t="e">
        <f>VLOOKUP($D32,診断名検索!$G:$K,2,FALSE)</f>
        <v>#N/A</v>
      </c>
      <c r="L32" s="24" t="e">
        <f>VLOOKUP($D32,診断名検索!$G:$K,5,FALSE)</f>
        <v>#N/A</v>
      </c>
      <c r="M32" s="261">
        <v>26</v>
      </c>
      <c r="N32" s="261"/>
      <c r="O32" s="261"/>
      <c r="P32" s="265"/>
      <c r="Q32" s="245"/>
      <c r="R32" s="264"/>
      <c r="S32" s="246"/>
      <c r="T32" s="265"/>
    </row>
    <row r="33" spans="1:20" ht="15" customHeight="1" x14ac:dyDescent="0.4">
      <c r="A33" s="164">
        <v>27</v>
      </c>
      <c r="B33" s="165" t="str">
        <f>IF(※集計※障害学生情報入力シート!D55="","",INDEX(障害学生情報入力シート!E:E,※集計※障害学生情報入力シート!D55,1))</f>
        <v/>
      </c>
      <c r="C33" s="166" t="str">
        <f>IF(※集計※障害学生情報入力シート!D55="","",INDEX(障害学生情報入力シート!F:F,※集計※障害学生情報入力シート!D55,1))</f>
        <v/>
      </c>
      <c r="D33" s="170" t="str">
        <f>IF(※集計※障害学生情報入力シート!D55="","",INDEX(障害学生情報入力シート!$I:$I,※集計※障害学生情報入力シート!D55,1))</f>
        <v/>
      </c>
      <c r="E33" s="168">
        <f t="shared" si="0"/>
        <v>0</v>
      </c>
      <c r="F33" s="746">
        <f>IF(※集計※障害学生情報入力シート!D55="",0,INDEX(※集計※障害学生情報入力シート!K:K,※集計※障害学生情報入力シート!D55,1))</f>
        <v>0</v>
      </c>
      <c r="G33" s="75">
        <f>IF(※集計※障害学生情報入力シート!D55="",0,INDEX(※集計※障害学生情報入力シート!L:L,※集計※障害学生情報入力シート!D55,1))</f>
        <v>0</v>
      </c>
      <c r="H33" s="169" t="str">
        <f>IF(※集計※障害学生情報入力シート!D55="","",INDEX(障害学生情報入力シート!D:D,※集計※障害学生情報入力シート!D55,1))</f>
        <v/>
      </c>
      <c r="I33" s="24" t="e">
        <f>VLOOKUP($D33,診断名検索!$G:$K,3,FALSE)</f>
        <v>#N/A</v>
      </c>
      <c r="J33" s="24" t="e">
        <f>VLOOKUP($D33,診断名検索!$G:$K,4,FALSE)</f>
        <v>#N/A</v>
      </c>
      <c r="K33" s="24" t="e">
        <f>VLOOKUP($D33,診断名検索!$G:$K,2,FALSE)</f>
        <v>#N/A</v>
      </c>
      <c r="L33" s="24" t="e">
        <f>VLOOKUP($D33,診断名検索!$G:$K,5,FALSE)</f>
        <v>#N/A</v>
      </c>
      <c r="M33" s="261">
        <v>27</v>
      </c>
      <c r="N33" s="261"/>
      <c r="O33" s="261"/>
      <c r="P33" s="265"/>
      <c r="Q33" s="245"/>
      <c r="R33" s="264"/>
      <c r="S33" s="246"/>
      <c r="T33" s="265"/>
    </row>
    <row r="34" spans="1:20" ht="15" customHeight="1" x14ac:dyDescent="0.4">
      <c r="A34" s="164">
        <v>28</v>
      </c>
      <c r="B34" s="165" t="str">
        <f>IF(※集計※障害学生情報入力シート!D56="","",INDEX(障害学生情報入力シート!E:E,※集計※障害学生情報入力シート!D56,1))</f>
        <v/>
      </c>
      <c r="C34" s="166" t="str">
        <f>IF(※集計※障害学生情報入力シート!D56="","",INDEX(障害学生情報入力シート!F:F,※集計※障害学生情報入力シート!D56,1))</f>
        <v/>
      </c>
      <c r="D34" s="170" t="str">
        <f>IF(※集計※障害学生情報入力シート!D56="","",INDEX(障害学生情報入力シート!$I:$I,※集計※障害学生情報入力シート!D56,1))</f>
        <v/>
      </c>
      <c r="E34" s="168">
        <f t="shared" si="0"/>
        <v>0</v>
      </c>
      <c r="F34" s="746">
        <f>IF(※集計※障害学生情報入力シート!D56="",0,INDEX(※集計※障害学生情報入力シート!K:K,※集計※障害学生情報入力シート!D56,1))</f>
        <v>0</v>
      </c>
      <c r="G34" s="75">
        <f>IF(※集計※障害学生情報入力シート!D56="",0,INDEX(※集計※障害学生情報入力シート!L:L,※集計※障害学生情報入力シート!D56,1))</f>
        <v>0</v>
      </c>
      <c r="H34" s="169" t="str">
        <f>IF(※集計※障害学生情報入力シート!D56="","",INDEX(障害学生情報入力シート!D:D,※集計※障害学生情報入力シート!D56,1))</f>
        <v/>
      </c>
      <c r="I34" s="24" t="e">
        <f>VLOOKUP($D34,診断名検索!$G:$K,3,FALSE)</f>
        <v>#N/A</v>
      </c>
      <c r="J34" s="24" t="e">
        <f>VLOOKUP($D34,診断名検索!$G:$K,4,FALSE)</f>
        <v>#N/A</v>
      </c>
      <c r="K34" s="24" t="e">
        <f>VLOOKUP($D34,診断名検索!$G:$K,2,FALSE)</f>
        <v>#N/A</v>
      </c>
      <c r="L34" s="24" t="e">
        <f>VLOOKUP($D34,診断名検索!$G:$K,5,FALSE)</f>
        <v>#N/A</v>
      </c>
      <c r="M34" s="261">
        <v>28</v>
      </c>
      <c r="N34" s="261"/>
      <c r="O34" s="261"/>
      <c r="P34" s="265"/>
      <c r="Q34" s="245"/>
      <c r="R34" s="264"/>
      <c r="S34" s="246"/>
      <c r="T34" s="265"/>
    </row>
    <row r="35" spans="1:20" ht="15" customHeight="1" x14ac:dyDescent="0.4">
      <c r="A35" s="164">
        <v>29</v>
      </c>
      <c r="B35" s="165" t="str">
        <f>IF(※集計※障害学生情報入力シート!D57="","",INDEX(障害学生情報入力シート!E:E,※集計※障害学生情報入力シート!D57,1))</f>
        <v/>
      </c>
      <c r="C35" s="166" t="str">
        <f>IF(※集計※障害学生情報入力シート!D57="","",INDEX(障害学生情報入力シート!F:F,※集計※障害学生情報入力シート!D57,1))</f>
        <v/>
      </c>
      <c r="D35" s="170" t="str">
        <f>IF(※集計※障害学生情報入力シート!D57="","",INDEX(障害学生情報入力シート!$I:$I,※集計※障害学生情報入力シート!D57,1))</f>
        <v/>
      </c>
      <c r="E35" s="168">
        <f t="shared" si="0"/>
        <v>0</v>
      </c>
      <c r="F35" s="746">
        <f>IF(※集計※障害学生情報入力シート!D57="",0,INDEX(※集計※障害学生情報入力シート!K:K,※集計※障害学生情報入力シート!D57,1))</f>
        <v>0</v>
      </c>
      <c r="G35" s="75">
        <f>IF(※集計※障害学生情報入力シート!D57="",0,INDEX(※集計※障害学生情報入力シート!L:L,※集計※障害学生情報入力シート!D57,1))</f>
        <v>0</v>
      </c>
      <c r="H35" s="169" t="str">
        <f>IF(※集計※障害学生情報入力シート!D57="","",INDEX(障害学生情報入力シート!D:D,※集計※障害学生情報入力シート!D57,1))</f>
        <v/>
      </c>
      <c r="I35" s="24" t="e">
        <f>VLOOKUP($D35,診断名検索!$G:$K,3,FALSE)</f>
        <v>#N/A</v>
      </c>
      <c r="J35" s="24" t="e">
        <f>VLOOKUP($D35,診断名検索!$G:$K,4,FALSE)</f>
        <v>#N/A</v>
      </c>
      <c r="K35" s="24" t="e">
        <f>VLOOKUP($D35,診断名検索!$G:$K,2,FALSE)</f>
        <v>#N/A</v>
      </c>
      <c r="L35" s="24" t="e">
        <f>VLOOKUP($D35,診断名検索!$G:$K,5,FALSE)</f>
        <v>#N/A</v>
      </c>
      <c r="M35" s="261">
        <v>29</v>
      </c>
      <c r="N35" s="261"/>
      <c r="O35" s="261"/>
      <c r="P35" s="265"/>
      <c r="Q35" s="245"/>
      <c r="R35" s="264"/>
      <c r="S35" s="246"/>
      <c r="T35" s="265"/>
    </row>
    <row r="36" spans="1:20" ht="15" customHeight="1" x14ac:dyDescent="0.4">
      <c r="A36" s="164">
        <v>30</v>
      </c>
      <c r="B36" s="171" t="str">
        <f>IF(※集計※障害学生情報入力シート!D58="","",INDEX(障害学生情報入力シート!E:E,※集計※障害学生情報入力シート!D58,1))</f>
        <v/>
      </c>
      <c r="C36" s="172" t="str">
        <f>IF(※集計※障害学生情報入力シート!D58="","",INDEX(障害学生情報入力シート!F:F,※集計※障害学生情報入力シート!D58,1))</f>
        <v/>
      </c>
      <c r="D36" s="173" t="str">
        <f>IF(※集計※障害学生情報入力シート!D58="","",INDEX(障害学生情報入力シート!$I:$I,※集計※障害学生情報入力シート!D58,1))</f>
        <v/>
      </c>
      <c r="E36" s="174">
        <f t="shared" si="0"/>
        <v>0</v>
      </c>
      <c r="F36" s="746">
        <f>IF(※集計※障害学生情報入力シート!D58="",0,INDEX(※集計※障害学生情報入力シート!K:K,※集計※障害学生情報入力シート!D58,1))</f>
        <v>0</v>
      </c>
      <c r="G36" s="75">
        <f>IF(※集計※障害学生情報入力シート!D58="",0,INDEX(※集計※障害学生情報入力シート!L:L,※集計※障害学生情報入力シート!D58,1))</f>
        <v>0</v>
      </c>
      <c r="H36" s="169" t="str">
        <f>IF(※集計※障害学生情報入力シート!D58="","",INDEX(障害学生情報入力シート!D:D,※集計※障害学生情報入力シート!D58,1))</f>
        <v/>
      </c>
      <c r="I36" s="24" t="e">
        <f>VLOOKUP($D36,診断名検索!$G:$K,3,FALSE)</f>
        <v>#N/A</v>
      </c>
      <c r="J36" s="24" t="e">
        <f>VLOOKUP($D36,診断名検索!$G:$K,4,FALSE)</f>
        <v>#N/A</v>
      </c>
      <c r="K36" s="24" t="e">
        <f>VLOOKUP($D36,診断名検索!$G:$K,2,FALSE)</f>
        <v>#N/A</v>
      </c>
      <c r="L36" s="24" t="e">
        <f>VLOOKUP($D36,診断名検索!$G:$K,5,FALSE)</f>
        <v>#N/A</v>
      </c>
      <c r="M36" s="261">
        <v>30</v>
      </c>
      <c r="N36" s="266"/>
      <c r="O36" s="266"/>
      <c r="P36" s="267"/>
      <c r="Q36" s="247"/>
      <c r="R36" s="268"/>
      <c r="S36" s="248"/>
      <c r="T36" s="265"/>
    </row>
    <row r="37" spans="1:20" ht="15" customHeight="1" x14ac:dyDescent="0.4">
      <c r="A37" s="164">
        <v>31</v>
      </c>
      <c r="B37" s="171" t="str">
        <f>IF(※集計※障害学生情報入力シート!D59="","",INDEX(障害学生情報入力シート!E:E,※集計※障害学生情報入力シート!D59,1))</f>
        <v/>
      </c>
      <c r="C37" s="172" t="str">
        <f>IF(※集計※障害学生情報入力シート!D59="","",INDEX(障害学生情報入力シート!F:F,※集計※障害学生情報入力シート!D59,1))</f>
        <v/>
      </c>
      <c r="D37" s="173" t="str">
        <f>IF(※集計※障害学生情報入力シート!D59="","",INDEX(障害学生情報入力シート!$I:$I,※集計※障害学生情報入力シート!D59,1))</f>
        <v/>
      </c>
      <c r="E37" s="174">
        <f t="shared" si="0"/>
        <v>0</v>
      </c>
      <c r="F37" s="746">
        <f>IF(※集計※障害学生情報入力シート!D59="",0,INDEX(※集計※障害学生情報入力シート!K:K,※集計※障害学生情報入力シート!D59,1))</f>
        <v>0</v>
      </c>
      <c r="G37" s="75">
        <f>IF(※集計※障害学生情報入力シート!D59="",0,INDEX(※集計※障害学生情報入力シート!L:L,※集計※障害学生情報入力シート!D59,1))</f>
        <v>0</v>
      </c>
      <c r="H37" s="169" t="str">
        <f>IF(※集計※障害学生情報入力シート!D59="","",INDEX(障害学生情報入力シート!D:D,※集計※障害学生情報入力シート!D59,1))</f>
        <v/>
      </c>
      <c r="I37" s="24" t="e">
        <f>VLOOKUP($D37,診断名検索!$G:$K,3,FALSE)</f>
        <v>#N/A</v>
      </c>
      <c r="J37" s="24" t="e">
        <f>VLOOKUP($D37,診断名検索!$G:$K,4,FALSE)</f>
        <v>#N/A</v>
      </c>
      <c r="K37" s="24" t="e">
        <f>VLOOKUP($D37,診断名検索!$G:$K,2,FALSE)</f>
        <v>#N/A</v>
      </c>
      <c r="L37" s="24" t="e">
        <f>VLOOKUP($D37,診断名検索!$G:$K,5,FALSE)</f>
        <v>#N/A</v>
      </c>
      <c r="M37" s="261">
        <v>31</v>
      </c>
      <c r="N37" s="266"/>
      <c r="O37" s="266"/>
      <c r="P37" s="267"/>
      <c r="Q37" s="247"/>
      <c r="R37" s="268"/>
      <c r="S37" s="248"/>
      <c r="T37" s="265"/>
    </row>
    <row r="38" spans="1:20" ht="15" customHeight="1" x14ac:dyDescent="0.4">
      <c r="A38" s="164">
        <v>32</v>
      </c>
      <c r="B38" s="171" t="str">
        <f>IF(※集計※障害学生情報入力シート!D60="","",INDEX(障害学生情報入力シート!E:E,※集計※障害学生情報入力シート!D60,1))</f>
        <v/>
      </c>
      <c r="C38" s="172" t="str">
        <f>IF(※集計※障害学生情報入力シート!D60="","",INDEX(障害学生情報入力シート!F:F,※集計※障害学生情報入力シート!D60,1))</f>
        <v/>
      </c>
      <c r="D38" s="173" t="str">
        <f>IF(※集計※障害学生情報入力シート!D60="","",INDEX(障害学生情報入力シート!$I:$I,※集計※障害学生情報入力シート!D60,1))</f>
        <v/>
      </c>
      <c r="E38" s="174">
        <f t="shared" si="0"/>
        <v>0</v>
      </c>
      <c r="F38" s="746">
        <f>IF(※集計※障害学生情報入力シート!D60="",0,INDEX(※集計※障害学生情報入力シート!K:K,※集計※障害学生情報入力シート!D60,1))</f>
        <v>0</v>
      </c>
      <c r="G38" s="75">
        <f>IF(※集計※障害学生情報入力シート!D60="",0,INDEX(※集計※障害学生情報入力シート!L:L,※集計※障害学生情報入力シート!D60,1))</f>
        <v>0</v>
      </c>
      <c r="H38" s="169" t="str">
        <f>IF(※集計※障害学生情報入力シート!D60="","",INDEX(障害学生情報入力シート!D:D,※集計※障害学生情報入力シート!D60,1))</f>
        <v/>
      </c>
      <c r="I38" s="24" t="e">
        <f>VLOOKUP($D38,診断名検索!$G:$K,3,FALSE)</f>
        <v>#N/A</v>
      </c>
      <c r="J38" s="24" t="e">
        <f>VLOOKUP($D38,診断名検索!$G:$K,4,FALSE)</f>
        <v>#N/A</v>
      </c>
      <c r="K38" s="24" t="e">
        <f>VLOOKUP($D38,診断名検索!$G:$K,2,FALSE)</f>
        <v>#N/A</v>
      </c>
      <c r="L38" s="24" t="e">
        <f>VLOOKUP($D38,診断名検索!$G:$K,5,FALSE)</f>
        <v>#N/A</v>
      </c>
      <c r="M38" s="261">
        <v>32</v>
      </c>
      <c r="N38" s="266"/>
      <c r="O38" s="266"/>
      <c r="P38" s="267"/>
      <c r="Q38" s="247"/>
      <c r="R38" s="268"/>
      <c r="S38" s="248"/>
      <c r="T38" s="265"/>
    </row>
    <row r="39" spans="1:20" ht="15" customHeight="1" x14ac:dyDescent="0.4">
      <c r="A39" s="164">
        <v>33</v>
      </c>
      <c r="B39" s="171" t="str">
        <f>IF(※集計※障害学生情報入力シート!D61="","",INDEX(障害学生情報入力シート!E:E,※集計※障害学生情報入力シート!D61,1))</f>
        <v/>
      </c>
      <c r="C39" s="172" t="str">
        <f>IF(※集計※障害学生情報入力シート!D61="","",INDEX(障害学生情報入力シート!F:F,※集計※障害学生情報入力シート!D61,1))</f>
        <v/>
      </c>
      <c r="D39" s="173" t="str">
        <f>IF(※集計※障害学生情報入力シート!D61="","",INDEX(障害学生情報入力シート!$I:$I,※集計※障害学生情報入力シート!D61,1))</f>
        <v/>
      </c>
      <c r="E39" s="174">
        <f t="shared" si="0"/>
        <v>0</v>
      </c>
      <c r="F39" s="746">
        <f>IF(※集計※障害学生情報入力シート!D61="",0,INDEX(※集計※障害学生情報入力シート!K:K,※集計※障害学生情報入力シート!D61,1))</f>
        <v>0</v>
      </c>
      <c r="G39" s="75">
        <f>IF(※集計※障害学生情報入力シート!D61="",0,INDEX(※集計※障害学生情報入力シート!L:L,※集計※障害学生情報入力シート!D61,1))</f>
        <v>0</v>
      </c>
      <c r="H39" s="169" t="str">
        <f>IF(※集計※障害学生情報入力シート!D61="","",INDEX(障害学生情報入力シート!D:D,※集計※障害学生情報入力シート!D61,1))</f>
        <v/>
      </c>
      <c r="I39" s="24" t="e">
        <f>VLOOKUP($D39,診断名検索!$G:$K,3,FALSE)</f>
        <v>#N/A</v>
      </c>
      <c r="J39" s="24" t="e">
        <f>VLOOKUP($D39,診断名検索!$G:$K,4,FALSE)</f>
        <v>#N/A</v>
      </c>
      <c r="K39" s="24" t="e">
        <f>VLOOKUP($D39,診断名検索!$G:$K,2,FALSE)</f>
        <v>#N/A</v>
      </c>
      <c r="L39" s="24" t="e">
        <f>VLOOKUP($D39,診断名検索!$G:$K,5,FALSE)</f>
        <v>#N/A</v>
      </c>
      <c r="M39" s="261">
        <v>33</v>
      </c>
      <c r="N39" s="266"/>
      <c r="O39" s="266"/>
      <c r="P39" s="267"/>
      <c r="Q39" s="247"/>
      <c r="R39" s="268"/>
      <c r="S39" s="248"/>
      <c r="T39" s="265"/>
    </row>
    <row r="40" spans="1:20" ht="15" customHeight="1" x14ac:dyDescent="0.4">
      <c r="A40" s="164">
        <v>34</v>
      </c>
      <c r="B40" s="171" t="str">
        <f>IF(※集計※障害学生情報入力シート!D62="","",INDEX(障害学生情報入力シート!E:E,※集計※障害学生情報入力シート!D62,1))</f>
        <v/>
      </c>
      <c r="C40" s="172" t="str">
        <f>IF(※集計※障害学生情報入力シート!D62="","",INDEX(障害学生情報入力シート!F:F,※集計※障害学生情報入力シート!D62,1))</f>
        <v/>
      </c>
      <c r="D40" s="173" t="str">
        <f>IF(※集計※障害学生情報入力シート!D62="","",INDEX(障害学生情報入力シート!$I:$I,※集計※障害学生情報入力シート!D62,1))</f>
        <v/>
      </c>
      <c r="E40" s="174">
        <f t="shared" si="0"/>
        <v>0</v>
      </c>
      <c r="F40" s="746">
        <f>IF(※集計※障害学生情報入力シート!D62="",0,INDEX(※集計※障害学生情報入力シート!K:K,※集計※障害学生情報入力シート!D62,1))</f>
        <v>0</v>
      </c>
      <c r="G40" s="75">
        <f>IF(※集計※障害学生情報入力シート!D62="",0,INDEX(※集計※障害学生情報入力シート!L:L,※集計※障害学生情報入力シート!D62,1))</f>
        <v>0</v>
      </c>
      <c r="H40" s="169" t="str">
        <f>IF(※集計※障害学生情報入力シート!D62="","",INDEX(障害学生情報入力シート!D:D,※集計※障害学生情報入力シート!D62,1))</f>
        <v/>
      </c>
      <c r="I40" s="24" t="e">
        <f>VLOOKUP($D40,診断名検索!$G:$K,3,FALSE)</f>
        <v>#N/A</v>
      </c>
      <c r="J40" s="24" t="e">
        <f>VLOOKUP($D40,診断名検索!$G:$K,4,FALSE)</f>
        <v>#N/A</v>
      </c>
      <c r="K40" s="24" t="e">
        <f>VLOOKUP($D40,診断名検索!$G:$K,2,FALSE)</f>
        <v>#N/A</v>
      </c>
      <c r="L40" s="24" t="e">
        <f>VLOOKUP($D40,診断名検索!$G:$K,5,FALSE)</f>
        <v>#N/A</v>
      </c>
      <c r="M40" s="261">
        <v>34</v>
      </c>
      <c r="N40" s="266"/>
      <c r="O40" s="266"/>
      <c r="P40" s="267"/>
      <c r="Q40" s="247"/>
      <c r="R40" s="268"/>
      <c r="S40" s="248"/>
      <c r="T40" s="265"/>
    </row>
    <row r="41" spans="1:20" ht="15" customHeight="1" x14ac:dyDescent="0.4">
      <c r="A41" s="164">
        <v>35</v>
      </c>
      <c r="B41" s="171" t="str">
        <f>IF(※集計※障害学生情報入力シート!D63="","",INDEX(障害学生情報入力シート!E:E,※集計※障害学生情報入力シート!D63,1))</f>
        <v/>
      </c>
      <c r="C41" s="172" t="str">
        <f>IF(※集計※障害学生情報入力シート!D63="","",INDEX(障害学生情報入力シート!F:F,※集計※障害学生情報入力シート!D63,1))</f>
        <v/>
      </c>
      <c r="D41" s="173" t="str">
        <f>IF(※集計※障害学生情報入力シート!D63="","",INDEX(障害学生情報入力シート!$I:$I,※集計※障害学生情報入力シート!D63,1))</f>
        <v/>
      </c>
      <c r="E41" s="174">
        <f t="shared" si="0"/>
        <v>0</v>
      </c>
      <c r="F41" s="746">
        <f>IF(※集計※障害学生情報入力シート!D63="",0,INDEX(※集計※障害学生情報入力シート!K:K,※集計※障害学生情報入力シート!D63,1))</f>
        <v>0</v>
      </c>
      <c r="G41" s="75">
        <f>IF(※集計※障害学生情報入力シート!D63="",0,INDEX(※集計※障害学生情報入力シート!L:L,※集計※障害学生情報入力シート!D63,1))</f>
        <v>0</v>
      </c>
      <c r="H41" s="169" t="str">
        <f>IF(※集計※障害学生情報入力シート!D63="","",INDEX(障害学生情報入力シート!D:D,※集計※障害学生情報入力シート!D63,1))</f>
        <v/>
      </c>
      <c r="I41" s="24" t="e">
        <f>VLOOKUP($D41,診断名検索!$G:$K,3,FALSE)</f>
        <v>#N/A</v>
      </c>
      <c r="J41" s="24" t="e">
        <f>VLOOKUP($D41,診断名検索!$G:$K,4,FALSE)</f>
        <v>#N/A</v>
      </c>
      <c r="K41" s="24" t="e">
        <f>VLOOKUP($D41,診断名検索!$G:$K,2,FALSE)</f>
        <v>#N/A</v>
      </c>
      <c r="L41" s="24" t="e">
        <f>VLOOKUP($D41,診断名検索!$G:$K,5,FALSE)</f>
        <v>#N/A</v>
      </c>
      <c r="M41" s="261">
        <v>35</v>
      </c>
      <c r="N41" s="266"/>
      <c r="O41" s="266"/>
      <c r="P41" s="267"/>
      <c r="Q41" s="247"/>
      <c r="R41" s="268"/>
      <c r="S41" s="248"/>
      <c r="T41" s="265"/>
    </row>
    <row r="42" spans="1:20" ht="15" customHeight="1" x14ac:dyDescent="0.4">
      <c r="A42" s="164">
        <v>36</v>
      </c>
      <c r="B42" s="171" t="str">
        <f>IF(※集計※障害学生情報入力シート!D64="","",INDEX(障害学生情報入力シート!E:E,※集計※障害学生情報入力シート!D64,1))</f>
        <v/>
      </c>
      <c r="C42" s="172" t="str">
        <f>IF(※集計※障害学生情報入力シート!D64="","",INDEX(障害学生情報入力シート!F:F,※集計※障害学生情報入力シート!D64,1))</f>
        <v/>
      </c>
      <c r="D42" s="173" t="str">
        <f>IF(※集計※障害学生情報入力シート!D64="","",INDEX(障害学生情報入力シート!$I:$I,※集計※障害学生情報入力シート!D64,1))</f>
        <v/>
      </c>
      <c r="E42" s="174">
        <f t="shared" si="0"/>
        <v>0</v>
      </c>
      <c r="F42" s="746">
        <f>IF(※集計※障害学生情報入力シート!D64="",0,INDEX(※集計※障害学生情報入力シート!K:K,※集計※障害学生情報入力シート!D64,1))</f>
        <v>0</v>
      </c>
      <c r="G42" s="75">
        <f>IF(※集計※障害学生情報入力シート!D64="",0,INDEX(※集計※障害学生情報入力シート!L:L,※集計※障害学生情報入力シート!D64,1))</f>
        <v>0</v>
      </c>
      <c r="H42" s="169" t="str">
        <f>IF(※集計※障害学生情報入力シート!D64="","",INDEX(障害学生情報入力シート!D:D,※集計※障害学生情報入力シート!D64,1))</f>
        <v/>
      </c>
      <c r="I42" s="24" t="e">
        <f>VLOOKUP($D42,診断名検索!$G:$K,3,FALSE)</f>
        <v>#N/A</v>
      </c>
      <c r="J42" s="24" t="e">
        <f>VLOOKUP($D42,診断名検索!$G:$K,4,FALSE)</f>
        <v>#N/A</v>
      </c>
      <c r="K42" s="24" t="e">
        <f>VLOOKUP($D42,診断名検索!$G:$K,2,FALSE)</f>
        <v>#N/A</v>
      </c>
      <c r="L42" s="24" t="e">
        <f>VLOOKUP($D42,診断名検索!$G:$K,5,FALSE)</f>
        <v>#N/A</v>
      </c>
      <c r="M42" s="261">
        <v>36</v>
      </c>
      <c r="N42" s="266"/>
      <c r="O42" s="266"/>
      <c r="P42" s="267"/>
      <c r="Q42" s="247"/>
      <c r="R42" s="268"/>
      <c r="S42" s="248"/>
      <c r="T42" s="265"/>
    </row>
    <row r="43" spans="1:20" ht="15" customHeight="1" x14ac:dyDescent="0.4">
      <c r="A43" s="164">
        <v>37</v>
      </c>
      <c r="B43" s="171" t="str">
        <f>IF(※集計※障害学生情報入力シート!D65="","",INDEX(障害学生情報入力シート!E:E,※集計※障害学生情報入力シート!D65,1))</f>
        <v/>
      </c>
      <c r="C43" s="172" t="str">
        <f>IF(※集計※障害学生情報入力シート!D65="","",INDEX(障害学生情報入力シート!F:F,※集計※障害学生情報入力シート!D65,1))</f>
        <v/>
      </c>
      <c r="D43" s="173" t="str">
        <f>IF(※集計※障害学生情報入力シート!D65="","",INDEX(障害学生情報入力シート!$I:$I,※集計※障害学生情報入力シート!D65,1))</f>
        <v/>
      </c>
      <c r="E43" s="174">
        <f t="shared" si="0"/>
        <v>0</v>
      </c>
      <c r="F43" s="746">
        <f>IF(※集計※障害学生情報入力シート!D65="",0,INDEX(※集計※障害学生情報入力シート!K:K,※集計※障害学生情報入力シート!D65,1))</f>
        <v>0</v>
      </c>
      <c r="G43" s="75">
        <f>IF(※集計※障害学生情報入力シート!D65="",0,INDEX(※集計※障害学生情報入力シート!L:L,※集計※障害学生情報入力シート!D65,1))</f>
        <v>0</v>
      </c>
      <c r="H43" s="169" t="str">
        <f>IF(※集計※障害学生情報入力シート!D65="","",INDEX(障害学生情報入力シート!D:D,※集計※障害学生情報入力シート!D65,1))</f>
        <v/>
      </c>
      <c r="I43" s="24" t="e">
        <f>VLOOKUP($D43,診断名検索!$G:$K,3,FALSE)</f>
        <v>#N/A</v>
      </c>
      <c r="J43" s="24" t="e">
        <f>VLOOKUP($D43,診断名検索!$G:$K,4,FALSE)</f>
        <v>#N/A</v>
      </c>
      <c r="K43" s="24" t="e">
        <f>VLOOKUP($D43,診断名検索!$G:$K,2,FALSE)</f>
        <v>#N/A</v>
      </c>
      <c r="L43" s="24" t="e">
        <f>VLOOKUP($D43,診断名検索!$G:$K,5,FALSE)</f>
        <v>#N/A</v>
      </c>
      <c r="M43" s="261">
        <v>37</v>
      </c>
      <c r="N43" s="266"/>
      <c r="O43" s="266"/>
      <c r="P43" s="267"/>
      <c r="Q43" s="247"/>
      <c r="R43" s="268"/>
      <c r="S43" s="248"/>
      <c r="T43" s="265"/>
    </row>
    <row r="44" spans="1:20" ht="15" customHeight="1" x14ac:dyDescent="0.4">
      <c r="A44" s="164">
        <v>38</v>
      </c>
      <c r="B44" s="171" t="str">
        <f>IF(※集計※障害学生情報入力シート!D66="","",INDEX(障害学生情報入力シート!E:E,※集計※障害学生情報入力シート!D66,1))</f>
        <v/>
      </c>
      <c r="C44" s="172" t="str">
        <f>IF(※集計※障害学生情報入力シート!D66="","",INDEX(障害学生情報入力シート!F:F,※集計※障害学生情報入力シート!D66,1))</f>
        <v/>
      </c>
      <c r="D44" s="173" t="str">
        <f>IF(※集計※障害学生情報入力シート!D66="","",INDEX(障害学生情報入力シート!$I:$I,※集計※障害学生情報入力シート!D66,1))</f>
        <v/>
      </c>
      <c r="E44" s="174">
        <f t="shared" si="0"/>
        <v>0</v>
      </c>
      <c r="F44" s="746">
        <f>IF(※集計※障害学生情報入力シート!D66="",0,INDEX(※集計※障害学生情報入力シート!K:K,※集計※障害学生情報入力シート!D66,1))</f>
        <v>0</v>
      </c>
      <c r="G44" s="75">
        <f>IF(※集計※障害学生情報入力シート!D66="",0,INDEX(※集計※障害学生情報入力シート!L:L,※集計※障害学生情報入力シート!D66,1))</f>
        <v>0</v>
      </c>
      <c r="H44" s="169" t="str">
        <f>IF(※集計※障害学生情報入力シート!D66="","",INDEX(障害学生情報入力シート!D:D,※集計※障害学生情報入力シート!D66,1))</f>
        <v/>
      </c>
      <c r="I44" s="24" t="e">
        <f>VLOOKUP($D44,診断名検索!$G:$K,3,FALSE)</f>
        <v>#N/A</v>
      </c>
      <c r="J44" s="24" t="e">
        <f>VLOOKUP($D44,診断名検索!$G:$K,4,FALSE)</f>
        <v>#N/A</v>
      </c>
      <c r="K44" s="24" t="e">
        <f>VLOOKUP($D44,診断名検索!$G:$K,2,FALSE)</f>
        <v>#N/A</v>
      </c>
      <c r="L44" s="24" t="e">
        <f>VLOOKUP($D44,診断名検索!$G:$K,5,FALSE)</f>
        <v>#N/A</v>
      </c>
      <c r="M44" s="261">
        <v>38</v>
      </c>
      <c r="N44" s="266"/>
      <c r="O44" s="266"/>
      <c r="P44" s="267"/>
      <c r="Q44" s="247"/>
      <c r="R44" s="268"/>
      <c r="S44" s="248"/>
      <c r="T44" s="265"/>
    </row>
    <row r="45" spans="1:20" ht="15" customHeight="1" x14ac:dyDescent="0.4">
      <c r="A45" s="164">
        <v>39</v>
      </c>
      <c r="B45" s="171" t="str">
        <f>IF(※集計※障害学生情報入力シート!D67="","",INDEX(障害学生情報入力シート!E:E,※集計※障害学生情報入力シート!D67,1))</f>
        <v/>
      </c>
      <c r="C45" s="172" t="str">
        <f>IF(※集計※障害学生情報入力シート!D67="","",INDEX(障害学生情報入力シート!F:F,※集計※障害学生情報入力シート!D67,1))</f>
        <v/>
      </c>
      <c r="D45" s="173" t="str">
        <f>IF(※集計※障害学生情報入力シート!D67="","",INDEX(障害学生情報入力シート!$I:$I,※集計※障害学生情報入力シート!D67,1))</f>
        <v/>
      </c>
      <c r="E45" s="174">
        <f t="shared" si="0"/>
        <v>0</v>
      </c>
      <c r="F45" s="746">
        <f>IF(※集計※障害学生情報入力シート!D67="",0,INDEX(※集計※障害学生情報入力シート!K:K,※集計※障害学生情報入力シート!D67,1))</f>
        <v>0</v>
      </c>
      <c r="G45" s="75">
        <f>IF(※集計※障害学生情報入力シート!D67="",0,INDEX(※集計※障害学生情報入力シート!L:L,※集計※障害学生情報入力シート!D67,1))</f>
        <v>0</v>
      </c>
      <c r="H45" s="169" t="str">
        <f>IF(※集計※障害学生情報入力シート!D67="","",INDEX(障害学生情報入力シート!D:D,※集計※障害学生情報入力シート!D67,1))</f>
        <v/>
      </c>
      <c r="I45" s="24" t="e">
        <f>VLOOKUP($D45,診断名検索!$G:$K,3,FALSE)</f>
        <v>#N/A</v>
      </c>
      <c r="J45" s="24" t="e">
        <f>VLOOKUP($D45,診断名検索!$G:$K,4,FALSE)</f>
        <v>#N/A</v>
      </c>
      <c r="K45" s="24" t="e">
        <f>VLOOKUP($D45,診断名検索!$G:$K,2,FALSE)</f>
        <v>#N/A</v>
      </c>
      <c r="L45" s="24" t="e">
        <f>VLOOKUP($D45,診断名検索!$G:$K,5,FALSE)</f>
        <v>#N/A</v>
      </c>
      <c r="M45" s="261">
        <v>39</v>
      </c>
      <c r="N45" s="266"/>
      <c r="O45" s="266"/>
      <c r="P45" s="267"/>
      <c r="Q45" s="247"/>
      <c r="R45" s="268"/>
      <c r="S45" s="248"/>
      <c r="T45" s="265"/>
    </row>
    <row r="46" spans="1:20" ht="15" customHeight="1" x14ac:dyDescent="0.4">
      <c r="A46" s="164">
        <v>40</v>
      </c>
      <c r="B46" s="171" t="str">
        <f>IF(※集計※障害学生情報入力シート!D68="","",INDEX(障害学生情報入力シート!E:E,※集計※障害学生情報入力シート!D68,1))</f>
        <v/>
      </c>
      <c r="C46" s="172" t="str">
        <f>IF(※集計※障害学生情報入力シート!D68="","",INDEX(障害学生情報入力シート!F:F,※集計※障害学生情報入力シート!D68,1))</f>
        <v/>
      </c>
      <c r="D46" s="173" t="str">
        <f>IF(※集計※障害学生情報入力シート!D68="","",INDEX(障害学生情報入力シート!$I:$I,※集計※障害学生情報入力シート!D68,1))</f>
        <v/>
      </c>
      <c r="E46" s="174">
        <f t="shared" si="0"/>
        <v>0</v>
      </c>
      <c r="F46" s="746">
        <f>IF(※集計※障害学生情報入力シート!D68="",0,INDEX(※集計※障害学生情報入力シート!K:K,※集計※障害学生情報入力シート!D68,1))</f>
        <v>0</v>
      </c>
      <c r="G46" s="75">
        <f>IF(※集計※障害学生情報入力シート!D68="",0,INDEX(※集計※障害学生情報入力シート!L:L,※集計※障害学生情報入力シート!D68,1))</f>
        <v>0</v>
      </c>
      <c r="H46" s="169" t="str">
        <f>IF(※集計※障害学生情報入力シート!D68="","",INDEX(障害学生情報入力シート!D:D,※集計※障害学生情報入力シート!D68,1))</f>
        <v/>
      </c>
      <c r="I46" s="24" t="e">
        <f>VLOOKUP($D46,診断名検索!$G:$K,3,FALSE)</f>
        <v>#N/A</v>
      </c>
      <c r="J46" s="24" t="e">
        <f>VLOOKUP($D46,診断名検索!$G:$K,4,FALSE)</f>
        <v>#N/A</v>
      </c>
      <c r="K46" s="24" t="e">
        <f>VLOOKUP($D46,診断名検索!$G:$K,2,FALSE)</f>
        <v>#N/A</v>
      </c>
      <c r="L46" s="24" t="e">
        <f>VLOOKUP($D46,診断名検索!$G:$K,5,FALSE)</f>
        <v>#N/A</v>
      </c>
      <c r="M46" s="261">
        <v>40</v>
      </c>
      <c r="N46" s="266"/>
      <c r="O46" s="266"/>
      <c r="P46" s="267"/>
      <c r="Q46" s="247"/>
      <c r="R46" s="268"/>
      <c r="S46" s="248"/>
      <c r="T46" s="265"/>
    </row>
    <row r="47" spans="1:20" ht="15" customHeight="1" x14ac:dyDescent="0.4">
      <c r="A47" s="164">
        <v>41</v>
      </c>
      <c r="B47" s="171" t="str">
        <f>IF(※集計※障害学生情報入力シート!D69="","",INDEX(障害学生情報入力シート!E:E,※集計※障害学生情報入力シート!D69,1))</f>
        <v/>
      </c>
      <c r="C47" s="172" t="str">
        <f>IF(※集計※障害学生情報入力シート!D69="","",INDEX(障害学生情報入力シート!F:F,※集計※障害学生情報入力シート!D69,1))</f>
        <v/>
      </c>
      <c r="D47" s="173" t="str">
        <f>IF(※集計※障害学生情報入力シート!D69="","",INDEX(障害学生情報入力シート!$I:$I,※集計※障害学生情報入力シート!D69,1))</f>
        <v/>
      </c>
      <c r="E47" s="174">
        <f t="shared" si="0"/>
        <v>0</v>
      </c>
      <c r="F47" s="746">
        <f>IF(※集計※障害学生情報入力シート!D69="",0,INDEX(※集計※障害学生情報入力シート!K:K,※集計※障害学生情報入力シート!D69,1))</f>
        <v>0</v>
      </c>
      <c r="G47" s="75">
        <f>IF(※集計※障害学生情報入力シート!D69="",0,INDEX(※集計※障害学生情報入力シート!L:L,※集計※障害学生情報入力シート!D69,1))</f>
        <v>0</v>
      </c>
      <c r="H47" s="169" t="str">
        <f>IF(※集計※障害学生情報入力シート!D69="","",INDEX(障害学生情報入力シート!D:D,※集計※障害学生情報入力シート!D69,1))</f>
        <v/>
      </c>
      <c r="I47" s="24" t="e">
        <f>VLOOKUP($D47,診断名検索!$G:$K,3,FALSE)</f>
        <v>#N/A</v>
      </c>
      <c r="J47" s="24" t="e">
        <f>VLOOKUP($D47,診断名検索!$G:$K,4,FALSE)</f>
        <v>#N/A</v>
      </c>
      <c r="K47" s="24" t="e">
        <f>VLOOKUP($D47,診断名検索!$G:$K,2,FALSE)</f>
        <v>#N/A</v>
      </c>
      <c r="L47" s="24" t="e">
        <f>VLOOKUP($D47,診断名検索!$G:$K,5,FALSE)</f>
        <v>#N/A</v>
      </c>
      <c r="M47" s="261">
        <v>41</v>
      </c>
      <c r="N47" s="266"/>
      <c r="O47" s="266"/>
      <c r="P47" s="267"/>
      <c r="Q47" s="247"/>
      <c r="R47" s="268"/>
      <c r="S47" s="248"/>
      <c r="T47" s="265"/>
    </row>
    <row r="48" spans="1:20" ht="15" customHeight="1" x14ac:dyDescent="0.4">
      <c r="A48" s="164">
        <v>42</v>
      </c>
      <c r="B48" s="171" t="str">
        <f>IF(※集計※障害学生情報入力シート!D70="","",INDEX(障害学生情報入力シート!E:E,※集計※障害学生情報入力シート!D70,1))</f>
        <v/>
      </c>
      <c r="C48" s="172" t="str">
        <f>IF(※集計※障害学生情報入力シート!D70="","",INDEX(障害学生情報入力シート!F:F,※集計※障害学生情報入力シート!D70,1))</f>
        <v/>
      </c>
      <c r="D48" s="173" t="str">
        <f>IF(※集計※障害学生情報入力シート!D70="","",INDEX(障害学生情報入力シート!$I:$I,※集計※障害学生情報入力シート!D70,1))</f>
        <v/>
      </c>
      <c r="E48" s="174">
        <f t="shared" si="0"/>
        <v>0</v>
      </c>
      <c r="F48" s="746">
        <f>IF(※集計※障害学生情報入力シート!D70="",0,INDEX(※集計※障害学生情報入力シート!K:K,※集計※障害学生情報入力シート!D70,1))</f>
        <v>0</v>
      </c>
      <c r="G48" s="75">
        <f>IF(※集計※障害学生情報入力シート!D70="",0,INDEX(※集計※障害学生情報入力シート!L:L,※集計※障害学生情報入力シート!D70,1))</f>
        <v>0</v>
      </c>
      <c r="H48" s="169" t="str">
        <f>IF(※集計※障害学生情報入力シート!D70="","",INDEX(障害学生情報入力シート!D:D,※集計※障害学生情報入力シート!D70,1))</f>
        <v/>
      </c>
      <c r="I48" s="24" t="e">
        <f>VLOOKUP($D48,診断名検索!$G:$K,3,FALSE)</f>
        <v>#N/A</v>
      </c>
      <c r="J48" s="24" t="e">
        <f>VLOOKUP($D48,診断名検索!$G:$K,4,FALSE)</f>
        <v>#N/A</v>
      </c>
      <c r="K48" s="24" t="e">
        <f>VLOOKUP($D48,診断名検索!$G:$K,2,FALSE)</f>
        <v>#N/A</v>
      </c>
      <c r="L48" s="24" t="e">
        <f>VLOOKUP($D48,診断名検索!$G:$K,5,FALSE)</f>
        <v>#N/A</v>
      </c>
      <c r="M48" s="261">
        <v>42</v>
      </c>
      <c r="N48" s="266"/>
      <c r="O48" s="266"/>
      <c r="P48" s="267"/>
      <c r="Q48" s="247"/>
      <c r="R48" s="268"/>
      <c r="S48" s="248"/>
      <c r="T48" s="265"/>
    </row>
    <row r="49" spans="1:20" ht="15" customHeight="1" x14ac:dyDescent="0.4">
      <c r="A49" s="164">
        <v>43</v>
      </c>
      <c r="B49" s="171" t="str">
        <f>IF(※集計※障害学生情報入力シート!D71="","",INDEX(障害学生情報入力シート!E:E,※集計※障害学生情報入力シート!D71,1))</f>
        <v/>
      </c>
      <c r="C49" s="172" t="str">
        <f>IF(※集計※障害学生情報入力シート!D71="","",INDEX(障害学生情報入力シート!F:F,※集計※障害学生情報入力シート!D71,1))</f>
        <v/>
      </c>
      <c r="D49" s="173" t="str">
        <f>IF(※集計※障害学生情報入力シート!D71="","",INDEX(障害学生情報入力シート!$I:$I,※集計※障害学生情報入力シート!D71,1))</f>
        <v/>
      </c>
      <c r="E49" s="174">
        <f t="shared" si="0"/>
        <v>0</v>
      </c>
      <c r="F49" s="746">
        <f>IF(※集計※障害学生情報入力シート!D71="",0,INDEX(※集計※障害学生情報入力シート!K:K,※集計※障害学生情報入力シート!D71,1))</f>
        <v>0</v>
      </c>
      <c r="G49" s="75">
        <f>IF(※集計※障害学生情報入力シート!D71="",0,INDEX(※集計※障害学生情報入力シート!L:L,※集計※障害学生情報入力シート!D71,1))</f>
        <v>0</v>
      </c>
      <c r="H49" s="169" t="str">
        <f>IF(※集計※障害学生情報入力シート!D71="","",INDEX(障害学生情報入力シート!D:D,※集計※障害学生情報入力シート!D71,1))</f>
        <v/>
      </c>
      <c r="I49" s="24" t="e">
        <f>VLOOKUP($D49,診断名検索!$G:$K,3,FALSE)</f>
        <v>#N/A</v>
      </c>
      <c r="J49" s="24" t="e">
        <f>VLOOKUP($D49,診断名検索!$G:$K,4,FALSE)</f>
        <v>#N/A</v>
      </c>
      <c r="K49" s="24" t="e">
        <f>VLOOKUP($D49,診断名検索!$G:$K,2,FALSE)</f>
        <v>#N/A</v>
      </c>
      <c r="L49" s="24" t="e">
        <f>VLOOKUP($D49,診断名検索!$G:$K,5,FALSE)</f>
        <v>#N/A</v>
      </c>
      <c r="M49" s="261">
        <v>43</v>
      </c>
      <c r="N49" s="266"/>
      <c r="O49" s="266"/>
      <c r="P49" s="267"/>
      <c r="Q49" s="247"/>
      <c r="R49" s="268"/>
      <c r="S49" s="248"/>
      <c r="T49" s="265"/>
    </row>
    <row r="50" spans="1:20" ht="15" customHeight="1" x14ac:dyDescent="0.4">
      <c r="A50" s="164">
        <v>44</v>
      </c>
      <c r="B50" s="171" t="str">
        <f>IF(※集計※障害学生情報入力シート!D72="","",INDEX(障害学生情報入力シート!E:E,※集計※障害学生情報入力シート!D72,1))</f>
        <v/>
      </c>
      <c r="C50" s="172" t="str">
        <f>IF(※集計※障害学生情報入力シート!D72="","",INDEX(障害学生情報入力シート!F:F,※集計※障害学生情報入力シート!D72,1))</f>
        <v/>
      </c>
      <c r="D50" s="173" t="str">
        <f>IF(※集計※障害学生情報入力シート!D72="","",INDEX(障害学生情報入力シート!$I:$I,※集計※障害学生情報入力シート!D72,1))</f>
        <v/>
      </c>
      <c r="E50" s="174">
        <f t="shared" si="0"/>
        <v>0</v>
      </c>
      <c r="F50" s="746">
        <f>IF(※集計※障害学生情報入力シート!D72="",0,INDEX(※集計※障害学生情報入力シート!K:K,※集計※障害学生情報入力シート!D72,1))</f>
        <v>0</v>
      </c>
      <c r="G50" s="75">
        <f>IF(※集計※障害学生情報入力シート!D72="",0,INDEX(※集計※障害学生情報入力シート!L:L,※集計※障害学生情報入力シート!D72,1))</f>
        <v>0</v>
      </c>
      <c r="H50" s="169" t="str">
        <f>IF(※集計※障害学生情報入力シート!D72="","",INDEX(障害学生情報入力シート!D:D,※集計※障害学生情報入力シート!D72,1))</f>
        <v/>
      </c>
      <c r="I50" s="24" t="e">
        <f>VLOOKUP($D50,診断名検索!$G:$K,3,FALSE)</f>
        <v>#N/A</v>
      </c>
      <c r="J50" s="24" t="e">
        <f>VLOOKUP($D50,診断名検索!$G:$K,4,FALSE)</f>
        <v>#N/A</v>
      </c>
      <c r="K50" s="24" t="e">
        <f>VLOOKUP($D50,診断名検索!$G:$K,2,FALSE)</f>
        <v>#N/A</v>
      </c>
      <c r="L50" s="24" t="e">
        <f>VLOOKUP($D50,診断名検索!$G:$K,5,FALSE)</f>
        <v>#N/A</v>
      </c>
      <c r="M50" s="261">
        <v>44</v>
      </c>
      <c r="N50" s="266"/>
      <c r="O50" s="266"/>
      <c r="P50" s="267"/>
      <c r="Q50" s="247"/>
      <c r="R50" s="268"/>
      <c r="S50" s="248"/>
      <c r="T50" s="265"/>
    </row>
    <row r="51" spans="1:20" ht="15" customHeight="1" x14ac:dyDescent="0.4">
      <c r="A51" s="164">
        <v>45</v>
      </c>
      <c r="B51" s="171" t="str">
        <f>IF(※集計※障害学生情報入力シート!D73="","",INDEX(障害学生情報入力シート!E:E,※集計※障害学生情報入力シート!D73,1))</f>
        <v/>
      </c>
      <c r="C51" s="172" t="str">
        <f>IF(※集計※障害学生情報入力シート!D73="","",INDEX(障害学生情報入力シート!F:F,※集計※障害学生情報入力シート!D73,1))</f>
        <v/>
      </c>
      <c r="D51" s="173" t="str">
        <f>IF(※集計※障害学生情報入力シート!D73="","",INDEX(障害学生情報入力シート!$I:$I,※集計※障害学生情報入力シート!D73,1))</f>
        <v/>
      </c>
      <c r="E51" s="174">
        <f t="shared" si="0"/>
        <v>0</v>
      </c>
      <c r="F51" s="746">
        <f>IF(※集計※障害学生情報入力シート!D73="",0,INDEX(※集計※障害学生情報入力シート!K:K,※集計※障害学生情報入力シート!D73,1))</f>
        <v>0</v>
      </c>
      <c r="G51" s="75">
        <f>IF(※集計※障害学生情報入力シート!D73="",0,INDEX(※集計※障害学生情報入力シート!L:L,※集計※障害学生情報入力シート!D73,1))</f>
        <v>0</v>
      </c>
      <c r="H51" s="169" t="str">
        <f>IF(※集計※障害学生情報入力シート!D73="","",INDEX(障害学生情報入力シート!D:D,※集計※障害学生情報入力シート!D73,1))</f>
        <v/>
      </c>
      <c r="I51" s="24" t="e">
        <f>VLOOKUP($D51,診断名検索!$G:$K,3,FALSE)</f>
        <v>#N/A</v>
      </c>
      <c r="J51" s="24" t="e">
        <f>VLOOKUP($D51,診断名検索!$G:$K,4,FALSE)</f>
        <v>#N/A</v>
      </c>
      <c r="K51" s="24" t="e">
        <f>VLOOKUP($D51,診断名検索!$G:$K,2,FALSE)</f>
        <v>#N/A</v>
      </c>
      <c r="L51" s="24" t="e">
        <f>VLOOKUP($D51,診断名検索!$G:$K,5,FALSE)</f>
        <v>#N/A</v>
      </c>
      <c r="M51" s="261">
        <v>45</v>
      </c>
      <c r="N51" s="266"/>
      <c r="O51" s="266"/>
      <c r="P51" s="267"/>
      <c r="Q51" s="247"/>
      <c r="R51" s="268"/>
      <c r="S51" s="248"/>
      <c r="T51" s="265"/>
    </row>
    <row r="52" spans="1:20" ht="15" customHeight="1" x14ac:dyDescent="0.4">
      <c r="A52" s="164">
        <v>46</v>
      </c>
      <c r="B52" s="171" t="str">
        <f>IF(※集計※障害学生情報入力シート!D74="","",INDEX(障害学生情報入力シート!E:E,※集計※障害学生情報入力シート!D74,1))</f>
        <v/>
      </c>
      <c r="C52" s="172" t="str">
        <f>IF(※集計※障害学生情報入力シート!D74="","",INDEX(障害学生情報入力シート!F:F,※集計※障害学生情報入力シート!D74,1))</f>
        <v/>
      </c>
      <c r="D52" s="173" t="str">
        <f>IF(※集計※障害学生情報入力シート!D74="","",INDEX(障害学生情報入力シート!$I:$I,※集計※障害学生情報入力シート!D74,1))</f>
        <v/>
      </c>
      <c r="E52" s="174">
        <f t="shared" si="0"/>
        <v>0</v>
      </c>
      <c r="F52" s="746">
        <f>IF(※集計※障害学生情報入力シート!D74="",0,INDEX(※集計※障害学生情報入力シート!K:K,※集計※障害学生情報入力シート!D74,1))</f>
        <v>0</v>
      </c>
      <c r="G52" s="75">
        <f>IF(※集計※障害学生情報入力シート!D74="",0,INDEX(※集計※障害学生情報入力シート!L:L,※集計※障害学生情報入力シート!D74,1))</f>
        <v>0</v>
      </c>
      <c r="H52" s="169" t="str">
        <f>IF(※集計※障害学生情報入力シート!D74="","",INDEX(障害学生情報入力シート!D:D,※集計※障害学生情報入力シート!D74,1))</f>
        <v/>
      </c>
      <c r="I52" s="24" t="e">
        <f>VLOOKUP($D52,診断名検索!$G:$K,3,FALSE)</f>
        <v>#N/A</v>
      </c>
      <c r="J52" s="24" t="e">
        <f>VLOOKUP($D52,診断名検索!$G:$K,4,FALSE)</f>
        <v>#N/A</v>
      </c>
      <c r="K52" s="24" t="e">
        <f>VLOOKUP($D52,診断名検索!$G:$K,2,FALSE)</f>
        <v>#N/A</v>
      </c>
      <c r="L52" s="24" t="e">
        <f>VLOOKUP($D52,診断名検索!$G:$K,5,FALSE)</f>
        <v>#N/A</v>
      </c>
      <c r="M52" s="261">
        <v>46</v>
      </c>
      <c r="N52" s="266"/>
      <c r="O52" s="266"/>
      <c r="P52" s="267"/>
      <c r="Q52" s="247"/>
      <c r="R52" s="268"/>
      <c r="S52" s="248"/>
      <c r="T52" s="265"/>
    </row>
    <row r="53" spans="1:20" ht="15" customHeight="1" x14ac:dyDescent="0.4">
      <c r="A53" s="164">
        <v>47</v>
      </c>
      <c r="B53" s="171" t="str">
        <f>IF(※集計※障害学生情報入力シート!D75="","",INDEX(障害学生情報入力シート!E:E,※集計※障害学生情報入力シート!D75,1))</f>
        <v/>
      </c>
      <c r="C53" s="172" t="str">
        <f>IF(※集計※障害学生情報入力シート!D75="","",INDEX(障害学生情報入力シート!F:F,※集計※障害学生情報入力シート!D75,1))</f>
        <v/>
      </c>
      <c r="D53" s="173" t="str">
        <f>IF(※集計※障害学生情報入力シート!D75="","",INDEX(障害学生情報入力シート!$I:$I,※集計※障害学生情報入力シート!D75,1))</f>
        <v/>
      </c>
      <c r="E53" s="174">
        <f t="shared" si="0"/>
        <v>0</v>
      </c>
      <c r="F53" s="746">
        <f>IF(※集計※障害学生情報入力シート!D75="",0,INDEX(※集計※障害学生情報入力シート!K:K,※集計※障害学生情報入力シート!D75,1))</f>
        <v>0</v>
      </c>
      <c r="G53" s="75">
        <f>IF(※集計※障害学生情報入力シート!D75="",0,INDEX(※集計※障害学生情報入力シート!L:L,※集計※障害学生情報入力シート!D75,1))</f>
        <v>0</v>
      </c>
      <c r="H53" s="169" t="str">
        <f>IF(※集計※障害学生情報入力シート!D75="","",INDEX(障害学生情報入力シート!D:D,※集計※障害学生情報入力シート!D75,1))</f>
        <v/>
      </c>
      <c r="I53" s="24" t="e">
        <f>VLOOKUP($D53,診断名検索!$G:$K,3,FALSE)</f>
        <v>#N/A</v>
      </c>
      <c r="J53" s="24" t="e">
        <f>VLOOKUP($D53,診断名検索!$G:$K,4,FALSE)</f>
        <v>#N/A</v>
      </c>
      <c r="K53" s="24" t="e">
        <f>VLOOKUP($D53,診断名検索!$G:$K,2,FALSE)</f>
        <v>#N/A</v>
      </c>
      <c r="L53" s="24" t="e">
        <f>VLOOKUP($D53,診断名検索!$G:$K,5,FALSE)</f>
        <v>#N/A</v>
      </c>
      <c r="M53" s="261">
        <v>47</v>
      </c>
      <c r="N53" s="266"/>
      <c r="O53" s="266"/>
      <c r="P53" s="267"/>
      <c r="Q53" s="247"/>
      <c r="R53" s="268"/>
      <c r="S53" s="248"/>
      <c r="T53" s="265"/>
    </row>
    <row r="54" spans="1:20" ht="15" customHeight="1" x14ac:dyDescent="0.4">
      <c r="A54" s="164">
        <v>48</v>
      </c>
      <c r="B54" s="171" t="str">
        <f>IF(※集計※障害学生情報入力シート!D76="","",INDEX(障害学生情報入力シート!E:E,※集計※障害学生情報入力シート!D76,1))</f>
        <v/>
      </c>
      <c r="C54" s="172" t="str">
        <f>IF(※集計※障害学生情報入力シート!D76="","",INDEX(障害学生情報入力シート!F:F,※集計※障害学生情報入力シート!D76,1))</f>
        <v/>
      </c>
      <c r="D54" s="173" t="str">
        <f>IF(※集計※障害学生情報入力シート!D76="","",INDEX(障害学生情報入力シート!$I:$I,※集計※障害学生情報入力シート!D76,1))</f>
        <v/>
      </c>
      <c r="E54" s="174">
        <f t="shared" si="0"/>
        <v>0</v>
      </c>
      <c r="F54" s="746">
        <f>IF(※集計※障害学生情報入力シート!D76="",0,INDEX(※集計※障害学生情報入力シート!K:K,※集計※障害学生情報入力シート!D76,1))</f>
        <v>0</v>
      </c>
      <c r="G54" s="75">
        <f>IF(※集計※障害学生情報入力シート!D76="",0,INDEX(※集計※障害学生情報入力シート!L:L,※集計※障害学生情報入力シート!D76,1))</f>
        <v>0</v>
      </c>
      <c r="H54" s="169" t="str">
        <f>IF(※集計※障害学生情報入力シート!D76="","",INDEX(障害学生情報入力シート!D:D,※集計※障害学生情報入力シート!D76,1))</f>
        <v/>
      </c>
      <c r="I54" s="24" t="e">
        <f>VLOOKUP($D54,診断名検索!$G:$K,3,FALSE)</f>
        <v>#N/A</v>
      </c>
      <c r="J54" s="24" t="e">
        <f>VLOOKUP($D54,診断名検索!$G:$K,4,FALSE)</f>
        <v>#N/A</v>
      </c>
      <c r="K54" s="24" t="e">
        <f>VLOOKUP($D54,診断名検索!$G:$K,2,FALSE)</f>
        <v>#N/A</v>
      </c>
      <c r="L54" s="24" t="e">
        <f>VLOOKUP($D54,診断名検索!$G:$K,5,FALSE)</f>
        <v>#N/A</v>
      </c>
      <c r="M54" s="261">
        <v>48</v>
      </c>
      <c r="N54" s="266"/>
      <c r="O54" s="266"/>
      <c r="P54" s="267"/>
      <c r="Q54" s="247"/>
      <c r="R54" s="268"/>
      <c r="S54" s="248"/>
      <c r="T54" s="265"/>
    </row>
    <row r="55" spans="1:20" ht="15" customHeight="1" x14ac:dyDescent="0.4">
      <c r="A55" s="164">
        <v>49</v>
      </c>
      <c r="B55" s="171" t="str">
        <f>IF(※集計※障害学生情報入力シート!D77="","",INDEX(障害学生情報入力シート!E:E,※集計※障害学生情報入力シート!D77,1))</f>
        <v/>
      </c>
      <c r="C55" s="172" t="str">
        <f>IF(※集計※障害学生情報入力シート!D77="","",INDEX(障害学生情報入力シート!F:F,※集計※障害学生情報入力シート!D77,1))</f>
        <v/>
      </c>
      <c r="D55" s="173" t="str">
        <f>IF(※集計※障害学生情報入力シート!D77="","",INDEX(障害学生情報入力シート!$I:$I,※集計※障害学生情報入力シート!D77,1))</f>
        <v/>
      </c>
      <c r="E55" s="174">
        <f t="shared" si="0"/>
        <v>0</v>
      </c>
      <c r="F55" s="746">
        <f>IF(※集計※障害学生情報入力シート!D77="",0,INDEX(※集計※障害学生情報入力シート!K:K,※集計※障害学生情報入力シート!D77,1))</f>
        <v>0</v>
      </c>
      <c r="G55" s="75">
        <f>IF(※集計※障害学生情報入力シート!D77="",0,INDEX(※集計※障害学生情報入力シート!L:L,※集計※障害学生情報入力シート!D77,1))</f>
        <v>0</v>
      </c>
      <c r="H55" s="169" t="str">
        <f>IF(※集計※障害学生情報入力シート!D77="","",INDEX(障害学生情報入力シート!D:D,※集計※障害学生情報入力シート!D77,1))</f>
        <v/>
      </c>
      <c r="I55" s="24" t="e">
        <f>VLOOKUP($D55,診断名検索!$G:$K,3,FALSE)</f>
        <v>#N/A</v>
      </c>
      <c r="J55" s="24" t="e">
        <f>VLOOKUP($D55,診断名検索!$G:$K,4,FALSE)</f>
        <v>#N/A</v>
      </c>
      <c r="K55" s="24" t="e">
        <f>VLOOKUP($D55,診断名検索!$G:$K,2,FALSE)</f>
        <v>#N/A</v>
      </c>
      <c r="L55" s="24" t="e">
        <f>VLOOKUP($D55,診断名検索!$G:$K,5,FALSE)</f>
        <v>#N/A</v>
      </c>
      <c r="M55" s="261">
        <v>49</v>
      </c>
      <c r="N55" s="266"/>
      <c r="O55" s="266"/>
      <c r="P55" s="267"/>
      <c r="Q55" s="247"/>
      <c r="R55" s="268"/>
      <c r="S55" s="248"/>
      <c r="T55" s="265"/>
    </row>
    <row r="56" spans="1:20" ht="15" customHeight="1" x14ac:dyDescent="0.4">
      <c r="A56" s="164">
        <v>50</v>
      </c>
      <c r="B56" s="171" t="str">
        <f>IF(※集計※障害学生情報入力シート!D78="","",INDEX(障害学生情報入力シート!E:E,※集計※障害学生情報入力シート!D78,1))</f>
        <v/>
      </c>
      <c r="C56" s="172" t="str">
        <f>IF(※集計※障害学生情報入力シート!D78="","",INDEX(障害学生情報入力シート!F:F,※集計※障害学生情報入力シート!D78,1))</f>
        <v/>
      </c>
      <c r="D56" s="173" t="str">
        <f>IF(※集計※障害学生情報入力シート!D78="","",INDEX(障害学生情報入力シート!$I:$I,※集計※障害学生情報入力シート!D78,1))</f>
        <v/>
      </c>
      <c r="E56" s="174">
        <f t="shared" si="0"/>
        <v>0</v>
      </c>
      <c r="F56" s="746">
        <f>IF(※集計※障害学生情報入力シート!D78="",0,INDEX(※集計※障害学生情報入力シート!K:K,※集計※障害学生情報入力シート!D78,1))</f>
        <v>0</v>
      </c>
      <c r="G56" s="75">
        <f>IF(※集計※障害学生情報入力シート!D78="",0,INDEX(※集計※障害学生情報入力シート!L:L,※集計※障害学生情報入力シート!D78,1))</f>
        <v>0</v>
      </c>
      <c r="H56" s="169" t="str">
        <f>IF(※集計※障害学生情報入力シート!D78="","",INDEX(障害学生情報入力シート!D:D,※集計※障害学生情報入力シート!D78,1))</f>
        <v/>
      </c>
      <c r="I56" s="24" t="e">
        <f>VLOOKUP($D56,診断名検索!$G:$K,3,FALSE)</f>
        <v>#N/A</v>
      </c>
      <c r="J56" s="24" t="e">
        <f>VLOOKUP($D56,診断名検索!$G:$K,4,FALSE)</f>
        <v>#N/A</v>
      </c>
      <c r="K56" s="24" t="e">
        <f>VLOOKUP($D56,診断名検索!$G:$K,2,FALSE)</f>
        <v>#N/A</v>
      </c>
      <c r="L56" s="24" t="e">
        <f>VLOOKUP($D56,診断名検索!$G:$K,5,FALSE)</f>
        <v>#N/A</v>
      </c>
      <c r="M56" s="261">
        <v>50</v>
      </c>
      <c r="N56" s="266"/>
      <c r="O56" s="266"/>
      <c r="P56" s="267"/>
      <c r="Q56" s="247"/>
      <c r="R56" s="268"/>
      <c r="S56" s="248"/>
      <c r="T56" s="265"/>
    </row>
    <row r="57" spans="1:20" ht="15" customHeight="1" x14ac:dyDescent="0.4">
      <c r="A57" s="164">
        <v>51</v>
      </c>
      <c r="B57" s="171" t="str">
        <f>IF(※集計※障害学生情報入力シート!D79="","",INDEX(障害学生情報入力シート!E:E,※集計※障害学生情報入力シート!D79,1))</f>
        <v/>
      </c>
      <c r="C57" s="172" t="str">
        <f>IF(※集計※障害学生情報入力シート!D79="","",INDEX(障害学生情報入力シート!F:F,※集計※障害学生情報入力シート!D79,1))</f>
        <v/>
      </c>
      <c r="D57" s="173" t="str">
        <f>IF(※集計※障害学生情報入力シート!D79="","",INDEX(障害学生情報入力シート!$I:$I,※集計※障害学生情報入力シート!D79,1))</f>
        <v/>
      </c>
      <c r="E57" s="174">
        <f t="shared" si="0"/>
        <v>0</v>
      </c>
      <c r="F57" s="746">
        <f>IF(※集計※障害学生情報入力シート!D79="",0,INDEX(※集計※障害学生情報入力シート!K:K,※集計※障害学生情報入力シート!D79,1))</f>
        <v>0</v>
      </c>
      <c r="G57" s="75">
        <f>IF(※集計※障害学生情報入力シート!D79="",0,INDEX(※集計※障害学生情報入力シート!L:L,※集計※障害学生情報入力シート!D79,1))</f>
        <v>0</v>
      </c>
      <c r="H57" s="169" t="str">
        <f>IF(※集計※障害学生情報入力シート!D79="","",INDEX(障害学生情報入力シート!D:D,※集計※障害学生情報入力シート!D79,1))</f>
        <v/>
      </c>
      <c r="I57" s="24" t="e">
        <f>VLOOKUP($D57,診断名検索!$G:$K,3,FALSE)</f>
        <v>#N/A</v>
      </c>
      <c r="J57" s="24" t="e">
        <f>VLOOKUP($D57,診断名検索!$G:$K,4,FALSE)</f>
        <v>#N/A</v>
      </c>
      <c r="K57" s="24" t="e">
        <f>VLOOKUP($D57,診断名検索!$G:$K,2,FALSE)</f>
        <v>#N/A</v>
      </c>
      <c r="L57" s="24" t="e">
        <f>VLOOKUP($D57,診断名検索!$G:$K,5,FALSE)</f>
        <v>#N/A</v>
      </c>
      <c r="M57" s="261">
        <v>51</v>
      </c>
      <c r="N57" s="266"/>
      <c r="O57" s="266"/>
      <c r="P57" s="267"/>
      <c r="Q57" s="247"/>
      <c r="R57" s="268"/>
      <c r="S57" s="248"/>
      <c r="T57" s="265"/>
    </row>
    <row r="58" spans="1:20" ht="15" customHeight="1" x14ac:dyDescent="0.4">
      <c r="A58" s="164">
        <v>52</v>
      </c>
      <c r="B58" s="171" t="str">
        <f>IF(※集計※障害学生情報入力シート!D80="","",INDEX(障害学生情報入力シート!E:E,※集計※障害学生情報入力シート!D80,1))</f>
        <v/>
      </c>
      <c r="C58" s="172" t="str">
        <f>IF(※集計※障害学生情報入力シート!D80="","",INDEX(障害学生情報入力シート!F:F,※集計※障害学生情報入力シート!D80,1))</f>
        <v/>
      </c>
      <c r="D58" s="173" t="str">
        <f>IF(※集計※障害学生情報入力シート!D80="","",INDEX(障害学生情報入力シート!$I:$I,※集計※障害学生情報入力シート!D80,1))</f>
        <v/>
      </c>
      <c r="E58" s="174">
        <f t="shared" si="0"/>
        <v>0</v>
      </c>
      <c r="F58" s="746">
        <f>IF(※集計※障害学生情報入力シート!D80="",0,INDEX(※集計※障害学生情報入力シート!K:K,※集計※障害学生情報入力シート!D80,1))</f>
        <v>0</v>
      </c>
      <c r="G58" s="75">
        <f>IF(※集計※障害学生情報入力シート!D80="",0,INDEX(※集計※障害学生情報入力シート!L:L,※集計※障害学生情報入力シート!D80,1))</f>
        <v>0</v>
      </c>
      <c r="H58" s="169" t="str">
        <f>IF(※集計※障害学生情報入力シート!D80="","",INDEX(障害学生情報入力シート!D:D,※集計※障害学生情報入力シート!D80,1))</f>
        <v/>
      </c>
      <c r="I58" s="24" t="e">
        <f>VLOOKUP($D58,診断名検索!$G:$K,3,FALSE)</f>
        <v>#N/A</v>
      </c>
      <c r="J58" s="24" t="e">
        <f>VLOOKUP($D58,診断名検索!$G:$K,4,FALSE)</f>
        <v>#N/A</v>
      </c>
      <c r="K58" s="24" t="e">
        <f>VLOOKUP($D58,診断名検索!$G:$K,2,FALSE)</f>
        <v>#N/A</v>
      </c>
      <c r="L58" s="24" t="e">
        <f>VLOOKUP($D58,診断名検索!$G:$K,5,FALSE)</f>
        <v>#N/A</v>
      </c>
      <c r="M58" s="261">
        <v>52</v>
      </c>
      <c r="N58" s="266"/>
      <c r="O58" s="266"/>
      <c r="P58" s="267"/>
      <c r="Q58" s="247"/>
      <c r="R58" s="268"/>
      <c r="S58" s="248"/>
      <c r="T58" s="265"/>
    </row>
    <row r="59" spans="1:20" ht="15" customHeight="1" x14ac:dyDescent="0.4">
      <c r="A59" s="164">
        <v>53</v>
      </c>
      <c r="B59" s="171" t="str">
        <f>IF(※集計※障害学生情報入力シート!D81="","",INDEX(障害学生情報入力シート!E:E,※集計※障害学生情報入力シート!D81,1))</f>
        <v/>
      </c>
      <c r="C59" s="172" t="str">
        <f>IF(※集計※障害学生情報入力シート!D81="","",INDEX(障害学生情報入力シート!F:F,※集計※障害学生情報入力シート!D81,1))</f>
        <v/>
      </c>
      <c r="D59" s="173" t="str">
        <f>IF(※集計※障害学生情報入力シート!D81="","",INDEX(障害学生情報入力シート!$I:$I,※集計※障害学生情報入力シート!D81,1))</f>
        <v/>
      </c>
      <c r="E59" s="174">
        <f t="shared" si="0"/>
        <v>0</v>
      </c>
      <c r="F59" s="746">
        <f>IF(※集計※障害学生情報入力シート!D81="",0,INDEX(※集計※障害学生情報入力シート!K:K,※集計※障害学生情報入力シート!D81,1))</f>
        <v>0</v>
      </c>
      <c r="G59" s="75">
        <f>IF(※集計※障害学生情報入力シート!D81="",0,INDEX(※集計※障害学生情報入力シート!L:L,※集計※障害学生情報入力シート!D81,1))</f>
        <v>0</v>
      </c>
      <c r="H59" s="169" t="str">
        <f>IF(※集計※障害学生情報入力シート!D81="","",INDEX(障害学生情報入力シート!D:D,※集計※障害学生情報入力シート!D81,1))</f>
        <v/>
      </c>
      <c r="I59" s="24" t="e">
        <f>VLOOKUP($D59,診断名検索!$G:$K,3,FALSE)</f>
        <v>#N/A</v>
      </c>
      <c r="J59" s="24" t="e">
        <f>VLOOKUP($D59,診断名検索!$G:$K,4,FALSE)</f>
        <v>#N/A</v>
      </c>
      <c r="K59" s="24" t="e">
        <f>VLOOKUP($D59,診断名検索!$G:$K,2,FALSE)</f>
        <v>#N/A</v>
      </c>
      <c r="L59" s="24" t="e">
        <f>VLOOKUP($D59,診断名検索!$G:$K,5,FALSE)</f>
        <v>#N/A</v>
      </c>
      <c r="M59" s="261">
        <v>53</v>
      </c>
      <c r="N59" s="266"/>
      <c r="O59" s="266"/>
      <c r="P59" s="267"/>
      <c r="Q59" s="247"/>
      <c r="R59" s="268"/>
      <c r="S59" s="248"/>
      <c r="T59" s="265"/>
    </row>
    <row r="60" spans="1:20" ht="15" customHeight="1" x14ac:dyDescent="0.4">
      <c r="A60" s="164">
        <v>54</v>
      </c>
      <c r="B60" s="171" t="str">
        <f>IF(※集計※障害学生情報入力シート!D82="","",INDEX(障害学生情報入力シート!E:E,※集計※障害学生情報入力シート!D82,1))</f>
        <v/>
      </c>
      <c r="C60" s="172" t="str">
        <f>IF(※集計※障害学生情報入力シート!D82="","",INDEX(障害学生情報入力シート!F:F,※集計※障害学生情報入力シート!D82,1))</f>
        <v/>
      </c>
      <c r="D60" s="173" t="str">
        <f>IF(※集計※障害学生情報入力シート!D82="","",INDEX(障害学生情報入力シート!$I:$I,※集計※障害学生情報入力シート!D82,1))</f>
        <v/>
      </c>
      <c r="E60" s="174">
        <f t="shared" si="0"/>
        <v>0</v>
      </c>
      <c r="F60" s="746">
        <f>IF(※集計※障害学生情報入力シート!D82="",0,INDEX(※集計※障害学生情報入力シート!K:K,※集計※障害学生情報入力シート!D82,1))</f>
        <v>0</v>
      </c>
      <c r="G60" s="75">
        <f>IF(※集計※障害学生情報入力シート!D82="",0,INDEX(※集計※障害学生情報入力シート!L:L,※集計※障害学生情報入力シート!D82,1))</f>
        <v>0</v>
      </c>
      <c r="H60" s="169" t="str">
        <f>IF(※集計※障害学生情報入力シート!D82="","",INDEX(障害学生情報入力シート!D:D,※集計※障害学生情報入力シート!D82,1))</f>
        <v/>
      </c>
      <c r="I60" s="24" t="e">
        <f>VLOOKUP($D60,診断名検索!$G:$K,3,FALSE)</f>
        <v>#N/A</v>
      </c>
      <c r="J60" s="24" t="e">
        <f>VLOOKUP($D60,診断名検索!$G:$K,4,FALSE)</f>
        <v>#N/A</v>
      </c>
      <c r="K60" s="24" t="e">
        <f>VLOOKUP($D60,診断名検索!$G:$K,2,FALSE)</f>
        <v>#N/A</v>
      </c>
      <c r="L60" s="24" t="e">
        <f>VLOOKUP($D60,診断名検索!$G:$K,5,FALSE)</f>
        <v>#N/A</v>
      </c>
      <c r="M60" s="261">
        <v>54</v>
      </c>
      <c r="N60" s="266"/>
      <c r="O60" s="266"/>
      <c r="P60" s="267"/>
      <c r="Q60" s="247"/>
      <c r="R60" s="268"/>
      <c r="S60" s="248"/>
      <c r="T60" s="265"/>
    </row>
    <row r="61" spans="1:20" ht="15" customHeight="1" x14ac:dyDescent="0.4">
      <c r="A61" s="164">
        <v>55</v>
      </c>
      <c r="B61" s="171" t="str">
        <f>IF(※集計※障害学生情報入力シート!D83="","",INDEX(障害学生情報入力シート!E:E,※集計※障害学生情報入力シート!D83,1))</f>
        <v/>
      </c>
      <c r="C61" s="172" t="str">
        <f>IF(※集計※障害学生情報入力シート!D83="","",INDEX(障害学生情報入力シート!F:F,※集計※障害学生情報入力シート!D83,1))</f>
        <v/>
      </c>
      <c r="D61" s="173" t="str">
        <f>IF(※集計※障害学生情報入力シート!D83="","",INDEX(障害学生情報入力シート!$I:$I,※集計※障害学生情報入力シート!D83,1))</f>
        <v/>
      </c>
      <c r="E61" s="174">
        <f t="shared" si="0"/>
        <v>0</v>
      </c>
      <c r="F61" s="746">
        <f>IF(※集計※障害学生情報入力シート!D83="",0,INDEX(※集計※障害学生情報入力シート!K:K,※集計※障害学生情報入力シート!D83,1))</f>
        <v>0</v>
      </c>
      <c r="G61" s="75">
        <f>IF(※集計※障害学生情報入力シート!D83="",0,INDEX(※集計※障害学生情報入力シート!L:L,※集計※障害学生情報入力シート!D83,1))</f>
        <v>0</v>
      </c>
      <c r="H61" s="169" t="str">
        <f>IF(※集計※障害学生情報入力シート!D83="","",INDEX(障害学生情報入力シート!D:D,※集計※障害学生情報入力シート!D83,1))</f>
        <v/>
      </c>
      <c r="I61" s="24" t="e">
        <f>VLOOKUP($D61,診断名検索!$G:$K,3,FALSE)</f>
        <v>#N/A</v>
      </c>
      <c r="J61" s="24" t="e">
        <f>VLOOKUP($D61,診断名検索!$G:$K,4,FALSE)</f>
        <v>#N/A</v>
      </c>
      <c r="K61" s="24" t="e">
        <f>VLOOKUP($D61,診断名検索!$G:$K,2,FALSE)</f>
        <v>#N/A</v>
      </c>
      <c r="L61" s="24" t="e">
        <f>VLOOKUP($D61,診断名検索!$G:$K,5,FALSE)</f>
        <v>#N/A</v>
      </c>
      <c r="M61" s="261">
        <v>55</v>
      </c>
      <c r="N61" s="266"/>
      <c r="O61" s="266"/>
      <c r="P61" s="267"/>
      <c r="Q61" s="247"/>
      <c r="R61" s="268"/>
      <c r="S61" s="248"/>
      <c r="T61" s="265"/>
    </row>
    <row r="62" spans="1:20" ht="15" customHeight="1" x14ac:dyDescent="0.4">
      <c r="A62" s="164">
        <v>56</v>
      </c>
      <c r="B62" s="171" t="str">
        <f>IF(※集計※障害学生情報入力シート!D84="","",INDEX(障害学生情報入力シート!E:E,※集計※障害学生情報入力シート!D84,1))</f>
        <v/>
      </c>
      <c r="C62" s="172" t="str">
        <f>IF(※集計※障害学生情報入力シート!D84="","",INDEX(障害学生情報入力シート!F:F,※集計※障害学生情報入力シート!D84,1))</f>
        <v/>
      </c>
      <c r="D62" s="173" t="str">
        <f>IF(※集計※障害学生情報入力シート!D84="","",INDEX(障害学生情報入力シート!$I:$I,※集計※障害学生情報入力シート!D84,1))</f>
        <v/>
      </c>
      <c r="E62" s="174">
        <f t="shared" si="0"/>
        <v>0</v>
      </c>
      <c r="F62" s="746">
        <f>IF(※集計※障害学生情報入力シート!D84="",0,INDEX(※集計※障害学生情報入力シート!K:K,※集計※障害学生情報入力シート!D84,1))</f>
        <v>0</v>
      </c>
      <c r="G62" s="75">
        <f>IF(※集計※障害学生情報入力シート!D84="",0,INDEX(※集計※障害学生情報入力シート!L:L,※集計※障害学生情報入力シート!D84,1))</f>
        <v>0</v>
      </c>
      <c r="H62" s="169" t="str">
        <f>IF(※集計※障害学生情報入力シート!D84="","",INDEX(障害学生情報入力シート!D:D,※集計※障害学生情報入力シート!D84,1))</f>
        <v/>
      </c>
      <c r="I62" s="24" t="e">
        <f>VLOOKUP($D62,診断名検索!$G:$K,3,FALSE)</f>
        <v>#N/A</v>
      </c>
      <c r="J62" s="24" t="e">
        <f>VLOOKUP($D62,診断名検索!$G:$K,4,FALSE)</f>
        <v>#N/A</v>
      </c>
      <c r="K62" s="24" t="e">
        <f>VLOOKUP($D62,診断名検索!$G:$K,2,FALSE)</f>
        <v>#N/A</v>
      </c>
      <c r="L62" s="24" t="e">
        <f>VLOOKUP($D62,診断名検索!$G:$K,5,FALSE)</f>
        <v>#N/A</v>
      </c>
      <c r="M62" s="261">
        <v>56</v>
      </c>
      <c r="N62" s="266"/>
      <c r="O62" s="266"/>
      <c r="P62" s="267"/>
      <c r="Q62" s="247"/>
      <c r="R62" s="268"/>
      <c r="S62" s="248"/>
      <c r="T62" s="265"/>
    </row>
    <row r="63" spans="1:20" ht="15" customHeight="1" x14ac:dyDescent="0.4">
      <c r="A63" s="164">
        <v>57</v>
      </c>
      <c r="B63" s="171" t="str">
        <f>IF(※集計※障害学生情報入力シート!D85="","",INDEX(障害学生情報入力シート!E:E,※集計※障害学生情報入力シート!D85,1))</f>
        <v/>
      </c>
      <c r="C63" s="172" t="str">
        <f>IF(※集計※障害学生情報入力シート!D85="","",INDEX(障害学生情報入力シート!F:F,※集計※障害学生情報入力シート!D85,1))</f>
        <v/>
      </c>
      <c r="D63" s="173" t="str">
        <f>IF(※集計※障害学生情報入力シート!D85="","",INDEX(障害学生情報入力シート!$I:$I,※集計※障害学生情報入力シート!D85,1))</f>
        <v/>
      </c>
      <c r="E63" s="174">
        <f t="shared" si="0"/>
        <v>0</v>
      </c>
      <c r="F63" s="746">
        <f>IF(※集計※障害学生情報入力シート!D85="",0,INDEX(※集計※障害学生情報入力シート!K:K,※集計※障害学生情報入力シート!D85,1))</f>
        <v>0</v>
      </c>
      <c r="G63" s="75">
        <f>IF(※集計※障害学生情報入力シート!D85="",0,INDEX(※集計※障害学生情報入力シート!L:L,※集計※障害学生情報入力シート!D85,1))</f>
        <v>0</v>
      </c>
      <c r="H63" s="169" t="str">
        <f>IF(※集計※障害学生情報入力シート!D85="","",INDEX(障害学生情報入力シート!D:D,※集計※障害学生情報入力シート!D85,1))</f>
        <v/>
      </c>
      <c r="I63" s="24" t="e">
        <f>VLOOKUP($D63,診断名検索!$G:$K,3,FALSE)</f>
        <v>#N/A</v>
      </c>
      <c r="J63" s="24" t="e">
        <f>VLOOKUP($D63,診断名検索!$G:$K,4,FALSE)</f>
        <v>#N/A</v>
      </c>
      <c r="K63" s="24" t="e">
        <f>VLOOKUP($D63,診断名検索!$G:$K,2,FALSE)</f>
        <v>#N/A</v>
      </c>
      <c r="L63" s="24" t="e">
        <f>VLOOKUP($D63,診断名検索!$G:$K,5,FALSE)</f>
        <v>#N/A</v>
      </c>
      <c r="M63" s="261">
        <v>57</v>
      </c>
      <c r="N63" s="266"/>
      <c r="O63" s="266"/>
      <c r="P63" s="267"/>
      <c r="Q63" s="247"/>
      <c r="R63" s="268"/>
      <c r="S63" s="248"/>
      <c r="T63" s="265"/>
    </row>
    <row r="64" spans="1:20" ht="15" customHeight="1" x14ac:dyDescent="0.4">
      <c r="A64" s="164">
        <v>58</v>
      </c>
      <c r="B64" s="171" t="str">
        <f>IF(※集計※障害学生情報入力シート!D86="","",INDEX(障害学生情報入力シート!E:E,※集計※障害学生情報入力シート!D86,1))</f>
        <v/>
      </c>
      <c r="C64" s="172" t="str">
        <f>IF(※集計※障害学生情報入力シート!D86="","",INDEX(障害学生情報入力シート!F:F,※集計※障害学生情報入力シート!D86,1))</f>
        <v/>
      </c>
      <c r="D64" s="173" t="str">
        <f>IF(※集計※障害学生情報入力シート!D86="","",INDEX(障害学生情報入力シート!$I:$I,※集計※障害学生情報入力シート!D86,1))</f>
        <v/>
      </c>
      <c r="E64" s="174">
        <f t="shared" si="0"/>
        <v>0</v>
      </c>
      <c r="F64" s="746">
        <f>IF(※集計※障害学生情報入力シート!D86="",0,INDEX(※集計※障害学生情報入力シート!K:K,※集計※障害学生情報入力シート!D86,1))</f>
        <v>0</v>
      </c>
      <c r="G64" s="75">
        <f>IF(※集計※障害学生情報入力シート!D86="",0,INDEX(※集計※障害学生情報入力シート!L:L,※集計※障害学生情報入力シート!D86,1))</f>
        <v>0</v>
      </c>
      <c r="H64" s="169" t="str">
        <f>IF(※集計※障害学生情報入力シート!D86="","",INDEX(障害学生情報入力シート!D:D,※集計※障害学生情報入力シート!D86,1))</f>
        <v/>
      </c>
      <c r="I64" s="24" t="e">
        <f>VLOOKUP($D64,診断名検索!$G:$K,3,FALSE)</f>
        <v>#N/A</v>
      </c>
      <c r="J64" s="24" t="e">
        <f>VLOOKUP($D64,診断名検索!$G:$K,4,FALSE)</f>
        <v>#N/A</v>
      </c>
      <c r="K64" s="24" t="e">
        <f>VLOOKUP($D64,診断名検索!$G:$K,2,FALSE)</f>
        <v>#N/A</v>
      </c>
      <c r="L64" s="24" t="e">
        <f>VLOOKUP($D64,診断名検索!$G:$K,5,FALSE)</f>
        <v>#N/A</v>
      </c>
      <c r="M64" s="261">
        <v>58</v>
      </c>
      <c r="N64" s="266"/>
      <c r="O64" s="266"/>
      <c r="P64" s="267"/>
      <c r="Q64" s="247"/>
      <c r="R64" s="268"/>
      <c r="S64" s="248"/>
      <c r="T64" s="265"/>
    </row>
    <row r="65" spans="1:20" ht="15" customHeight="1" x14ac:dyDescent="0.4">
      <c r="A65" s="164">
        <v>59</v>
      </c>
      <c r="B65" s="171" t="str">
        <f>IF(※集計※障害学生情報入力シート!D87="","",INDEX(障害学生情報入力シート!E:E,※集計※障害学生情報入力シート!D87,1))</f>
        <v/>
      </c>
      <c r="C65" s="172" t="str">
        <f>IF(※集計※障害学生情報入力シート!D87="","",INDEX(障害学生情報入力シート!F:F,※集計※障害学生情報入力シート!D87,1))</f>
        <v/>
      </c>
      <c r="D65" s="173" t="str">
        <f>IF(※集計※障害学生情報入力シート!D87="","",INDEX(障害学生情報入力シート!$I:$I,※集計※障害学生情報入力シート!D87,1))</f>
        <v/>
      </c>
      <c r="E65" s="174">
        <f t="shared" si="0"/>
        <v>0</v>
      </c>
      <c r="F65" s="746">
        <f>IF(※集計※障害学生情報入力シート!D87="",0,INDEX(※集計※障害学生情報入力シート!K:K,※集計※障害学生情報入力シート!D87,1))</f>
        <v>0</v>
      </c>
      <c r="G65" s="75">
        <f>IF(※集計※障害学生情報入力シート!D87="",0,INDEX(※集計※障害学生情報入力シート!L:L,※集計※障害学生情報入力シート!D87,1))</f>
        <v>0</v>
      </c>
      <c r="H65" s="169" t="str">
        <f>IF(※集計※障害学生情報入力シート!D87="","",INDEX(障害学生情報入力シート!D:D,※集計※障害学生情報入力シート!D87,1))</f>
        <v/>
      </c>
      <c r="I65" s="24" t="e">
        <f>VLOOKUP($D65,診断名検索!$G:$K,3,FALSE)</f>
        <v>#N/A</v>
      </c>
      <c r="J65" s="24" t="e">
        <f>VLOOKUP($D65,診断名検索!$G:$K,4,FALSE)</f>
        <v>#N/A</v>
      </c>
      <c r="K65" s="24" t="e">
        <f>VLOOKUP($D65,診断名検索!$G:$K,2,FALSE)</f>
        <v>#N/A</v>
      </c>
      <c r="L65" s="24" t="e">
        <f>VLOOKUP($D65,診断名検索!$G:$K,5,FALSE)</f>
        <v>#N/A</v>
      </c>
      <c r="M65" s="261">
        <v>59</v>
      </c>
      <c r="N65" s="266"/>
      <c r="O65" s="266"/>
      <c r="P65" s="267"/>
      <c r="Q65" s="247"/>
      <c r="R65" s="268"/>
      <c r="S65" s="248"/>
      <c r="T65" s="265"/>
    </row>
    <row r="66" spans="1:20" ht="15" customHeight="1" x14ac:dyDescent="0.4">
      <c r="A66" s="164">
        <v>60</v>
      </c>
      <c r="B66" s="171" t="str">
        <f>IF(※集計※障害学生情報入力シート!D88="","",INDEX(障害学生情報入力シート!E:E,※集計※障害学生情報入力シート!D88,1))</f>
        <v/>
      </c>
      <c r="C66" s="172" t="str">
        <f>IF(※集計※障害学生情報入力シート!D88="","",INDEX(障害学生情報入力シート!F:F,※集計※障害学生情報入力シート!D88,1))</f>
        <v/>
      </c>
      <c r="D66" s="173" t="str">
        <f>IF(※集計※障害学生情報入力シート!D88="","",INDEX(障害学生情報入力シート!$I:$I,※集計※障害学生情報入力シート!D88,1))</f>
        <v/>
      </c>
      <c r="E66" s="174">
        <f t="shared" si="0"/>
        <v>0</v>
      </c>
      <c r="F66" s="746">
        <f>IF(※集計※障害学生情報入力シート!D88="",0,INDEX(※集計※障害学生情報入力シート!K:K,※集計※障害学生情報入力シート!D88,1))</f>
        <v>0</v>
      </c>
      <c r="G66" s="75">
        <f>IF(※集計※障害学生情報入力シート!D88="",0,INDEX(※集計※障害学生情報入力シート!L:L,※集計※障害学生情報入力シート!D88,1))</f>
        <v>0</v>
      </c>
      <c r="H66" s="169" t="str">
        <f>IF(※集計※障害学生情報入力シート!D88="","",INDEX(障害学生情報入力シート!D:D,※集計※障害学生情報入力シート!D88,1))</f>
        <v/>
      </c>
      <c r="I66" s="24" t="e">
        <f>VLOOKUP($D66,診断名検索!$G:$K,3,FALSE)</f>
        <v>#N/A</v>
      </c>
      <c r="J66" s="24" t="e">
        <f>VLOOKUP($D66,診断名検索!$G:$K,4,FALSE)</f>
        <v>#N/A</v>
      </c>
      <c r="K66" s="24" t="e">
        <f>VLOOKUP($D66,診断名検索!$G:$K,2,FALSE)</f>
        <v>#N/A</v>
      </c>
      <c r="L66" s="24" t="e">
        <f>VLOOKUP($D66,診断名検索!$G:$K,5,FALSE)</f>
        <v>#N/A</v>
      </c>
      <c r="M66" s="261">
        <v>60</v>
      </c>
      <c r="N66" s="266"/>
      <c r="O66" s="266"/>
      <c r="P66" s="267"/>
      <c r="Q66" s="247"/>
      <c r="R66" s="268"/>
      <c r="S66" s="248"/>
      <c r="T66" s="265"/>
    </row>
    <row r="67" spans="1:20" ht="15" customHeight="1" x14ac:dyDescent="0.4">
      <c r="A67" s="164">
        <v>61</v>
      </c>
      <c r="B67" s="171" t="str">
        <f>IF(※集計※障害学生情報入力シート!D89="","",INDEX(障害学生情報入力シート!E:E,※集計※障害学生情報入力シート!D89,1))</f>
        <v/>
      </c>
      <c r="C67" s="172" t="str">
        <f>IF(※集計※障害学生情報入力シート!D89="","",INDEX(障害学生情報入力シート!F:F,※集計※障害学生情報入力シート!D89,1))</f>
        <v/>
      </c>
      <c r="D67" s="173" t="str">
        <f>IF(※集計※障害学生情報入力シート!D89="","",INDEX(障害学生情報入力シート!$I:$I,※集計※障害学生情報入力シート!D89,1))</f>
        <v/>
      </c>
      <c r="E67" s="174">
        <f t="shared" si="0"/>
        <v>0</v>
      </c>
      <c r="F67" s="746">
        <f>IF(※集計※障害学生情報入力シート!D89="",0,INDEX(※集計※障害学生情報入力シート!K:K,※集計※障害学生情報入力シート!D89,1))</f>
        <v>0</v>
      </c>
      <c r="G67" s="75">
        <f>IF(※集計※障害学生情報入力シート!D89="",0,INDEX(※集計※障害学生情報入力シート!L:L,※集計※障害学生情報入力シート!D89,1))</f>
        <v>0</v>
      </c>
      <c r="H67" s="169" t="str">
        <f>IF(※集計※障害学生情報入力シート!D89="","",INDEX(障害学生情報入力シート!D:D,※集計※障害学生情報入力シート!D89,1))</f>
        <v/>
      </c>
      <c r="I67" s="24" t="e">
        <f>VLOOKUP($D67,診断名検索!$G:$K,3,FALSE)</f>
        <v>#N/A</v>
      </c>
      <c r="J67" s="24" t="e">
        <f>VLOOKUP($D67,診断名検索!$G:$K,4,FALSE)</f>
        <v>#N/A</v>
      </c>
      <c r="K67" s="24" t="e">
        <f>VLOOKUP($D67,診断名検索!$G:$K,2,FALSE)</f>
        <v>#N/A</v>
      </c>
      <c r="L67" s="24" t="e">
        <f>VLOOKUP($D67,診断名検索!$G:$K,5,FALSE)</f>
        <v>#N/A</v>
      </c>
      <c r="M67" s="261">
        <v>61</v>
      </c>
      <c r="N67" s="266"/>
      <c r="O67" s="266"/>
      <c r="P67" s="267"/>
      <c r="Q67" s="247"/>
      <c r="R67" s="268"/>
      <c r="S67" s="248"/>
      <c r="T67" s="265"/>
    </row>
    <row r="68" spans="1:20" ht="15" customHeight="1" x14ac:dyDescent="0.4">
      <c r="A68" s="164">
        <v>62</v>
      </c>
      <c r="B68" s="171" t="str">
        <f>IF(※集計※障害学生情報入力シート!D90="","",INDEX(障害学生情報入力シート!E:E,※集計※障害学生情報入力シート!D90,1))</f>
        <v/>
      </c>
      <c r="C68" s="172" t="str">
        <f>IF(※集計※障害学生情報入力シート!D90="","",INDEX(障害学生情報入力シート!F:F,※集計※障害学生情報入力シート!D90,1))</f>
        <v/>
      </c>
      <c r="D68" s="173" t="str">
        <f>IF(※集計※障害学生情報入力シート!D90="","",INDEX(障害学生情報入力シート!$I:$I,※集計※障害学生情報入力シート!D90,1))</f>
        <v/>
      </c>
      <c r="E68" s="174">
        <f t="shared" si="0"/>
        <v>0</v>
      </c>
      <c r="F68" s="746">
        <f>IF(※集計※障害学生情報入力シート!D90="",0,INDEX(※集計※障害学生情報入力シート!K:K,※集計※障害学生情報入力シート!D90,1))</f>
        <v>0</v>
      </c>
      <c r="G68" s="75">
        <f>IF(※集計※障害学生情報入力シート!D90="",0,INDEX(※集計※障害学生情報入力シート!L:L,※集計※障害学生情報入力シート!D90,1))</f>
        <v>0</v>
      </c>
      <c r="H68" s="169" t="str">
        <f>IF(※集計※障害学生情報入力シート!D90="","",INDEX(障害学生情報入力シート!D:D,※集計※障害学生情報入力シート!D90,1))</f>
        <v/>
      </c>
      <c r="I68" s="24" t="e">
        <f>VLOOKUP($D68,診断名検索!$G:$K,3,FALSE)</f>
        <v>#N/A</v>
      </c>
      <c r="J68" s="24" t="e">
        <f>VLOOKUP($D68,診断名検索!$G:$K,4,FALSE)</f>
        <v>#N/A</v>
      </c>
      <c r="K68" s="24" t="e">
        <f>VLOOKUP($D68,診断名検索!$G:$K,2,FALSE)</f>
        <v>#N/A</v>
      </c>
      <c r="L68" s="24" t="e">
        <f>VLOOKUP($D68,診断名検索!$G:$K,5,FALSE)</f>
        <v>#N/A</v>
      </c>
      <c r="M68" s="261">
        <v>62</v>
      </c>
      <c r="N68" s="266"/>
      <c r="O68" s="266"/>
      <c r="P68" s="267"/>
      <c r="Q68" s="247"/>
      <c r="R68" s="268"/>
      <c r="S68" s="248"/>
      <c r="T68" s="265"/>
    </row>
    <row r="69" spans="1:20" ht="15" customHeight="1" x14ac:dyDescent="0.4">
      <c r="A69" s="164">
        <v>63</v>
      </c>
      <c r="B69" s="171" t="str">
        <f>IF(※集計※障害学生情報入力シート!D91="","",INDEX(障害学生情報入力シート!E:E,※集計※障害学生情報入力シート!D91,1))</f>
        <v/>
      </c>
      <c r="C69" s="172" t="str">
        <f>IF(※集計※障害学生情報入力シート!D91="","",INDEX(障害学生情報入力シート!F:F,※集計※障害学生情報入力シート!D91,1))</f>
        <v/>
      </c>
      <c r="D69" s="173" t="str">
        <f>IF(※集計※障害学生情報入力シート!D91="","",INDEX(障害学生情報入力シート!$I:$I,※集計※障害学生情報入力シート!D91,1))</f>
        <v/>
      </c>
      <c r="E69" s="174">
        <f t="shared" si="0"/>
        <v>0</v>
      </c>
      <c r="F69" s="746">
        <f>IF(※集計※障害学生情報入力シート!D91="",0,INDEX(※集計※障害学生情報入力シート!K:K,※集計※障害学生情報入力シート!D91,1))</f>
        <v>0</v>
      </c>
      <c r="G69" s="75">
        <f>IF(※集計※障害学生情報入力シート!D91="",0,INDEX(※集計※障害学生情報入力シート!L:L,※集計※障害学生情報入力シート!D91,1))</f>
        <v>0</v>
      </c>
      <c r="H69" s="169" t="str">
        <f>IF(※集計※障害学生情報入力シート!D91="","",INDEX(障害学生情報入力シート!D:D,※集計※障害学生情報入力シート!D91,1))</f>
        <v/>
      </c>
      <c r="I69" s="24" t="e">
        <f>VLOOKUP($D69,診断名検索!$G:$K,3,FALSE)</f>
        <v>#N/A</v>
      </c>
      <c r="J69" s="24" t="e">
        <f>VLOOKUP($D69,診断名検索!$G:$K,4,FALSE)</f>
        <v>#N/A</v>
      </c>
      <c r="K69" s="24" t="e">
        <f>VLOOKUP($D69,診断名検索!$G:$K,2,FALSE)</f>
        <v>#N/A</v>
      </c>
      <c r="L69" s="24" t="e">
        <f>VLOOKUP($D69,診断名検索!$G:$K,5,FALSE)</f>
        <v>#N/A</v>
      </c>
      <c r="M69" s="261">
        <v>63</v>
      </c>
      <c r="N69" s="266"/>
      <c r="O69" s="266"/>
      <c r="P69" s="267"/>
      <c r="Q69" s="247"/>
      <c r="R69" s="268"/>
      <c r="S69" s="248"/>
      <c r="T69" s="265"/>
    </row>
    <row r="70" spans="1:20" ht="15" customHeight="1" x14ac:dyDescent="0.4">
      <c r="A70" s="164">
        <v>64</v>
      </c>
      <c r="B70" s="171" t="str">
        <f>IF(※集計※障害学生情報入力シート!D92="","",INDEX(障害学生情報入力シート!E:E,※集計※障害学生情報入力シート!D92,1))</f>
        <v/>
      </c>
      <c r="C70" s="172" t="str">
        <f>IF(※集計※障害学生情報入力シート!D92="","",INDEX(障害学生情報入力シート!F:F,※集計※障害学生情報入力シート!D92,1))</f>
        <v/>
      </c>
      <c r="D70" s="173" t="str">
        <f>IF(※集計※障害学生情報入力シート!D92="","",INDEX(障害学生情報入力シート!$I:$I,※集計※障害学生情報入力シート!D92,1))</f>
        <v/>
      </c>
      <c r="E70" s="174">
        <f t="shared" si="0"/>
        <v>0</v>
      </c>
      <c r="F70" s="746">
        <f>IF(※集計※障害学生情報入力シート!D92="",0,INDEX(※集計※障害学生情報入力シート!K:K,※集計※障害学生情報入力シート!D92,1))</f>
        <v>0</v>
      </c>
      <c r="G70" s="75">
        <f>IF(※集計※障害学生情報入力シート!D92="",0,INDEX(※集計※障害学生情報入力シート!L:L,※集計※障害学生情報入力シート!D92,1))</f>
        <v>0</v>
      </c>
      <c r="H70" s="169" t="str">
        <f>IF(※集計※障害学生情報入力シート!D92="","",INDEX(障害学生情報入力シート!D:D,※集計※障害学生情報入力シート!D92,1))</f>
        <v/>
      </c>
      <c r="I70" s="24" t="e">
        <f>VLOOKUP($D70,診断名検索!$G:$K,3,FALSE)</f>
        <v>#N/A</v>
      </c>
      <c r="J70" s="24" t="e">
        <f>VLOOKUP($D70,診断名検索!$G:$K,4,FALSE)</f>
        <v>#N/A</v>
      </c>
      <c r="K70" s="24" t="e">
        <f>VLOOKUP($D70,診断名検索!$G:$K,2,FALSE)</f>
        <v>#N/A</v>
      </c>
      <c r="L70" s="24" t="e">
        <f>VLOOKUP($D70,診断名検索!$G:$K,5,FALSE)</f>
        <v>#N/A</v>
      </c>
      <c r="M70" s="261">
        <v>64</v>
      </c>
      <c r="N70" s="266"/>
      <c r="O70" s="266"/>
      <c r="P70" s="267"/>
      <c r="Q70" s="247"/>
      <c r="R70" s="268"/>
      <c r="S70" s="248"/>
      <c r="T70" s="265"/>
    </row>
    <row r="71" spans="1:20" ht="15" customHeight="1" x14ac:dyDescent="0.4">
      <c r="A71" s="164">
        <v>65</v>
      </c>
      <c r="B71" s="171" t="str">
        <f>IF(※集計※障害学生情報入力シート!D93="","",INDEX(障害学生情報入力シート!E:E,※集計※障害学生情報入力シート!D93,1))</f>
        <v/>
      </c>
      <c r="C71" s="172" t="str">
        <f>IF(※集計※障害学生情報入力シート!D93="","",INDEX(障害学生情報入力シート!F:F,※集計※障害学生情報入力シート!D93,1))</f>
        <v/>
      </c>
      <c r="D71" s="173" t="str">
        <f>IF(※集計※障害学生情報入力シート!D93="","",INDEX(障害学生情報入力シート!$I:$I,※集計※障害学生情報入力シート!D93,1))</f>
        <v/>
      </c>
      <c r="E71" s="174">
        <f t="shared" si="0"/>
        <v>0</v>
      </c>
      <c r="F71" s="746">
        <f>IF(※集計※障害学生情報入力シート!D93="",0,INDEX(※集計※障害学生情報入力シート!K:K,※集計※障害学生情報入力シート!D93,1))</f>
        <v>0</v>
      </c>
      <c r="G71" s="75">
        <f>IF(※集計※障害学生情報入力シート!D93="",0,INDEX(※集計※障害学生情報入力シート!L:L,※集計※障害学生情報入力シート!D93,1))</f>
        <v>0</v>
      </c>
      <c r="H71" s="169" t="str">
        <f>IF(※集計※障害学生情報入力シート!D93="","",INDEX(障害学生情報入力シート!D:D,※集計※障害学生情報入力シート!D93,1))</f>
        <v/>
      </c>
      <c r="I71" s="24" t="e">
        <f>VLOOKUP($D71,診断名検索!$G:$K,3,FALSE)</f>
        <v>#N/A</v>
      </c>
      <c r="J71" s="24" t="e">
        <f>VLOOKUP($D71,診断名検索!$G:$K,4,FALSE)</f>
        <v>#N/A</v>
      </c>
      <c r="K71" s="24" t="e">
        <f>VLOOKUP($D71,診断名検索!$G:$K,2,FALSE)</f>
        <v>#N/A</v>
      </c>
      <c r="L71" s="24" t="e">
        <f>VLOOKUP($D71,診断名検索!$G:$K,5,FALSE)</f>
        <v>#N/A</v>
      </c>
      <c r="M71" s="261">
        <v>65</v>
      </c>
      <c r="N71" s="266"/>
      <c r="O71" s="266"/>
      <c r="P71" s="267"/>
      <c r="Q71" s="247"/>
      <c r="R71" s="268"/>
      <c r="S71" s="248"/>
      <c r="T71" s="265"/>
    </row>
    <row r="72" spans="1:20" ht="15" customHeight="1" x14ac:dyDescent="0.4">
      <c r="A72" s="164">
        <v>66</v>
      </c>
      <c r="B72" s="171" t="str">
        <f>IF(※集計※障害学生情報入力シート!D94="","",INDEX(障害学生情報入力シート!E:E,※集計※障害学生情報入力シート!D94,1))</f>
        <v/>
      </c>
      <c r="C72" s="172" t="str">
        <f>IF(※集計※障害学生情報入力シート!D94="","",INDEX(障害学生情報入力シート!F:F,※集計※障害学生情報入力シート!D94,1))</f>
        <v/>
      </c>
      <c r="D72" s="173" t="str">
        <f>IF(※集計※障害学生情報入力シート!D94="","",INDEX(障害学生情報入力シート!$I:$I,※集計※障害学生情報入力シート!D94,1))</f>
        <v/>
      </c>
      <c r="E72" s="174">
        <f t="shared" ref="E72:E106" si="1">IF(D72="",0,1)</f>
        <v>0</v>
      </c>
      <c r="F72" s="746">
        <f>IF(※集計※障害学生情報入力シート!D94="",0,INDEX(※集計※障害学生情報入力シート!K:K,※集計※障害学生情報入力シート!D94,1))</f>
        <v>0</v>
      </c>
      <c r="G72" s="75">
        <f>IF(※集計※障害学生情報入力シート!D94="",0,INDEX(※集計※障害学生情報入力シート!L:L,※集計※障害学生情報入力シート!D94,1))</f>
        <v>0</v>
      </c>
      <c r="H72" s="169" t="str">
        <f>IF(※集計※障害学生情報入力シート!D94="","",INDEX(障害学生情報入力シート!D:D,※集計※障害学生情報入力シート!D94,1))</f>
        <v/>
      </c>
      <c r="I72" s="24" t="e">
        <f>VLOOKUP($D72,診断名検索!$G:$K,3,FALSE)</f>
        <v>#N/A</v>
      </c>
      <c r="J72" s="24" t="e">
        <f>VLOOKUP($D72,診断名検索!$G:$K,4,FALSE)</f>
        <v>#N/A</v>
      </c>
      <c r="K72" s="24" t="e">
        <f>VLOOKUP($D72,診断名検索!$G:$K,2,FALSE)</f>
        <v>#N/A</v>
      </c>
      <c r="L72" s="24" t="e">
        <f>VLOOKUP($D72,診断名検索!$G:$K,5,FALSE)</f>
        <v>#N/A</v>
      </c>
      <c r="M72" s="261">
        <v>66</v>
      </c>
      <c r="N72" s="266"/>
      <c r="O72" s="266"/>
      <c r="P72" s="267"/>
      <c r="Q72" s="247"/>
      <c r="R72" s="268"/>
      <c r="S72" s="248"/>
      <c r="T72" s="265"/>
    </row>
    <row r="73" spans="1:20" ht="15" customHeight="1" x14ac:dyDescent="0.4">
      <c r="A73" s="164">
        <v>67</v>
      </c>
      <c r="B73" s="171" t="str">
        <f>IF(※集計※障害学生情報入力シート!D95="","",INDEX(障害学生情報入力シート!E:E,※集計※障害学生情報入力シート!D95,1))</f>
        <v/>
      </c>
      <c r="C73" s="172" t="str">
        <f>IF(※集計※障害学生情報入力シート!D95="","",INDEX(障害学生情報入力シート!F:F,※集計※障害学生情報入力シート!D95,1))</f>
        <v/>
      </c>
      <c r="D73" s="173" t="str">
        <f>IF(※集計※障害学生情報入力シート!D95="","",INDEX(障害学生情報入力シート!$I:$I,※集計※障害学生情報入力シート!D95,1))</f>
        <v/>
      </c>
      <c r="E73" s="174">
        <f t="shared" si="1"/>
        <v>0</v>
      </c>
      <c r="F73" s="746">
        <f>IF(※集計※障害学生情報入力シート!D95="",0,INDEX(※集計※障害学生情報入力シート!K:K,※集計※障害学生情報入力シート!D95,1))</f>
        <v>0</v>
      </c>
      <c r="G73" s="75">
        <f>IF(※集計※障害学生情報入力シート!D95="",0,INDEX(※集計※障害学生情報入力シート!L:L,※集計※障害学生情報入力シート!D95,1))</f>
        <v>0</v>
      </c>
      <c r="H73" s="169" t="str">
        <f>IF(※集計※障害学生情報入力シート!D95="","",INDEX(障害学生情報入力シート!D:D,※集計※障害学生情報入力シート!D95,1))</f>
        <v/>
      </c>
      <c r="I73" s="24" t="e">
        <f>VLOOKUP($D73,診断名検索!$G:$K,3,FALSE)</f>
        <v>#N/A</v>
      </c>
      <c r="J73" s="24" t="e">
        <f>VLOOKUP($D73,診断名検索!$G:$K,4,FALSE)</f>
        <v>#N/A</v>
      </c>
      <c r="K73" s="24" t="e">
        <f>VLOOKUP($D73,診断名検索!$G:$K,2,FALSE)</f>
        <v>#N/A</v>
      </c>
      <c r="L73" s="24" t="e">
        <f>VLOOKUP($D73,診断名検索!$G:$K,5,FALSE)</f>
        <v>#N/A</v>
      </c>
      <c r="M73" s="261">
        <v>67</v>
      </c>
      <c r="N73" s="266"/>
      <c r="O73" s="266"/>
      <c r="P73" s="267"/>
      <c r="Q73" s="247"/>
      <c r="R73" s="268"/>
      <c r="S73" s="248"/>
      <c r="T73" s="265"/>
    </row>
    <row r="74" spans="1:20" ht="15" customHeight="1" x14ac:dyDescent="0.4">
      <c r="A74" s="164">
        <v>68</v>
      </c>
      <c r="B74" s="171" t="str">
        <f>IF(※集計※障害学生情報入力シート!D96="","",INDEX(障害学生情報入力シート!E:E,※集計※障害学生情報入力シート!D96,1))</f>
        <v/>
      </c>
      <c r="C74" s="172" t="str">
        <f>IF(※集計※障害学生情報入力シート!D96="","",INDEX(障害学生情報入力シート!F:F,※集計※障害学生情報入力シート!D96,1))</f>
        <v/>
      </c>
      <c r="D74" s="173" t="str">
        <f>IF(※集計※障害学生情報入力シート!D96="","",INDEX(障害学生情報入力シート!$I:$I,※集計※障害学生情報入力シート!D96,1))</f>
        <v/>
      </c>
      <c r="E74" s="174">
        <f t="shared" si="1"/>
        <v>0</v>
      </c>
      <c r="F74" s="746">
        <f>IF(※集計※障害学生情報入力シート!D96="",0,INDEX(※集計※障害学生情報入力シート!K:K,※集計※障害学生情報入力シート!D96,1))</f>
        <v>0</v>
      </c>
      <c r="G74" s="75">
        <f>IF(※集計※障害学生情報入力シート!D96="",0,INDEX(※集計※障害学生情報入力シート!L:L,※集計※障害学生情報入力シート!D96,1))</f>
        <v>0</v>
      </c>
      <c r="H74" s="169" t="str">
        <f>IF(※集計※障害学生情報入力シート!D96="","",INDEX(障害学生情報入力シート!D:D,※集計※障害学生情報入力シート!D96,1))</f>
        <v/>
      </c>
      <c r="I74" s="24" t="e">
        <f>VLOOKUP($D74,診断名検索!$G:$K,3,FALSE)</f>
        <v>#N/A</v>
      </c>
      <c r="J74" s="24" t="e">
        <f>VLOOKUP($D74,診断名検索!$G:$K,4,FALSE)</f>
        <v>#N/A</v>
      </c>
      <c r="K74" s="24" t="e">
        <f>VLOOKUP($D74,診断名検索!$G:$K,2,FALSE)</f>
        <v>#N/A</v>
      </c>
      <c r="L74" s="24" t="e">
        <f>VLOOKUP($D74,診断名検索!$G:$K,5,FALSE)</f>
        <v>#N/A</v>
      </c>
      <c r="M74" s="261">
        <v>68</v>
      </c>
      <c r="N74" s="266"/>
      <c r="O74" s="266"/>
      <c r="P74" s="267"/>
      <c r="Q74" s="247"/>
      <c r="R74" s="268"/>
      <c r="S74" s="248"/>
      <c r="T74" s="265"/>
    </row>
    <row r="75" spans="1:20" ht="15" customHeight="1" x14ac:dyDescent="0.4">
      <c r="A75" s="164">
        <v>69</v>
      </c>
      <c r="B75" s="171" t="str">
        <f>IF(※集計※障害学生情報入力シート!D97="","",INDEX(障害学生情報入力シート!E:E,※集計※障害学生情報入力シート!D97,1))</f>
        <v/>
      </c>
      <c r="C75" s="172" t="str">
        <f>IF(※集計※障害学生情報入力シート!D97="","",INDEX(障害学生情報入力シート!F:F,※集計※障害学生情報入力シート!D97,1))</f>
        <v/>
      </c>
      <c r="D75" s="173" t="str">
        <f>IF(※集計※障害学生情報入力シート!D97="","",INDEX(障害学生情報入力シート!$I:$I,※集計※障害学生情報入力シート!D97,1))</f>
        <v/>
      </c>
      <c r="E75" s="174">
        <f t="shared" si="1"/>
        <v>0</v>
      </c>
      <c r="F75" s="746">
        <f>IF(※集計※障害学生情報入力シート!D97="",0,INDEX(※集計※障害学生情報入力シート!K:K,※集計※障害学生情報入力シート!D97,1))</f>
        <v>0</v>
      </c>
      <c r="G75" s="75">
        <f>IF(※集計※障害学生情報入力シート!D97="",0,INDEX(※集計※障害学生情報入力シート!L:L,※集計※障害学生情報入力シート!D97,1))</f>
        <v>0</v>
      </c>
      <c r="H75" s="169" t="str">
        <f>IF(※集計※障害学生情報入力シート!D97="","",INDEX(障害学生情報入力シート!D:D,※集計※障害学生情報入力シート!D97,1))</f>
        <v/>
      </c>
      <c r="I75" s="24" t="e">
        <f>VLOOKUP($D75,診断名検索!$G:$K,3,FALSE)</f>
        <v>#N/A</v>
      </c>
      <c r="J75" s="24" t="e">
        <f>VLOOKUP($D75,診断名検索!$G:$K,4,FALSE)</f>
        <v>#N/A</v>
      </c>
      <c r="K75" s="24" t="e">
        <f>VLOOKUP($D75,診断名検索!$G:$K,2,FALSE)</f>
        <v>#N/A</v>
      </c>
      <c r="L75" s="24" t="e">
        <f>VLOOKUP($D75,診断名検索!$G:$K,5,FALSE)</f>
        <v>#N/A</v>
      </c>
      <c r="M75" s="261">
        <v>69</v>
      </c>
      <c r="N75" s="266"/>
      <c r="O75" s="266"/>
      <c r="P75" s="267"/>
      <c r="Q75" s="247"/>
      <c r="R75" s="268"/>
      <c r="S75" s="248"/>
      <c r="T75" s="265"/>
    </row>
    <row r="76" spans="1:20" ht="15" customHeight="1" x14ac:dyDescent="0.4">
      <c r="A76" s="164">
        <v>70</v>
      </c>
      <c r="B76" s="171" t="str">
        <f>IF(※集計※障害学生情報入力シート!D98="","",INDEX(障害学生情報入力シート!E:E,※集計※障害学生情報入力シート!D98,1))</f>
        <v/>
      </c>
      <c r="C76" s="172" t="str">
        <f>IF(※集計※障害学生情報入力シート!D98="","",INDEX(障害学生情報入力シート!F:F,※集計※障害学生情報入力シート!D98,1))</f>
        <v/>
      </c>
      <c r="D76" s="173" t="str">
        <f>IF(※集計※障害学生情報入力シート!D98="","",INDEX(障害学生情報入力シート!$I:$I,※集計※障害学生情報入力シート!D98,1))</f>
        <v/>
      </c>
      <c r="E76" s="174">
        <f t="shared" si="1"/>
        <v>0</v>
      </c>
      <c r="F76" s="746">
        <f>IF(※集計※障害学生情報入力シート!D98="",0,INDEX(※集計※障害学生情報入力シート!K:K,※集計※障害学生情報入力シート!D98,1))</f>
        <v>0</v>
      </c>
      <c r="G76" s="75">
        <f>IF(※集計※障害学生情報入力シート!D98="",0,INDEX(※集計※障害学生情報入力シート!L:L,※集計※障害学生情報入力シート!D98,1))</f>
        <v>0</v>
      </c>
      <c r="H76" s="169" t="str">
        <f>IF(※集計※障害学生情報入力シート!D98="","",INDEX(障害学生情報入力シート!D:D,※集計※障害学生情報入力シート!D98,1))</f>
        <v/>
      </c>
      <c r="I76" s="24" t="e">
        <f>VLOOKUP($D76,診断名検索!$G:$K,3,FALSE)</f>
        <v>#N/A</v>
      </c>
      <c r="J76" s="24" t="e">
        <f>VLOOKUP($D76,診断名検索!$G:$K,4,FALSE)</f>
        <v>#N/A</v>
      </c>
      <c r="K76" s="24" t="e">
        <f>VLOOKUP($D76,診断名検索!$G:$K,2,FALSE)</f>
        <v>#N/A</v>
      </c>
      <c r="L76" s="24" t="e">
        <f>VLOOKUP($D76,診断名検索!$G:$K,5,FALSE)</f>
        <v>#N/A</v>
      </c>
      <c r="M76" s="261">
        <v>70</v>
      </c>
      <c r="N76" s="266"/>
      <c r="O76" s="266"/>
      <c r="P76" s="267"/>
      <c r="Q76" s="247"/>
      <c r="R76" s="268"/>
      <c r="S76" s="248"/>
      <c r="T76" s="265"/>
    </row>
    <row r="77" spans="1:20" ht="15" customHeight="1" x14ac:dyDescent="0.4">
      <c r="A77" s="164">
        <v>71</v>
      </c>
      <c r="B77" s="171" t="str">
        <f>IF(※集計※障害学生情報入力シート!D99="","",INDEX(障害学生情報入力シート!E:E,※集計※障害学生情報入力シート!D99,1))</f>
        <v/>
      </c>
      <c r="C77" s="172" t="str">
        <f>IF(※集計※障害学生情報入力シート!D99="","",INDEX(障害学生情報入力シート!F:F,※集計※障害学生情報入力シート!D99,1))</f>
        <v/>
      </c>
      <c r="D77" s="173" t="str">
        <f>IF(※集計※障害学生情報入力シート!D99="","",INDEX(障害学生情報入力シート!$I:$I,※集計※障害学生情報入力シート!D99,1))</f>
        <v/>
      </c>
      <c r="E77" s="174">
        <f t="shared" si="1"/>
        <v>0</v>
      </c>
      <c r="F77" s="746">
        <f>IF(※集計※障害学生情報入力シート!D99="",0,INDEX(※集計※障害学生情報入力シート!K:K,※集計※障害学生情報入力シート!D99,1))</f>
        <v>0</v>
      </c>
      <c r="G77" s="75">
        <f>IF(※集計※障害学生情報入力シート!D99="",0,INDEX(※集計※障害学生情報入力シート!L:L,※集計※障害学生情報入力シート!D99,1))</f>
        <v>0</v>
      </c>
      <c r="H77" s="169" t="str">
        <f>IF(※集計※障害学生情報入力シート!D99="","",INDEX(障害学生情報入力シート!D:D,※集計※障害学生情報入力シート!D99,1))</f>
        <v/>
      </c>
      <c r="I77" s="24" t="e">
        <f>VLOOKUP($D77,診断名検索!$G:$K,3,FALSE)</f>
        <v>#N/A</v>
      </c>
      <c r="J77" s="24" t="e">
        <f>VLOOKUP($D77,診断名検索!$G:$K,4,FALSE)</f>
        <v>#N/A</v>
      </c>
      <c r="K77" s="24" t="e">
        <f>VLOOKUP($D77,診断名検索!$G:$K,2,FALSE)</f>
        <v>#N/A</v>
      </c>
      <c r="L77" s="24" t="e">
        <f>VLOOKUP($D77,診断名検索!$G:$K,5,FALSE)</f>
        <v>#N/A</v>
      </c>
      <c r="M77" s="261">
        <v>71</v>
      </c>
      <c r="N77" s="266"/>
      <c r="O77" s="266"/>
      <c r="P77" s="267"/>
      <c r="Q77" s="247"/>
      <c r="R77" s="268"/>
      <c r="S77" s="248"/>
      <c r="T77" s="265"/>
    </row>
    <row r="78" spans="1:20" ht="15" customHeight="1" x14ac:dyDescent="0.4">
      <c r="A78" s="164">
        <v>72</v>
      </c>
      <c r="B78" s="171" t="str">
        <f>IF(※集計※障害学生情報入力シート!D100="","",INDEX(障害学生情報入力シート!E:E,※集計※障害学生情報入力シート!D100,1))</f>
        <v/>
      </c>
      <c r="C78" s="172" t="str">
        <f>IF(※集計※障害学生情報入力シート!D100="","",INDEX(障害学生情報入力シート!F:F,※集計※障害学生情報入力シート!D100,1))</f>
        <v/>
      </c>
      <c r="D78" s="173" t="str">
        <f>IF(※集計※障害学生情報入力シート!D100="","",INDEX(障害学生情報入力シート!$I:$I,※集計※障害学生情報入力シート!D100,1))</f>
        <v/>
      </c>
      <c r="E78" s="174">
        <f t="shared" si="1"/>
        <v>0</v>
      </c>
      <c r="F78" s="746">
        <f>IF(※集計※障害学生情報入力シート!D100="",0,INDEX(※集計※障害学生情報入力シート!K:K,※集計※障害学生情報入力シート!D100,1))</f>
        <v>0</v>
      </c>
      <c r="G78" s="75">
        <f>IF(※集計※障害学生情報入力シート!D100="",0,INDEX(※集計※障害学生情報入力シート!L:L,※集計※障害学生情報入力シート!D100,1))</f>
        <v>0</v>
      </c>
      <c r="H78" s="169" t="str">
        <f>IF(※集計※障害学生情報入力シート!D100="","",INDEX(障害学生情報入力シート!D:D,※集計※障害学生情報入力シート!D100,1))</f>
        <v/>
      </c>
      <c r="I78" s="24" t="e">
        <f>VLOOKUP($D78,診断名検索!$G:$K,3,FALSE)</f>
        <v>#N/A</v>
      </c>
      <c r="J78" s="24" t="e">
        <f>VLOOKUP($D78,診断名検索!$G:$K,4,FALSE)</f>
        <v>#N/A</v>
      </c>
      <c r="K78" s="24" t="e">
        <f>VLOOKUP($D78,診断名検索!$G:$K,2,FALSE)</f>
        <v>#N/A</v>
      </c>
      <c r="L78" s="24" t="e">
        <f>VLOOKUP($D78,診断名検索!$G:$K,5,FALSE)</f>
        <v>#N/A</v>
      </c>
      <c r="M78" s="261">
        <v>72</v>
      </c>
      <c r="N78" s="266"/>
      <c r="O78" s="266"/>
      <c r="P78" s="267"/>
      <c r="Q78" s="247"/>
      <c r="R78" s="268"/>
      <c r="S78" s="248"/>
      <c r="T78" s="265"/>
    </row>
    <row r="79" spans="1:20" ht="15" customHeight="1" x14ac:dyDescent="0.4">
      <c r="A79" s="164">
        <v>73</v>
      </c>
      <c r="B79" s="171" t="str">
        <f>IF(※集計※障害学生情報入力シート!D101="","",INDEX(障害学生情報入力シート!E:E,※集計※障害学生情報入力シート!D101,1))</f>
        <v/>
      </c>
      <c r="C79" s="172" t="str">
        <f>IF(※集計※障害学生情報入力シート!D101="","",INDEX(障害学生情報入力シート!F:F,※集計※障害学生情報入力シート!D101,1))</f>
        <v/>
      </c>
      <c r="D79" s="173" t="str">
        <f>IF(※集計※障害学生情報入力シート!D101="","",INDEX(障害学生情報入力シート!$I:$I,※集計※障害学生情報入力シート!D101,1))</f>
        <v/>
      </c>
      <c r="E79" s="174">
        <f t="shared" si="1"/>
        <v>0</v>
      </c>
      <c r="F79" s="746">
        <f>IF(※集計※障害学生情報入力シート!D101="",0,INDEX(※集計※障害学生情報入力シート!K:K,※集計※障害学生情報入力シート!D101,1))</f>
        <v>0</v>
      </c>
      <c r="G79" s="75">
        <f>IF(※集計※障害学生情報入力シート!D101="",0,INDEX(※集計※障害学生情報入力シート!L:L,※集計※障害学生情報入力シート!D101,1))</f>
        <v>0</v>
      </c>
      <c r="H79" s="169" t="str">
        <f>IF(※集計※障害学生情報入力シート!D101="","",INDEX(障害学生情報入力シート!D:D,※集計※障害学生情報入力シート!D101,1))</f>
        <v/>
      </c>
      <c r="I79" s="24" t="e">
        <f>VLOOKUP($D79,診断名検索!$G:$K,3,FALSE)</f>
        <v>#N/A</v>
      </c>
      <c r="J79" s="24" t="e">
        <f>VLOOKUP($D79,診断名検索!$G:$K,4,FALSE)</f>
        <v>#N/A</v>
      </c>
      <c r="K79" s="24" t="e">
        <f>VLOOKUP($D79,診断名検索!$G:$K,2,FALSE)</f>
        <v>#N/A</v>
      </c>
      <c r="L79" s="24" t="e">
        <f>VLOOKUP($D79,診断名検索!$G:$K,5,FALSE)</f>
        <v>#N/A</v>
      </c>
      <c r="M79" s="261">
        <v>73</v>
      </c>
      <c r="N79" s="266"/>
      <c r="O79" s="266"/>
      <c r="P79" s="267"/>
      <c r="Q79" s="247"/>
      <c r="R79" s="268"/>
      <c r="S79" s="248"/>
      <c r="T79" s="265"/>
    </row>
    <row r="80" spans="1:20" ht="15" customHeight="1" x14ac:dyDescent="0.4">
      <c r="A80" s="164">
        <v>74</v>
      </c>
      <c r="B80" s="171" t="str">
        <f>IF(※集計※障害学生情報入力シート!D102="","",INDEX(障害学生情報入力シート!E:E,※集計※障害学生情報入力シート!D102,1))</f>
        <v/>
      </c>
      <c r="C80" s="172" t="str">
        <f>IF(※集計※障害学生情報入力シート!D102="","",INDEX(障害学生情報入力シート!F:F,※集計※障害学生情報入力シート!D102,1))</f>
        <v/>
      </c>
      <c r="D80" s="173" t="str">
        <f>IF(※集計※障害学生情報入力シート!D102="","",INDEX(障害学生情報入力シート!$I:$I,※集計※障害学生情報入力シート!D102,1))</f>
        <v/>
      </c>
      <c r="E80" s="174">
        <f t="shared" si="1"/>
        <v>0</v>
      </c>
      <c r="F80" s="746">
        <f>IF(※集計※障害学生情報入力シート!D102="",0,INDEX(※集計※障害学生情報入力シート!K:K,※集計※障害学生情報入力シート!D102,1))</f>
        <v>0</v>
      </c>
      <c r="G80" s="75">
        <f>IF(※集計※障害学生情報入力シート!D102="",0,INDEX(※集計※障害学生情報入力シート!L:L,※集計※障害学生情報入力シート!D102,1))</f>
        <v>0</v>
      </c>
      <c r="H80" s="169" t="str">
        <f>IF(※集計※障害学生情報入力シート!D102="","",INDEX(障害学生情報入力シート!D:D,※集計※障害学生情報入力シート!D102,1))</f>
        <v/>
      </c>
      <c r="I80" s="24" t="e">
        <f>VLOOKUP($D80,診断名検索!$G:$K,3,FALSE)</f>
        <v>#N/A</v>
      </c>
      <c r="J80" s="24" t="e">
        <f>VLOOKUP($D80,診断名検索!$G:$K,4,FALSE)</f>
        <v>#N/A</v>
      </c>
      <c r="K80" s="24" t="e">
        <f>VLOOKUP($D80,診断名検索!$G:$K,2,FALSE)</f>
        <v>#N/A</v>
      </c>
      <c r="L80" s="24" t="e">
        <f>VLOOKUP($D80,診断名検索!$G:$K,5,FALSE)</f>
        <v>#N/A</v>
      </c>
      <c r="M80" s="261">
        <v>74</v>
      </c>
      <c r="N80" s="266"/>
      <c r="O80" s="266"/>
      <c r="P80" s="267"/>
      <c r="Q80" s="247"/>
      <c r="R80" s="268"/>
      <c r="S80" s="248"/>
      <c r="T80" s="265"/>
    </row>
    <row r="81" spans="1:20" ht="15" customHeight="1" x14ac:dyDescent="0.4">
      <c r="A81" s="164">
        <v>75</v>
      </c>
      <c r="B81" s="171" t="str">
        <f>IF(※集計※障害学生情報入力シート!D103="","",INDEX(障害学生情報入力シート!E:E,※集計※障害学生情報入力シート!D103,1))</f>
        <v/>
      </c>
      <c r="C81" s="172" t="str">
        <f>IF(※集計※障害学生情報入力シート!D103="","",INDEX(障害学生情報入力シート!F:F,※集計※障害学生情報入力シート!D103,1))</f>
        <v/>
      </c>
      <c r="D81" s="173" t="str">
        <f>IF(※集計※障害学生情報入力シート!D103="","",INDEX(障害学生情報入力シート!$I:$I,※集計※障害学生情報入力シート!D103,1))</f>
        <v/>
      </c>
      <c r="E81" s="174">
        <f t="shared" si="1"/>
        <v>0</v>
      </c>
      <c r="F81" s="746">
        <f>IF(※集計※障害学生情報入力シート!D103="",0,INDEX(※集計※障害学生情報入力シート!K:K,※集計※障害学生情報入力シート!D103,1))</f>
        <v>0</v>
      </c>
      <c r="G81" s="75">
        <f>IF(※集計※障害学生情報入力シート!D103="",0,INDEX(※集計※障害学生情報入力シート!L:L,※集計※障害学生情報入力シート!D103,1))</f>
        <v>0</v>
      </c>
      <c r="H81" s="169" t="str">
        <f>IF(※集計※障害学生情報入力シート!D103="","",INDEX(障害学生情報入力シート!D:D,※集計※障害学生情報入力シート!D103,1))</f>
        <v/>
      </c>
      <c r="I81" s="24" t="e">
        <f>VLOOKUP($D81,診断名検索!$G:$K,3,FALSE)</f>
        <v>#N/A</v>
      </c>
      <c r="J81" s="24" t="e">
        <f>VLOOKUP($D81,診断名検索!$G:$K,4,FALSE)</f>
        <v>#N/A</v>
      </c>
      <c r="K81" s="24" t="e">
        <f>VLOOKUP($D81,診断名検索!$G:$K,2,FALSE)</f>
        <v>#N/A</v>
      </c>
      <c r="L81" s="24" t="e">
        <f>VLOOKUP($D81,診断名検索!$G:$K,5,FALSE)</f>
        <v>#N/A</v>
      </c>
      <c r="M81" s="261">
        <v>75</v>
      </c>
      <c r="N81" s="266"/>
      <c r="O81" s="266"/>
      <c r="P81" s="267"/>
      <c r="Q81" s="247"/>
      <c r="R81" s="268"/>
      <c r="S81" s="248"/>
      <c r="T81" s="265"/>
    </row>
    <row r="82" spans="1:20" ht="15" customHeight="1" x14ac:dyDescent="0.4">
      <c r="A82" s="164">
        <v>76</v>
      </c>
      <c r="B82" s="171" t="str">
        <f>IF(※集計※障害学生情報入力シート!D104="","",INDEX(障害学生情報入力シート!E:E,※集計※障害学生情報入力シート!D104,1))</f>
        <v/>
      </c>
      <c r="C82" s="172" t="str">
        <f>IF(※集計※障害学生情報入力シート!D104="","",INDEX(障害学生情報入力シート!F:F,※集計※障害学生情報入力シート!D104,1))</f>
        <v/>
      </c>
      <c r="D82" s="173" t="str">
        <f>IF(※集計※障害学生情報入力シート!D104="","",INDEX(障害学生情報入力シート!$I:$I,※集計※障害学生情報入力シート!D104,1))</f>
        <v/>
      </c>
      <c r="E82" s="174">
        <f t="shared" si="1"/>
        <v>0</v>
      </c>
      <c r="F82" s="746">
        <f>IF(※集計※障害学生情報入力シート!D104="",0,INDEX(※集計※障害学生情報入力シート!K:K,※集計※障害学生情報入力シート!D104,1))</f>
        <v>0</v>
      </c>
      <c r="G82" s="75">
        <f>IF(※集計※障害学生情報入力シート!D104="",0,INDEX(※集計※障害学生情報入力シート!L:L,※集計※障害学生情報入力シート!D104,1))</f>
        <v>0</v>
      </c>
      <c r="H82" s="169" t="str">
        <f>IF(※集計※障害学生情報入力シート!D104="","",INDEX(障害学生情報入力シート!D:D,※集計※障害学生情報入力シート!D104,1))</f>
        <v/>
      </c>
      <c r="I82" s="24" t="e">
        <f>VLOOKUP($D82,診断名検索!$G:$K,3,FALSE)</f>
        <v>#N/A</v>
      </c>
      <c r="J82" s="24" t="e">
        <f>VLOOKUP($D82,診断名検索!$G:$K,4,FALSE)</f>
        <v>#N/A</v>
      </c>
      <c r="K82" s="24" t="e">
        <f>VLOOKUP($D82,診断名検索!$G:$K,2,FALSE)</f>
        <v>#N/A</v>
      </c>
      <c r="L82" s="24" t="e">
        <f>VLOOKUP($D82,診断名検索!$G:$K,5,FALSE)</f>
        <v>#N/A</v>
      </c>
      <c r="M82" s="261">
        <v>76</v>
      </c>
      <c r="N82" s="266"/>
      <c r="O82" s="266"/>
      <c r="P82" s="267"/>
      <c r="Q82" s="247"/>
      <c r="R82" s="268"/>
      <c r="S82" s="248"/>
      <c r="T82" s="265"/>
    </row>
    <row r="83" spans="1:20" ht="15" customHeight="1" x14ac:dyDescent="0.4">
      <c r="A83" s="164">
        <v>77</v>
      </c>
      <c r="B83" s="171" t="str">
        <f>IF(※集計※障害学生情報入力シート!D105="","",INDEX(障害学生情報入力シート!E:E,※集計※障害学生情報入力シート!D105,1))</f>
        <v/>
      </c>
      <c r="C83" s="172" t="str">
        <f>IF(※集計※障害学生情報入力シート!D105="","",INDEX(障害学生情報入力シート!F:F,※集計※障害学生情報入力シート!D105,1))</f>
        <v/>
      </c>
      <c r="D83" s="173" t="str">
        <f>IF(※集計※障害学生情報入力シート!D105="","",INDEX(障害学生情報入力シート!$I:$I,※集計※障害学生情報入力シート!D105,1))</f>
        <v/>
      </c>
      <c r="E83" s="174">
        <f t="shared" si="1"/>
        <v>0</v>
      </c>
      <c r="F83" s="746">
        <f>IF(※集計※障害学生情報入力シート!D105="",0,INDEX(※集計※障害学生情報入力シート!K:K,※集計※障害学生情報入力シート!D105,1))</f>
        <v>0</v>
      </c>
      <c r="G83" s="75">
        <f>IF(※集計※障害学生情報入力シート!D105="",0,INDEX(※集計※障害学生情報入力シート!L:L,※集計※障害学生情報入力シート!D105,1))</f>
        <v>0</v>
      </c>
      <c r="H83" s="169" t="str">
        <f>IF(※集計※障害学生情報入力シート!D105="","",INDEX(障害学生情報入力シート!D:D,※集計※障害学生情報入力シート!D105,1))</f>
        <v/>
      </c>
      <c r="I83" s="24" t="e">
        <f>VLOOKUP($D83,診断名検索!$G:$K,3,FALSE)</f>
        <v>#N/A</v>
      </c>
      <c r="J83" s="24" t="e">
        <f>VLOOKUP($D83,診断名検索!$G:$K,4,FALSE)</f>
        <v>#N/A</v>
      </c>
      <c r="K83" s="24" t="e">
        <f>VLOOKUP($D83,診断名検索!$G:$K,2,FALSE)</f>
        <v>#N/A</v>
      </c>
      <c r="L83" s="24" t="e">
        <f>VLOOKUP($D83,診断名検索!$G:$K,5,FALSE)</f>
        <v>#N/A</v>
      </c>
      <c r="M83" s="261">
        <v>77</v>
      </c>
      <c r="N83" s="266"/>
      <c r="O83" s="266"/>
      <c r="P83" s="267"/>
      <c r="Q83" s="247"/>
      <c r="R83" s="268"/>
      <c r="S83" s="248"/>
      <c r="T83" s="265"/>
    </row>
    <row r="84" spans="1:20" ht="15" customHeight="1" x14ac:dyDescent="0.4">
      <c r="A84" s="164">
        <v>78</v>
      </c>
      <c r="B84" s="171" t="str">
        <f>IF(※集計※障害学生情報入力シート!D106="","",INDEX(障害学生情報入力シート!E:E,※集計※障害学生情報入力シート!D106,1))</f>
        <v/>
      </c>
      <c r="C84" s="172" t="str">
        <f>IF(※集計※障害学生情報入力シート!D106="","",INDEX(障害学生情報入力シート!F:F,※集計※障害学生情報入力シート!D106,1))</f>
        <v/>
      </c>
      <c r="D84" s="173" t="str">
        <f>IF(※集計※障害学生情報入力シート!D106="","",INDEX(障害学生情報入力シート!$I:$I,※集計※障害学生情報入力シート!D106,1))</f>
        <v/>
      </c>
      <c r="E84" s="174">
        <f t="shared" si="1"/>
        <v>0</v>
      </c>
      <c r="F84" s="746">
        <f>IF(※集計※障害学生情報入力シート!D106="",0,INDEX(※集計※障害学生情報入力シート!K:K,※集計※障害学生情報入力シート!D106,1))</f>
        <v>0</v>
      </c>
      <c r="G84" s="75">
        <f>IF(※集計※障害学生情報入力シート!D106="",0,INDEX(※集計※障害学生情報入力シート!L:L,※集計※障害学生情報入力シート!D106,1))</f>
        <v>0</v>
      </c>
      <c r="H84" s="169" t="str">
        <f>IF(※集計※障害学生情報入力シート!D106="","",INDEX(障害学生情報入力シート!D:D,※集計※障害学生情報入力シート!D106,1))</f>
        <v/>
      </c>
      <c r="I84" s="24" t="e">
        <f>VLOOKUP($D84,診断名検索!$G:$K,3,FALSE)</f>
        <v>#N/A</v>
      </c>
      <c r="J84" s="24" t="e">
        <f>VLOOKUP($D84,診断名検索!$G:$K,4,FALSE)</f>
        <v>#N/A</v>
      </c>
      <c r="K84" s="24" t="e">
        <f>VLOOKUP($D84,診断名検索!$G:$K,2,FALSE)</f>
        <v>#N/A</v>
      </c>
      <c r="L84" s="24" t="e">
        <f>VLOOKUP($D84,診断名検索!$G:$K,5,FALSE)</f>
        <v>#N/A</v>
      </c>
      <c r="M84" s="261">
        <v>78</v>
      </c>
      <c r="N84" s="266"/>
      <c r="O84" s="266"/>
      <c r="P84" s="267"/>
      <c r="Q84" s="247"/>
      <c r="R84" s="268"/>
      <c r="S84" s="248"/>
      <c r="T84" s="265"/>
    </row>
    <row r="85" spans="1:20" ht="15" customHeight="1" x14ac:dyDescent="0.4">
      <c r="A85" s="164">
        <v>79</v>
      </c>
      <c r="B85" s="171" t="str">
        <f>IF(※集計※障害学生情報入力シート!D107="","",INDEX(障害学生情報入力シート!E:E,※集計※障害学生情報入力シート!D107,1))</f>
        <v/>
      </c>
      <c r="C85" s="172" t="str">
        <f>IF(※集計※障害学生情報入力シート!D107="","",INDEX(障害学生情報入力シート!F:F,※集計※障害学生情報入力シート!D107,1))</f>
        <v/>
      </c>
      <c r="D85" s="173" t="str">
        <f>IF(※集計※障害学生情報入力シート!D107="","",INDEX(障害学生情報入力シート!$I:$I,※集計※障害学生情報入力シート!D107,1))</f>
        <v/>
      </c>
      <c r="E85" s="174">
        <f t="shared" si="1"/>
        <v>0</v>
      </c>
      <c r="F85" s="746">
        <f>IF(※集計※障害学生情報入力シート!D107="",0,INDEX(※集計※障害学生情報入力シート!K:K,※集計※障害学生情報入力シート!D107,1))</f>
        <v>0</v>
      </c>
      <c r="G85" s="75">
        <f>IF(※集計※障害学生情報入力シート!D107="",0,INDEX(※集計※障害学生情報入力シート!L:L,※集計※障害学生情報入力シート!D107,1))</f>
        <v>0</v>
      </c>
      <c r="H85" s="169" t="str">
        <f>IF(※集計※障害学生情報入力シート!D107="","",INDEX(障害学生情報入力シート!D:D,※集計※障害学生情報入力シート!D107,1))</f>
        <v/>
      </c>
      <c r="I85" s="24" t="e">
        <f>VLOOKUP($D85,診断名検索!$G:$K,3,FALSE)</f>
        <v>#N/A</v>
      </c>
      <c r="J85" s="24" t="e">
        <f>VLOOKUP($D85,診断名検索!$G:$K,4,FALSE)</f>
        <v>#N/A</v>
      </c>
      <c r="K85" s="24" t="e">
        <f>VLOOKUP($D85,診断名検索!$G:$K,2,FALSE)</f>
        <v>#N/A</v>
      </c>
      <c r="L85" s="24" t="e">
        <f>VLOOKUP($D85,診断名検索!$G:$K,5,FALSE)</f>
        <v>#N/A</v>
      </c>
      <c r="M85" s="261">
        <v>79</v>
      </c>
      <c r="N85" s="266"/>
      <c r="O85" s="266"/>
      <c r="P85" s="267"/>
      <c r="Q85" s="247"/>
      <c r="R85" s="268"/>
      <c r="S85" s="248"/>
      <c r="T85" s="265"/>
    </row>
    <row r="86" spans="1:20" ht="15" customHeight="1" x14ac:dyDescent="0.4">
      <c r="A86" s="164">
        <v>80</v>
      </c>
      <c r="B86" s="171" t="str">
        <f>IF(※集計※障害学生情報入力シート!D108="","",INDEX(障害学生情報入力シート!E:E,※集計※障害学生情報入力シート!D108,1))</f>
        <v/>
      </c>
      <c r="C86" s="172" t="str">
        <f>IF(※集計※障害学生情報入力シート!D108="","",INDEX(障害学生情報入力シート!F:F,※集計※障害学生情報入力シート!D108,1))</f>
        <v/>
      </c>
      <c r="D86" s="173" t="str">
        <f>IF(※集計※障害学生情報入力シート!D108="","",INDEX(障害学生情報入力シート!$I:$I,※集計※障害学生情報入力シート!D108,1))</f>
        <v/>
      </c>
      <c r="E86" s="174">
        <f t="shared" si="1"/>
        <v>0</v>
      </c>
      <c r="F86" s="746">
        <f>IF(※集計※障害学生情報入力シート!D108="",0,INDEX(※集計※障害学生情報入力シート!K:K,※集計※障害学生情報入力シート!D108,1))</f>
        <v>0</v>
      </c>
      <c r="G86" s="75">
        <f>IF(※集計※障害学生情報入力シート!D108="",0,INDEX(※集計※障害学生情報入力シート!L:L,※集計※障害学生情報入力シート!D108,1))</f>
        <v>0</v>
      </c>
      <c r="H86" s="169" t="str">
        <f>IF(※集計※障害学生情報入力シート!D108="","",INDEX(障害学生情報入力シート!D:D,※集計※障害学生情報入力シート!D108,1))</f>
        <v/>
      </c>
      <c r="I86" s="24" t="e">
        <f>VLOOKUP($D86,診断名検索!$G:$K,3,FALSE)</f>
        <v>#N/A</v>
      </c>
      <c r="J86" s="24" t="e">
        <f>VLOOKUP($D86,診断名検索!$G:$K,4,FALSE)</f>
        <v>#N/A</v>
      </c>
      <c r="K86" s="24" t="e">
        <f>VLOOKUP($D86,診断名検索!$G:$K,2,FALSE)</f>
        <v>#N/A</v>
      </c>
      <c r="L86" s="24" t="e">
        <f>VLOOKUP($D86,診断名検索!$G:$K,5,FALSE)</f>
        <v>#N/A</v>
      </c>
      <c r="M86" s="261">
        <v>80</v>
      </c>
      <c r="N86" s="266"/>
      <c r="O86" s="266"/>
      <c r="P86" s="267"/>
      <c r="Q86" s="247"/>
      <c r="R86" s="268"/>
      <c r="S86" s="248"/>
      <c r="T86" s="265"/>
    </row>
    <row r="87" spans="1:20" ht="15" customHeight="1" x14ac:dyDescent="0.4">
      <c r="A87" s="164">
        <v>81</v>
      </c>
      <c r="B87" s="171" t="str">
        <f>IF(※集計※障害学生情報入力シート!D109="","",INDEX(障害学生情報入力シート!E:E,※集計※障害学生情報入力シート!D109,1))</f>
        <v/>
      </c>
      <c r="C87" s="172" t="str">
        <f>IF(※集計※障害学生情報入力シート!D109="","",INDEX(障害学生情報入力シート!F:F,※集計※障害学生情報入力シート!D109,1))</f>
        <v/>
      </c>
      <c r="D87" s="173" t="str">
        <f>IF(※集計※障害学生情報入力シート!D109="","",INDEX(障害学生情報入力シート!$I:$I,※集計※障害学生情報入力シート!D109,1))</f>
        <v/>
      </c>
      <c r="E87" s="174">
        <f t="shared" si="1"/>
        <v>0</v>
      </c>
      <c r="F87" s="746">
        <f>IF(※集計※障害学生情報入力シート!D109="",0,INDEX(※集計※障害学生情報入力シート!K:K,※集計※障害学生情報入力シート!D109,1))</f>
        <v>0</v>
      </c>
      <c r="G87" s="75">
        <f>IF(※集計※障害学生情報入力シート!D109="",0,INDEX(※集計※障害学生情報入力シート!L:L,※集計※障害学生情報入力シート!D109,1))</f>
        <v>0</v>
      </c>
      <c r="H87" s="169" t="str">
        <f>IF(※集計※障害学生情報入力シート!D109="","",INDEX(障害学生情報入力シート!D:D,※集計※障害学生情報入力シート!D109,1))</f>
        <v/>
      </c>
      <c r="I87" s="24" t="e">
        <f>VLOOKUP($D87,診断名検索!$G:$K,3,FALSE)</f>
        <v>#N/A</v>
      </c>
      <c r="J87" s="24" t="e">
        <f>VLOOKUP($D87,診断名検索!$G:$K,4,FALSE)</f>
        <v>#N/A</v>
      </c>
      <c r="K87" s="24" t="e">
        <f>VLOOKUP($D87,診断名検索!$G:$K,2,FALSE)</f>
        <v>#N/A</v>
      </c>
      <c r="L87" s="24" t="e">
        <f>VLOOKUP($D87,診断名検索!$G:$K,5,FALSE)</f>
        <v>#N/A</v>
      </c>
      <c r="M87" s="261">
        <v>81</v>
      </c>
      <c r="N87" s="266"/>
      <c r="O87" s="266"/>
      <c r="P87" s="267"/>
      <c r="Q87" s="247"/>
      <c r="R87" s="268"/>
      <c r="S87" s="248"/>
      <c r="T87" s="265"/>
    </row>
    <row r="88" spans="1:20" ht="15" customHeight="1" x14ac:dyDescent="0.4">
      <c r="A88" s="164">
        <v>82</v>
      </c>
      <c r="B88" s="171" t="str">
        <f>IF(※集計※障害学生情報入力シート!D110="","",INDEX(障害学生情報入力シート!E:E,※集計※障害学生情報入力シート!D110,1))</f>
        <v/>
      </c>
      <c r="C88" s="172" t="str">
        <f>IF(※集計※障害学生情報入力シート!D110="","",INDEX(障害学生情報入力シート!F:F,※集計※障害学生情報入力シート!D110,1))</f>
        <v/>
      </c>
      <c r="D88" s="173" t="str">
        <f>IF(※集計※障害学生情報入力シート!D110="","",INDEX(障害学生情報入力シート!$I:$I,※集計※障害学生情報入力シート!D110,1))</f>
        <v/>
      </c>
      <c r="E88" s="174">
        <f t="shared" si="1"/>
        <v>0</v>
      </c>
      <c r="F88" s="746">
        <f>IF(※集計※障害学生情報入力シート!D110="",0,INDEX(※集計※障害学生情報入力シート!K:K,※集計※障害学生情報入力シート!D110,1))</f>
        <v>0</v>
      </c>
      <c r="G88" s="75">
        <f>IF(※集計※障害学生情報入力シート!D110="",0,INDEX(※集計※障害学生情報入力シート!L:L,※集計※障害学生情報入力シート!D110,1))</f>
        <v>0</v>
      </c>
      <c r="H88" s="169" t="str">
        <f>IF(※集計※障害学生情報入力シート!D110="","",INDEX(障害学生情報入力シート!D:D,※集計※障害学生情報入力シート!D110,1))</f>
        <v/>
      </c>
      <c r="I88" s="24" t="e">
        <f>VLOOKUP($D88,診断名検索!$G:$K,3,FALSE)</f>
        <v>#N/A</v>
      </c>
      <c r="J88" s="24" t="e">
        <f>VLOOKUP($D88,診断名検索!$G:$K,4,FALSE)</f>
        <v>#N/A</v>
      </c>
      <c r="K88" s="24" t="e">
        <f>VLOOKUP($D88,診断名検索!$G:$K,2,FALSE)</f>
        <v>#N/A</v>
      </c>
      <c r="L88" s="24" t="e">
        <f>VLOOKUP($D88,診断名検索!$G:$K,5,FALSE)</f>
        <v>#N/A</v>
      </c>
      <c r="M88" s="261">
        <v>82</v>
      </c>
      <c r="N88" s="266"/>
      <c r="O88" s="266"/>
      <c r="P88" s="267"/>
      <c r="Q88" s="247"/>
      <c r="R88" s="268"/>
      <c r="S88" s="248"/>
      <c r="T88" s="265"/>
    </row>
    <row r="89" spans="1:20" ht="15" customHeight="1" x14ac:dyDescent="0.4">
      <c r="A89" s="164">
        <v>83</v>
      </c>
      <c r="B89" s="171" t="str">
        <f>IF(※集計※障害学生情報入力シート!D111="","",INDEX(障害学生情報入力シート!E:E,※集計※障害学生情報入力シート!D111,1))</f>
        <v/>
      </c>
      <c r="C89" s="172" t="str">
        <f>IF(※集計※障害学生情報入力シート!D111="","",INDEX(障害学生情報入力シート!F:F,※集計※障害学生情報入力シート!D111,1))</f>
        <v/>
      </c>
      <c r="D89" s="173" t="str">
        <f>IF(※集計※障害学生情報入力シート!D111="","",INDEX(障害学生情報入力シート!$I:$I,※集計※障害学生情報入力シート!D111,1))</f>
        <v/>
      </c>
      <c r="E89" s="174">
        <f t="shared" si="1"/>
        <v>0</v>
      </c>
      <c r="F89" s="746">
        <f>IF(※集計※障害学生情報入力シート!D111="",0,INDEX(※集計※障害学生情報入力シート!K:K,※集計※障害学生情報入力シート!D111,1))</f>
        <v>0</v>
      </c>
      <c r="G89" s="75">
        <f>IF(※集計※障害学生情報入力シート!D111="",0,INDEX(※集計※障害学生情報入力シート!L:L,※集計※障害学生情報入力シート!D111,1))</f>
        <v>0</v>
      </c>
      <c r="H89" s="169" t="str">
        <f>IF(※集計※障害学生情報入力シート!D111="","",INDEX(障害学生情報入力シート!D:D,※集計※障害学生情報入力シート!D111,1))</f>
        <v/>
      </c>
      <c r="I89" s="24" t="e">
        <f>VLOOKUP($D89,診断名検索!$G:$K,3,FALSE)</f>
        <v>#N/A</v>
      </c>
      <c r="J89" s="24" t="e">
        <f>VLOOKUP($D89,診断名検索!$G:$K,4,FALSE)</f>
        <v>#N/A</v>
      </c>
      <c r="K89" s="24" t="e">
        <f>VLOOKUP($D89,診断名検索!$G:$K,2,FALSE)</f>
        <v>#N/A</v>
      </c>
      <c r="L89" s="24" t="e">
        <f>VLOOKUP($D89,診断名検索!$G:$K,5,FALSE)</f>
        <v>#N/A</v>
      </c>
      <c r="M89" s="261">
        <v>83</v>
      </c>
      <c r="N89" s="266"/>
      <c r="O89" s="266"/>
      <c r="P89" s="267"/>
      <c r="Q89" s="247"/>
      <c r="R89" s="268"/>
      <c r="S89" s="248"/>
      <c r="T89" s="265"/>
    </row>
    <row r="90" spans="1:20" ht="15" customHeight="1" x14ac:dyDescent="0.4">
      <c r="A90" s="164">
        <v>84</v>
      </c>
      <c r="B90" s="171" t="str">
        <f>IF(※集計※障害学生情報入力シート!D112="","",INDEX(障害学生情報入力シート!E:E,※集計※障害学生情報入力シート!D112,1))</f>
        <v/>
      </c>
      <c r="C90" s="172" t="str">
        <f>IF(※集計※障害学生情報入力シート!D112="","",INDEX(障害学生情報入力シート!F:F,※集計※障害学生情報入力シート!D112,1))</f>
        <v/>
      </c>
      <c r="D90" s="173" t="str">
        <f>IF(※集計※障害学生情報入力シート!D112="","",INDEX(障害学生情報入力シート!$I:$I,※集計※障害学生情報入力シート!D112,1))</f>
        <v/>
      </c>
      <c r="E90" s="174">
        <f t="shared" si="1"/>
        <v>0</v>
      </c>
      <c r="F90" s="746">
        <f>IF(※集計※障害学生情報入力シート!D112="",0,INDEX(※集計※障害学生情報入力シート!K:K,※集計※障害学生情報入力シート!D112,1))</f>
        <v>0</v>
      </c>
      <c r="G90" s="75">
        <f>IF(※集計※障害学生情報入力シート!D112="",0,INDEX(※集計※障害学生情報入力シート!L:L,※集計※障害学生情報入力シート!D112,1))</f>
        <v>0</v>
      </c>
      <c r="H90" s="169" t="str">
        <f>IF(※集計※障害学生情報入力シート!D112="","",INDEX(障害学生情報入力シート!D:D,※集計※障害学生情報入力シート!D112,1))</f>
        <v/>
      </c>
      <c r="I90" s="24" t="e">
        <f>VLOOKUP($D90,診断名検索!$G:$K,3,FALSE)</f>
        <v>#N/A</v>
      </c>
      <c r="J90" s="24" t="e">
        <f>VLOOKUP($D90,診断名検索!$G:$K,4,FALSE)</f>
        <v>#N/A</v>
      </c>
      <c r="K90" s="24" t="e">
        <f>VLOOKUP($D90,診断名検索!$G:$K,2,FALSE)</f>
        <v>#N/A</v>
      </c>
      <c r="L90" s="24" t="e">
        <f>VLOOKUP($D90,診断名検索!$G:$K,5,FALSE)</f>
        <v>#N/A</v>
      </c>
      <c r="M90" s="261">
        <v>84</v>
      </c>
      <c r="N90" s="266"/>
      <c r="O90" s="266"/>
      <c r="P90" s="267"/>
      <c r="Q90" s="247"/>
      <c r="R90" s="268"/>
      <c r="S90" s="248"/>
      <c r="T90" s="265"/>
    </row>
    <row r="91" spans="1:20" ht="15" customHeight="1" x14ac:dyDescent="0.4">
      <c r="A91" s="164">
        <v>85</v>
      </c>
      <c r="B91" s="171" t="str">
        <f>IF(※集計※障害学生情報入力シート!D113="","",INDEX(障害学生情報入力シート!E:E,※集計※障害学生情報入力シート!D113,1))</f>
        <v/>
      </c>
      <c r="C91" s="172" t="str">
        <f>IF(※集計※障害学生情報入力シート!D113="","",INDEX(障害学生情報入力シート!F:F,※集計※障害学生情報入力シート!D113,1))</f>
        <v/>
      </c>
      <c r="D91" s="173" t="str">
        <f>IF(※集計※障害学生情報入力シート!D113="","",INDEX(障害学生情報入力シート!$I:$I,※集計※障害学生情報入力シート!D113,1))</f>
        <v/>
      </c>
      <c r="E91" s="174">
        <f t="shared" si="1"/>
        <v>0</v>
      </c>
      <c r="F91" s="746">
        <f>IF(※集計※障害学生情報入力シート!D113="",0,INDEX(※集計※障害学生情報入力シート!K:K,※集計※障害学生情報入力シート!D113,1))</f>
        <v>0</v>
      </c>
      <c r="G91" s="75">
        <f>IF(※集計※障害学生情報入力シート!D113="",0,INDEX(※集計※障害学生情報入力シート!L:L,※集計※障害学生情報入力シート!D113,1))</f>
        <v>0</v>
      </c>
      <c r="H91" s="169" t="str">
        <f>IF(※集計※障害学生情報入力シート!D113="","",INDEX(障害学生情報入力シート!D:D,※集計※障害学生情報入力シート!D113,1))</f>
        <v/>
      </c>
      <c r="I91" s="24" t="e">
        <f>VLOOKUP($D91,診断名検索!$G:$K,3,FALSE)</f>
        <v>#N/A</v>
      </c>
      <c r="J91" s="24" t="e">
        <f>VLOOKUP($D91,診断名検索!$G:$K,4,FALSE)</f>
        <v>#N/A</v>
      </c>
      <c r="K91" s="24" t="e">
        <f>VLOOKUP($D91,診断名検索!$G:$K,2,FALSE)</f>
        <v>#N/A</v>
      </c>
      <c r="L91" s="24" t="e">
        <f>VLOOKUP($D91,診断名検索!$G:$K,5,FALSE)</f>
        <v>#N/A</v>
      </c>
      <c r="M91" s="261">
        <v>85</v>
      </c>
      <c r="N91" s="266"/>
      <c r="O91" s="266"/>
      <c r="P91" s="267"/>
      <c r="Q91" s="247"/>
      <c r="R91" s="268"/>
      <c r="S91" s="248"/>
      <c r="T91" s="265"/>
    </row>
    <row r="92" spans="1:20" ht="15" customHeight="1" x14ac:dyDescent="0.4">
      <c r="A92" s="164">
        <v>86</v>
      </c>
      <c r="B92" s="171" t="str">
        <f>IF(※集計※障害学生情報入力シート!D114="","",INDEX(障害学生情報入力シート!E:E,※集計※障害学生情報入力シート!D114,1))</f>
        <v/>
      </c>
      <c r="C92" s="172" t="str">
        <f>IF(※集計※障害学生情報入力シート!D114="","",INDEX(障害学生情報入力シート!F:F,※集計※障害学生情報入力シート!D114,1))</f>
        <v/>
      </c>
      <c r="D92" s="173" t="str">
        <f>IF(※集計※障害学生情報入力シート!D114="","",INDEX(障害学生情報入力シート!$I:$I,※集計※障害学生情報入力シート!D114,1))</f>
        <v/>
      </c>
      <c r="E92" s="174">
        <f t="shared" si="1"/>
        <v>0</v>
      </c>
      <c r="F92" s="746">
        <f>IF(※集計※障害学生情報入力シート!D114="",0,INDEX(※集計※障害学生情報入力シート!K:K,※集計※障害学生情報入力シート!D114,1))</f>
        <v>0</v>
      </c>
      <c r="G92" s="75">
        <f>IF(※集計※障害学生情報入力シート!D114="",0,INDEX(※集計※障害学生情報入力シート!L:L,※集計※障害学生情報入力シート!D114,1))</f>
        <v>0</v>
      </c>
      <c r="H92" s="169" t="str">
        <f>IF(※集計※障害学生情報入力シート!D114="","",INDEX(障害学生情報入力シート!D:D,※集計※障害学生情報入力シート!D114,1))</f>
        <v/>
      </c>
      <c r="I92" s="24" t="e">
        <f>VLOOKUP($D92,診断名検索!$G:$K,3,FALSE)</f>
        <v>#N/A</v>
      </c>
      <c r="J92" s="24" t="e">
        <f>VLOOKUP($D92,診断名検索!$G:$K,4,FALSE)</f>
        <v>#N/A</v>
      </c>
      <c r="K92" s="24" t="e">
        <f>VLOOKUP($D92,診断名検索!$G:$K,2,FALSE)</f>
        <v>#N/A</v>
      </c>
      <c r="L92" s="24" t="e">
        <f>VLOOKUP($D92,診断名検索!$G:$K,5,FALSE)</f>
        <v>#N/A</v>
      </c>
      <c r="M92" s="261">
        <v>86</v>
      </c>
      <c r="N92" s="266"/>
      <c r="O92" s="266"/>
      <c r="P92" s="267"/>
      <c r="Q92" s="247"/>
      <c r="R92" s="268"/>
      <c r="S92" s="248"/>
      <c r="T92" s="265"/>
    </row>
    <row r="93" spans="1:20" ht="15" customHeight="1" x14ac:dyDescent="0.4">
      <c r="A93" s="164">
        <v>87</v>
      </c>
      <c r="B93" s="171" t="str">
        <f>IF(※集計※障害学生情報入力シート!D115="","",INDEX(障害学生情報入力シート!E:E,※集計※障害学生情報入力シート!D115,1))</f>
        <v/>
      </c>
      <c r="C93" s="172" t="str">
        <f>IF(※集計※障害学生情報入力シート!D115="","",INDEX(障害学生情報入力シート!F:F,※集計※障害学生情報入力シート!D115,1))</f>
        <v/>
      </c>
      <c r="D93" s="173" t="str">
        <f>IF(※集計※障害学生情報入力シート!D115="","",INDEX(障害学生情報入力シート!$I:$I,※集計※障害学生情報入力シート!D115,1))</f>
        <v/>
      </c>
      <c r="E93" s="174">
        <f t="shared" si="1"/>
        <v>0</v>
      </c>
      <c r="F93" s="746">
        <f>IF(※集計※障害学生情報入力シート!D115="",0,INDEX(※集計※障害学生情報入力シート!K:K,※集計※障害学生情報入力シート!D115,1))</f>
        <v>0</v>
      </c>
      <c r="G93" s="75">
        <f>IF(※集計※障害学生情報入力シート!D115="",0,INDEX(※集計※障害学生情報入力シート!L:L,※集計※障害学生情報入力シート!D115,1))</f>
        <v>0</v>
      </c>
      <c r="H93" s="169" t="str">
        <f>IF(※集計※障害学生情報入力シート!D115="","",INDEX(障害学生情報入力シート!D:D,※集計※障害学生情報入力シート!D115,1))</f>
        <v/>
      </c>
      <c r="I93" s="24" t="e">
        <f>VLOOKUP($D93,診断名検索!$G:$K,3,FALSE)</f>
        <v>#N/A</v>
      </c>
      <c r="J93" s="24" t="e">
        <f>VLOOKUP($D93,診断名検索!$G:$K,4,FALSE)</f>
        <v>#N/A</v>
      </c>
      <c r="K93" s="24" t="e">
        <f>VLOOKUP($D93,診断名検索!$G:$K,2,FALSE)</f>
        <v>#N/A</v>
      </c>
      <c r="L93" s="24" t="e">
        <f>VLOOKUP($D93,診断名検索!$G:$K,5,FALSE)</f>
        <v>#N/A</v>
      </c>
      <c r="M93" s="261">
        <v>87</v>
      </c>
      <c r="N93" s="266"/>
      <c r="O93" s="266"/>
      <c r="P93" s="267"/>
      <c r="Q93" s="247"/>
      <c r="R93" s="268"/>
      <c r="S93" s="248"/>
      <c r="T93" s="265"/>
    </row>
    <row r="94" spans="1:20" ht="15" customHeight="1" x14ac:dyDescent="0.4">
      <c r="A94" s="164">
        <v>88</v>
      </c>
      <c r="B94" s="171" t="str">
        <f>IF(※集計※障害学生情報入力シート!D116="","",INDEX(障害学生情報入力シート!E:E,※集計※障害学生情報入力シート!D116,1))</f>
        <v/>
      </c>
      <c r="C94" s="172" t="str">
        <f>IF(※集計※障害学生情報入力シート!D116="","",INDEX(障害学生情報入力シート!F:F,※集計※障害学生情報入力シート!D116,1))</f>
        <v/>
      </c>
      <c r="D94" s="173" t="str">
        <f>IF(※集計※障害学生情報入力シート!D116="","",INDEX(障害学生情報入力シート!$I:$I,※集計※障害学生情報入力シート!D116,1))</f>
        <v/>
      </c>
      <c r="E94" s="174">
        <f t="shared" si="1"/>
        <v>0</v>
      </c>
      <c r="F94" s="746">
        <f>IF(※集計※障害学生情報入力シート!D116="",0,INDEX(※集計※障害学生情報入力シート!K:K,※集計※障害学生情報入力シート!D116,1))</f>
        <v>0</v>
      </c>
      <c r="G94" s="75">
        <f>IF(※集計※障害学生情報入力シート!D116="",0,INDEX(※集計※障害学生情報入力シート!L:L,※集計※障害学生情報入力シート!D116,1))</f>
        <v>0</v>
      </c>
      <c r="H94" s="169" t="str">
        <f>IF(※集計※障害学生情報入力シート!D116="","",INDEX(障害学生情報入力シート!D:D,※集計※障害学生情報入力シート!D116,1))</f>
        <v/>
      </c>
      <c r="I94" s="24" t="e">
        <f>VLOOKUP($D94,診断名検索!$G:$K,3,FALSE)</f>
        <v>#N/A</v>
      </c>
      <c r="J94" s="24" t="e">
        <f>VLOOKUP($D94,診断名検索!$G:$K,4,FALSE)</f>
        <v>#N/A</v>
      </c>
      <c r="K94" s="24" t="e">
        <f>VLOOKUP($D94,診断名検索!$G:$K,2,FALSE)</f>
        <v>#N/A</v>
      </c>
      <c r="L94" s="24" t="e">
        <f>VLOOKUP($D94,診断名検索!$G:$K,5,FALSE)</f>
        <v>#N/A</v>
      </c>
      <c r="M94" s="261">
        <v>88</v>
      </c>
      <c r="N94" s="266"/>
      <c r="O94" s="266"/>
      <c r="P94" s="267"/>
      <c r="Q94" s="247"/>
      <c r="R94" s="268"/>
      <c r="S94" s="248"/>
      <c r="T94" s="265"/>
    </row>
    <row r="95" spans="1:20" ht="15" customHeight="1" x14ac:dyDescent="0.4">
      <c r="A95" s="164">
        <v>89</v>
      </c>
      <c r="B95" s="171" t="str">
        <f>IF(※集計※障害学生情報入力シート!D117="","",INDEX(障害学生情報入力シート!E:E,※集計※障害学生情報入力シート!D117,1))</f>
        <v/>
      </c>
      <c r="C95" s="172" t="str">
        <f>IF(※集計※障害学生情報入力シート!D117="","",INDEX(障害学生情報入力シート!F:F,※集計※障害学生情報入力シート!D117,1))</f>
        <v/>
      </c>
      <c r="D95" s="173" t="str">
        <f>IF(※集計※障害学生情報入力シート!D117="","",INDEX(障害学生情報入力シート!$I:$I,※集計※障害学生情報入力シート!D117,1))</f>
        <v/>
      </c>
      <c r="E95" s="174">
        <f t="shared" si="1"/>
        <v>0</v>
      </c>
      <c r="F95" s="746">
        <f>IF(※集計※障害学生情報入力シート!D117="",0,INDEX(※集計※障害学生情報入力シート!K:K,※集計※障害学生情報入力シート!D117,1))</f>
        <v>0</v>
      </c>
      <c r="G95" s="75">
        <f>IF(※集計※障害学生情報入力シート!D117="",0,INDEX(※集計※障害学生情報入力シート!L:L,※集計※障害学生情報入力シート!D117,1))</f>
        <v>0</v>
      </c>
      <c r="H95" s="169" t="str">
        <f>IF(※集計※障害学生情報入力シート!D117="","",INDEX(障害学生情報入力シート!D:D,※集計※障害学生情報入力シート!D117,1))</f>
        <v/>
      </c>
      <c r="I95" s="24" t="e">
        <f>VLOOKUP($D95,診断名検索!$G:$K,3,FALSE)</f>
        <v>#N/A</v>
      </c>
      <c r="J95" s="24" t="e">
        <f>VLOOKUP($D95,診断名検索!$G:$K,4,FALSE)</f>
        <v>#N/A</v>
      </c>
      <c r="K95" s="24" t="e">
        <f>VLOOKUP($D95,診断名検索!$G:$K,2,FALSE)</f>
        <v>#N/A</v>
      </c>
      <c r="L95" s="24" t="e">
        <f>VLOOKUP($D95,診断名検索!$G:$K,5,FALSE)</f>
        <v>#N/A</v>
      </c>
      <c r="M95" s="261">
        <v>89</v>
      </c>
      <c r="N95" s="266"/>
      <c r="O95" s="266"/>
      <c r="P95" s="267"/>
      <c r="Q95" s="247"/>
      <c r="R95" s="268"/>
      <c r="S95" s="248"/>
      <c r="T95" s="265"/>
    </row>
    <row r="96" spans="1:20" ht="15" customHeight="1" x14ac:dyDescent="0.4">
      <c r="A96" s="164">
        <v>90</v>
      </c>
      <c r="B96" s="171" t="str">
        <f>IF(※集計※障害学生情報入力シート!D118="","",INDEX(障害学生情報入力シート!E:E,※集計※障害学生情報入力シート!D118,1))</f>
        <v/>
      </c>
      <c r="C96" s="172" t="str">
        <f>IF(※集計※障害学生情報入力シート!D118="","",INDEX(障害学生情報入力シート!F:F,※集計※障害学生情報入力シート!D118,1))</f>
        <v/>
      </c>
      <c r="D96" s="173" t="str">
        <f>IF(※集計※障害学生情報入力シート!D118="","",INDEX(障害学生情報入力シート!$I:$I,※集計※障害学生情報入力シート!D118,1))</f>
        <v/>
      </c>
      <c r="E96" s="174">
        <f t="shared" si="1"/>
        <v>0</v>
      </c>
      <c r="F96" s="746">
        <f>IF(※集計※障害学生情報入力シート!D118="",0,INDEX(※集計※障害学生情報入力シート!K:K,※集計※障害学生情報入力シート!D118,1))</f>
        <v>0</v>
      </c>
      <c r="G96" s="75">
        <f>IF(※集計※障害学生情報入力シート!D118="",0,INDEX(※集計※障害学生情報入力シート!L:L,※集計※障害学生情報入力シート!D118,1))</f>
        <v>0</v>
      </c>
      <c r="H96" s="169" t="str">
        <f>IF(※集計※障害学生情報入力シート!D118="","",INDEX(障害学生情報入力シート!D:D,※集計※障害学生情報入力シート!D118,1))</f>
        <v/>
      </c>
      <c r="I96" s="24" t="e">
        <f>VLOOKUP($D96,診断名検索!$G:$K,3,FALSE)</f>
        <v>#N/A</v>
      </c>
      <c r="J96" s="24" t="e">
        <f>VLOOKUP($D96,診断名検索!$G:$K,4,FALSE)</f>
        <v>#N/A</v>
      </c>
      <c r="K96" s="24" t="e">
        <f>VLOOKUP($D96,診断名検索!$G:$K,2,FALSE)</f>
        <v>#N/A</v>
      </c>
      <c r="L96" s="24" t="e">
        <f>VLOOKUP($D96,診断名検索!$G:$K,5,FALSE)</f>
        <v>#N/A</v>
      </c>
      <c r="M96" s="261">
        <v>90</v>
      </c>
      <c r="N96" s="266"/>
      <c r="O96" s="266"/>
      <c r="P96" s="267"/>
      <c r="Q96" s="247"/>
      <c r="R96" s="268"/>
      <c r="S96" s="248"/>
      <c r="T96" s="265"/>
    </row>
    <row r="97" spans="1:20" ht="15" customHeight="1" x14ac:dyDescent="0.4">
      <c r="A97" s="164">
        <v>91</v>
      </c>
      <c r="B97" s="171" t="str">
        <f>IF(※集計※障害学生情報入力シート!D119="","",INDEX(障害学生情報入力シート!E:E,※集計※障害学生情報入力シート!D119,1))</f>
        <v/>
      </c>
      <c r="C97" s="172" t="str">
        <f>IF(※集計※障害学生情報入力シート!D119="","",INDEX(障害学生情報入力シート!F:F,※集計※障害学生情報入力シート!D119,1))</f>
        <v/>
      </c>
      <c r="D97" s="173" t="str">
        <f>IF(※集計※障害学生情報入力シート!D119="","",INDEX(障害学生情報入力シート!$I:$I,※集計※障害学生情報入力シート!D119,1))</f>
        <v/>
      </c>
      <c r="E97" s="174">
        <f t="shared" si="1"/>
        <v>0</v>
      </c>
      <c r="F97" s="746">
        <f>IF(※集計※障害学生情報入力シート!D119="",0,INDEX(※集計※障害学生情報入力シート!K:K,※集計※障害学生情報入力シート!D119,1))</f>
        <v>0</v>
      </c>
      <c r="G97" s="75">
        <f>IF(※集計※障害学生情報入力シート!D119="",0,INDEX(※集計※障害学生情報入力シート!L:L,※集計※障害学生情報入力シート!D119,1))</f>
        <v>0</v>
      </c>
      <c r="H97" s="169" t="str">
        <f>IF(※集計※障害学生情報入力シート!D119="","",INDEX(障害学生情報入力シート!D:D,※集計※障害学生情報入力シート!D119,1))</f>
        <v/>
      </c>
      <c r="I97" s="24" t="e">
        <f>VLOOKUP($D97,診断名検索!$G:$K,3,FALSE)</f>
        <v>#N/A</v>
      </c>
      <c r="J97" s="24" t="e">
        <f>VLOOKUP($D97,診断名検索!$G:$K,4,FALSE)</f>
        <v>#N/A</v>
      </c>
      <c r="K97" s="24" t="e">
        <f>VLOOKUP($D97,診断名検索!$G:$K,2,FALSE)</f>
        <v>#N/A</v>
      </c>
      <c r="L97" s="24" t="e">
        <f>VLOOKUP($D97,診断名検索!$G:$K,5,FALSE)</f>
        <v>#N/A</v>
      </c>
      <c r="M97" s="261">
        <v>91</v>
      </c>
      <c r="N97" s="266"/>
      <c r="O97" s="266"/>
      <c r="P97" s="267"/>
      <c r="Q97" s="247"/>
      <c r="R97" s="268"/>
      <c r="S97" s="248"/>
      <c r="T97" s="265"/>
    </row>
    <row r="98" spans="1:20" ht="15" customHeight="1" x14ac:dyDescent="0.4">
      <c r="A98" s="164">
        <v>92</v>
      </c>
      <c r="B98" s="171" t="str">
        <f>IF(※集計※障害学生情報入力シート!D120="","",INDEX(障害学生情報入力シート!E:E,※集計※障害学生情報入力シート!D120,1))</f>
        <v/>
      </c>
      <c r="C98" s="172" t="str">
        <f>IF(※集計※障害学生情報入力シート!D120="","",INDEX(障害学生情報入力シート!F:F,※集計※障害学生情報入力シート!D120,1))</f>
        <v/>
      </c>
      <c r="D98" s="173" t="str">
        <f>IF(※集計※障害学生情報入力シート!D120="","",INDEX(障害学生情報入力シート!$I:$I,※集計※障害学生情報入力シート!D120,1))</f>
        <v/>
      </c>
      <c r="E98" s="174">
        <f t="shared" si="1"/>
        <v>0</v>
      </c>
      <c r="F98" s="746">
        <f>IF(※集計※障害学生情報入力シート!D120="",0,INDEX(※集計※障害学生情報入力シート!K:K,※集計※障害学生情報入力シート!D120,1))</f>
        <v>0</v>
      </c>
      <c r="G98" s="75">
        <f>IF(※集計※障害学生情報入力シート!D120="",0,INDEX(※集計※障害学生情報入力シート!L:L,※集計※障害学生情報入力シート!D120,1))</f>
        <v>0</v>
      </c>
      <c r="H98" s="169" t="str">
        <f>IF(※集計※障害学生情報入力シート!D120="","",INDEX(障害学生情報入力シート!D:D,※集計※障害学生情報入力シート!D120,1))</f>
        <v/>
      </c>
      <c r="I98" s="24" t="e">
        <f>VLOOKUP($D98,診断名検索!$G:$K,3,FALSE)</f>
        <v>#N/A</v>
      </c>
      <c r="J98" s="24" t="e">
        <f>VLOOKUP($D98,診断名検索!$G:$K,4,FALSE)</f>
        <v>#N/A</v>
      </c>
      <c r="K98" s="24" t="e">
        <f>VLOOKUP($D98,診断名検索!$G:$K,2,FALSE)</f>
        <v>#N/A</v>
      </c>
      <c r="L98" s="24" t="e">
        <f>VLOOKUP($D98,診断名検索!$G:$K,5,FALSE)</f>
        <v>#N/A</v>
      </c>
      <c r="M98" s="261">
        <v>92</v>
      </c>
      <c r="N98" s="266"/>
      <c r="O98" s="266"/>
      <c r="P98" s="267"/>
      <c r="Q98" s="247"/>
      <c r="R98" s="268"/>
      <c r="S98" s="248"/>
      <c r="T98" s="265"/>
    </row>
    <row r="99" spans="1:20" ht="15" customHeight="1" x14ac:dyDescent="0.4">
      <c r="A99" s="164">
        <v>93</v>
      </c>
      <c r="B99" s="171" t="str">
        <f>IF(※集計※障害学生情報入力シート!D121="","",INDEX(障害学生情報入力シート!E:E,※集計※障害学生情報入力シート!D121,1))</f>
        <v/>
      </c>
      <c r="C99" s="172" t="str">
        <f>IF(※集計※障害学生情報入力シート!D121="","",INDEX(障害学生情報入力シート!F:F,※集計※障害学生情報入力シート!D121,1))</f>
        <v/>
      </c>
      <c r="D99" s="173" t="str">
        <f>IF(※集計※障害学生情報入力シート!D121="","",INDEX(障害学生情報入力シート!$I:$I,※集計※障害学生情報入力シート!D121,1))</f>
        <v/>
      </c>
      <c r="E99" s="174">
        <f t="shared" si="1"/>
        <v>0</v>
      </c>
      <c r="F99" s="746">
        <f>IF(※集計※障害学生情報入力シート!D121="",0,INDEX(※集計※障害学生情報入力シート!K:K,※集計※障害学生情報入力シート!D121,1))</f>
        <v>0</v>
      </c>
      <c r="G99" s="75">
        <f>IF(※集計※障害学生情報入力シート!D121="",0,INDEX(※集計※障害学生情報入力シート!L:L,※集計※障害学生情報入力シート!D121,1))</f>
        <v>0</v>
      </c>
      <c r="H99" s="169" t="str">
        <f>IF(※集計※障害学生情報入力シート!D121="","",INDEX(障害学生情報入力シート!D:D,※集計※障害学生情報入力シート!D121,1))</f>
        <v/>
      </c>
      <c r="I99" s="24" t="e">
        <f>VLOOKUP($D99,診断名検索!$G:$K,3,FALSE)</f>
        <v>#N/A</v>
      </c>
      <c r="J99" s="24" t="e">
        <f>VLOOKUP($D99,診断名検索!$G:$K,4,FALSE)</f>
        <v>#N/A</v>
      </c>
      <c r="K99" s="24" t="e">
        <f>VLOOKUP($D99,診断名検索!$G:$K,2,FALSE)</f>
        <v>#N/A</v>
      </c>
      <c r="L99" s="24" t="e">
        <f>VLOOKUP($D99,診断名検索!$G:$K,5,FALSE)</f>
        <v>#N/A</v>
      </c>
      <c r="M99" s="261">
        <v>93</v>
      </c>
      <c r="N99" s="266"/>
      <c r="O99" s="266"/>
      <c r="P99" s="267"/>
      <c r="Q99" s="247"/>
      <c r="R99" s="268"/>
      <c r="S99" s="248"/>
      <c r="T99" s="265"/>
    </row>
    <row r="100" spans="1:20" ht="15" customHeight="1" x14ac:dyDescent="0.4">
      <c r="A100" s="164">
        <v>94</v>
      </c>
      <c r="B100" s="171" t="str">
        <f>IF(※集計※障害学生情報入力シート!D122="","",INDEX(障害学生情報入力シート!E:E,※集計※障害学生情報入力シート!D122,1))</f>
        <v/>
      </c>
      <c r="C100" s="172" t="str">
        <f>IF(※集計※障害学生情報入力シート!D122="","",INDEX(障害学生情報入力シート!F:F,※集計※障害学生情報入力シート!D122,1))</f>
        <v/>
      </c>
      <c r="D100" s="173" t="str">
        <f>IF(※集計※障害学生情報入力シート!D122="","",INDEX(障害学生情報入力シート!$I:$I,※集計※障害学生情報入力シート!D122,1))</f>
        <v/>
      </c>
      <c r="E100" s="174">
        <f t="shared" si="1"/>
        <v>0</v>
      </c>
      <c r="F100" s="746">
        <f>IF(※集計※障害学生情報入力シート!D122="",0,INDEX(※集計※障害学生情報入力シート!K:K,※集計※障害学生情報入力シート!D122,1))</f>
        <v>0</v>
      </c>
      <c r="G100" s="75">
        <f>IF(※集計※障害学生情報入力シート!D122="",0,INDEX(※集計※障害学生情報入力シート!L:L,※集計※障害学生情報入力シート!D122,1))</f>
        <v>0</v>
      </c>
      <c r="H100" s="169" t="str">
        <f>IF(※集計※障害学生情報入力シート!D122="","",INDEX(障害学生情報入力シート!D:D,※集計※障害学生情報入力シート!D122,1))</f>
        <v/>
      </c>
      <c r="I100" s="24" t="e">
        <f>VLOOKUP($D100,診断名検索!$G:$K,3,FALSE)</f>
        <v>#N/A</v>
      </c>
      <c r="J100" s="24" t="e">
        <f>VLOOKUP($D100,診断名検索!$G:$K,4,FALSE)</f>
        <v>#N/A</v>
      </c>
      <c r="K100" s="24" t="e">
        <f>VLOOKUP($D100,診断名検索!$G:$K,2,FALSE)</f>
        <v>#N/A</v>
      </c>
      <c r="L100" s="24" t="e">
        <f>VLOOKUP($D100,診断名検索!$G:$K,5,FALSE)</f>
        <v>#N/A</v>
      </c>
      <c r="M100" s="261">
        <v>94</v>
      </c>
      <c r="N100" s="266"/>
      <c r="O100" s="266"/>
      <c r="P100" s="267"/>
      <c r="Q100" s="247"/>
      <c r="R100" s="268"/>
      <c r="S100" s="248"/>
      <c r="T100" s="265"/>
    </row>
    <row r="101" spans="1:20" ht="15" customHeight="1" x14ac:dyDescent="0.4">
      <c r="A101" s="164">
        <v>95</v>
      </c>
      <c r="B101" s="171" t="str">
        <f>IF(※集計※障害学生情報入力シート!D123="","",INDEX(障害学生情報入力シート!E:E,※集計※障害学生情報入力シート!D123,1))</f>
        <v/>
      </c>
      <c r="C101" s="172" t="str">
        <f>IF(※集計※障害学生情報入力シート!D123="","",INDEX(障害学生情報入力シート!F:F,※集計※障害学生情報入力シート!D123,1))</f>
        <v/>
      </c>
      <c r="D101" s="173" t="str">
        <f>IF(※集計※障害学生情報入力シート!D123="","",INDEX(障害学生情報入力シート!$I:$I,※集計※障害学生情報入力シート!D123,1))</f>
        <v/>
      </c>
      <c r="E101" s="174">
        <f t="shared" si="1"/>
        <v>0</v>
      </c>
      <c r="F101" s="746">
        <f>IF(※集計※障害学生情報入力シート!D123="",0,INDEX(※集計※障害学生情報入力シート!K:K,※集計※障害学生情報入力シート!D123,1))</f>
        <v>0</v>
      </c>
      <c r="G101" s="75">
        <f>IF(※集計※障害学生情報入力シート!D123="",0,INDEX(※集計※障害学生情報入力シート!L:L,※集計※障害学生情報入力シート!D123,1))</f>
        <v>0</v>
      </c>
      <c r="H101" s="169" t="str">
        <f>IF(※集計※障害学生情報入力シート!D123="","",INDEX(障害学生情報入力シート!D:D,※集計※障害学生情報入力シート!D123,1))</f>
        <v/>
      </c>
      <c r="I101" s="24" t="e">
        <f>VLOOKUP($D101,診断名検索!$G:$K,3,FALSE)</f>
        <v>#N/A</v>
      </c>
      <c r="J101" s="24" t="e">
        <f>VLOOKUP($D101,診断名検索!$G:$K,4,FALSE)</f>
        <v>#N/A</v>
      </c>
      <c r="K101" s="24" t="e">
        <f>VLOOKUP($D101,診断名検索!$G:$K,2,FALSE)</f>
        <v>#N/A</v>
      </c>
      <c r="L101" s="24" t="e">
        <f>VLOOKUP($D101,診断名検索!$G:$K,5,FALSE)</f>
        <v>#N/A</v>
      </c>
      <c r="M101" s="261">
        <v>95</v>
      </c>
      <c r="N101" s="266"/>
      <c r="O101" s="266"/>
      <c r="P101" s="267"/>
      <c r="Q101" s="247"/>
      <c r="R101" s="268"/>
      <c r="S101" s="248"/>
      <c r="T101" s="265"/>
    </row>
    <row r="102" spans="1:20" ht="15" customHeight="1" x14ac:dyDescent="0.4">
      <c r="A102" s="164">
        <v>96</v>
      </c>
      <c r="B102" s="171" t="str">
        <f>IF(※集計※障害学生情報入力シート!D124="","",INDEX(障害学生情報入力シート!E:E,※集計※障害学生情報入力シート!D124,1))</f>
        <v/>
      </c>
      <c r="C102" s="172" t="str">
        <f>IF(※集計※障害学生情報入力シート!D124="","",INDEX(障害学生情報入力シート!F:F,※集計※障害学生情報入力シート!D124,1))</f>
        <v/>
      </c>
      <c r="D102" s="173" t="str">
        <f>IF(※集計※障害学生情報入力シート!D124="","",INDEX(障害学生情報入力シート!$I:$I,※集計※障害学生情報入力シート!D124,1))</f>
        <v/>
      </c>
      <c r="E102" s="174">
        <f t="shared" si="1"/>
        <v>0</v>
      </c>
      <c r="F102" s="746">
        <f>IF(※集計※障害学生情報入力シート!D124="",0,INDEX(※集計※障害学生情報入力シート!K:K,※集計※障害学生情報入力シート!D124,1))</f>
        <v>0</v>
      </c>
      <c r="G102" s="75">
        <f>IF(※集計※障害学生情報入力シート!D124="",0,INDEX(※集計※障害学生情報入力シート!L:L,※集計※障害学生情報入力シート!D124,1))</f>
        <v>0</v>
      </c>
      <c r="H102" s="169" t="str">
        <f>IF(※集計※障害学生情報入力シート!D124="","",INDEX(障害学生情報入力シート!D:D,※集計※障害学生情報入力シート!D124,1))</f>
        <v/>
      </c>
      <c r="I102" s="24" t="e">
        <f>VLOOKUP($D102,診断名検索!$G:$K,3,FALSE)</f>
        <v>#N/A</v>
      </c>
      <c r="J102" s="24" t="e">
        <f>VLOOKUP($D102,診断名検索!$G:$K,4,FALSE)</f>
        <v>#N/A</v>
      </c>
      <c r="K102" s="24" t="e">
        <f>VLOOKUP($D102,診断名検索!$G:$K,2,FALSE)</f>
        <v>#N/A</v>
      </c>
      <c r="L102" s="24" t="e">
        <f>VLOOKUP($D102,診断名検索!$G:$K,5,FALSE)</f>
        <v>#N/A</v>
      </c>
      <c r="M102" s="261">
        <v>96</v>
      </c>
      <c r="N102" s="266"/>
      <c r="O102" s="266"/>
      <c r="P102" s="267"/>
      <c r="Q102" s="247"/>
      <c r="R102" s="268"/>
      <c r="S102" s="248"/>
      <c r="T102" s="265"/>
    </row>
    <row r="103" spans="1:20" ht="15" customHeight="1" x14ac:dyDescent="0.4">
      <c r="A103" s="164">
        <v>97</v>
      </c>
      <c r="B103" s="171" t="str">
        <f>IF(※集計※障害学生情報入力シート!D125="","",INDEX(障害学生情報入力シート!E:E,※集計※障害学生情報入力シート!D125,1))</f>
        <v/>
      </c>
      <c r="C103" s="172" t="str">
        <f>IF(※集計※障害学生情報入力シート!D125="","",INDEX(障害学生情報入力シート!F:F,※集計※障害学生情報入力シート!D125,1))</f>
        <v/>
      </c>
      <c r="D103" s="173" t="str">
        <f>IF(※集計※障害学生情報入力シート!D125="","",INDEX(障害学生情報入力シート!$I:$I,※集計※障害学生情報入力シート!D125,1))</f>
        <v/>
      </c>
      <c r="E103" s="174">
        <f t="shared" si="1"/>
        <v>0</v>
      </c>
      <c r="F103" s="746">
        <f>IF(※集計※障害学生情報入力シート!D125="",0,INDEX(※集計※障害学生情報入力シート!K:K,※集計※障害学生情報入力シート!D125,1))</f>
        <v>0</v>
      </c>
      <c r="G103" s="75">
        <f>IF(※集計※障害学生情報入力シート!D125="",0,INDEX(※集計※障害学生情報入力シート!L:L,※集計※障害学生情報入力シート!D125,1))</f>
        <v>0</v>
      </c>
      <c r="H103" s="169" t="str">
        <f>IF(※集計※障害学生情報入力シート!D125="","",INDEX(障害学生情報入力シート!D:D,※集計※障害学生情報入力シート!D125,1))</f>
        <v/>
      </c>
      <c r="I103" s="24" t="e">
        <f>VLOOKUP($D103,診断名検索!$G:$K,3,FALSE)</f>
        <v>#N/A</v>
      </c>
      <c r="J103" s="24" t="e">
        <f>VLOOKUP($D103,診断名検索!$G:$K,4,FALSE)</f>
        <v>#N/A</v>
      </c>
      <c r="K103" s="24" t="e">
        <f>VLOOKUP($D103,診断名検索!$G:$K,2,FALSE)</f>
        <v>#N/A</v>
      </c>
      <c r="L103" s="24" t="e">
        <f>VLOOKUP($D103,診断名検索!$G:$K,5,FALSE)</f>
        <v>#N/A</v>
      </c>
      <c r="M103" s="261">
        <v>97</v>
      </c>
      <c r="N103" s="266"/>
      <c r="O103" s="266"/>
      <c r="P103" s="267"/>
      <c r="Q103" s="247"/>
      <c r="R103" s="268"/>
      <c r="S103" s="248"/>
      <c r="T103" s="265"/>
    </row>
    <row r="104" spans="1:20" ht="15" customHeight="1" x14ac:dyDescent="0.4">
      <c r="A104" s="164">
        <v>98</v>
      </c>
      <c r="B104" s="171" t="str">
        <f>IF(※集計※障害学生情報入力シート!D126="","",INDEX(障害学生情報入力シート!E:E,※集計※障害学生情報入力シート!D126,1))</f>
        <v/>
      </c>
      <c r="C104" s="172" t="str">
        <f>IF(※集計※障害学生情報入力シート!D126="","",INDEX(障害学生情報入力シート!F:F,※集計※障害学生情報入力シート!D126,1))</f>
        <v/>
      </c>
      <c r="D104" s="173" t="str">
        <f>IF(※集計※障害学生情報入力シート!D126="","",INDEX(障害学生情報入力シート!$I:$I,※集計※障害学生情報入力シート!D126,1))</f>
        <v/>
      </c>
      <c r="E104" s="174">
        <f t="shared" si="1"/>
        <v>0</v>
      </c>
      <c r="F104" s="746">
        <f>IF(※集計※障害学生情報入力シート!D126="",0,INDEX(※集計※障害学生情報入力シート!K:K,※集計※障害学生情報入力シート!D126,1))</f>
        <v>0</v>
      </c>
      <c r="G104" s="75">
        <f>IF(※集計※障害学生情報入力シート!D126="",0,INDEX(※集計※障害学生情報入力シート!L:L,※集計※障害学生情報入力シート!D126,1))</f>
        <v>0</v>
      </c>
      <c r="H104" s="169" t="str">
        <f>IF(※集計※障害学生情報入力シート!D126="","",INDEX(障害学生情報入力シート!D:D,※集計※障害学生情報入力シート!D126,1))</f>
        <v/>
      </c>
      <c r="I104" s="24" t="e">
        <f>VLOOKUP($D104,診断名検索!$G:$K,3,FALSE)</f>
        <v>#N/A</v>
      </c>
      <c r="J104" s="24" t="e">
        <f>VLOOKUP($D104,診断名検索!$G:$K,4,FALSE)</f>
        <v>#N/A</v>
      </c>
      <c r="K104" s="24" t="e">
        <f>VLOOKUP($D104,診断名検索!$G:$K,2,FALSE)</f>
        <v>#N/A</v>
      </c>
      <c r="L104" s="24" t="e">
        <f>VLOOKUP($D104,診断名検索!$G:$K,5,FALSE)</f>
        <v>#N/A</v>
      </c>
      <c r="M104" s="261">
        <v>98</v>
      </c>
      <c r="N104" s="266"/>
      <c r="O104" s="266"/>
      <c r="P104" s="267"/>
      <c r="Q104" s="247"/>
      <c r="R104" s="268"/>
      <c r="S104" s="248"/>
      <c r="T104" s="265"/>
    </row>
    <row r="105" spans="1:20" ht="15" customHeight="1" x14ac:dyDescent="0.4">
      <c r="A105" s="164">
        <v>99</v>
      </c>
      <c r="B105" s="171" t="str">
        <f>IF(※集計※障害学生情報入力シート!D127="","",INDEX(障害学生情報入力シート!E:E,※集計※障害学生情報入力シート!D127,1))</f>
        <v/>
      </c>
      <c r="C105" s="172" t="str">
        <f>IF(※集計※障害学生情報入力シート!D127="","",INDEX(障害学生情報入力シート!F:F,※集計※障害学生情報入力シート!D127,1))</f>
        <v/>
      </c>
      <c r="D105" s="173" t="str">
        <f>IF(※集計※障害学生情報入力シート!D127="","",INDEX(障害学生情報入力シート!$I:$I,※集計※障害学生情報入力シート!D127,1))</f>
        <v/>
      </c>
      <c r="E105" s="174">
        <f t="shared" si="1"/>
        <v>0</v>
      </c>
      <c r="F105" s="746">
        <f>IF(※集計※障害学生情報入力シート!D127="",0,INDEX(※集計※障害学生情報入力シート!K:K,※集計※障害学生情報入力シート!D127,1))</f>
        <v>0</v>
      </c>
      <c r="G105" s="75">
        <f>IF(※集計※障害学生情報入力シート!D127="",0,INDEX(※集計※障害学生情報入力シート!L:L,※集計※障害学生情報入力シート!D127,1))</f>
        <v>0</v>
      </c>
      <c r="H105" s="169" t="str">
        <f>IF(※集計※障害学生情報入力シート!D127="","",INDEX(障害学生情報入力シート!D:D,※集計※障害学生情報入力シート!D127,1))</f>
        <v/>
      </c>
      <c r="I105" s="24" t="e">
        <f>VLOOKUP($D105,診断名検索!$G:$K,3,FALSE)</f>
        <v>#N/A</v>
      </c>
      <c r="J105" s="24" t="e">
        <f>VLOOKUP($D105,診断名検索!$G:$K,4,FALSE)</f>
        <v>#N/A</v>
      </c>
      <c r="K105" s="24" t="e">
        <f>VLOOKUP($D105,診断名検索!$G:$K,2,FALSE)</f>
        <v>#N/A</v>
      </c>
      <c r="L105" s="24" t="e">
        <f>VLOOKUP($D105,診断名検索!$G:$K,5,FALSE)</f>
        <v>#N/A</v>
      </c>
      <c r="M105" s="261">
        <v>99</v>
      </c>
      <c r="N105" s="266"/>
      <c r="O105" s="266"/>
      <c r="P105" s="267"/>
      <c r="Q105" s="247"/>
      <c r="R105" s="268"/>
      <c r="S105" s="248"/>
      <c r="T105" s="265"/>
    </row>
    <row r="106" spans="1:20" s="152" customFormat="1" ht="15" customHeight="1" thickBot="1" x14ac:dyDescent="0.45">
      <c r="A106" s="176">
        <v>100</v>
      </c>
      <c r="B106" s="177" t="str">
        <f>IF(※集計※障害学生情報入力シート!D128="","",INDEX(障害学生情報入力シート!E:E,※集計※障害学生情報入力シート!D128,1))</f>
        <v/>
      </c>
      <c r="C106" s="178" t="str">
        <f>IF(※集計※障害学生情報入力シート!D128="","",INDEX(障害学生情報入力シート!F:F,※集計※障害学生情報入力シート!D128,1))</f>
        <v/>
      </c>
      <c r="D106" s="179" t="str">
        <f>IF(※集計※障害学生情報入力シート!D128="","",INDEX(障害学生情報入力シート!$I:$I,※集計※障害学生情報入力シート!D128,1))</f>
        <v/>
      </c>
      <c r="E106" s="180">
        <f t="shared" si="1"/>
        <v>0</v>
      </c>
      <c r="F106" s="1340">
        <f>IF(※集計※障害学生情報入力シート!D128="",0,INDEX(※集計※障害学生情報入力シート!K:K,※集計※障害学生情報入力シート!D128,1))</f>
        <v>0</v>
      </c>
      <c r="G106" s="119">
        <f>IF(※集計※障害学生情報入力シート!D128="",0,INDEX(※集計※障害学生情報入力シート!L:L,※集計※障害学生情報入力シート!D128,1))</f>
        <v>0</v>
      </c>
      <c r="H106" s="181" t="str">
        <f>IF(※集計※障害学生情報入力シート!D128="","",INDEX(障害学生情報入力シート!D:D,※集計※障害学生情報入力シート!D128,1))</f>
        <v/>
      </c>
      <c r="I106" s="24" t="e">
        <f>VLOOKUP($D106,診断名検索!$G:$K,3,FALSE)</f>
        <v>#N/A</v>
      </c>
      <c r="J106" s="24" t="e">
        <f>VLOOKUP($D106,診断名検索!$G:$K,4,FALSE)</f>
        <v>#N/A</v>
      </c>
      <c r="K106" s="24" t="e">
        <f>VLOOKUP($D106,診断名検索!$G:$K,2,FALSE)</f>
        <v>#N/A</v>
      </c>
      <c r="L106" s="24" t="e">
        <f>VLOOKUP($D106,診断名検索!$G:$K,5,FALSE)</f>
        <v>#N/A</v>
      </c>
      <c r="M106" s="269">
        <v>100</v>
      </c>
      <c r="N106" s="269"/>
      <c r="O106" s="269"/>
      <c r="P106" s="270"/>
      <c r="Q106" s="271"/>
      <c r="R106" s="272"/>
      <c r="S106" s="273"/>
      <c r="T106" s="270"/>
    </row>
    <row r="107" spans="1:20" s="152" customFormat="1" ht="15" customHeight="1" thickTop="1" thickBot="1" x14ac:dyDescent="0.45">
      <c r="A107" s="2457" t="s">
        <v>1588</v>
      </c>
      <c r="B107" s="2458"/>
      <c r="C107" s="2458"/>
      <c r="D107" s="2459"/>
      <c r="E107" s="182">
        <f>SUM(E7:E106)</f>
        <v>0</v>
      </c>
      <c r="F107" s="792">
        <f>SUM(F7:F106)</f>
        <v>0</v>
      </c>
      <c r="G107" s="792">
        <f>SUM(G7:G106)</f>
        <v>0</v>
      </c>
      <c r="H107" s="183"/>
      <c r="M107" s="2454" t="s">
        <v>1588</v>
      </c>
      <c r="N107" s="2455"/>
      <c r="O107" s="2455"/>
      <c r="P107" s="2456"/>
      <c r="Q107" s="274">
        <v>0</v>
      </c>
      <c r="R107" s="249">
        <v>0</v>
      </c>
      <c r="S107" s="249">
        <v>0</v>
      </c>
      <c r="T107" s="275"/>
    </row>
    <row r="108" spans="1:20" s="35" customFormat="1" ht="19.5" customHeight="1" x14ac:dyDescent="0.25">
      <c r="A108" s="24"/>
      <c r="B108" s="24"/>
      <c r="C108" s="24"/>
      <c r="D108" s="24"/>
      <c r="E108" s="24"/>
      <c r="F108" s="152"/>
      <c r="G108" s="152"/>
    </row>
    <row r="109" spans="1:20" hidden="1" x14ac:dyDescent="0.4">
      <c r="C109" s="184" t="s">
        <v>1451</v>
      </c>
      <c r="D109" s="185" t="s">
        <v>1450</v>
      </c>
      <c r="E109" s="185">
        <f>SUMIFS(E$7:E$106,$B$7:$B$106,$C$109,$C$7:$C$106,$D109)</f>
        <v>0</v>
      </c>
      <c r="F109" s="185">
        <f t="shared" ref="F109:G120" si="2">SUMIFS(F$7:F$106,$B$7:$B$106,$C$109,$C$7:$C$106,$D109)</f>
        <v>0</v>
      </c>
      <c r="G109" s="185">
        <f t="shared" si="2"/>
        <v>0</v>
      </c>
    </row>
    <row r="110" spans="1:20" hidden="1" x14ac:dyDescent="0.4">
      <c r="C110" s="184"/>
      <c r="D110" s="185" t="s">
        <v>1453</v>
      </c>
      <c r="E110" s="185">
        <f t="shared" ref="E110:E120" si="3">SUMIFS(E$7:E$106,$B$7:$B$106,$C$109,$C$7:$C$106,$D110)</f>
        <v>0</v>
      </c>
      <c r="F110" s="185">
        <f t="shared" si="2"/>
        <v>0</v>
      </c>
      <c r="G110" s="185">
        <f t="shared" si="2"/>
        <v>0</v>
      </c>
    </row>
    <row r="111" spans="1:20" hidden="1" x14ac:dyDescent="0.4">
      <c r="C111" s="184"/>
      <c r="D111" s="185" t="s">
        <v>1456</v>
      </c>
      <c r="E111" s="185">
        <f t="shared" si="3"/>
        <v>0</v>
      </c>
      <c r="F111" s="185">
        <f t="shared" si="2"/>
        <v>0</v>
      </c>
      <c r="G111" s="185">
        <f t="shared" si="2"/>
        <v>0</v>
      </c>
    </row>
    <row r="112" spans="1:20" hidden="1" x14ac:dyDescent="0.4">
      <c r="C112" s="184"/>
      <c r="D112" s="185" t="s">
        <v>1458</v>
      </c>
      <c r="E112" s="185">
        <f t="shared" si="3"/>
        <v>0</v>
      </c>
      <c r="F112" s="185">
        <f t="shared" si="2"/>
        <v>0</v>
      </c>
      <c r="G112" s="185">
        <f t="shared" si="2"/>
        <v>0</v>
      </c>
    </row>
    <row r="113" spans="3:7" hidden="1" x14ac:dyDescent="0.4">
      <c r="C113" s="184"/>
      <c r="D113" s="185" t="s">
        <v>1463</v>
      </c>
      <c r="E113" s="185">
        <f t="shared" si="3"/>
        <v>0</v>
      </c>
      <c r="F113" s="185">
        <f t="shared" si="2"/>
        <v>0</v>
      </c>
      <c r="G113" s="185">
        <f t="shared" si="2"/>
        <v>0</v>
      </c>
    </row>
    <row r="114" spans="3:7" hidden="1" x14ac:dyDescent="0.4">
      <c r="C114" s="184"/>
      <c r="D114" s="185" t="s">
        <v>1466</v>
      </c>
      <c r="E114" s="185">
        <f t="shared" si="3"/>
        <v>0</v>
      </c>
      <c r="F114" s="185">
        <f t="shared" si="2"/>
        <v>0</v>
      </c>
      <c r="G114" s="185">
        <f t="shared" si="2"/>
        <v>0</v>
      </c>
    </row>
    <row r="115" spans="3:7" hidden="1" x14ac:dyDescent="0.4">
      <c r="C115" s="184"/>
      <c r="D115" s="185" t="s">
        <v>2014</v>
      </c>
      <c r="E115" s="185">
        <f t="shared" si="3"/>
        <v>0</v>
      </c>
      <c r="F115" s="185">
        <f t="shared" si="2"/>
        <v>0</v>
      </c>
      <c r="G115" s="185">
        <f t="shared" si="2"/>
        <v>0</v>
      </c>
    </row>
    <row r="116" spans="3:7" hidden="1" x14ac:dyDescent="0.4">
      <c r="C116" s="184"/>
      <c r="D116" s="185" t="s">
        <v>1468</v>
      </c>
      <c r="E116" s="185">
        <f t="shared" si="3"/>
        <v>0</v>
      </c>
      <c r="F116" s="185">
        <f t="shared" si="2"/>
        <v>0</v>
      </c>
      <c r="G116" s="185">
        <f t="shared" si="2"/>
        <v>0</v>
      </c>
    </row>
    <row r="117" spans="3:7" hidden="1" x14ac:dyDescent="0.4">
      <c r="C117" s="184"/>
      <c r="D117" s="185" t="s">
        <v>1469</v>
      </c>
      <c r="E117" s="185">
        <f t="shared" si="3"/>
        <v>0</v>
      </c>
      <c r="F117" s="185">
        <f t="shared" si="2"/>
        <v>0</v>
      </c>
      <c r="G117" s="185">
        <f t="shared" si="2"/>
        <v>0</v>
      </c>
    </row>
    <row r="118" spans="3:7" hidden="1" x14ac:dyDescent="0.4">
      <c r="C118" s="184"/>
      <c r="D118" s="185" t="s">
        <v>1471</v>
      </c>
      <c r="E118" s="185">
        <f t="shared" si="3"/>
        <v>0</v>
      </c>
      <c r="F118" s="185">
        <f t="shared" si="2"/>
        <v>0</v>
      </c>
      <c r="G118" s="185">
        <f t="shared" si="2"/>
        <v>0</v>
      </c>
    </row>
    <row r="119" spans="3:7" hidden="1" x14ac:dyDescent="0.4">
      <c r="C119" s="184"/>
      <c r="D119" s="185" t="s">
        <v>1473</v>
      </c>
      <c r="E119" s="185">
        <f t="shared" si="3"/>
        <v>0</v>
      </c>
      <c r="F119" s="185">
        <f t="shared" si="2"/>
        <v>0</v>
      </c>
      <c r="G119" s="185">
        <f t="shared" si="2"/>
        <v>0</v>
      </c>
    </row>
    <row r="120" spans="3:7" hidden="1" x14ac:dyDescent="0.4">
      <c r="C120" s="184"/>
      <c r="D120" s="185" t="s">
        <v>1475</v>
      </c>
      <c r="E120" s="185">
        <f t="shared" si="3"/>
        <v>0</v>
      </c>
      <c r="F120" s="185">
        <f t="shared" si="2"/>
        <v>0</v>
      </c>
      <c r="G120" s="185">
        <f t="shared" si="2"/>
        <v>0</v>
      </c>
    </row>
    <row r="121" spans="3:7" hidden="1" x14ac:dyDescent="0.4">
      <c r="C121" s="184" t="s">
        <v>2015</v>
      </c>
      <c r="D121" s="185" t="s">
        <v>1450</v>
      </c>
      <c r="E121" s="185">
        <f t="shared" ref="E121:G132" si="4">SUMIFS(E$7:E$106,$B$7:$B$106,$C$121,$C$7:$C$106,$D121)</f>
        <v>0</v>
      </c>
      <c r="F121" s="185">
        <f t="shared" si="4"/>
        <v>0</v>
      </c>
      <c r="G121" s="185">
        <f t="shared" si="4"/>
        <v>0</v>
      </c>
    </row>
    <row r="122" spans="3:7" hidden="1" x14ac:dyDescent="0.4">
      <c r="C122" s="184"/>
      <c r="D122" s="185" t="s">
        <v>1453</v>
      </c>
      <c r="E122" s="185">
        <f t="shared" si="4"/>
        <v>0</v>
      </c>
      <c r="F122" s="185">
        <f t="shared" si="4"/>
        <v>0</v>
      </c>
      <c r="G122" s="185">
        <f t="shared" si="4"/>
        <v>0</v>
      </c>
    </row>
    <row r="123" spans="3:7" hidden="1" x14ac:dyDescent="0.4">
      <c r="C123" s="184"/>
      <c r="D123" s="185" t="s">
        <v>1456</v>
      </c>
      <c r="E123" s="185">
        <f t="shared" si="4"/>
        <v>0</v>
      </c>
      <c r="F123" s="185">
        <f t="shared" si="4"/>
        <v>0</v>
      </c>
      <c r="G123" s="185">
        <f t="shared" si="4"/>
        <v>0</v>
      </c>
    </row>
    <row r="124" spans="3:7" hidden="1" x14ac:dyDescent="0.4">
      <c r="C124" s="184"/>
      <c r="D124" s="185" t="s">
        <v>1458</v>
      </c>
      <c r="E124" s="185">
        <f t="shared" si="4"/>
        <v>0</v>
      </c>
      <c r="F124" s="185">
        <f t="shared" si="4"/>
        <v>0</v>
      </c>
      <c r="G124" s="185">
        <f t="shared" si="4"/>
        <v>0</v>
      </c>
    </row>
    <row r="125" spans="3:7" hidden="1" x14ac:dyDescent="0.4">
      <c r="C125" s="184"/>
      <c r="D125" s="185" t="s">
        <v>1463</v>
      </c>
      <c r="E125" s="185">
        <f t="shared" si="4"/>
        <v>0</v>
      </c>
      <c r="F125" s="185">
        <f t="shared" si="4"/>
        <v>0</v>
      </c>
      <c r="G125" s="185">
        <f t="shared" si="4"/>
        <v>0</v>
      </c>
    </row>
    <row r="126" spans="3:7" hidden="1" x14ac:dyDescent="0.4">
      <c r="C126" s="184"/>
      <c r="D126" s="185" t="s">
        <v>1466</v>
      </c>
      <c r="E126" s="185">
        <f t="shared" si="4"/>
        <v>0</v>
      </c>
      <c r="F126" s="185">
        <f t="shared" si="4"/>
        <v>0</v>
      </c>
      <c r="G126" s="185">
        <f t="shared" si="4"/>
        <v>0</v>
      </c>
    </row>
    <row r="127" spans="3:7" hidden="1" x14ac:dyDescent="0.4">
      <c r="C127" s="184"/>
      <c r="D127" s="185" t="s">
        <v>2014</v>
      </c>
      <c r="E127" s="185">
        <f t="shared" si="4"/>
        <v>0</v>
      </c>
      <c r="F127" s="185">
        <f t="shared" si="4"/>
        <v>0</v>
      </c>
      <c r="G127" s="185">
        <f t="shared" si="4"/>
        <v>0</v>
      </c>
    </row>
    <row r="128" spans="3:7" hidden="1" x14ac:dyDescent="0.4">
      <c r="C128" s="184"/>
      <c r="D128" s="185" t="s">
        <v>1468</v>
      </c>
      <c r="E128" s="185">
        <f t="shared" si="4"/>
        <v>0</v>
      </c>
      <c r="F128" s="185">
        <f t="shared" si="4"/>
        <v>0</v>
      </c>
      <c r="G128" s="185">
        <f t="shared" si="4"/>
        <v>0</v>
      </c>
    </row>
    <row r="129" spans="1:7" hidden="1" x14ac:dyDescent="0.4">
      <c r="C129" s="184"/>
      <c r="D129" s="185" t="s">
        <v>1469</v>
      </c>
      <c r="E129" s="185">
        <f t="shared" si="4"/>
        <v>0</v>
      </c>
      <c r="F129" s="185">
        <f t="shared" si="4"/>
        <v>0</v>
      </c>
      <c r="G129" s="185">
        <f t="shared" si="4"/>
        <v>0</v>
      </c>
    </row>
    <row r="130" spans="1:7" hidden="1" x14ac:dyDescent="0.4">
      <c r="C130" s="184"/>
      <c r="D130" s="185" t="s">
        <v>1471</v>
      </c>
      <c r="E130" s="185">
        <f t="shared" si="4"/>
        <v>0</v>
      </c>
      <c r="F130" s="185">
        <f t="shared" si="4"/>
        <v>0</v>
      </c>
      <c r="G130" s="185">
        <f t="shared" si="4"/>
        <v>0</v>
      </c>
    </row>
    <row r="131" spans="1:7" hidden="1" x14ac:dyDescent="0.4">
      <c r="C131" s="184"/>
      <c r="D131" s="185" t="s">
        <v>1473</v>
      </c>
      <c r="E131" s="185">
        <f t="shared" si="4"/>
        <v>0</v>
      </c>
      <c r="F131" s="185">
        <f t="shared" si="4"/>
        <v>0</v>
      </c>
      <c r="G131" s="185">
        <f t="shared" si="4"/>
        <v>0</v>
      </c>
    </row>
    <row r="132" spans="1:7" hidden="1" x14ac:dyDescent="0.4">
      <c r="C132" s="184"/>
      <c r="D132" s="185" t="s">
        <v>1475</v>
      </c>
      <c r="E132" s="185">
        <f t="shared" si="4"/>
        <v>0</v>
      </c>
      <c r="F132" s="185">
        <f t="shared" si="4"/>
        <v>0</v>
      </c>
      <c r="G132" s="185">
        <f t="shared" si="4"/>
        <v>0</v>
      </c>
    </row>
    <row r="133" spans="1:7" hidden="1" x14ac:dyDescent="0.4">
      <c r="C133" s="184" t="s">
        <v>1457</v>
      </c>
      <c r="D133" s="185" t="s">
        <v>1450</v>
      </c>
      <c r="E133" s="185">
        <f t="shared" ref="E133:G144" si="5">SUMIFS(E$7:E$106,$B$7:$B$106,$C$133,$C$7:$C$106,$D133)</f>
        <v>0</v>
      </c>
      <c r="F133" s="185">
        <f t="shared" si="5"/>
        <v>0</v>
      </c>
      <c r="G133" s="185">
        <f t="shared" si="5"/>
        <v>0</v>
      </c>
    </row>
    <row r="134" spans="1:7" hidden="1" x14ac:dyDescent="0.4">
      <c r="C134" s="184"/>
      <c r="D134" s="185" t="s">
        <v>1453</v>
      </c>
      <c r="E134" s="185">
        <f t="shared" si="5"/>
        <v>0</v>
      </c>
      <c r="F134" s="185">
        <f t="shared" si="5"/>
        <v>0</v>
      </c>
      <c r="G134" s="185">
        <f t="shared" si="5"/>
        <v>0</v>
      </c>
    </row>
    <row r="135" spans="1:7" hidden="1" x14ac:dyDescent="0.4">
      <c r="C135" s="184"/>
      <c r="D135" s="185" t="s">
        <v>1456</v>
      </c>
      <c r="E135" s="185">
        <f t="shared" si="5"/>
        <v>0</v>
      </c>
      <c r="F135" s="185">
        <f t="shared" si="5"/>
        <v>0</v>
      </c>
      <c r="G135" s="185">
        <f t="shared" si="5"/>
        <v>0</v>
      </c>
    </row>
    <row r="136" spans="1:7" hidden="1" x14ac:dyDescent="0.4">
      <c r="C136" s="184"/>
      <c r="D136" s="185" t="s">
        <v>1458</v>
      </c>
      <c r="E136" s="185">
        <f t="shared" si="5"/>
        <v>0</v>
      </c>
      <c r="F136" s="185">
        <f t="shared" si="5"/>
        <v>0</v>
      </c>
      <c r="G136" s="185">
        <f t="shared" si="5"/>
        <v>0</v>
      </c>
    </row>
    <row r="137" spans="1:7" hidden="1" x14ac:dyDescent="0.4">
      <c r="C137" s="184"/>
      <c r="D137" s="185" t="s">
        <v>1463</v>
      </c>
      <c r="E137" s="185">
        <f t="shared" si="5"/>
        <v>0</v>
      </c>
      <c r="F137" s="185">
        <f t="shared" si="5"/>
        <v>0</v>
      </c>
      <c r="G137" s="185">
        <f t="shared" si="5"/>
        <v>0</v>
      </c>
    </row>
    <row r="138" spans="1:7" hidden="1" x14ac:dyDescent="0.4">
      <c r="C138" s="184"/>
      <c r="D138" s="185" t="s">
        <v>1466</v>
      </c>
      <c r="E138" s="185">
        <f t="shared" si="5"/>
        <v>0</v>
      </c>
      <c r="F138" s="185">
        <f t="shared" si="5"/>
        <v>0</v>
      </c>
      <c r="G138" s="185">
        <f t="shared" si="5"/>
        <v>0</v>
      </c>
    </row>
    <row r="139" spans="1:7" hidden="1" x14ac:dyDescent="0.4">
      <c r="C139" s="184"/>
      <c r="D139" s="185" t="s">
        <v>2014</v>
      </c>
      <c r="E139" s="185">
        <f t="shared" si="5"/>
        <v>0</v>
      </c>
      <c r="F139" s="185">
        <f t="shared" si="5"/>
        <v>0</v>
      </c>
      <c r="G139" s="185">
        <f t="shared" si="5"/>
        <v>0</v>
      </c>
    </row>
    <row r="140" spans="1:7" hidden="1" x14ac:dyDescent="0.4">
      <c r="C140" s="184"/>
      <c r="D140" s="185" t="s">
        <v>1468</v>
      </c>
      <c r="E140" s="185">
        <f t="shared" si="5"/>
        <v>0</v>
      </c>
      <c r="F140" s="185">
        <f t="shared" si="5"/>
        <v>0</v>
      </c>
      <c r="G140" s="185">
        <f t="shared" si="5"/>
        <v>0</v>
      </c>
    </row>
    <row r="141" spans="1:7" s="152" customFormat="1" hidden="1" x14ac:dyDescent="0.4">
      <c r="A141" s="24"/>
      <c r="B141" s="24"/>
      <c r="C141" s="184"/>
      <c r="D141" s="185" t="s">
        <v>1469</v>
      </c>
      <c r="E141" s="185">
        <f t="shared" si="5"/>
        <v>0</v>
      </c>
      <c r="F141" s="185">
        <f t="shared" si="5"/>
        <v>0</v>
      </c>
      <c r="G141" s="185">
        <f t="shared" si="5"/>
        <v>0</v>
      </c>
    </row>
    <row r="142" spans="1:7" hidden="1" x14ac:dyDescent="0.4">
      <c r="C142" s="184"/>
      <c r="D142" s="185" t="s">
        <v>1471</v>
      </c>
      <c r="E142" s="185">
        <f t="shared" si="5"/>
        <v>0</v>
      </c>
      <c r="F142" s="185">
        <f t="shared" si="5"/>
        <v>0</v>
      </c>
      <c r="G142" s="185">
        <f t="shared" si="5"/>
        <v>0</v>
      </c>
    </row>
    <row r="143" spans="1:7" s="35" customFormat="1" hidden="1" x14ac:dyDescent="0.25">
      <c r="A143" s="24"/>
      <c r="B143" s="24"/>
      <c r="C143" s="184"/>
      <c r="D143" s="185" t="s">
        <v>1473</v>
      </c>
      <c r="E143" s="185">
        <f t="shared" si="5"/>
        <v>0</v>
      </c>
      <c r="F143" s="185">
        <f t="shared" si="5"/>
        <v>0</v>
      </c>
      <c r="G143" s="185">
        <f t="shared" si="5"/>
        <v>0</v>
      </c>
    </row>
    <row r="144" spans="1:7" hidden="1" x14ac:dyDescent="0.4">
      <c r="C144" s="184"/>
      <c r="D144" s="185" t="s">
        <v>1475</v>
      </c>
      <c r="E144" s="185">
        <f t="shared" si="5"/>
        <v>0</v>
      </c>
      <c r="F144" s="185">
        <f t="shared" si="5"/>
        <v>0</v>
      </c>
      <c r="G144" s="185">
        <f t="shared" si="5"/>
        <v>0</v>
      </c>
    </row>
    <row r="145" spans="3:7" hidden="1" x14ac:dyDescent="0.4">
      <c r="C145" s="184" t="s">
        <v>2016</v>
      </c>
      <c r="D145" s="185" t="s">
        <v>1450</v>
      </c>
      <c r="E145" s="185">
        <f t="shared" ref="E145:G156" si="6">SUMIFS(E$7:E$106,$B$7:$B$106,$C$145,$C$7:$C$106,$D145)</f>
        <v>0</v>
      </c>
      <c r="F145" s="185">
        <f t="shared" si="6"/>
        <v>0</v>
      </c>
      <c r="G145" s="185">
        <f t="shared" si="6"/>
        <v>0</v>
      </c>
    </row>
    <row r="146" spans="3:7" hidden="1" x14ac:dyDescent="0.4">
      <c r="C146" s="184"/>
      <c r="D146" s="185" t="s">
        <v>1453</v>
      </c>
      <c r="E146" s="185">
        <f t="shared" si="6"/>
        <v>0</v>
      </c>
      <c r="F146" s="185">
        <f t="shared" si="6"/>
        <v>0</v>
      </c>
      <c r="G146" s="185">
        <f t="shared" si="6"/>
        <v>0</v>
      </c>
    </row>
    <row r="147" spans="3:7" hidden="1" x14ac:dyDescent="0.4">
      <c r="C147" s="184"/>
      <c r="D147" s="185" t="s">
        <v>1456</v>
      </c>
      <c r="E147" s="185">
        <f t="shared" si="6"/>
        <v>0</v>
      </c>
      <c r="F147" s="185">
        <f t="shared" si="6"/>
        <v>0</v>
      </c>
      <c r="G147" s="185">
        <f t="shared" si="6"/>
        <v>0</v>
      </c>
    </row>
    <row r="148" spans="3:7" hidden="1" x14ac:dyDescent="0.4">
      <c r="C148" s="184"/>
      <c r="D148" s="185" t="s">
        <v>1458</v>
      </c>
      <c r="E148" s="185">
        <f t="shared" si="6"/>
        <v>0</v>
      </c>
      <c r="F148" s="185">
        <f t="shared" si="6"/>
        <v>0</v>
      </c>
      <c r="G148" s="185">
        <f t="shared" si="6"/>
        <v>0</v>
      </c>
    </row>
    <row r="149" spans="3:7" hidden="1" x14ac:dyDescent="0.4">
      <c r="C149" s="184"/>
      <c r="D149" s="185" t="s">
        <v>1463</v>
      </c>
      <c r="E149" s="185">
        <f t="shared" si="6"/>
        <v>0</v>
      </c>
      <c r="F149" s="185">
        <f t="shared" si="6"/>
        <v>0</v>
      </c>
      <c r="G149" s="185">
        <f t="shared" si="6"/>
        <v>0</v>
      </c>
    </row>
    <row r="150" spans="3:7" hidden="1" x14ac:dyDescent="0.4">
      <c r="C150" s="184"/>
      <c r="D150" s="185" t="s">
        <v>1466</v>
      </c>
      <c r="E150" s="185">
        <f t="shared" si="6"/>
        <v>0</v>
      </c>
      <c r="F150" s="185">
        <f t="shared" si="6"/>
        <v>0</v>
      </c>
      <c r="G150" s="185">
        <f t="shared" si="6"/>
        <v>0</v>
      </c>
    </row>
    <row r="151" spans="3:7" hidden="1" x14ac:dyDescent="0.4">
      <c r="C151" s="184"/>
      <c r="D151" s="185" t="s">
        <v>2014</v>
      </c>
      <c r="E151" s="185">
        <f t="shared" si="6"/>
        <v>0</v>
      </c>
      <c r="F151" s="185">
        <f t="shared" si="6"/>
        <v>0</v>
      </c>
      <c r="G151" s="185">
        <f t="shared" si="6"/>
        <v>0</v>
      </c>
    </row>
    <row r="152" spans="3:7" hidden="1" x14ac:dyDescent="0.4">
      <c r="C152" s="184"/>
      <c r="D152" s="185" t="s">
        <v>1468</v>
      </c>
      <c r="E152" s="185">
        <f t="shared" si="6"/>
        <v>0</v>
      </c>
      <c r="F152" s="185">
        <f t="shared" si="6"/>
        <v>0</v>
      </c>
      <c r="G152" s="185">
        <f t="shared" si="6"/>
        <v>0</v>
      </c>
    </row>
    <row r="153" spans="3:7" hidden="1" x14ac:dyDescent="0.4">
      <c r="C153" s="184"/>
      <c r="D153" s="185" t="s">
        <v>1469</v>
      </c>
      <c r="E153" s="185">
        <f t="shared" si="6"/>
        <v>0</v>
      </c>
      <c r="F153" s="185">
        <f t="shared" si="6"/>
        <v>0</v>
      </c>
      <c r="G153" s="185">
        <f t="shared" si="6"/>
        <v>0</v>
      </c>
    </row>
    <row r="154" spans="3:7" hidden="1" x14ac:dyDescent="0.4">
      <c r="C154" s="184"/>
      <c r="D154" s="185" t="s">
        <v>1471</v>
      </c>
      <c r="E154" s="185">
        <f t="shared" si="6"/>
        <v>0</v>
      </c>
      <c r="F154" s="185">
        <f t="shared" si="6"/>
        <v>0</v>
      </c>
      <c r="G154" s="185">
        <f t="shared" si="6"/>
        <v>0</v>
      </c>
    </row>
    <row r="155" spans="3:7" hidden="1" x14ac:dyDescent="0.4">
      <c r="C155" s="184"/>
      <c r="D155" s="185" t="s">
        <v>1473</v>
      </c>
      <c r="E155" s="185">
        <f t="shared" si="6"/>
        <v>0</v>
      </c>
      <c r="F155" s="185">
        <f t="shared" si="6"/>
        <v>0</v>
      </c>
      <c r="G155" s="185">
        <f t="shared" si="6"/>
        <v>0</v>
      </c>
    </row>
    <row r="156" spans="3:7" hidden="1" x14ac:dyDescent="0.4">
      <c r="C156" s="184"/>
      <c r="D156" s="185" t="s">
        <v>1475</v>
      </c>
      <c r="E156" s="185">
        <f t="shared" si="6"/>
        <v>0</v>
      </c>
      <c r="F156" s="185">
        <f t="shared" si="6"/>
        <v>0</v>
      </c>
      <c r="G156" s="185">
        <f t="shared" si="6"/>
        <v>0</v>
      </c>
    </row>
    <row r="157" spans="3:7" hidden="1" x14ac:dyDescent="0.4">
      <c r="C157" s="184" t="s">
        <v>1464</v>
      </c>
      <c r="D157" s="185" t="s">
        <v>1450</v>
      </c>
      <c r="E157" s="185">
        <f t="shared" ref="E157:G168" si="7">SUMIFS(E$7:E$106,$B$7:$B$106,$C$157,$C$7:$C$106,$D157)</f>
        <v>0</v>
      </c>
      <c r="F157" s="185">
        <f t="shared" si="7"/>
        <v>0</v>
      </c>
      <c r="G157" s="185">
        <f t="shared" si="7"/>
        <v>0</v>
      </c>
    </row>
    <row r="158" spans="3:7" hidden="1" x14ac:dyDescent="0.4">
      <c r="C158" s="184"/>
      <c r="D158" s="185" t="s">
        <v>1453</v>
      </c>
      <c r="E158" s="185">
        <f t="shared" si="7"/>
        <v>0</v>
      </c>
      <c r="F158" s="185">
        <f t="shared" si="7"/>
        <v>0</v>
      </c>
      <c r="G158" s="185">
        <f t="shared" si="7"/>
        <v>0</v>
      </c>
    </row>
    <row r="159" spans="3:7" hidden="1" x14ac:dyDescent="0.4">
      <c r="C159" s="184"/>
      <c r="D159" s="185" t="s">
        <v>1456</v>
      </c>
      <c r="E159" s="185">
        <f t="shared" si="7"/>
        <v>0</v>
      </c>
      <c r="F159" s="185">
        <f t="shared" si="7"/>
        <v>0</v>
      </c>
      <c r="G159" s="185">
        <f t="shared" si="7"/>
        <v>0</v>
      </c>
    </row>
    <row r="160" spans="3:7" hidden="1" x14ac:dyDescent="0.4">
      <c r="C160" s="184"/>
      <c r="D160" s="185" t="s">
        <v>1458</v>
      </c>
      <c r="E160" s="185">
        <f t="shared" si="7"/>
        <v>0</v>
      </c>
      <c r="F160" s="185">
        <f t="shared" si="7"/>
        <v>0</v>
      </c>
      <c r="G160" s="185">
        <f t="shared" si="7"/>
        <v>0</v>
      </c>
    </row>
    <row r="161" spans="1:7" hidden="1" x14ac:dyDescent="0.4">
      <c r="C161" s="184"/>
      <c r="D161" s="185" t="s">
        <v>1463</v>
      </c>
      <c r="E161" s="185">
        <f t="shared" si="7"/>
        <v>0</v>
      </c>
      <c r="F161" s="185">
        <f t="shared" si="7"/>
        <v>0</v>
      </c>
      <c r="G161" s="185">
        <f t="shared" si="7"/>
        <v>0</v>
      </c>
    </row>
    <row r="162" spans="1:7" hidden="1" x14ac:dyDescent="0.4">
      <c r="C162" s="184"/>
      <c r="D162" s="185" t="s">
        <v>1466</v>
      </c>
      <c r="E162" s="185">
        <f t="shared" si="7"/>
        <v>0</v>
      </c>
      <c r="F162" s="185">
        <f t="shared" si="7"/>
        <v>0</v>
      </c>
      <c r="G162" s="185">
        <f t="shared" si="7"/>
        <v>0</v>
      </c>
    </row>
    <row r="163" spans="1:7" hidden="1" x14ac:dyDescent="0.4">
      <c r="C163" s="184"/>
      <c r="D163" s="185" t="s">
        <v>2014</v>
      </c>
      <c r="E163" s="185">
        <f t="shared" si="7"/>
        <v>0</v>
      </c>
      <c r="F163" s="185">
        <f t="shared" si="7"/>
        <v>0</v>
      </c>
      <c r="G163" s="185">
        <f t="shared" si="7"/>
        <v>0</v>
      </c>
    </row>
    <row r="164" spans="1:7" hidden="1" x14ac:dyDescent="0.4">
      <c r="C164" s="184"/>
      <c r="D164" s="185" t="s">
        <v>1468</v>
      </c>
      <c r="E164" s="185">
        <f t="shared" si="7"/>
        <v>0</v>
      </c>
      <c r="F164" s="185">
        <f t="shared" si="7"/>
        <v>0</v>
      </c>
      <c r="G164" s="185">
        <f t="shared" si="7"/>
        <v>0</v>
      </c>
    </row>
    <row r="165" spans="1:7" hidden="1" x14ac:dyDescent="0.4">
      <c r="C165" s="184"/>
      <c r="D165" s="185" t="s">
        <v>1469</v>
      </c>
      <c r="E165" s="185">
        <f t="shared" si="7"/>
        <v>0</v>
      </c>
      <c r="F165" s="185">
        <f t="shared" si="7"/>
        <v>0</v>
      </c>
      <c r="G165" s="185">
        <f t="shared" si="7"/>
        <v>0</v>
      </c>
    </row>
    <row r="166" spans="1:7" hidden="1" x14ac:dyDescent="0.4">
      <c r="C166" s="184"/>
      <c r="D166" s="185" t="s">
        <v>1471</v>
      </c>
      <c r="E166" s="185">
        <f t="shared" si="7"/>
        <v>0</v>
      </c>
      <c r="F166" s="185">
        <f t="shared" si="7"/>
        <v>0</v>
      </c>
      <c r="G166" s="185">
        <f t="shared" si="7"/>
        <v>0</v>
      </c>
    </row>
    <row r="167" spans="1:7" hidden="1" x14ac:dyDescent="0.4">
      <c r="C167" s="184"/>
      <c r="D167" s="185" t="s">
        <v>1473</v>
      </c>
      <c r="E167" s="185">
        <f t="shared" si="7"/>
        <v>0</v>
      </c>
      <c r="F167" s="185">
        <f t="shared" si="7"/>
        <v>0</v>
      </c>
      <c r="G167" s="185">
        <f t="shared" si="7"/>
        <v>0</v>
      </c>
    </row>
    <row r="168" spans="1:7" hidden="1" x14ac:dyDescent="0.4">
      <c r="C168" s="184"/>
      <c r="D168" s="185" t="s">
        <v>1475</v>
      </c>
      <c r="E168" s="185">
        <f t="shared" si="7"/>
        <v>0</v>
      </c>
      <c r="F168" s="185">
        <f t="shared" si="7"/>
        <v>0</v>
      </c>
      <c r="G168" s="185">
        <f t="shared" si="7"/>
        <v>0</v>
      </c>
    </row>
    <row r="176" spans="1:7" s="152" customFormat="1" ht="19.5" customHeight="1" x14ac:dyDescent="0.4">
      <c r="A176" s="24"/>
      <c r="B176" s="24"/>
      <c r="C176" s="24"/>
      <c r="D176" s="24"/>
      <c r="E176" s="24"/>
      <c r="F176" s="24"/>
      <c r="G176" s="24"/>
    </row>
    <row r="177" spans="1:7" ht="15.75" customHeight="1" x14ac:dyDescent="0.4">
      <c r="F177" s="152"/>
      <c r="G177" s="152"/>
    </row>
    <row r="178" spans="1:7" s="35" customFormat="1" ht="18.75" customHeight="1" x14ac:dyDescent="0.25">
      <c r="A178" s="24"/>
      <c r="B178" s="24"/>
      <c r="C178" s="24"/>
      <c r="D178" s="24"/>
      <c r="E178" s="24"/>
      <c r="F178" s="24"/>
      <c r="G178" s="24"/>
    </row>
    <row r="179" spans="1:7" ht="13.5" customHeight="1" x14ac:dyDescent="0.25">
      <c r="F179" s="35"/>
      <c r="G179" s="35"/>
    </row>
    <row r="180" spans="1:7" ht="78.75" customHeight="1" x14ac:dyDescent="0.4"/>
    <row r="210" spans="1:7" ht="13.5" customHeight="1" x14ac:dyDescent="0.4"/>
    <row r="211" spans="1:7" s="152" customFormat="1" ht="19.5" customHeight="1" x14ac:dyDescent="0.4">
      <c r="A211" s="24"/>
      <c r="B211" s="24"/>
      <c r="C211" s="24"/>
      <c r="D211" s="24"/>
      <c r="E211" s="24"/>
      <c r="F211" s="24"/>
      <c r="G211" s="24"/>
    </row>
    <row r="212" spans="1:7" ht="14.25" customHeight="1" x14ac:dyDescent="0.4">
      <c r="F212" s="152"/>
      <c r="G212" s="152"/>
    </row>
    <row r="213" spans="1:7" s="35" customFormat="1" ht="18.75" customHeight="1" x14ac:dyDescent="0.25">
      <c r="A213" s="24"/>
      <c r="B213" s="24"/>
      <c r="C213" s="24"/>
      <c r="D213" s="24"/>
      <c r="E213" s="24"/>
      <c r="F213" s="24"/>
      <c r="G213" s="24"/>
    </row>
    <row r="214" spans="1:7" ht="13.5" customHeight="1" x14ac:dyDescent="0.25">
      <c r="F214" s="35"/>
      <c r="G214" s="35"/>
    </row>
    <row r="215" spans="1:7" ht="81" customHeight="1" x14ac:dyDescent="0.4"/>
    <row r="228" spans="6:7" ht="13.5" customHeight="1" x14ac:dyDescent="0.4"/>
    <row r="229" spans="6:7" x14ac:dyDescent="0.4">
      <c r="F229" s="148"/>
      <c r="G229" s="148"/>
    </row>
    <row r="230" spans="6:7" x14ac:dyDescent="0.4">
      <c r="F230" s="148"/>
      <c r="G230" s="148"/>
    </row>
    <row r="245" spans="1:7" ht="13.5" customHeight="1" x14ac:dyDescent="0.4"/>
    <row r="246" spans="1:7" s="152" customFormat="1" ht="19.5" customHeight="1" x14ac:dyDescent="0.4">
      <c r="A246" s="24"/>
      <c r="B246" s="24"/>
      <c r="C246" s="24"/>
      <c r="D246" s="24"/>
      <c r="E246" s="24"/>
      <c r="F246" s="24"/>
      <c r="G246" s="24"/>
    </row>
    <row r="247" spans="1:7" ht="21" customHeight="1" x14ac:dyDescent="0.4">
      <c r="F247" s="152"/>
      <c r="G247" s="152"/>
    </row>
    <row r="248" spans="1:7" s="35" customFormat="1" ht="16.5" customHeight="1" x14ac:dyDescent="0.25">
      <c r="A248" s="24"/>
      <c r="B248" s="24"/>
      <c r="C248" s="24"/>
      <c r="D248" s="24"/>
      <c r="E248" s="24"/>
      <c r="F248" s="24"/>
      <c r="G248" s="24"/>
    </row>
    <row r="249" spans="1:7" ht="13.5" customHeight="1" x14ac:dyDescent="0.25">
      <c r="F249" s="35"/>
      <c r="G249" s="35"/>
    </row>
    <row r="250" spans="1:7" ht="75.75" customHeight="1" x14ac:dyDescent="0.4"/>
    <row r="280" spans="1:7" ht="13.5" customHeight="1" x14ac:dyDescent="0.4"/>
    <row r="282" spans="1:7" s="189" customFormat="1" ht="86.25" customHeight="1" x14ac:dyDescent="0.4">
      <c r="A282" s="24"/>
      <c r="B282" s="24"/>
      <c r="C282" s="24"/>
      <c r="D282" s="24"/>
      <c r="E282" s="24"/>
      <c r="F282" s="24"/>
      <c r="G282" s="24"/>
    </row>
    <row r="283" spans="1:7" x14ac:dyDescent="0.4">
      <c r="F283" s="189"/>
      <c r="G283" s="189"/>
    </row>
  </sheetData>
  <sheetProtection algorithmName="SHA-512" hashValue="fqfCD6utTdC/vTKNeLsTGvI/GSErDJGKhANT8bmRd65sZuCILcXnGBN0H5r5uwf8P7MV7++J/tYwT2XnPrfjjQ==" saltValue="4JulFfGDRhhkc9I9qI00yQ==" spinCount="100000" sheet="1" formatRows="0"/>
  <mergeCells count="17">
    <mergeCell ref="M107:P107"/>
    <mergeCell ref="M5:M6"/>
    <mergeCell ref="N5:N6"/>
    <mergeCell ref="A107:D107"/>
    <mergeCell ref="A2:H2"/>
    <mergeCell ref="A3:H3"/>
    <mergeCell ref="A4:H4"/>
    <mergeCell ref="A5:A6"/>
    <mergeCell ref="B5:B6"/>
    <mergeCell ref="C5:C6"/>
    <mergeCell ref="D5:D6"/>
    <mergeCell ref="H5:H6"/>
    <mergeCell ref="O5:O6"/>
    <mergeCell ref="P5:P6"/>
    <mergeCell ref="T5:T6"/>
    <mergeCell ref="I5:L5"/>
    <mergeCell ref="A1:H1"/>
  </mergeCells>
  <phoneticPr fontId="2"/>
  <conditionalFormatting sqref="B7:B106">
    <cfRule type="expression" dxfId="15" priority="3">
      <formula>AND($B7=0,COUNTA($C7:$H7)&gt;=1)</formula>
    </cfRule>
  </conditionalFormatting>
  <conditionalFormatting sqref="C7:C106">
    <cfRule type="expression" dxfId="14" priority="4">
      <formula>AND($C7=0,COUNTA($B7,$D7:$H7)&gt;=1)</formula>
    </cfRule>
  </conditionalFormatting>
  <conditionalFormatting sqref="D7:D106">
    <cfRule type="expression" dxfId="13" priority="5">
      <formula>$D7=0</formula>
    </cfRule>
    <cfRule type="expression" dxfId="12" priority="6">
      <formula>$L7=4</formula>
    </cfRule>
    <cfRule type="expression" dxfId="11" priority="7">
      <formula>OR($L7=1,$L7=2)</formula>
    </cfRule>
  </conditionalFormatting>
  <conditionalFormatting sqref="F7:F106">
    <cfRule type="expression" dxfId="10" priority="8">
      <formula>$F7&lt;$G7</formula>
    </cfRule>
  </conditionalFormatting>
  <conditionalFormatting sqref="I7:K106">
    <cfRule type="expression" dxfId="9" priority="1">
      <formula>OR($L7=1,$L7=2)</formula>
    </cfRule>
    <cfRule type="expression" dxfId="8" priority="2">
      <formula>$L7=4</formula>
    </cfRule>
  </conditionalFormatting>
  <pageMargins left="0.74803149606299213" right="0.74803149606299213" top="0.78740157480314965" bottom="0.78740157480314965" header="0.51181102362204722" footer="0.51181102362204722"/>
  <pageSetup paperSize="9" scale="67" fitToHeight="0" orientation="portrait" cellComments="asDisplayed" r:id="rId1"/>
  <headerFooter alignWithMargins="0">
    <oddHeader>&amp;L&amp;"UD Digi Kyokasho NK-R,標準"&amp;A</oddHeader>
  </headerFooter>
  <rowBreaks count="1" manualBreakCount="1">
    <brk id="56"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X282"/>
  <sheetViews>
    <sheetView zoomScaleNormal="100" workbookViewId="0">
      <selection sqref="A1:H1"/>
    </sheetView>
  </sheetViews>
  <sheetFormatPr defaultColWidth="9" defaultRowHeight="15" x14ac:dyDescent="0.4"/>
  <cols>
    <col min="1" max="1" width="5.5" style="24" bestFit="1" customWidth="1"/>
    <col min="2" max="2" width="18.625" style="24" customWidth="1"/>
    <col min="3" max="3" width="21.625" style="24" customWidth="1"/>
    <col min="4" max="4" width="33.625" style="24" customWidth="1"/>
    <col min="5" max="6" width="7.125" style="24" customWidth="1"/>
    <col min="7" max="7" width="7.625" style="24" customWidth="1"/>
    <col min="8" max="8" width="16.625" style="24" customWidth="1"/>
    <col min="9" max="9" width="13.625" style="24" customWidth="1"/>
    <col min="10" max="10" width="17.625" style="24" customWidth="1"/>
    <col min="11" max="11" width="72.625" style="24" customWidth="1"/>
    <col min="12" max="12" width="9" style="24" hidden="1" customWidth="1"/>
    <col min="13" max="13" width="5.625" style="24" customWidth="1"/>
    <col min="14" max="15" width="18.625" style="24" customWidth="1"/>
    <col min="16" max="16" width="33.625" style="24" customWidth="1"/>
    <col min="17" max="19" width="7.625" style="24" customWidth="1"/>
    <col min="20" max="20" width="16.625" style="24" customWidth="1"/>
    <col min="21" max="24" width="4.625" style="24" customWidth="1"/>
    <col min="25" max="16384" width="9" style="24"/>
  </cols>
  <sheetData>
    <row r="1" spans="1:24" ht="60" customHeight="1" x14ac:dyDescent="0.4">
      <c r="A1" s="1397" t="s">
        <v>2812</v>
      </c>
      <c r="B1" s="1384"/>
      <c r="C1" s="1384"/>
      <c r="D1" s="1384"/>
      <c r="E1" s="1384"/>
      <c r="F1" s="1384"/>
      <c r="G1" s="1384"/>
      <c r="H1" s="1384"/>
    </row>
    <row r="2" spans="1:24" s="152" customFormat="1" ht="15.95" customHeight="1" x14ac:dyDescent="0.4">
      <c r="A2" s="1522"/>
      <c r="B2" s="1522"/>
      <c r="C2" s="1522"/>
      <c r="D2" s="1522"/>
      <c r="E2" s="1522"/>
      <c r="F2" s="1522"/>
      <c r="G2" s="1522"/>
      <c r="H2" s="1522"/>
    </row>
    <row r="3" spans="1:24" s="35" customFormat="1" ht="21" customHeight="1" x14ac:dyDescent="0.25">
      <c r="A3" s="2467" t="s">
        <v>1631</v>
      </c>
      <c r="B3" s="2467"/>
      <c r="C3" s="2467"/>
      <c r="D3" s="2467"/>
      <c r="E3" s="2467"/>
      <c r="F3" s="2467"/>
      <c r="G3" s="2467"/>
      <c r="H3" s="2467"/>
    </row>
    <row r="4" spans="1:24" ht="15.95" customHeight="1" thickBot="1" x14ac:dyDescent="0.3">
      <c r="A4" s="2468"/>
      <c r="B4" s="2468"/>
      <c r="C4" s="2468"/>
      <c r="D4" s="2468"/>
      <c r="E4" s="2468"/>
      <c r="F4" s="2468"/>
      <c r="G4" s="2468"/>
      <c r="H4" s="2468"/>
      <c r="I4" s="35"/>
      <c r="J4" s="35"/>
      <c r="K4" s="35"/>
      <c r="M4" s="35"/>
      <c r="N4" s="35"/>
      <c r="O4" s="35"/>
      <c r="P4" s="35"/>
      <c r="Q4" s="35"/>
      <c r="R4" s="35"/>
      <c r="S4" s="35"/>
      <c r="T4" s="35"/>
      <c r="U4" s="35"/>
      <c r="V4" s="35"/>
      <c r="W4" s="35"/>
      <c r="X4" s="35"/>
    </row>
    <row r="5" spans="1:24" ht="15" customHeight="1" x14ac:dyDescent="0.4">
      <c r="A5" s="2462"/>
      <c r="B5" s="2462" t="s">
        <v>2011</v>
      </c>
      <c r="C5" s="2465" t="s">
        <v>1624</v>
      </c>
      <c r="D5" s="2465" t="s">
        <v>1625</v>
      </c>
      <c r="E5" s="153" t="s">
        <v>1589</v>
      </c>
      <c r="F5" s="210" t="s">
        <v>1590</v>
      </c>
      <c r="G5" s="154" t="s">
        <v>1591</v>
      </c>
      <c r="H5" s="2465" t="s">
        <v>1626</v>
      </c>
      <c r="I5" s="2452" t="s">
        <v>2818</v>
      </c>
      <c r="J5" s="2453"/>
      <c r="K5" s="2453"/>
      <c r="M5" s="2450"/>
      <c r="N5" s="2450" t="s">
        <v>2011</v>
      </c>
      <c r="O5" s="2450" t="s">
        <v>1624</v>
      </c>
      <c r="P5" s="2450" t="s">
        <v>1625</v>
      </c>
      <c r="Q5" s="250" t="s">
        <v>1589</v>
      </c>
      <c r="R5" s="251" t="s">
        <v>1590</v>
      </c>
      <c r="S5" s="252" t="s">
        <v>1591</v>
      </c>
      <c r="T5" s="2450" t="s">
        <v>1626</v>
      </c>
    </row>
    <row r="6" spans="1:24" ht="54" customHeight="1" thickBot="1" x14ac:dyDescent="0.45">
      <c r="A6" s="2463"/>
      <c r="B6" s="2464"/>
      <c r="C6" s="2466"/>
      <c r="D6" s="2466"/>
      <c r="E6" s="155" t="s">
        <v>2012</v>
      </c>
      <c r="F6" s="215" t="s">
        <v>1627</v>
      </c>
      <c r="G6" s="216" t="s">
        <v>2013</v>
      </c>
      <c r="H6" s="2466"/>
      <c r="I6" s="152" t="s">
        <v>0</v>
      </c>
      <c r="J6" s="152" t="s">
        <v>2817</v>
      </c>
      <c r="K6" s="152" t="s">
        <v>2245</v>
      </c>
      <c r="L6" s="152" t="s">
        <v>2820</v>
      </c>
      <c r="M6" s="2451"/>
      <c r="N6" s="2451"/>
      <c r="O6" s="2451"/>
      <c r="P6" s="2451"/>
      <c r="Q6" s="253" t="s">
        <v>2012</v>
      </c>
      <c r="R6" s="254" t="s">
        <v>1627</v>
      </c>
      <c r="S6" s="255" t="s">
        <v>2013</v>
      </c>
      <c r="T6" s="2451"/>
    </row>
    <row r="7" spans="1:24" ht="15" customHeight="1" x14ac:dyDescent="0.4">
      <c r="A7" s="157">
        <v>1</v>
      </c>
      <c r="B7" s="158" t="str">
        <f>IF(※集計※障害学生情報入力シート!G29="","",INDEX(障害学生情報入力シート!E:E,※集計※障害学生情報入力シート!G29,1))</f>
        <v/>
      </c>
      <c r="C7" s="159" t="str">
        <f>IF(※集計※障害学生情報入力シート!G29="","",INDEX(障害学生情報入力シート!F:F,※集計※障害学生情報入力シート!G29,1))</f>
        <v/>
      </c>
      <c r="D7" s="160" t="str">
        <f>IF(※集計※障害学生情報入力シート!G29="","",INDEX(障害学生情報入力シート!$I:$I,※集計※障害学生情報入力シート!G29,1))</f>
        <v/>
      </c>
      <c r="E7" s="161">
        <f>IF(D7="",0,1)</f>
        <v>0</v>
      </c>
      <c r="F7" s="231">
        <f>IF(※集計※障害学生情報入力シート!G29="",0,INDEX(※集計※障害学生情報入力シート!K:K,※集計※障害学生情報入力シート!G29,1))</f>
        <v>0</v>
      </c>
      <c r="G7" s="112">
        <f>IF(※集計※障害学生情報入力シート!G29="",0,INDEX(※集計※障害学生情報入力シート!L:L,※集計※障害学生情報入力シート!G29,1))</f>
        <v>0</v>
      </c>
      <c r="H7" s="187" t="str">
        <f>IF(※集計※障害学生情報入力シート!G29="","",INDEX(障害学生情報入力シート!D:D,※集計※障害学生情報入力シート!G29,1))</f>
        <v/>
      </c>
      <c r="I7" s="24" t="e">
        <f>VLOOKUP($D7,診断名検索!$G:$K,3,FALSE)</f>
        <v>#N/A</v>
      </c>
      <c r="J7" s="24" t="e">
        <f>VLOOKUP($D7,診断名検索!$G:$K,4,FALSE)</f>
        <v>#N/A</v>
      </c>
      <c r="K7" s="24" t="e">
        <f>VLOOKUP($D7,診断名検索!$G:$K,2,FALSE)</f>
        <v>#N/A</v>
      </c>
      <c r="L7" s="24" t="e">
        <f>VLOOKUP($D7,診断名検索!$G:$K,5,FALSE)</f>
        <v>#N/A</v>
      </c>
      <c r="M7" s="256">
        <v>1</v>
      </c>
      <c r="N7" s="256" t="s">
        <v>2916</v>
      </c>
      <c r="O7" s="256" t="s">
        <v>2917</v>
      </c>
      <c r="P7" s="257" t="s">
        <v>203</v>
      </c>
      <c r="Q7" s="258">
        <v>1</v>
      </c>
      <c r="R7" s="259">
        <v>1</v>
      </c>
      <c r="S7" s="260"/>
      <c r="T7" s="256" t="s">
        <v>2918</v>
      </c>
    </row>
    <row r="8" spans="1:24" ht="15" customHeight="1" x14ac:dyDescent="0.4">
      <c r="A8" s="164">
        <v>2</v>
      </c>
      <c r="B8" s="232" t="str">
        <f>IF(※集計※障害学生情報入力シート!G30="","",INDEX(障害学生情報入力シート!E:E,※集計※障害学生情報入力シート!G30,1))</f>
        <v/>
      </c>
      <c r="C8" s="233" t="str">
        <f>IF(※集計※障害学生情報入力シート!G30="","",INDEX(障害学生情報入力シート!F:F,※集計※障害学生情報入力シート!G30,1))</f>
        <v/>
      </c>
      <c r="D8" s="167" t="str">
        <f>IF(※集計※障害学生情報入力シート!G30="","",INDEX(障害学生情報入力シート!$I:$I,※集計※障害学生情報入力シート!G30,1))</f>
        <v/>
      </c>
      <c r="E8" s="234">
        <f t="shared" ref="E8:E71" si="0">IF(D8="",0,1)</f>
        <v>0</v>
      </c>
      <c r="F8" s="235">
        <f>IF(※集計※障害学生情報入力シート!G30="",0,INDEX(※集計※障害学生情報入力シート!K:K,※集計※障害学生情報入力シート!G30,1))</f>
        <v>0</v>
      </c>
      <c r="G8" s="236">
        <f>IF(※集計※障害学生情報入力シート!G30="",0,INDEX(※集計※障害学生情報入力シート!L:L,※集計※障害学生情報入力シート!G30,1))</f>
        <v>0</v>
      </c>
      <c r="H8" s="237" t="str">
        <f>IF(※集計※障害学生情報入力シート!G30="","",INDEX(障害学生情報入力シート!D:D,※集計※障害学生情報入力シート!G30,1))</f>
        <v/>
      </c>
      <c r="I8" s="24" t="e">
        <f>VLOOKUP($D8,診断名検索!$G:$K,3,FALSE)</f>
        <v>#N/A</v>
      </c>
      <c r="J8" s="24" t="e">
        <f>VLOOKUP($D8,診断名検索!$G:$K,4,FALSE)</f>
        <v>#N/A</v>
      </c>
      <c r="K8" s="24" t="e">
        <f>VLOOKUP($D8,診断名検索!$G:$K,2,FALSE)</f>
        <v>#N/A</v>
      </c>
      <c r="L8" s="24" t="e">
        <f>VLOOKUP($D8,診断名検索!$G:$K,5,FALSE)</f>
        <v>#N/A</v>
      </c>
      <c r="M8" s="261">
        <v>2</v>
      </c>
      <c r="N8" s="261" t="s">
        <v>2916</v>
      </c>
      <c r="O8" s="261" t="s">
        <v>2917</v>
      </c>
      <c r="P8" s="262" t="s">
        <v>2937</v>
      </c>
      <c r="Q8" s="263"/>
      <c r="R8" s="264"/>
      <c r="S8" s="246"/>
      <c r="T8" s="261" t="s">
        <v>2918</v>
      </c>
    </row>
    <row r="9" spans="1:24" ht="15" customHeight="1" x14ac:dyDescent="0.4">
      <c r="A9" s="164">
        <v>3</v>
      </c>
      <c r="B9" s="165" t="str">
        <f>IF(※集計※障害学生情報入力シート!G31="","",INDEX(障害学生情報入力シート!E:E,※集計※障害学生情報入力シート!G31,1))</f>
        <v/>
      </c>
      <c r="C9" s="166" t="str">
        <f>IF(※集計※障害学生情報入力シート!G31="","",INDEX(障害学生情報入力シート!F:F,※集計※障害学生情報入力シート!G31,1))</f>
        <v/>
      </c>
      <c r="D9" s="170" t="str">
        <f>IF(※集計※障害学生情報入力シート!G31="","",INDEX(障害学生情報入力シート!$I:$I,※集計※障害学生情報入力シート!G31,1))</f>
        <v/>
      </c>
      <c r="E9" s="168">
        <f t="shared" si="0"/>
        <v>0</v>
      </c>
      <c r="F9" s="235">
        <f>IF(※集計※障害学生情報入力シート!G31="",0,INDEX(※集計※障害学生情報入力シート!K:K,※集計※障害学生情報入力シート!G31,1))</f>
        <v>0</v>
      </c>
      <c r="G9" s="236">
        <f>IF(※集計※障害学生情報入力シート!G31="",0,INDEX(※集計※障害学生情報入力シート!L:L,※集計※障害学生情報入力シート!G31,1))</f>
        <v>0</v>
      </c>
      <c r="H9" s="169" t="str">
        <f>IF(※集計※障害学生情報入力シート!G31="","",INDEX(障害学生情報入力シート!D:D,※集計※障害学生情報入力シート!G31,1))</f>
        <v/>
      </c>
      <c r="I9" s="24" t="e">
        <f>VLOOKUP($D9,診断名検索!$G:$K,3,FALSE)</f>
        <v>#N/A</v>
      </c>
      <c r="J9" s="24" t="e">
        <f>VLOOKUP($D9,診断名検索!$G:$K,4,FALSE)</f>
        <v>#N/A</v>
      </c>
      <c r="K9" s="24" t="e">
        <f>VLOOKUP($D9,診断名検索!$G:$K,2,FALSE)</f>
        <v>#N/A</v>
      </c>
      <c r="L9" s="24" t="e">
        <f>VLOOKUP($D9,診断名検索!$G:$K,5,FALSE)</f>
        <v>#N/A</v>
      </c>
      <c r="M9" s="261">
        <v>3</v>
      </c>
      <c r="N9" s="261" t="s">
        <v>2916</v>
      </c>
      <c r="O9" s="261" t="s">
        <v>2917</v>
      </c>
      <c r="P9" s="278" t="s">
        <v>2920</v>
      </c>
      <c r="Q9" s="245">
        <v>1</v>
      </c>
      <c r="R9" s="264"/>
      <c r="S9" s="246"/>
      <c r="T9" s="265" t="s">
        <v>2918</v>
      </c>
    </row>
    <row r="10" spans="1:24" ht="15" customHeight="1" x14ac:dyDescent="0.4">
      <c r="A10" s="164">
        <v>4</v>
      </c>
      <c r="B10" s="165" t="str">
        <f>IF(※集計※障害学生情報入力シート!G32="","",INDEX(障害学生情報入力シート!E:E,※集計※障害学生情報入力シート!G32,1))</f>
        <v/>
      </c>
      <c r="C10" s="166" t="str">
        <f>IF(※集計※障害学生情報入力シート!G32="","",INDEX(障害学生情報入力シート!F:F,※集計※障害学生情報入力シート!G32,1))</f>
        <v/>
      </c>
      <c r="D10" s="170" t="str">
        <f>IF(※集計※障害学生情報入力シート!G32="","",INDEX(障害学生情報入力シート!$I:$I,※集計※障害学生情報入力シート!G32,1))</f>
        <v/>
      </c>
      <c r="E10" s="168">
        <f t="shared" si="0"/>
        <v>0</v>
      </c>
      <c r="F10" s="235">
        <f>IF(※集計※障害学生情報入力シート!G32="",0,INDEX(※集計※障害学生情報入力シート!K:K,※集計※障害学生情報入力シート!G32,1))</f>
        <v>0</v>
      </c>
      <c r="G10" s="236">
        <f>IF(※集計※障害学生情報入力シート!G32="",0,INDEX(※集計※障害学生情報入力シート!L:L,※集計※障害学生情報入力シート!G32,1))</f>
        <v>0</v>
      </c>
      <c r="H10" s="169" t="str">
        <f>IF(※集計※障害学生情報入力シート!G32="","",INDEX(障害学生情報入力シート!D:D,※集計※障害学生情報入力シート!G32,1))</f>
        <v/>
      </c>
      <c r="I10" s="24" t="e">
        <f>VLOOKUP($D10,診断名検索!$G:$K,3,FALSE)</f>
        <v>#N/A</v>
      </c>
      <c r="J10" s="24" t="e">
        <f>VLOOKUP($D10,診断名検索!$G:$K,4,FALSE)</f>
        <v>#N/A</v>
      </c>
      <c r="K10" s="24" t="e">
        <f>VLOOKUP($D10,診断名検索!$G:$K,2,FALSE)</f>
        <v>#N/A</v>
      </c>
      <c r="L10" s="24" t="e">
        <f>VLOOKUP($D10,診断名検索!$G:$K,5,FALSE)</f>
        <v>#N/A</v>
      </c>
      <c r="M10" s="261">
        <v>4</v>
      </c>
      <c r="N10" s="261"/>
      <c r="O10" s="261"/>
      <c r="P10" s="265"/>
      <c r="Q10" s="245"/>
      <c r="R10" s="264"/>
      <c r="S10" s="246"/>
      <c r="T10" s="265"/>
    </row>
    <row r="11" spans="1:24" ht="15" customHeight="1" x14ac:dyDescent="0.4">
      <c r="A11" s="164">
        <v>5</v>
      </c>
      <c r="B11" s="165" t="str">
        <f>IF(※集計※障害学生情報入力シート!G33="","",INDEX(障害学生情報入力シート!E:E,※集計※障害学生情報入力シート!G33,1))</f>
        <v/>
      </c>
      <c r="C11" s="166" t="str">
        <f>IF(※集計※障害学生情報入力シート!G33="","",INDEX(障害学生情報入力シート!F:F,※集計※障害学生情報入力シート!G33,1))</f>
        <v/>
      </c>
      <c r="D11" s="170" t="str">
        <f>IF(※集計※障害学生情報入力シート!G33="","",INDEX(障害学生情報入力シート!$I:$I,※集計※障害学生情報入力シート!G33,1))</f>
        <v/>
      </c>
      <c r="E11" s="168">
        <f t="shared" si="0"/>
        <v>0</v>
      </c>
      <c r="F11" s="235">
        <f>IF(※集計※障害学生情報入力シート!G33="",0,INDEX(※集計※障害学生情報入力シート!K:K,※集計※障害学生情報入力シート!G33,1))</f>
        <v>0</v>
      </c>
      <c r="G11" s="236">
        <f>IF(※集計※障害学生情報入力シート!G33="",0,INDEX(※集計※障害学生情報入力シート!L:L,※集計※障害学生情報入力シート!G33,1))</f>
        <v>0</v>
      </c>
      <c r="H11" s="169" t="str">
        <f>IF(※集計※障害学生情報入力シート!G33="","",INDEX(障害学生情報入力シート!D:D,※集計※障害学生情報入力シート!G33,1))</f>
        <v/>
      </c>
      <c r="I11" s="24" t="e">
        <f>VLOOKUP($D11,診断名検索!$G:$K,3,FALSE)</f>
        <v>#N/A</v>
      </c>
      <c r="J11" s="24" t="e">
        <f>VLOOKUP($D11,診断名検索!$G:$K,4,FALSE)</f>
        <v>#N/A</v>
      </c>
      <c r="K11" s="24" t="e">
        <f>VLOOKUP($D11,診断名検索!$G:$K,2,FALSE)</f>
        <v>#N/A</v>
      </c>
      <c r="L11" s="24" t="e">
        <f>VLOOKUP($D11,診断名検索!$G:$K,5,FALSE)</f>
        <v>#N/A</v>
      </c>
      <c r="M11" s="261">
        <v>5</v>
      </c>
      <c r="N11" s="261"/>
      <c r="O11" s="261"/>
      <c r="P11" s="265"/>
      <c r="Q11" s="245"/>
      <c r="R11" s="264"/>
      <c r="S11" s="246"/>
      <c r="T11" s="265"/>
    </row>
    <row r="12" spans="1:24" ht="15" customHeight="1" x14ac:dyDescent="0.4">
      <c r="A12" s="164">
        <v>6</v>
      </c>
      <c r="B12" s="165" t="str">
        <f>IF(※集計※障害学生情報入力シート!G34="","",INDEX(障害学生情報入力シート!E:E,※集計※障害学生情報入力シート!G34,1))</f>
        <v/>
      </c>
      <c r="C12" s="166" t="str">
        <f>IF(※集計※障害学生情報入力シート!G34="","",INDEX(障害学生情報入力シート!F:F,※集計※障害学生情報入力シート!G34,1))</f>
        <v/>
      </c>
      <c r="D12" s="170" t="str">
        <f>IF(※集計※障害学生情報入力シート!G34="","",INDEX(障害学生情報入力シート!$I:$I,※集計※障害学生情報入力シート!G34,1))</f>
        <v/>
      </c>
      <c r="E12" s="168">
        <f t="shared" si="0"/>
        <v>0</v>
      </c>
      <c r="F12" s="235">
        <f>IF(※集計※障害学生情報入力シート!G34="",0,INDEX(※集計※障害学生情報入力シート!K:K,※集計※障害学生情報入力シート!G34,1))</f>
        <v>0</v>
      </c>
      <c r="G12" s="236">
        <f>IF(※集計※障害学生情報入力シート!G34="",0,INDEX(※集計※障害学生情報入力シート!L:L,※集計※障害学生情報入力シート!G34,1))</f>
        <v>0</v>
      </c>
      <c r="H12" s="169" t="str">
        <f>IF(※集計※障害学生情報入力シート!G34="","",INDEX(障害学生情報入力シート!D:D,※集計※障害学生情報入力シート!G34,1))</f>
        <v/>
      </c>
      <c r="I12" s="24" t="e">
        <f>VLOOKUP($D12,診断名検索!$G:$K,3,FALSE)</f>
        <v>#N/A</v>
      </c>
      <c r="J12" s="24" t="e">
        <f>VLOOKUP($D12,診断名検索!$G:$K,4,FALSE)</f>
        <v>#N/A</v>
      </c>
      <c r="K12" s="24" t="e">
        <f>VLOOKUP($D12,診断名検索!$G:$K,2,FALSE)</f>
        <v>#N/A</v>
      </c>
      <c r="L12" s="24" t="e">
        <f>VLOOKUP($D12,診断名検索!$G:$K,5,FALSE)</f>
        <v>#N/A</v>
      </c>
      <c r="M12" s="261">
        <v>6</v>
      </c>
      <c r="N12" s="261"/>
      <c r="O12" s="261"/>
      <c r="P12" s="265"/>
      <c r="Q12" s="245"/>
      <c r="R12" s="264"/>
      <c r="S12" s="246"/>
      <c r="T12" s="265"/>
    </row>
    <row r="13" spans="1:24" ht="15" customHeight="1" x14ac:dyDescent="0.4">
      <c r="A13" s="164">
        <v>7</v>
      </c>
      <c r="B13" s="165" t="str">
        <f>IF(※集計※障害学生情報入力シート!G35="","",INDEX(障害学生情報入力シート!E:E,※集計※障害学生情報入力シート!G35,1))</f>
        <v/>
      </c>
      <c r="C13" s="166" t="str">
        <f>IF(※集計※障害学生情報入力シート!G35="","",INDEX(障害学生情報入力シート!F:F,※集計※障害学生情報入力シート!G35,1))</f>
        <v/>
      </c>
      <c r="D13" s="170" t="str">
        <f>IF(※集計※障害学生情報入力シート!G35="","",INDEX(障害学生情報入力シート!$I:$I,※集計※障害学生情報入力シート!G35,1))</f>
        <v/>
      </c>
      <c r="E13" s="168">
        <f t="shared" si="0"/>
        <v>0</v>
      </c>
      <c r="F13" s="235">
        <f>IF(※集計※障害学生情報入力シート!G35="",0,INDEX(※集計※障害学生情報入力シート!K:K,※集計※障害学生情報入力シート!G35,1))</f>
        <v>0</v>
      </c>
      <c r="G13" s="236">
        <f>IF(※集計※障害学生情報入力シート!G35="",0,INDEX(※集計※障害学生情報入力シート!L:L,※集計※障害学生情報入力シート!G35,1))</f>
        <v>0</v>
      </c>
      <c r="H13" s="169" t="str">
        <f>IF(※集計※障害学生情報入力シート!G35="","",INDEX(障害学生情報入力シート!D:D,※集計※障害学生情報入力シート!G35,1))</f>
        <v/>
      </c>
      <c r="I13" s="24" t="e">
        <f>VLOOKUP($D13,診断名検索!$G:$K,3,FALSE)</f>
        <v>#N/A</v>
      </c>
      <c r="J13" s="24" t="e">
        <f>VLOOKUP($D13,診断名検索!$G:$K,4,FALSE)</f>
        <v>#N/A</v>
      </c>
      <c r="K13" s="24" t="e">
        <f>VLOOKUP($D13,診断名検索!$G:$K,2,FALSE)</f>
        <v>#N/A</v>
      </c>
      <c r="L13" s="24" t="e">
        <f>VLOOKUP($D13,診断名検索!$G:$K,5,FALSE)</f>
        <v>#N/A</v>
      </c>
      <c r="M13" s="261">
        <v>7</v>
      </c>
      <c r="N13" s="261"/>
      <c r="O13" s="261"/>
      <c r="P13" s="265"/>
      <c r="Q13" s="245"/>
      <c r="R13" s="264"/>
      <c r="S13" s="246"/>
      <c r="T13" s="265"/>
    </row>
    <row r="14" spans="1:24" ht="15" customHeight="1" x14ac:dyDescent="0.4">
      <c r="A14" s="164">
        <v>8</v>
      </c>
      <c r="B14" s="165" t="str">
        <f>IF(※集計※障害学生情報入力シート!G36="","",INDEX(障害学生情報入力シート!E:E,※集計※障害学生情報入力シート!G36,1))</f>
        <v/>
      </c>
      <c r="C14" s="166" t="str">
        <f>IF(※集計※障害学生情報入力シート!G36="","",INDEX(障害学生情報入力シート!F:F,※集計※障害学生情報入力シート!G36,1))</f>
        <v/>
      </c>
      <c r="D14" s="170" t="str">
        <f>IF(※集計※障害学生情報入力シート!G36="","",INDEX(障害学生情報入力シート!$I:$I,※集計※障害学生情報入力シート!G36,1))</f>
        <v/>
      </c>
      <c r="E14" s="168">
        <f t="shared" si="0"/>
        <v>0</v>
      </c>
      <c r="F14" s="235">
        <f>IF(※集計※障害学生情報入力シート!G36="",0,INDEX(※集計※障害学生情報入力シート!K:K,※集計※障害学生情報入力シート!G36,1))</f>
        <v>0</v>
      </c>
      <c r="G14" s="236">
        <f>IF(※集計※障害学生情報入力シート!G36="",0,INDEX(※集計※障害学生情報入力シート!L:L,※集計※障害学生情報入力シート!G36,1))</f>
        <v>0</v>
      </c>
      <c r="H14" s="169" t="str">
        <f>IF(※集計※障害学生情報入力シート!G36="","",INDEX(障害学生情報入力シート!D:D,※集計※障害学生情報入力シート!G36,1))</f>
        <v/>
      </c>
      <c r="I14" s="24" t="e">
        <f>VLOOKUP($D14,診断名検索!$G:$K,3,FALSE)</f>
        <v>#N/A</v>
      </c>
      <c r="J14" s="24" t="e">
        <f>VLOOKUP($D14,診断名検索!$G:$K,4,FALSE)</f>
        <v>#N/A</v>
      </c>
      <c r="K14" s="24" t="e">
        <f>VLOOKUP($D14,診断名検索!$G:$K,2,FALSE)</f>
        <v>#N/A</v>
      </c>
      <c r="L14" s="24" t="e">
        <f>VLOOKUP($D14,診断名検索!$G:$K,5,FALSE)</f>
        <v>#N/A</v>
      </c>
      <c r="M14" s="261">
        <v>8</v>
      </c>
      <c r="N14" s="261"/>
      <c r="O14" s="261"/>
      <c r="P14" s="265"/>
      <c r="Q14" s="245"/>
      <c r="R14" s="264"/>
      <c r="S14" s="246"/>
      <c r="T14" s="265"/>
    </row>
    <row r="15" spans="1:24" ht="15" customHeight="1" x14ac:dyDescent="0.4">
      <c r="A15" s="164">
        <v>9</v>
      </c>
      <c r="B15" s="165" t="str">
        <f>IF(※集計※障害学生情報入力シート!G37="","",INDEX(障害学生情報入力シート!E:E,※集計※障害学生情報入力シート!G37,1))</f>
        <v/>
      </c>
      <c r="C15" s="166" t="str">
        <f>IF(※集計※障害学生情報入力シート!G37="","",INDEX(障害学生情報入力シート!F:F,※集計※障害学生情報入力シート!G37,1))</f>
        <v/>
      </c>
      <c r="D15" s="170" t="str">
        <f>IF(※集計※障害学生情報入力シート!G37="","",INDEX(障害学生情報入力シート!$I:$I,※集計※障害学生情報入力シート!G37,1))</f>
        <v/>
      </c>
      <c r="E15" s="168">
        <f t="shared" si="0"/>
        <v>0</v>
      </c>
      <c r="F15" s="235">
        <f>IF(※集計※障害学生情報入力シート!G37="",0,INDEX(※集計※障害学生情報入力シート!K:K,※集計※障害学生情報入力シート!G37,1))</f>
        <v>0</v>
      </c>
      <c r="G15" s="236">
        <f>IF(※集計※障害学生情報入力シート!G37="",0,INDEX(※集計※障害学生情報入力シート!L:L,※集計※障害学生情報入力シート!G37,1))</f>
        <v>0</v>
      </c>
      <c r="H15" s="169" t="str">
        <f>IF(※集計※障害学生情報入力シート!G37="","",INDEX(障害学生情報入力シート!D:D,※集計※障害学生情報入力シート!G37,1))</f>
        <v/>
      </c>
      <c r="I15" s="24" t="e">
        <f>VLOOKUP($D15,診断名検索!$G:$K,3,FALSE)</f>
        <v>#N/A</v>
      </c>
      <c r="J15" s="24" t="e">
        <f>VLOOKUP($D15,診断名検索!$G:$K,4,FALSE)</f>
        <v>#N/A</v>
      </c>
      <c r="K15" s="24" t="e">
        <f>VLOOKUP($D15,診断名検索!$G:$K,2,FALSE)</f>
        <v>#N/A</v>
      </c>
      <c r="L15" s="24" t="e">
        <f>VLOOKUP($D15,診断名検索!$G:$K,5,FALSE)</f>
        <v>#N/A</v>
      </c>
      <c r="M15" s="261">
        <v>9</v>
      </c>
      <c r="N15" s="261"/>
      <c r="O15" s="261"/>
      <c r="P15" s="265"/>
      <c r="Q15" s="245"/>
      <c r="R15" s="264"/>
      <c r="S15" s="246"/>
      <c r="T15" s="265"/>
    </row>
    <row r="16" spans="1:24" ht="15" customHeight="1" x14ac:dyDescent="0.4">
      <c r="A16" s="164">
        <v>10</v>
      </c>
      <c r="B16" s="165" t="str">
        <f>IF(※集計※障害学生情報入力シート!G38="","",INDEX(障害学生情報入力シート!E:E,※集計※障害学生情報入力シート!G38,1))</f>
        <v/>
      </c>
      <c r="C16" s="166" t="str">
        <f>IF(※集計※障害学生情報入力シート!G38="","",INDEX(障害学生情報入力シート!F:F,※集計※障害学生情報入力シート!G38,1))</f>
        <v/>
      </c>
      <c r="D16" s="170" t="str">
        <f>IF(※集計※障害学生情報入力シート!G38="","",INDEX(障害学生情報入力シート!$I:$I,※集計※障害学生情報入力シート!G38,1))</f>
        <v/>
      </c>
      <c r="E16" s="168">
        <f t="shared" si="0"/>
        <v>0</v>
      </c>
      <c r="F16" s="235">
        <f>IF(※集計※障害学生情報入力シート!G38="",0,INDEX(※集計※障害学生情報入力シート!K:K,※集計※障害学生情報入力シート!G38,1))</f>
        <v>0</v>
      </c>
      <c r="G16" s="236">
        <f>IF(※集計※障害学生情報入力シート!G38="",0,INDEX(※集計※障害学生情報入力シート!L:L,※集計※障害学生情報入力シート!G38,1))</f>
        <v>0</v>
      </c>
      <c r="H16" s="169" t="str">
        <f>IF(※集計※障害学生情報入力シート!G38="","",INDEX(障害学生情報入力シート!D:D,※集計※障害学生情報入力シート!G38,1))</f>
        <v/>
      </c>
      <c r="I16" s="24" t="e">
        <f>VLOOKUP($D16,診断名検索!$G:$K,3,FALSE)</f>
        <v>#N/A</v>
      </c>
      <c r="J16" s="24" t="e">
        <f>VLOOKUP($D16,診断名検索!$G:$K,4,FALSE)</f>
        <v>#N/A</v>
      </c>
      <c r="K16" s="24" t="e">
        <f>VLOOKUP($D16,診断名検索!$G:$K,2,FALSE)</f>
        <v>#N/A</v>
      </c>
      <c r="L16" s="24" t="e">
        <f>VLOOKUP($D16,診断名検索!$G:$K,5,FALSE)</f>
        <v>#N/A</v>
      </c>
      <c r="M16" s="261">
        <v>10</v>
      </c>
      <c r="N16" s="261"/>
      <c r="O16" s="261"/>
      <c r="P16" s="265"/>
      <c r="Q16" s="245"/>
      <c r="R16" s="264"/>
      <c r="S16" s="246"/>
      <c r="T16" s="265"/>
    </row>
    <row r="17" spans="1:20" ht="15" customHeight="1" x14ac:dyDescent="0.4">
      <c r="A17" s="164">
        <v>11</v>
      </c>
      <c r="B17" s="165" t="str">
        <f>IF(※集計※障害学生情報入力シート!G39="","",INDEX(障害学生情報入力シート!E:E,※集計※障害学生情報入力シート!G39,1))</f>
        <v/>
      </c>
      <c r="C17" s="166" t="str">
        <f>IF(※集計※障害学生情報入力シート!G39="","",INDEX(障害学生情報入力シート!F:F,※集計※障害学生情報入力シート!G39,1))</f>
        <v/>
      </c>
      <c r="D17" s="170" t="str">
        <f>IF(※集計※障害学生情報入力シート!G39="","",INDEX(障害学生情報入力シート!$I:$I,※集計※障害学生情報入力シート!G39,1))</f>
        <v/>
      </c>
      <c r="E17" s="168">
        <f t="shared" si="0"/>
        <v>0</v>
      </c>
      <c r="F17" s="235">
        <f>IF(※集計※障害学生情報入力シート!G39="",0,INDEX(※集計※障害学生情報入力シート!K:K,※集計※障害学生情報入力シート!G39,1))</f>
        <v>0</v>
      </c>
      <c r="G17" s="236">
        <f>IF(※集計※障害学生情報入力シート!G39="",0,INDEX(※集計※障害学生情報入力シート!L:L,※集計※障害学生情報入力シート!G39,1))</f>
        <v>0</v>
      </c>
      <c r="H17" s="169" t="str">
        <f>IF(※集計※障害学生情報入力シート!G39="","",INDEX(障害学生情報入力シート!D:D,※集計※障害学生情報入力シート!G39,1))</f>
        <v/>
      </c>
      <c r="I17" s="24" t="e">
        <f>VLOOKUP($D17,診断名検索!$G:$K,3,FALSE)</f>
        <v>#N/A</v>
      </c>
      <c r="J17" s="24" t="e">
        <f>VLOOKUP($D17,診断名検索!$G:$K,4,FALSE)</f>
        <v>#N/A</v>
      </c>
      <c r="K17" s="24" t="e">
        <f>VLOOKUP($D17,診断名検索!$G:$K,2,FALSE)</f>
        <v>#N/A</v>
      </c>
      <c r="L17" s="24" t="e">
        <f>VLOOKUP($D17,診断名検索!$G:$K,5,FALSE)</f>
        <v>#N/A</v>
      </c>
      <c r="M17" s="261">
        <v>11</v>
      </c>
      <c r="N17" s="261"/>
      <c r="O17" s="261"/>
      <c r="P17" s="265"/>
      <c r="Q17" s="245"/>
      <c r="R17" s="264"/>
      <c r="S17" s="246"/>
      <c r="T17" s="265"/>
    </row>
    <row r="18" spans="1:20" ht="15" customHeight="1" x14ac:dyDescent="0.4">
      <c r="A18" s="164">
        <v>12</v>
      </c>
      <c r="B18" s="165" t="str">
        <f>IF(※集計※障害学生情報入力シート!G40="","",INDEX(障害学生情報入力シート!E:E,※集計※障害学生情報入力シート!G40,1))</f>
        <v/>
      </c>
      <c r="C18" s="166" t="str">
        <f>IF(※集計※障害学生情報入力シート!G40="","",INDEX(障害学生情報入力シート!F:F,※集計※障害学生情報入力シート!G40,1))</f>
        <v/>
      </c>
      <c r="D18" s="170" t="str">
        <f>IF(※集計※障害学生情報入力シート!G40="","",INDEX(障害学生情報入力シート!$I:$I,※集計※障害学生情報入力シート!G40,1))</f>
        <v/>
      </c>
      <c r="E18" s="168">
        <f t="shared" si="0"/>
        <v>0</v>
      </c>
      <c r="F18" s="235">
        <f>IF(※集計※障害学生情報入力シート!G40="",0,INDEX(※集計※障害学生情報入力シート!K:K,※集計※障害学生情報入力シート!G40,1))</f>
        <v>0</v>
      </c>
      <c r="G18" s="236">
        <f>IF(※集計※障害学生情報入力シート!G40="",0,INDEX(※集計※障害学生情報入力シート!L:L,※集計※障害学生情報入力シート!G40,1))</f>
        <v>0</v>
      </c>
      <c r="H18" s="169" t="str">
        <f>IF(※集計※障害学生情報入力シート!G40="","",INDEX(障害学生情報入力シート!D:D,※集計※障害学生情報入力シート!G40,1))</f>
        <v/>
      </c>
      <c r="I18" s="24" t="e">
        <f>VLOOKUP($D18,診断名検索!$G:$K,3,FALSE)</f>
        <v>#N/A</v>
      </c>
      <c r="J18" s="24" t="e">
        <f>VLOOKUP($D18,診断名検索!$G:$K,4,FALSE)</f>
        <v>#N/A</v>
      </c>
      <c r="K18" s="24" t="e">
        <f>VLOOKUP($D18,診断名検索!$G:$K,2,FALSE)</f>
        <v>#N/A</v>
      </c>
      <c r="L18" s="24" t="e">
        <f>VLOOKUP($D18,診断名検索!$G:$K,5,FALSE)</f>
        <v>#N/A</v>
      </c>
      <c r="M18" s="261">
        <v>12</v>
      </c>
      <c r="N18" s="261"/>
      <c r="O18" s="261"/>
      <c r="P18" s="265"/>
      <c r="Q18" s="245"/>
      <c r="R18" s="264"/>
      <c r="S18" s="246"/>
      <c r="T18" s="265"/>
    </row>
    <row r="19" spans="1:20" ht="15" customHeight="1" x14ac:dyDescent="0.4">
      <c r="A19" s="164">
        <v>13</v>
      </c>
      <c r="B19" s="165" t="str">
        <f>IF(※集計※障害学生情報入力シート!G41="","",INDEX(障害学生情報入力シート!E:E,※集計※障害学生情報入力シート!G41,1))</f>
        <v/>
      </c>
      <c r="C19" s="166" t="str">
        <f>IF(※集計※障害学生情報入力シート!G41="","",INDEX(障害学生情報入力シート!F:F,※集計※障害学生情報入力シート!G41,1))</f>
        <v/>
      </c>
      <c r="D19" s="170" t="str">
        <f>IF(※集計※障害学生情報入力シート!G41="","",INDEX(障害学生情報入力シート!$I:$I,※集計※障害学生情報入力シート!G41,1))</f>
        <v/>
      </c>
      <c r="E19" s="168">
        <f t="shared" si="0"/>
        <v>0</v>
      </c>
      <c r="F19" s="235">
        <f>IF(※集計※障害学生情報入力シート!G41="",0,INDEX(※集計※障害学生情報入力シート!K:K,※集計※障害学生情報入力シート!G41,1))</f>
        <v>0</v>
      </c>
      <c r="G19" s="236">
        <f>IF(※集計※障害学生情報入力シート!G41="",0,INDEX(※集計※障害学生情報入力シート!L:L,※集計※障害学生情報入力シート!G41,1))</f>
        <v>0</v>
      </c>
      <c r="H19" s="169" t="str">
        <f>IF(※集計※障害学生情報入力シート!G41="","",INDEX(障害学生情報入力シート!D:D,※集計※障害学生情報入力シート!G41,1))</f>
        <v/>
      </c>
      <c r="I19" s="24" t="e">
        <f>VLOOKUP($D19,診断名検索!$G:$K,3,FALSE)</f>
        <v>#N/A</v>
      </c>
      <c r="J19" s="24" t="e">
        <f>VLOOKUP($D19,診断名検索!$G:$K,4,FALSE)</f>
        <v>#N/A</v>
      </c>
      <c r="K19" s="24" t="e">
        <f>VLOOKUP($D19,診断名検索!$G:$K,2,FALSE)</f>
        <v>#N/A</v>
      </c>
      <c r="L19" s="24" t="e">
        <f>VLOOKUP($D19,診断名検索!$G:$K,5,FALSE)</f>
        <v>#N/A</v>
      </c>
      <c r="M19" s="261">
        <v>13</v>
      </c>
      <c r="N19" s="261"/>
      <c r="O19" s="261"/>
      <c r="P19" s="265"/>
      <c r="Q19" s="245"/>
      <c r="R19" s="264"/>
      <c r="S19" s="246"/>
      <c r="T19" s="265"/>
    </row>
    <row r="20" spans="1:20" ht="15" customHeight="1" x14ac:dyDescent="0.4">
      <c r="A20" s="164">
        <v>14</v>
      </c>
      <c r="B20" s="165" t="str">
        <f>IF(※集計※障害学生情報入力シート!G42="","",INDEX(障害学生情報入力シート!E:E,※集計※障害学生情報入力シート!G42,1))</f>
        <v/>
      </c>
      <c r="C20" s="166" t="str">
        <f>IF(※集計※障害学生情報入力シート!G42="","",INDEX(障害学生情報入力シート!F:F,※集計※障害学生情報入力シート!G42,1))</f>
        <v/>
      </c>
      <c r="D20" s="170" t="str">
        <f>IF(※集計※障害学生情報入力シート!G42="","",INDEX(障害学生情報入力シート!$I:$I,※集計※障害学生情報入力シート!G42,1))</f>
        <v/>
      </c>
      <c r="E20" s="168">
        <f t="shared" si="0"/>
        <v>0</v>
      </c>
      <c r="F20" s="235">
        <f>IF(※集計※障害学生情報入力シート!G42="",0,INDEX(※集計※障害学生情報入力シート!K:K,※集計※障害学生情報入力シート!G42,1))</f>
        <v>0</v>
      </c>
      <c r="G20" s="236">
        <f>IF(※集計※障害学生情報入力シート!G42="",0,INDEX(※集計※障害学生情報入力シート!L:L,※集計※障害学生情報入力シート!G42,1))</f>
        <v>0</v>
      </c>
      <c r="H20" s="169" t="str">
        <f>IF(※集計※障害学生情報入力シート!G42="","",INDEX(障害学生情報入力シート!D:D,※集計※障害学生情報入力シート!G42,1))</f>
        <v/>
      </c>
      <c r="I20" s="24" t="e">
        <f>VLOOKUP($D20,診断名検索!$G:$K,3,FALSE)</f>
        <v>#N/A</v>
      </c>
      <c r="J20" s="24" t="e">
        <f>VLOOKUP($D20,診断名検索!$G:$K,4,FALSE)</f>
        <v>#N/A</v>
      </c>
      <c r="K20" s="24" t="e">
        <f>VLOOKUP($D20,診断名検索!$G:$K,2,FALSE)</f>
        <v>#N/A</v>
      </c>
      <c r="L20" s="24" t="e">
        <f>VLOOKUP($D20,診断名検索!$G:$K,5,FALSE)</f>
        <v>#N/A</v>
      </c>
      <c r="M20" s="261">
        <v>14</v>
      </c>
      <c r="N20" s="261"/>
      <c r="O20" s="261"/>
      <c r="P20" s="265"/>
      <c r="Q20" s="245"/>
      <c r="R20" s="264"/>
      <c r="S20" s="246"/>
      <c r="T20" s="265"/>
    </row>
    <row r="21" spans="1:20" ht="15" customHeight="1" x14ac:dyDescent="0.4">
      <c r="A21" s="164">
        <v>15</v>
      </c>
      <c r="B21" s="165" t="str">
        <f>IF(※集計※障害学生情報入力シート!G43="","",INDEX(障害学生情報入力シート!E:E,※集計※障害学生情報入力シート!G43,1))</f>
        <v/>
      </c>
      <c r="C21" s="166" t="str">
        <f>IF(※集計※障害学生情報入力シート!G43="","",INDEX(障害学生情報入力シート!F:F,※集計※障害学生情報入力シート!G43,1))</f>
        <v/>
      </c>
      <c r="D21" s="170" t="str">
        <f>IF(※集計※障害学生情報入力シート!G43="","",INDEX(障害学生情報入力シート!$I:$I,※集計※障害学生情報入力シート!G43,1))</f>
        <v/>
      </c>
      <c r="E21" s="168">
        <f t="shared" si="0"/>
        <v>0</v>
      </c>
      <c r="F21" s="235">
        <f>IF(※集計※障害学生情報入力シート!G43="",0,INDEX(※集計※障害学生情報入力シート!K:K,※集計※障害学生情報入力シート!G43,1))</f>
        <v>0</v>
      </c>
      <c r="G21" s="236">
        <f>IF(※集計※障害学生情報入力シート!G43="",0,INDEX(※集計※障害学生情報入力シート!L:L,※集計※障害学生情報入力シート!G43,1))</f>
        <v>0</v>
      </c>
      <c r="H21" s="169" t="str">
        <f>IF(※集計※障害学生情報入力シート!G43="","",INDEX(障害学生情報入力シート!D:D,※集計※障害学生情報入力シート!G43,1))</f>
        <v/>
      </c>
      <c r="I21" s="24" t="e">
        <f>VLOOKUP($D21,診断名検索!$G:$K,3,FALSE)</f>
        <v>#N/A</v>
      </c>
      <c r="J21" s="24" t="e">
        <f>VLOOKUP($D21,診断名検索!$G:$K,4,FALSE)</f>
        <v>#N/A</v>
      </c>
      <c r="K21" s="24" t="e">
        <f>VLOOKUP($D21,診断名検索!$G:$K,2,FALSE)</f>
        <v>#N/A</v>
      </c>
      <c r="L21" s="24" t="e">
        <f>VLOOKUP($D21,診断名検索!$G:$K,5,FALSE)</f>
        <v>#N/A</v>
      </c>
      <c r="M21" s="261">
        <v>15</v>
      </c>
      <c r="N21" s="261"/>
      <c r="O21" s="261"/>
      <c r="P21" s="265"/>
      <c r="Q21" s="245"/>
      <c r="R21" s="264"/>
      <c r="S21" s="246"/>
      <c r="T21" s="265"/>
    </row>
    <row r="22" spans="1:20" ht="15" customHeight="1" x14ac:dyDescent="0.4">
      <c r="A22" s="164">
        <v>16</v>
      </c>
      <c r="B22" s="165" t="str">
        <f>IF(※集計※障害学生情報入力シート!G44="","",INDEX(障害学生情報入力シート!E:E,※集計※障害学生情報入力シート!G44,1))</f>
        <v/>
      </c>
      <c r="C22" s="166" t="str">
        <f>IF(※集計※障害学生情報入力シート!G44="","",INDEX(障害学生情報入力シート!F:F,※集計※障害学生情報入力シート!G44,1))</f>
        <v/>
      </c>
      <c r="D22" s="170" t="str">
        <f>IF(※集計※障害学生情報入力シート!G44="","",INDEX(障害学生情報入力シート!$I:$I,※集計※障害学生情報入力シート!G44,1))</f>
        <v/>
      </c>
      <c r="E22" s="168">
        <f t="shared" si="0"/>
        <v>0</v>
      </c>
      <c r="F22" s="235">
        <f>IF(※集計※障害学生情報入力シート!G44="",0,INDEX(※集計※障害学生情報入力シート!K:K,※集計※障害学生情報入力シート!G44,1))</f>
        <v>0</v>
      </c>
      <c r="G22" s="236">
        <f>IF(※集計※障害学生情報入力シート!G44="",0,INDEX(※集計※障害学生情報入力シート!L:L,※集計※障害学生情報入力シート!G44,1))</f>
        <v>0</v>
      </c>
      <c r="H22" s="169" t="str">
        <f>IF(※集計※障害学生情報入力シート!G44="","",INDEX(障害学生情報入力シート!D:D,※集計※障害学生情報入力シート!G44,1))</f>
        <v/>
      </c>
      <c r="I22" s="24" t="e">
        <f>VLOOKUP($D22,診断名検索!$G:$K,3,FALSE)</f>
        <v>#N/A</v>
      </c>
      <c r="J22" s="24" t="e">
        <f>VLOOKUP($D22,診断名検索!$G:$K,4,FALSE)</f>
        <v>#N/A</v>
      </c>
      <c r="K22" s="24" t="e">
        <f>VLOOKUP($D22,診断名検索!$G:$K,2,FALSE)</f>
        <v>#N/A</v>
      </c>
      <c r="L22" s="24" t="e">
        <f>VLOOKUP($D22,診断名検索!$G:$K,5,FALSE)</f>
        <v>#N/A</v>
      </c>
      <c r="M22" s="261">
        <v>16</v>
      </c>
      <c r="N22" s="261"/>
      <c r="O22" s="261"/>
      <c r="P22" s="265"/>
      <c r="Q22" s="245"/>
      <c r="R22" s="264"/>
      <c r="S22" s="246"/>
      <c r="T22" s="265"/>
    </row>
    <row r="23" spans="1:20" ht="15" customHeight="1" x14ac:dyDescent="0.4">
      <c r="A23" s="164">
        <v>17</v>
      </c>
      <c r="B23" s="165" t="str">
        <f>IF(※集計※障害学生情報入力シート!G45="","",INDEX(障害学生情報入力シート!E:E,※集計※障害学生情報入力シート!G45,1))</f>
        <v/>
      </c>
      <c r="C23" s="166" t="str">
        <f>IF(※集計※障害学生情報入力シート!G45="","",INDEX(障害学生情報入力シート!F:F,※集計※障害学生情報入力シート!G45,1))</f>
        <v/>
      </c>
      <c r="D23" s="170" t="str">
        <f>IF(※集計※障害学生情報入力シート!G45="","",INDEX(障害学生情報入力シート!$I:$I,※集計※障害学生情報入力シート!G45,1))</f>
        <v/>
      </c>
      <c r="E23" s="168">
        <f t="shared" si="0"/>
        <v>0</v>
      </c>
      <c r="F23" s="235">
        <f>IF(※集計※障害学生情報入力シート!G45="",0,INDEX(※集計※障害学生情報入力シート!K:K,※集計※障害学生情報入力シート!G45,1))</f>
        <v>0</v>
      </c>
      <c r="G23" s="236">
        <f>IF(※集計※障害学生情報入力シート!G45="",0,INDEX(※集計※障害学生情報入力シート!L:L,※集計※障害学生情報入力シート!G45,1))</f>
        <v>0</v>
      </c>
      <c r="H23" s="169" t="str">
        <f>IF(※集計※障害学生情報入力シート!G45="","",INDEX(障害学生情報入力シート!D:D,※集計※障害学生情報入力シート!G45,1))</f>
        <v/>
      </c>
      <c r="I23" s="24" t="e">
        <f>VLOOKUP($D23,診断名検索!$G:$K,3,FALSE)</f>
        <v>#N/A</v>
      </c>
      <c r="J23" s="24" t="e">
        <f>VLOOKUP($D23,診断名検索!$G:$K,4,FALSE)</f>
        <v>#N/A</v>
      </c>
      <c r="K23" s="24" t="e">
        <f>VLOOKUP($D23,診断名検索!$G:$K,2,FALSE)</f>
        <v>#N/A</v>
      </c>
      <c r="L23" s="24" t="e">
        <f>VLOOKUP($D23,診断名検索!$G:$K,5,FALSE)</f>
        <v>#N/A</v>
      </c>
      <c r="M23" s="261">
        <v>17</v>
      </c>
      <c r="N23" s="261"/>
      <c r="O23" s="261"/>
      <c r="P23" s="265"/>
      <c r="Q23" s="245"/>
      <c r="R23" s="264"/>
      <c r="S23" s="246"/>
      <c r="T23" s="265"/>
    </row>
    <row r="24" spans="1:20" ht="15" customHeight="1" x14ac:dyDescent="0.4">
      <c r="A24" s="164">
        <v>18</v>
      </c>
      <c r="B24" s="165" t="str">
        <f>IF(※集計※障害学生情報入力シート!G46="","",INDEX(障害学生情報入力シート!E:E,※集計※障害学生情報入力シート!G46,1))</f>
        <v/>
      </c>
      <c r="C24" s="166" t="str">
        <f>IF(※集計※障害学生情報入力シート!G46="","",INDEX(障害学生情報入力シート!F:F,※集計※障害学生情報入力シート!G46,1))</f>
        <v/>
      </c>
      <c r="D24" s="170" t="str">
        <f>IF(※集計※障害学生情報入力シート!G46="","",INDEX(障害学生情報入力シート!$I:$I,※集計※障害学生情報入力シート!G46,1))</f>
        <v/>
      </c>
      <c r="E24" s="168">
        <f t="shared" si="0"/>
        <v>0</v>
      </c>
      <c r="F24" s="235">
        <f>IF(※集計※障害学生情報入力シート!G46="",0,INDEX(※集計※障害学生情報入力シート!K:K,※集計※障害学生情報入力シート!G46,1))</f>
        <v>0</v>
      </c>
      <c r="G24" s="236">
        <f>IF(※集計※障害学生情報入力シート!G46="",0,INDEX(※集計※障害学生情報入力シート!L:L,※集計※障害学生情報入力シート!G46,1))</f>
        <v>0</v>
      </c>
      <c r="H24" s="169" t="str">
        <f>IF(※集計※障害学生情報入力シート!G46="","",INDEX(障害学生情報入力シート!D:D,※集計※障害学生情報入力シート!G46,1))</f>
        <v/>
      </c>
      <c r="I24" s="24" t="e">
        <f>VLOOKUP($D24,診断名検索!$G:$K,3,FALSE)</f>
        <v>#N/A</v>
      </c>
      <c r="J24" s="24" t="e">
        <f>VLOOKUP($D24,診断名検索!$G:$K,4,FALSE)</f>
        <v>#N/A</v>
      </c>
      <c r="K24" s="24" t="e">
        <f>VLOOKUP($D24,診断名検索!$G:$K,2,FALSE)</f>
        <v>#N/A</v>
      </c>
      <c r="L24" s="24" t="e">
        <f>VLOOKUP($D24,診断名検索!$G:$K,5,FALSE)</f>
        <v>#N/A</v>
      </c>
      <c r="M24" s="261">
        <v>18</v>
      </c>
      <c r="N24" s="261"/>
      <c r="O24" s="261"/>
      <c r="P24" s="265"/>
      <c r="Q24" s="245"/>
      <c r="R24" s="264"/>
      <c r="S24" s="246"/>
      <c r="T24" s="265"/>
    </row>
    <row r="25" spans="1:20" ht="15" customHeight="1" x14ac:dyDescent="0.4">
      <c r="A25" s="164">
        <v>19</v>
      </c>
      <c r="B25" s="165" t="str">
        <f>IF(※集計※障害学生情報入力シート!G47="","",INDEX(障害学生情報入力シート!E:E,※集計※障害学生情報入力シート!G47,1))</f>
        <v/>
      </c>
      <c r="C25" s="166" t="str">
        <f>IF(※集計※障害学生情報入力シート!G47="","",INDEX(障害学生情報入力シート!F:F,※集計※障害学生情報入力シート!G47,1))</f>
        <v/>
      </c>
      <c r="D25" s="170" t="str">
        <f>IF(※集計※障害学生情報入力シート!G47="","",INDEX(障害学生情報入力シート!$I:$I,※集計※障害学生情報入力シート!G47,1))</f>
        <v/>
      </c>
      <c r="E25" s="168">
        <f t="shared" si="0"/>
        <v>0</v>
      </c>
      <c r="F25" s="235">
        <f>IF(※集計※障害学生情報入力シート!G47="",0,INDEX(※集計※障害学生情報入力シート!K:K,※集計※障害学生情報入力シート!G47,1))</f>
        <v>0</v>
      </c>
      <c r="G25" s="236">
        <f>IF(※集計※障害学生情報入力シート!G47="",0,INDEX(※集計※障害学生情報入力シート!L:L,※集計※障害学生情報入力シート!G47,1))</f>
        <v>0</v>
      </c>
      <c r="H25" s="169" t="str">
        <f>IF(※集計※障害学生情報入力シート!G47="","",INDEX(障害学生情報入力シート!D:D,※集計※障害学生情報入力シート!G47,1))</f>
        <v/>
      </c>
      <c r="I25" s="24" t="e">
        <f>VLOOKUP($D25,診断名検索!$G:$K,3,FALSE)</f>
        <v>#N/A</v>
      </c>
      <c r="J25" s="24" t="e">
        <f>VLOOKUP($D25,診断名検索!$G:$K,4,FALSE)</f>
        <v>#N/A</v>
      </c>
      <c r="K25" s="24" t="e">
        <f>VLOOKUP($D25,診断名検索!$G:$K,2,FALSE)</f>
        <v>#N/A</v>
      </c>
      <c r="L25" s="24" t="e">
        <f>VLOOKUP($D25,診断名検索!$G:$K,5,FALSE)</f>
        <v>#N/A</v>
      </c>
      <c r="M25" s="261">
        <v>19</v>
      </c>
      <c r="N25" s="261"/>
      <c r="O25" s="261"/>
      <c r="P25" s="265"/>
      <c r="Q25" s="245"/>
      <c r="R25" s="264"/>
      <c r="S25" s="246"/>
      <c r="T25" s="265"/>
    </row>
    <row r="26" spans="1:20" ht="15" customHeight="1" x14ac:dyDescent="0.4">
      <c r="A26" s="164">
        <v>20</v>
      </c>
      <c r="B26" s="165" t="str">
        <f>IF(※集計※障害学生情報入力シート!G48="","",INDEX(障害学生情報入力シート!E:E,※集計※障害学生情報入力シート!G48,1))</f>
        <v/>
      </c>
      <c r="C26" s="166" t="str">
        <f>IF(※集計※障害学生情報入力シート!G48="","",INDEX(障害学生情報入力シート!F:F,※集計※障害学生情報入力シート!G48,1))</f>
        <v/>
      </c>
      <c r="D26" s="170" t="str">
        <f>IF(※集計※障害学生情報入力シート!G48="","",INDEX(障害学生情報入力シート!$I:$I,※集計※障害学生情報入力シート!G48,1))</f>
        <v/>
      </c>
      <c r="E26" s="168">
        <f t="shared" si="0"/>
        <v>0</v>
      </c>
      <c r="F26" s="235">
        <f>IF(※集計※障害学生情報入力シート!G48="",0,INDEX(※集計※障害学生情報入力シート!K:K,※集計※障害学生情報入力シート!G48,1))</f>
        <v>0</v>
      </c>
      <c r="G26" s="236">
        <f>IF(※集計※障害学生情報入力シート!G48="",0,INDEX(※集計※障害学生情報入力シート!L:L,※集計※障害学生情報入力シート!G48,1))</f>
        <v>0</v>
      </c>
      <c r="H26" s="169" t="str">
        <f>IF(※集計※障害学生情報入力シート!G48="","",INDEX(障害学生情報入力シート!D:D,※集計※障害学生情報入力シート!G48,1))</f>
        <v/>
      </c>
      <c r="I26" s="24" t="e">
        <f>VLOOKUP($D26,診断名検索!$G:$K,3,FALSE)</f>
        <v>#N/A</v>
      </c>
      <c r="J26" s="24" t="e">
        <f>VLOOKUP($D26,診断名検索!$G:$K,4,FALSE)</f>
        <v>#N/A</v>
      </c>
      <c r="K26" s="24" t="e">
        <f>VLOOKUP($D26,診断名検索!$G:$K,2,FALSE)</f>
        <v>#N/A</v>
      </c>
      <c r="L26" s="24" t="e">
        <f>VLOOKUP($D26,診断名検索!$G:$K,5,FALSE)</f>
        <v>#N/A</v>
      </c>
      <c r="M26" s="261">
        <v>20</v>
      </c>
      <c r="N26" s="261"/>
      <c r="P26" s="265"/>
      <c r="Q26" s="245"/>
      <c r="R26" s="264"/>
      <c r="S26" s="246"/>
      <c r="T26" s="265"/>
    </row>
    <row r="27" spans="1:20" ht="15" customHeight="1" x14ac:dyDescent="0.4">
      <c r="A27" s="164">
        <v>21</v>
      </c>
      <c r="B27" s="165" t="str">
        <f>IF(※集計※障害学生情報入力シート!G49="","",INDEX(障害学生情報入力シート!E:E,※集計※障害学生情報入力シート!G49,1))</f>
        <v/>
      </c>
      <c r="C27" s="166" t="str">
        <f>IF(※集計※障害学生情報入力シート!G49="","",INDEX(障害学生情報入力シート!F:F,※集計※障害学生情報入力シート!G49,1))</f>
        <v/>
      </c>
      <c r="D27" s="170" t="str">
        <f>IF(※集計※障害学生情報入力シート!G49="","",INDEX(障害学生情報入力シート!$I:$I,※集計※障害学生情報入力シート!G49,1))</f>
        <v/>
      </c>
      <c r="E27" s="168">
        <f t="shared" si="0"/>
        <v>0</v>
      </c>
      <c r="F27" s="235">
        <f>IF(※集計※障害学生情報入力シート!G49="",0,INDEX(※集計※障害学生情報入力シート!K:K,※集計※障害学生情報入力シート!G49,1))</f>
        <v>0</v>
      </c>
      <c r="G27" s="236">
        <f>IF(※集計※障害学生情報入力シート!G49="",0,INDEX(※集計※障害学生情報入力シート!L:L,※集計※障害学生情報入力シート!G49,1))</f>
        <v>0</v>
      </c>
      <c r="H27" s="169" t="str">
        <f>IF(※集計※障害学生情報入力シート!G49="","",INDEX(障害学生情報入力シート!D:D,※集計※障害学生情報入力シート!G49,1))</f>
        <v/>
      </c>
      <c r="I27" s="24" t="e">
        <f>VLOOKUP($D27,診断名検索!$G:$K,3,FALSE)</f>
        <v>#N/A</v>
      </c>
      <c r="J27" s="24" t="e">
        <f>VLOOKUP($D27,診断名検索!$G:$K,4,FALSE)</f>
        <v>#N/A</v>
      </c>
      <c r="K27" s="24" t="e">
        <f>VLOOKUP($D27,診断名検索!$G:$K,2,FALSE)</f>
        <v>#N/A</v>
      </c>
      <c r="L27" s="24" t="e">
        <f>VLOOKUP($D27,診断名検索!$G:$K,5,FALSE)</f>
        <v>#N/A</v>
      </c>
      <c r="M27" s="261">
        <v>21</v>
      </c>
      <c r="N27" s="261"/>
      <c r="O27" s="261"/>
      <c r="P27" s="265"/>
      <c r="Q27" s="245"/>
      <c r="R27" s="264"/>
      <c r="S27" s="246"/>
      <c r="T27" s="265"/>
    </row>
    <row r="28" spans="1:20" ht="15" customHeight="1" x14ac:dyDescent="0.4">
      <c r="A28" s="164">
        <v>22</v>
      </c>
      <c r="B28" s="165" t="str">
        <f>IF(※集計※障害学生情報入力シート!G50="","",INDEX(障害学生情報入力シート!E:E,※集計※障害学生情報入力シート!G50,1))</f>
        <v/>
      </c>
      <c r="C28" s="166" t="str">
        <f>IF(※集計※障害学生情報入力シート!G50="","",INDEX(障害学生情報入力シート!F:F,※集計※障害学生情報入力シート!G50,1))</f>
        <v/>
      </c>
      <c r="D28" s="170" t="str">
        <f>IF(※集計※障害学生情報入力シート!G50="","",INDEX(障害学生情報入力シート!$I:$I,※集計※障害学生情報入力シート!G50,1))</f>
        <v/>
      </c>
      <c r="E28" s="168">
        <f t="shared" si="0"/>
        <v>0</v>
      </c>
      <c r="F28" s="235">
        <f>IF(※集計※障害学生情報入力シート!G50="",0,INDEX(※集計※障害学生情報入力シート!K:K,※集計※障害学生情報入力シート!G50,1))</f>
        <v>0</v>
      </c>
      <c r="G28" s="236">
        <f>IF(※集計※障害学生情報入力シート!G50="",0,INDEX(※集計※障害学生情報入力シート!L:L,※集計※障害学生情報入力シート!G50,1))</f>
        <v>0</v>
      </c>
      <c r="H28" s="169" t="str">
        <f>IF(※集計※障害学生情報入力シート!G50="","",INDEX(障害学生情報入力シート!D:D,※集計※障害学生情報入力シート!G50,1))</f>
        <v/>
      </c>
      <c r="I28" s="24" t="e">
        <f>VLOOKUP($D28,診断名検索!$G:$K,3,FALSE)</f>
        <v>#N/A</v>
      </c>
      <c r="J28" s="24" t="e">
        <f>VLOOKUP($D28,診断名検索!$G:$K,4,FALSE)</f>
        <v>#N/A</v>
      </c>
      <c r="K28" s="24" t="e">
        <f>VLOOKUP($D28,診断名検索!$G:$K,2,FALSE)</f>
        <v>#N/A</v>
      </c>
      <c r="L28" s="24" t="e">
        <f>VLOOKUP($D28,診断名検索!$G:$K,5,FALSE)</f>
        <v>#N/A</v>
      </c>
      <c r="M28" s="261">
        <v>22</v>
      </c>
      <c r="N28" s="261"/>
      <c r="O28" s="261"/>
      <c r="P28" s="265"/>
      <c r="Q28" s="245"/>
      <c r="R28" s="264"/>
      <c r="S28" s="246"/>
      <c r="T28" s="265"/>
    </row>
    <row r="29" spans="1:20" ht="15" customHeight="1" x14ac:dyDescent="0.4">
      <c r="A29" s="164">
        <v>23</v>
      </c>
      <c r="B29" s="165" t="str">
        <f>IF(※集計※障害学生情報入力シート!G51="","",INDEX(障害学生情報入力シート!E:E,※集計※障害学生情報入力シート!G51,1))</f>
        <v/>
      </c>
      <c r="C29" s="166" t="str">
        <f>IF(※集計※障害学生情報入力シート!G51="","",INDEX(障害学生情報入力シート!F:F,※集計※障害学生情報入力シート!G51,1))</f>
        <v/>
      </c>
      <c r="D29" s="170" t="str">
        <f>IF(※集計※障害学生情報入力シート!G51="","",INDEX(障害学生情報入力シート!$I:$I,※集計※障害学生情報入力シート!G51,1))</f>
        <v/>
      </c>
      <c r="E29" s="168">
        <f t="shared" si="0"/>
        <v>0</v>
      </c>
      <c r="F29" s="235">
        <f>IF(※集計※障害学生情報入力シート!G51="",0,INDEX(※集計※障害学生情報入力シート!K:K,※集計※障害学生情報入力シート!G51,1))</f>
        <v>0</v>
      </c>
      <c r="G29" s="236">
        <f>IF(※集計※障害学生情報入力シート!G51="",0,INDEX(※集計※障害学生情報入力シート!L:L,※集計※障害学生情報入力シート!G51,1))</f>
        <v>0</v>
      </c>
      <c r="H29" s="169" t="str">
        <f>IF(※集計※障害学生情報入力シート!G51="","",INDEX(障害学生情報入力シート!D:D,※集計※障害学生情報入力シート!G51,1))</f>
        <v/>
      </c>
      <c r="I29" s="24" t="e">
        <f>VLOOKUP($D29,診断名検索!$G:$K,3,FALSE)</f>
        <v>#N/A</v>
      </c>
      <c r="J29" s="24" t="e">
        <f>VLOOKUP($D29,診断名検索!$G:$K,4,FALSE)</f>
        <v>#N/A</v>
      </c>
      <c r="K29" s="24" t="e">
        <f>VLOOKUP($D29,診断名検索!$G:$K,2,FALSE)</f>
        <v>#N/A</v>
      </c>
      <c r="L29" s="24" t="e">
        <f>VLOOKUP($D29,診断名検索!$G:$K,5,FALSE)</f>
        <v>#N/A</v>
      </c>
      <c r="M29" s="261">
        <v>23</v>
      </c>
      <c r="N29" s="261"/>
      <c r="O29" s="261"/>
      <c r="P29" s="265"/>
      <c r="Q29" s="245"/>
      <c r="R29" s="264"/>
      <c r="S29" s="246"/>
      <c r="T29" s="265"/>
    </row>
    <row r="30" spans="1:20" ht="15" customHeight="1" x14ac:dyDescent="0.4">
      <c r="A30" s="164">
        <v>24</v>
      </c>
      <c r="B30" s="165" t="str">
        <f>IF(※集計※障害学生情報入力シート!G52="","",INDEX(障害学生情報入力シート!E:E,※集計※障害学生情報入力シート!G52,1))</f>
        <v/>
      </c>
      <c r="C30" s="166" t="str">
        <f>IF(※集計※障害学生情報入力シート!G52="","",INDEX(障害学生情報入力シート!F:F,※集計※障害学生情報入力シート!G52,1))</f>
        <v/>
      </c>
      <c r="D30" s="170" t="str">
        <f>IF(※集計※障害学生情報入力シート!G52="","",INDEX(障害学生情報入力シート!$I:$I,※集計※障害学生情報入力シート!G52,1))</f>
        <v/>
      </c>
      <c r="E30" s="168">
        <f t="shared" si="0"/>
        <v>0</v>
      </c>
      <c r="F30" s="235">
        <f>IF(※集計※障害学生情報入力シート!G52="",0,INDEX(※集計※障害学生情報入力シート!K:K,※集計※障害学生情報入力シート!G52,1))</f>
        <v>0</v>
      </c>
      <c r="G30" s="236">
        <f>IF(※集計※障害学生情報入力シート!G52="",0,INDEX(※集計※障害学生情報入力シート!L:L,※集計※障害学生情報入力シート!G52,1))</f>
        <v>0</v>
      </c>
      <c r="H30" s="169" t="str">
        <f>IF(※集計※障害学生情報入力シート!G52="","",INDEX(障害学生情報入力シート!D:D,※集計※障害学生情報入力シート!G52,1))</f>
        <v/>
      </c>
      <c r="I30" s="24" t="e">
        <f>VLOOKUP($D30,診断名検索!$G:$K,3,FALSE)</f>
        <v>#N/A</v>
      </c>
      <c r="J30" s="24" t="e">
        <f>VLOOKUP($D30,診断名検索!$G:$K,4,FALSE)</f>
        <v>#N/A</v>
      </c>
      <c r="K30" s="24" t="e">
        <f>VLOOKUP($D30,診断名検索!$G:$K,2,FALSE)</f>
        <v>#N/A</v>
      </c>
      <c r="L30" s="24" t="e">
        <f>VLOOKUP($D30,診断名検索!$G:$K,5,FALSE)</f>
        <v>#N/A</v>
      </c>
      <c r="M30" s="261">
        <v>24</v>
      </c>
      <c r="N30" s="261"/>
      <c r="O30" s="261"/>
      <c r="P30" s="265"/>
      <c r="Q30" s="245"/>
      <c r="R30" s="264"/>
      <c r="S30" s="246"/>
      <c r="T30" s="265"/>
    </row>
    <row r="31" spans="1:20" ht="15" customHeight="1" x14ac:dyDescent="0.4">
      <c r="A31" s="164">
        <v>25</v>
      </c>
      <c r="B31" s="165" t="str">
        <f>IF(※集計※障害学生情報入力シート!G53="","",INDEX(障害学生情報入力シート!E:E,※集計※障害学生情報入力シート!G53,1))</f>
        <v/>
      </c>
      <c r="C31" s="166" t="str">
        <f>IF(※集計※障害学生情報入力シート!G53="","",INDEX(障害学生情報入力シート!F:F,※集計※障害学生情報入力シート!G53,1))</f>
        <v/>
      </c>
      <c r="D31" s="170" t="str">
        <f>IF(※集計※障害学生情報入力シート!G53="","",INDEX(障害学生情報入力シート!$I:$I,※集計※障害学生情報入力シート!G53,1))</f>
        <v/>
      </c>
      <c r="E31" s="168">
        <f t="shared" si="0"/>
        <v>0</v>
      </c>
      <c r="F31" s="235">
        <f>IF(※集計※障害学生情報入力シート!G53="",0,INDEX(※集計※障害学生情報入力シート!K:K,※集計※障害学生情報入力シート!G53,1))</f>
        <v>0</v>
      </c>
      <c r="G31" s="236">
        <f>IF(※集計※障害学生情報入力シート!G53="",0,INDEX(※集計※障害学生情報入力シート!L:L,※集計※障害学生情報入力シート!G53,1))</f>
        <v>0</v>
      </c>
      <c r="H31" s="169" t="str">
        <f>IF(※集計※障害学生情報入力シート!G53="","",INDEX(障害学生情報入力シート!D:D,※集計※障害学生情報入力シート!G53,1))</f>
        <v/>
      </c>
      <c r="I31" s="24" t="e">
        <f>VLOOKUP($D31,診断名検索!$G:$K,3,FALSE)</f>
        <v>#N/A</v>
      </c>
      <c r="J31" s="24" t="e">
        <f>VLOOKUP($D31,診断名検索!$G:$K,4,FALSE)</f>
        <v>#N/A</v>
      </c>
      <c r="K31" s="24" t="e">
        <f>VLOOKUP($D31,診断名検索!$G:$K,2,FALSE)</f>
        <v>#N/A</v>
      </c>
      <c r="L31" s="24" t="e">
        <f>VLOOKUP($D31,診断名検索!$G:$K,5,FALSE)</f>
        <v>#N/A</v>
      </c>
      <c r="M31" s="261">
        <v>25</v>
      </c>
      <c r="N31" s="261"/>
      <c r="O31" s="261"/>
      <c r="P31" s="265"/>
      <c r="Q31" s="245"/>
      <c r="R31" s="264"/>
      <c r="S31" s="246"/>
      <c r="T31" s="265"/>
    </row>
    <row r="32" spans="1:20" ht="15" customHeight="1" x14ac:dyDescent="0.4">
      <c r="A32" s="164">
        <v>26</v>
      </c>
      <c r="B32" s="165" t="str">
        <f>IF(※集計※障害学生情報入力シート!G54="","",INDEX(障害学生情報入力シート!E:E,※集計※障害学生情報入力シート!G54,1))</f>
        <v/>
      </c>
      <c r="C32" s="166" t="str">
        <f>IF(※集計※障害学生情報入力シート!G54="","",INDEX(障害学生情報入力シート!F:F,※集計※障害学生情報入力シート!G54,1))</f>
        <v/>
      </c>
      <c r="D32" s="170" t="str">
        <f>IF(※集計※障害学生情報入力シート!G54="","",INDEX(障害学生情報入力シート!$I:$I,※集計※障害学生情報入力シート!G54,1))</f>
        <v/>
      </c>
      <c r="E32" s="168">
        <f t="shared" si="0"/>
        <v>0</v>
      </c>
      <c r="F32" s="235">
        <f>IF(※集計※障害学生情報入力シート!G54="",0,INDEX(※集計※障害学生情報入力シート!K:K,※集計※障害学生情報入力シート!G54,1))</f>
        <v>0</v>
      </c>
      <c r="G32" s="236">
        <f>IF(※集計※障害学生情報入力シート!G54="",0,INDEX(※集計※障害学生情報入力シート!L:L,※集計※障害学生情報入力シート!G54,1))</f>
        <v>0</v>
      </c>
      <c r="H32" s="169" t="str">
        <f>IF(※集計※障害学生情報入力シート!G54="","",INDEX(障害学生情報入力シート!D:D,※集計※障害学生情報入力シート!G54,1))</f>
        <v/>
      </c>
      <c r="I32" s="24" t="e">
        <f>VLOOKUP($D32,診断名検索!$G:$K,3,FALSE)</f>
        <v>#N/A</v>
      </c>
      <c r="J32" s="24" t="e">
        <f>VLOOKUP($D32,診断名検索!$G:$K,4,FALSE)</f>
        <v>#N/A</v>
      </c>
      <c r="K32" s="24" t="e">
        <f>VLOOKUP($D32,診断名検索!$G:$K,2,FALSE)</f>
        <v>#N/A</v>
      </c>
      <c r="L32" s="24" t="e">
        <f>VLOOKUP($D32,診断名検索!$G:$K,5,FALSE)</f>
        <v>#N/A</v>
      </c>
      <c r="M32" s="261">
        <v>26</v>
      </c>
      <c r="N32" s="261"/>
      <c r="O32" s="261"/>
      <c r="P32" s="265"/>
      <c r="Q32" s="245"/>
      <c r="R32" s="264"/>
      <c r="S32" s="246"/>
      <c r="T32" s="265"/>
    </row>
    <row r="33" spans="1:20" ht="15" customHeight="1" x14ac:dyDescent="0.4">
      <c r="A33" s="164">
        <v>27</v>
      </c>
      <c r="B33" s="165" t="str">
        <f>IF(※集計※障害学生情報入力シート!G55="","",INDEX(障害学生情報入力シート!E:E,※集計※障害学生情報入力シート!G55,1))</f>
        <v/>
      </c>
      <c r="C33" s="166" t="str">
        <f>IF(※集計※障害学生情報入力シート!G55="","",INDEX(障害学生情報入力シート!F:F,※集計※障害学生情報入力シート!G55,1))</f>
        <v/>
      </c>
      <c r="D33" s="170" t="str">
        <f>IF(※集計※障害学生情報入力シート!G55="","",INDEX(障害学生情報入力シート!$I:$I,※集計※障害学生情報入力シート!G55,1))</f>
        <v/>
      </c>
      <c r="E33" s="168">
        <f t="shared" si="0"/>
        <v>0</v>
      </c>
      <c r="F33" s="235">
        <f>IF(※集計※障害学生情報入力シート!G55="",0,INDEX(※集計※障害学生情報入力シート!K:K,※集計※障害学生情報入力シート!G55,1))</f>
        <v>0</v>
      </c>
      <c r="G33" s="236">
        <f>IF(※集計※障害学生情報入力シート!G55="",0,INDEX(※集計※障害学生情報入力シート!L:L,※集計※障害学生情報入力シート!G55,1))</f>
        <v>0</v>
      </c>
      <c r="H33" s="169" t="str">
        <f>IF(※集計※障害学生情報入力シート!G55="","",INDEX(障害学生情報入力シート!D:D,※集計※障害学生情報入力シート!G55,1))</f>
        <v/>
      </c>
      <c r="I33" s="24" t="e">
        <f>VLOOKUP($D33,診断名検索!$G:$K,3,FALSE)</f>
        <v>#N/A</v>
      </c>
      <c r="J33" s="24" t="e">
        <f>VLOOKUP($D33,診断名検索!$G:$K,4,FALSE)</f>
        <v>#N/A</v>
      </c>
      <c r="K33" s="24" t="e">
        <f>VLOOKUP($D33,診断名検索!$G:$K,2,FALSE)</f>
        <v>#N/A</v>
      </c>
      <c r="L33" s="24" t="e">
        <f>VLOOKUP($D33,診断名検索!$G:$K,5,FALSE)</f>
        <v>#N/A</v>
      </c>
      <c r="M33" s="261">
        <v>27</v>
      </c>
      <c r="N33" s="261"/>
      <c r="O33" s="261"/>
      <c r="P33" s="265"/>
      <c r="Q33" s="245"/>
      <c r="R33" s="264"/>
      <c r="S33" s="246"/>
      <c r="T33" s="265"/>
    </row>
    <row r="34" spans="1:20" ht="15" customHeight="1" x14ac:dyDescent="0.4">
      <c r="A34" s="164">
        <v>28</v>
      </c>
      <c r="B34" s="165" t="str">
        <f>IF(※集計※障害学生情報入力シート!G56="","",INDEX(障害学生情報入力シート!E:E,※集計※障害学生情報入力シート!G56,1))</f>
        <v/>
      </c>
      <c r="C34" s="166" t="str">
        <f>IF(※集計※障害学生情報入力シート!G56="","",INDEX(障害学生情報入力シート!F:F,※集計※障害学生情報入力シート!G56,1))</f>
        <v/>
      </c>
      <c r="D34" s="170" t="str">
        <f>IF(※集計※障害学生情報入力シート!G56="","",INDEX(障害学生情報入力シート!$I:$I,※集計※障害学生情報入力シート!G56,1))</f>
        <v/>
      </c>
      <c r="E34" s="168">
        <f t="shared" si="0"/>
        <v>0</v>
      </c>
      <c r="F34" s="235">
        <f>IF(※集計※障害学生情報入力シート!G56="",0,INDEX(※集計※障害学生情報入力シート!K:K,※集計※障害学生情報入力シート!G56,1))</f>
        <v>0</v>
      </c>
      <c r="G34" s="236">
        <f>IF(※集計※障害学生情報入力シート!G56="",0,INDEX(※集計※障害学生情報入力シート!L:L,※集計※障害学生情報入力シート!G56,1))</f>
        <v>0</v>
      </c>
      <c r="H34" s="169" t="str">
        <f>IF(※集計※障害学生情報入力シート!G56="","",INDEX(障害学生情報入力シート!D:D,※集計※障害学生情報入力シート!G56,1))</f>
        <v/>
      </c>
      <c r="I34" s="24" t="e">
        <f>VLOOKUP($D34,診断名検索!$G:$K,3,FALSE)</f>
        <v>#N/A</v>
      </c>
      <c r="J34" s="24" t="e">
        <f>VLOOKUP($D34,診断名検索!$G:$K,4,FALSE)</f>
        <v>#N/A</v>
      </c>
      <c r="K34" s="24" t="e">
        <f>VLOOKUP($D34,診断名検索!$G:$K,2,FALSE)</f>
        <v>#N/A</v>
      </c>
      <c r="L34" s="24" t="e">
        <f>VLOOKUP($D34,診断名検索!$G:$K,5,FALSE)</f>
        <v>#N/A</v>
      </c>
      <c r="M34" s="261">
        <v>28</v>
      </c>
      <c r="N34" s="261"/>
      <c r="O34" s="261"/>
      <c r="P34" s="265"/>
      <c r="Q34" s="245"/>
      <c r="R34" s="264"/>
      <c r="S34" s="246"/>
      <c r="T34" s="265"/>
    </row>
    <row r="35" spans="1:20" ht="15" customHeight="1" x14ac:dyDescent="0.4">
      <c r="A35" s="164">
        <v>29</v>
      </c>
      <c r="B35" s="165" t="str">
        <f>IF(※集計※障害学生情報入力シート!G57="","",INDEX(障害学生情報入力シート!E:E,※集計※障害学生情報入力シート!G57,1))</f>
        <v/>
      </c>
      <c r="C35" s="166" t="str">
        <f>IF(※集計※障害学生情報入力シート!G57="","",INDEX(障害学生情報入力シート!F:F,※集計※障害学生情報入力シート!G57,1))</f>
        <v/>
      </c>
      <c r="D35" s="170" t="str">
        <f>IF(※集計※障害学生情報入力シート!G57="","",INDEX(障害学生情報入力シート!$I:$I,※集計※障害学生情報入力シート!G57,1))</f>
        <v/>
      </c>
      <c r="E35" s="168">
        <f t="shared" si="0"/>
        <v>0</v>
      </c>
      <c r="F35" s="235">
        <f>IF(※集計※障害学生情報入力シート!G57="",0,INDEX(※集計※障害学生情報入力シート!K:K,※集計※障害学生情報入力シート!G57,1))</f>
        <v>0</v>
      </c>
      <c r="G35" s="236">
        <f>IF(※集計※障害学生情報入力シート!G57="",0,INDEX(※集計※障害学生情報入力シート!L:L,※集計※障害学生情報入力シート!G57,1))</f>
        <v>0</v>
      </c>
      <c r="H35" s="169" t="str">
        <f>IF(※集計※障害学生情報入力シート!G57="","",INDEX(障害学生情報入力シート!D:D,※集計※障害学生情報入力シート!G57,1))</f>
        <v/>
      </c>
      <c r="I35" s="24" t="e">
        <f>VLOOKUP($D35,診断名検索!$G:$K,3,FALSE)</f>
        <v>#N/A</v>
      </c>
      <c r="J35" s="24" t="e">
        <f>VLOOKUP($D35,診断名検索!$G:$K,4,FALSE)</f>
        <v>#N/A</v>
      </c>
      <c r="K35" s="24" t="e">
        <f>VLOOKUP($D35,診断名検索!$G:$K,2,FALSE)</f>
        <v>#N/A</v>
      </c>
      <c r="L35" s="24" t="e">
        <f>VLOOKUP($D35,診断名検索!$G:$K,5,FALSE)</f>
        <v>#N/A</v>
      </c>
      <c r="M35" s="261">
        <v>29</v>
      </c>
      <c r="N35" s="261"/>
      <c r="O35" s="261"/>
      <c r="P35" s="265"/>
      <c r="Q35" s="245"/>
      <c r="R35" s="264"/>
      <c r="S35" s="246"/>
      <c r="T35" s="265"/>
    </row>
    <row r="36" spans="1:20" ht="15" customHeight="1" x14ac:dyDescent="0.4">
      <c r="A36" s="164">
        <v>30</v>
      </c>
      <c r="B36" s="171" t="str">
        <f>IF(※集計※障害学生情報入力シート!G58="","",INDEX(障害学生情報入力シート!E:E,※集計※障害学生情報入力シート!G58,1))</f>
        <v/>
      </c>
      <c r="C36" s="172" t="str">
        <f>IF(※集計※障害学生情報入力シート!G58="","",INDEX(障害学生情報入力シート!F:F,※集計※障害学生情報入力シート!G58,1))</f>
        <v/>
      </c>
      <c r="D36" s="173" t="str">
        <f>IF(※集計※障害学生情報入力シート!G58="","",INDEX(障害学生情報入力シート!$I:$I,※集計※障害学生情報入力シート!G58,1))</f>
        <v/>
      </c>
      <c r="E36" s="174">
        <f t="shared" si="0"/>
        <v>0</v>
      </c>
      <c r="F36" s="235">
        <f>IF(※集計※障害学生情報入力シート!G58="",0,INDEX(※集計※障害学生情報入力シート!K:K,※集計※障害学生情報入力シート!G58,1))</f>
        <v>0</v>
      </c>
      <c r="G36" s="236">
        <f>IF(※集計※障害学生情報入力シート!G58="",0,INDEX(※集計※障害学生情報入力シート!L:L,※集計※障害学生情報入力シート!G58,1))</f>
        <v>0</v>
      </c>
      <c r="H36" s="169" t="str">
        <f>IF(※集計※障害学生情報入力シート!G58="","",INDEX(障害学生情報入力シート!D:D,※集計※障害学生情報入力シート!G58,1))</f>
        <v/>
      </c>
      <c r="I36" s="24" t="e">
        <f>VLOOKUP($D36,診断名検索!$G:$K,3,FALSE)</f>
        <v>#N/A</v>
      </c>
      <c r="J36" s="24" t="e">
        <f>VLOOKUP($D36,診断名検索!$G:$K,4,FALSE)</f>
        <v>#N/A</v>
      </c>
      <c r="K36" s="24" t="e">
        <f>VLOOKUP($D36,診断名検索!$G:$K,2,FALSE)</f>
        <v>#N/A</v>
      </c>
      <c r="L36" s="24" t="e">
        <f>VLOOKUP($D36,診断名検索!$G:$K,5,FALSE)</f>
        <v>#N/A</v>
      </c>
      <c r="M36" s="261">
        <v>30</v>
      </c>
      <c r="N36" s="266"/>
      <c r="O36" s="266"/>
      <c r="P36" s="267"/>
      <c r="Q36" s="247"/>
      <c r="R36" s="268"/>
      <c r="S36" s="248"/>
      <c r="T36" s="265"/>
    </row>
    <row r="37" spans="1:20" ht="15" customHeight="1" x14ac:dyDescent="0.4">
      <c r="A37" s="164">
        <v>31</v>
      </c>
      <c r="B37" s="171" t="str">
        <f>IF(※集計※障害学生情報入力シート!G59="","",INDEX(障害学生情報入力シート!E:E,※集計※障害学生情報入力シート!G59,1))</f>
        <v/>
      </c>
      <c r="C37" s="172" t="str">
        <f>IF(※集計※障害学生情報入力シート!G59="","",INDEX(障害学生情報入力シート!F:F,※集計※障害学生情報入力シート!G59,1))</f>
        <v/>
      </c>
      <c r="D37" s="173" t="str">
        <f>IF(※集計※障害学生情報入力シート!G59="","",INDEX(障害学生情報入力シート!$I:$I,※集計※障害学生情報入力シート!G59,1))</f>
        <v/>
      </c>
      <c r="E37" s="174">
        <f t="shared" si="0"/>
        <v>0</v>
      </c>
      <c r="F37" s="235">
        <f>IF(※集計※障害学生情報入力シート!G59="",0,INDEX(※集計※障害学生情報入力シート!K:K,※集計※障害学生情報入力シート!G59,1))</f>
        <v>0</v>
      </c>
      <c r="G37" s="236">
        <f>IF(※集計※障害学生情報入力シート!G59="",0,INDEX(※集計※障害学生情報入力シート!L:L,※集計※障害学生情報入力シート!G59,1))</f>
        <v>0</v>
      </c>
      <c r="H37" s="169" t="str">
        <f>IF(※集計※障害学生情報入力シート!G59="","",INDEX(障害学生情報入力シート!D:D,※集計※障害学生情報入力シート!G59,1))</f>
        <v/>
      </c>
      <c r="I37" s="24" t="e">
        <f>VLOOKUP($D37,診断名検索!$G:$K,3,FALSE)</f>
        <v>#N/A</v>
      </c>
      <c r="J37" s="24" t="e">
        <f>VLOOKUP($D37,診断名検索!$G:$K,4,FALSE)</f>
        <v>#N/A</v>
      </c>
      <c r="K37" s="24" t="e">
        <f>VLOOKUP($D37,診断名検索!$G:$K,2,FALSE)</f>
        <v>#N/A</v>
      </c>
      <c r="L37" s="24" t="e">
        <f>VLOOKUP($D37,診断名検索!$G:$K,5,FALSE)</f>
        <v>#N/A</v>
      </c>
      <c r="M37" s="261">
        <v>31</v>
      </c>
      <c r="N37" s="266"/>
      <c r="O37" s="266"/>
      <c r="P37" s="267"/>
      <c r="Q37" s="247"/>
      <c r="R37" s="268"/>
      <c r="S37" s="248"/>
      <c r="T37" s="265"/>
    </row>
    <row r="38" spans="1:20" ht="15" customHeight="1" x14ac:dyDescent="0.4">
      <c r="A38" s="164">
        <v>32</v>
      </c>
      <c r="B38" s="171" t="str">
        <f>IF(※集計※障害学生情報入力シート!G60="","",INDEX(障害学生情報入力シート!E:E,※集計※障害学生情報入力シート!G60,1))</f>
        <v/>
      </c>
      <c r="C38" s="172" t="str">
        <f>IF(※集計※障害学生情報入力シート!G60="","",INDEX(障害学生情報入力シート!F:F,※集計※障害学生情報入力シート!G60,1))</f>
        <v/>
      </c>
      <c r="D38" s="173" t="str">
        <f>IF(※集計※障害学生情報入力シート!G60="","",INDEX(障害学生情報入力シート!$I:$I,※集計※障害学生情報入力シート!G60,1))</f>
        <v/>
      </c>
      <c r="E38" s="174">
        <f t="shared" si="0"/>
        <v>0</v>
      </c>
      <c r="F38" s="235">
        <f>IF(※集計※障害学生情報入力シート!G60="",0,INDEX(※集計※障害学生情報入力シート!K:K,※集計※障害学生情報入力シート!G60,1))</f>
        <v>0</v>
      </c>
      <c r="G38" s="236">
        <f>IF(※集計※障害学生情報入力シート!G60="",0,INDEX(※集計※障害学生情報入力シート!L:L,※集計※障害学生情報入力シート!G60,1))</f>
        <v>0</v>
      </c>
      <c r="H38" s="169" t="str">
        <f>IF(※集計※障害学生情報入力シート!G60="","",INDEX(障害学生情報入力シート!D:D,※集計※障害学生情報入力シート!G60,1))</f>
        <v/>
      </c>
      <c r="I38" s="24" t="e">
        <f>VLOOKUP($D38,診断名検索!$G:$K,3,FALSE)</f>
        <v>#N/A</v>
      </c>
      <c r="J38" s="24" t="e">
        <f>VLOOKUP($D38,診断名検索!$G:$K,4,FALSE)</f>
        <v>#N/A</v>
      </c>
      <c r="K38" s="24" t="e">
        <f>VLOOKUP($D38,診断名検索!$G:$K,2,FALSE)</f>
        <v>#N/A</v>
      </c>
      <c r="L38" s="24" t="e">
        <f>VLOOKUP($D38,診断名検索!$G:$K,5,FALSE)</f>
        <v>#N/A</v>
      </c>
      <c r="M38" s="261">
        <v>32</v>
      </c>
      <c r="N38" s="266"/>
      <c r="O38" s="266"/>
      <c r="P38" s="267"/>
      <c r="Q38" s="247"/>
      <c r="R38" s="268"/>
      <c r="S38" s="248"/>
      <c r="T38" s="265"/>
    </row>
    <row r="39" spans="1:20" ht="15" customHeight="1" x14ac:dyDescent="0.4">
      <c r="A39" s="164">
        <v>33</v>
      </c>
      <c r="B39" s="171" t="str">
        <f>IF(※集計※障害学生情報入力シート!G61="","",INDEX(障害学生情報入力シート!E:E,※集計※障害学生情報入力シート!G61,1))</f>
        <v/>
      </c>
      <c r="C39" s="172" t="str">
        <f>IF(※集計※障害学生情報入力シート!G61="","",INDEX(障害学生情報入力シート!F:F,※集計※障害学生情報入力シート!G61,1))</f>
        <v/>
      </c>
      <c r="D39" s="173" t="str">
        <f>IF(※集計※障害学生情報入力シート!G61="","",INDEX(障害学生情報入力シート!$I:$I,※集計※障害学生情報入力シート!G61,1))</f>
        <v/>
      </c>
      <c r="E39" s="174">
        <f t="shared" si="0"/>
        <v>0</v>
      </c>
      <c r="F39" s="235">
        <f>IF(※集計※障害学生情報入力シート!G61="",0,INDEX(※集計※障害学生情報入力シート!K:K,※集計※障害学生情報入力シート!G61,1))</f>
        <v>0</v>
      </c>
      <c r="G39" s="236">
        <f>IF(※集計※障害学生情報入力シート!G61="",0,INDEX(※集計※障害学生情報入力シート!L:L,※集計※障害学生情報入力シート!G61,1))</f>
        <v>0</v>
      </c>
      <c r="H39" s="169" t="str">
        <f>IF(※集計※障害学生情報入力シート!G61="","",INDEX(障害学生情報入力シート!D:D,※集計※障害学生情報入力シート!G61,1))</f>
        <v/>
      </c>
      <c r="I39" s="24" t="e">
        <f>VLOOKUP($D39,診断名検索!$G:$K,3,FALSE)</f>
        <v>#N/A</v>
      </c>
      <c r="J39" s="24" t="e">
        <f>VLOOKUP($D39,診断名検索!$G:$K,4,FALSE)</f>
        <v>#N/A</v>
      </c>
      <c r="K39" s="24" t="e">
        <f>VLOOKUP($D39,診断名検索!$G:$K,2,FALSE)</f>
        <v>#N/A</v>
      </c>
      <c r="L39" s="24" t="e">
        <f>VLOOKUP($D39,診断名検索!$G:$K,5,FALSE)</f>
        <v>#N/A</v>
      </c>
      <c r="M39" s="261">
        <v>33</v>
      </c>
      <c r="N39" s="266"/>
      <c r="O39" s="266"/>
      <c r="P39" s="267"/>
      <c r="Q39" s="247"/>
      <c r="R39" s="268"/>
      <c r="S39" s="248"/>
      <c r="T39" s="265"/>
    </row>
    <row r="40" spans="1:20" ht="15" customHeight="1" x14ac:dyDescent="0.4">
      <c r="A40" s="164">
        <v>34</v>
      </c>
      <c r="B40" s="171" t="str">
        <f>IF(※集計※障害学生情報入力シート!G62="","",INDEX(障害学生情報入力シート!E:E,※集計※障害学生情報入力シート!G62,1))</f>
        <v/>
      </c>
      <c r="C40" s="172" t="str">
        <f>IF(※集計※障害学生情報入力シート!G62="","",INDEX(障害学生情報入力シート!F:F,※集計※障害学生情報入力シート!G62,1))</f>
        <v/>
      </c>
      <c r="D40" s="173" t="str">
        <f>IF(※集計※障害学生情報入力シート!G62="","",INDEX(障害学生情報入力シート!$I:$I,※集計※障害学生情報入力シート!G62,1))</f>
        <v/>
      </c>
      <c r="E40" s="174">
        <f t="shared" si="0"/>
        <v>0</v>
      </c>
      <c r="F40" s="235">
        <f>IF(※集計※障害学生情報入力シート!G62="",0,INDEX(※集計※障害学生情報入力シート!K:K,※集計※障害学生情報入力シート!G62,1))</f>
        <v>0</v>
      </c>
      <c r="G40" s="236">
        <f>IF(※集計※障害学生情報入力シート!G62="",0,INDEX(※集計※障害学生情報入力シート!L:L,※集計※障害学生情報入力シート!G62,1))</f>
        <v>0</v>
      </c>
      <c r="H40" s="169" t="str">
        <f>IF(※集計※障害学生情報入力シート!G62="","",INDEX(障害学生情報入力シート!D:D,※集計※障害学生情報入力シート!G62,1))</f>
        <v/>
      </c>
      <c r="I40" s="24" t="e">
        <f>VLOOKUP($D40,診断名検索!$G:$K,3,FALSE)</f>
        <v>#N/A</v>
      </c>
      <c r="J40" s="24" t="e">
        <f>VLOOKUP($D40,診断名検索!$G:$K,4,FALSE)</f>
        <v>#N/A</v>
      </c>
      <c r="K40" s="24" t="e">
        <f>VLOOKUP($D40,診断名検索!$G:$K,2,FALSE)</f>
        <v>#N/A</v>
      </c>
      <c r="L40" s="24" t="e">
        <f>VLOOKUP($D40,診断名検索!$G:$K,5,FALSE)</f>
        <v>#N/A</v>
      </c>
      <c r="M40" s="261">
        <v>34</v>
      </c>
      <c r="N40" s="266"/>
      <c r="O40" s="266"/>
      <c r="P40" s="267"/>
      <c r="Q40" s="247"/>
      <c r="R40" s="268"/>
      <c r="S40" s="248"/>
      <c r="T40" s="265"/>
    </row>
    <row r="41" spans="1:20" ht="15" customHeight="1" x14ac:dyDescent="0.4">
      <c r="A41" s="164">
        <v>35</v>
      </c>
      <c r="B41" s="171" t="str">
        <f>IF(※集計※障害学生情報入力シート!G63="","",INDEX(障害学生情報入力シート!E:E,※集計※障害学生情報入力シート!G63,1))</f>
        <v/>
      </c>
      <c r="C41" s="172" t="str">
        <f>IF(※集計※障害学生情報入力シート!G63="","",INDEX(障害学生情報入力シート!F:F,※集計※障害学生情報入力シート!G63,1))</f>
        <v/>
      </c>
      <c r="D41" s="173" t="str">
        <f>IF(※集計※障害学生情報入力シート!G63="","",INDEX(障害学生情報入力シート!$I:$I,※集計※障害学生情報入力シート!G63,1))</f>
        <v/>
      </c>
      <c r="E41" s="174">
        <f t="shared" si="0"/>
        <v>0</v>
      </c>
      <c r="F41" s="235">
        <f>IF(※集計※障害学生情報入力シート!G63="",0,INDEX(※集計※障害学生情報入力シート!K:K,※集計※障害学生情報入力シート!G63,1))</f>
        <v>0</v>
      </c>
      <c r="G41" s="236">
        <f>IF(※集計※障害学生情報入力シート!G63="",0,INDEX(※集計※障害学生情報入力シート!L:L,※集計※障害学生情報入力シート!G63,1))</f>
        <v>0</v>
      </c>
      <c r="H41" s="169" t="str">
        <f>IF(※集計※障害学生情報入力シート!G63="","",INDEX(障害学生情報入力シート!D:D,※集計※障害学生情報入力シート!G63,1))</f>
        <v/>
      </c>
      <c r="I41" s="24" t="e">
        <f>VLOOKUP($D41,診断名検索!$G:$K,3,FALSE)</f>
        <v>#N/A</v>
      </c>
      <c r="J41" s="24" t="e">
        <f>VLOOKUP($D41,診断名検索!$G:$K,4,FALSE)</f>
        <v>#N/A</v>
      </c>
      <c r="K41" s="24" t="e">
        <f>VLOOKUP($D41,診断名検索!$G:$K,2,FALSE)</f>
        <v>#N/A</v>
      </c>
      <c r="L41" s="24" t="e">
        <f>VLOOKUP($D41,診断名検索!$G:$K,5,FALSE)</f>
        <v>#N/A</v>
      </c>
      <c r="M41" s="261">
        <v>35</v>
      </c>
      <c r="N41" s="266"/>
      <c r="O41" s="266"/>
      <c r="P41" s="267"/>
      <c r="Q41" s="247"/>
      <c r="R41" s="268"/>
      <c r="S41" s="248"/>
      <c r="T41" s="265"/>
    </row>
    <row r="42" spans="1:20" ht="15" customHeight="1" x14ac:dyDescent="0.4">
      <c r="A42" s="164">
        <v>36</v>
      </c>
      <c r="B42" s="171" t="str">
        <f>IF(※集計※障害学生情報入力シート!G64="","",INDEX(障害学生情報入力シート!E:E,※集計※障害学生情報入力シート!G64,1))</f>
        <v/>
      </c>
      <c r="C42" s="172" t="str">
        <f>IF(※集計※障害学生情報入力シート!G64="","",INDEX(障害学生情報入力シート!F:F,※集計※障害学生情報入力シート!G64,1))</f>
        <v/>
      </c>
      <c r="D42" s="173" t="str">
        <f>IF(※集計※障害学生情報入力シート!G64="","",INDEX(障害学生情報入力シート!$I:$I,※集計※障害学生情報入力シート!G64,1))</f>
        <v/>
      </c>
      <c r="E42" s="174">
        <f t="shared" si="0"/>
        <v>0</v>
      </c>
      <c r="F42" s="235">
        <f>IF(※集計※障害学生情報入力シート!G64="",0,INDEX(※集計※障害学生情報入力シート!K:K,※集計※障害学生情報入力シート!G64,1))</f>
        <v>0</v>
      </c>
      <c r="G42" s="236">
        <f>IF(※集計※障害学生情報入力シート!G64="",0,INDEX(※集計※障害学生情報入力シート!L:L,※集計※障害学生情報入力シート!G64,1))</f>
        <v>0</v>
      </c>
      <c r="H42" s="169" t="str">
        <f>IF(※集計※障害学生情報入力シート!G64="","",INDEX(障害学生情報入力シート!D:D,※集計※障害学生情報入力シート!G64,1))</f>
        <v/>
      </c>
      <c r="I42" s="24" t="e">
        <f>VLOOKUP($D42,診断名検索!$G:$K,3,FALSE)</f>
        <v>#N/A</v>
      </c>
      <c r="J42" s="24" t="e">
        <f>VLOOKUP($D42,診断名検索!$G:$K,4,FALSE)</f>
        <v>#N/A</v>
      </c>
      <c r="K42" s="24" t="e">
        <f>VLOOKUP($D42,診断名検索!$G:$K,2,FALSE)</f>
        <v>#N/A</v>
      </c>
      <c r="L42" s="24" t="e">
        <f>VLOOKUP($D42,診断名検索!$G:$K,5,FALSE)</f>
        <v>#N/A</v>
      </c>
      <c r="M42" s="261">
        <v>36</v>
      </c>
      <c r="N42" s="266"/>
      <c r="O42" s="266"/>
      <c r="P42" s="267"/>
      <c r="Q42" s="247"/>
      <c r="R42" s="268"/>
      <c r="S42" s="248"/>
      <c r="T42" s="265"/>
    </row>
    <row r="43" spans="1:20" ht="15" customHeight="1" x14ac:dyDescent="0.4">
      <c r="A43" s="164">
        <v>37</v>
      </c>
      <c r="B43" s="171" t="str">
        <f>IF(※集計※障害学生情報入力シート!G65="","",INDEX(障害学生情報入力シート!E:E,※集計※障害学生情報入力シート!G65,1))</f>
        <v/>
      </c>
      <c r="C43" s="172" t="str">
        <f>IF(※集計※障害学生情報入力シート!G65="","",INDEX(障害学生情報入力シート!F:F,※集計※障害学生情報入力シート!G65,1))</f>
        <v/>
      </c>
      <c r="D43" s="173" t="str">
        <f>IF(※集計※障害学生情報入力シート!G65="","",INDEX(障害学生情報入力シート!$I:$I,※集計※障害学生情報入力シート!G65,1))</f>
        <v/>
      </c>
      <c r="E43" s="174">
        <f t="shared" si="0"/>
        <v>0</v>
      </c>
      <c r="F43" s="235">
        <f>IF(※集計※障害学生情報入力シート!G65="",0,INDEX(※集計※障害学生情報入力シート!K:K,※集計※障害学生情報入力シート!G65,1))</f>
        <v>0</v>
      </c>
      <c r="G43" s="236">
        <f>IF(※集計※障害学生情報入力シート!G65="",0,INDEX(※集計※障害学生情報入力シート!L:L,※集計※障害学生情報入力シート!G65,1))</f>
        <v>0</v>
      </c>
      <c r="H43" s="169" t="str">
        <f>IF(※集計※障害学生情報入力シート!G65="","",INDEX(障害学生情報入力シート!D:D,※集計※障害学生情報入力シート!G65,1))</f>
        <v/>
      </c>
      <c r="I43" s="24" t="e">
        <f>VLOOKUP($D43,診断名検索!$G:$K,3,FALSE)</f>
        <v>#N/A</v>
      </c>
      <c r="J43" s="24" t="e">
        <f>VLOOKUP($D43,診断名検索!$G:$K,4,FALSE)</f>
        <v>#N/A</v>
      </c>
      <c r="K43" s="24" t="e">
        <f>VLOOKUP($D43,診断名検索!$G:$K,2,FALSE)</f>
        <v>#N/A</v>
      </c>
      <c r="L43" s="24" t="e">
        <f>VLOOKUP($D43,診断名検索!$G:$K,5,FALSE)</f>
        <v>#N/A</v>
      </c>
      <c r="M43" s="261">
        <v>37</v>
      </c>
      <c r="N43" s="266"/>
      <c r="O43" s="266"/>
      <c r="P43" s="267"/>
      <c r="Q43" s="247"/>
      <c r="R43" s="268"/>
      <c r="S43" s="248"/>
      <c r="T43" s="265"/>
    </row>
    <row r="44" spans="1:20" ht="15" customHeight="1" x14ac:dyDescent="0.4">
      <c r="A44" s="164">
        <v>38</v>
      </c>
      <c r="B44" s="171" t="str">
        <f>IF(※集計※障害学生情報入力シート!G66="","",INDEX(障害学生情報入力シート!E:E,※集計※障害学生情報入力シート!G66,1))</f>
        <v/>
      </c>
      <c r="C44" s="172" t="str">
        <f>IF(※集計※障害学生情報入力シート!G66="","",INDEX(障害学生情報入力シート!F:F,※集計※障害学生情報入力シート!G66,1))</f>
        <v/>
      </c>
      <c r="D44" s="173" t="str">
        <f>IF(※集計※障害学生情報入力シート!G66="","",INDEX(障害学生情報入力シート!$I:$I,※集計※障害学生情報入力シート!G66,1))</f>
        <v/>
      </c>
      <c r="E44" s="174">
        <f t="shared" si="0"/>
        <v>0</v>
      </c>
      <c r="F44" s="235">
        <f>IF(※集計※障害学生情報入力シート!G66="",0,INDEX(※集計※障害学生情報入力シート!K:K,※集計※障害学生情報入力シート!G66,1))</f>
        <v>0</v>
      </c>
      <c r="G44" s="236">
        <f>IF(※集計※障害学生情報入力シート!G66="",0,INDEX(※集計※障害学生情報入力シート!L:L,※集計※障害学生情報入力シート!G66,1))</f>
        <v>0</v>
      </c>
      <c r="H44" s="169" t="str">
        <f>IF(※集計※障害学生情報入力シート!G66="","",INDEX(障害学生情報入力シート!D:D,※集計※障害学生情報入力シート!G66,1))</f>
        <v/>
      </c>
      <c r="I44" s="24" t="e">
        <f>VLOOKUP($D44,診断名検索!$G:$K,3,FALSE)</f>
        <v>#N/A</v>
      </c>
      <c r="J44" s="24" t="e">
        <f>VLOOKUP($D44,診断名検索!$G:$K,4,FALSE)</f>
        <v>#N/A</v>
      </c>
      <c r="K44" s="24" t="e">
        <f>VLOOKUP($D44,診断名検索!$G:$K,2,FALSE)</f>
        <v>#N/A</v>
      </c>
      <c r="L44" s="24" t="e">
        <f>VLOOKUP($D44,診断名検索!$G:$K,5,FALSE)</f>
        <v>#N/A</v>
      </c>
      <c r="M44" s="261">
        <v>38</v>
      </c>
      <c r="N44" s="266"/>
      <c r="O44" s="266"/>
      <c r="P44" s="267"/>
      <c r="Q44" s="247"/>
      <c r="R44" s="268"/>
      <c r="S44" s="248"/>
      <c r="T44" s="265"/>
    </row>
    <row r="45" spans="1:20" ht="15" customHeight="1" x14ac:dyDescent="0.4">
      <c r="A45" s="164">
        <v>39</v>
      </c>
      <c r="B45" s="171" t="str">
        <f>IF(※集計※障害学生情報入力シート!G67="","",INDEX(障害学生情報入力シート!E:E,※集計※障害学生情報入力シート!G67,1))</f>
        <v/>
      </c>
      <c r="C45" s="172" t="str">
        <f>IF(※集計※障害学生情報入力シート!G67="","",INDEX(障害学生情報入力シート!F:F,※集計※障害学生情報入力シート!G67,1))</f>
        <v/>
      </c>
      <c r="D45" s="173" t="str">
        <f>IF(※集計※障害学生情報入力シート!G67="","",INDEX(障害学生情報入力シート!$I:$I,※集計※障害学生情報入力シート!G67,1))</f>
        <v/>
      </c>
      <c r="E45" s="174">
        <f t="shared" si="0"/>
        <v>0</v>
      </c>
      <c r="F45" s="235">
        <f>IF(※集計※障害学生情報入力シート!G67="",0,INDEX(※集計※障害学生情報入力シート!K:K,※集計※障害学生情報入力シート!G67,1))</f>
        <v>0</v>
      </c>
      <c r="G45" s="236">
        <f>IF(※集計※障害学生情報入力シート!G67="",0,INDEX(※集計※障害学生情報入力シート!L:L,※集計※障害学生情報入力シート!G67,1))</f>
        <v>0</v>
      </c>
      <c r="H45" s="169" t="str">
        <f>IF(※集計※障害学生情報入力シート!G67="","",INDEX(障害学生情報入力シート!D:D,※集計※障害学生情報入力シート!G67,1))</f>
        <v/>
      </c>
      <c r="I45" s="24" t="e">
        <f>VLOOKUP($D45,診断名検索!$G:$K,3,FALSE)</f>
        <v>#N/A</v>
      </c>
      <c r="J45" s="24" t="e">
        <f>VLOOKUP($D45,診断名検索!$G:$K,4,FALSE)</f>
        <v>#N/A</v>
      </c>
      <c r="K45" s="24" t="e">
        <f>VLOOKUP($D45,診断名検索!$G:$K,2,FALSE)</f>
        <v>#N/A</v>
      </c>
      <c r="L45" s="24" t="e">
        <f>VLOOKUP($D45,診断名検索!$G:$K,5,FALSE)</f>
        <v>#N/A</v>
      </c>
      <c r="M45" s="261">
        <v>39</v>
      </c>
      <c r="N45" s="266"/>
      <c r="O45" s="266"/>
      <c r="P45" s="267"/>
      <c r="Q45" s="247"/>
      <c r="R45" s="268"/>
      <c r="S45" s="248"/>
      <c r="T45" s="265"/>
    </row>
    <row r="46" spans="1:20" ht="15" customHeight="1" x14ac:dyDescent="0.4">
      <c r="A46" s="164">
        <v>40</v>
      </c>
      <c r="B46" s="171" t="str">
        <f>IF(※集計※障害学生情報入力シート!G68="","",INDEX(障害学生情報入力シート!E:E,※集計※障害学生情報入力シート!G68,1))</f>
        <v/>
      </c>
      <c r="C46" s="172" t="str">
        <f>IF(※集計※障害学生情報入力シート!G68="","",INDEX(障害学生情報入力シート!F:F,※集計※障害学生情報入力シート!G68,1))</f>
        <v/>
      </c>
      <c r="D46" s="173" t="str">
        <f>IF(※集計※障害学生情報入力シート!G68="","",INDEX(障害学生情報入力シート!$I:$I,※集計※障害学生情報入力シート!G68,1))</f>
        <v/>
      </c>
      <c r="E46" s="174">
        <f t="shared" si="0"/>
        <v>0</v>
      </c>
      <c r="F46" s="235">
        <f>IF(※集計※障害学生情報入力シート!G68="",0,INDEX(※集計※障害学生情報入力シート!K:K,※集計※障害学生情報入力シート!G68,1))</f>
        <v>0</v>
      </c>
      <c r="G46" s="236">
        <f>IF(※集計※障害学生情報入力シート!G68="",0,INDEX(※集計※障害学生情報入力シート!L:L,※集計※障害学生情報入力シート!G68,1))</f>
        <v>0</v>
      </c>
      <c r="H46" s="169" t="str">
        <f>IF(※集計※障害学生情報入力シート!G68="","",INDEX(障害学生情報入力シート!D:D,※集計※障害学生情報入力シート!G68,1))</f>
        <v/>
      </c>
      <c r="I46" s="24" t="e">
        <f>VLOOKUP($D46,診断名検索!$G:$K,3,FALSE)</f>
        <v>#N/A</v>
      </c>
      <c r="J46" s="24" t="e">
        <f>VLOOKUP($D46,診断名検索!$G:$K,4,FALSE)</f>
        <v>#N/A</v>
      </c>
      <c r="K46" s="24" t="e">
        <f>VLOOKUP($D46,診断名検索!$G:$K,2,FALSE)</f>
        <v>#N/A</v>
      </c>
      <c r="L46" s="24" t="e">
        <f>VLOOKUP($D46,診断名検索!$G:$K,5,FALSE)</f>
        <v>#N/A</v>
      </c>
      <c r="M46" s="261">
        <v>40</v>
      </c>
      <c r="N46" s="266"/>
      <c r="O46" s="266"/>
      <c r="P46" s="267"/>
      <c r="Q46" s="247"/>
      <c r="R46" s="268"/>
      <c r="S46" s="248"/>
      <c r="T46" s="265"/>
    </row>
    <row r="47" spans="1:20" ht="15" customHeight="1" x14ac:dyDescent="0.4">
      <c r="A47" s="164">
        <v>41</v>
      </c>
      <c r="B47" s="171" t="str">
        <f>IF(※集計※障害学生情報入力シート!G69="","",INDEX(障害学生情報入力シート!E:E,※集計※障害学生情報入力シート!G69,1))</f>
        <v/>
      </c>
      <c r="C47" s="172" t="str">
        <f>IF(※集計※障害学生情報入力シート!G69="","",INDEX(障害学生情報入力シート!F:F,※集計※障害学生情報入力シート!G69,1))</f>
        <v/>
      </c>
      <c r="D47" s="173" t="str">
        <f>IF(※集計※障害学生情報入力シート!G69="","",INDEX(障害学生情報入力シート!$I:$I,※集計※障害学生情報入力シート!G69,1))</f>
        <v/>
      </c>
      <c r="E47" s="174">
        <f t="shared" si="0"/>
        <v>0</v>
      </c>
      <c r="F47" s="235">
        <f>IF(※集計※障害学生情報入力シート!G69="",0,INDEX(※集計※障害学生情報入力シート!K:K,※集計※障害学生情報入力シート!G69,1))</f>
        <v>0</v>
      </c>
      <c r="G47" s="236">
        <f>IF(※集計※障害学生情報入力シート!G69="",0,INDEX(※集計※障害学生情報入力シート!L:L,※集計※障害学生情報入力シート!G69,1))</f>
        <v>0</v>
      </c>
      <c r="H47" s="169" t="str">
        <f>IF(※集計※障害学生情報入力シート!G69="","",INDEX(障害学生情報入力シート!D:D,※集計※障害学生情報入力シート!G69,1))</f>
        <v/>
      </c>
      <c r="I47" s="24" t="e">
        <f>VLOOKUP($D47,診断名検索!$G:$K,3,FALSE)</f>
        <v>#N/A</v>
      </c>
      <c r="J47" s="24" t="e">
        <f>VLOOKUP($D47,診断名検索!$G:$K,4,FALSE)</f>
        <v>#N/A</v>
      </c>
      <c r="K47" s="24" t="e">
        <f>VLOOKUP($D47,診断名検索!$G:$K,2,FALSE)</f>
        <v>#N/A</v>
      </c>
      <c r="L47" s="24" t="e">
        <f>VLOOKUP($D47,診断名検索!$G:$K,5,FALSE)</f>
        <v>#N/A</v>
      </c>
      <c r="M47" s="261">
        <v>41</v>
      </c>
      <c r="N47" s="266"/>
      <c r="O47" s="266"/>
      <c r="P47" s="267"/>
      <c r="Q47" s="247"/>
      <c r="R47" s="268"/>
      <c r="S47" s="248"/>
      <c r="T47" s="265"/>
    </row>
    <row r="48" spans="1:20" ht="15" customHeight="1" x14ac:dyDescent="0.4">
      <c r="A48" s="164">
        <v>42</v>
      </c>
      <c r="B48" s="171" t="str">
        <f>IF(※集計※障害学生情報入力シート!G70="","",INDEX(障害学生情報入力シート!E:E,※集計※障害学生情報入力シート!G70,1))</f>
        <v/>
      </c>
      <c r="C48" s="172" t="str">
        <f>IF(※集計※障害学生情報入力シート!G70="","",INDEX(障害学生情報入力シート!F:F,※集計※障害学生情報入力シート!G70,1))</f>
        <v/>
      </c>
      <c r="D48" s="173" t="str">
        <f>IF(※集計※障害学生情報入力シート!G70="","",INDEX(障害学生情報入力シート!$I:$I,※集計※障害学生情報入力シート!G70,1))</f>
        <v/>
      </c>
      <c r="E48" s="174">
        <f t="shared" si="0"/>
        <v>0</v>
      </c>
      <c r="F48" s="235">
        <f>IF(※集計※障害学生情報入力シート!G70="",0,INDEX(※集計※障害学生情報入力シート!K:K,※集計※障害学生情報入力シート!G70,1))</f>
        <v>0</v>
      </c>
      <c r="G48" s="236">
        <f>IF(※集計※障害学生情報入力シート!G70="",0,INDEX(※集計※障害学生情報入力シート!L:L,※集計※障害学生情報入力シート!G70,1))</f>
        <v>0</v>
      </c>
      <c r="H48" s="169" t="str">
        <f>IF(※集計※障害学生情報入力シート!G70="","",INDEX(障害学生情報入力シート!D:D,※集計※障害学生情報入力シート!G70,1))</f>
        <v/>
      </c>
      <c r="I48" s="24" t="e">
        <f>VLOOKUP($D48,診断名検索!$G:$K,3,FALSE)</f>
        <v>#N/A</v>
      </c>
      <c r="J48" s="24" t="e">
        <f>VLOOKUP($D48,診断名検索!$G:$K,4,FALSE)</f>
        <v>#N/A</v>
      </c>
      <c r="K48" s="24" t="e">
        <f>VLOOKUP($D48,診断名検索!$G:$K,2,FALSE)</f>
        <v>#N/A</v>
      </c>
      <c r="L48" s="24" t="e">
        <f>VLOOKUP($D48,診断名検索!$G:$K,5,FALSE)</f>
        <v>#N/A</v>
      </c>
      <c r="M48" s="261">
        <v>42</v>
      </c>
      <c r="N48" s="266"/>
      <c r="O48" s="266"/>
      <c r="P48" s="267"/>
      <c r="Q48" s="247"/>
      <c r="R48" s="268"/>
      <c r="S48" s="248"/>
      <c r="T48" s="265"/>
    </row>
    <row r="49" spans="1:20" ht="15" customHeight="1" x14ac:dyDescent="0.4">
      <c r="A49" s="164">
        <v>43</v>
      </c>
      <c r="B49" s="171" t="str">
        <f>IF(※集計※障害学生情報入力シート!G71="","",INDEX(障害学生情報入力シート!E:E,※集計※障害学生情報入力シート!G71,1))</f>
        <v/>
      </c>
      <c r="C49" s="172" t="str">
        <f>IF(※集計※障害学生情報入力シート!G71="","",INDEX(障害学生情報入力シート!F:F,※集計※障害学生情報入力シート!G71,1))</f>
        <v/>
      </c>
      <c r="D49" s="173" t="str">
        <f>IF(※集計※障害学生情報入力シート!G71="","",INDEX(障害学生情報入力シート!$I:$I,※集計※障害学生情報入力シート!G71,1))</f>
        <v/>
      </c>
      <c r="E49" s="174">
        <f t="shared" si="0"/>
        <v>0</v>
      </c>
      <c r="F49" s="235">
        <f>IF(※集計※障害学生情報入力シート!G71="",0,INDEX(※集計※障害学生情報入力シート!K:K,※集計※障害学生情報入力シート!G71,1))</f>
        <v>0</v>
      </c>
      <c r="G49" s="236">
        <f>IF(※集計※障害学生情報入力シート!G71="",0,INDEX(※集計※障害学生情報入力シート!L:L,※集計※障害学生情報入力シート!G71,1))</f>
        <v>0</v>
      </c>
      <c r="H49" s="169" t="str">
        <f>IF(※集計※障害学生情報入力シート!G71="","",INDEX(障害学生情報入力シート!D:D,※集計※障害学生情報入力シート!G71,1))</f>
        <v/>
      </c>
      <c r="I49" s="24" t="e">
        <f>VLOOKUP($D49,診断名検索!$G:$K,3,FALSE)</f>
        <v>#N/A</v>
      </c>
      <c r="J49" s="24" t="e">
        <f>VLOOKUP($D49,診断名検索!$G:$K,4,FALSE)</f>
        <v>#N/A</v>
      </c>
      <c r="K49" s="24" t="e">
        <f>VLOOKUP($D49,診断名検索!$G:$K,2,FALSE)</f>
        <v>#N/A</v>
      </c>
      <c r="L49" s="24" t="e">
        <f>VLOOKUP($D49,診断名検索!$G:$K,5,FALSE)</f>
        <v>#N/A</v>
      </c>
      <c r="M49" s="261">
        <v>43</v>
      </c>
      <c r="N49" s="266"/>
      <c r="O49" s="266"/>
      <c r="P49" s="267"/>
      <c r="Q49" s="247"/>
      <c r="R49" s="268"/>
      <c r="S49" s="248"/>
      <c r="T49" s="265"/>
    </row>
    <row r="50" spans="1:20" ht="15" customHeight="1" x14ac:dyDescent="0.4">
      <c r="A50" s="164">
        <v>44</v>
      </c>
      <c r="B50" s="171" t="str">
        <f>IF(※集計※障害学生情報入力シート!G72="","",INDEX(障害学生情報入力シート!E:E,※集計※障害学生情報入力シート!G72,1))</f>
        <v/>
      </c>
      <c r="C50" s="172" t="str">
        <f>IF(※集計※障害学生情報入力シート!G72="","",INDEX(障害学生情報入力シート!F:F,※集計※障害学生情報入力シート!G72,1))</f>
        <v/>
      </c>
      <c r="D50" s="173" t="str">
        <f>IF(※集計※障害学生情報入力シート!G72="","",INDEX(障害学生情報入力シート!$I:$I,※集計※障害学生情報入力シート!G72,1))</f>
        <v/>
      </c>
      <c r="E50" s="174">
        <f t="shared" si="0"/>
        <v>0</v>
      </c>
      <c r="F50" s="235">
        <f>IF(※集計※障害学生情報入力シート!G72="",0,INDEX(※集計※障害学生情報入力シート!K:K,※集計※障害学生情報入力シート!G72,1))</f>
        <v>0</v>
      </c>
      <c r="G50" s="236">
        <f>IF(※集計※障害学生情報入力シート!G72="",0,INDEX(※集計※障害学生情報入力シート!L:L,※集計※障害学生情報入力シート!G72,1))</f>
        <v>0</v>
      </c>
      <c r="H50" s="169" t="str">
        <f>IF(※集計※障害学生情報入力シート!G72="","",INDEX(障害学生情報入力シート!D:D,※集計※障害学生情報入力シート!G72,1))</f>
        <v/>
      </c>
      <c r="I50" s="24" t="e">
        <f>VLOOKUP($D50,診断名検索!$G:$K,3,FALSE)</f>
        <v>#N/A</v>
      </c>
      <c r="J50" s="24" t="e">
        <f>VLOOKUP($D50,診断名検索!$G:$K,4,FALSE)</f>
        <v>#N/A</v>
      </c>
      <c r="K50" s="24" t="e">
        <f>VLOOKUP($D50,診断名検索!$G:$K,2,FALSE)</f>
        <v>#N/A</v>
      </c>
      <c r="L50" s="24" t="e">
        <f>VLOOKUP($D50,診断名検索!$G:$K,5,FALSE)</f>
        <v>#N/A</v>
      </c>
      <c r="M50" s="261">
        <v>44</v>
      </c>
      <c r="N50" s="266"/>
      <c r="O50" s="266"/>
      <c r="P50" s="267"/>
      <c r="Q50" s="247"/>
      <c r="R50" s="268"/>
      <c r="S50" s="248"/>
      <c r="T50" s="265"/>
    </row>
    <row r="51" spans="1:20" ht="15" customHeight="1" x14ac:dyDescent="0.4">
      <c r="A51" s="164">
        <v>45</v>
      </c>
      <c r="B51" s="171" t="str">
        <f>IF(※集計※障害学生情報入力シート!G73="","",INDEX(障害学生情報入力シート!E:E,※集計※障害学生情報入力シート!G73,1))</f>
        <v/>
      </c>
      <c r="C51" s="172" t="str">
        <f>IF(※集計※障害学生情報入力シート!G73="","",INDEX(障害学生情報入力シート!F:F,※集計※障害学生情報入力シート!G73,1))</f>
        <v/>
      </c>
      <c r="D51" s="173" t="str">
        <f>IF(※集計※障害学生情報入力シート!G73="","",INDEX(障害学生情報入力シート!$I:$I,※集計※障害学生情報入力シート!G73,1))</f>
        <v/>
      </c>
      <c r="E51" s="174">
        <f t="shared" si="0"/>
        <v>0</v>
      </c>
      <c r="F51" s="235">
        <f>IF(※集計※障害学生情報入力シート!G73="",0,INDEX(※集計※障害学生情報入力シート!K:K,※集計※障害学生情報入力シート!G73,1))</f>
        <v>0</v>
      </c>
      <c r="G51" s="236">
        <f>IF(※集計※障害学生情報入力シート!G73="",0,INDEX(※集計※障害学生情報入力シート!L:L,※集計※障害学生情報入力シート!G73,1))</f>
        <v>0</v>
      </c>
      <c r="H51" s="169" t="str">
        <f>IF(※集計※障害学生情報入力シート!G73="","",INDEX(障害学生情報入力シート!D:D,※集計※障害学生情報入力シート!G73,1))</f>
        <v/>
      </c>
      <c r="I51" s="24" t="e">
        <f>VLOOKUP($D51,診断名検索!$G:$K,3,FALSE)</f>
        <v>#N/A</v>
      </c>
      <c r="J51" s="24" t="e">
        <f>VLOOKUP($D51,診断名検索!$G:$K,4,FALSE)</f>
        <v>#N/A</v>
      </c>
      <c r="K51" s="24" t="e">
        <f>VLOOKUP($D51,診断名検索!$G:$K,2,FALSE)</f>
        <v>#N/A</v>
      </c>
      <c r="L51" s="24" t="e">
        <f>VLOOKUP($D51,診断名検索!$G:$K,5,FALSE)</f>
        <v>#N/A</v>
      </c>
      <c r="M51" s="261">
        <v>45</v>
      </c>
      <c r="N51" s="266"/>
      <c r="O51" s="266"/>
      <c r="P51" s="267"/>
      <c r="Q51" s="247"/>
      <c r="R51" s="268"/>
      <c r="S51" s="248"/>
      <c r="T51" s="265"/>
    </row>
    <row r="52" spans="1:20" ht="15" customHeight="1" x14ac:dyDescent="0.4">
      <c r="A52" s="164">
        <v>46</v>
      </c>
      <c r="B52" s="171" t="str">
        <f>IF(※集計※障害学生情報入力シート!G74="","",INDEX(障害学生情報入力シート!E:E,※集計※障害学生情報入力シート!G74,1))</f>
        <v/>
      </c>
      <c r="C52" s="172" t="str">
        <f>IF(※集計※障害学生情報入力シート!G74="","",INDEX(障害学生情報入力シート!F:F,※集計※障害学生情報入力シート!G74,1))</f>
        <v/>
      </c>
      <c r="D52" s="173" t="str">
        <f>IF(※集計※障害学生情報入力シート!G74="","",INDEX(障害学生情報入力シート!$I:$I,※集計※障害学生情報入力シート!G74,1))</f>
        <v/>
      </c>
      <c r="E52" s="174">
        <f t="shared" si="0"/>
        <v>0</v>
      </c>
      <c r="F52" s="235">
        <f>IF(※集計※障害学生情報入力シート!G74="",0,INDEX(※集計※障害学生情報入力シート!K:K,※集計※障害学生情報入力シート!G74,1))</f>
        <v>0</v>
      </c>
      <c r="G52" s="236">
        <f>IF(※集計※障害学生情報入力シート!G74="",0,INDEX(※集計※障害学生情報入力シート!L:L,※集計※障害学生情報入力シート!G74,1))</f>
        <v>0</v>
      </c>
      <c r="H52" s="169" t="str">
        <f>IF(※集計※障害学生情報入力シート!G74="","",INDEX(障害学生情報入力シート!D:D,※集計※障害学生情報入力シート!G74,1))</f>
        <v/>
      </c>
      <c r="I52" s="24" t="e">
        <f>VLOOKUP($D52,診断名検索!$G:$K,3,FALSE)</f>
        <v>#N/A</v>
      </c>
      <c r="J52" s="24" t="e">
        <f>VLOOKUP($D52,診断名検索!$G:$K,4,FALSE)</f>
        <v>#N/A</v>
      </c>
      <c r="K52" s="24" t="e">
        <f>VLOOKUP($D52,診断名検索!$G:$K,2,FALSE)</f>
        <v>#N/A</v>
      </c>
      <c r="L52" s="24" t="e">
        <f>VLOOKUP($D52,診断名検索!$G:$K,5,FALSE)</f>
        <v>#N/A</v>
      </c>
      <c r="M52" s="261">
        <v>46</v>
      </c>
      <c r="N52" s="266"/>
      <c r="O52" s="266"/>
      <c r="P52" s="267"/>
      <c r="Q52" s="247"/>
      <c r="R52" s="268"/>
      <c r="S52" s="248"/>
      <c r="T52" s="265"/>
    </row>
    <row r="53" spans="1:20" ht="15" customHeight="1" x14ac:dyDescent="0.4">
      <c r="A53" s="164">
        <v>47</v>
      </c>
      <c r="B53" s="171" t="str">
        <f>IF(※集計※障害学生情報入力シート!G75="","",INDEX(障害学生情報入力シート!E:E,※集計※障害学生情報入力シート!G75,1))</f>
        <v/>
      </c>
      <c r="C53" s="172" t="str">
        <f>IF(※集計※障害学生情報入力シート!G75="","",INDEX(障害学生情報入力シート!F:F,※集計※障害学生情報入力シート!G75,1))</f>
        <v/>
      </c>
      <c r="D53" s="173" t="str">
        <f>IF(※集計※障害学生情報入力シート!G75="","",INDEX(障害学生情報入力シート!$I:$I,※集計※障害学生情報入力シート!G75,1))</f>
        <v/>
      </c>
      <c r="E53" s="174">
        <f t="shared" si="0"/>
        <v>0</v>
      </c>
      <c r="F53" s="235">
        <f>IF(※集計※障害学生情報入力シート!G75="",0,INDEX(※集計※障害学生情報入力シート!K:K,※集計※障害学生情報入力シート!G75,1))</f>
        <v>0</v>
      </c>
      <c r="G53" s="236">
        <f>IF(※集計※障害学生情報入力シート!G75="",0,INDEX(※集計※障害学生情報入力シート!L:L,※集計※障害学生情報入力シート!G75,1))</f>
        <v>0</v>
      </c>
      <c r="H53" s="169" t="str">
        <f>IF(※集計※障害学生情報入力シート!G75="","",INDEX(障害学生情報入力シート!D:D,※集計※障害学生情報入力シート!G75,1))</f>
        <v/>
      </c>
      <c r="I53" s="24" t="e">
        <f>VLOOKUP($D53,診断名検索!$G:$K,3,FALSE)</f>
        <v>#N/A</v>
      </c>
      <c r="J53" s="24" t="e">
        <f>VLOOKUP($D53,診断名検索!$G:$K,4,FALSE)</f>
        <v>#N/A</v>
      </c>
      <c r="K53" s="24" t="e">
        <f>VLOOKUP($D53,診断名検索!$G:$K,2,FALSE)</f>
        <v>#N/A</v>
      </c>
      <c r="L53" s="24" t="e">
        <f>VLOOKUP($D53,診断名検索!$G:$K,5,FALSE)</f>
        <v>#N/A</v>
      </c>
      <c r="M53" s="261">
        <v>47</v>
      </c>
      <c r="N53" s="266"/>
      <c r="O53" s="266"/>
      <c r="P53" s="267"/>
      <c r="Q53" s="247"/>
      <c r="R53" s="268"/>
      <c r="S53" s="248"/>
      <c r="T53" s="265"/>
    </row>
    <row r="54" spans="1:20" ht="15" customHeight="1" x14ac:dyDescent="0.4">
      <c r="A54" s="164">
        <v>48</v>
      </c>
      <c r="B54" s="171" t="str">
        <f>IF(※集計※障害学生情報入力シート!G76="","",INDEX(障害学生情報入力シート!E:E,※集計※障害学生情報入力シート!G76,1))</f>
        <v/>
      </c>
      <c r="C54" s="172" t="str">
        <f>IF(※集計※障害学生情報入力シート!G76="","",INDEX(障害学生情報入力シート!F:F,※集計※障害学生情報入力シート!G76,1))</f>
        <v/>
      </c>
      <c r="D54" s="173" t="str">
        <f>IF(※集計※障害学生情報入力シート!G76="","",INDEX(障害学生情報入力シート!$I:$I,※集計※障害学生情報入力シート!G76,1))</f>
        <v/>
      </c>
      <c r="E54" s="174">
        <f t="shared" si="0"/>
        <v>0</v>
      </c>
      <c r="F54" s="235">
        <f>IF(※集計※障害学生情報入力シート!G76="",0,INDEX(※集計※障害学生情報入力シート!K:K,※集計※障害学生情報入力シート!G76,1))</f>
        <v>0</v>
      </c>
      <c r="G54" s="236">
        <f>IF(※集計※障害学生情報入力シート!G76="",0,INDEX(※集計※障害学生情報入力シート!L:L,※集計※障害学生情報入力シート!G76,1))</f>
        <v>0</v>
      </c>
      <c r="H54" s="169" t="str">
        <f>IF(※集計※障害学生情報入力シート!G76="","",INDEX(障害学生情報入力シート!D:D,※集計※障害学生情報入力シート!G76,1))</f>
        <v/>
      </c>
      <c r="I54" s="24" t="e">
        <f>VLOOKUP($D54,診断名検索!$G:$K,3,FALSE)</f>
        <v>#N/A</v>
      </c>
      <c r="J54" s="24" t="e">
        <f>VLOOKUP($D54,診断名検索!$G:$K,4,FALSE)</f>
        <v>#N/A</v>
      </c>
      <c r="K54" s="24" t="e">
        <f>VLOOKUP($D54,診断名検索!$G:$K,2,FALSE)</f>
        <v>#N/A</v>
      </c>
      <c r="L54" s="24" t="e">
        <f>VLOOKUP($D54,診断名検索!$G:$K,5,FALSE)</f>
        <v>#N/A</v>
      </c>
      <c r="M54" s="261">
        <v>48</v>
      </c>
      <c r="N54" s="266"/>
      <c r="O54" s="266"/>
      <c r="P54" s="267"/>
      <c r="Q54" s="247"/>
      <c r="R54" s="268"/>
      <c r="S54" s="248"/>
      <c r="T54" s="265"/>
    </row>
    <row r="55" spans="1:20" ht="15" customHeight="1" x14ac:dyDescent="0.4">
      <c r="A55" s="164">
        <v>49</v>
      </c>
      <c r="B55" s="171" t="str">
        <f>IF(※集計※障害学生情報入力シート!G77="","",INDEX(障害学生情報入力シート!E:E,※集計※障害学生情報入力シート!G77,1))</f>
        <v/>
      </c>
      <c r="C55" s="172" t="str">
        <f>IF(※集計※障害学生情報入力シート!G77="","",INDEX(障害学生情報入力シート!F:F,※集計※障害学生情報入力シート!G77,1))</f>
        <v/>
      </c>
      <c r="D55" s="173" t="str">
        <f>IF(※集計※障害学生情報入力シート!G77="","",INDEX(障害学生情報入力シート!$I:$I,※集計※障害学生情報入力シート!G77,1))</f>
        <v/>
      </c>
      <c r="E55" s="174">
        <f t="shared" si="0"/>
        <v>0</v>
      </c>
      <c r="F55" s="235">
        <f>IF(※集計※障害学生情報入力シート!G77="",0,INDEX(※集計※障害学生情報入力シート!K:K,※集計※障害学生情報入力シート!G77,1))</f>
        <v>0</v>
      </c>
      <c r="G55" s="236">
        <f>IF(※集計※障害学生情報入力シート!G77="",0,INDEX(※集計※障害学生情報入力シート!L:L,※集計※障害学生情報入力シート!G77,1))</f>
        <v>0</v>
      </c>
      <c r="H55" s="169" t="str">
        <f>IF(※集計※障害学生情報入力シート!G77="","",INDEX(障害学生情報入力シート!D:D,※集計※障害学生情報入力シート!G77,1))</f>
        <v/>
      </c>
      <c r="I55" s="24" t="e">
        <f>VLOOKUP($D55,診断名検索!$G:$K,3,FALSE)</f>
        <v>#N/A</v>
      </c>
      <c r="J55" s="24" t="e">
        <f>VLOOKUP($D55,診断名検索!$G:$K,4,FALSE)</f>
        <v>#N/A</v>
      </c>
      <c r="K55" s="24" t="e">
        <f>VLOOKUP($D55,診断名検索!$G:$K,2,FALSE)</f>
        <v>#N/A</v>
      </c>
      <c r="L55" s="24" t="e">
        <f>VLOOKUP($D55,診断名検索!$G:$K,5,FALSE)</f>
        <v>#N/A</v>
      </c>
      <c r="M55" s="261">
        <v>49</v>
      </c>
      <c r="N55" s="266"/>
      <c r="O55" s="266"/>
      <c r="P55" s="267"/>
      <c r="Q55" s="247"/>
      <c r="R55" s="268"/>
      <c r="S55" s="248"/>
      <c r="T55" s="265"/>
    </row>
    <row r="56" spans="1:20" ht="15" customHeight="1" x14ac:dyDescent="0.4">
      <c r="A56" s="164">
        <v>50</v>
      </c>
      <c r="B56" s="171" t="str">
        <f>IF(※集計※障害学生情報入力シート!G78="","",INDEX(障害学生情報入力シート!E:E,※集計※障害学生情報入力シート!G78,1))</f>
        <v/>
      </c>
      <c r="C56" s="172" t="str">
        <f>IF(※集計※障害学生情報入力シート!G78="","",INDEX(障害学生情報入力シート!F:F,※集計※障害学生情報入力シート!G78,1))</f>
        <v/>
      </c>
      <c r="D56" s="173" t="str">
        <f>IF(※集計※障害学生情報入力シート!G78="","",INDEX(障害学生情報入力シート!$I:$I,※集計※障害学生情報入力シート!G78,1))</f>
        <v/>
      </c>
      <c r="E56" s="174">
        <f t="shared" si="0"/>
        <v>0</v>
      </c>
      <c r="F56" s="235">
        <f>IF(※集計※障害学生情報入力シート!G78="",0,INDEX(※集計※障害学生情報入力シート!K:K,※集計※障害学生情報入力シート!G78,1))</f>
        <v>0</v>
      </c>
      <c r="G56" s="236">
        <f>IF(※集計※障害学生情報入力シート!G78="",0,INDEX(※集計※障害学生情報入力シート!L:L,※集計※障害学生情報入力シート!G78,1))</f>
        <v>0</v>
      </c>
      <c r="H56" s="169" t="str">
        <f>IF(※集計※障害学生情報入力シート!G78="","",INDEX(障害学生情報入力シート!D:D,※集計※障害学生情報入力シート!G78,1))</f>
        <v/>
      </c>
      <c r="I56" s="24" t="e">
        <f>VLOOKUP($D56,診断名検索!$G:$K,3,FALSE)</f>
        <v>#N/A</v>
      </c>
      <c r="J56" s="24" t="e">
        <f>VLOOKUP($D56,診断名検索!$G:$K,4,FALSE)</f>
        <v>#N/A</v>
      </c>
      <c r="K56" s="24" t="e">
        <f>VLOOKUP($D56,診断名検索!$G:$K,2,FALSE)</f>
        <v>#N/A</v>
      </c>
      <c r="L56" s="24" t="e">
        <f>VLOOKUP($D56,診断名検索!$G:$K,5,FALSE)</f>
        <v>#N/A</v>
      </c>
      <c r="M56" s="261">
        <v>50</v>
      </c>
      <c r="N56" s="266"/>
      <c r="O56" s="266"/>
      <c r="P56" s="267"/>
      <c r="Q56" s="247"/>
      <c r="R56" s="268"/>
      <c r="S56" s="248"/>
      <c r="T56" s="265"/>
    </row>
    <row r="57" spans="1:20" ht="15" customHeight="1" x14ac:dyDescent="0.4">
      <c r="A57" s="164">
        <v>51</v>
      </c>
      <c r="B57" s="171" t="str">
        <f>IF(※集計※障害学生情報入力シート!G79="","",INDEX(障害学生情報入力シート!E:E,※集計※障害学生情報入力シート!G79,1))</f>
        <v/>
      </c>
      <c r="C57" s="172" t="str">
        <f>IF(※集計※障害学生情報入力シート!G79="","",INDEX(障害学生情報入力シート!F:F,※集計※障害学生情報入力シート!G79,1))</f>
        <v/>
      </c>
      <c r="D57" s="173" t="str">
        <f>IF(※集計※障害学生情報入力シート!G79="","",INDEX(障害学生情報入力シート!$I:$I,※集計※障害学生情報入力シート!G79,1))</f>
        <v/>
      </c>
      <c r="E57" s="174">
        <f t="shared" si="0"/>
        <v>0</v>
      </c>
      <c r="F57" s="235">
        <f>IF(※集計※障害学生情報入力シート!G79="",0,INDEX(※集計※障害学生情報入力シート!K:K,※集計※障害学生情報入力シート!G79,1))</f>
        <v>0</v>
      </c>
      <c r="G57" s="236">
        <f>IF(※集計※障害学生情報入力シート!G79="",0,INDEX(※集計※障害学生情報入力シート!L:L,※集計※障害学生情報入力シート!G79,1))</f>
        <v>0</v>
      </c>
      <c r="H57" s="169" t="str">
        <f>IF(※集計※障害学生情報入力シート!G79="","",INDEX(障害学生情報入力シート!D:D,※集計※障害学生情報入力シート!G79,1))</f>
        <v/>
      </c>
      <c r="I57" s="24" t="e">
        <f>VLOOKUP($D57,診断名検索!$G:$K,3,FALSE)</f>
        <v>#N/A</v>
      </c>
      <c r="J57" s="24" t="e">
        <f>VLOOKUP($D57,診断名検索!$G:$K,4,FALSE)</f>
        <v>#N/A</v>
      </c>
      <c r="K57" s="24" t="e">
        <f>VLOOKUP($D57,診断名検索!$G:$K,2,FALSE)</f>
        <v>#N/A</v>
      </c>
      <c r="L57" s="24" t="e">
        <f>VLOOKUP($D57,診断名検索!$G:$K,5,FALSE)</f>
        <v>#N/A</v>
      </c>
      <c r="M57" s="261">
        <v>51</v>
      </c>
      <c r="N57" s="266"/>
      <c r="O57" s="266"/>
      <c r="P57" s="267"/>
      <c r="Q57" s="247"/>
      <c r="R57" s="268"/>
      <c r="S57" s="248"/>
      <c r="T57" s="265"/>
    </row>
    <row r="58" spans="1:20" ht="15" customHeight="1" x14ac:dyDescent="0.4">
      <c r="A58" s="164">
        <v>52</v>
      </c>
      <c r="B58" s="171" t="str">
        <f>IF(※集計※障害学生情報入力シート!G80="","",INDEX(障害学生情報入力シート!E:E,※集計※障害学生情報入力シート!G80,1))</f>
        <v/>
      </c>
      <c r="C58" s="172" t="str">
        <f>IF(※集計※障害学生情報入力シート!G80="","",INDEX(障害学生情報入力シート!F:F,※集計※障害学生情報入力シート!G80,1))</f>
        <v/>
      </c>
      <c r="D58" s="173" t="str">
        <f>IF(※集計※障害学生情報入力シート!G80="","",INDEX(障害学生情報入力シート!$I:$I,※集計※障害学生情報入力シート!G80,1))</f>
        <v/>
      </c>
      <c r="E58" s="174">
        <f t="shared" si="0"/>
        <v>0</v>
      </c>
      <c r="F58" s="235">
        <f>IF(※集計※障害学生情報入力シート!G80="",0,INDEX(※集計※障害学生情報入力シート!K:K,※集計※障害学生情報入力シート!G80,1))</f>
        <v>0</v>
      </c>
      <c r="G58" s="236">
        <f>IF(※集計※障害学生情報入力シート!G80="",0,INDEX(※集計※障害学生情報入力シート!L:L,※集計※障害学生情報入力シート!G80,1))</f>
        <v>0</v>
      </c>
      <c r="H58" s="169" t="str">
        <f>IF(※集計※障害学生情報入力シート!G80="","",INDEX(障害学生情報入力シート!D:D,※集計※障害学生情報入力シート!G80,1))</f>
        <v/>
      </c>
      <c r="I58" s="24" t="e">
        <f>VLOOKUP($D58,診断名検索!$G:$K,3,FALSE)</f>
        <v>#N/A</v>
      </c>
      <c r="J58" s="24" t="e">
        <f>VLOOKUP($D58,診断名検索!$G:$K,4,FALSE)</f>
        <v>#N/A</v>
      </c>
      <c r="K58" s="24" t="e">
        <f>VLOOKUP($D58,診断名検索!$G:$K,2,FALSE)</f>
        <v>#N/A</v>
      </c>
      <c r="L58" s="24" t="e">
        <f>VLOOKUP($D58,診断名検索!$G:$K,5,FALSE)</f>
        <v>#N/A</v>
      </c>
      <c r="M58" s="261">
        <v>52</v>
      </c>
      <c r="N58" s="266"/>
      <c r="O58" s="266"/>
      <c r="P58" s="267"/>
      <c r="Q58" s="247"/>
      <c r="R58" s="268"/>
      <c r="S58" s="248"/>
      <c r="T58" s="265"/>
    </row>
    <row r="59" spans="1:20" ht="15" customHeight="1" x14ac:dyDescent="0.4">
      <c r="A59" s="164">
        <v>53</v>
      </c>
      <c r="B59" s="171" t="str">
        <f>IF(※集計※障害学生情報入力シート!G81="","",INDEX(障害学生情報入力シート!E:E,※集計※障害学生情報入力シート!G81,1))</f>
        <v/>
      </c>
      <c r="C59" s="172" t="str">
        <f>IF(※集計※障害学生情報入力シート!G81="","",INDEX(障害学生情報入力シート!F:F,※集計※障害学生情報入力シート!G81,1))</f>
        <v/>
      </c>
      <c r="D59" s="173" t="str">
        <f>IF(※集計※障害学生情報入力シート!G81="","",INDEX(障害学生情報入力シート!$I:$I,※集計※障害学生情報入力シート!G81,1))</f>
        <v/>
      </c>
      <c r="E59" s="174">
        <f t="shared" si="0"/>
        <v>0</v>
      </c>
      <c r="F59" s="235">
        <f>IF(※集計※障害学生情報入力シート!G81="",0,INDEX(※集計※障害学生情報入力シート!K:K,※集計※障害学生情報入力シート!G81,1))</f>
        <v>0</v>
      </c>
      <c r="G59" s="236">
        <f>IF(※集計※障害学生情報入力シート!G81="",0,INDEX(※集計※障害学生情報入力シート!L:L,※集計※障害学生情報入力シート!G81,1))</f>
        <v>0</v>
      </c>
      <c r="H59" s="169" t="str">
        <f>IF(※集計※障害学生情報入力シート!G81="","",INDEX(障害学生情報入力シート!D:D,※集計※障害学生情報入力シート!G81,1))</f>
        <v/>
      </c>
      <c r="I59" s="24" t="e">
        <f>VLOOKUP($D59,診断名検索!$G:$K,3,FALSE)</f>
        <v>#N/A</v>
      </c>
      <c r="J59" s="24" t="e">
        <f>VLOOKUP($D59,診断名検索!$G:$K,4,FALSE)</f>
        <v>#N/A</v>
      </c>
      <c r="K59" s="24" t="e">
        <f>VLOOKUP($D59,診断名検索!$G:$K,2,FALSE)</f>
        <v>#N/A</v>
      </c>
      <c r="L59" s="24" t="e">
        <f>VLOOKUP($D59,診断名検索!$G:$K,5,FALSE)</f>
        <v>#N/A</v>
      </c>
      <c r="M59" s="261">
        <v>53</v>
      </c>
      <c r="N59" s="266"/>
      <c r="O59" s="266"/>
      <c r="P59" s="267"/>
      <c r="Q59" s="247"/>
      <c r="R59" s="268"/>
      <c r="S59" s="248"/>
      <c r="T59" s="265"/>
    </row>
    <row r="60" spans="1:20" ht="15" customHeight="1" x14ac:dyDescent="0.4">
      <c r="A60" s="164">
        <v>54</v>
      </c>
      <c r="B60" s="171" t="str">
        <f>IF(※集計※障害学生情報入力シート!G82="","",INDEX(障害学生情報入力シート!E:E,※集計※障害学生情報入力シート!G82,1))</f>
        <v/>
      </c>
      <c r="C60" s="172" t="str">
        <f>IF(※集計※障害学生情報入力シート!G82="","",INDEX(障害学生情報入力シート!F:F,※集計※障害学生情報入力シート!G82,1))</f>
        <v/>
      </c>
      <c r="D60" s="173" t="str">
        <f>IF(※集計※障害学生情報入力シート!G82="","",INDEX(障害学生情報入力シート!$I:$I,※集計※障害学生情報入力シート!G82,1))</f>
        <v/>
      </c>
      <c r="E60" s="174">
        <f t="shared" si="0"/>
        <v>0</v>
      </c>
      <c r="F60" s="235">
        <f>IF(※集計※障害学生情報入力シート!G82="",0,INDEX(※集計※障害学生情報入力シート!K:K,※集計※障害学生情報入力シート!G82,1))</f>
        <v>0</v>
      </c>
      <c r="G60" s="236">
        <f>IF(※集計※障害学生情報入力シート!G82="",0,INDEX(※集計※障害学生情報入力シート!L:L,※集計※障害学生情報入力シート!G82,1))</f>
        <v>0</v>
      </c>
      <c r="H60" s="169" t="str">
        <f>IF(※集計※障害学生情報入力シート!G82="","",INDEX(障害学生情報入力シート!D:D,※集計※障害学生情報入力シート!G82,1))</f>
        <v/>
      </c>
      <c r="I60" s="24" t="e">
        <f>VLOOKUP($D60,診断名検索!$G:$K,3,FALSE)</f>
        <v>#N/A</v>
      </c>
      <c r="J60" s="24" t="e">
        <f>VLOOKUP($D60,診断名検索!$G:$K,4,FALSE)</f>
        <v>#N/A</v>
      </c>
      <c r="K60" s="24" t="e">
        <f>VLOOKUP($D60,診断名検索!$G:$K,2,FALSE)</f>
        <v>#N/A</v>
      </c>
      <c r="L60" s="24" t="e">
        <f>VLOOKUP($D60,診断名検索!$G:$K,5,FALSE)</f>
        <v>#N/A</v>
      </c>
      <c r="M60" s="261">
        <v>54</v>
      </c>
      <c r="N60" s="266"/>
      <c r="O60" s="266"/>
      <c r="P60" s="267"/>
      <c r="Q60" s="247"/>
      <c r="R60" s="268"/>
      <c r="S60" s="248"/>
      <c r="T60" s="265"/>
    </row>
    <row r="61" spans="1:20" ht="15" customHeight="1" x14ac:dyDescent="0.4">
      <c r="A61" s="164">
        <v>55</v>
      </c>
      <c r="B61" s="171" t="str">
        <f>IF(※集計※障害学生情報入力シート!G83="","",INDEX(障害学生情報入力シート!E:E,※集計※障害学生情報入力シート!G83,1))</f>
        <v/>
      </c>
      <c r="C61" s="172" t="str">
        <f>IF(※集計※障害学生情報入力シート!G83="","",INDEX(障害学生情報入力シート!F:F,※集計※障害学生情報入力シート!G83,1))</f>
        <v/>
      </c>
      <c r="D61" s="173" t="str">
        <f>IF(※集計※障害学生情報入力シート!G83="","",INDEX(障害学生情報入力シート!$I:$I,※集計※障害学生情報入力シート!G83,1))</f>
        <v/>
      </c>
      <c r="E61" s="174">
        <f t="shared" si="0"/>
        <v>0</v>
      </c>
      <c r="F61" s="235">
        <f>IF(※集計※障害学生情報入力シート!G83="",0,INDEX(※集計※障害学生情報入力シート!K:K,※集計※障害学生情報入力シート!G83,1))</f>
        <v>0</v>
      </c>
      <c r="G61" s="236">
        <f>IF(※集計※障害学生情報入力シート!G83="",0,INDEX(※集計※障害学生情報入力シート!L:L,※集計※障害学生情報入力シート!G83,1))</f>
        <v>0</v>
      </c>
      <c r="H61" s="169" t="str">
        <f>IF(※集計※障害学生情報入力シート!G83="","",INDEX(障害学生情報入力シート!D:D,※集計※障害学生情報入力シート!G83,1))</f>
        <v/>
      </c>
      <c r="I61" s="24" t="e">
        <f>VLOOKUP($D61,診断名検索!$G:$K,3,FALSE)</f>
        <v>#N/A</v>
      </c>
      <c r="J61" s="24" t="e">
        <f>VLOOKUP($D61,診断名検索!$G:$K,4,FALSE)</f>
        <v>#N/A</v>
      </c>
      <c r="K61" s="24" t="e">
        <f>VLOOKUP($D61,診断名検索!$G:$K,2,FALSE)</f>
        <v>#N/A</v>
      </c>
      <c r="L61" s="24" t="e">
        <f>VLOOKUP($D61,診断名検索!$G:$K,5,FALSE)</f>
        <v>#N/A</v>
      </c>
      <c r="M61" s="261">
        <v>55</v>
      </c>
      <c r="N61" s="266"/>
      <c r="O61" s="266"/>
      <c r="P61" s="267"/>
      <c r="Q61" s="247"/>
      <c r="R61" s="268"/>
      <c r="S61" s="248"/>
      <c r="T61" s="265"/>
    </row>
    <row r="62" spans="1:20" ht="15" customHeight="1" x14ac:dyDescent="0.4">
      <c r="A62" s="164">
        <v>56</v>
      </c>
      <c r="B62" s="171" t="str">
        <f>IF(※集計※障害学生情報入力シート!G84="","",INDEX(障害学生情報入力シート!E:E,※集計※障害学生情報入力シート!G84,1))</f>
        <v/>
      </c>
      <c r="C62" s="172" t="str">
        <f>IF(※集計※障害学生情報入力シート!G84="","",INDEX(障害学生情報入力シート!F:F,※集計※障害学生情報入力シート!G84,1))</f>
        <v/>
      </c>
      <c r="D62" s="173" t="str">
        <f>IF(※集計※障害学生情報入力シート!G84="","",INDEX(障害学生情報入力シート!$I:$I,※集計※障害学生情報入力シート!G84,1))</f>
        <v/>
      </c>
      <c r="E62" s="174">
        <f t="shared" si="0"/>
        <v>0</v>
      </c>
      <c r="F62" s="235">
        <f>IF(※集計※障害学生情報入力シート!G84="",0,INDEX(※集計※障害学生情報入力シート!K:K,※集計※障害学生情報入力シート!G84,1))</f>
        <v>0</v>
      </c>
      <c r="G62" s="236">
        <f>IF(※集計※障害学生情報入力シート!G84="",0,INDEX(※集計※障害学生情報入力シート!L:L,※集計※障害学生情報入力シート!G84,1))</f>
        <v>0</v>
      </c>
      <c r="H62" s="169" t="str">
        <f>IF(※集計※障害学生情報入力シート!G84="","",INDEX(障害学生情報入力シート!D:D,※集計※障害学生情報入力シート!G84,1))</f>
        <v/>
      </c>
      <c r="I62" s="24" t="e">
        <f>VLOOKUP($D62,診断名検索!$G:$K,3,FALSE)</f>
        <v>#N/A</v>
      </c>
      <c r="J62" s="24" t="e">
        <f>VLOOKUP($D62,診断名検索!$G:$K,4,FALSE)</f>
        <v>#N/A</v>
      </c>
      <c r="K62" s="24" t="e">
        <f>VLOOKUP($D62,診断名検索!$G:$K,2,FALSE)</f>
        <v>#N/A</v>
      </c>
      <c r="L62" s="24" t="e">
        <f>VLOOKUP($D62,診断名検索!$G:$K,5,FALSE)</f>
        <v>#N/A</v>
      </c>
      <c r="M62" s="261">
        <v>56</v>
      </c>
      <c r="N62" s="266"/>
      <c r="O62" s="266"/>
      <c r="P62" s="267"/>
      <c r="Q62" s="247"/>
      <c r="R62" s="268"/>
      <c r="S62" s="248"/>
      <c r="T62" s="265"/>
    </row>
    <row r="63" spans="1:20" ht="15" customHeight="1" x14ac:dyDescent="0.4">
      <c r="A63" s="164">
        <v>57</v>
      </c>
      <c r="B63" s="171" t="str">
        <f>IF(※集計※障害学生情報入力シート!G85="","",INDEX(障害学生情報入力シート!E:E,※集計※障害学生情報入力シート!G85,1))</f>
        <v/>
      </c>
      <c r="C63" s="172" t="str">
        <f>IF(※集計※障害学生情報入力シート!G85="","",INDEX(障害学生情報入力シート!F:F,※集計※障害学生情報入力シート!G85,1))</f>
        <v/>
      </c>
      <c r="D63" s="173" t="str">
        <f>IF(※集計※障害学生情報入力シート!G85="","",INDEX(障害学生情報入力シート!$I:$I,※集計※障害学生情報入力シート!G85,1))</f>
        <v/>
      </c>
      <c r="E63" s="174">
        <f t="shared" si="0"/>
        <v>0</v>
      </c>
      <c r="F63" s="235">
        <f>IF(※集計※障害学生情報入力シート!G85="",0,INDEX(※集計※障害学生情報入力シート!K:K,※集計※障害学生情報入力シート!G85,1))</f>
        <v>0</v>
      </c>
      <c r="G63" s="236">
        <f>IF(※集計※障害学生情報入力シート!G85="",0,INDEX(※集計※障害学生情報入力シート!L:L,※集計※障害学生情報入力シート!G85,1))</f>
        <v>0</v>
      </c>
      <c r="H63" s="169" t="str">
        <f>IF(※集計※障害学生情報入力シート!G85="","",INDEX(障害学生情報入力シート!D:D,※集計※障害学生情報入力シート!G85,1))</f>
        <v/>
      </c>
      <c r="I63" s="24" t="e">
        <f>VLOOKUP($D63,診断名検索!$G:$K,3,FALSE)</f>
        <v>#N/A</v>
      </c>
      <c r="J63" s="24" t="e">
        <f>VLOOKUP($D63,診断名検索!$G:$K,4,FALSE)</f>
        <v>#N/A</v>
      </c>
      <c r="K63" s="24" t="e">
        <f>VLOOKUP($D63,診断名検索!$G:$K,2,FALSE)</f>
        <v>#N/A</v>
      </c>
      <c r="L63" s="24" t="e">
        <f>VLOOKUP($D63,診断名検索!$G:$K,5,FALSE)</f>
        <v>#N/A</v>
      </c>
      <c r="M63" s="261">
        <v>57</v>
      </c>
      <c r="N63" s="266"/>
      <c r="O63" s="266"/>
      <c r="P63" s="267"/>
      <c r="Q63" s="247"/>
      <c r="R63" s="268"/>
      <c r="S63" s="248"/>
      <c r="T63" s="265"/>
    </row>
    <row r="64" spans="1:20" ht="15" customHeight="1" x14ac:dyDescent="0.4">
      <c r="A64" s="164">
        <v>58</v>
      </c>
      <c r="B64" s="171" t="str">
        <f>IF(※集計※障害学生情報入力シート!G86="","",INDEX(障害学生情報入力シート!E:E,※集計※障害学生情報入力シート!G86,1))</f>
        <v/>
      </c>
      <c r="C64" s="172" t="str">
        <f>IF(※集計※障害学生情報入力シート!G86="","",INDEX(障害学生情報入力シート!F:F,※集計※障害学生情報入力シート!G86,1))</f>
        <v/>
      </c>
      <c r="D64" s="173" t="str">
        <f>IF(※集計※障害学生情報入力シート!G86="","",INDEX(障害学生情報入力シート!$I:$I,※集計※障害学生情報入力シート!G86,1))</f>
        <v/>
      </c>
      <c r="E64" s="174">
        <f t="shared" si="0"/>
        <v>0</v>
      </c>
      <c r="F64" s="235">
        <f>IF(※集計※障害学生情報入力シート!G86="",0,INDEX(※集計※障害学生情報入力シート!K:K,※集計※障害学生情報入力シート!G86,1))</f>
        <v>0</v>
      </c>
      <c r="G64" s="236">
        <f>IF(※集計※障害学生情報入力シート!G86="",0,INDEX(※集計※障害学生情報入力シート!L:L,※集計※障害学生情報入力シート!G86,1))</f>
        <v>0</v>
      </c>
      <c r="H64" s="169" t="str">
        <f>IF(※集計※障害学生情報入力シート!G86="","",INDEX(障害学生情報入力シート!D:D,※集計※障害学生情報入力シート!G86,1))</f>
        <v/>
      </c>
      <c r="I64" s="24" t="e">
        <f>VLOOKUP($D64,診断名検索!$G:$K,3,FALSE)</f>
        <v>#N/A</v>
      </c>
      <c r="J64" s="24" t="e">
        <f>VLOOKUP($D64,診断名検索!$G:$K,4,FALSE)</f>
        <v>#N/A</v>
      </c>
      <c r="K64" s="24" t="e">
        <f>VLOOKUP($D64,診断名検索!$G:$K,2,FALSE)</f>
        <v>#N/A</v>
      </c>
      <c r="L64" s="24" t="e">
        <f>VLOOKUP($D64,診断名検索!$G:$K,5,FALSE)</f>
        <v>#N/A</v>
      </c>
      <c r="M64" s="261">
        <v>58</v>
      </c>
      <c r="N64" s="266"/>
      <c r="O64" s="266"/>
      <c r="P64" s="267"/>
      <c r="Q64" s="247"/>
      <c r="R64" s="268"/>
      <c r="S64" s="248"/>
      <c r="T64" s="265"/>
    </row>
    <row r="65" spans="1:20" ht="15" customHeight="1" x14ac:dyDescent="0.4">
      <c r="A65" s="164">
        <v>59</v>
      </c>
      <c r="B65" s="171" t="str">
        <f>IF(※集計※障害学生情報入力シート!G87="","",INDEX(障害学生情報入力シート!E:E,※集計※障害学生情報入力シート!G87,1))</f>
        <v/>
      </c>
      <c r="C65" s="172" t="str">
        <f>IF(※集計※障害学生情報入力シート!G87="","",INDEX(障害学生情報入力シート!F:F,※集計※障害学生情報入力シート!G87,1))</f>
        <v/>
      </c>
      <c r="D65" s="173" t="str">
        <f>IF(※集計※障害学生情報入力シート!G87="","",INDEX(障害学生情報入力シート!$I:$I,※集計※障害学生情報入力シート!G87,1))</f>
        <v/>
      </c>
      <c r="E65" s="174">
        <f t="shared" si="0"/>
        <v>0</v>
      </c>
      <c r="F65" s="235">
        <f>IF(※集計※障害学生情報入力シート!G87="",0,INDEX(※集計※障害学生情報入力シート!K:K,※集計※障害学生情報入力シート!G87,1))</f>
        <v>0</v>
      </c>
      <c r="G65" s="236">
        <f>IF(※集計※障害学生情報入力シート!G87="",0,INDEX(※集計※障害学生情報入力シート!L:L,※集計※障害学生情報入力シート!G87,1))</f>
        <v>0</v>
      </c>
      <c r="H65" s="169" t="str">
        <f>IF(※集計※障害学生情報入力シート!G87="","",INDEX(障害学生情報入力シート!D:D,※集計※障害学生情報入力シート!G87,1))</f>
        <v/>
      </c>
      <c r="I65" s="24" t="e">
        <f>VLOOKUP($D65,診断名検索!$G:$K,3,FALSE)</f>
        <v>#N/A</v>
      </c>
      <c r="J65" s="24" t="e">
        <f>VLOOKUP($D65,診断名検索!$G:$K,4,FALSE)</f>
        <v>#N/A</v>
      </c>
      <c r="K65" s="24" t="e">
        <f>VLOOKUP($D65,診断名検索!$G:$K,2,FALSE)</f>
        <v>#N/A</v>
      </c>
      <c r="L65" s="24" t="e">
        <f>VLOOKUP($D65,診断名検索!$G:$K,5,FALSE)</f>
        <v>#N/A</v>
      </c>
      <c r="M65" s="261">
        <v>59</v>
      </c>
      <c r="N65" s="266"/>
      <c r="O65" s="266"/>
      <c r="P65" s="267"/>
      <c r="Q65" s="247"/>
      <c r="R65" s="268"/>
      <c r="S65" s="248"/>
      <c r="T65" s="265"/>
    </row>
    <row r="66" spans="1:20" ht="15" customHeight="1" x14ac:dyDescent="0.4">
      <c r="A66" s="164">
        <v>60</v>
      </c>
      <c r="B66" s="171" t="str">
        <f>IF(※集計※障害学生情報入力シート!G88="","",INDEX(障害学生情報入力シート!E:E,※集計※障害学生情報入力シート!G88,1))</f>
        <v/>
      </c>
      <c r="C66" s="172" t="str">
        <f>IF(※集計※障害学生情報入力シート!G88="","",INDEX(障害学生情報入力シート!F:F,※集計※障害学生情報入力シート!G88,1))</f>
        <v/>
      </c>
      <c r="D66" s="173" t="str">
        <f>IF(※集計※障害学生情報入力シート!G88="","",INDEX(障害学生情報入力シート!$I:$I,※集計※障害学生情報入力シート!G88,1))</f>
        <v/>
      </c>
      <c r="E66" s="174">
        <f t="shared" si="0"/>
        <v>0</v>
      </c>
      <c r="F66" s="235">
        <f>IF(※集計※障害学生情報入力シート!G88="",0,INDEX(※集計※障害学生情報入力シート!K:K,※集計※障害学生情報入力シート!G88,1))</f>
        <v>0</v>
      </c>
      <c r="G66" s="236">
        <f>IF(※集計※障害学生情報入力シート!G88="",0,INDEX(※集計※障害学生情報入力シート!L:L,※集計※障害学生情報入力シート!G88,1))</f>
        <v>0</v>
      </c>
      <c r="H66" s="169" t="str">
        <f>IF(※集計※障害学生情報入力シート!G88="","",INDEX(障害学生情報入力シート!D:D,※集計※障害学生情報入力シート!G88,1))</f>
        <v/>
      </c>
      <c r="I66" s="24" t="e">
        <f>VLOOKUP($D66,診断名検索!$G:$K,3,FALSE)</f>
        <v>#N/A</v>
      </c>
      <c r="J66" s="24" t="e">
        <f>VLOOKUP($D66,診断名検索!$G:$K,4,FALSE)</f>
        <v>#N/A</v>
      </c>
      <c r="K66" s="24" t="e">
        <f>VLOOKUP($D66,診断名検索!$G:$K,2,FALSE)</f>
        <v>#N/A</v>
      </c>
      <c r="L66" s="24" t="e">
        <f>VLOOKUP($D66,診断名検索!$G:$K,5,FALSE)</f>
        <v>#N/A</v>
      </c>
      <c r="M66" s="261">
        <v>60</v>
      </c>
      <c r="N66" s="266"/>
      <c r="O66" s="266"/>
      <c r="P66" s="267"/>
      <c r="Q66" s="247"/>
      <c r="R66" s="268"/>
      <c r="S66" s="248"/>
      <c r="T66" s="265"/>
    </row>
    <row r="67" spans="1:20" ht="15" customHeight="1" x14ac:dyDescent="0.4">
      <c r="A67" s="164">
        <v>61</v>
      </c>
      <c r="B67" s="171" t="str">
        <f>IF(※集計※障害学生情報入力シート!G89="","",INDEX(障害学生情報入力シート!E:E,※集計※障害学生情報入力シート!G89,1))</f>
        <v/>
      </c>
      <c r="C67" s="172" t="str">
        <f>IF(※集計※障害学生情報入力シート!G89="","",INDEX(障害学生情報入力シート!F:F,※集計※障害学生情報入力シート!G89,1))</f>
        <v/>
      </c>
      <c r="D67" s="173" t="str">
        <f>IF(※集計※障害学生情報入力シート!G89="","",INDEX(障害学生情報入力シート!$I:$I,※集計※障害学生情報入力シート!G89,1))</f>
        <v/>
      </c>
      <c r="E67" s="174">
        <f t="shared" si="0"/>
        <v>0</v>
      </c>
      <c r="F67" s="235">
        <f>IF(※集計※障害学生情報入力シート!G89="",0,INDEX(※集計※障害学生情報入力シート!K:K,※集計※障害学生情報入力シート!G89,1))</f>
        <v>0</v>
      </c>
      <c r="G67" s="236">
        <f>IF(※集計※障害学生情報入力シート!G89="",0,INDEX(※集計※障害学生情報入力シート!L:L,※集計※障害学生情報入力シート!G89,1))</f>
        <v>0</v>
      </c>
      <c r="H67" s="169" t="str">
        <f>IF(※集計※障害学生情報入力シート!G89="","",INDEX(障害学生情報入力シート!D:D,※集計※障害学生情報入力シート!G89,1))</f>
        <v/>
      </c>
      <c r="I67" s="24" t="e">
        <f>VLOOKUP($D67,診断名検索!$G:$K,3,FALSE)</f>
        <v>#N/A</v>
      </c>
      <c r="J67" s="24" t="e">
        <f>VLOOKUP($D67,診断名検索!$G:$K,4,FALSE)</f>
        <v>#N/A</v>
      </c>
      <c r="K67" s="24" t="e">
        <f>VLOOKUP($D67,診断名検索!$G:$K,2,FALSE)</f>
        <v>#N/A</v>
      </c>
      <c r="L67" s="24" t="e">
        <f>VLOOKUP($D67,診断名検索!$G:$K,5,FALSE)</f>
        <v>#N/A</v>
      </c>
      <c r="M67" s="261">
        <v>61</v>
      </c>
      <c r="N67" s="266"/>
      <c r="O67" s="266"/>
      <c r="P67" s="267"/>
      <c r="Q67" s="247"/>
      <c r="R67" s="268"/>
      <c r="S67" s="248"/>
      <c r="T67" s="265"/>
    </row>
    <row r="68" spans="1:20" ht="15" customHeight="1" x14ac:dyDescent="0.4">
      <c r="A68" s="164">
        <v>62</v>
      </c>
      <c r="B68" s="171" t="str">
        <f>IF(※集計※障害学生情報入力シート!G90="","",INDEX(障害学生情報入力シート!E:E,※集計※障害学生情報入力シート!G90,1))</f>
        <v/>
      </c>
      <c r="C68" s="172" t="str">
        <f>IF(※集計※障害学生情報入力シート!G90="","",INDEX(障害学生情報入力シート!F:F,※集計※障害学生情報入力シート!G90,1))</f>
        <v/>
      </c>
      <c r="D68" s="173" t="str">
        <f>IF(※集計※障害学生情報入力シート!G90="","",INDEX(障害学生情報入力シート!$I:$I,※集計※障害学生情報入力シート!G90,1))</f>
        <v/>
      </c>
      <c r="E68" s="174">
        <f t="shared" si="0"/>
        <v>0</v>
      </c>
      <c r="F68" s="235">
        <f>IF(※集計※障害学生情報入力シート!G90="",0,INDEX(※集計※障害学生情報入力シート!K:K,※集計※障害学生情報入力シート!G90,1))</f>
        <v>0</v>
      </c>
      <c r="G68" s="236">
        <f>IF(※集計※障害学生情報入力シート!G90="",0,INDEX(※集計※障害学生情報入力シート!L:L,※集計※障害学生情報入力シート!G90,1))</f>
        <v>0</v>
      </c>
      <c r="H68" s="169" t="str">
        <f>IF(※集計※障害学生情報入力シート!G90="","",INDEX(障害学生情報入力シート!D:D,※集計※障害学生情報入力シート!G90,1))</f>
        <v/>
      </c>
      <c r="I68" s="24" t="e">
        <f>VLOOKUP($D68,診断名検索!$G:$K,3,FALSE)</f>
        <v>#N/A</v>
      </c>
      <c r="J68" s="24" t="e">
        <f>VLOOKUP($D68,診断名検索!$G:$K,4,FALSE)</f>
        <v>#N/A</v>
      </c>
      <c r="K68" s="24" t="e">
        <f>VLOOKUP($D68,診断名検索!$G:$K,2,FALSE)</f>
        <v>#N/A</v>
      </c>
      <c r="L68" s="24" t="e">
        <f>VLOOKUP($D68,診断名検索!$G:$K,5,FALSE)</f>
        <v>#N/A</v>
      </c>
      <c r="M68" s="261">
        <v>62</v>
      </c>
      <c r="N68" s="266"/>
      <c r="O68" s="266"/>
      <c r="P68" s="267"/>
      <c r="Q68" s="247"/>
      <c r="R68" s="268"/>
      <c r="S68" s="248"/>
      <c r="T68" s="265"/>
    </row>
    <row r="69" spans="1:20" ht="15" customHeight="1" x14ac:dyDescent="0.4">
      <c r="A69" s="164">
        <v>63</v>
      </c>
      <c r="B69" s="171" t="str">
        <f>IF(※集計※障害学生情報入力シート!G91="","",INDEX(障害学生情報入力シート!E:E,※集計※障害学生情報入力シート!G91,1))</f>
        <v/>
      </c>
      <c r="C69" s="172" t="str">
        <f>IF(※集計※障害学生情報入力シート!G91="","",INDEX(障害学生情報入力シート!F:F,※集計※障害学生情報入力シート!G91,1))</f>
        <v/>
      </c>
      <c r="D69" s="173" t="str">
        <f>IF(※集計※障害学生情報入力シート!G91="","",INDEX(障害学生情報入力シート!$I:$I,※集計※障害学生情報入力シート!G91,1))</f>
        <v/>
      </c>
      <c r="E69" s="174">
        <f t="shared" si="0"/>
        <v>0</v>
      </c>
      <c r="F69" s="235">
        <f>IF(※集計※障害学生情報入力シート!G91="",0,INDEX(※集計※障害学生情報入力シート!K:K,※集計※障害学生情報入力シート!G91,1))</f>
        <v>0</v>
      </c>
      <c r="G69" s="236">
        <f>IF(※集計※障害学生情報入力シート!G91="",0,INDEX(※集計※障害学生情報入力シート!L:L,※集計※障害学生情報入力シート!G91,1))</f>
        <v>0</v>
      </c>
      <c r="H69" s="169" t="str">
        <f>IF(※集計※障害学生情報入力シート!G91="","",INDEX(障害学生情報入力シート!D:D,※集計※障害学生情報入力シート!G91,1))</f>
        <v/>
      </c>
      <c r="I69" s="24" t="e">
        <f>VLOOKUP($D69,診断名検索!$G:$K,3,FALSE)</f>
        <v>#N/A</v>
      </c>
      <c r="J69" s="24" t="e">
        <f>VLOOKUP($D69,診断名検索!$G:$K,4,FALSE)</f>
        <v>#N/A</v>
      </c>
      <c r="K69" s="24" t="e">
        <f>VLOOKUP($D69,診断名検索!$G:$K,2,FALSE)</f>
        <v>#N/A</v>
      </c>
      <c r="L69" s="24" t="e">
        <f>VLOOKUP($D69,診断名検索!$G:$K,5,FALSE)</f>
        <v>#N/A</v>
      </c>
      <c r="M69" s="261">
        <v>63</v>
      </c>
      <c r="N69" s="266"/>
      <c r="O69" s="266"/>
      <c r="P69" s="267"/>
      <c r="Q69" s="247"/>
      <c r="R69" s="268"/>
      <c r="S69" s="248"/>
      <c r="T69" s="265"/>
    </row>
    <row r="70" spans="1:20" ht="15" customHeight="1" x14ac:dyDescent="0.4">
      <c r="A70" s="164">
        <v>64</v>
      </c>
      <c r="B70" s="171" t="str">
        <f>IF(※集計※障害学生情報入力シート!G92="","",INDEX(障害学生情報入力シート!E:E,※集計※障害学生情報入力シート!G92,1))</f>
        <v/>
      </c>
      <c r="C70" s="172" t="str">
        <f>IF(※集計※障害学生情報入力シート!G92="","",INDEX(障害学生情報入力シート!F:F,※集計※障害学生情報入力シート!G92,1))</f>
        <v/>
      </c>
      <c r="D70" s="173" t="str">
        <f>IF(※集計※障害学生情報入力シート!G92="","",INDEX(障害学生情報入力シート!$I:$I,※集計※障害学生情報入力シート!G92,1))</f>
        <v/>
      </c>
      <c r="E70" s="174">
        <f t="shared" si="0"/>
        <v>0</v>
      </c>
      <c r="F70" s="235">
        <f>IF(※集計※障害学生情報入力シート!G92="",0,INDEX(※集計※障害学生情報入力シート!K:K,※集計※障害学生情報入力シート!G92,1))</f>
        <v>0</v>
      </c>
      <c r="G70" s="236">
        <f>IF(※集計※障害学生情報入力シート!G92="",0,INDEX(※集計※障害学生情報入力シート!L:L,※集計※障害学生情報入力シート!G92,1))</f>
        <v>0</v>
      </c>
      <c r="H70" s="169" t="str">
        <f>IF(※集計※障害学生情報入力シート!G92="","",INDEX(障害学生情報入力シート!D:D,※集計※障害学生情報入力シート!G92,1))</f>
        <v/>
      </c>
      <c r="I70" s="24" t="e">
        <f>VLOOKUP($D70,診断名検索!$G:$K,3,FALSE)</f>
        <v>#N/A</v>
      </c>
      <c r="J70" s="24" t="e">
        <f>VLOOKUP($D70,診断名検索!$G:$K,4,FALSE)</f>
        <v>#N/A</v>
      </c>
      <c r="K70" s="24" t="e">
        <f>VLOOKUP($D70,診断名検索!$G:$K,2,FALSE)</f>
        <v>#N/A</v>
      </c>
      <c r="L70" s="24" t="e">
        <f>VLOOKUP($D70,診断名検索!$G:$K,5,FALSE)</f>
        <v>#N/A</v>
      </c>
      <c r="M70" s="261">
        <v>64</v>
      </c>
      <c r="N70" s="266"/>
      <c r="O70" s="266"/>
      <c r="P70" s="267"/>
      <c r="Q70" s="247"/>
      <c r="R70" s="268"/>
      <c r="S70" s="248"/>
      <c r="T70" s="265"/>
    </row>
    <row r="71" spans="1:20" ht="15" customHeight="1" x14ac:dyDescent="0.4">
      <c r="A71" s="164">
        <v>65</v>
      </c>
      <c r="B71" s="171" t="str">
        <f>IF(※集計※障害学生情報入力シート!G93="","",INDEX(障害学生情報入力シート!E:E,※集計※障害学生情報入力シート!G93,1))</f>
        <v/>
      </c>
      <c r="C71" s="172" t="str">
        <f>IF(※集計※障害学生情報入力シート!G93="","",INDEX(障害学生情報入力シート!F:F,※集計※障害学生情報入力シート!G93,1))</f>
        <v/>
      </c>
      <c r="D71" s="173" t="str">
        <f>IF(※集計※障害学生情報入力シート!G93="","",INDEX(障害学生情報入力シート!$I:$I,※集計※障害学生情報入力シート!G93,1))</f>
        <v/>
      </c>
      <c r="E71" s="174">
        <f t="shared" si="0"/>
        <v>0</v>
      </c>
      <c r="F71" s="235">
        <f>IF(※集計※障害学生情報入力シート!G93="",0,INDEX(※集計※障害学生情報入力シート!K:K,※集計※障害学生情報入力シート!G93,1))</f>
        <v>0</v>
      </c>
      <c r="G71" s="236">
        <f>IF(※集計※障害学生情報入力シート!G93="",0,INDEX(※集計※障害学生情報入力シート!L:L,※集計※障害学生情報入力シート!G93,1))</f>
        <v>0</v>
      </c>
      <c r="H71" s="169" t="str">
        <f>IF(※集計※障害学生情報入力シート!G93="","",INDEX(障害学生情報入力シート!D:D,※集計※障害学生情報入力シート!G93,1))</f>
        <v/>
      </c>
      <c r="I71" s="24" t="e">
        <f>VLOOKUP($D71,診断名検索!$G:$K,3,FALSE)</f>
        <v>#N/A</v>
      </c>
      <c r="J71" s="24" t="e">
        <f>VLOOKUP($D71,診断名検索!$G:$K,4,FALSE)</f>
        <v>#N/A</v>
      </c>
      <c r="K71" s="24" t="e">
        <f>VLOOKUP($D71,診断名検索!$G:$K,2,FALSE)</f>
        <v>#N/A</v>
      </c>
      <c r="L71" s="24" t="e">
        <f>VLOOKUP($D71,診断名検索!$G:$K,5,FALSE)</f>
        <v>#N/A</v>
      </c>
      <c r="M71" s="261">
        <v>65</v>
      </c>
      <c r="N71" s="266"/>
      <c r="O71" s="266"/>
      <c r="P71" s="267"/>
      <c r="Q71" s="247"/>
      <c r="R71" s="268"/>
      <c r="S71" s="248"/>
      <c r="T71" s="265"/>
    </row>
    <row r="72" spans="1:20" ht="15" customHeight="1" x14ac:dyDescent="0.4">
      <c r="A72" s="164">
        <v>66</v>
      </c>
      <c r="B72" s="171" t="str">
        <f>IF(※集計※障害学生情報入力シート!G94="","",INDEX(障害学生情報入力シート!E:E,※集計※障害学生情報入力シート!G94,1))</f>
        <v/>
      </c>
      <c r="C72" s="172" t="str">
        <f>IF(※集計※障害学生情報入力シート!G94="","",INDEX(障害学生情報入力シート!F:F,※集計※障害学生情報入力シート!G94,1))</f>
        <v/>
      </c>
      <c r="D72" s="173" t="str">
        <f>IF(※集計※障害学生情報入力シート!G94="","",INDEX(障害学生情報入力シート!$I:$I,※集計※障害学生情報入力シート!G94,1))</f>
        <v/>
      </c>
      <c r="E72" s="174">
        <f t="shared" ref="E72:E106" si="1">IF(D72="",0,1)</f>
        <v>0</v>
      </c>
      <c r="F72" s="235">
        <f>IF(※集計※障害学生情報入力シート!G94="",0,INDEX(※集計※障害学生情報入力シート!K:K,※集計※障害学生情報入力シート!G94,1))</f>
        <v>0</v>
      </c>
      <c r="G72" s="236">
        <f>IF(※集計※障害学生情報入力シート!G94="",0,INDEX(※集計※障害学生情報入力シート!L:L,※集計※障害学生情報入力シート!G94,1))</f>
        <v>0</v>
      </c>
      <c r="H72" s="169" t="str">
        <f>IF(※集計※障害学生情報入力シート!G94="","",INDEX(障害学生情報入力シート!D:D,※集計※障害学生情報入力シート!G94,1))</f>
        <v/>
      </c>
      <c r="I72" s="24" t="e">
        <f>VLOOKUP($D72,診断名検索!$G:$K,3,FALSE)</f>
        <v>#N/A</v>
      </c>
      <c r="J72" s="24" t="e">
        <f>VLOOKUP($D72,診断名検索!$G:$K,4,FALSE)</f>
        <v>#N/A</v>
      </c>
      <c r="K72" s="24" t="e">
        <f>VLOOKUP($D72,診断名検索!$G:$K,2,FALSE)</f>
        <v>#N/A</v>
      </c>
      <c r="L72" s="24" t="e">
        <f>VLOOKUP($D72,診断名検索!$G:$K,5,FALSE)</f>
        <v>#N/A</v>
      </c>
      <c r="M72" s="261">
        <v>66</v>
      </c>
      <c r="N72" s="266"/>
      <c r="O72" s="266"/>
      <c r="P72" s="267"/>
      <c r="Q72" s="247"/>
      <c r="R72" s="268"/>
      <c r="S72" s="248"/>
      <c r="T72" s="265"/>
    </row>
    <row r="73" spans="1:20" ht="15" customHeight="1" x14ac:dyDescent="0.4">
      <c r="A73" s="164">
        <v>67</v>
      </c>
      <c r="B73" s="171" t="str">
        <f>IF(※集計※障害学生情報入力シート!G95="","",INDEX(障害学生情報入力シート!E:E,※集計※障害学生情報入力シート!G95,1))</f>
        <v/>
      </c>
      <c r="C73" s="172" t="str">
        <f>IF(※集計※障害学生情報入力シート!G95="","",INDEX(障害学生情報入力シート!F:F,※集計※障害学生情報入力シート!G95,1))</f>
        <v/>
      </c>
      <c r="D73" s="173" t="str">
        <f>IF(※集計※障害学生情報入力シート!G95="","",INDEX(障害学生情報入力シート!$I:$I,※集計※障害学生情報入力シート!G95,1))</f>
        <v/>
      </c>
      <c r="E73" s="174">
        <f t="shared" si="1"/>
        <v>0</v>
      </c>
      <c r="F73" s="235">
        <f>IF(※集計※障害学生情報入力シート!G95="",0,INDEX(※集計※障害学生情報入力シート!K:K,※集計※障害学生情報入力シート!G95,1))</f>
        <v>0</v>
      </c>
      <c r="G73" s="236">
        <f>IF(※集計※障害学生情報入力シート!G95="",0,INDEX(※集計※障害学生情報入力シート!L:L,※集計※障害学生情報入力シート!G95,1))</f>
        <v>0</v>
      </c>
      <c r="H73" s="169" t="str">
        <f>IF(※集計※障害学生情報入力シート!G95="","",INDEX(障害学生情報入力シート!D:D,※集計※障害学生情報入力シート!G95,1))</f>
        <v/>
      </c>
      <c r="I73" s="24" t="e">
        <f>VLOOKUP($D73,診断名検索!$G:$K,3,FALSE)</f>
        <v>#N/A</v>
      </c>
      <c r="J73" s="24" t="e">
        <f>VLOOKUP($D73,診断名検索!$G:$K,4,FALSE)</f>
        <v>#N/A</v>
      </c>
      <c r="K73" s="24" t="e">
        <f>VLOOKUP($D73,診断名検索!$G:$K,2,FALSE)</f>
        <v>#N/A</v>
      </c>
      <c r="L73" s="24" t="e">
        <f>VLOOKUP($D73,診断名検索!$G:$K,5,FALSE)</f>
        <v>#N/A</v>
      </c>
      <c r="M73" s="261">
        <v>67</v>
      </c>
      <c r="N73" s="266"/>
      <c r="O73" s="266"/>
      <c r="P73" s="267"/>
      <c r="Q73" s="247"/>
      <c r="R73" s="268"/>
      <c r="S73" s="248"/>
      <c r="T73" s="265"/>
    </row>
    <row r="74" spans="1:20" ht="15" customHeight="1" x14ac:dyDescent="0.4">
      <c r="A74" s="164">
        <v>68</v>
      </c>
      <c r="B74" s="171" t="str">
        <f>IF(※集計※障害学生情報入力シート!G96="","",INDEX(障害学生情報入力シート!E:E,※集計※障害学生情報入力シート!G96,1))</f>
        <v/>
      </c>
      <c r="C74" s="172" t="str">
        <f>IF(※集計※障害学生情報入力シート!G96="","",INDEX(障害学生情報入力シート!F:F,※集計※障害学生情報入力シート!G96,1))</f>
        <v/>
      </c>
      <c r="D74" s="173" t="str">
        <f>IF(※集計※障害学生情報入力シート!G96="","",INDEX(障害学生情報入力シート!$I:$I,※集計※障害学生情報入力シート!G96,1))</f>
        <v/>
      </c>
      <c r="E74" s="174">
        <f t="shared" si="1"/>
        <v>0</v>
      </c>
      <c r="F74" s="235">
        <f>IF(※集計※障害学生情報入力シート!G96="",0,INDEX(※集計※障害学生情報入力シート!K:K,※集計※障害学生情報入力シート!G96,1))</f>
        <v>0</v>
      </c>
      <c r="G74" s="236">
        <f>IF(※集計※障害学生情報入力シート!G96="",0,INDEX(※集計※障害学生情報入力シート!L:L,※集計※障害学生情報入力シート!G96,1))</f>
        <v>0</v>
      </c>
      <c r="H74" s="169" t="str">
        <f>IF(※集計※障害学生情報入力シート!G96="","",INDEX(障害学生情報入力シート!D:D,※集計※障害学生情報入力シート!G96,1))</f>
        <v/>
      </c>
      <c r="I74" s="24" t="e">
        <f>VLOOKUP($D74,診断名検索!$G:$K,3,FALSE)</f>
        <v>#N/A</v>
      </c>
      <c r="J74" s="24" t="e">
        <f>VLOOKUP($D74,診断名検索!$G:$K,4,FALSE)</f>
        <v>#N/A</v>
      </c>
      <c r="K74" s="24" t="e">
        <f>VLOOKUP($D74,診断名検索!$G:$K,2,FALSE)</f>
        <v>#N/A</v>
      </c>
      <c r="L74" s="24" t="e">
        <f>VLOOKUP($D74,診断名検索!$G:$K,5,FALSE)</f>
        <v>#N/A</v>
      </c>
      <c r="M74" s="261">
        <v>68</v>
      </c>
      <c r="N74" s="266"/>
      <c r="O74" s="266"/>
      <c r="P74" s="267"/>
      <c r="Q74" s="247"/>
      <c r="R74" s="268"/>
      <c r="S74" s="248"/>
      <c r="T74" s="265"/>
    </row>
    <row r="75" spans="1:20" ht="15" customHeight="1" x14ac:dyDescent="0.4">
      <c r="A75" s="164">
        <v>69</v>
      </c>
      <c r="B75" s="171" t="str">
        <f>IF(※集計※障害学生情報入力シート!G97="","",INDEX(障害学生情報入力シート!E:E,※集計※障害学生情報入力シート!G97,1))</f>
        <v/>
      </c>
      <c r="C75" s="172" t="str">
        <f>IF(※集計※障害学生情報入力シート!G97="","",INDEX(障害学生情報入力シート!F:F,※集計※障害学生情報入力シート!G97,1))</f>
        <v/>
      </c>
      <c r="D75" s="173" t="str">
        <f>IF(※集計※障害学生情報入力シート!G97="","",INDEX(障害学生情報入力シート!$I:$I,※集計※障害学生情報入力シート!G97,1))</f>
        <v/>
      </c>
      <c r="E75" s="174">
        <f t="shared" si="1"/>
        <v>0</v>
      </c>
      <c r="F75" s="235">
        <f>IF(※集計※障害学生情報入力シート!G97="",0,INDEX(※集計※障害学生情報入力シート!K:K,※集計※障害学生情報入力シート!G97,1))</f>
        <v>0</v>
      </c>
      <c r="G75" s="236">
        <f>IF(※集計※障害学生情報入力シート!G97="",0,INDEX(※集計※障害学生情報入力シート!L:L,※集計※障害学生情報入力シート!G97,1))</f>
        <v>0</v>
      </c>
      <c r="H75" s="169" t="str">
        <f>IF(※集計※障害学生情報入力シート!G97="","",INDEX(障害学生情報入力シート!D:D,※集計※障害学生情報入力シート!G97,1))</f>
        <v/>
      </c>
      <c r="I75" s="24" t="e">
        <f>VLOOKUP($D75,診断名検索!$G:$K,3,FALSE)</f>
        <v>#N/A</v>
      </c>
      <c r="J75" s="24" t="e">
        <f>VLOOKUP($D75,診断名検索!$G:$K,4,FALSE)</f>
        <v>#N/A</v>
      </c>
      <c r="K75" s="24" t="e">
        <f>VLOOKUP($D75,診断名検索!$G:$K,2,FALSE)</f>
        <v>#N/A</v>
      </c>
      <c r="L75" s="24" t="e">
        <f>VLOOKUP($D75,診断名検索!$G:$K,5,FALSE)</f>
        <v>#N/A</v>
      </c>
      <c r="M75" s="261">
        <v>69</v>
      </c>
      <c r="N75" s="266"/>
      <c r="O75" s="266"/>
      <c r="P75" s="267"/>
      <c r="Q75" s="247"/>
      <c r="R75" s="268"/>
      <c r="S75" s="248"/>
      <c r="T75" s="265"/>
    </row>
    <row r="76" spans="1:20" ht="15" customHeight="1" x14ac:dyDescent="0.4">
      <c r="A76" s="164">
        <v>70</v>
      </c>
      <c r="B76" s="171" t="str">
        <f>IF(※集計※障害学生情報入力シート!G98="","",INDEX(障害学生情報入力シート!E:E,※集計※障害学生情報入力シート!G98,1))</f>
        <v/>
      </c>
      <c r="C76" s="172" t="str">
        <f>IF(※集計※障害学生情報入力シート!G98="","",INDEX(障害学生情報入力シート!F:F,※集計※障害学生情報入力シート!G98,1))</f>
        <v/>
      </c>
      <c r="D76" s="173" t="str">
        <f>IF(※集計※障害学生情報入力シート!G98="","",INDEX(障害学生情報入力シート!$I:$I,※集計※障害学生情報入力シート!G98,1))</f>
        <v/>
      </c>
      <c r="E76" s="174">
        <f t="shared" si="1"/>
        <v>0</v>
      </c>
      <c r="F76" s="235">
        <f>IF(※集計※障害学生情報入力シート!G98="",0,INDEX(※集計※障害学生情報入力シート!K:K,※集計※障害学生情報入力シート!G98,1))</f>
        <v>0</v>
      </c>
      <c r="G76" s="236">
        <f>IF(※集計※障害学生情報入力シート!G98="",0,INDEX(※集計※障害学生情報入力シート!L:L,※集計※障害学生情報入力シート!G98,1))</f>
        <v>0</v>
      </c>
      <c r="H76" s="169" t="str">
        <f>IF(※集計※障害学生情報入力シート!G98="","",INDEX(障害学生情報入力シート!D:D,※集計※障害学生情報入力シート!G98,1))</f>
        <v/>
      </c>
      <c r="I76" s="24" t="e">
        <f>VLOOKUP($D76,診断名検索!$G:$K,3,FALSE)</f>
        <v>#N/A</v>
      </c>
      <c r="J76" s="24" t="e">
        <f>VLOOKUP($D76,診断名検索!$G:$K,4,FALSE)</f>
        <v>#N/A</v>
      </c>
      <c r="K76" s="24" t="e">
        <f>VLOOKUP($D76,診断名検索!$G:$K,2,FALSE)</f>
        <v>#N/A</v>
      </c>
      <c r="L76" s="24" t="e">
        <f>VLOOKUP($D76,診断名検索!$G:$K,5,FALSE)</f>
        <v>#N/A</v>
      </c>
      <c r="M76" s="261">
        <v>70</v>
      </c>
      <c r="N76" s="266"/>
      <c r="O76" s="266"/>
      <c r="P76" s="267"/>
      <c r="Q76" s="247"/>
      <c r="R76" s="268"/>
      <c r="S76" s="248"/>
      <c r="T76" s="265"/>
    </row>
    <row r="77" spans="1:20" ht="15" customHeight="1" x14ac:dyDescent="0.4">
      <c r="A77" s="164">
        <v>71</v>
      </c>
      <c r="B77" s="171" t="str">
        <f>IF(※集計※障害学生情報入力シート!G99="","",INDEX(障害学生情報入力シート!E:E,※集計※障害学生情報入力シート!G99,1))</f>
        <v/>
      </c>
      <c r="C77" s="172" t="str">
        <f>IF(※集計※障害学生情報入力シート!G99="","",INDEX(障害学生情報入力シート!F:F,※集計※障害学生情報入力シート!G99,1))</f>
        <v/>
      </c>
      <c r="D77" s="173" t="str">
        <f>IF(※集計※障害学生情報入力シート!G99="","",INDEX(障害学生情報入力シート!$I:$I,※集計※障害学生情報入力シート!G99,1))</f>
        <v/>
      </c>
      <c r="E77" s="174">
        <f t="shared" si="1"/>
        <v>0</v>
      </c>
      <c r="F77" s="235">
        <f>IF(※集計※障害学生情報入力シート!G99="",0,INDEX(※集計※障害学生情報入力シート!K:K,※集計※障害学生情報入力シート!G99,1))</f>
        <v>0</v>
      </c>
      <c r="G77" s="236">
        <f>IF(※集計※障害学生情報入力シート!G99="",0,INDEX(※集計※障害学生情報入力シート!L:L,※集計※障害学生情報入力シート!G99,1))</f>
        <v>0</v>
      </c>
      <c r="H77" s="169" t="str">
        <f>IF(※集計※障害学生情報入力シート!G99="","",INDEX(障害学生情報入力シート!D:D,※集計※障害学生情報入力シート!G99,1))</f>
        <v/>
      </c>
      <c r="I77" s="24" t="e">
        <f>VLOOKUP($D77,診断名検索!$G:$K,3,FALSE)</f>
        <v>#N/A</v>
      </c>
      <c r="J77" s="24" t="e">
        <f>VLOOKUP($D77,診断名検索!$G:$K,4,FALSE)</f>
        <v>#N/A</v>
      </c>
      <c r="K77" s="24" t="e">
        <f>VLOOKUP($D77,診断名検索!$G:$K,2,FALSE)</f>
        <v>#N/A</v>
      </c>
      <c r="L77" s="24" t="e">
        <f>VLOOKUP($D77,診断名検索!$G:$K,5,FALSE)</f>
        <v>#N/A</v>
      </c>
      <c r="M77" s="261">
        <v>71</v>
      </c>
      <c r="N77" s="266"/>
      <c r="O77" s="266"/>
      <c r="P77" s="267"/>
      <c r="Q77" s="247"/>
      <c r="R77" s="268"/>
      <c r="S77" s="248"/>
      <c r="T77" s="265"/>
    </row>
    <row r="78" spans="1:20" ht="15" customHeight="1" x14ac:dyDescent="0.4">
      <c r="A78" s="164">
        <v>72</v>
      </c>
      <c r="B78" s="171" t="str">
        <f>IF(※集計※障害学生情報入力シート!G100="","",INDEX(障害学生情報入力シート!E:E,※集計※障害学生情報入力シート!G100,1))</f>
        <v/>
      </c>
      <c r="C78" s="172" t="str">
        <f>IF(※集計※障害学生情報入力シート!G100="","",INDEX(障害学生情報入力シート!F:F,※集計※障害学生情報入力シート!G100,1))</f>
        <v/>
      </c>
      <c r="D78" s="173" t="str">
        <f>IF(※集計※障害学生情報入力シート!G100="","",INDEX(障害学生情報入力シート!$I:$I,※集計※障害学生情報入力シート!G100,1))</f>
        <v/>
      </c>
      <c r="E78" s="174">
        <f t="shared" si="1"/>
        <v>0</v>
      </c>
      <c r="F78" s="235">
        <f>IF(※集計※障害学生情報入力シート!G100="",0,INDEX(※集計※障害学生情報入力シート!K:K,※集計※障害学生情報入力シート!G100,1))</f>
        <v>0</v>
      </c>
      <c r="G78" s="236">
        <f>IF(※集計※障害学生情報入力シート!G100="",0,INDEX(※集計※障害学生情報入力シート!L:L,※集計※障害学生情報入力シート!G100,1))</f>
        <v>0</v>
      </c>
      <c r="H78" s="169" t="str">
        <f>IF(※集計※障害学生情報入力シート!G100="","",INDEX(障害学生情報入力シート!D:D,※集計※障害学生情報入力シート!G100,1))</f>
        <v/>
      </c>
      <c r="I78" s="24" t="e">
        <f>VLOOKUP($D78,診断名検索!$G:$K,3,FALSE)</f>
        <v>#N/A</v>
      </c>
      <c r="J78" s="24" t="e">
        <f>VLOOKUP($D78,診断名検索!$G:$K,4,FALSE)</f>
        <v>#N/A</v>
      </c>
      <c r="K78" s="24" t="e">
        <f>VLOOKUP($D78,診断名検索!$G:$K,2,FALSE)</f>
        <v>#N/A</v>
      </c>
      <c r="L78" s="24" t="e">
        <f>VLOOKUP($D78,診断名検索!$G:$K,5,FALSE)</f>
        <v>#N/A</v>
      </c>
      <c r="M78" s="261">
        <v>72</v>
      </c>
      <c r="N78" s="266"/>
      <c r="O78" s="266"/>
      <c r="P78" s="267"/>
      <c r="Q78" s="247"/>
      <c r="R78" s="268"/>
      <c r="S78" s="248"/>
      <c r="T78" s="265"/>
    </row>
    <row r="79" spans="1:20" ht="15" customHeight="1" x14ac:dyDescent="0.4">
      <c r="A79" s="164">
        <v>73</v>
      </c>
      <c r="B79" s="171" t="str">
        <f>IF(※集計※障害学生情報入力シート!G101="","",INDEX(障害学生情報入力シート!E:E,※集計※障害学生情報入力シート!G101,1))</f>
        <v/>
      </c>
      <c r="C79" s="172" t="str">
        <f>IF(※集計※障害学生情報入力シート!G101="","",INDEX(障害学生情報入力シート!F:F,※集計※障害学生情報入力シート!G101,1))</f>
        <v/>
      </c>
      <c r="D79" s="173" t="str">
        <f>IF(※集計※障害学生情報入力シート!G101="","",INDEX(障害学生情報入力シート!$I:$I,※集計※障害学生情報入力シート!G101,1))</f>
        <v/>
      </c>
      <c r="E79" s="174">
        <f t="shared" si="1"/>
        <v>0</v>
      </c>
      <c r="F79" s="235">
        <f>IF(※集計※障害学生情報入力シート!G101="",0,INDEX(※集計※障害学生情報入力シート!K:K,※集計※障害学生情報入力シート!G101,1))</f>
        <v>0</v>
      </c>
      <c r="G79" s="236">
        <f>IF(※集計※障害学生情報入力シート!G101="",0,INDEX(※集計※障害学生情報入力シート!L:L,※集計※障害学生情報入力シート!G101,1))</f>
        <v>0</v>
      </c>
      <c r="H79" s="169" t="str">
        <f>IF(※集計※障害学生情報入力シート!G101="","",INDEX(障害学生情報入力シート!D:D,※集計※障害学生情報入力シート!G101,1))</f>
        <v/>
      </c>
      <c r="I79" s="24" t="e">
        <f>VLOOKUP($D79,診断名検索!$G:$K,3,FALSE)</f>
        <v>#N/A</v>
      </c>
      <c r="J79" s="24" t="e">
        <f>VLOOKUP($D79,診断名検索!$G:$K,4,FALSE)</f>
        <v>#N/A</v>
      </c>
      <c r="K79" s="24" t="e">
        <f>VLOOKUP($D79,診断名検索!$G:$K,2,FALSE)</f>
        <v>#N/A</v>
      </c>
      <c r="L79" s="24" t="e">
        <f>VLOOKUP($D79,診断名検索!$G:$K,5,FALSE)</f>
        <v>#N/A</v>
      </c>
      <c r="M79" s="261">
        <v>73</v>
      </c>
      <c r="N79" s="266"/>
      <c r="O79" s="266"/>
      <c r="P79" s="267"/>
      <c r="Q79" s="247"/>
      <c r="R79" s="268"/>
      <c r="S79" s="248"/>
      <c r="T79" s="265"/>
    </row>
    <row r="80" spans="1:20" ht="15" customHeight="1" x14ac:dyDescent="0.4">
      <c r="A80" s="164">
        <v>74</v>
      </c>
      <c r="B80" s="171" t="str">
        <f>IF(※集計※障害学生情報入力シート!G102="","",INDEX(障害学生情報入力シート!E:E,※集計※障害学生情報入力シート!G102,1))</f>
        <v/>
      </c>
      <c r="C80" s="172" t="str">
        <f>IF(※集計※障害学生情報入力シート!G102="","",INDEX(障害学生情報入力シート!F:F,※集計※障害学生情報入力シート!G102,1))</f>
        <v/>
      </c>
      <c r="D80" s="173" t="str">
        <f>IF(※集計※障害学生情報入力シート!G102="","",INDEX(障害学生情報入力シート!$I:$I,※集計※障害学生情報入力シート!G102,1))</f>
        <v/>
      </c>
      <c r="E80" s="174">
        <f t="shared" si="1"/>
        <v>0</v>
      </c>
      <c r="F80" s="235">
        <f>IF(※集計※障害学生情報入力シート!G102="",0,INDEX(※集計※障害学生情報入力シート!K:K,※集計※障害学生情報入力シート!G102,1))</f>
        <v>0</v>
      </c>
      <c r="G80" s="236">
        <f>IF(※集計※障害学生情報入力シート!G102="",0,INDEX(※集計※障害学生情報入力シート!L:L,※集計※障害学生情報入力シート!G102,1))</f>
        <v>0</v>
      </c>
      <c r="H80" s="169" t="str">
        <f>IF(※集計※障害学生情報入力シート!G102="","",INDEX(障害学生情報入力シート!D:D,※集計※障害学生情報入力シート!G102,1))</f>
        <v/>
      </c>
      <c r="I80" s="24" t="e">
        <f>VLOOKUP($D80,診断名検索!$G:$K,3,FALSE)</f>
        <v>#N/A</v>
      </c>
      <c r="J80" s="24" t="e">
        <f>VLOOKUP($D80,診断名検索!$G:$K,4,FALSE)</f>
        <v>#N/A</v>
      </c>
      <c r="K80" s="24" t="e">
        <f>VLOOKUP($D80,診断名検索!$G:$K,2,FALSE)</f>
        <v>#N/A</v>
      </c>
      <c r="L80" s="24" t="e">
        <f>VLOOKUP($D80,診断名検索!$G:$K,5,FALSE)</f>
        <v>#N/A</v>
      </c>
      <c r="M80" s="261">
        <v>74</v>
      </c>
      <c r="N80" s="266"/>
      <c r="O80" s="266"/>
      <c r="P80" s="267"/>
      <c r="Q80" s="247"/>
      <c r="R80" s="268"/>
      <c r="S80" s="248"/>
      <c r="T80" s="265"/>
    </row>
    <row r="81" spans="1:20" ht="15" customHeight="1" x14ac:dyDescent="0.4">
      <c r="A81" s="164">
        <v>75</v>
      </c>
      <c r="B81" s="171" t="str">
        <f>IF(※集計※障害学生情報入力シート!G103="","",INDEX(障害学生情報入力シート!E:E,※集計※障害学生情報入力シート!G103,1))</f>
        <v/>
      </c>
      <c r="C81" s="172" t="str">
        <f>IF(※集計※障害学生情報入力シート!G103="","",INDEX(障害学生情報入力シート!F:F,※集計※障害学生情報入力シート!G103,1))</f>
        <v/>
      </c>
      <c r="D81" s="173" t="str">
        <f>IF(※集計※障害学生情報入力シート!G103="","",INDEX(障害学生情報入力シート!$I:$I,※集計※障害学生情報入力シート!G103,1))</f>
        <v/>
      </c>
      <c r="E81" s="174">
        <f t="shared" si="1"/>
        <v>0</v>
      </c>
      <c r="F81" s="235">
        <f>IF(※集計※障害学生情報入力シート!G103="",0,INDEX(※集計※障害学生情報入力シート!K:K,※集計※障害学生情報入力シート!G103,1))</f>
        <v>0</v>
      </c>
      <c r="G81" s="236">
        <f>IF(※集計※障害学生情報入力シート!G103="",0,INDEX(※集計※障害学生情報入力シート!L:L,※集計※障害学生情報入力シート!G103,1))</f>
        <v>0</v>
      </c>
      <c r="H81" s="169" t="str">
        <f>IF(※集計※障害学生情報入力シート!G103="","",INDEX(障害学生情報入力シート!D:D,※集計※障害学生情報入力シート!G103,1))</f>
        <v/>
      </c>
      <c r="I81" s="24" t="e">
        <f>VLOOKUP($D81,診断名検索!$G:$K,3,FALSE)</f>
        <v>#N/A</v>
      </c>
      <c r="J81" s="24" t="e">
        <f>VLOOKUP($D81,診断名検索!$G:$K,4,FALSE)</f>
        <v>#N/A</v>
      </c>
      <c r="K81" s="24" t="e">
        <f>VLOOKUP($D81,診断名検索!$G:$K,2,FALSE)</f>
        <v>#N/A</v>
      </c>
      <c r="L81" s="24" t="e">
        <f>VLOOKUP($D81,診断名検索!$G:$K,5,FALSE)</f>
        <v>#N/A</v>
      </c>
      <c r="M81" s="261">
        <v>75</v>
      </c>
      <c r="N81" s="266"/>
      <c r="O81" s="266"/>
      <c r="P81" s="267"/>
      <c r="Q81" s="247"/>
      <c r="R81" s="268"/>
      <c r="S81" s="248"/>
      <c r="T81" s="265"/>
    </row>
    <row r="82" spans="1:20" ht="15" customHeight="1" x14ac:dyDescent="0.4">
      <c r="A82" s="164">
        <v>76</v>
      </c>
      <c r="B82" s="171" t="str">
        <f>IF(※集計※障害学生情報入力シート!G104="","",INDEX(障害学生情報入力シート!E:E,※集計※障害学生情報入力シート!G104,1))</f>
        <v/>
      </c>
      <c r="C82" s="172" t="str">
        <f>IF(※集計※障害学生情報入力シート!G104="","",INDEX(障害学生情報入力シート!F:F,※集計※障害学生情報入力シート!G104,1))</f>
        <v/>
      </c>
      <c r="D82" s="173" t="str">
        <f>IF(※集計※障害学生情報入力シート!G104="","",INDEX(障害学生情報入力シート!$I:$I,※集計※障害学生情報入力シート!G104,1))</f>
        <v/>
      </c>
      <c r="E82" s="174">
        <f t="shared" si="1"/>
        <v>0</v>
      </c>
      <c r="F82" s="235">
        <f>IF(※集計※障害学生情報入力シート!G104="",0,INDEX(※集計※障害学生情報入力シート!K:K,※集計※障害学生情報入力シート!G104,1))</f>
        <v>0</v>
      </c>
      <c r="G82" s="236">
        <f>IF(※集計※障害学生情報入力シート!G104="",0,INDEX(※集計※障害学生情報入力シート!L:L,※集計※障害学生情報入力シート!G104,1))</f>
        <v>0</v>
      </c>
      <c r="H82" s="169" t="str">
        <f>IF(※集計※障害学生情報入力シート!G104="","",INDEX(障害学生情報入力シート!D:D,※集計※障害学生情報入力シート!G104,1))</f>
        <v/>
      </c>
      <c r="I82" s="24" t="e">
        <f>VLOOKUP($D82,診断名検索!$G:$K,3,FALSE)</f>
        <v>#N/A</v>
      </c>
      <c r="J82" s="24" t="e">
        <f>VLOOKUP($D82,診断名検索!$G:$K,4,FALSE)</f>
        <v>#N/A</v>
      </c>
      <c r="K82" s="24" t="e">
        <f>VLOOKUP($D82,診断名検索!$G:$K,2,FALSE)</f>
        <v>#N/A</v>
      </c>
      <c r="L82" s="24" t="e">
        <f>VLOOKUP($D82,診断名検索!$G:$K,5,FALSE)</f>
        <v>#N/A</v>
      </c>
      <c r="M82" s="261">
        <v>76</v>
      </c>
      <c r="N82" s="266"/>
      <c r="O82" s="266"/>
      <c r="P82" s="267"/>
      <c r="Q82" s="247"/>
      <c r="R82" s="268"/>
      <c r="S82" s="248"/>
      <c r="T82" s="265"/>
    </row>
    <row r="83" spans="1:20" ht="15" customHeight="1" x14ac:dyDescent="0.4">
      <c r="A83" s="164">
        <v>77</v>
      </c>
      <c r="B83" s="171" t="str">
        <f>IF(※集計※障害学生情報入力シート!G105="","",INDEX(障害学生情報入力シート!E:E,※集計※障害学生情報入力シート!G105,1))</f>
        <v/>
      </c>
      <c r="C83" s="172" t="str">
        <f>IF(※集計※障害学生情報入力シート!G105="","",INDEX(障害学生情報入力シート!F:F,※集計※障害学生情報入力シート!G105,1))</f>
        <v/>
      </c>
      <c r="D83" s="173" t="str">
        <f>IF(※集計※障害学生情報入力シート!G105="","",INDEX(障害学生情報入力シート!$I:$I,※集計※障害学生情報入力シート!G105,1))</f>
        <v/>
      </c>
      <c r="E83" s="174">
        <f t="shared" si="1"/>
        <v>0</v>
      </c>
      <c r="F83" s="235">
        <f>IF(※集計※障害学生情報入力シート!G105="",0,INDEX(※集計※障害学生情報入力シート!K:K,※集計※障害学生情報入力シート!G105,1))</f>
        <v>0</v>
      </c>
      <c r="G83" s="236">
        <f>IF(※集計※障害学生情報入力シート!G105="",0,INDEX(※集計※障害学生情報入力シート!L:L,※集計※障害学生情報入力シート!G105,1))</f>
        <v>0</v>
      </c>
      <c r="H83" s="169" t="str">
        <f>IF(※集計※障害学生情報入力シート!G105="","",INDEX(障害学生情報入力シート!D:D,※集計※障害学生情報入力シート!G105,1))</f>
        <v/>
      </c>
      <c r="I83" s="24" t="e">
        <f>VLOOKUP($D83,診断名検索!$G:$K,3,FALSE)</f>
        <v>#N/A</v>
      </c>
      <c r="J83" s="24" t="e">
        <f>VLOOKUP($D83,診断名検索!$G:$K,4,FALSE)</f>
        <v>#N/A</v>
      </c>
      <c r="K83" s="24" t="e">
        <f>VLOOKUP($D83,診断名検索!$G:$K,2,FALSE)</f>
        <v>#N/A</v>
      </c>
      <c r="L83" s="24" t="e">
        <f>VLOOKUP($D83,診断名検索!$G:$K,5,FALSE)</f>
        <v>#N/A</v>
      </c>
      <c r="M83" s="261">
        <v>77</v>
      </c>
      <c r="N83" s="266"/>
      <c r="O83" s="266"/>
      <c r="P83" s="267"/>
      <c r="Q83" s="247"/>
      <c r="R83" s="268"/>
      <c r="S83" s="248"/>
      <c r="T83" s="265"/>
    </row>
    <row r="84" spans="1:20" ht="15" customHeight="1" x14ac:dyDescent="0.4">
      <c r="A84" s="164">
        <v>78</v>
      </c>
      <c r="B84" s="171" t="str">
        <f>IF(※集計※障害学生情報入力シート!G106="","",INDEX(障害学生情報入力シート!E:E,※集計※障害学生情報入力シート!G106,1))</f>
        <v/>
      </c>
      <c r="C84" s="172" t="str">
        <f>IF(※集計※障害学生情報入力シート!G106="","",INDEX(障害学生情報入力シート!F:F,※集計※障害学生情報入力シート!G106,1))</f>
        <v/>
      </c>
      <c r="D84" s="173" t="str">
        <f>IF(※集計※障害学生情報入力シート!G106="","",INDEX(障害学生情報入力シート!$I:$I,※集計※障害学生情報入力シート!G106,1))</f>
        <v/>
      </c>
      <c r="E84" s="174">
        <f t="shared" si="1"/>
        <v>0</v>
      </c>
      <c r="F84" s="235">
        <f>IF(※集計※障害学生情報入力シート!G106="",0,INDEX(※集計※障害学生情報入力シート!K:K,※集計※障害学生情報入力シート!G106,1))</f>
        <v>0</v>
      </c>
      <c r="G84" s="236">
        <f>IF(※集計※障害学生情報入力シート!G106="",0,INDEX(※集計※障害学生情報入力シート!L:L,※集計※障害学生情報入力シート!G106,1))</f>
        <v>0</v>
      </c>
      <c r="H84" s="169" t="str">
        <f>IF(※集計※障害学生情報入力シート!G106="","",INDEX(障害学生情報入力シート!D:D,※集計※障害学生情報入力シート!G106,1))</f>
        <v/>
      </c>
      <c r="I84" s="24" t="e">
        <f>VLOOKUP($D84,診断名検索!$G:$K,3,FALSE)</f>
        <v>#N/A</v>
      </c>
      <c r="J84" s="24" t="e">
        <f>VLOOKUP($D84,診断名検索!$G:$K,4,FALSE)</f>
        <v>#N/A</v>
      </c>
      <c r="K84" s="24" t="e">
        <f>VLOOKUP($D84,診断名検索!$G:$K,2,FALSE)</f>
        <v>#N/A</v>
      </c>
      <c r="L84" s="24" t="e">
        <f>VLOOKUP($D84,診断名検索!$G:$K,5,FALSE)</f>
        <v>#N/A</v>
      </c>
      <c r="M84" s="261">
        <v>78</v>
      </c>
      <c r="N84" s="266"/>
      <c r="O84" s="266"/>
      <c r="P84" s="267"/>
      <c r="Q84" s="247"/>
      <c r="R84" s="268"/>
      <c r="S84" s="248"/>
      <c r="T84" s="265"/>
    </row>
    <row r="85" spans="1:20" ht="15" customHeight="1" x14ac:dyDescent="0.4">
      <c r="A85" s="164">
        <v>79</v>
      </c>
      <c r="B85" s="171" t="str">
        <f>IF(※集計※障害学生情報入力シート!G107="","",INDEX(障害学生情報入力シート!E:E,※集計※障害学生情報入力シート!G107,1))</f>
        <v/>
      </c>
      <c r="C85" s="172" t="str">
        <f>IF(※集計※障害学生情報入力シート!G107="","",INDEX(障害学生情報入力シート!F:F,※集計※障害学生情報入力シート!G107,1))</f>
        <v/>
      </c>
      <c r="D85" s="173" t="str">
        <f>IF(※集計※障害学生情報入力シート!G107="","",INDEX(障害学生情報入力シート!$I:$I,※集計※障害学生情報入力シート!G107,1))</f>
        <v/>
      </c>
      <c r="E85" s="174">
        <f t="shared" si="1"/>
        <v>0</v>
      </c>
      <c r="F85" s="235">
        <f>IF(※集計※障害学生情報入力シート!G107="",0,INDEX(※集計※障害学生情報入力シート!K:K,※集計※障害学生情報入力シート!G107,1))</f>
        <v>0</v>
      </c>
      <c r="G85" s="236">
        <f>IF(※集計※障害学生情報入力シート!G107="",0,INDEX(※集計※障害学生情報入力シート!L:L,※集計※障害学生情報入力シート!G107,1))</f>
        <v>0</v>
      </c>
      <c r="H85" s="169" t="str">
        <f>IF(※集計※障害学生情報入力シート!G107="","",INDEX(障害学生情報入力シート!D:D,※集計※障害学生情報入力シート!G107,1))</f>
        <v/>
      </c>
      <c r="I85" s="24" t="e">
        <f>VLOOKUP($D85,診断名検索!$G:$K,3,FALSE)</f>
        <v>#N/A</v>
      </c>
      <c r="J85" s="24" t="e">
        <f>VLOOKUP($D85,診断名検索!$G:$K,4,FALSE)</f>
        <v>#N/A</v>
      </c>
      <c r="K85" s="24" t="e">
        <f>VLOOKUP($D85,診断名検索!$G:$K,2,FALSE)</f>
        <v>#N/A</v>
      </c>
      <c r="L85" s="24" t="e">
        <f>VLOOKUP($D85,診断名検索!$G:$K,5,FALSE)</f>
        <v>#N/A</v>
      </c>
      <c r="M85" s="261">
        <v>79</v>
      </c>
      <c r="N85" s="266"/>
      <c r="O85" s="266"/>
      <c r="P85" s="267"/>
      <c r="Q85" s="247"/>
      <c r="R85" s="268"/>
      <c r="S85" s="248"/>
      <c r="T85" s="265"/>
    </row>
    <row r="86" spans="1:20" ht="15" customHeight="1" x14ac:dyDescent="0.4">
      <c r="A86" s="164">
        <v>80</v>
      </c>
      <c r="B86" s="171" t="str">
        <f>IF(※集計※障害学生情報入力シート!G108="","",INDEX(障害学生情報入力シート!E:E,※集計※障害学生情報入力シート!G108,1))</f>
        <v/>
      </c>
      <c r="C86" s="172" t="str">
        <f>IF(※集計※障害学生情報入力シート!G108="","",INDEX(障害学生情報入力シート!F:F,※集計※障害学生情報入力シート!G108,1))</f>
        <v/>
      </c>
      <c r="D86" s="173" t="str">
        <f>IF(※集計※障害学生情報入力シート!G108="","",INDEX(障害学生情報入力シート!$I:$I,※集計※障害学生情報入力シート!G108,1))</f>
        <v/>
      </c>
      <c r="E86" s="174">
        <f t="shared" si="1"/>
        <v>0</v>
      </c>
      <c r="F86" s="235">
        <f>IF(※集計※障害学生情報入力シート!G108="",0,INDEX(※集計※障害学生情報入力シート!K:K,※集計※障害学生情報入力シート!G108,1))</f>
        <v>0</v>
      </c>
      <c r="G86" s="236">
        <f>IF(※集計※障害学生情報入力シート!G108="",0,INDEX(※集計※障害学生情報入力シート!L:L,※集計※障害学生情報入力シート!G108,1))</f>
        <v>0</v>
      </c>
      <c r="H86" s="169" t="str">
        <f>IF(※集計※障害学生情報入力シート!G108="","",INDEX(障害学生情報入力シート!D:D,※集計※障害学生情報入力シート!G108,1))</f>
        <v/>
      </c>
      <c r="I86" s="24" t="e">
        <f>VLOOKUP($D86,診断名検索!$G:$K,3,FALSE)</f>
        <v>#N/A</v>
      </c>
      <c r="J86" s="24" t="e">
        <f>VLOOKUP($D86,診断名検索!$G:$K,4,FALSE)</f>
        <v>#N/A</v>
      </c>
      <c r="K86" s="24" t="e">
        <f>VLOOKUP($D86,診断名検索!$G:$K,2,FALSE)</f>
        <v>#N/A</v>
      </c>
      <c r="L86" s="24" t="e">
        <f>VLOOKUP($D86,診断名検索!$G:$K,5,FALSE)</f>
        <v>#N/A</v>
      </c>
      <c r="M86" s="261">
        <v>80</v>
      </c>
      <c r="N86" s="266"/>
      <c r="O86" s="266"/>
      <c r="P86" s="267"/>
      <c r="Q86" s="247"/>
      <c r="R86" s="268"/>
      <c r="S86" s="248"/>
      <c r="T86" s="265"/>
    </row>
    <row r="87" spans="1:20" ht="15" customHeight="1" x14ac:dyDescent="0.4">
      <c r="A87" s="164">
        <v>81</v>
      </c>
      <c r="B87" s="171" t="str">
        <f>IF(※集計※障害学生情報入力シート!G109="","",INDEX(障害学生情報入力シート!E:E,※集計※障害学生情報入力シート!G109,1))</f>
        <v/>
      </c>
      <c r="C87" s="172" t="str">
        <f>IF(※集計※障害学生情報入力シート!G109="","",INDEX(障害学生情報入力シート!F:F,※集計※障害学生情報入力シート!G109,1))</f>
        <v/>
      </c>
      <c r="D87" s="173" t="str">
        <f>IF(※集計※障害学生情報入力シート!G109="","",INDEX(障害学生情報入力シート!$I:$I,※集計※障害学生情報入力シート!G109,1))</f>
        <v/>
      </c>
      <c r="E87" s="174">
        <f t="shared" si="1"/>
        <v>0</v>
      </c>
      <c r="F87" s="235">
        <f>IF(※集計※障害学生情報入力シート!G109="",0,INDEX(※集計※障害学生情報入力シート!K:K,※集計※障害学生情報入力シート!G109,1))</f>
        <v>0</v>
      </c>
      <c r="G87" s="236">
        <f>IF(※集計※障害学生情報入力シート!G109="",0,INDEX(※集計※障害学生情報入力シート!L:L,※集計※障害学生情報入力シート!G109,1))</f>
        <v>0</v>
      </c>
      <c r="H87" s="169" t="str">
        <f>IF(※集計※障害学生情報入力シート!G109="","",INDEX(障害学生情報入力シート!D:D,※集計※障害学生情報入力シート!G109,1))</f>
        <v/>
      </c>
      <c r="I87" s="24" t="e">
        <f>VLOOKUP($D87,診断名検索!$G:$K,3,FALSE)</f>
        <v>#N/A</v>
      </c>
      <c r="J87" s="24" t="e">
        <f>VLOOKUP($D87,診断名検索!$G:$K,4,FALSE)</f>
        <v>#N/A</v>
      </c>
      <c r="K87" s="24" t="e">
        <f>VLOOKUP($D87,診断名検索!$G:$K,2,FALSE)</f>
        <v>#N/A</v>
      </c>
      <c r="L87" s="24" t="e">
        <f>VLOOKUP($D87,診断名検索!$G:$K,5,FALSE)</f>
        <v>#N/A</v>
      </c>
      <c r="M87" s="261">
        <v>81</v>
      </c>
      <c r="N87" s="266"/>
      <c r="O87" s="266"/>
      <c r="P87" s="267"/>
      <c r="Q87" s="247"/>
      <c r="R87" s="268"/>
      <c r="S87" s="248"/>
      <c r="T87" s="265"/>
    </row>
    <row r="88" spans="1:20" ht="15" customHeight="1" x14ac:dyDescent="0.4">
      <c r="A88" s="164">
        <v>82</v>
      </c>
      <c r="B88" s="171" t="str">
        <f>IF(※集計※障害学生情報入力シート!G110="","",INDEX(障害学生情報入力シート!E:E,※集計※障害学生情報入力シート!G110,1))</f>
        <v/>
      </c>
      <c r="C88" s="172" t="str">
        <f>IF(※集計※障害学生情報入力シート!G110="","",INDEX(障害学生情報入力シート!F:F,※集計※障害学生情報入力シート!G110,1))</f>
        <v/>
      </c>
      <c r="D88" s="173" t="str">
        <f>IF(※集計※障害学生情報入力シート!G110="","",INDEX(障害学生情報入力シート!$I:$I,※集計※障害学生情報入力シート!G110,1))</f>
        <v/>
      </c>
      <c r="E88" s="174">
        <f t="shared" si="1"/>
        <v>0</v>
      </c>
      <c r="F88" s="235">
        <f>IF(※集計※障害学生情報入力シート!G110="",0,INDEX(※集計※障害学生情報入力シート!K:K,※集計※障害学生情報入力シート!G110,1))</f>
        <v>0</v>
      </c>
      <c r="G88" s="236">
        <f>IF(※集計※障害学生情報入力シート!G110="",0,INDEX(※集計※障害学生情報入力シート!L:L,※集計※障害学生情報入力シート!G110,1))</f>
        <v>0</v>
      </c>
      <c r="H88" s="169" t="str">
        <f>IF(※集計※障害学生情報入力シート!G110="","",INDEX(障害学生情報入力シート!D:D,※集計※障害学生情報入力シート!G110,1))</f>
        <v/>
      </c>
      <c r="I88" s="24" t="e">
        <f>VLOOKUP($D88,診断名検索!$G:$K,3,FALSE)</f>
        <v>#N/A</v>
      </c>
      <c r="J88" s="24" t="e">
        <f>VLOOKUP($D88,診断名検索!$G:$K,4,FALSE)</f>
        <v>#N/A</v>
      </c>
      <c r="K88" s="24" t="e">
        <f>VLOOKUP($D88,診断名検索!$G:$K,2,FALSE)</f>
        <v>#N/A</v>
      </c>
      <c r="L88" s="24" t="e">
        <f>VLOOKUP($D88,診断名検索!$G:$K,5,FALSE)</f>
        <v>#N/A</v>
      </c>
      <c r="M88" s="261">
        <v>82</v>
      </c>
      <c r="N88" s="266"/>
      <c r="O88" s="266"/>
      <c r="P88" s="267"/>
      <c r="Q88" s="247"/>
      <c r="R88" s="268"/>
      <c r="S88" s="248"/>
      <c r="T88" s="265"/>
    </row>
    <row r="89" spans="1:20" ht="15" customHeight="1" x14ac:dyDescent="0.4">
      <c r="A89" s="164">
        <v>83</v>
      </c>
      <c r="B89" s="171" t="str">
        <f>IF(※集計※障害学生情報入力シート!G111="","",INDEX(障害学生情報入力シート!E:E,※集計※障害学生情報入力シート!G111,1))</f>
        <v/>
      </c>
      <c r="C89" s="172" t="str">
        <f>IF(※集計※障害学生情報入力シート!G111="","",INDEX(障害学生情報入力シート!F:F,※集計※障害学生情報入力シート!G111,1))</f>
        <v/>
      </c>
      <c r="D89" s="173" t="str">
        <f>IF(※集計※障害学生情報入力シート!G111="","",INDEX(障害学生情報入力シート!$I:$I,※集計※障害学生情報入力シート!G111,1))</f>
        <v/>
      </c>
      <c r="E89" s="174">
        <f t="shared" si="1"/>
        <v>0</v>
      </c>
      <c r="F89" s="235">
        <f>IF(※集計※障害学生情報入力シート!G111="",0,INDEX(※集計※障害学生情報入力シート!K:K,※集計※障害学生情報入力シート!G111,1))</f>
        <v>0</v>
      </c>
      <c r="G89" s="236">
        <f>IF(※集計※障害学生情報入力シート!G111="",0,INDEX(※集計※障害学生情報入力シート!L:L,※集計※障害学生情報入力シート!G111,1))</f>
        <v>0</v>
      </c>
      <c r="H89" s="169" t="str">
        <f>IF(※集計※障害学生情報入力シート!G111="","",INDEX(障害学生情報入力シート!D:D,※集計※障害学生情報入力シート!G111,1))</f>
        <v/>
      </c>
      <c r="I89" s="24" t="e">
        <f>VLOOKUP($D89,診断名検索!$G:$K,3,FALSE)</f>
        <v>#N/A</v>
      </c>
      <c r="J89" s="24" t="e">
        <f>VLOOKUP($D89,診断名検索!$G:$K,4,FALSE)</f>
        <v>#N/A</v>
      </c>
      <c r="K89" s="24" t="e">
        <f>VLOOKUP($D89,診断名検索!$G:$K,2,FALSE)</f>
        <v>#N/A</v>
      </c>
      <c r="L89" s="24" t="e">
        <f>VLOOKUP($D89,診断名検索!$G:$K,5,FALSE)</f>
        <v>#N/A</v>
      </c>
      <c r="M89" s="261">
        <v>83</v>
      </c>
      <c r="N89" s="266"/>
      <c r="O89" s="266"/>
      <c r="P89" s="267"/>
      <c r="Q89" s="247"/>
      <c r="R89" s="268"/>
      <c r="S89" s="248"/>
      <c r="T89" s="265"/>
    </row>
    <row r="90" spans="1:20" ht="15" customHeight="1" x14ac:dyDescent="0.4">
      <c r="A90" s="164">
        <v>84</v>
      </c>
      <c r="B90" s="171" t="str">
        <f>IF(※集計※障害学生情報入力シート!G112="","",INDEX(障害学生情報入力シート!E:E,※集計※障害学生情報入力シート!G112,1))</f>
        <v/>
      </c>
      <c r="C90" s="172" t="str">
        <f>IF(※集計※障害学生情報入力シート!G112="","",INDEX(障害学生情報入力シート!F:F,※集計※障害学生情報入力シート!G112,1))</f>
        <v/>
      </c>
      <c r="D90" s="173" t="str">
        <f>IF(※集計※障害学生情報入力シート!G112="","",INDEX(障害学生情報入力シート!$I:$I,※集計※障害学生情報入力シート!G112,1))</f>
        <v/>
      </c>
      <c r="E90" s="174">
        <f t="shared" si="1"/>
        <v>0</v>
      </c>
      <c r="F90" s="235">
        <f>IF(※集計※障害学生情報入力シート!G112="",0,INDEX(※集計※障害学生情報入力シート!K:K,※集計※障害学生情報入力シート!G112,1))</f>
        <v>0</v>
      </c>
      <c r="G90" s="236">
        <f>IF(※集計※障害学生情報入力シート!G112="",0,INDEX(※集計※障害学生情報入力シート!L:L,※集計※障害学生情報入力シート!G112,1))</f>
        <v>0</v>
      </c>
      <c r="H90" s="169" t="str">
        <f>IF(※集計※障害学生情報入力シート!G112="","",INDEX(障害学生情報入力シート!D:D,※集計※障害学生情報入力シート!G112,1))</f>
        <v/>
      </c>
      <c r="I90" s="24" t="e">
        <f>VLOOKUP($D90,診断名検索!$G:$K,3,FALSE)</f>
        <v>#N/A</v>
      </c>
      <c r="J90" s="24" t="e">
        <f>VLOOKUP($D90,診断名検索!$G:$K,4,FALSE)</f>
        <v>#N/A</v>
      </c>
      <c r="K90" s="24" t="e">
        <f>VLOOKUP($D90,診断名検索!$G:$K,2,FALSE)</f>
        <v>#N/A</v>
      </c>
      <c r="L90" s="24" t="e">
        <f>VLOOKUP($D90,診断名検索!$G:$K,5,FALSE)</f>
        <v>#N/A</v>
      </c>
      <c r="M90" s="261">
        <v>84</v>
      </c>
      <c r="N90" s="266"/>
      <c r="O90" s="266"/>
      <c r="P90" s="267"/>
      <c r="Q90" s="247"/>
      <c r="R90" s="268"/>
      <c r="S90" s="248"/>
      <c r="T90" s="265"/>
    </row>
    <row r="91" spans="1:20" ht="15" customHeight="1" x14ac:dyDescent="0.4">
      <c r="A91" s="164">
        <v>85</v>
      </c>
      <c r="B91" s="171" t="str">
        <f>IF(※集計※障害学生情報入力シート!G113="","",INDEX(障害学生情報入力シート!E:E,※集計※障害学生情報入力シート!G113,1))</f>
        <v/>
      </c>
      <c r="C91" s="172" t="str">
        <f>IF(※集計※障害学生情報入力シート!G113="","",INDEX(障害学生情報入力シート!F:F,※集計※障害学生情報入力シート!G113,1))</f>
        <v/>
      </c>
      <c r="D91" s="173" t="str">
        <f>IF(※集計※障害学生情報入力シート!G113="","",INDEX(障害学生情報入力シート!$I:$I,※集計※障害学生情報入力シート!G113,1))</f>
        <v/>
      </c>
      <c r="E91" s="174">
        <f t="shared" si="1"/>
        <v>0</v>
      </c>
      <c r="F91" s="235">
        <f>IF(※集計※障害学生情報入力シート!G113="",0,INDEX(※集計※障害学生情報入力シート!K:K,※集計※障害学生情報入力シート!G113,1))</f>
        <v>0</v>
      </c>
      <c r="G91" s="236">
        <f>IF(※集計※障害学生情報入力シート!G113="",0,INDEX(※集計※障害学生情報入力シート!L:L,※集計※障害学生情報入力シート!G113,1))</f>
        <v>0</v>
      </c>
      <c r="H91" s="169" t="str">
        <f>IF(※集計※障害学生情報入力シート!G113="","",INDEX(障害学生情報入力シート!D:D,※集計※障害学生情報入力シート!G113,1))</f>
        <v/>
      </c>
      <c r="I91" s="24" t="e">
        <f>VLOOKUP($D91,診断名検索!$G:$K,3,FALSE)</f>
        <v>#N/A</v>
      </c>
      <c r="J91" s="24" t="e">
        <f>VLOOKUP($D91,診断名検索!$G:$K,4,FALSE)</f>
        <v>#N/A</v>
      </c>
      <c r="K91" s="24" t="e">
        <f>VLOOKUP($D91,診断名検索!$G:$K,2,FALSE)</f>
        <v>#N/A</v>
      </c>
      <c r="L91" s="24" t="e">
        <f>VLOOKUP($D91,診断名検索!$G:$K,5,FALSE)</f>
        <v>#N/A</v>
      </c>
      <c r="M91" s="261">
        <v>85</v>
      </c>
      <c r="N91" s="266"/>
      <c r="O91" s="266"/>
      <c r="P91" s="267"/>
      <c r="Q91" s="247"/>
      <c r="R91" s="268"/>
      <c r="S91" s="248"/>
      <c r="T91" s="265"/>
    </row>
    <row r="92" spans="1:20" ht="15" customHeight="1" x14ac:dyDescent="0.4">
      <c r="A92" s="164">
        <v>86</v>
      </c>
      <c r="B92" s="171" t="str">
        <f>IF(※集計※障害学生情報入力シート!G114="","",INDEX(障害学生情報入力シート!E:E,※集計※障害学生情報入力シート!G114,1))</f>
        <v/>
      </c>
      <c r="C92" s="172" t="str">
        <f>IF(※集計※障害学生情報入力シート!G114="","",INDEX(障害学生情報入力シート!F:F,※集計※障害学生情報入力シート!G114,1))</f>
        <v/>
      </c>
      <c r="D92" s="173" t="str">
        <f>IF(※集計※障害学生情報入力シート!G114="","",INDEX(障害学生情報入力シート!$I:$I,※集計※障害学生情報入力シート!G114,1))</f>
        <v/>
      </c>
      <c r="E92" s="174">
        <f t="shared" si="1"/>
        <v>0</v>
      </c>
      <c r="F92" s="235">
        <f>IF(※集計※障害学生情報入力シート!G114="",0,INDEX(※集計※障害学生情報入力シート!K:K,※集計※障害学生情報入力シート!G114,1))</f>
        <v>0</v>
      </c>
      <c r="G92" s="236">
        <f>IF(※集計※障害学生情報入力シート!G114="",0,INDEX(※集計※障害学生情報入力シート!L:L,※集計※障害学生情報入力シート!G114,1))</f>
        <v>0</v>
      </c>
      <c r="H92" s="169" t="str">
        <f>IF(※集計※障害学生情報入力シート!G114="","",INDEX(障害学生情報入力シート!D:D,※集計※障害学生情報入力シート!G114,1))</f>
        <v/>
      </c>
      <c r="I92" s="24" t="e">
        <f>VLOOKUP($D92,診断名検索!$G:$K,3,FALSE)</f>
        <v>#N/A</v>
      </c>
      <c r="J92" s="24" t="e">
        <f>VLOOKUP($D92,診断名検索!$G:$K,4,FALSE)</f>
        <v>#N/A</v>
      </c>
      <c r="K92" s="24" t="e">
        <f>VLOOKUP($D92,診断名検索!$G:$K,2,FALSE)</f>
        <v>#N/A</v>
      </c>
      <c r="L92" s="24" t="e">
        <f>VLOOKUP($D92,診断名検索!$G:$K,5,FALSE)</f>
        <v>#N/A</v>
      </c>
      <c r="M92" s="261">
        <v>86</v>
      </c>
      <c r="N92" s="266"/>
      <c r="O92" s="266"/>
      <c r="P92" s="267"/>
      <c r="Q92" s="247"/>
      <c r="R92" s="268"/>
      <c r="S92" s="248"/>
      <c r="T92" s="265"/>
    </row>
    <row r="93" spans="1:20" ht="15" customHeight="1" x14ac:dyDescent="0.4">
      <c r="A93" s="164">
        <v>87</v>
      </c>
      <c r="B93" s="171" t="str">
        <f>IF(※集計※障害学生情報入力シート!G115="","",INDEX(障害学生情報入力シート!E:E,※集計※障害学生情報入力シート!G115,1))</f>
        <v/>
      </c>
      <c r="C93" s="172" t="str">
        <f>IF(※集計※障害学生情報入力シート!G115="","",INDEX(障害学生情報入力シート!F:F,※集計※障害学生情報入力シート!G115,1))</f>
        <v/>
      </c>
      <c r="D93" s="173" t="str">
        <f>IF(※集計※障害学生情報入力シート!G115="","",INDEX(障害学生情報入力シート!$I:$I,※集計※障害学生情報入力シート!G115,1))</f>
        <v/>
      </c>
      <c r="E93" s="174">
        <f t="shared" si="1"/>
        <v>0</v>
      </c>
      <c r="F93" s="235">
        <f>IF(※集計※障害学生情報入力シート!G115="",0,INDEX(※集計※障害学生情報入力シート!K:K,※集計※障害学生情報入力シート!G115,1))</f>
        <v>0</v>
      </c>
      <c r="G93" s="236">
        <f>IF(※集計※障害学生情報入力シート!G115="",0,INDEX(※集計※障害学生情報入力シート!L:L,※集計※障害学生情報入力シート!G115,1))</f>
        <v>0</v>
      </c>
      <c r="H93" s="169" t="str">
        <f>IF(※集計※障害学生情報入力シート!G115="","",INDEX(障害学生情報入力シート!D:D,※集計※障害学生情報入力シート!G115,1))</f>
        <v/>
      </c>
      <c r="I93" s="24" t="e">
        <f>VLOOKUP($D93,診断名検索!$G:$K,3,FALSE)</f>
        <v>#N/A</v>
      </c>
      <c r="J93" s="24" t="e">
        <f>VLOOKUP($D93,診断名検索!$G:$K,4,FALSE)</f>
        <v>#N/A</v>
      </c>
      <c r="K93" s="24" t="e">
        <f>VLOOKUP($D93,診断名検索!$G:$K,2,FALSE)</f>
        <v>#N/A</v>
      </c>
      <c r="L93" s="24" t="e">
        <f>VLOOKUP($D93,診断名検索!$G:$K,5,FALSE)</f>
        <v>#N/A</v>
      </c>
      <c r="M93" s="261">
        <v>87</v>
      </c>
      <c r="N93" s="266"/>
      <c r="O93" s="266"/>
      <c r="P93" s="267"/>
      <c r="Q93" s="247"/>
      <c r="R93" s="268"/>
      <c r="S93" s="248"/>
      <c r="T93" s="265"/>
    </row>
    <row r="94" spans="1:20" ht="15" customHeight="1" x14ac:dyDescent="0.4">
      <c r="A94" s="164">
        <v>88</v>
      </c>
      <c r="B94" s="171" t="str">
        <f>IF(※集計※障害学生情報入力シート!G116="","",INDEX(障害学生情報入力シート!E:E,※集計※障害学生情報入力シート!G116,1))</f>
        <v/>
      </c>
      <c r="C94" s="172" t="str">
        <f>IF(※集計※障害学生情報入力シート!G116="","",INDEX(障害学生情報入力シート!F:F,※集計※障害学生情報入力シート!G116,1))</f>
        <v/>
      </c>
      <c r="D94" s="173" t="str">
        <f>IF(※集計※障害学生情報入力シート!G116="","",INDEX(障害学生情報入力シート!$I:$I,※集計※障害学生情報入力シート!G116,1))</f>
        <v/>
      </c>
      <c r="E94" s="174">
        <f t="shared" si="1"/>
        <v>0</v>
      </c>
      <c r="F94" s="235">
        <f>IF(※集計※障害学生情報入力シート!G116="",0,INDEX(※集計※障害学生情報入力シート!K:K,※集計※障害学生情報入力シート!G116,1))</f>
        <v>0</v>
      </c>
      <c r="G94" s="236">
        <f>IF(※集計※障害学生情報入力シート!G116="",0,INDEX(※集計※障害学生情報入力シート!L:L,※集計※障害学生情報入力シート!G116,1))</f>
        <v>0</v>
      </c>
      <c r="H94" s="169" t="str">
        <f>IF(※集計※障害学生情報入力シート!G116="","",INDEX(障害学生情報入力シート!D:D,※集計※障害学生情報入力シート!G116,1))</f>
        <v/>
      </c>
      <c r="I94" s="24" t="e">
        <f>VLOOKUP($D94,診断名検索!$G:$K,3,FALSE)</f>
        <v>#N/A</v>
      </c>
      <c r="J94" s="24" t="e">
        <f>VLOOKUP($D94,診断名検索!$G:$K,4,FALSE)</f>
        <v>#N/A</v>
      </c>
      <c r="K94" s="24" t="e">
        <f>VLOOKUP($D94,診断名検索!$G:$K,2,FALSE)</f>
        <v>#N/A</v>
      </c>
      <c r="L94" s="24" t="e">
        <f>VLOOKUP($D94,診断名検索!$G:$K,5,FALSE)</f>
        <v>#N/A</v>
      </c>
      <c r="M94" s="261">
        <v>88</v>
      </c>
      <c r="N94" s="266"/>
      <c r="O94" s="266"/>
      <c r="P94" s="267"/>
      <c r="Q94" s="247"/>
      <c r="R94" s="268"/>
      <c r="S94" s="248"/>
      <c r="T94" s="265"/>
    </row>
    <row r="95" spans="1:20" ht="15" customHeight="1" x14ac:dyDescent="0.4">
      <c r="A95" s="164">
        <v>89</v>
      </c>
      <c r="B95" s="171" t="str">
        <f>IF(※集計※障害学生情報入力シート!G117="","",INDEX(障害学生情報入力シート!E:E,※集計※障害学生情報入力シート!G117,1))</f>
        <v/>
      </c>
      <c r="C95" s="172" t="str">
        <f>IF(※集計※障害学生情報入力シート!G117="","",INDEX(障害学生情報入力シート!F:F,※集計※障害学生情報入力シート!G117,1))</f>
        <v/>
      </c>
      <c r="D95" s="173" t="str">
        <f>IF(※集計※障害学生情報入力シート!G117="","",INDEX(障害学生情報入力シート!$I:$I,※集計※障害学生情報入力シート!G117,1))</f>
        <v/>
      </c>
      <c r="E95" s="174">
        <f t="shared" si="1"/>
        <v>0</v>
      </c>
      <c r="F95" s="235">
        <f>IF(※集計※障害学生情報入力シート!G117="",0,INDEX(※集計※障害学生情報入力シート!K:K,※集計※障害学生情報入力シート!G117,1))</f>
        <v>0</v>
      </c>
      <c r="G95" s="236">
        <f>IF(※集計※障害学生情報入力シート!G117="",0,INDEX(※集計※障害学生情報入力シート!L:L,※集計※障害学生情報入力シート!G117,1))</f>
        <v>0</v>
      </c>
      <c r="H95" s="169" t="str">
        <f>IF(※集計※障害学生情報入力シート!G117="","",INDEX(障害学生情報入力シート!D:D,※集計※障害学生情報入力シート!G117,1))</f>
        <v/>
      </c>
      <c r="I95" s="24" t="e">
        <f>VLOOKUP($D95,診断名検索!$G:$K,3,FALSE)</f>
        <v>#N/A</v>
      </c>
      <c r="J95" s="24" t="e">
        <f>VLOOKUP($D95,診断名検索!$G:$K,4,FALSE)</f>
        <v>#N/A</v>
      </c>
      <c r="K95" s="24" t="e">
        <f>VLOOKUP($D95,診断名検索!$G:$K,2,FALSE)</f>
        <v>#N/A</v>
      </c>
      <c r="L95" s="24" t="e">
        <f>VLOOKUP($D95,診断名検索!$G:$K,5,FALSE)</f>
        <v>#N/A</v>
      </c>
      <c r="M95" s="261">
        <v>89</v>
      </c>
      <c r="N95" s="266"/>
      <c r="O95" s="266"/>
      <c r="P95" s="267"/>
      <c r="Q95" s="247"/>
      <c r="R95" s="268"/>
      <c r="S95" s="248"/>
      <c r="T95" s="265"/>
    </row>
    <row r="96" spans="1:20" ht="15" customHeight="1" x14ac:dyDescent="0.4">
      <c r="A96" s="164">
        <v>90</v>
      </c>
      <c r="B96" s="171" t="str">
        <f>IF(※集計※障害学生情報入力シート!G118="","",INDEX(障害学生情報入力シート!E:E,※集計※障害学生情報入力シート!G118,1))</f>
        <v/>
      </c>
      <c r="C96" s="172" t="str">
        <f>IF(※集計※障害学生情報入力シート!G118="","",INDEX(障害学生情報入力シート!F:F,※集計※障害学生情報入力シート!G118,1))</f>
        <v/>
      </c>
      <c r="D96" s="173" t="str">
        <f>IF(※集計※障害学生情報入力シート!G118="","",INDEX(障害学生情報入力シート!$I:$I,※集計※障害学生情報入力シート!G118,1))</f>
        <v/>
      </c>
      <c r="E96" s="174">
        <f t="shared" si="1"/>
        <v>0</v>
      </c>
      <c r="F96" s="235">
        <f>IF(※集計※障害学生情報入力シート!G118="",0,INDEX(※集計※障害学生情報入力シート!K:K,※集計※障害学生情報入力シート!G118,1))</f>
        <v>0</v>
      </c>
      <c r="G96" s="236">
        <f>IF(※集計※障害学生情報入力シート!G118="",0,INDEX(※集計※障害学生情報入力シート!L:L,※集計※障害学生情報入力シート!G118,1))</f>
        <v>0</v>
      </c>
      <c r="H96" s="169" t="str">
        <f>IF(※集計※障害学生情報入力シート!G118="","",INDEX(障害学生情報入力シート!D:D,※集計※障害学生情報入力シート!G118,1))</f>
        <v/>
      </c>
      <c r="I96" s="24" t="e">
        <f>VLOOKUP($D96,診断名検索!$G:$K,3,FALSE)</f>
        <v>#N/A</v>
      </c>
      <c r="J96" s="24" t="e">
        <f>VLOOKUP($D96,診断名検索!$G:$K,4,FALSE)</f>
        <v>#N/A</v>
      </c>
      <c r="K96" s="24" t="e">
        <f>VLOOKUP($D96,診断名検索!$G:$K,2,FALSE)</f>
        <v>#N/A</v>
      </c>
      <c r="L96" s="24" t="e">
        <f>VLOOKUP($D96,診断名検索!$G:$K,5,FALSE)</f>
        <v>#N/A</v>
      </c>
      <c r="M96" s="261">
        <v>90</v>
      </c>
      <c r="N96" s="266"/>
      <c r="O96" s="266"/>
      <c r="P96" s="267"/>
      <c r="Q96" s="247"/>
      <c r="R96" s="268"/>
      <c r="S96" s="248"/>
      <c r="T96" s="265"/>
    </row>
    <row r="97" spans="1:24" ht="15" customHeight="1" x14ac:dyDescent="0.4">
      <c r="A97" s="164">
        <v>91</v>
      </c>
      <c r="B97" s="171" t="str">
        <f>IF(※集計※障害学生情報入力シート!G119="","",INDEX(障害学生情報入力シート!E:E,※集計※障害学生情報入力シート!G119,1))</f>
        <v/>
      </c>
      <c r="C97" s="172" t="str">
        <f>IF(※集計※障害学生情報入力シート!G119="","",INDEX(障害学生情報入力シート!F:F,※集計※障害学生情報入力シート!G119,1))</f>
        <v/>
      </c>
      <c r="D97" s="173" t="str">
        <f>IF(※集計※障害学生情報入力シート!G119="","",INDEX(障害学生情報入力シート!$I:$I,※集計※障害学生情報入力シート!G119,1))</f>
        <v/>
      </c>
      <c r="E97" s="174">
        <f t="shared" si="1"/>
        <v>0</v>
      </c>
      <c r="F97" s="235">
        <f>IF(※集計※障害学生情報入力シート!G119="",0,INDEX(※集計※障害学生情報入力シート!K:K,※集計※障害学生情報入力シート!G119,1))</f>
        <v>0</v>
      </c>
      <c r="G97" s="236">
        <f>IF(※集計※障害学生情報入力シート!G119="",0,INDEX(※集計※障害学生情報入力シート!L:L,※集計※障害学生情報入力シート!G119,1))</f>
        <v>0</v>
      </c>
      <c r="H97" s="169" t="str">
        <f>IF(※集計※障害学生情報入力シート!G119="","",INDEX(障害学生情報入力シート!D:D,※集計※障害学生情報入力シート!G119,1))</f>
        <v/>
      </c>
      <c r="I97" s="24" t="e">
        <f>VLOOKUP($D97,診断名検索!$G:$K,3,FALSE)</f>
        <v>#N/A</v>
      </c>
      <c r="J97" s="24" t="e">
        <f>VLOOKUP($D97,診断名検索!$G:$K,4,FALSE)</f>
        <v>#N/A</v>
      </c>
      <c r="K97" s="24" t="e">
        <f>VLOOKUP($D97,診断名検索!$G:$K,2,FALSE)</f>
        <v>#N/A</v>
      </c>
      <c r="L97" s="24" t="e">
        <f>VLOOKUP($D97,診断名検索!$G:$K,5,FALSE)</f>
        <v>#N/A</v>
      </c>
      <c r="M97" s="261">
        <v>91</v>
      </c>
      <c r="N97" s="266"/>
      <c r="O97" s="266"/>
      <c r="P97" s="267"/>
      <c r="Q97" s="247"/>
      <c r="R97" s="268"/>
      <c r="S97" s="248"/>
      <c r="T97" s="265"/>
    </row>
    <row r="98" spans="1:24" ht="15" customHeight="1" x14ac:dyDescent="0.4">
      <c r="A98" s="164">
        <v>92</v>
      </c>
      <c r="B98" s="171" t="str">
        <f>IF(※集計※障害学生情報入力シート!G120="","",INDEX(障害学生情報入力シート!E:E,※集計※障害学生情報入力シート!G120,1))</f>
        <v/>
      </c>
      <c r="C98" s="172" t="str">
        <f>IF(※集計※障害学生情報入力シート!G120="","",INDEX(障害学生情報入力シート!F:F,※集計※障害学生情報入力シート!G120,1))</f>
        <v/>
      </c>
      <c r="D98" s="173" t="str">
        <f>IF(※集計※障害学生情報入力シート!G120="","",INDEX(障害学生情報入力シート!$I:$I,※集計※障害学生情報入力シート!G120,1))</f>
        <v/>
      </c>
      <c r="E98" s="174">
        <f t="shared" si="1"/>
        <v>0</v>
      </c>
      <c r="F98" s="235">
        <f>IF(※集計※障害学生情報入力シート!G120="",0,INDEX(※集計※障害学生情報入力シート!K:K,※集計※障害学生情報入力シート!G120,1))</f>
        <v>0</v>
      </c>
      <c r="G98" s="236">
        <f>IF(※集計※障害学生情報入力シート!G120="",0,INDEX(※集計※障害学生情報入力シート!L:L,※集計※障害学生情報入力シート!G120,1))</f>
        <v>0</v>
      </c>
      <c r="H98" s="169" t="str">
        <f>IF(※集計※障害学生情報入力シート!G120="","",INDEX(障害学生情報入力シート!D:D,※集計※障害学生情報入力シート!G120,1))</f>
        <v/>
      </c>
      <c r="I98" s="24" t="e">
        <f>VLOOKUP($D98,診断名検索!$G:$K,3,FALSE)</f>
        <v>#N/A</v>
      </c>
      <c r="J98" s="24" t="e">
        <f>VLOOKUP($D98,診断名検索!$G:$K,4,FALSE)</f>
        <v>#N/A</v>
      </c>
      <c r="K98" s="24" t="e">
        <f>VLOOKUP($D98,診断名検索!$G:$K,2,FALSE)</f>
        <v>#N/A</v>
      </c>
      <c r="L98" s="24" t="e">
        <f>VLOOKUP($D98,診断名検索!$G:$K,5,FALSE)</f>
        <v>#N/A</v>
      </c>
      <c r="M98" s="261">
        <v>92</v>
      </c>
      <c r="N98" s="266"/>
      <c r="O98" s="266"/>
      <c r="P98" s="267"/>
      <c r="Q98" s="247"/>
      <c r="R98" s="268"/>
      <c r="S98" s="248"/>
      <c r="T98" s="265"/>
    </row>
    <row r="99" spans="1:24" ht="15" customHeight="1" x14ac:dyDescent="0.4">
      <c r="A99" s="164">
        <v>93</v>
      </c>
      <c r="B99" s="171" t="str">
        <f>IF(※集計※障害学生情報入力シート!G121="","",INDEX(障害学生情報入力シート!E:E,※集計※障害学生情報入力シート!G121,1))</f>
        <v/>
      </c>
      <c r="C99" s="172" t="str">
        <f>IF(※集計※障害学生情報入力シート!G121="","",INDEX(障害学生情報入力シート!F:F,※集計※障害学生情報入力シート!G121,1))</f>
        <v/>
      </c>
      <c r="D99" s="173" t="str">
        <f>IF(※集計※障害学生情報入力シート!G121="","",INDEX(障害学生情報入力シート!$I:$I,※集計※障害学生情報入力シート!G121,1))</f>
        <v/>
      </c>
      <c r="E99" s="174">
        <f t="shared" si="1"/>
        <v>0</v>
      </c>
      <c r="F99" s="235">
        <f>IF(※集計※障害学生情報入力シート!G121="",0,INDEX(※集計※障害学生情報入力シート!K:K,※集計※障害学生情報入力シート!G121,1))</f>
        <v>0</v>
      </c>
      <c r="G99" s="236">
        <f>IF(※集計※障害学生情報入力シート!G121="",0,INDEX(※集計※障害学生情報入力シート!L:L,※集計※障害学生情報入力シート!G121,1))</f>
        <v>0</v>
      </c>
      <c r="H99" s="169" t="str">
        <f>IF(※集計※障害学生情報入力シート!G121="","",INDEX(障害学生情報入力シート!D:D,※集計※障害学生情報入力シート!G121,1))</f>
        <v/>
      </c>
      <c r="I99" s="24" t="e">
        <f>VLOOKUP($D99,診断名検索!$G:$K,3,FALSE)</f>
        <v>#N/A</v>
      </c>
      <c r="J99" s="24" t="e">
        <f>VLOOKUP($D99,診断名検索!$G:$K,4,FALSE)</f>
        <v>#N/A</v>
      </c>
      <c r="K99" s="24" t="e">
        <f>VLOOKUP($D99,診断名検索!$G:$K,2,FALSE)</f>
        <v>#N/A</v>
      </c>
      <c r="L99" s="24" t="e">
        <f>VLOOKUP($D99,診断名検索!$G:$K,5,FALSE)</f>
        <v>#N/A</v>
      </c>
      <c r="M99" s="261">
        <v>93</v>
      </c>
      <c r="N99" s="266"/>
      <c r="O99" s="266"/>
      <c r="P99" s="267"/>
      <c r="Q99" s="247"/>
      <c r="R99" s="268"/>
      <c r="S99" s="248"/>
      <c r="T99" s="265"/>
    </row>
    <row r="100" spans="1:24" ht="15" customHeight="1" x14ac:dyDescent="0.4">
      <c r="A100" s="164">
        <v>94</v>
      </c>
      <c r="B100" s="171" t="str">
        <f>IF(※集計※障害学生情報入力シート!G122="","",INDEX(障害学生情報入力シート!E:E,※集計※障害学生情報入力シート!G122,1))</f>
        <v/>
      </c>
      <c r="C100" s="172" t="str">
        <f>IF(※集計※障害学生情報入力シート!G122="","",INDEX(障害学生情報入力シート!F:F,※集計※障害学生情報入力シート!G122,1))</f>
        <v/>
      </c>
      <c r="D100" s="173" t="str">
        <f>IF(※集計※障害学生情報入力シート!G122="","",INDEX(障害学生情報入力シート!$I:$I,※集計※障害学生情報入力シート!G122,1))</f>
        <v/>
      </c>
      <c r="E100" s="174">
        <f t="shared" si="1"/>
        <v>0</v>
      </c>
      <c r="F100" s="235">
        <f>IF(※集計※障害学生情報入力シート!G122="",0,INDEX(※集計※障害学生情報入力シート!K:K,※集計※障害学生情報入力シート!G122,1))</f>
        <v>0</v>
      </c>
      <c r="G100" s="236">
        <f>IF(※集計※障害学生情報入力シート!G122="",0,INDEX(※集計※障害学生情報入力シート!L:L,※集計※障害学生情報入力シート!G122,1))</f>
        <v>0</v>
      </c>
      <c r="H100" s="169" t="str">
        <f>IF(※集計※障害学生情報入力シート!G122="","",INDEX(障害学生情報入力シート!D:D,※集計※障害学生情報入力シート!G122,1))</f>
        <v/>
      </c>
      <c r="I100" s="24" t="e">
        <f>VLOOKUP($D100,診断名検索!$G:$K,3,FALSE)</f>
        <v>#N/A</v>
      </c>
      <c r="J100" s="24" t="e">
        <f>VLOOKUP($D100,診断名検索!$G:$K,4,FALSE)</f>
        <v>#N/A</v>
      </c>
      <c r="K100" s="24" t="e">
        <f>VLOOKUP($D100,診断名検索!$G:$K,2,FALSE)</f>
        <v>#N/A</v>
      </c>
      <c r="L100" s="24" t="e">
        <f>VLOOKUP($D100,診断名検索!$G:$K,5,FALSE)</f>
        <v>#N/A</v>
      </c>
      <c r="M100" s="261">
        <v>94</v>
      </c>
      <c r="N100" s="266"/>
      <c r="O100" s="266"/>
      <c r="P100" s="267"/>
      <c r="Q100" s="247"/>
      <c r="R100" s="268"/>
      <c r="S100" s="248"/>
      <c r="T100" s="265"/>
    </row>
    <row r="101" spans="1:24" ht="15" customHeight="1" x14ac:dyDescent="0.4">
      <c r="A101" s="164">
        <v>95</v>
      </c>
      <c r="B101" s="171" t="str">
        <f>IF(※集計※障害学生情報入力シート!G123="","",INDEX(障害学生情報入力シート!E:E,※集計※障害学生情報入力シート!G123,1))</f>
        <v/>
      </c>
      <c r="C101" s="172" t="str">
        <f>IF(※集計※障害学生情報入力シート!G123="","",INDEX(障害学生情報入力シート!F:F,※集計※障害学生情報入力シート!G123,1))</f>
        <v/>
      </c>
      <c r="D101" s="173" t="str">
        <f>IF(※集計※障害学生情報入力シート!G123="","",INDEX(障害学生情報入力シート!$I:$I,※集計※障害学生情報入力シート!G123,1))</f>
        <v/>
      </c>
      <c r="E101" s="174">
        <f t="shared" si="1"/>
        <v>0</v>
      </c>
      <c r="F101" s="235">
        <f>IF(※集計※障害学生情報入力シート!G123="",0,INDEX(※集計※障害学生情報入力シート!K:K,※集計※障害学生情報入力シート!G123,1))</f>
        <v>0</v>
      </c>
      <c r="G101" s="236">
        <f>IF(※集計※障害学生情報入力シート!G123="",0,INDEX(※集計※障害学生情報入力シート!L:L,※集計※障害学生情報入力シート!G123,1))</f>
        <v>0</v>
      </c>
      <c r="H101" s="169" t="str">
        <f>IF(※集計※障害学生情報入力シート!G123="","",INDEX(障害学生情報入力シート!D:D,※集計※障害学生情報入力シート!G123,1))</f>
        <v/>
      </c>
      <c r="I101" s="24" t="e">
        <f>VLOOKUP($D101,診断名検索!$G:$K,3,FALSE)</f>
        <v>#N/A</v>
      </c>
      <c r="J101" s="24" t="e">
        <f>VLOOKUP($D101,診断名検索!$G:$K,4,FALSE)</f>
        <v>#N/A</v>
      </c>
      <c r="K101" s="24" t="e">
        <f>VLOOKUP($D101,診断名検索!$G:$K,2,FALSE)</f>
        <v>#N/A</v>
      </c>
      <c r="L101" s="24" t="e">
        <f>VLOOKUP($D101,診断名検索!$G:$K,5,FALSE)</f>
        <v>#N/A</v>
      </c>
      <c r="M101" s="261">
        <v>95</v>
      </c>
      <c r="N101" s="266"/>
      <c r="O101" s="266"/>
      <c r="P101" s="267"/>
      <c r="Q101" s="247"/>
      <c r="R101" s="268"/>
      <c r="S101" s="248"/>
      <c r="T101" s="265"/>
    </row>
    <row r="102" spans="1:24" ht="15" customHeight="1" x14ac:dyDescent="0.4">
      <c r="A102" s="164">
        <v>96</v>
      </c>
      <c r="B102" s="171" t="str">
        <f>IF(※集計※障害学生情報入力シート!G124="","",INDEX(障害学生情報入力シート!E:E,※集計※障害学生情報入力シート!G124,1))</f>
        <v/>
      </c>
      <c r="C102" s="172" t="str">
        <f>IF(※集計※障害学生情報入力シート!G124="","",INDEX(障害学生情報入力シート!F:F,※集計※障害学生情報入力シート!G124,1))</f>
        <v/>
      </c>
      <c r="D102" s="173" t="str">
        <f>IF(※集計※障害学生情報入力シート!G124="","",INDEX(障害学生情報入力シート!$I:$I,※集計※障害学生情報入力シート!G124,1))</f>
        <v/>
      </c>
      <c r="E102" s="174">
        <f t="shared" si="1"/>
        <v>0</v>
      </c>
      <c r="F102" s="235">
        <f>IF(※集計※障害学生情報入力シート!G124="",0,INDEX(※集計※障害学生情報入力シート!K:K,※集計※障害学生情報入力シート!G124,1))</f>
        <v>0</v>
      </c>
      <c r="G102" s="236">
        <f>IF(※集計※障害学生情報入力シート!G124="",0,INDEX(※集計※障害学生情報入力シート!L:L,※集計※障害学生情報入力シート!G124,1))</f>
        <v>0</v>
      </c>
      <c r="H102" s="169" t="str">
        <f>IF(※集計※障害学生情報入力シート!G124="","",INDEX(障害学生情報入力シート!D:D,※集計※障害学生情報入力シート!G124,1))</f>
        <v/>
      </c>
      <c r="I102" s="24" t="e">
        <f>VLOOKUP($D102,診断名検索!$G:$K,3,FALSE)</f>
        <v>#N/A</v>
      </c>
      <c r="J102" s="24" t="e">
        <f>VLOOKUP($D102,診断名検索!$G:$K,4,FALSE)</f>
        <v>#N/A</v>
      </c>
      <c r="K102" s="24" t="e">
        <f>VLOOKUP($D102,診断名検索!$G:$K,2,FALSE)</f>
        <v>#N/A</v>
      </c>
      <c r="L102" s="24" t="e">
        <f>VLOOKUP($D102,診断名検索!$G:$K,5,FALSE)</f>
        <v>#N/A</v>
      </c>
      <c r="M102" s="261">
        <v>96</v>
      </c>
      <c r="N102" s="266"/>
      <c r="O102" s="266"/>
      <c r="P102" s="267"/>
      <c r="Q102" s="247"/>
      <c r="R102" s="268"/>
      <c r="S102" s="248"/>
      <c r="T102" s="265"/>
    </row>
    <row r="103" spans="1:24" ht="15" customHeight="1" x14ac:dyDescent="0.4">
      <c r="A103" s="164">
        <v>97</v>
      </c>
      <c r="B103" s="171" t="str">
        <f>IF(※集計※障害学生情報入力シート!G125="","",INDEX(障害学生情報入力シート!E:E,※集計※障害学生情報入力シート!G125,1))</f>
        <v/>
      </c>
      <c r="C103" s="172" t="str">
        <f>IF(※集計※障害学生情報入力シート!G125="","",INDEX(障害学生情報入力シート!F:F,※集計※障害学生情報入力シート!G125,1))</f>
        <v/>
      </c>
      <c r="D103" s="173" t="str">
        <f>IF(※集計※障害学生情報入力シート!G125="","",INDEX(障害学生情報入力シート!$I:$I,※集計※障害学生情報入力シート!G125,1))</f>
        <v/>
      </c>
      <c r="E103" s="174">
        <f t="shared" si="1"/>
        <v>0</v>
      </c>
      <c r="F103" s="235">
        <f>IF(※集計※障害学生情報入力シート!G125="",0,INDEX(※集計※障害学生情報入力シート!K:K,※集計※障害学生情報入力シート!G125,1))</f>
        <v>0</v>
      </c>
      <c r="G103" s="236">
        <f>IF(※集計※障害学生情報入力シート!G125="",0,INDEX(※集計※障害学生情報入力シート!L:L,※集計※障害学生情報入力シート!G125,1))</f>
        <v>0</v>
      </c>
      <c r="H103" s="169" t="str">
        <f>IF(※集計※障害学生情報入力シート!G125="","",INDEX(障害学生情報入力シート!D:D,※集計※障害学生情報入力シート!G125,1))</f>
        <v/>
      </c>
      <c r="I103" s="24" t="e">
        <f>VLOOKUP($D103,診断名検索!$G:$K,3,FALSE)</f>
        <v>#N/A</v>
      </c>
      <c r="J103" s="24" t="e">
        <f>VLOOKUP($D103,診断名検索!$G:$K,4,FALSE)</f>
        <v>#N/A</v>
      </c>
      <c r="K103" s="24" t="e">
        <f>VLOOKUP($D103,診断名検索!$G:$K,2,FALSE)</f>
        <v>#N/A</v>
      </c>
      <c r="L103" s="24" t="e">
        <f>VLOOKUP($D103,診断名検索!$G:$K,5,FALSE)</f>
        <v>#N/A</v>
      </c>
      <c r="M103" s="261">
        <v>97</v>
      </c>
      <c r="N103" s="266"/>
      <c r="O103" s="266"/>
      <c r="P103" s="267"/>
      <c r="Q103" s="247"/>
      <c r="R103" s="268"/>
      <c r="S103" s="248"/>
      <c r="T103" s="265"/>
    </row>
    <row r="104" spans="1:24" ht="15" customHeight="1" x14ac:dyDescent="0.4">
      <c r="A104" s="164">
        <v>98</v>
      </c>
      <c r="B104" s="171" t="str">
        <f>IF(※集計※障害学生情報入力シート!G126="","",INDEX(障害学生情報入力シート!E:E,※集計※障害学生情報入力シート!G126,1))</f>
        <v/>
      </c>
      <c r="C104" s="172" t="str">
        <f>IF(※集計※障害学生情報入力シート!G126="","",INDEX(障害学生情報入力シート!F:F,※集計※障害学生情報入力シート!G126,1))</f>
        <v/>
      </c>
      <c r="D104" s="173" t="str">
        <f>IF(※集計※障害学生情報入力シート!G126="","",INDEX(障害学生情報入力シート!$I:$I,※集計※障害学生情報入力シート!G126,1))</f>
        <v/>
      </c>
      <c r="E104" s="174">
        <f t="shared" si="1"/>
        <v>0</v>
      </c>
      <c r="F104" s="235">
        <f>IF(※集計※障害学生情報入力シート!G126="",0,INDEX(※集計※障害学生情報入力シート!K:K,※集計※障害学生情報入力シート!G126,1))</f>
        <v>0</v>
      </c>
      <c r="G104" s="236">
        <f>IF(※集計※障害学生情報入力シート!G126="",0,INDEX(※集計※障害学生情報入力シート!L:L,※集計※障害学生情報入力シート!G126,1))</f>
        <v>0</v>
      </c>
      <c r="H104" s="169" t="str">
        <f>IF(※集計※障害学生情報入力シート!G126="","",INDEX(障害学生情報入力シート!D:D,※集計※障害学生情報入力シート!G126,1))</f>
        <v/>
      </c>
      <c r="I104" s="24" t="e">
        <f>VLOOKUP($D104,診断名検索!$G:$K,3,FALSE)</f>
        <v>#N/A</v>
      </c>
      <c r="J104" s="24" t="e">
        <f>VLOOKUP($D104,診断名検索!$G:$K,4,FALSE)</f>
        <v>#N/A</v>
      </c>
      <c r="K104" s="24" t="e">
        <f>VLOOKUP($D104,診断名検索!$G:$K,2,FALSE)</f>
        <v>#N/A</v>
      </c>
      <c r="L104" s="24" t="e">
        <f>VLOOKUP($D104,診断名検索!$G:$K,5,FALSE)</f>
        <v>#N/A</v>
      </c>
      <c r="M104" s="261">
        <v>98</v>
      </c>
      <c r="N104" s="266"/>
      <c r="O104" s="266"/>
      <c r="P104" s="267"/>
      <c r="Q104" s="247"/>
      <c r="R104" s="268"/>
      <c r="S104" s="248"/>
      <c r="T104" s="265"/>
    </row>
    <row r="105" spans="1:24" ht="15" customHeight="1" x14ac:dyDescent="0.4">
      <c r="A105" s="164">
        <v>99</v>
      </c>
      <c r="B105" s="171" t="str">
        <f>IF(※集計※障害学生情報入力シート!G127="","",INDEX(障害学生情報入力シート!E:E,※集計※障害学生情報入力シート!G127,1))</f>
        <v/>
      </c>
      <c r="C105" s="172" t="str">
        <f>IF(※集計※障害学生情報入力シート!G127="","",INDEX(障害学生情報入力シート!F:F,※集計※障害学生情報入力シート!G127,1))</f>
        <v/>
      </c>
      <c r="D105" s="173" t="str">
        <f>IF(※集計※障害学生情報入力シート!G127="","",INDEX(障害学生情報入力シート!$I:$I,※集計※障害学生情報入力シート!G127,1))</f>
        <v/>
      </c>
      <c r="E105" s="174">
        <f t="shared" si="1"/>
        <v>0</v>
      </c>
      <c r="F105" s="235">
        <f>IF(※集計※障害学生情報入力シート!G127="",0,INDEX(※集計※障害学生情報入力シート!K:K,※集計※障害学生情報入力シート!G127,1))</f>
        <v>0</v>
      </c>
      <c r="G105" s="236">
        <f>IF(※集計※障害学生情報入力シート!G127="",0,INDEX(※集計※障害学生情報入力シート!L:L,※集計※障害学生情報入力シート!G127,1))</f>
        <v>0</v>
      </c>
      <c r="H105" s="169" t="str">
        <f>IF(※集計※障害学生情報入力シート!G127="","",INDEX(障害学生情報入力シート!D:D,※集計※障害学生情報入力シート!G127,1))</f>
        <v/>
      </c>
      <c r="I105" s="24" t="e">
        <f>VLOOKUP($D105,診断名検索!$G:$K,3,FALSE)</f>
        <v>#N/A</v>
      </c>
      <c r="J105" s="24" t="e">
        <f>VLOOKUP($D105,診断名検索!$G:$K,4,FALSE)</f>
        <v>#N/A</v>
      </c>
      <c r="K105" s="24" t="e">
        <f>VLOOKUP($D105,診断名検索!$G:$K,2,FALSE)</f>
        <v>#N/A</v>
      </c>
      <c r="L105" s="24" t="e">
        <f>VLOOKUP($D105,診断名検索!$G:$K,5,FALSE)</f>
        <v>#N/A</v>
      </c>
      <c r="M105" s="261">
        <v>99</v>
      </c>
      <c r="N105" s="266"/>
      <c r="O105" s="266"/>
      <c r="P105" s="267"/>
      <c r="Q105" s="247"/>
      <c r="R105" s="268"/>
      <c r="S105" s="248"/>
      <c r="T105" s="265"/>
    </row>
    <row r="106" spans="1:24" s="152" customFormat="1" ht="15" customHeight="1" thickBot="1" x14ac:dyDescent="0.45">
      <c r="A106" s="176">
        <v>100</v>
      </c>
      <c r="B106" s="177" t="str">
        <f>IF(※集計※障害学生情報入力シート!G128="","",INDEX(障害学生情報入力シート!E:E,※集計※障害学生情報入力シート!G128,1))</f>
        <v/>
      </c>
      <c r="C106" s="178" t="str">
        <f>IF(※集計※障害学生情報入力シート!G128="","",INDEX(障害学生情報入力シート!F:F,※集計※障害学生情報入力シート!G128,1))</f>
        <v/>
      </c>
      <c r="D106" s="179" t="str">
        <f>IF(※集計※障害学生情報入力シート!G128="","",INDEX(障害学生情報入力シート!$I:$I,※集計※障害学生情報入力シート!G128,1))</f>
        <v/>
      </c>
      <c r="E106" s="180">
        <f t="shared" si="1"/>
        <v>0</v>
      </c>
      <c r="F106" s="238">
        <f>IF(※集計※障害学生情報入力シート!G128="",0,INDEX(※集計※障害学生情報入力シート!K:K,※集計※障害学生情報入力シート!G128,1))</f>
        <v>0</v>
      </c>
      <c r="G106" s="119">
        <f>IF(※集計※障害学生情報入力シート!G128="",0,INDEX(※集計※障害学生情報入力シート!L:L,※集計※障害学生情報入力シート!G128,1))</f>
        <v>0</v>
      </c>
      <c r="H106" s="181" t="str">
        <f>IF(※集計※障害学生情報入力シート!G128="","",INDEX(障害学生情報入力シート!D:D,※集計※障害学生情報入力シート!G128,1))</f>
        <v/>
      </c>
      <c r="I106" s="24" t="e">
        <f>VLOOKUP($D106,診断名検索!$G:$K,3,FALSE)</f>
        <v>#N/A</v>
      </c>
      <c r="J106" s="24" t="e">
        <f>VLOOKUP($D106,診断名検索!$G:$K,4,FALSE)</f>
        <v>#N/A</v>
      </c>
      <c r="K106" s="24" t="e">
        <f>VLOOKUP($D106,診断名検索!$G:$K,2,FALSE)</f>
        <v>#N/A</v>
      </c>
      <c r="L106" s="24" t="e">
        <f>VLOOKUP($D106,診断名検索!$G:$K,5,FALSE)</f>
        <v>#N/A</v>
      </c>
      <c r="M106" s="269">
        <v>100</v>
      </c>
      <c r="N106" s="269"/>
      <c r="O106" s="269"/>
      <c r="P106" s="270"/>
      <c r="Q106" s="271"/>
      <c r="R106" s="272"/>
      <c r="S106" s="273"/>
      <c r="T106" s="270"/>
    </row>
    <row r="107" spans="1:24" ht="15" customHeight="1" thickTop="1" thickBot="1" x14ac:dyDescent="0.45">
      <c r="A107" s="2457" t="s">
        <v>1588</v>
      </c>
      <c r="B107" s="2458"/>
      <c r="C107" s="2458"/>
      <c r="D107" s="2459"/>
      <c r="E107" s="182">
        <f>SUM(E7:E106)</f>
        <v>0</v>
      </c>
      <c r="F107" s="211">
        <f>SUM(F7:F106)</f>
        <v>0</v>
      </c>
      <c r="G107" s="183">
        <f>SUM(G7:G106)</f>
        <v>0</v>
      </c>
      <c r="H107" s="183"/>
      <c r="I107" s="152"/>
      <c r="J107" s="152"/>
      <c r="K107" s="152"/>
      <c r="M107" s="2454" t="s">
        <v>1588</v>
      </c>
      <c r="N107" s="2455"/>
      <c r="O107" s="2455"/>
      <c r="P107" s="2456"/>
      <c r="Q107" s="274">
        <v>0</v>
      </c>
      <c r="R107" s="249">
        <v>0</v>
      </c>
      <c r="S107" s="249">
        <v>0</v>
      </c>
      <c r="T107" s="275"/>
      <c r="U107" s="152"/>
      <c r="V107" s="152"/>
      <c r="W107" s="152"/>
      <c r="X107" s="152"/>
    </row>
    <row r="108" spans="1:24" x14ac:dyDescent="0.25">
      <c r="I108" s="35"/>
      <c r="J108" s="35"/>
      <c r="K108" s="35"/>
      <c r="M108" s="35"/>
      <c r="N108" s="35"/>
      <c r="O108" s="35"/>
      <c r="P108" s="35"/>
      <c r="Q108" s="35"/>
      <c r="R108" s="35"/>
      <c r="S108" s="35"/>
      <c r="T108" s="35"/>
      <c r="U108" s="35"/>
      <c r="V108" s="35"/>
      <c r="W108" s="35"/>
      <c r="X108" s="35"/>
    </row>
    <row r="109" spans="1:24" hidden="1" x14ac:dyDescent="0.4">
      <c r="C109" s="184" t="s">
        <v>1451</v>
      </c>
      <c r="D109" s="185" t="s">
        <v>1450</v>
      </c>
      <c r="E109" s="185">
        <f>SUMIFS(E$7:E$106,$B$7:$B$106,$C$109,$C$7:$C$106,$D109)</f>
        <v>0</v>
      </c>
      <c r="F109" s="185">
        <f t="shared" ref="F109:G120" si="2">SUMIFS(F$7:F$106,$B$7:$B$106,$C$109,$C$7:$C$106,$D109)</f>
        <v>0</v>
      </c>
      <c r="G109" s="185">
        <f t="shared" si="2"/>
        <v>0</v>
      </c>
    </row>
    <row r="110" spans="1:24" hidden="1" x14ac:dyDescent="0.4">
      <c r="C110" s="184"/>
      <c r="D110" s="185" t="s">
        <v>1453</v>
      </c>
      <c r="E110" s="185">
        <f t="shared" ref="E110:E120" si="3">SUMIFS(E$7:E$106,$B$7:$B$106,$C$109,$C$7:$C$106,$D110)</f>
        <v>0</v>
      </c>
      <c r="F110" s="185">
        <f t="shared" si="2"/>
        <v>0</v>
      </c>
      <c r="G110" s="185">
        <f t="shared" si="2"/>
        <v>0</v>
      </c>
    </row>
    <row r="111" spans="1:24" hidden="1" x14ac:dyDescent="0.4">
      <c r="C111" s="184"/>
      <c r="D111" s="185" t="s">
        <v>1456</v>
      </c>
      <c r="E111" s="185">
        <f t="shared" si="3"/>
        <v>0</v>
      </c>
      <c r="F111" s="185">
        <f t="shared" si="2"/>
        <v>0</v>
      </c>
      <c r="G111" s="185">
        <f t="shared" si="2"/>
        <v>0</v>
      </c>
    </row>
    <row r="112" spans="1:24" hidden="1" x14ac:dyDescent="0.4">
      <c r="C112" s="184"/>
      <c r="D112" s="185" t="s">
        <v>1458</v>
      </c>
      <c r="E112" s="185">
        <f t="shared" si="3"/>
        <v>0</v>
      </c>
      <c r="F112" s="185">
        <f t="shared" si="2"/>
        <v>0</v>
      </c>
      <c r="G112" s="185">
        <f t="shared" si="2"/>
        <v>0</v>
      </c>
    </row>
    <row r="113" spans="3:7" hidden="1" x14ac:dyDescent="0.4">
      <c r="C113" s="184"/>
      <c r="D113" s="185" t="s">
        <v>1463</v>
      </c>
      <c r="E113" s="185">
        <f t="shared" si="3"/>
        <v>0</v>
      </c>
      <c r="F113" s="185">
        <f t="shared" si="2"/>
        <v>0</v>
      </c>
      <c r="G113" s="185">
        <f t="shared" si="2"/>
        <v>0</v>
      </c>
    </row>
    <row r="114" spans="3:7" hidden="1" x14ac:dyDescent="0.4">
      <c r="C114" s="184"/>
      <c r="D114" s="185" t="s">
        <v>1466</v>
      </c>
      <c r="E114" s="185">
        <f t="shared" si="3"/>
        <v>0</v>
      </c>
      <c r="F114" s="185">
        <f t="shared" si="2"/>
        <v>0</v>
      </c>
      <c r="G114" s="185">
        <f t="shared" si="2"/>
        <v>0</v>
      </c>
    </row>
    <row r="115" spans="3:7" hidden="1" x14ac:dyDescent="0.4">
      <c r="C115" s="184"/>
      <c r="D115" s="185" t="s">
        <v>2014</v>
      </c>
      <c r="E115" s="185">
        <f t="shared" si="3"/>
        <v>0</v>
      </c>
      <c r="F115" s="185">
        <f t="shared" si="2"/>
        <v>0</v>
      </c>
      <c r="G115" s="185">
        <f t="shared" si="2"/>
        <v>0</v>
      </c>
    </row>
    <row r="116" spans="3:7" hidden="1" x14ac:dyDescent="0.4">
      <c r="C116" s="184"/>
      <c r="D116" s="185" t="s">
        <v>1468</v>
      </c>
      <c r="E116" s="185">
        <f t="shared" si="3"/>
        <v>0</v>
      </c>
      <c r="F116" s="185">
        <f t="shared" si="2"/>
        <v>0</v>
      </c>
      <c r="G116" s="185">
        <f t="shared" si="2"/>
        <v>0</v>
      </c>
    </row>
    <row r="117" spans="3:7" hidden="1" x14ac:dyDescent="0.4">
      <c r="C117" s="184"/>
      <c r="D117" s="185" t="s">
        <v>1469</v>
      </c>
      <c r="E117" s="185">
        <f t="shared" si="3"/>
        <v>0</v>
      </c>
      <c r="F117" s="185">
        <f t="shared" si="2"/>
        <v>0</v>
      </c>
      <c r="G117" s="185">
        <f t="shared" si="2"/>
        <v>0</v>
      </c>
    </row>
    <row r="118" spans="3:7" hidden="1" x14ac:dyDescent="0.4">
      <c r="C118" s="184"/>
      <c r="D118" s="185" t="s">
        <v>1471</v>
      </c>
      <c r="E118" s="185">
        <f t="shared" si="3"/>
        <v>0</v>
      </c>
      <c r="F118" s="185">
        <f t="shared" si="2"/>
        <v>0</v>
      </c>
      <c r="G118" s="185">
        <f t="shared" si="2"/>
        <v>0</v>
      </c>
    </row>
    <row r="119" spans="3:7" hidden="1" x14ac:dyDescent="0.4">
      <c r="C119" s="184"/>
      <c r="D119" s="185" t="s">
        <v>1473</v>
      </c>
      <c r="E119" s="185">
        <f t="shared" si="3"/>
        <v>0</v>
      </c>
      <c r="F119" s="185">
        <f t="shared" si="2"/>
        <v>0</v>
      </c>
      <c r="G119" s="185">
        <f t="shared" si="2"/>
        <v>0</v>
      </c>
    </row>
    <row r="120" spans="3:7" hidden="1" x14ac:dyDescent="0.4">
      <c r="C120" s="184"/>
      <c r="D120" s="185" t="s">
        <v>1475</v>
      </c>
      <c r="E120" s="185">
        <f t="shared" si="3"/>
        <v>0</v>
      </c>
      <c r="F120" s="185">
        <f t="shared" si="2"/>
        <v>0</v>
      </c>
      <c r="G120" s="185">
        <f t="shared" si="2"/>
        <v>0</v>
      </c>
    </row>
    <row r="121" spans="3:7" hidden="1" x14ac:dyDescent="0.4">
      <c r="C121" s="184" t="s">
        <v>2015</v>
      </c>
      <c r="D121" s="185" t="s">
        <v>1450</v>
      </c>
      <c r="E121" s="185">
        <f t="shared" ref="E121:G132" si="4">SUMIFS(E$7:E$106,$B$7:$B$106,$C$121,$C$7:$C$106,$D121)</f>
        <v>0</v>
      </c>
      <c r="F121" s="185">
        <f t="shared" si="4"/>
        <v>0</v>
      </c>
      <c r="G121" s="185">
        <f t="shared" si="4"/>
        <v>0</v>
      </c>
    </row>
    <row r="122" spans="3:7" hidden="1" x14ac:dyDescent="0.4">
      <c r="C122" s="184"/>
      <c r="D122" s="185" t="s">
        <v>1453</v>
      </c>
      <c r="E122" s="185">
        <f t="shared" si="4"/>
        <v>0</v>
      </c>
      <c r="F122" s="185">
        <f t="shared" si="4"/>
        <v>0</v>
      </c>
      <c r="G122" s="185">
        <f t="shared" si="4"/>
        <v>0</v>
      </c>
    </row>
    <row r="123" spans="3:7" hidden="1" x14ac:dyDescent="0.4">
      <c r="C123" s="184"/>
      <c r="D123" s="185" t="s">
        <v>1456</v>
      </c>
      <c r="E123" s="185">
        <f t="shared" si="4"/>
        <v>0</v>
      </c>
      <c r="F123" s="185">
        <f t="shared" si="4"/>
        <v>0</v>
      </c>
      <c r="G123" s="185">
        <f t="shared" si="4"/>
        <v>0</v>
      </c>
    </row>
    <row r="124" spans="3:7" hidden="1" x14ac:dyDescent="0.4">
      <c r="C124" s="184"/>
      <c r="D124" s="185" t="s">
        <v>1458</v>
      </c>
      <c r="E124" s="185">
        <f t="shared" si="4"/>
        <v>0</v>
      </c>
      <c r="F124" s="185">
        <f t="shared" si="4"/>
        <v>0</v>
      </c>
      <c r="G124" s="185">
        <f t="shared" si="4"/>
        <v>0</v>
      </c>
    </row>
    <row r="125" spans="3:7" hidden="1" x14ac:dyDescent="0.4">
      <c r="C125" s="184"/>
      <c r="D125" s="185" t="s">
        <v>1463</v>
      </c>
      <c r="E125" s="185">
        <f t="shared" si="4"/>
        <v>0</v>
      </c>
      <c r="F125" s="185">
        <f t="shared" si="4"/>
        <v>0</v>
      </c>
      <c r="G125" s="185">
        <f t="shared" si="4"/>
        <v>0</v>
      </c>
    </row>
    <row r="126" spans="3:7" hidden="1" x14ac:dyDescent="0.4">
      <c r="C126" s="184"/>
      <c r="D126" s="185" t="s">
        <v>1466</v>
      </c>
      <c r="E126" s="185">
        <f t="shared" si="4"/>
        <v>0</v>
      </c>
      <c r="F126" s="185">
        <f t="shared" si="4"/>
        <v>0</v>
      </c>
      <c r="G126" s="185">
        <f t="shared" si="4"/>
        <v>0</v>
      </c>
    </row>
    <row r="127" spans="3:7" hidden="1" x14ac:dyDescent="0.4">
      <c r="C127" s="184"/>
      <c r="D127" s="185" t="s">
        <v>2014</v>
      </c>
      <c r="E127" s="185">
        <f t="shared" si="4"/>
        <v>0</v>
      </c>
      <c r="F127" s="185">
        <f t="shared" si="4"/>
        <v>0</v>
      </c>
      <c r="G127" s="185">
        <f t="shared" si="4"/>
        <v>0</v>
      </c>
    </row>
    <row r="128" spans="3:7" hidden="1" x14ac:dyDescent="0.4">
      <c r="C128" s="184"/>
      <c r="D128" s="185" t="s">
        <v>1468</v>
      </c>
      <c r="E128" s="185">
        <f t="shared" si="4"/>
        <v>0</v>
      </c>
      <c r="F128" s="185">
        <f t="shared" si="4"/>
        <v>0</v>
      </c>
      <c r="G128" s="185">
        <f t="shared" si="4"/>
        <v>0</v>
      </c>
    </row>
    <row r="129" spans="3:24" hidden="1" x14ac:dyDescent="0.4">
      <c r="C129" s="184"/>
      <c r="D129" s="185" t="s">
        <v>1469</v>
      </c>
      <c r="E129" s="185">
        <f t="shared" si="4"/>
        <v>0</v>
      </c>
      <c r="F129" s="185">
        <f t="shared" si="4"/>
        <v>0</v>
      </c>
      <c r="G129" s="185">
        <f t="shared" si="4"/>
        <v>0</v>
      </c>
    </row>
    <row r="130" spans="3:24" hidden="1" x14ac:dyDescent="0.4">
      <c r="C130" s="184"/>
      <c r="D130" s="185" t="s">
        <v>1471</v>
      </c>
      <c r="E130" s="185">
        <f t="shared" si="4"/>
        <v>0</v>
      </c>
      <c r="F130" s="185">
        <f t="shared" si="4"/>
        <v>0</v>
      </c>
      <c r="G130" s="185">
        <f t="shared" si="4"/>
        <v>0</v>
      </c>
    </row>
    <row r="131" spans="3:24" hidden="1" x14ac:dyDescent="0.4">
      <c r="C131" s="184"/>
      <c r="D131" s="185" t="s">
        <v>1473</v>
      </c>
      <c r="E131" s="185">
        <f t="shared" si="4"/>
        <v>0</v>
      </c>
      <c r="F131" s="185">
        <f t="shared" si="4"/>
        <v>0</v>
      </c>
      <c r="G131" s="185">
        <f t="shared" si="4"/>
        <v>0</v>
      </c>
    </row>
    <row r="132" spans="3:24" hidden="1" x14ac:dyDescent="0.4">
      <c r="C132" s="184"/>
      <c r="D132" s="185" t="s">
        <v>1475</v>
      </c>
      <c r="E132" s="185">
        <f t="shared" si="4"/>
        <v>0</v>
      </c>
      <c r="F132" s="185">
        <f t="shared" si="4"/>
        <v>0</v>
      </c>
      <c r="G132" s="185">
        <f t="shared" si="4"/>
        <v>0</v>
      </c>
    </row>
    <row r="133" spans="3:24" hidden="1" x14ac:dyDescent="0.4">
      <c r="C133" s="184" t="s">
        <v>1457</v>
      </c>
      <c r="D133" s="185" t="s">
        <v>1450</v>
      </c>
      <c r="E133" s="185">
        <f t="shared" ref="E133:G144" si="5">SUMIFS(E$7:E$106,$B$7:$B$106,$C$133,$C$7:$C$106,$D133)</f>
        <v>0</v>
      </c>
      <c r="F133" s="185">
        <f t="shared" si="5"/>
        <v>0</v>
      </c>
      <c r="G133" s="185">
        <f t="shared" si="5"/>
        <v>0</v>
      </c>
    </row>
    <row r="134" spans="3:24" hidden="1" x14ac:dyDescent="0.4">
      <c r="C134" s="184"/>
      <c r="D134" s="185" t="s">
        <v>1453</v>
      </c>
      <c r="E134" s="185">
        <f t="shared" si="5"/>
        <v>0</v>
      </c>
      <c r="F134" s="185">
        <f t="shared" si="5"/>
        <v>0</v>
      </c>
      <c r="G134" s="185">
        <f t="shared" si="5"/>
        <v>0</v>
      </c>
    </row>
    <row r="135" spans="3:24" hidden="1" x14ac:dyDescent="0.4">
      <c r="C135" s="184"/>
      <c r="D135" s="185" t="s">
        <v>1456</v>
      </c>
      <c r="E135" s="185">
        <f t="shared" si="5"/>
        <v>0</v>
      </c>
      <c r="F135" s="185">
        <f t="shared" si="5"/>
        <v>0</v>
      </c>
      <c r="G135" s="185">
        <f t="shared" si="5"/>
        <v>0</v>
      </c>
    </row>
    <row r="136" spans="3:24" hidden="1" x14ac:dyDescent="0.4">
      <c r="C136" s="184"/>
      <c r="D136" s="185" t="s">
        <v>1458</v>
      </c>
      <c r="E136" s="185">
        <f t="shared" si="5"/>
        <v>0</v>
      </c>
      <c r="F136" s="185">
        <f t="shared" si="5"/>
        <v>0</v>
      </c>
      <c r="G136" s="185">
        <f t="shared" si="5"/>
        <v>0</v>
      </c>
    </row>
    <row r="137" spans="3:24" hidden="1" x14ac:dyDescent="0.4">
      <c r="C137" s="184"/>
      <c r="D137" s="185" t="s">
        <v>1463</v>
      </c>
      <c r="E137" s="185">
        <f t="shared" si="5"/>
        <v>0</v>
      </c>
      <c r="F137" s="185">
        <f t="shared" si="5"/>
        <v>0</v>
      </c>
      <c r="G137" s="185">
        <f t="shared" si="5"/>
        <v>0</v>
      </c>
    </row>
    <row r="138" spans="3:24" hidden="1" x14ac:dyDescent="0.4">
      <c r="C138" s="184"/>
      <c r="D138" s="185" t="s">
        <v>1466</v>
      </c>
      <c r="E138" s="185">
        <f t="shared" si="5"/>
        <v>0</v>
      </c>
      <c r="F138" s="185">
        <f t="shared" si="5"/>
        <v>0</v>
      </c>
      <c r="G138" s="185">
        <f t="shared" si="5"/>
        <v>0</v>
      </c>
    </row>
    <row r="139" spans="3:24" hidden="1" x14ac:dyDescent="0.4">
      <c r="C139" s="184"/>
      <c r="D139" s="185" t="s">
        <v>2014</v>
      </c>
      <c r="E139" s="185">
        <f t="shared" si="5"/>
        <v>0</v>
      </c>
      <c r="F139" s="185">
        <f t="shared" si="5"/>
        <v>0</v>
      </c>
      <c r="G139" s="185">
        <f t="shared" si="5"/>
        <v>0</v>
      </c>
    </row>
    <row r="140" spans="3:24" hidden="1" x14ac:dyDescent="0.4">
      <c r="C140" s="184"/>
      <c r="D140" s="185" t="s">
        <v>1468</v>
      </c>
      <c r="E140" s="185">
        <f t="shared" si="5"/>
        <v>0</v>
      </c>
      <c r="F140" s="185">
        <f t="shared" si="5"/>
        <v>0</v>
      </c>
      <c r="G140" s="185">
        <f t="shared" si="5"/>
        <v>0</v>
      </c>
    </row>
    <row r="141" spans="3:24" hidden="1" x14ac:dyDescent="0.4">
      <c r="C141" s="184"/>
      <c r="D141" s="185" t="s">
        <v>1469</v>
      </c>
      <c r="E141" s="185">
        <f t="shared" si="5"/>
        <v>0</v>
      </c>
      <c r="F141" s="185">
        <f t="shared" si="5"/>
        <v>0</v>
      </c>
      <c r="G141" s="185">
        <f t="shared" si="5"/>
        <v>0</v>
      </c>
      <c r="I141" s="152"/>
      <c r="J141" s="152"/>
      <c r="K141" s="152"/>
      <c r="M141" s="152"/>
      <c r="N141" s="152"/>
      <c r="O141" s="152"/>
      <c r="P141" s="152"/>
      <c r="Q141" s="152"/>
      <c r="R141" s="152"/>
      <c r="S141" s="152"/>
      <c r="T141" s="152"/>
      <c r="U141" s="152"/>
      <c r="V141" s="152"/>
      <c r="W141" s="152"/>
      <c r="X141" s="152"/>
    </row>
    <row r="142" spans="3:24" hidden="1" x14ac:dyDescent="0.4">
      <c r="C142" s="184"/>
      <c r="D142" s="185" t="s">
        <v>1471</v>
      </c>
      <c r="E142" s="185">
        <f t="shared" si="5"/>
        <v>0</v>
      </c>
      <c r="F142" s="185">
        <f t="shared" si="5"/>
        <v>0</v>
      </c>
      <c r="G142" s="185">
        <f t="shared" si="5"/>
        <v>0</v>
      </c>
    </row>
    <row r="143" spans="3:24" hidden="1" x14ac:dyDescent="0.25">
      <c r="C143" s="184"/>
      <c r="D143" s="185" t="s">
        <v>1473</v>
      </c>
      <c r="E143" s="185">
        <f t="shared" si="5"/>
        <v>0</v>
      </c>
      <c r="F143" s="185">
        <f t="shared" si="5"/>
        <v>0</v>
      </c>
      <c r="G143" s="185">
        <f t="shared" si="5"/>
        <v>0</v>
      </c>
      <c r="I143" s="35"/>
      <c r="J143" s="35"/>
      <c r="K143" s="35"/>
      <c r="M143" s="35"/>
      <c r="N143" s="35"/>
      <c r="O143" s="35"/>
      <c r="P143" s="35"/>
      <c r="Q143" s="35"/>
      <c r="R143" s="35"/>
      <c r="S143" s="35"/>
      <c r="T143" s="35"/>
      <c r="U143" s="35"/>
      <c r="V143" s="35"/>
      <c r="W143" s="35"/>
      <c r="X143" s="35"/>
    </row>
    <row r="144" spans="3:24" hidden="1" x14ac:dyDescent="0.4">
      <c r="C144" s="184"/>
      <c r="D144" s="185" t="s">
        <v>1475</v>
      </c>
      <c r="E144" s="185">
        <f t="shared" si="5"/>
        <v>0</v>
      </c>
      <c r="F144" s="185">
        <f t="shared" si="5"/>
        <v>0</v>
      </c>
      <c r="G144" s="185">
        <f t="shared" si="5"/>
        <v>0</v>
      </c>
    </row>
    <row r="145" spans="3:7" hidden="1" x14ac:dyDescent="0.4">
      <c r="C145" s="184" t="s">
        <v>2016</v>
      </c>
      <c r="D145" s="185" t="s">
        <v>1450</v>
      </c>
      <c r="E145" s="185">
        <f t="shared" ref="E145:G156" si="6">SUMIFS(E$7:E$106,$B$7:$B$106,$C$145,$C$7:$C$106,$D145)</f>
        <v>0</v>
      </c>
      <c r="F145" s="185">
        <f t="shared" si="6"/>
        <v>0</v>
      </c>
      <c r="G145" s="185">
        <f t="shared" si="6"/>
        <v>0</v>
      </c>
    </row>
    <row r="146" spans="3:7" hidden="1" x14ac:dyDescent="0.4">
      <c r="C146" s="184"/>
      <c r="D146" s="185" t="s">
        <v>1453</v>
      </c>
      <c r="E146" s="185">
        <f t="shared" si="6"/>
        <v>0</v>
      </c>
      <c r="F146" s="185">
        <f t="shared" si="6"/>
        <v>0</v>
      </c>
      <c r="G146" s="185">
        <f t="shared" si="6"/>
        <v>0</v>
      </c>
    </row>
    <row r="147" spans="3:7" hidden="1" x14ac:dyDescent="0.4">
      <c r="C147" s="184"/>
      <c r="D147" s="185" t="s">
        <v>1456</v>
      </c>
      <c r="E147" s="185">
        <f t="shared" si="6"/>
        <v>0</v>
      </c>
      <c r="F147" s="185">
        <f t="shared" si="6"/>
        <v>0</v>
      </c>
      <c r="G147" s="185">
        <f t="shared" si="6"/>
        <v>0</v>
      </c>
    </row>
    <row r="148" spans="3:7" hidden="1" x14ac:dyDescent="0.4">
      <c r="C148" s="184"/>
      <c r="D148" s="185" t="s">
        <v>1458</v>
      </c>
      <c r="E148" s="185">
        <f t="shared" si="6"/>
        <v>0</v>
      </c>
      <c r="F148" s="185">
        <f t="shared" si="6"/>
        <v>0</v>
      </c>
      <c r="G148" s="185">
        <f t="shared" si="6"/>
        <v>0</v>
      </c>
    </row>
    <row r="149" spans="3:7" hidden="1" x14ac:dyDescent="0.4">
      <c r="C149" s="184"/>
      <c r="D149" s="185" t="s">
        <v>1463</v>
      </c>
      <c r="E149" s="185">
        <f t="shared" si="6"/>
        <v>0</v>
      </c>
      <c r="F149" s="185">
        <f t="shared" si="6"/>
        <v>0</v>
      </c>
      <c r="G149" s="185">
        <f t="shared" si="6"/>
        <v>0</v>
      </c>
    </row>
    <row r="150" spans="3:7" hidden="1" x14ac:dyDescent="0.4">
      <c r="C150" s="184"/>
      <c r="D150" s="185" t="s">
        <v>1466</v>
      </c>
      <c r="E150" s="185">
        <f t="shared" si="6"/>
        <v>0</v>
      </c>
      <c r="F150" s="185">
        <f t="shared" si="6"/>
        <v>0</v>
      </c>
      <c r="G150" s="185">
        <f t="shared" si="6"/>
        <v>0</v>
      </c>
    </row>
    <row r="151" spans="3:7" hidden="1" x14ac:dyDescent="0.4">
      <c r="C151" s="184"/>
      <c r="D151" s="185" t="s">
        <v>2014</v>
      </c>
      <c r="E151" s="185">
        <f t="shared" si="6"/>
        <v>0</v>
      </c>
      <c r="F151" s="185">
        <f t="shared" si="6"/>
        <v>0</v>
      </c>
      <c r="G151" s="185">
        <f t="shared" si="6"/>
        <v>0</v>
      </c>
    </row>
    <row r="152" spans="3:7" hidden="1" x14ac:dyDescent="0.4">
      <c r="C152" s="184"/>
      <c r="D152" s="185" t="s">
        <v>1468</v>
      </c>
      <c r="E152" s="185">
        <f t="shared" si="6"/>
        <v>0</v>
      </c>
      <c r="F152" s="185">
        <f t="shared" si="6"/>
        <v>0</v>
      </c>
      <c r="G152" s="185">
        <f t="shared" si="6"/>
        <v>0</v>
      </c>
    </row>
    <row r="153" spans="3:7" hidden="1" x14ac:dyDescent="0.4">
      <c r="C153" s="184"/>
      <c r="D153" s="185" t="s">
        <v>1469</v>
      </c>
      <c r="E153" s="185">
        <f t="shared" si="6"/>
        <v>0</v>
      </c>
      <c r="F153" s="185">
        <f t="shared" si="6"/>
        <v>0</v>
      </c>
      <c r="G153" s="185">
        <f t="shared" si="6"/>
        <v>0</v>
      </c>
    </row>
    <row r="154" spans="3:7" hidden="1" x14ac:dyDescent="0.4">
      <c r="C154" s="184"/>
      <c r="D154" s="185" t="s">
        <v>1471</v>
      </c>
      <c r="E154" s="185">
        <f t="shared" si="6"/>
        <v>0</v>
      </c>
      <c r="F154" s="185">
        <f t="shared" si="6"/>
        <v>0</v>
      </c>
      <c r="G154" s="185">
        <f t="shared" si="6"/>
        <v>0</v>
      </c>
    </row>
    <row r="155" spans="3:7" hidden="1" x14ac:dyDescent="0.4">
      <c r="C155" s="184"/>
      <c r="D155" s="185" t="s">
        <v>1473</v>
      </c>
      <c r="E155" s="185">
        <f t="shared" si="6"/>
        <v>0</v>
      </c>
      <c r="F155" s="185">
        <f t="shared" si="6"/>
        <v>0</v>
      </c>
      <c r="G155" s="185">
        <f t="shared" si="6"/>
        <v>0</v>
      </c>
    </row>
    <row r="156" spans="3:7" hidden="1" x14ac:dyDescent="0.4">
      <c r="C156" s="184"/>
      <c r="D156" s="185" t="s">
        <v>1475</v>
      </c>
      <c r="E156" s="185">
        <f t="shared" si="6"/>
        <v>0</v>
      </c>
      <c r="F156" s="185">
        <f t="shared" si="6"/>
        <v>0</v>
      </c>
      <c r="G156" s="185">
        <f t="shared" si="6"/>
        <v>0</v>
      </c>
    </row>
    <row r="157" spans="3:7" hidden="1" x14ac:dyDescent="0.4">
      <c r="C157" s="184" t="s">
        <v>1464</v>
      </c>
      <c r="D157" s="185" t="s">
        <v>1450</v>
      </c>
      <c r="E157" s="185">
        <f t="shared" ref="E157:G168" si="7">SUMIFS(E$7:E$106,$B$7:$B$106,$C$157,$C$7:$C$106,$D157)</f>
        <v>0</v>
      </c>
      <c r="F157" s="185">
        <f t="shared" si="7"/>
        <v>0</v>
      </c>
      <c r="G157" s="185">
        <f t="shared" si="7"/>
        <v>0</v>
      </c>
    </row>
    <row r="158" spans="3:7" hidden="1" x14ac:dyDescent="0.4">
      <c r="C158" s="184"/>
      <c r="D158" s="185" t="s">
        <v>1453</v>
      </c>
      <c r="E158" s="185">
        <f t="shared" si="7"/>
        <v>0</v>
      </c>
      <c r="F158" s="185">
        <f t="shared" si="7"/>
        <v>0</v>
      </c>
      <c r="G158" s="185">
        <f t="shared" si="7"/>
        <v>0</v>
      </c>
    </row>
    <row r="159" spans="3:7" hidden="1" x14ac:dyDescent="0.4">
      <c r="C159" s="184"/>
      <c r="D159" s="185" t="s">
        <v>1456</v>
      </c>
      <c r="E159" s="185">
        <f t="shared" si="7"/>
        <v>0</v>
      </c>
      <c r="F159" s="185">
        <f t="shared" si="7"/>
        <v>0</v>
      </c>
      <c r="G159" s="185">
        <f t="shared" si="7"/>
        <v>0</v>
      </c>
    </row>
    <row r="160" spans="3:7" hidden="1" x14ac:dyDescent="0.4">
      <c r="C160" s="184"/>
      <c r="D160" s="185" t="s">
        <v>1458</v>
      </c>
      <c r="E160" s="185">
        <f t="shared" si="7"/>
        <v>0</v>
      </c>
      <c r="F160" s="185">
        <f t="shared" si="7"/>
        <v>0</v>
      </c>
      <c r="G160" s="185">
        <f t="shared" si="7"/>
        <v>0</v>
      </c>
    </row>
    <row r="161" spans="3:24" hidden="1" x14ac:dyDescent="0.4">
      <c r="C161" s="184"/>
      <c r="D161" s="185" t="s">
        <v>1463</v>
      </c>
      <c r="E161" s="185">
        <f t="shared" si="7"/>
        <v>0</v>
      </c>
      <c r="F161" s="185">
        <f t="shared" si="7"/>
        <v>0</v>
      </c>
      <c r="G161" s="185">
        <f t="shared" si="7"/>
        <v>0</v>
      </c>
    </row>
    <row r="162" spans="3:24" hidden="1" x14ac:dyDescent="0.4">
      <c r="C162" s="184"/>
      <c r="D162" s="185" t="s">
        <v>1466</v>
      </c>
      <c r="E162" s="185">
        <f t="shared" si="7"/>
        <v>0</v>
      </c>
      <c r="F162" s="185">
        <f t="shared" si="7"/>
        <v>0</v>
      </c>
      <c r="G162" s="185">
        <f t="shared" si="7"/>
        <v>0</v>
      </c>
    </row>
    <row r="163" spans="3:24" hidden="1" x14ac:dyDescent="0.4">
      <c r="C163" s="184"/>
      <c r="D163" s="185" t="s">
        <v>2014</v>
      </c>
      <c r="E163" s="185">
        <f t="shared" si="7"/>
        <v>0</v>
      </c>
      <c r="F163" s="185">
        <f t="shared" si="7"/>
        <v>0</v>
      </c>
      <c r="G163" s="185">
        <f t="shared" si="7"/>
        <v>0</v>
      </c>
    </row>
    <row r="164" spans="3:24" hidden="1" x14ac:dyDescent="0.4">
      <c r="C164" s="184"/>
      <c r="D164" s="185" t="s">
        <v>1468</v>
      </c>
      <c r="E164" s="185">
        <f t="shared" si="7"/>
        <v>0</v>
      </c>
      <c r="F164" s="185">
        <f t="shared" si="7"/>
        <v>0</v>
      </c>
      <c r="G164" s="185">
        <f t="shared" si="7"/>
        <v>0</v>
      </c>
    </row>
    <row r="165" spans="3:24" hidden="1" x14ac:dyDescent="0.4">
      <c r="C165" s="184"/>
      <c r="D165" s="185" t="s">
        <v>1469</v>
      </c>
      <c r="E165" s="185">
        <f t="shared" si="7"/>
        <v>0</v>
      </c>
      <c r="F165" s="185">
        <f t="shared" si="7"/>
        <v>0</v>
      </c>
      <c r="G165" s="185">
        <f t="shared" si="7"/>
        <v>0</v>
      </c>
    </row>
    <row r="166" spans="3:24" hidden="1" x14ac:dyDescent="0.4">
      <c r="C166" s="184"/>
      <c r="D166" s="185" t="s">
        <v>1471</v>
      </c>
      <c r="E166" s="185">
        <f t="shared" si="7"/>
        <v>0</v>
      </c>
      <c r="F166" s="185">
        <f t="shared" si="7"/>
        <v>0</v>
      </c>
      <c r="G166" s="185">
        <f t="shared" si="7"/>
        <v>0</v>
      </c>
    </row>
    <row r="167" spans="3:24" hidden="1" x14ac:dyDescent="0.4">
      <c r="C167" s="184"/>
      <c r="D167" s="185" t="s">
        <v>1473</v>
      </c>
      <c r="E167" s="185">
        <f t="shared" si="7"/>
        <v>0</v>
      </c>
      <c r="F167" s="185">
        <f t="shared" si="7"/>
        <v>0</v>
      </c>
      <c r="G167" s="185">
        <f t="shared" si="7"/>
        <v>0</v>
      </c>
    </row>
    <row r="168" spans="3:24" hidden="1" x14ac:dyDescent="0.4">
      <c r="C168" s="184"/>
      <c r="D168" s="185" t="s">
        <v>1475</v>
      </c>
      <c r="E168" s="185">
        <f t="shared" si="7"/>
        <v>0</v>
      </c>
      <c r="F168" s="185">
        <f t="shared" si="7"/>
        <v>0</v>
      </c>
      <c r="G168" s="185">
        <f t="shared" si="7"/>
        <v>0</v>
      </c>
    </row>
    <row r="176" spans="3:24" x14ac:dyDescent="0.4">
      <c r="I176" s="152"/>
      <c r="J176" s="152"/>
      <c r="K176" s="152"/>
      <c r="M176" s="152"/>
      <c r="N176" s="152"/>
      <c r="O176" s="152"/>
      <c r="P176" s="152"/>
      <c r="Q176" s="152"/>
      <c r="R176" s="152"/>
      <c r="S176" s="152"/>
      <c r="T176" s="152"/>
      <c r="U176" s="152"/>
      <c r="V176" s="152"/>
      <c r="W176" s="152"/>
      <c r="X176" s="152"/>
    </row>
    <row r="178" spans="9:24" x14ac:dyDescent="0.25">
      <c r="I178" s="35"/>
      <c r="J178" s="35"/>
      <c r="K178" s="35"/>
      <c r="M178" s="35"/>
      <c r="N178" s="35"/>
      <c r="O178" s="35"/>
      <c r="P178" s="35"/>
      <c r="Q178" s="35"/>
      <c r="R178" s="35"/>
      <c r="S178" s="35"/>
      <c r="T178" s="35"/>
      <c r="U178" s="35"/>
      <c r="V178" s="35"/>
      <c r="W178" s="35"/>
      <c r="X178" s="35"/>
    </row>
    <row r="211" spans="9:24" x14ac:dyDescent="0.4">
      <c r="I211" s="152"/>
      <c r="J211" s="152"/>
      <c r="K211" s="152"/>
      <c r="M211" s="152"/>
      <c r="N211" s="152"/>
      <c r="O211" s="152"/>
      <c r="P211" s="152"/>
      <c r="Q211" s="152"/>
      <c r="R211" s="152"/>
      <c r="S211" s="152"/>
      <c r="T211" s="152"/>
      <c r="U211" s="152"/>
      <c r="V211" s="152"/>
      <c r="W211" s="152"/>
      <c r="X211" s="152"/>
    </row>
    <row r="213" spans="9:24" x14ac:dyDescent="0.25">
      <c r="I213" s="35"/>
      <c r="J213" s="35"/>
      <c r="K213" s="35"/>
      <c r="M213" s="35"/>
      <c r="N213" s="35"/>
      <c r="O213" s="35"/>
      <c r="P213" s="35"/>
      <c r="Q213" s="35"/>
      <c r="R213" s="35"/>
      <c r="S213" s="35"/>
      <c r="T213" s="35"/>
      <c r="U213" s="35"/>
      <c r="V213" s="35"/>
      <c r="W213" s="35"/>
      <c r="X213" s="35"/>
    </row>
    <row r="246" spans="9:24" x14ac:dyDescent="0.4">
      <c r="I246" s="152"/>
      <c r="J246" s="152"/>
      <c r="K246" s="152"/>
      <c r="M246" s="152"/>
      <c r="N246" s="152"/>
      <c r="O246" s="152"/>
      <c r="P246" s="152"/>
      <c r="Q246" s="152"/>
      <c r="R246" s="152"/>
      <c r="S246" s="152"/>
      <c r="T246" s="152"/>
      <c r="U246" s="152"/>
      <c r="V246" s="152"/>
      <c r="W246" s="152"/>
      <c r="X246" s="152"/>
    </row>
    <row r="248" spans="9:24" x14ac:dyDescent="0.25">
      <c r="I248" s="35"/>
      <c r="J248" s="35"/>
      <c r="K248" s="35"/>
      <c r="M248" s="35"/>
      <c r="N248" s="35"/>
      <c r="O248" s="35"/>
      <c r="P248" s="35"/>
      <c r="Q248" s="35"/>
      <c r="R248" s="35"/>
      <c r="S248" s="35"/>
      <c r="T248" s="35"/>
      <c r="U248" s="35"/>
      <c r="V248" s="35"/>
      <c r="W248" s="35"/>
      <c r="X248" s="35"/>
    </row>
    <row r="282" spans="9:24" x14ac:dyDescent="0.4">
      <c r="I282" s="189"/>
      <c r="J282" s="189"/>
      <c r="K282" s="189"/>
      <c r="M282" s="189"/>
      <c r="N282" s="189"/>
      <c r="O282" s="189"/>
      <c r="P282" s="189"/>
      <c r="Q282" s="189"/>
      <c r="R282" s="189"/>
      <c r="S282" s="189"/>
      <c r="T282" s="189"/>
      <c r="U282" s="189"/>
      <c r="V282" s="189"/>
      <c r="W282" s="189"/>
      <c r="X282" s="189"/>
    </row>
  </sheetData>
  <sheetProtection algorithmName="SHA-512" hashValue="ySUO0hXXsmU+I2r7wN9lzh8HxI2gwhFzrgWp8uMGuSqeF6csg97l8g01Q8WLQ2jEYP6qpN4bIhVjkTfAeUkV1w==" saltValue="qyvRjWFvswudlWkQWqYkdA==" spinCount="100000" sheet="1" formatRows="0"/>
  <mergeCells count="17">
    <mergeCell ref="M107:P107"/>
    <mergeCell ref="M5:M6"/>
    <mergeCell ref="N5:N6"/>
    <mergeCell ref="A107:D107"/>
    <mergeCell ref="A2:H2"/>
    <mergeCell ref="A3:H3"/>
    <mergeCell ref="A4:H4"/>
    <mergeCell ref="A5:A6"/>
    <mergeCell ref="B5:B6"/>
    <mergeCell ref="C5:C6"/>
    <mergeCell ref="D5:D6"/>
    <mergeCell ref="H5:H6"/>
    <mergeCell ref="O5:O6"/>
    <mergeCell ref="P5:P6"/>
    <mergeCell ref="T5:T6"/>
    <mergeCell ref="I5:K5"/>
    <mergeCell ref="A1:H1"/>
  </mergeCells>
  <phoneticPr fontId="2"/>
  <conditionalFormatting sqref="B7:B106">
    <cfRule type="expression" dxfId="7" priority="3">
      <formula>AND($B7=0,COUNTA($C7:$H7)&gt;=1)</formula>
    </cfRule>
  </conditionalFormatting>
  <conditionalFormatting sqref="C7:C106">
    <cfRule type="expression" dxfId="6" priority="4">
      <formula>AND($C7=0,COUNTA($B7,$D7:$H7)&gt;=1)</formula>
    </cfRule>
  </conditionalFormatting>
  <conditionalFormatting sqref="D7:D106">
    <cfRule type="expression" dxfId="5" priority="5">
      <formula>$D7=0</formula>
    </cfRule>
    <cfRule type="expression" dxfId="4" priority="6">
      <formula>$L7=4</formula>
    </cfRule>
    <cfRule type="expression" dxfId="3" priority="7">
      <formula>OR($L7=1,$L7=3)</formula>
    </cfRule>
  </conditionalFormatting>
  <conditionalFormatting sqref="F7:F106">
    <cfRule type="expression" dxfId="2" priority="8">
      <formula>$F7&lt;$G7</formula>
    </cfRule>
  </conditionalFormatting>
  <conditionalFormatting sqref="I7:K106">
    <cfRule type="expression" dxfId="1" priority="1">
      <formula>OR($L7=1,$L7=3)</formula>
    </cfRule>
    <cfRule type="expression" dxfId="0" priority="2">
      <formula>$L7=4</formula>
    </cfRule>
  </conditionalFormatting>
  <dataValidations count="1">
    <dataValidation allowBlank="1" showInputMessage="1" showErrorMessage="1" promptTitle="貼り付けする際の注意事項" prompt="貼り付けを行う場合は、_x000a_必ず値貼り付けを行ってください。" sqref="D7:D106" xr:uid="{00000000-0002-0000-0C00-000000000000}"/>
  </dataValidations>
  <pageMargins left="0.74803149606299213" right="0.74803149606299213" top="0.78740157480314965" bottom="0.78740157480314965" header="0.51181102362204722" footer="0.51181102362204722"/>
  <pageSetup paperSize="9" scale="67" fitToHeight="0" orientation="portrait" cellComments="asDisplayed" r:id="rId1"/>
  <headerFooter alignWithMargins="0">
    <oddHeader>&amp;L&amp;"UD Digi Kyokasho NK-R,標準"&amp;A</oddHeader>
  </headerFooter>
  <rowBreaks count="1" manualBreakCount="1">
    <brk id="56"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S168"/>
  <sheetViews>
    <sheetView workbookViewId="0">
      <selection sqref="A1:G1"/>
    </sheetView>
  </sheetViews>
  <sheetFormatPr defaultColWidth="9" defaultRowHeight="15" x14ac:dyDescent="0.4"/>
  <cols>
    <col min="1" max="1" width="5.5" style="24" bestFit="1" customWidth="1"/>
    <col min="2" max="2" width="23.25" style="24" customWidth="1"/>
    <col min="3" max="3" width="33.375" style="24" customWidth="1"/>
    <col min="4" max="4" width="35.5" style="24" customWidth="1"/>
    <col min="5" max="6" width="7.5" style="24" customWidth="1"/>
    <col min="7" max="7" width="19.625" style="24" bestFit="1" customWidth="1"/>
    <col min="8" max="16384" width="9" style="24"/>
  </cols>
  <sheetData>
    <row r="1" spans="1:45" ht="60" customHeight="1" x14ac:dyDescent="0.4">
      <c r="A1" s="1397" t="s">
        <v>1600</v>
      </c>
      <c r="B1" s="1397"/>
      <c r="C1" s="1397"/>
      <c r="D1" s="1397"/>
      <c r="E1" s="1397"/>
      <c r="F1" s="1397"/>
      <c r="G1" s="1397"/>
      <c r="H1" s="33"/>
      <c r="I1" s="33"/>
      <c r="J1" s="33"/>
      <c r="K1" s="33"/>
      <c r="L1" s="33"/>
      <c r="M1" s="33"/>
      <c r="N1" s="33"/>
      <c r="O1" s="33"/>
      <c r="P1" s="33"/>
      <c r="Q1" s="33"/>
      <c r="R1" s="33"/>
      <c r="S1" s="33"/>
      <c r="T1" s="33"/>
      <c r="U1" s="33"/>
      <c r="V1" s="33"/>
      <c r="W1" s="33"/>
      <c r="X1" s="33"/>
      <c r="Y1" s="33"/>
      <c r="Z1" s="33"/>
      <c r="AA1" s="33"/>
      <c r="AB1" s="33"/>
    </row>
    <row r="2" spans="1:45" ht="17.25" customHeight="1" x14ac:dyDescent="0.4">
      <c r="A2" s="1522" t="s">
        <v>1632</v>
      </c>
      <c r="B2" s="1522"/>
      <c r="C2" s="1522"/>
      <c r="D2" s="1522"/>
      <c r="E2" s="1522"/>
      <c r="F2" s="1522"/>
      <c r="G2" s="1522"/>
      <c r="AH2" s="34"/>
      <c r="AI2" s="23"/>
      <c r="AJ2" s="23"/>
      <c r="AK2" s="23"/>
      <c r="AL2" s="23"/>
      <c r="AM2" s="23"/>
      <c r="AN2" s="23"/>
      <c r="AO2" s="23"/>
      <c r="AP2" s="23"/>
      <c r="AQ2" s="23"/>
      <c r="AR2" s="23"/>
      <c r="AS2" s="23"/>
    </row>
    <row r="3" spans="1:45" s="152" customFormat="1" ht="17.100000000000001" customHeight="1" x14ac:dyDescent="0.4">
      <c r="A3" s="2470" t="s">
        <v>1622</v>
      </c>
      <c r="B3" s="2470"/>
      <c r="C3" s="2470"/>
      <c r="D3" s="2470"/>
      <c r="E3" s="2470"/>
      <c r="F3" s="2470"/>
      <c r="G3" s="2470"/>
    </row>
    <row r="4" spans="1:45" s="35" customFormat="1" ht="21" customHeight="1" thickBot="1" x14ac:dyDescent="0.3">
      <c r="A4" s="2471"/>
      <c r="B4" s="2471"/>
      <c r="C4" s="2471"/>
      <c r="D4" s="2471"/>
      <c r="E4" s="2471"/>
      <c r="F4" s="2471"/>
    </row>
    <row r="5" spans="1:45" ht="14.25" customHeight="1" x14ac:dyDescent="0.4">
      <c r="A5" s="2462"/>
      <c r="B5" s="2462" t="s">
        <v>1623</v>
      </c>
      <c r="C5" s="2465" t="s">
        <v>1624</v>
      </c>
      <c r="D5" s="2465" t="s">
        <v>1625</v>
      </c>
      <c r="E5" s="153" t="s">
        <v>1599</v>
      </c>
      <c r="F5" s="154" t="s">
        <v>1590</v>
      </c>
      <c r="G5" s="2465" t="s">
        <v>1626</v>
      </c>
    </row>
    <row r="6" spans="1:45" ht="51" customHeight="1" thickBot="1" x14ac:dyDescent="0.45">
      <c r="A6" s="2463"/>
      <c r="B6" s="2464"/>
      <c r="C6" s="2466"/>
      <c r="D6" s="2466"/>
      <c r="E6" s="155" t="s">
        <v>1605</v>
      </c>
      <c r="F6" s="156" t="s">
        <v>1627</v>
      </c>
      <c r="G6" s="2466"/>
    </row>
    <row r="7" spans="1:45" x14ac:dyDescent="0.4">
      <c r="A7" s="157">
        <v>1</v>
      </c>
      <c r="B7" s="158" t="e">
        <f>IF(※集計※障害学生情報入力シート!#REF!="","",INDEX(障害学生情報入力シート!E:E,※集計※障害学生情報入力シート!#REF!,1))</f>
        <v>#REF!</v>
      </c>
      <c r="C7" s="159" t="e">
        <f>IF(※集計※障害学生情報入力シート!#REF!="","",INDEX(障害学生情報入力シート!F:F,※集計※障害学生情報入力シート!#REF!,1))</f>
        <v>#REF!</v>
      </c>
      <c r="D7" s="160" t="e">
        <f>IF(※集計※障害学生情報入力シート!#REF!="","",INDEX(障害学生情報入力シート!$I:$I,※集計※障害学生情報入力シート!#REF!,1))</f>
        <v>#REF!</v>
      </c>
      <c r="E7" s="161" t="e">
        <f>IF(D7="",0,1)</f>
        <v>#REF!</v>
      </c>
      <c r="F7" s="162" t="e">
        <f>IF(※集計※障害学生情報入力シート!#REF!="","",INDEX(※集計※障害学生情報入力シート!K:K,※集計※障害学生情報入力シート!#REF!,1))</f>
        <v>#REF!</v>
      </c>
      <c r="G7" s="163" t="e">
        <f>IF(※集計※障害学生情報入力シート!#REF!="","",INDEX(障害学生情報入力シート!$D:$D,※集計※障害学生情報入力シート!#REF!,1))</f>
        <v>#REF!</v>
      </c>
    </row>
    <row r="8" spans="1:45" x14ac:dyDescent="0.4">
      <c r="A8" s="164">
        <v>2</v>
      </c>
      <c r="B8" s="165" t="e">
        <f>IF(※集計※障害学生情報入力シート!#REF!="","",INDEX(障害学生情報入力シート!E:E,※集計※障害学生情報入力シート!#REF!,1))</f>
        <v>#REF!</v>
      </c>
      <c r="C8" s="166" t="e">
        <f>IF(※集計※障害学生情報入力シート!#REF!="","",INDEX(障害学生情報入力シート!F:F,※集計※障害学生情報入力シート!#REF!,1))</f>
        <v>#REF!</v>
      </c>
      <c r="D8" s="167" t="e">
        <f>IF(※集計※障害学生情報入力シート!#REF!="","",INDEX(障害学生情報入力シート!$I:$I,※集計※障害学生情報入力シート!#REF!,1))</f>
        <v>#REF!</v>
      </c>
      <c r="E8" s="168" t="e">
        <f t="shared" ref="E8:E71" si="0">IF(D8="",0,1)</f>
        <v>#REF!</v>
      </c>
      <c r="F8" s="75" t="e">
        <f>IF(※集計※障害学生情報入力シート!#REF!="","",INDEX(※集計※障害学生情報入力シート!K:K,※集計※障害学生情報入力シート!#REF!,1))</f>
        <v>#REF!</v>
      </c>
      <c r="G8" s="169" t="e">
        <f>IF(※集計※障害学生情報入力シート!#REF!="","",INDEX(障害学生情報入力シート!$D:$D,※集計※障害学生情報入力シート!#REF!,1))</f>
        <v>#REF!</v>
      </c>
    </row>
    <row r="9" spans="1:45" x14ac:dyDescent="0.4">
      <c r="A9" s="164">
        <v>3</v>
      </c>
      <c r="B9" s="165" t="e">
        <f>IF(※集計※障害学生情報入力シート!#REF!="","",INDEX(障害学生情報入力シート!E:E,※集計※障害学生情報入力シート!#REF!,1))</f>
        <v>#REF!</v>
      </c>
      <c r="C9" s="166" t="e">
        <f>IF(※集計※障害学生情報入力シート!#REF!="","",INDEX(障害学生情報入力シート!F:F,※集計※障害学生情報入力シート!#REF!,1))</f>
        <v>#REF!</v>
      </c>
      <c r="D9" s="170" t="e">
        <f>IF(※集計※障害学生情報入力シート!#REF!="","",INDEX(障害学生情報入力シート!$I:$I,※集計※障害学生情報入力シート!#REF!,1))</f>
        <v>#REF!</v>
      </c>
      <c r="E9" s="168" t="e">
        <f t="shared" si="0"/>
        <v>#REF!</v>
      </c>
      <c r="F9" s="75" t="e">
        <f>IF(※集計※障害学生情報入力シート!#REF!="","",INDEX(※集計※障害学生情報入力シート!K:K,※集計※障害学生情報入力シート!#REF!,1))</f>
        <v>#REF!</v>
      </c>
      <c r="G9" s="169" t="e">
        <f>IF(※集計※障害学生情報入力シート!#REF!="","",INDEX(障害学生情報入力シート!$D:$D,※集計※障害学生情報入力シート!#REF!,1))</f>
        <v>#REF!</v>
      </c>
    </row>
    <row r="10" spans="1:45" ht="13.5" customHeight="1" x14ac:dyDescent="0.4">
      <c r="A10" s="164">
        <v>4</v>
      </c>
      <c r="B10" s="165" t="e">
        <f>IF(※集計※障害学生情報入力シート!#REF!="","",INDEX(障害学生情報入力シート!E:E,※集計※障害学生情報入力シート!#REF!,1))</f>
        <v>#REF!</v>
      </c>
      <c r="C10" s="166" t="e">
        <f>IF(※集計※障害学生情報入力シート!#REF!="","",INDEX(障害学生情報入力シート!F:F,※集計※障害学生情報入力シート!#REF!,1))</f>
        <v>#REF!</v>
      </c>
      <c r="D10" s="170" t="e">
        <f>IF(※集計※障害学生情報入力シート!#REF!="","",INDEX(障害学生情報入力シート!$I:$I,※集計※障害学生情報入力シート!#REF!,1))</f>
        <v>#REF!</v>
      </c>
      <c r="E10" s="168" t="e">
        <f t="shared" si="0"/>
        <v>#REF!</v>
      </c>
      <c r="F10" s="75" t="e">
        <f>IF(※集計※障害学生情報入力シート!#REF!="","",INDEX(※集計※障害学生情報入力シート!K:K,※集計※障害学生情報入力シート!#REF!,1))</f>
        <v>#REF!</v>
      </c>
      <c r="G10" s="169" t="e">
        <f>IF(※集計※障害学生情報入力シート!#REF!="","",INDEX(障害学生情報入力シート!$D:$D,※集計※障害学生情報入力シート!#REF!,1))</f>
        <v>#REF!</v>
      </c>
    </row>
    <row r="11" spans="1:45" ht="13.5" customHeight="1" x14ac:dyDescent="0.4">
      <c r="A11" s="164">
        <v>5</v>
      </c>
      <c r="B11" s="165" t="e">
        <f>IF(※集計※障害学生情報入力シート!#REF!="","",INDEX(障害学生情報入力シート!E:E,※集計※障害学生情報入力シート!#REF!,1))</f>
        <v>#REF!</v>
      </c>
      <c r="C11" s="166" t="e">
        <f>IF(※集計※障害学生情報入力シート!#REF!="","",INDEX(障害学生情報入力シート!F:F,※集計※障害学生情報入力シート!#REF!,1))</f>
        <v>#REF!</v>
      </c>
      <c r="D11" s="170" t="e">
        <f>IF(※集計※障害学生情報入力シート!#REF!="","",INDEX(障害学生情報入力シート!$I:$I,※集計※障害学生情報入力シート!#REF!,1))</f>
        <v>#REF!</v>
      </c>
      <c r="E11" s="168" t="e">
        <f t="shared" si="0"/>
        <v>#REF!</v>
      </c>
      <c r="F11" s="75" t="e">
        <f>IF(※集計※障害学生情報入力シート!#REF!="","",INDEX(※集計※障害学生情報入力シート!K:K,※集計※障害学生情報入力シート!#REF!,1))</f>
        <v>#REF!</v>
      </c>
      <c r="G11" s="169" t="e">
        <f>IF(※集計※障害学生情報入力シート!#REF!="","",INDEX(障害学生情報入力シート!$D:$D,※集計※障害学生情報入力シート!#REF!,1))</f>
        <v>#REF!</v>
      </c>
    </row>
    <row r="12" spans="1:45" ht="13.5" customHeight="1" x14ac:dyDescent="0.4">
      <c r="A12" s="164">
        <v>6</v>
      </c>
      <c r="B12" s="165" t="e">
        <f>IF(※集計※障害学生情報入力シート!#REF!="","",INDEX(障害学生情報入力シート!E:E,※集計※障害学生情報入力シート!#REF!,1))</f>
        <v>#REF!</v>
      </c>
      <c r="C12" s="166" t="e">
        <f>IF(※集計※障害学生情報入力シート!#REF!="","",INDEX(障害学生情報入力シート!F:F,※集計※障害学生情報入力シート!#REF!,1))</f>
        <v>#REF!</v>
      </c>
      <c r="D12" s="170" t="e">
        <f>IF(※集計※障害学生情報入力シート!#REF!="","",INDEX(障害学生情報入力シート!$I:$I,※集計※障害学生情報入力シート!#REF!,1))</f>
        <v>#REF!</v>
      </c>
      <c r="E12" s="168" t="e">
        <f t="shared" si="0"/>
        <v>#REF!</v>
      </c>
      <c r="F12" s="75" t="e">
        <f>IF(※集計※障害学生情報入力シート!#REF!="","",INDEX(※集計※障害学生情報入力シート!K:K,※集計※障害学生情報入力シート!#REF!,1))</f>
        <v>#REF!</v>
      </c>
      <c r="G12" s="169" t="e">
        <f>IF(※集計※障害学生情報入力シート!#REF!="","",INDEX(障害学生情報入力シート!$D:$D,※集計※障害学生情報入力シート!#REF!,1))</f>
        <v>#REF!</v>
      </c>
    </row>
    <row r="13" spans="1:45" ht="13.5" customHeight="1" x14ac:dyDescent="0.4">
      <c r="A13" s="164">
        <v>7</v>
      </c>
      <c r="B13" s="165" t="e">
        <f>IF(※集計※障害学生情報入力シート!#REF!="","",INDEX(障害学生情報入力シート!E:E,※集計※障害学生情報入力シート!#REF!,1))</f>
        <v>#REF!</v>
      </c>
      <c r="C13" s="166" t="e">
        <f>IF(※集計※障害学生情報入力シート!#REF!="","",INDEX(障害学生情報入力シート!F:F,※集計※障害学生情報入力シート!#REF!,1))</f>
        <v>#REF!</v>
      </c>
      <c r="D13" s="170" t="e">
        <f>IF(※集計※障害学生情報入力シート!#REF!="","",INDEX(障害学生情報入力シート!$I:$I,※集計※障害学生情報入力シート!#REF!,1))</f>
        <v>#REF!</v>
      </c>
      <c r="E13" s="168" t="e">
        <f t="shared" si="0"/>
        <v>#REF!</v>
      </c>
      <c r="F13" s="75" t="e">
        <f>IF(※集計※障害学生情報入力シート!#REF!="","",INDEX(※集計※障害学生情報入力シート!K:K,※集計※障害学生情報入力シート!#REF!,1))</f>
        <v>#REF!</v>
      </c>
      <c r="G13" s="169" t="e">
        <f>IF(※集計※障害学生情報入力シート!#REF!="","",INDEX(障害学生情報入力シート!$D:$D,※集計※障害学生情報入力シート!#REF!,1))</f>
        <v>#REF!</v>
      </c>
    </row>
    <row r="14" spans="1:45" ht="14.25" customHeight="1" x14ac:dyDescent="0.4">
      <c r="A14" s="164">
        <v>8</v>
      </c>
      <c r="B14" s="165" t="e">
        <f>IF(※集計※障害学生情報入力シート!#REF!="","",INDEX(障害学生情報入力シート!E:E,※集計※障害学生情報入力シート!#REF!,1))</f>
        <v>#REF!</v>
      </c>
      <c r="C14" s="166" t="e">
        <f>IF(※集計※障害学生情報入力シート!#REF!="","",INDEX(障害学生情報入力シート!F:F,※集計※障害学生情報入力シート!#REF!,1))</f>
        <v>#REF!</v>
      </c>
      <c r="D14" s="170" t="e">
        <f>IF(※集計※障害学生情報入力シート!#REF!="","",INDEX(障害学生情報入力シート!$I:$I,※集計※障害学生情報入力シート!#REF!,1))</f>
        <v>#REF!</v>
      </c>
      <c r="E14" s="168" t="e">
        <f t="shared" si="0"/>
        <v>#REF!</v>
      </c>
      <c r="F14" s="75" t="e">
        <f>IF(※集計※障害学生情報入力シート!#REF!="","",INDEX(※集計※障害学生情報入力シート!K:K,※集計※障害学生情報入力シート!#REF!,1))</f>
        <v>#REF!</v>
      </c>
      <c r="G14" s="169" t="e">
        <f>IF(※集計※障害学生情報入力シート!#REF!="","",INDEX(障害学生情報入力シート!$D:$D,※集計※障害学生情報入力シート!#REF!,1))</f>
        <v>#REF!</v>
      </c>
    </row>
    <row r="15" spans="1:45" ht="15.75" customHeight="1" x14ac:dyDescent="0.4">
      <c r="A15" s="164">
        <v>9</v>
      </c>
      <c r="B15" s="165" t="e">
        <f>IF(※集計※障害学生情報入力シート!#REF!="","",INDEX(障害学生情報入力シート!E:E,※集計※障害学生情報入力シート!#REF!,1))</f>
        <v>#REF!</v>
      </c>
      <c r="C15" s="166" t="e">
        <f>IF(※集計※障害学生情報入力シート!#REF!="","",INDEX(障害学生情報入力シート!F:F,※集計※障害学生情報入力シート!#REF!,1))</f>
        <v>#REF!</v>
      </c>
      <c r="D15" s="170" t="e">
        <f>IF(※集計※障害学生情報入力シート!#REF!="","",INDEX(障害学生情報入力シート!$I:$I,※集計※障害学生情報入力シート!#REF!,1))</f>
        <v>#REF!</v>
      </c>
      <c r="E15" s="168" t="e">
        <f t="shared" si="0"/>
        <v>#REF!</v>
      </c>
      <c r="F15" s="75" t="e">
        <f>IF(※集計※障害学生情報入力シート!#REF!="","",INDEX(※集計※障害学生情報入力シート!K:K,※集計※障害学生情報入力シート!#REF!,1))</f>
        <v>#REF!</v>
      </c>
      <c r="G15" s="169" t="e">
        <f>IF(※集計※障害学生情報入力シート!#REF!="","",INDEX(障害学生情報入力シート!$D:$D,※集計※障害学生情報入力シート!#REF!,1))</f>
        <v>#REF!</v>
      </c>
    </row>
    <row r="16" spans="1:45" ht="15" customHeight="1" x14ac:dyDescent="0.4">
      <c r="A16" s="164">
        <v>10</v>
      </c>
      <c r="B16" s="165" t="e">
        <f>IF(※集計※障害学生情報入力シート!#REF!="","",INDEX(障害学生情報入力シート!E:E,※集計※障害学生情報入力シート!#REF!,1))</f>
        <v>#REF!</v>
      </c>
      <c r="C16" s="166" t="e">
        <f>IF(※集計※障害学生情報入力シート!#REF!="","",INDEX(障害学生情報入力シート!F:F,※集計※障害学生情報入力シート!#REF!,1))</f>
        <v>#REF!</v>
      </c>
      <c r="D16" s="170" t="e">
        <f>IF(※集計※障害学生情報入力シート!#REF!="","",INDEX(障害学生情報入力シート!$I:$I,※集計※障害学生情報入力シート!#REF!,1))</f>
        <v>#REF!</v>
      </c>
      <c r="E16" s="168" t="e">
        <f t="shared" si="0"/>
        <v>#REF!</v>
      </c>
      <c r="F16" s="75" t="e">
        <f>IF(※集計※障害学生情報入力シート!#REF!="","",INDEX(※集計※障害学生情報入力シート!K:K,※集計※障害学生情報入力シート!#REF!,1))</f>
        <v>#REF!</v>
      </c>
      <c r="G16" s="169" t="e">
        <f>IF(※集計※障害学生情報入力シート!#REF!="","",INDEX(障害学生情報入力シート!$D:$D,※集計※障害学生情報入力シート!#REF!,1))</f>
        <v>#REF!</v>
      </c>
    </row>
    <row r="17" spans="1:7" x14ac:dyDescent="0.4">
      <c r="A17" s="164">
        <v>11</v>
      </c>
      <c r="B17" s="165" t="e">
        <f>IF(※集計※障害学生情報入力シート!#REF!="","",INDEX(障害学生情報入力シート!E:E,※集計※障害学生情報入力シート!#REF!,1))</f>
        <v>#REF!</v>
      </c>
      <c r="C17" s="166" t="e">
        <f>IF(※集計※障害学生情報入力シート!#REF!="","",INDEX(障害学生情報入力シート!F:F,※集計※障害学生情報入力シート!#REF!,1))</f>
        <v>#REF!</v>
      </c>
      <c r="D17" s="170" t="e">
        <f>IF(※集計※障害学生情報入力シート!#REF!="","",INDEX(障害学生情報入力シート!$I:$I,※集計※障害学生情報入力シート!#REF!,1))</f>
        <v>#REF!</v>
      </c>
      <c r="E17" s="168" t="e">
        <f t="shared" si="0"/>
        <v>#REF!</v>
      </c>
      <c r="F17" s="75" t="e">
        <f>IF(※集計※障害学生情報入力シート!#REF!="","",INDEX(※集計※障害学生情報入力シート!K:K,※集計※障害学生情報入力シート!#REF!,1))</f>
        <v>#REF!</v>
      </c>
      <c r="G17" s="169" t="e">
        <f>IF(※集計※障害学生情報入力シート!#REF!="","",INDEX(障害学生情報入力シート!$D:$D,※集計※障害学生情報入力シート!#REF!,1))</f>
        <v>#REF!</v>
      </c>
    </row>
    <row r="18" spans="1:7" x14ac:dyDescent="0.4">
      <c r="A18" s="164">
        <v>12</v>
      </c>
      <c r="B18" s="165" t="e">
        <f>IF(※集計※障害学生情報入力シート!#REF!="","",INDEX(障害学生情報入力シート!E:E,※集計※障害学生情報入力シート!#REF!,1))</f>
        <v>#REF!</v>
      </c>
      <c r="C18" s="166" t="e">
        <f>IF(※集計※障害学生情報入力シート!#REF!="","",INDEX(障害学生情報入力シート!F:F,※集計※障害学生情報入力シート!#REF!,1))</f>
        <v>#REF!</v>
      </c>
      <c r="D18" s="170" t="e">
        <f>IF(※集計※障害学生情報入力シート!#REF!="","",INDEX(障害学生情報入力シート!$I:$I,※集計※障害学生情報入力シート!#REF!,1))</f>
        <v>#REF!</v>
      </c>
      <c r="E18" s="168" t="e">
        <f t="shared" si="0"/>
        <v>#REF!</v>
      </c>
      <c r="F18" s="75" t="e">
        <f>IF(※集計※障害学生情報入力シート!#REF!="","",INDEX(※集計※障害学生情報入力シート!K:K,※集計※障害学生情報入力シート!#REF!,1))</f>
        <v>#REF!</v>
      </c>
      <c r="G18" s="169" t="e">
        <f>IF(※集計※障害学生情報入力シート!#REF!="","",INDEX(障害学生情報入力シート!$D:$D,※集計※障害学生情報入力シート!#REF!,1))</f>
        <v>#REF!</v>
      </c>
    </row>
    <row r="19" spans="1:7" x14ac:dyDescent="0.4">
      <c r="A19" s="164">
        <v>13</v>
      </c>
      <c r="B19" s="165" t="e">
        <f>IF(※集計※障害学生情報入力シート!#REF!="","",INDEX(障害学生情報入力シート!E:E,※集計※障害学生情報入力シート!#REF!,1))</f>
        <v>#REF!</v>
      </c>
      <c r="C19" s="166" t="e">
        <f>IF(※集計※障害学生情報入力シート!#REF!="","",INDEX(障害学生情報入力シート!F:F,※集計※障害学生情報入力シート!#REF!,1))</f>
        <v>#REF!</v>
      </c>
      <c r="D19" s="170" t="e">
        <f>IF(※集計※障害学生情報入力シート!#REF!="","",INDEX(障害学生情報入力シート!$I:$I,※集計※障害学生情報入力シート!#REF!,1))</f>
        <v>#REF!</v>
      </c>
      <c r="E19" s="168" t="e">
        <f t="shared" si="0"/>
        <v>#REF!</v>
      </c>
      <c r="F19" s="75" t="e">
        <f>IF(※集計※障害学生情報入力シート!#REF!="","",INDEX(※集計※障害学生情報入力シート!K:K,※集計※障害学生情報入力シート!#REF!,1))</f>
        <v>#REF!</v>
      </c>
      <c r="G19" s="169" t="e">
        <f>IF(※集計※障害学生情報入力シート!#REF!="","",INDEX(障害学生情報入力シート!$D:$D,※集計※障害学生情報入力シート!#REF!,1))</f>
        <v>#REF!</v>
      </c>
    </row>
    <row r="20" spans="1:7" x14ac:dyDescent="0.4">
      <c r="A20" s="164">
        <v>14</v>
      </c>
      <c r="B20" s="165" t="e">
        <f>IF(※集計※障害学生情報入力シート!#REF!="","",INDEX(障害学生情報入力シート!E:E,※集計※障害学生情報入力シート!#REF!,1))</f>
        <v>#REF!</v>
      </c>
      <c r="C20" s="166" t="e">
        <f>IF(※集計※障害学生情報入力シート!#REF!="","",INDEX(障害学生情報入力シート!F:F,※集計※障害学生情報入力シート!#REF!,1))</f>
        <v>#REF!</v>
      </c>
      <c r="D20" s="170" t="e">
        <f>IF(※集計※障害学生情報入力シート!#REF!="","",INDEX(障害学生情報入力シート!$I:$I,※集計※障害学生情報入力シート!#REF!,1))</f>
        <v>#REF!</v>
      </c>
      <c r="E20" s="168" t="e">
        <f t="shared" si="0"/>
        <v>#REF!</v>
      </c>
      <c r="F20" s="75" t="e">
        <f>IF(※集計※障害学生情報入力シート!#REF!="","",INDEX(※集計※障害学生情報入力シート!K:K,※集計※障害学生情報入力シート!#REF!,1))</f>
        <v>#REF!</v>
      </c>
      <c r="G20" s="169" t="e">
        <f>IF(※集計※障害学生情報入力シート!#REF!="","",INDEX(障害学生情報入力シート!$D:$D,※集計※障害学生情報入力シート!#REF!,1))</f>
        <v>#REF!</v>
      </c>
    </row>
    <row r="21" spans="1:7" x14ac:dyDescent="0.4">
      <c r="A21" s="164">
        <v>15</v>
      </c>
      <c r="B21" s="165" t="e">
        <f>IF(※集計※障害学生情報入力シート!#REF!="","",INDEX(障害学生情報入力シート!E:E,※集計※障害学生情報入力シート!#REF!,1))</f>
        <v>#REF!</v>
      </c>
      <c r="C21" s="166" t="e">
        <f>IF(※集計※障害学生情報入力シート!#REF!="","",INDEX(障害学生情報入力シート!F:F,※集計※障害学生情報入力シート!#REF!,1))</f>
        <v>#REF!</v>
      </c>
      <c r="D21" s="170" t="e">
        <f>IF(※集計※障害学生情報入力シート!#REF!="","",INDEX(障害学生情報入力シート!$I:$I,※集計※障害学生情報入力シート!#REF!,1))</f>
        <v>#REF!</v>
      </c>
      <c r="E21" s="168" t="e">
        <f t="shared" si="0"/>
        <v>#REF!</v>
      </c>
      <c r="F21" s="75" t="e">
        <f>IF(※集計※障害学生情報入力シート!#REF!="","",INDEX(※集計※障害学生情報入力シート!K:K,※集計※障害学生情報入力シート!#REF!,1))</f>
        <v>#REF!</v>
      </c>
      <c r="G21" s="169" t="e">
        <f>IF(※集計※障害学生情報入力シート!#REF!="","",INDEX(障害学生情報入力シート!$D:$D,※集計※障害学生情報入力シート!#REF!,1))</f>
        <v>#REF!</v>
      </c>
    </row>
    <row r="22" spans="1:7" x14ac:dyDescent="0.4">
      <c r="A22" s="164">
        <v>16</v>
      </c>
      <c r="B22" s="165" t="e">
        <f>IF(※集計※障害学生情報入力シート!#REF!="","",INDEX(障害学生情報入力シート!E:E,※集計※障害学生情報入力シート!#REF!,1))</f>
        <v>#REF!</v>
      </c>
      <c r="C22" s="166" t="e">
        <f>IF(※集計※障害学生情報入力シート!#REF!="","",INDEX(障害学生情報入力シート!F:F,※集計※障害学生情報入力シート!#REF!,1))</f>
        <v>#REF!</v>
      </c>
      <c r="D22" s="170" t="e">
        <f>IF(※集計※障害学生情報入力シート!#REF!="","",INDEX(障害学生情報入力シート!$I:$I,※集計※障害学生情報入力シート!#REF!,1))</f>
        <v>#REF!</v>
      </c>
      <c r="E22" s="168" t="e">
        <f t="shared" si="0"/>
        <v>#REF!</v>
      </c>
      <c r="F22" s="75" t="e">
        <f>IF(※集計※障害学生情報入力シート!#REF!="","",INDEX(※集計※障害学生情報入力シート!K:K,※集計※障害学生情報入力シート!#REF!,1))</f>
        <v>#REF!</v>
      </c>
      <c r="G22" s="169" t="e">
        <f>IF(※集計※障害学生情報入力シート!#REF!="","",INDEX(障害学生情報入力シート!$D:$D,※集計※障害学生情報入力シート!#REF!,1))</f>
        <v>#REF!</v>
      </c>
    </row>
    <row r="23" spans="1:7" x14ac:dyDescent="0.4">
      <c r="A23" s="164">
        <v>17</v>
      </c>
      <c r="B23" s="165" t="e">
        <f>IF(※集計※障害学生情報入力シート!#REF!="","",INDEX(障害学生情報入力シート!E:E,※集計※障害学生情報入力シート!#REF!,1))</f>
        <v>#REF!</v>
      </c>
      <c r="C23" s="166" t="e">
        <f>IF(※集計※障害学生情報入力シート!#REF!="","",INDEX(障害学生情報入力シート!F:F,※集計※障害学生情報入力シート!#REF!,1))</f>
        <v>#REF!</v>
      </c>
      <c r="D23" s="170" t="e">
        <f>IF(※集計※障害学生情報入力シート!#REF!="","",INDEX(障害学生情報入力シート!$I:$I,※集計※障害学生情報入力シート!#REF!,1))</f>
        <v>#REF!</v>
      </c>
      <c r="E23" s="168" t="e">
        <f t="shared" si="0"/>
        <v>#REF!</v>
      </c>
      <c r="F23" s="75" t="e">
        <f>IF(※集計※障害学生情報入力シート!#REF!="","",INDEX(※集計※障害学生情報入力シート!K:K,※集計※障害学生情報入力シート!#REF!,1))</f>
        <v>#REF!</v>
      </c>
      <c r="G23" s="169" t="e">
        <f>IF(※集計※障害学生情報入力シート!#REF!="","",INDEX(障害学生情報入力シート!$D:$D,※集計※障害学生情報入力シート!#REF!,1))</f>
        <v>#REF!</v>
      </c>
    </row>
    <row r="24" spans="1:7" x14ac:dyDescent="0.4">
      <c r="A24" s="164">
        <v>18</v>
      </c>
      <c r="B24" s="165" t="e">
        <f>IF(※集計※障害学生情報入力シート!#REF!="","",INDEX(障害学生情報入力シート!E:E,※集計※障害学生情報入力シート!#REF!,1))</f>
        <v>#REF!</v>
      </c>
      <c r="C24" s="166" t="e">
        <f>IF(※集計※障害学生情報入力シート!#REF!="","",INDEX(障害学生情報入力シート!F:F,※集計※障害学生情報入力シート!#REF!,1))</f>
        <v>#REF!</v>
      </c>
      <c r="D24" s="170" t="e">
        <f>IF(※集計※障害学生情報入力シート!#REF!="","",INDEX(障害学生情報入力シート!$I:$I,※集計※障害学生情報入力シート!#REF!,1))</f>
        <v>#REF!</v>
      </c>
      <c r="E24" s="168" t="e">
        <f t="shared" si="0"/>
        <v>#REF!</v>
      </c>
      <c r="F24" s="75" t="e">
        <f>IF(※集計※障害学生情報入力シート!#REF!="","",INDEX(※集計※障害学生情報入力シート!K:K,※集計※障害学生情報入力シート!#REF!,1))</f>
        <v>#REF!</v>
      </c>
      <c r="G24" s="169" t="e">
        <f>IF(※集計※障害学生情報入力シート!#REF!="","",INDEX(障害学生情報入力シート!$D:$D,※集計※障害学生情報入力シート!#REF!,1))</f>
        <v>#REF!</v>
      </c>
    </row>
    <row r="25" spans="1:7" x14ac:dyDescent="0.4">
      <c r="A25" s="164">
        <v>19</v>
      </c>
      <c r="B25" s="165" t="e">
        <f>IF(※集計※障害学生情報入力シート!#REF!="","",INDEX(障害学生情報入力シート!E:E,※集計※障害学生情報入力シート!#REF!,1))</f>
        <v>#REF!</v>
      </c>
      <c r="C25" s="166" t="e">
        <f>IF(※集計※障害学生情報入力シート!#REF!="","",INDEX(障害学生情報入力シート!F:F,※集計※障害学生情報入力シート!#REF!,1))</f>
        <v>#REF!</v>
      </c>
      <c r="D25" s="170" t="e">
        <f>IF(※集計※障害学生情報入力シート!#REF!="","",INDEX(障害学生情報入力シート!$I:$I,※集計※障害学生情報入力シート!#REF!,1))</f>
        <v>#REF!</v>
      </c>
      <c r="E25" s="168" t="e">
        <f t="shared" si="0"/>
        <v>#REF!</v>
      </c>
      <c r="F25" s="75" t="e">
        <f>IF(※集計※障害学生情報入力シート!#REF!="","",INDEX(※集計※障害学生情報入力シート!K:K,※集計※障害学生情報入力シート!#REF!,1))</f>
        <v>#REF!</v>
      </c>
      <c r="G25" s="169" t="e">
        <f>IF(※集計※障害学生情報入力シート!#REF!="","",INDEX(障害学生情報入力シート!$D:$D,※集計※障害学生情報入力シート!#REF!,1))</f>
        <v>#REF!</v>
      </c>
    </row>
    <row r="26" spans="1:7" x14ac:dyDescent="0.4">
      <c r="A26" s="164">
        <v>20</v>
      </c>
      <c r="B26" s="165" t="e">
        <f>IF(※集計※障害学生情報入力シート!#REF!="","",INDEX(障害学生情報入力シート!E:E,※集計※障害学生情報入力シート!#REF!,1))</f>
        <v>#REF!</v>
      </c>
      <c r="C26" s="166" t="e">
        <f>IF(※集計※障害学生情報入力シート!#REF!="","",INDEX(障害学生情報入力シート!F:F,※集計※障害学生情報入力シート!#REF!,1))</f>
        <v>#REF!</v>
      </c>
      <c r="D26" s="170" t="e">
        <f>IF(※集計※障害学生情報入力シート!#REF!="","",INDEX(障害学生情報入力シート!$I:$I,※集計※障害学生情報入力シート!#REF!,1))</f>
        <v>#REF!</v>
      </c>
      <c r="E26" s="168" t="e">
        <f t="shared" si="0"/>
        <v>#REF!</v>
      </c>
      <c r="F26" s="75" t="e">
        <f>IF(※集計※障害学生情報入力シート!#REF!="","",INDEX(※集計※障害学生情報入力シート!K:K,※集計※障害学生情報入力シート!#REF!,1))</f>
        <v>#REF!</v>
      </c>
      <c r="G26" s="169" t="e">
        <f>IF(※集計※障害学生情報入力シート!#REF!="","",INDEX(障害学生情報入力シート!$D:$D,※集計※障害学生情報入力シート!#REF!,1))</f>
        <v>#REF!</v>
      </c>
    </row>
    <row r="27" spans="1:7" x14ac:dyDescent="0.4">
      <c r="A27" s="164">
        <v>21</v>
      </c>
      <c r="B27" s="165" t="e">
        <f>IF(※集計※障害学生情報入力シート!#REF!="","",INDEX(障害学生情報入力シート!E:E,※集計※障害学生情報入力シート!#REF!,1))</f>
        <v>#REF!</v>
      </c>
      <c r="C27" s="166" t="e">
        <f>IF(※集計※障害学生情報入力シート!#REF!="","",INDEX(障害学生情報入力シート!F:F,※集計※障害学生情報入力シート!#REF!,1))</f>
        <v>#REF!</v>
      </c>
      <c r="D27" s="170" t="e">
        <f>IF(※集計※障害学生情報入力シート!#REF!="","",INDEX(障害学生情報入力シート!$I:$I,※集計※障害学生情報入力シート!#REF!,1))</f>
        <v>#REF!</v>
      </c>
      <c r="E27" s="168" t="e">
        <f t="shared" si="0"/>
        <v>#REF!</v>
      </c>
      <c r="F27" s="75" t="e">
        <f>IF(※集計※障害学生情報入力シート!#REF!="","",INDEX(※集計※障害学生情報入力シート!K:K,※集計※障害学生情報入力シート!#REF!,1))</f>
        <v>#REF!</v>
      </c>
      <c r="G27" s="169" t="e">
        <f>IF(※集計※障害学生情報入力シート!#REF!="","",INDEX(障害学生情報入力シート!$D:$D,※集計※障害学生情報入力シート!#REF!,1))</f>
        <v>#REF!</v>
      </c>
    </row>
    <row r="28" spans="1:7" x14ac:dyDescent="0.4">
      <c r="A28" s="164">
        <v>22</v>
      </c>
      <c r="B28" s="165" t="e">
        <f>IF(※集計※障害学生情報入力シート!#REF!="","",INDEX(障害学生情報入力シート!E:E,※集計※障害学生情報入力シート!#REF!,1))</f>
        <v>#REF!</v>
      </c>
      <c r="C28" s="166" t="e">
        <f>IF(※集計※障害学生情報入力シート!#REF!="","",INDEX(障害学生情報入力シート!F:F,※集計※障害学生情報入力シート!#REF!,1))</f>
        <v>#REF!</v>
      </c>
      <c r="D28" s="170" t="e">
        <f>IF(※集計※障害学生情報入力シート!#REF!="","",INDEX(障害学生情報入力シート!$I:$I,※集計※障害学生情報入力シート!#REF!,1))</f>
        <v>#REF!</v>
      </c>
      <c r="E28" s="168" t="e">
        <f t="shared" si="0"/>
        <v>#REF!</v>
      </c>
      <c r="F28" s="75" t="e">
        <f>IF(※集計※障害学生情報入力シート!#REF!="","",INDEX(※集計※障害学生情報入力シート!K:K,※集計※障害学生情報入力シート!#REF!,1))</f>
        <v>#REF!</v>
      </c>
      <c r="G28" s="169" t="e">
        <f>IF(※集計※障害学生情報入力シート!#REF!="","",INDEX(障害学生情報入力シート!$D:$D,※集計※障害学生情報入力シート!#REF!,1))</f>
        <v>#REF!</v>
      </c>
    </row>
    <row r="29" spans="1:7" x14ac:dyDescent="0.4">
      <c r="A29" s="164">
        <v>23</v>
      </c>
      <c r="B29" s="165" t="e">
        <f>IF(※集計※障害学生情報入力シート!#REF!="","",INDEX(障害学生情報入力シート!E:E,※集計※障害学生情報入力シート!#REF!,1))</f>
        <v>#REF!</v>
      </c>
      <c r="C29" s="166" t="e">
        <f>IF(※集計※障害学生情報入力シート!#REF!="","",INDEX(障害学生情報入力シート!F:F,※集計※障害学生情報入力シート!#REF!,1))</f>
        <v>#REF!</v>
      </c>
      <c r="D29" s="170" t="e">
        <f>IF(※集計※障害学生情報入力シート!#REF!="","",INDEX(障害学生情報入力シート!$I:$I,※集計※障害学生情報入力シート!#REF!,1))</f>
        <v>#REF!</v>
      </c>
      <c r="E29" s="168" t="e">
        <f t="shared" si="0"/>
        <v>#REF!</v>
      </c>
      <c r="F29" s="75" t="e">
        <f>IF(※集計※障害学生情報入力シート!#REF!="","",INDEX(※集計※障害学生情報入力シート!K:K,※集計※障害学生情報入力シート!#REF!,1))</f>
        <v>#REF!</v>
      </c>
      <c r="G29" s="169" t="e">
        <f>IF(※集計※障害学生情報入力シート!#REF!="","",INDEX(障害学生情報入力シート!$D:$D,※集計※障害学生情報入力シート!#REF!,1))</f>
        <v>#REF!</v>
      </c>
    </row>
    <row r="30" spans="1:7" x14ac:dyDescent="0.4">
      <c r="A30" s="164">
        <v>24</v>
      </c>
      <c r="B30" s="165" t="e">
        <f>IF(※集計※障害学生情報入力シート!#REF!="","",INDEX(障害学生情報入力シート!E:E,※集計※障害学生情報入力シート!#REF!,1))</f>
        <v>#REF!</v>
      </c>
      <c r="C30" s="166" t="e">
        <f>IF(※集計※障害学生情報入力シート!#REF!="","",INDEX(障害学生情報入力シート!F:F,※集計※障害学生情報入力シート!#REF!,1))</f>
        <v>#REF!</v>
      </c>
      <c r="D30" s="170" t="e">
        <f>IF(※集計※障害学生情報入力シート!#REF!="","",INDEX(障害学生情報入力シート!$I:$I,※集計※障害学生情報入力シート!#REF!,1))</f>
        <v>#REF!</v>
      </c>
      <c r="E30" s="168" t="e">
        <f t="shared" si="0"/>
        <v>#REF!</v>
      </c>
      <c r="F30" s="75" t="e">
        <f>IF(※集計※障害学生情報入力シート!#REF!="","",INDEX(※集計※障害学生情報入力シート!K:K,※集計※障害学生情報入力シート!#REF!,1))</f>
        <v>#REF!</v>
      </c>
      <c r="G30" s="169" t="e">
        <f>IF(※集計※障害学生情報入力シート!#REF!="","",INDEX(障害学生情報入力シート!$D:$D,※集計※障害学生情報入力シート!#REF!,1))</f>
        <v>#REF!</v>
      </c>
    </row>
    <row r="31" spans="1:7" x14ac:dyDescent="0.4">
      <c r="A31" s="164">
        <v>25</v>
      </c>
      <c r="B31" s="165" t="e">
        <f>IF(※集計※障害学生情報入力シート!#REF!="","",INDEX(障害学生情報入力シート!E:E,※集計※障害学生情報入力シート!#REF!,1))</f>
        <v>#REF!</v>
      </c>
      <c r="C31" s="166" t="e">
        <f>IF(※集計※障害学生情報入力シート!#REF!="","",INDEX(障害学生情報入力シート!F:F,※集計※障害学生情報入力シート!#REF!,1))</f>
        <v>#REF!</v>
      </c>
      <c r="D31" s="170" t="e">
        <f>IF(※集計※障害学生情報入力シート!#REF!="","",INDEX(障害学生情報入力シート!$I:$I,※集計※障害学生情報入力シート!#REF!,1))</f>
        <v>#REF!</v>
      </c>
      <c r="E31" s="168" t="e">
        <f t="shared" si="0"/>
        <v>#REF!</v>
      </c>
      <c r="F31" s="75" t="e">
        <f>IF(※集計※障害学生情報入力シート!#REF!="","",INDEX(※集計※障害学生情報入力シート!K:K,※集計※障害学生情報入力シート!#REF!,1))</f>
        <v>#REF!</v>
      </c>
      <c r="G31" s="169" t="e">
        <f>IF(※集計※障害学生情報入力シート!#REF!="","",INDEX(障害学生情報入力シート!$D:$D,※集計※障害学生情報入力シート!#REF!,1))</f>
        <v>#REF!</v>
      </c>
    </row>
    <row r="32" spans="1:7" x14ac:dyDescent="0.4">
      <c r="A32" s="164">
        <v>26</v>
      </c>
      <c r="B32" s="165" t="e">
        <f>IF(※集計※障害学生情報入力シート!#REF!="","",INDEX(障害学生情報入力シート!E:E,※集計※障害学生情報入力シート!#REF!,1))</f>
        <v>#REF!</v>
      </c>
      <c r="C32" s="166" t="e">
        <f>IF(※集計※障害学生情報入力シート!#REF!="","",INDEX(障害学生情報入力シート!F:F,※集計※障害学生情報入力シート!#REF!,1))</f>
        <v>#REF!</v>
      </c>
      <c r="D32" s="170" t="e">
        <f>IF(※集計※障害学生情報入力シート!#REF!="","",INDEX(障害学生情報入力シート!$I:$I,※集計※障害学生情報入力シート!#REF!,1))</f>
        <v>#REF!</v>
      </c>
      <c r="E32" s="168" t="e">
        <f t="shared" si="0"/>
        <v>#REF!</v>
      </c>
      <c r="F32" s="75" t="e">
        <f>IF(※集計※障害学生情報入力シート!#REF!="","",INDEX(※集計※障害学生情報入力シート!K:K,※集計※障害学生情報入力シート!#REF!,1))</f>
        <v>#REF!</v>
      </c>
      <c r="G32" s="169" t="e">
        <f>IF(※集計※障害学生情報入力シート!#REF!="","",INDEX(障害学生情報入力シート!$D:$D,※集計※障害学生情報入力シート!#REF!,1))</f>
        <v>#REF!</v>
      </c>
    </row>
    <row r="33" spans="1:7" x14ac:dyDescent="0.4">
      <c r="A33" s="164">
        <v>27</v>
      </c>
      <c r="B33" s="165" t="e">
        <f>IF(※集計※障害学生情報入力シート!#REF!="","",INDEX(障害学生情報入力シート!E:E,※集計※障害学生情報入力シート!#REF!,1))</f>
        <v>#REF!</v>
      </c>
      <c r="C33" s="166" t="e">
        <f>IF(※集計※障害学生情報入力シート!#REF!="","",INDEX(障害学生情報入力シート!F:F,※集計※障害学生情報入力シート!#REF!,1))</f>
        <v>#REF!</v>
      </c>
      <c r="D33" s="170" t="e">
        <f>IF(※集計※障害学生情報入力シート!#REF!="","",INDEX(障害学生情報入力シート!$I:$I,※集計※障害学生情報入力シート!#REF!,1))</f>
        <v>#REF!</v>
      </c>
      <c r="E33" s="168" t="e">
        <f t="shared" si="0"/>
        <v>#REF!</v>
      </c>
      <c r="F33" s="75" t="e">
        <f>IF(※集計※障害学生情報入力シート!#REF!="","",INDEX(※集計※障害学生情報入力シート!K:K,※集計※障害学生情報入力シート!#REF!,1))</f>
        <v>#REF!</v>
      </c>
      <c r="G33" s="169" t="e">
        <f>IF(※集計※障害学生情報入力シート!#REF!="","",INDEX(障害学生情報入力シート!$D:$D,※集計※障害学生情報入力シート!#REF!,1))</f>
        <v>#REF!</v>
      </c>
    </row>
    <row r="34" spans="1:7" x14ac:dyDescent="0.4">
      <c r="A34" s="164">
        <v>28</v>
      </c>
      <c r="B34" s="165" t="e">
        <f>IF(※集計※障害学生情報入力シート!#REF!="","",INDEX(障害学生情報入力シート!E:E,※集計※障害学生情報入力シート!#REF!,1))</f>
        <v>#REF!</v>
      </c>
      <c r="C34" s="166" t="e">
        <f>IF(※集計※障害学生情報入力シート!#REF!="","",INDEX(障害学生情報入力シート!F:F,※集計※障害学生情報入力シート!#REF!,1))</f>
        <v>#REF!</v>
      </c>
      <c r="D34" s="170" t="e">
        <f>IF(※集計※障害学生情報入力シート!#REF!="","",INDEX(障害学生情報入力シート!$I:$I,※集計※障害学生情報入力シート!#REF!,1))</f>
        <v>#REF!</v>
      </c>
      <c r="E34" s="168" t="e">
        <f t="shared" si="0"/>
        <v>#REF!</v>
      </c>
      <c r="F34" s="75" t="e">
        <f>IF(※集計※障害学生情報入力シート!#REF!="","",INDEX(※集計※障害学生情報入力シート!K:K,※集計※障害学生情報入力シート!#REF!,1))</f>
        <v>#REF!</v>
      </c>
      <c r="G34" s="169" t="e">
        <f>IF(※集計※障害学生情報入力シート!#REF!="","",INDEX(障害学生情報入力シート!$D:$D,※集計※障害学生情報入力シート!#REF!,1))</f>
        <v>#REF!</v>
      </c>
    </row>
    <row r="35" spans="1:7" x14ac:dyDescent="0.4">
      <c r="A35" s="164">
        <v>29</v>
      </c>
      <c r="B35" s="165" t="e">
        <f>IF(※集計※障害学生情報入力シート!#REF!="","",INDEX(障害学生情報入力シート!E:E,※集計※障害学生情報入力シート!#REF!,1))</f>
        <v>#REF!</v>
      </c>
      <c r="C35" s="166" t="e">
        <f>IF(※集計※障害学生情報入力シート!#REF!="","",INDEX(障害学生情報入力シート!F:F,※集計※障害学生情報入力シート!#REF!,1))</f>
        <v>#REF!</v>
      </c>
      <c r="D35" s="170" t="e">
        <f>IF(※集計※障害学生情報入力シート!#REF!="","",INDEX(障害学生情報入力シート!$I:$I,※集計※障害学生情報入力シート!#REF!,1))</f>
        <v>#REF!</v>
      </c>
      <c r="E35" s="168" t="e">
        <f t="shared" si="0"/>
        <v>#REF!</v>
      </c>
      <c r="F35" s="75" t="e">
        <f>IF(※集計※障害学生情報入力シート!#REF!="","",INDEX(※集計※障害学生情報入力シート!K:K,※集計※障害学生情報入力シート!#REF!,1))</f>
        <v>#REF!</v>
      </c>
      <c r="G35" s="169" t="e">
        <f>IF(※集計※障害学生情報入力シート!#REF!="","",INDEX(障害学生情報入力シート!$D:$D,※集計※障害学生情報入力シート!#REF!,1))</f>
        <v>#REF!</v>
      </c>
    </row>
    <row r="36" spans="1:7" x14ac:dyDescent="0.4">
      <c r="A36" s="164">
        <v>30</v>
      </c>
      <c r="B36" s="171" t="e">
        <f>IF(※集計※障害学生情報入力シート!#REF!="","",INDEX(障害学生情報入力シート!E:E,※集計※障害学生情報入力シート!#REF!,1))</f>
        <v>#REF!</v>
      </c>
      <c r="C36" s="172" t="e">
        <f>IF(※集計※障害学生情報入力シート!#REF!="","",INDEX(障害学生情報入力シート!F:F,※集計※障害学生情報入力シート!#REF!,1))</f>
        <v>#REF!</v>
      </c>
      <c r="D36" s="173" t="e">
        <f>IF(※集計※障害学生情報入力シート!#REF!="","",INDEX(障害学生情報入力シート!$I:$I,※集計※障害学生情報入力シート!#REF!,1))</f>
        <v>#REF!</v>
      </c>
      <c r="E36" s="174" t="e">
        <f t="shared" si="0"/>
        <v>#REF!</v>
      </c>
      <c r="F36" s="175" t="e">
        <f>IF(※集計※障害学生情報入力シート!#REF!="","",INDEX(※集計※障害学生情報入力シート!K:K,※集計※障害学生情報入力シート!#REF!,1))</f>
        <v>#REF!</v>
      </c>
      <c r="G36" s="169" t="e">
        <f>IF(※集計※障害学生情報入力シート!#REF!="","",INDEX(障害学生情報入力シート!$D:$D,※集計※障害学生情報入力シート!#REF!,1))</f>
        <v>#REF!</v>
      </c>
    </row>
    <row r="37" spans="1:7" x14ac:dyDescent="0.4">
      <c r="A37" s="164">
        <v>31</v>
      </c>
      <c r="B37" s="171" t="e">
        <f>IF(※集計※障害学生情報入力シート!#REF!="","",INDEX(障害学生情報入力シート!E:E,※集計※障害学生情報入力シート!#REF!,1))</f>
        <v>#REF!</v>
      </c>
      <c r="C37" s="172" t="e">
        <f>IF(※集計※障害学生情報入力シート!#REF!="","",INDEX(障害学生情報入力シート!F:F,※集計※障害学生情報入力シート!#REF!,1))</f>
        <v>#REF!</v>
      </c>
      <c r="D37" s="173" t="e">
        <f>IF(※集計※障害学生情報入力シート!#REF!="","",INDEX(障害学生情報入力シート!$I:$I,※集計※障害学生情報入力シート!#REF!,1))</f>
        <v>#REF!</v>
      </c>
      <c r="E37" s="174" t="e">
        <f t="shared" si="0"/>
        <v>#REF!</v>
      </c>
      <c r="F37" s="175" t="e">
        <f>IF(※集計※障害学生情報入力シート!#REF!="","",INDEX(※集計※障害学生情報入力シート!K:K,※集計※障害学生情報入力シート!#REF!,1))</f>
        <v>#REF!</v>
      </c>
      <c r="G37" s="169" t="e">
        <f>IF(※集計※障害学生情報入力シート!#REF!="","",INDEX(障害学生情報入力シート!$D:$D,※集計※障害学生情報入力シート!#REF!,1))</f>
        <v>#REF!</v>
      </c>
    </row>
    <row r="38" spans="1:7" x14ac:dyDescent="0.4">
      <c r="A38" s="164">
        <v>32</v>
      </c>
      <c r="B38" s="171" t="e">
        <f>IF(※集計※障害学生情報入力シート!#REF!="","",INDEX(障害学生情報入力シート!E:E,※集計※障害学生情報入力シート!#REF!,1))</f>
        <v>#REF!</v>
      </c>
      <c r="C38" s="172" t="e">
        <f>IF(※集計※障害学生情報入力シート!#REF!="","",INDEX(障害学生情報入力シート!F:F,※集計※障害学生情報入力シート!#REF!,1))</f>
        <v>#REF!</v>
      </c>
      <c r="D38" s="173" t="e">
        <f>IF(※集計※障害学生情報入力シート!#REF!="","",INDEX(障害学生情報入力シート!$I:$I,※集計※障害学生情報入力シート!#REF!,1))</f>
        <v>#REF!</v>
      </c>
      <c r="E38" s="174" t="e">
        <f t="shared" si="0"/>
        <v>#REF!</v>
      </c>
      <c r="F38" s="175" t="e">
        <f>IF(※集計※障害学生情報入力シート!#REF!="","",INDEX(※集計※障害学生情報入力シート!K:K,※集計※障害学生情報入力シート!#REF!,1))</f>
        <v>#REF!</v>
      </c>
      <c r="G38" s="169" t="e">
        <f>IF(※集計※障害学生情報入力シート!#REF!="","",INDEX(障害学生情報入力シート!$D:$D,※集計※障害学生情報入力シート!#REF!,1))</f>
        <v>#REF!</v>
      </c>
    </row>
    <row r="39" spans="1:7" x14ac:dyDescent="0.4">
      <c r="A39" s="164">
        <v>33</v>
      </c>
      <c r="B39" s="171" t="e">
        <f>IF(※集計※障害学生情報入力シート!#REF!="","",INDEX(障害学生情報入力シート!E:E,※集計※障害学生情報入力シート!#REF!,1))</f>
        <v>#REF!</v>
      </c>
      <c r="C39" s="172" t="e">
        <f>IF(※集計※障害学生情報入力シート!#REF!="","",INDEX(障害学生情報入力シート!F:F,※集計※障害学生情報入力シート!#REF!,1))</f>
        <v>#REF!</v>
      </c>
      <c r="D39" s="173" t="e">
        <f>IF(※集計※障害学生情報入力シート!#REF!="","",INDEX(障害学生情報入力シート!$I:$I,※集計※障害学生情報入力シート!#REF!,1))</f>
        <v>#REF!</v>
      </c>
      <c r="E39" s="174" t="e">
        <f t="shared" si="0"/>
        <v>#REF!</v>
      </c>
      <c r="F39" s="175" t="e">
        <f>IF(※集計※障害学生情報入力シート!#REF!="","",INDEX(※集計※障害学生情報入力シート!K:K,※集計※障害学生情報入力シート!#REF!,1))</f>
        <v>#REF!</v>
      </c>
      <c r="G39" s="169" t="e">
        <f>IF(※集計※障害学生情報入力シート!#REF!="","",INDEX(障害学生情報入力シート!$D:$D,※集計※障害学生情報入力シート!#REF!,1))</f>
        <v>#REF!</v>
      </c>
    </row>
    <row r="40" spans="1:7" x14ac:dyDescent="0.4">
      <c r="A40" s="164">
        <v>34</v>
      </c>
      <c r="B40" s="171" t="e">
        <f>IF(※集計※障害学生情報入力シート!#REF!="","",INDEX(障害学生情報入力シート!E:E,※集計※障害学生情報入力シート!#REF!,1))</f>
        <v>#REF!</v>
      </c>
      <c r="C40" s="172" t="e">
        <f>IF(※集計※障害学生情報入力シート!#REF!="","",INDEX(障害学生情報入力シート!F:F,※集計※障害学生情報入力シート!#REF!,1))</f>
        <v>#REF!</v>
      </c>
      <c r="D40" s="173" t="e">
        <f>IF(※集計※障害学生情報入力シート!#REF!="","",INDEX(障害学生情報入力シート!$I:$I,※集計※障害学生情報入力シート!#REF!,1))</f>
        <v>#REF!</v>
      </c>
      <c r="E40" s="174" t="e">
        <f t="shared" si="0"/>
        <v>#REF!</v>
      </c>
      <c r="F40" s="175" t="e">
        <f>IF(※集計※障害学生情報入力シート!#REF!="","",INDEX(※集計※障害学生情報入力シート!K:K,※集計※障害学生情報入力シート!#REF!,1))</f>
        <v>#REF!</v>
      </c>
      <c r="G40" s="169" t="e">
        <f>IF(※集計※障害学生情報入力シート!#REF!="","",INDEX(障害学生情報入力シート!$D:$D,※集計※障害学生情報入力シート!#REF!,1))</f>
        <v>#REF!</v>
      </c>
    </row>
    <row r="41" spans="1:7" x14ac:dyDescent="0.4">
      <c r="A41" s="164">
        <v>35</v>
      </c>
      <c r="B41" s="171" t="e">
        <f>IF(※集計※障害学生情報入力シート!#REF!="","",INDEX(障害学生情報入力シート!E:E,※集計※障害学生情報入力シート!#REF!,1))</f>
        <v>#REF!</v>
      </c>
      <c r="C41" s="172" t="e">
        <f>IF(※集計※障害学生情報入力シート!#REF!="","",INDEX(障害学生情報入力シート!F:F,※集計※障害学生情報入力シート!#REF!,1))</f>
        <v>#REF!</v>
      </c>
      <c r="D41" s="173" t="e">
        <f>IF(※集計※障害学生情報入力シート!#REF!="","",INDEX(障害学生情報入力シート!$I:$I,※集計※障害学生情報入力シート!#REF!,1))</f>
        <v>#REF!</v>
      </c>
      <c r="E41" s="174" t="e">
        <f t="shared" si="0"/>
        <v>#REF!</v>
      </c>
      <c r="F41" s="175" t="e">
        <f>IF(※集計※障害学生情報入力シート!#REF!="","",INDEX(※集計※障害学生情報入力シート!K:K,※集計※障害学生情報入力シート!#REF!,1))</f>
        <v>#REF!</v>
      </c>
      <c r="G41" s="169" t="e">
        <f>IF(※集計※障害学生情報入力シート!#REF!="","",INDEX(障害学生情報入力シート!$D:$D,※集計※障害学生情報入力シート!#REF!,1))</f>
        <v>#REF!</v>
      </c>
    </row>
    <row r="42" spans="1:7" x14ac:dyDescent="0.4">
      <c r="A42" s="164">
        <v>36</v>
      </c>
      <c r="B42" s="171" t="e">
        <f>IF(※集計※障害学生情報入力シート!#REF!="","",INDEX(障害学生情報入力シート!E:E,※集計※障害学生情報入力シート!#REF!,1))</f>
        <v>#REF!</v>
      </c>
      <c r="C42" s="172" t="e">
        <f>IF(※集計※障害学生情報入力シート!#REF!="","",INDEX(障害学生情報入力シート!F:F,※集計※障害学生情報入力シート!#REF!,1))</f>
        <v>#REF!</v>
      </c>
      <c r="D42" s="173" t="e">
        <f>IF(※集計※障害学生情報入力シート!#REF!="","",INDEX(障害学生情報入力シート!$I:$I,※集計※障害学生情報入力シート!#REF!,1))</f>
        <v>#REF!</v>
      </c>
      <c r="E42" s="174" t="e">
        <f t="shared" si="0"/>
        <v>#REF!</v>
      </c>
      <c r="F42" s="175" t="e">
        <f>IF(※集計※障害学生情報入力シート!#REF!="","",INDEX(※集計※障害学生情報入力シート!K:K,※集計※障害学生情報入力シート!#REF!,1))</f>
        <v>#REF!</v>
      </c>
      <c r="G42" s="169" t="e">
        <f>IF(※集計※障害学生情報入力シート!#REF!="","",INDEX(障害学生情報入力シート!$D:$D,※集計※障害学生情報入力シート!#REF!,1))</f>
        <v>#REF!</v>
      </c>
    </row>
    <row r="43" spans="1:7" x14ac:dyDescent="0.4">
      <c r="A43" s="164">
        <v>37</v>
      </c>
      <c r="B43" s="171" t="e">
        <f>IF(※集計※障害学生情報入力シート!#REF!="","",INDEX(障害学生情報入力シート!E:E,※集計※障害学生情報入力シート!#REF!,1))</f>
        <v>#REF!</v>
      </c>
      <c r="C43" s="172" t="e">
        <f>IF(※集計※障害学生情報入力シート!#REF!="","",INDEX(障害学生情報入力シート!F:F,※集計※障害学生情報入力シート!#REF!,1))</f>
        <v>#REF!</v>
      </c>
      <c r="D43" s="173" t="e">
        <f>IF(※集計※障害学生情報入力シート!#REF!="","",INDEX(障害学生情報入力シート!$I:$I,※集計※障害学生情報入力シート!#REF!,1))</f>
        <v>#REF!</v>
      </c>
      <c r="E43" s="174" t="e">
        <f t="shared" si="0"/>
        <v>#REF!</v>
      </c>
      <c r="F43" s="175" t="e">
        <f>IF(※集計※障害学生情報入力シート!#REF!="","",INDEX(※集計※障害学生情報入力シート!K:K,※集計※障害学生情報入力シート!#REF!,1))</f>
        <v>#REF!</v>
      </c>
      <c r="G43" s="169" t="e">
        <f>IF(※集計※障害学生情報入力シート!#REF!="","",INDEX(障害学生情報入力シート!$D:$D,※集計※障害学生情報入力シート!#REF!,1))</f>
        <v>#REF!</v>
      </c>
    </row>
    <row r="44" spans="1:7" x14ac:dyDescent="0.4">
      <c r="A44" s="164">
        <v>38</v>
      </c>
      <c r="B44" s="171" t="e">
        <f>IF(※集計※障害学生情報入力シート!#REF!="","",INDEX(障害学生情報入力シート!E:E,※集計※障害学生情報入力シート!#REF!,1))</f>
        <v>#REF!</v>
      </c>
      <c r="C44" s="172" t="e">
        <f>IF(※集計※障害学生情報入力シート!#REF!="","",INDEX(障害学生情報入力シート!F:F,※集計※障害学生情報入力シート!#REF!,1))</f>
        <v>#REF!</v>
      </c>
      <c r="D44" s="173" t="e">
        <f>IF(※集計※障害学生情報入力シート!#REF!="","",INDEX(障害学生情報入力シート!$I:$I,※集計※障害学生情報入力シート!#REF!,1))</f>
        <v>#REF!</v>
      </c>
      <c r="E44" s="174" t="e">
        <f t="shared" si="0"/>
        <v>#REF!</v>
      </c>
      <c r="F44" s="175" t="e">
        <f>IF(※集計※障害学生情報入力シート!#REF!="","",INDEX(※集計※障害学生情報入力シート!K:K,※集計※障害学生情報入力シート!#REF!,1))</f>
        <v>#REF!</v>
      </c>
      <c r="G44" s="169" t="e">
        <f>IF(※集計※障害学生情報入力シート!#REF!="","",INDEX(障害学生情報入力シート!$D:$D,※集計※障害学生情報入力シート!#REF!,1))</f>
        <v>#REF!</v>
      </c>
    </row>
    <row r="45" spans="1:7" x14ac:dyDescent="0.4">
      <c r="A45" s="164">
        <v>39</v>
      </c>
      <c r="B45" s="171" t="e">
        <f>IF(※集計※障害学生情報入力シート!#REF!="","",INDEX(障害学生情報入力シート!E:E,※集計※障害学生情報入力シート!#REF!,1))</f>
        <v>#REF!</v>
      </c>
      <c r="C45" s="172" t="e">
        <f>IF(※集計※障害学生情報入力シート!#REF!="","",INDEX(障害学生情報入力シート!F:F,※集計※障害学生情報入力シート!#REF!,1))</f>
        <v>#REF!</v>
      </c>
      <c r="D45" s="173" t="e">
        <f>IF(※集計※障害学生情報入力シート!#REF!="","",INDEX(障害学生情報入力シート!$I:$I,※集計※障害学生情報入力シート!#REF!,1))</f>
        <v>#REF!</v>
      </c>
      <c r="E45" s="174" t="e">
        <f t="shared" si="0"/>
        <v>#REF!</v>
      </c>
      <c r="F45" s="175" t="e">
        <f>IF(※集計※障害学生情報入力シート!#REF!="","",INDEX(※集計※障害学生情報入力シート!K:K,※集計※障害学生情報入力シート!#REF!,1))</f>
        <v>#REF!</v>
      </c>
      <c r="G45" s="169" t="e">
        <f>IF(※集計※障害学生情報入力シート!#REF!="","",INDEX(障害学生情報入力シート!$D:$D,※集計※障害学生情報入力シート!#REF!,1))</f>
        <v>#REF!</v>
      </c>
    </row>
    <row r="46" spans="1:7" x14ac:dyDescent="0.4">
      <c r="A46" s="164">
        <v>40</v>
      </c>
      <c r="B46" s="171" t="e">
        <f>IF(※集計※障害学生情報入力シート!#REF!="","",INDEX(障害学生情報入力シート!E:E,※集計※障害学生情報入力シート!#REF!,1))</f>
        <v>#REF!</v>
      </c>
      <c r="C46" s="172" t="e">
        <f>IF(※集計※障害学生情報入力シート!#REF!="","",INDEX(障害学生情報入力シート!F:F,※集計※障害学生情報入力シート!#REF!,1))</f>
        <v>#REF!</v>
      </c>
      <c r="D46" s="173" t="e">
        <f>IF(※集計※障害学生情報入力シート!#REF!="","",INDEX(障害学生情報入力シート!$I:$I,※集計※障害学生情報入力シート!#REF!,1))</f>
        <v>#REF!</v>
      </c>
      <c r="E46" s="174" t="e">
        <f t="shared" si="0"/>
        <v>#REF!</v>
      </c>
      <c r="F46" s="175" t="e">
        <f>IF(※集計※障害学生情報入力シート!#REF!="","",INDEX(※集計※障害学生情報入力シート!K:K,※集計※障害学生情報入力シート!#REF!,1))</f>
        <v>#REF!</v>
      </c>
      <c r="G46" s="169" t="e">
        <f>IF(※集計※障害学生情報入力シート!#REF!="","",INDEX(障害学生情報入力シート!$D:$D,※集計※障害学生情報入力シート!#REF!,1))</f>
        <v>#REF!</v>
      </c>
    </row>
    <row r="47" spans="1:7" x14ac:dyDescent="0.4">
      <c r="A47" s="164">
        <v>41</v>
      </c>
      <c r="B47" s="171" t="e">
        <f>IF(※集計※障害学生情報入力シート!#REF!="","",INDEX(障害学生情報入力シート!E:E,※集計※障害学生情報入力シート!#REF!,1))</f>
        <v>#REF!</v>
      </c>
      <c r="C47" s="172" t="e">
        <f>IF(※集計※障害学生情報入力シート!#REF!="","",INDEX(障害学生情報入力シート!F:F,※集計※障害学生情報入力シート!#REF!,1))</f>
        <v>#REF!</v>
      </c>
      <c r="D47" s="173" t="e">
        <f>IF(※集計※障害学生情報入力シート!#REF!="","",INDEX(障害学生情報入力シート!$I:$I,※集計※障害学生情報入力シート!#REF!,1))</f>
        <v>#REF!</v>
      </c>
      <c r="E47" s="174" t="e">
        <f t="shared" si="0"/>
        <v>#REF!</v>
      </c>
      <c r="F47" s="175" t="e">
        <f>IF(※集計※障害学生情報入力シート!#REF!="","",INDEX(※集計※障害学生情報入力シート!K:K,※集計※障害学生情報入力シート!#REF!,1))</f>
        <v>#REF!</v>
      </c>
      <c r="G47" s="169" t="e">
        <f>IF(※集計※障害学生情報入力シート!#REF!="","",INDEX(障害学生情報入力シート!$D:$D,※集計※障害学生情報入力シート!#REF!,1))</f>
        <v>#REF!</v>
      </c>
    </row>
    <row r="48" spans="1:7" x14ac:dyDescent="0.4">
      <c r="A48" s="164">
        <v>42</v>
      </c>
      <c r="B48" s="171" t="e">
        <f>IF(※集計※障害学生情報入力シート!#REF!="","",INDEX(障害学生情報入力シート!E:E,※集計※障害学生情報入力シート!#REF!,1))</f>
        <v>#REF!</v>
      </c>
      <c r="C48" s="172" t="e">
        <f>IF(※集計※障害学生情報入力シート!#REF!="","",INDEX(障害学生情報入力シート!F:F,※集計※障害学生情報入力シート!#REF!,1))</f>
        <v>#REF!</v>
      </c>
      <c r="D48" s="173" t="e">
        <f>IF(※集計※障害学生情報入力シート!#REF!="","",INDEX(障害学生情報入力シート!$I:$I,※集計※障害学生情報入力シート!#REF!,1))</f>
        <v>#REF!</v>
      </c>
      <c r="E48" s="174" t="e">
        <f t="shared" si="0"/>
        <v>#REF!</v>
      </c>
      <c r="F48" s="175" t="e">
        <f>IF(※集計※障害学生情報入力シート!#REF!="","",INDEX(※集計※障害学生情報入力シート!K:K,※集計※障害学生情報入力シート!#REF!,1))</f>
        <v>#REF!</v>
      </c>
      <c r="G48" s="169" t="e">
        <f>IF(※集計※障害学生情報入力シート!#REF!="","",INDEX(障害学生情報入力シート!$D:$D,※集計※障害学生情報入力シート!#REF!,1))</f>
        <v>#REF!</v>
      </c>
    </row>
    <row r="49" spans="1:7" x14ac:dyDescent="0.4">
      <c r="A49" s="164">
        <v>43</v>
      </c>
      <c r="B49" s="171" t="e">
        <f>IF(※集計※障害学生情報入力シート!#REF!="","",INDEX(障害学生情報入力シート!E:E,※集計※障害学生情報入力シート!#REF!,1))</f>
        <v>#REF!</v>
      </c>
      <c r="C49" s="172" t="e">
        <f>IF(※集計※障害学生情報入力シート!#REF!="","",INDEX(障害学生情報入力シート!F:F,※集計※障害学生情報入力シート!#REF!,1))</f>
        <v>#REF!</v>
      </c>
      <c r="D49" s="173" t="e">
        <f>IF(※集計※障害学生情報入力シート!#REF!="","",INDEX(障害学生情報入力シート!$I:$I,※集計※障害学生情報入力シート!#REF!,1))</f>
        <v>#REF!</v>
      </c>
      <c r="E49" s="174" t="e">
        <f t="shared" si="0"/>
        <v>#REF!</v>
      </c>
      <c r="F49" s="175" t="e">
        <f>IF(※集計※障害学生情報入力シート!#REF!="","",INDEX(※集計※障害学生情報入力シート!K:K,※集計※障害学生情報入力シート!#REF!,1))</f>
        <v>#REF!</v>
      </c>
      <c r="G49" s="169" t="e">
        <f>IF(※集計※障害学生情報入力シート!#REF!="","",INDEX(障害学生情報入力シート!$D:$D,※集計※障害学生情報入力シート!#REF!,1))</f>
        <v>#REF!</v>
      </c>
    </row>
    <row r="50" spans="1:7" x14ac:dyDescent="0.4">
      <c r="A50" s="164">
        <v>44</v>
      </c>
      <c r="B50" s="171" t="e">
        <f>IF(※集計※障害学生情報入力シート!#REF!="","",INDEX(障害学生情報入力シート!E:E,※集計※障害学生情報入力シート!#REF!,1))</f>
        <v>#REF!</v>
      </c>
      <c r="C50" s="172" t="e">
        <f>IF(※集計※障害学生情報入力シート!#REF!="","",INDEX(障害学生情報入力シート!F:F,※集計※障害学生情報入力シート!#REF!,1))</f>
        <v>#REF!</v>
      </c>
      <c r="D50" s="173" t="e">
        <f>IF(※集計※障害学生情報入力シート!#REF!="","",INDEX(障害学生情報入力シート!$I:$I,※集計※障害学生情報入力シート!#REF!,1))</f>
        <v>#REF!</v>
      </c>
      <c r="E50" s="174" t="e">
        <f t="shared" si="0"/>
        <v>#REF!</v>
      </c>
      <c r="F50" s="175" t="e">
        <f>IF(※集計※障害学生情報入力シート!#REF!="","",INDEX(※集計※障害学生情報入力シート!K:K,※集計※障害学生情報入力シート!#REF!,1))</f>
        <v>#REF!</v>
      </c>
      <c r="G50" s="169" t="e">
        <f>IF(※集計※障害学生情報入力シート!#REF!="","",INDEX(障害学生情報入力シート!$D:$D,※集計※障害学生情報入力シート!#REF!,1))</f>
        <v>#REF!</v>
      </c>
    </row>
    <row r="51" spans="1:7" x14ac:dyDescent="0.4">
      <c r="A51" s="164">
        <v>45</v>
      </c>
      <c r="B51" s="171" t="e">
        <f>IF(※集計※障害学生情報入力シート!#REF!="","",INDEX(障害学生情報入力シート!E:E,※集計※障害学生情報入力シート!#REF!,1))</f>
        <v>#REF!</v>
      </c>
      <c r="C51" s="172" t="e">
        <f>IF(※集計※障害学生情報入力シート!#REF!="","",INDEX(障害学生情報入力シート!F:F,※集計※障害学生情報入力シート!#REF!,1))</f>
        <v>#REF!</v>
      </c>
      <c r="D51" s="173" t="e">
        <f>IF(※集計※障害学生情報入力シート!#REF!="","",INDEX(障害学生情報入力シート!$I:$I,※集計※障害学生情報入力シート!#REF!,1))</f>
        <v>#REF!</v>
      </c>
      <c r="E51" s="174" t="e">
        <f t="shared" si="0"/>
        <v>#REF!</v>
      </c>
      <c r="F51" s="175" t="e">
        <f>IF(※集計※障害学生情報入力シート!#REF!="","",INDEX(※集計※障害学生情報入力シート!K:K,※集計※障害学生情報入力シート!#REF!,1))</f>
        <v>#REF!</v>
      </c>
      <c r="G51" s="169" t="e">
        <f>IF(※集計※障害学生情報入力シート!#REF!="","",INDEX(障害学生情報入力シート!$D:$D,※集計※障害学生情報入力シート!#REF!,1))</f>
        <v>#REF!</v>
      </c>
    </row>
    <row r="52" spans="1:7" x14ac:dyDescent="0.4">
      <c r="A52" s="164">
        <v>46</v>
      </c>
      <c r="B52" s="171" t="e">
        <f>IF(※集計※障害学生情報入力シート!#REF!="","",INDEX(障害学生情報入力シート!E:E,※集計※障害学生情報入力シート!#REF!,1))</f>
        <v>#REF!</v>
      </c>
      <c r="C52" s="172" t="e">
        <f>IF(※集計※障害学生情報入力シート!#REF!="","",INDEX(障害学生情報入力シート!F:F,※集計※障害学生情報入力シート!#REF!,1))</f>
        <v>#REF!</v>
      </c>
      <c r="D52" s="173" t="e">
        <f>IF(※集計※障害学生情報入力シート!#REF!="","",INDEX(障害学生情報入力シート!$I:$I,※集計※障害学生情報入力シート!#REF!,1))</f>
        <v>#REF!</v>
      </c>
      <c r="E52" s="174" t="e">
        <f t="shared" si="0"/>
        <v>#REF!</v>
      </c>
      <c r="F52" s="175" t="e">
        <f>IF(※集計※障害学生情報入力シート!#REF!="","",INDEX(※集計※障害学生情報入力シート!K:K,※集計※障害学生情報入力シート!#REF!,1))</f>
        <v>#REF!</v>
      </c>
      <c r="G52" s="169" t="e">
        <f>IF(※集計※障害学生情報入力シート!#REF!="","",INDEX(障害学生情報入力シート!$D:$D,※集計※障害学生情報入力シート!#REF!,1))</f>
        <v>#REF!</v>
      </c>
    </row>
    <row r="53" spans="1:7" x14ac:dyDescent="0.4">
      <c r="A53" s="164">
        <v>47</v>
      </c>
      <c r="B53" s="171" t="e">
        <f>IF(※集計※障害学生情報入力シート!#REF!="","",INDEX(障害学生情報入力シート!E:E,※集計※障害学生情報入力シート!#REF!,1))</f>
        <v>#REF!</v>
      </c>
      <c r="C53" s="172" t="e">
        <f>IF(※集計※障害学生情報入力シート!#REF!="","",INDEX(障害学生情報入力シート!F:F,※集計※障害学生情報入力シート!#REF!,1))</f>
        <v>#REF!</v>
      </c>
      <c r="D53" s="173" t="e">
        <f>IF(※集計※障害学生情報入力シート!#REF!="","",INDEX(障害学生情報入力シート!$I:$I,※集計※障害学生情報入力シート!#REF!,1))</f>
        <v>#REF!</v>
      </c>
      <c r="E53" s="174" t="e">
        <f t="shared" si="0"/>
        <v>#REF!</v>
      </c>
      <c r="F53" s="175" t="e">
        <f>IF(※集計※障害学生情報入力シート!#REF!="","",INDEX(※集計※障害学生情報入力シート!K:K,※集計※障害学生情報入力シート!#REF!,1))</f>
        <v>#REF!</v>
      </c>
      <c r="G53" s="169" t="e">
        <f>IF(※集計※障害学生情報入力シート!#REF!="","",INDEX(障害学生情報入力シート!$D:$D,※集計※障害学生情報入力シート!#REF!,1))</f>
        <v>#REF!</v>
      </c>
    </row>
    <row r="54" spans="1:7" x14ac:dyDescent="0.4">
      <c r="A54" s="164">
        <v>48</v>
      </c>
      <c r="B54" s="171" t="e">
        <f>IF(※集計※障害学生情報入力シート!#REF!="","",INDEX(障害学生情報入力シート!E:E,※集計※障害学生情報入力シート!#REF!,1))</f>
        <v>#REF!</v>
      </c>
      <c r="C54" s="172" t="e">
        <f>IF(※集計※障害学生情報入力シート!#REF!="","",INDEX(障害学生情報入力シート!F:F,※集計※障害学生情報入力シート!#REF!,1))</f>
        <v>#REF!</v>
      </c>
      <c r="D54" s="173" t="e">
        <f>IF(※集計※障害学生情報入力シート!#REF!="","",INDEX(障害学生情報入力シート!$I:$I,※集計※障害学生情報入力シート!#REF!,1))</f>
        <v>#REF!</v>
      </c>
      <c r="E54" s="174" t="e">
        <f t="shared" si="0"/>
        <v>#REF!</v>
      </c>
      <c r="F54" s="175" t="e">
        <f>IF(※集計※障害学生情報入力シート!#REF!="","",INDEX(※集計※障害学生情報入力シート!K:K,※集計※障害学生情報入力シート!#REF!,1))</f>
        <v>#REF!</v>
      </c>
      <c r="G54" s="169" t="e">
        <f>IF(※集計※障害学生情報入力シート!#REF!="","",INDEX(障害学生情報入力シート!$D:$D,※集計※障害学生情報入力シート!#REF!,1))</f>
        <v>#REF!</v>
      </c>
    </row>
    <row r="55" spans="1:7" x14ac:dyDescent="0.4">
      <c r="A55" s="164">
        <v>49</v>
      </c>
      <c r="B55" s="171" t="e">
        <f>IF(※集計※障害学生情報入力シート!#REF!="","",INDEX(障害学生情報入力シート!E:E,※集計※障害学生情報入力シート!#REF!,1))</f>
        <v>#REF!</v>
      </c>
      <c r="C55" s="172" t="e">
        <f>IF(※集計※障害学生情報入力シート!#REF!="","",INDEX(障害学生情報入力シート!F:F,※集計※障害学生情報入力シート!#REF!,1))</f>
        <v>#REF!</v>
      </c>
      <c r="D55" s="173" t="e">
        <f>IF(※集計※障害学生情報入力シート!#REF!="","",INDEX(障害学生情報入力シート!$I:$I,※集計※障害学生情報入力シート!#REF!,1))</f>
        <v>#REF!</v>
      </c>
      <c r="E55" s="174" t="e">
        <f t="shared" si="0"/>
        <v>#REF!</v>
      </c>
      <c r="F55" s="175" t="e">
        <f>IF(※集計※障害学生情報入力シート!#REF!="","",INDEX(※集計※障害学生情報入力シート!K:K,※集計※障害学生情報入力シート!#REF!,1))</f>
        <v>#REF!</v>
      </c>
      <c r="G55" s="169" t="e">
        <f>IF(※集計※障害学生情報入力シート!#REF!="","",INDEX(障害学生情報入力シート!$D:$D,※集計※障害学生情報入力シート!#REF!,1))</f>
        <v>#REF!</v>
      </c>
    </row>
    <row r="56" spans="1:7" x14ac:dyDescent="0.4">
      <c r="A56" s="164">
        <v>50</v>
      </c>
      <c r="B56" s="171" t="e">
        <f>IF(※集計※障害学生情報入力シート!#REF!="","",INDEX(障害学生情報入力シート!E:E,※集計※障害学生情報入力シート!#REF!,1))</f>
        <v>#REF!</v>
      </c>
      <c r="C56" s="172" t="e">
        <f>IF(※集計※障害学生情報入力シート!#REF!="","",INDEX(障害学生情報入力シート!F:F,※集計※障害学生情報入力シート!#REF!,1))</f>
        <v>#REF!</v>
      </c>
      <c r="D56" s="173" t="e">
        <f>IF(※集計※障害学生情報入力シート!#REF!="","",INDEX(障害学生情報入力シート!$I:$I,※集計※障害学生情報入力シート!#REF!,1))</f>
        <v>#REF!</v>
      </c>
      <c r="E56" s="174" t="e">
        <f t="shared" si="0"/>
        <v>#REF!</v>
      </c>
      <c r="F56" s="175" t="e">
        <f>IF(※集計※障害学生情報入力シート!#REF!="","",INDEX(※集計※障害学生情報入力シート!K:K,※集計※障害学生情報入力シート!#REF!,1))</f>
        <v>#REF!</v>
      </c>
      <c r="G56" s="169" t="e">
        <f>IF(※集計※障害学生情報入力シート!#REF!="","",INDEX(障害学生情報入力シート!$D:$D,※集計※障害学生情報入力シート!#REF!,1))</f>
        <v>#REF!</v>
      </c>
    </row>
    <row r="57" spans="1:7" x14ac:dyDescent="0.4">
      <c r="A57" s="164">
        <v>51</v>
      </c>
      <c r="B57" s="171" t="e">
        <f>IF(※集計※障害学生情報入力シート!#REF!="","",INDEX(障害学生情報入力シート!E:E,※集計※障害学生情報入力シート!#REF!,1))</f>
        <v>#REF!</v>
      </c>
      <c r="C57" s="172" t="e">
        <f>IF(※集計※障害学生情報入力シート!#REF!="","",INDEX(障害学生情報入力シート!F:F,※集計※障害学生情報入力シート!#REF!,1))</f>
        <v>#REF!</v>
      </c>
      <c r="D57" s="173" t="e">
        <f>IF(※集計※障害学生情報入力シート!#REF!="","",INDEX(障害学生情報入力シート!$I:$I,※集計※障害学生情報入力シート!#REF!,1))</f>
        <v>#REF!</v>
      </c>
      <c r="E57" s="174" t="e">
        <f t="shared" si="0"/>
        <v>#REF!</v>
      </c>
      <c r="F57" s="175" t="e">
        <f>IF(※集計※障害学生情報入力シート!#REF!="","",INDEX(※集計※障害学生情報入力シート!K:K,※集計※障害学生情報入力シート!#REF!,1))</f>
        <v>#REF!</v>
      </c>
      <c r="G57" s="169" t="e">
        <f>IF(※集計※障害学生情報入力シート!#REF!="","",INDEX(障害学生情報入力シート!$D:$D,※集計※障害学生情報入力シート!#REF!,1))</f>
        <v>#REF!</v>
      </c>
    </row>
    <row r="58" spans="1:7" x14ac:dyDescent="0.4">
      <c r="A58" s="164">
        <v>52</v>
      </c>
      <c r="B58" s="171" t="e">
        <f>IF(※集計※障害学生情報入力シート!#REF!="","",INDEX(障害学生情報入力シート!E:E,※集計※障害学生情報入力シート!#REF!,1))</f>
        <v>#REF!</v>
      </c>
      <c r="C58" s="172" t="e">
        <f>IF(※集計※障害学生情報入力シート!#REF!="","",INDEX(障害学生情報入力シート!F:F,※集計※障害学生情報入力シート!#REF!,1))</f>
        <v>#REF!</v>
      </c>
      <c r="D58" s="173" t="e">
        <f>IF(※集計※障害学生情報入力シート!#REF!="","",INDEX(障害学生情報入力シート!$I:$I,※集計※障害学生情報入力シート!#REF!,1))</f>
        <v>#REF!</v>
      </c>
      <c r="E58" s="174" t="e">
        <f t="shared" si="0"/>
        <v>#REF!</v>
      </c>
      <c r="F58" s="175" t="e">
        <f>IF(※集計※障害学生情報入力シート!#REF!="","",INDEX(※集計※障害学生情報入力シート!K:K,※集計※障害学生情報入力シート!#REF!,1))</f>
        <v>#REF!</v>
      </c>
      <c r="G58" s="169" t="e">
        <f>IF(※集計※障害学生情報入力シート!#REF!="","",INDEX(障害学生情報入力シート!$D:$D,※集計※障害学生情報入力シート!#REF!,1))</f>
        <v>#REF!</v>
      </c>
    </row>
    <row r="59" spans="1:7" x14ac:dyDescent="0.4">
      <c r="A59" s="164">
        <v>53</v>
      </c>
      <c r="B59" s="171" t="e">
        <f>IF(※集計※障害学生情報入力シート!#REF!="","",INDEX(障害学生情報入力シート!E:E,※集計※障害学生情報入力シート!#REF!,1))</f>
        <v>#REF!</v>
      </c>
      <c r="C59" s="172" t="e">
        <f>IF(※集計※障害学生情報入力シート!#REF!="","",INDEX(障害学生情報入力シート!F:F,※集計※障害学生情報入力シート!#REF!,1))</f>
        <v>#REF!</v>
      </c>
      <c r="D59" s="173" t="e">
        <f>IF(※集計※障害学生情報入力シート!#REF!="","",INDEX(障害学生情報入力シート!$I:$I,※集計※障害学生情報入力シート!#REF!,1))</f>
        <v>#REF!</v>
      </c>
      <c r="E59" s="174" t="e">
        <f t="shared" si="0"/>
        <v>#REF!</v>
      </c>
      <c r="F59" s="175" t="e">
        <f>IF(※集計※障害学生情報入力シート!#REF!="","",INDEX(※集計※障害学生情報入力シート!K:K,※集計※障害学生情報入力シート!#REF!,1))</f>
        <v>#REF!</v>
      </c>
      <c r="G59" s="169" t="e">
        <f>IF(※集計※障害学生情報入力シート!#REF!="","",INDEX(障害学生情報入力シート!$D:$D,※集計※障害学生情報入力シート!#REF!,1))</f>
        <v>#REF!</v>
      </c>
    </row>
    <row r="60" spans="1:7" x14ac:dyDescent="0.4">
      <c r="A60" s="164">
        <v>54</v>
      </c>
      <c r="B60" s="171" t="e">
        <f>IF(※集計※障害学生情報入力シート!#REF!="","",INDEX(障害学生情報入力シート!E:E,※集計※障害学生情報入力シート!#REF!,1))</f>
        <v>#REF!</v>
      </c>
      <c r="C60" s="172" t="e">
        <f>IF(※集計※障害学生情報入力シート!#REF!="","",INDEX(障害学生情報入力シート!F:F,※集計※障害学生情報入力シート!#REF!,1))</f>
        <v>#REF!</v>
      </c>
      <c r="D60" s="173" t="e">
        <f>IF(※集計※障害学生情報入力シート!#REF!="","",INDEX(障害学生情報入力シート!$I:$I,※集計※障害学生情報入力シート!#REF!,1))</f>
        <v>#REF!</v>
      </c>
      <c r="E60" s="174" t="e">
        <f t="shared" si="0"/>
        <v>#REF!</v>
      </c>
      <c r="F60" s="175" t="e">
        <f>IF(※集計※障害学生情報入力シート!#REF!="","",INDEX(※集計※障害学生情報入力シート!K:K,※集計※障害学生情報入力シート!#REF!,1))</f>
        <v>#REF!</v>
      </c>
      <c r="G60" s="169" t="e">
        <f>IF(※集計※障害学生情報入力シート!#REF!="","",INDEX(障害学生情報入力シート!$D:$D,※集計※障害学生情報入力シート!#REF!,1))</f>
        <v>#REF!</v>
      </c>
    </row>
    <row r="61" spans="1:7" x14ac:dyDescent="0.4">
      <c r="A61" s="164">
        <v>55</v>
      </c>
      <c r="B61" s="171" t="e">
        <f>IF(※集計※障害学生情報入力シート!#REF!="","",INDEX(障害学生情報入力シート!E:E,※集計※障害学生情報入力シート!#REF!,1))</f>
        <v>#REF!</v>
      </c>
      <c r="C61" s="172" t="e">
        <f>IF(※集計※障害学生情報入力シート!#REF!="","",INDEX(障害学生情報入力シート!F:F,※集計※障害学生情報入力シート!#REF!,1))</f>
        <v>#REF!</v>
      </c>
      <c r="D61" s="173" t="e">
        <f>IF(※集計※障害学生情報入力シート!#REF!="","",INDEX(障害学生情報入力シート!$I:$I,※集計※障害学生情報入力シート!#REF!,1))</f>
        <v>#REF!</v>
      </c>
      <c r="E61" s="174" t="e">
        <f t="shared" si="0"/>
        <v>#REF!</v>
      </c>
      <c r="F61" s="175" t="e">
        <f>IF(※集計※障害学生情報入力シート!#REF!="","",INDEX(※集計※障害学生情報入力シート!K:K,※集計※障害学生情報入力シート!#REF!,1))</f>
        <v>#REF!</v>
      </c>
      <c r="G61" s="169" t="e">
        <f>IF(※集計※障害学生情報入力シート!#REF!="","",INDEX(障害学生情報入力シート!$D:$D,※集計※障害学生情報入力シート!#REF!,1))</f>
        <v>#REF!</v>
      </c>
    </row>
    <row r="62" spans="1:7" x14ac:dyDescent="0.4">
      <c r="A62" s="164">
        <v>56</v>
      </c>
      <c r="B62" s="171" t="e">
        <f>IF(※集計※障害学生情報入力シート!#REF!="","",INDEX(障害学生情報入力シート!E:E,※集計※障害学生情報入力シート!#REF!,1))</f>
        <v>#REF!</v>
      </c>
      <c r="C62" s="172" t="e">
        <f>IF(※集計※障害学生情報入力シート!#REF!="","",INDEX(障害学生情報入力シート!F:F,※集計※障害学生情報入力シート!#REF!,1))</f>
        <v>#REF!</v>
      </c>
      <c r="D62" s="173" t="e">
        <f>IF(※集計※障害学生情報入力シート!#REF!="","",INDEX(障害学生情報入力シート!$I:$I,※集計※障害学生情報入力シート!#REF!,1))</f>
        <v>#REF!</v>
      </c>
      <c r="E62" s="174" t="e">
        <f t="shared" si="0"/>
        <v>#REF!</v>
      </c>
      <c r="F62" s="175" t="e">
        <f>IF(※集計※障害学生情報入力シート!#REF!="","",INDEX(※集計※障害学生情報入力シート!K:K,※集計※障害学生情報入力シート!#REF!,1))</f>
        <v>#REF!</v>
      </c>
      <c r="G62" s="169" t="e">
        <f>IF(※集計※障害学生情報入力シート!#REF!="","",INDEX(障害学生情報入力シート!$D:$D,※集計※障害学生情報入力シート!#REF!,1))</f>
        <v>#REF!</v>
      </c>
    </row>
    <row r="63" spans="1:7" x14ac:dyDescent="0.4">
      <c r="A63" s="164">
        <v>57</v>
      </c>
      <c r="B63" s="171" t="e">
        <f>IF(※集計※障害学生情報入力シート!#REF!="","",INDEX(障害学生情報入力シート!E:E,※集計※障害学生情報入力シート!#REF!,1))</f>
        <v>#REF!</v>
      </c>
      <c r="C63" s="172" t="e">
        <f>IF(※集計※障害学生情報入力シート!#REF!="","",INDEX(障害学生情報入力シート!F:F,※集計※障害学生情報入力シート!#REF!,1))</f>
        <v>#REF!</v>
      </c>
      <c r="D63" s="173" t="e">
        <f>IF(※集計※障害学生情報入力シート!#REF!="","",INDEX(障害学生情報入力シート!$I:$I,※集計※障害学生情報入力シート!#REF!,1))</f>
        <v>#REF!</v>
      </c>
      <c r="E63" s="174" t="e">
        <f t="shared" si="0"/>
        <v>#REF!</v>
      </c>
      <c r="F63" s="175" t="e">
        <f>IF(※集計※障害学生情報入力シート!#REF!="","",INDEX(※集計※障害学生情報入力シート!K:K,※集計※障害学生情報入力シート!#REF!,1))</f>
        <v>#REF!</v>
      </c>
      <c r="G63" s="169" t="e">
        <f>IF(※集計※障害学生情報入力シート!#REF!="","",INDEX(障害学生情報入力シート!$D:$D,※集計※障害学生情報入力シート!#REF!,1))</f>
        <v>#REF!</v>
      </c>
    </row>
    <row r="64" spans="1:7" x14ac:dyDescent="0.4">
      <c r="A64" s="164">
        <v>58</v>
      </c>
      <c r="B64" s="171" t="e">
        <f>IF(※集計※障害学生情報入力シート!#REF!="","",INDEX(障害学生情報入力シート!E:E,※集計※障害学生情報入力シート!#REF!,1))</f>
        <v>#REF!</v>
      </c>
      <c r="C64" s="172" t="e">
        <f>IF(※集計※障害学生情報入力シート!#REF!="","",INDEX(障害学生情報入力シート!F:F,※集計※障害学生情報入力シート!#REF!,1))</f>
        <v>#REF!</v>
      </c>
      <c r="D64" s="173" t="e">
        <f>IF(※集計※障害学生情報入力シート!#REF!="","",INDEX(障害学生情報入力シート!$I:$I,※集計※障害学生情報入力シート!#REF!,1))</f>
        <v>#REF!</v>
      </c>
      <c r="E64" s="174" t="e">
        <f t="shared" si="0"/>
        <v>#REF!</v>
      </c>
      <c r="F64" s="175" t="e">
        <f>IF(※集計※障害学生情報入力シート!#REF!="","",INDEX(※集計※障害学生情報入力シート!K:K,※集計※障害学生情報入力シート!#REF!,1))</f>
        <v>#REF!</v>
      </c>
      <c r="G64" s="169" t="e">
        <f>IF(※集計※障害学生情報入力シート!#REF!="","",INDEX(障害学生情報入力シート!$D:$D,※集計※障害学生情報入力シート!#REF!,1))</f>
        <v>#REF!</v>
      </c>
    </row>
    <row r="65" spans="1:7" x14ac:dyDescent="0.4">
      <c r="A65" s="164">
        <v>59</v>
      </c>
      <c r="B65" s="171" t="e">
        <f>IF(※集計※障害学生情報入力シート!#REF!="","",INDEX(障害学生情報入力シート!E:E,※集計※障害学生情報入力シート!#REF!,1))</f>
        <v>#REF!</v>
      </c>
      <c r="C65" s="172" t="e">
        <f>IF(※集計※障害学生情報入力シート!#REF!="","",INDEX(障害学生情報入力シート!F:F,※集計※障害学生情報入力シート!#REF!,1))</f>
        <v>#REF!</v>
      </c>
      <c r="D65" s="173" t="e">
        <f>IF(※集計※障害学生情報入力シート!#REF!="","",INDEX(障害学生情報入力シート!$I:$I,※集計※障害学生情報入力シート!#REF!,1))</f>
        <v>#REF!</v>
      </c>
      <c r="E65" s="174" t="e">
        <f t="shared" si="0"/>
        <v>#REF!</v>
      </c>
      <c r="F65" s="175" t="e">
        <f>IF(※集計※障害学生情報入力シート!#REF!="","",INDEX(※集計※障害学生情報入力シート!K:K,※集計※障害学生情報入力シート!#REF!,1))</f>
        <v>#REF!</v>
      </c>
      <c r="G65" s="169" t="e">
        <f>IF(※集計※障害学生情報入力シート!#REF!="","",INDEX(障害学生情報入力シート!$D:$D,※集計※障害学生情報入力シート!#REF!,1))</f>
        <v>#REF!</v>
      </c>
    </row>
    <row r="66" spans="1:7" x14ac:dyDescent="0.4">
      <c r="A66" s="164">
        <v>60</v>
      </c>
      <c r="B66" s="171" t="e">
        <f>IF(※集計※障害学生情報入力シート!#REF!="","",INDEX(障害学生情報入力シート!E:E,※集計※障害学生情報入力シート!#REF!,1))</f>
        <v>#REF!</v>
      </c>
      <c r="C66" s="172" t="e">
        <f>IF(※集計※障害学生情報入力シート!#REF!="","",INDEX(障害学生情報入力シート!F:F,※集計※障害学生情報入力シート!#REF!,1))</f>
        <v>#REF!</v>
      </c>
      <c r="D66" s="173" t="e">
        <f>IF(※集計※障害学生情報入力シート!#REF!="","",INDEX(障害学生情報入力シート!$I:$I,※集計※障害学生情報入力シート!#REF!,1))</f>
        <v>#REF!</v>
      </c>
      <c r="E66" s="174" t="e">
        <f t="shared" si="0"/>
        <v>#REF!</v>
      </c>
      <c r="F66" s="175" t="e">
        <f>IF(※集計※障害学生情報入力シート!#REF!="","",INDEX(※集計※障害学生情報入力シート!K:K,※集計※障害学生情報入力シート!#REF!,1))</f>
        <v>#REF!</v>
      </c>
      <c r="G66" s="169" t="e">
        <f>IF(※集計※障害学生情報入力シート!#REF!="","",INDEX(障害学生情報入力シート!$D:$D,※集計※障害学生情報入力シート!#REF!,1))</f>
        <v>#REF!</v>
      </c>
    </row>
    <row r="67" spans="1:7" x14ac:dyDescent="0.4">
      <c r="A67" s="164">
        <v>61</v>
      </c>
      <c r="B67" s="171" t="e">
        <f>IF(※集計※障害学生情報入力シート!#REF!="","",INDEX(障害学生情報入力シート!E:E,※集計※障害学生情報入力シート!#REF!,1))</f>
        <v>#REF!</v>
      </c>
      <c r="C67" s="172" t="e">
        <f>IF(※集計※障害学生情報入力シート!#REF!="","",INDEX(障害学生情報入力シート!F:F,※集計※障害学生情報入力シート!#REF!,1))</f>
        <v>#REF!</v>
      </c>
      <c r="D67" s="173" t="e">
        <f>IF(※集計※障害学生情報入力シート!#REF!="","",INDEX(障害学生情報入力シート!$I:$I,※集計※障害学生情報入力シート!#REF!,1))</f>
        <v>#REF!</v>
      </c>
      <c r="E67" s="174" t="e">
        <f t="shared" si="0"/>
        <v>#REF!</v>
      </c>
      <c r="F67" s="175" t="e">
        <f>IF(※集計※障害学生情報入力シート!#REF!="","",INDEX(※集計※障害学生情報入力シート!K:K,※集計※障害学生情報入力シート!#REF!,1))</f>
        <v>#REF!</v>
      </c>
      <c r="G67" s="169" t="e">
        <f>IF(※集計※障害学生情報入力シート!#REF!="","",INDEX(障害学生情報入力シート!$D:$D,※集計※障害学生情報入力シート!#REF!,1))</f>
        <v>#REF!</v>
      </c>
    </row>
    <row r="68" spans="1:7" x14ac:dyDescent="0.4">
      <c r="A68" s="164">
        <v>62</v>
      </c>
      <c r="B68" s="171" t="e">
        <f>IF(※集計※障害学生情報入力シート!#REF!="","",INDEX(障害学生情報入力シート!E:E,※集計※障害学生情報入力シート!#REF!,1))</f>
        <v>#REF!</v>
      </c>
      <c r="C68" s="172" t="e">
        <f>IF(※集計※障害学生情報入力シート!#REF!="","",INDEX(障害学生情報入力シート!F:F,※集計※障害学生情報入力シート!#REF!,1))</f>
        <v>#REF!</v>
      </c>
      <c r="D68" s="173" t="e">
        <f>IF(※集計※障害学生情報入力シート!#REF!="","",INDEX(障害学生情報入力シート!$I:$I,※集計※障害学生情報入力シート!#REF!,1))</f>
        <v>#REF!</v>
      </c>
      <c r="E68" s="174" t="e">
        <f t="shared" si="0"/>
        <v>#REF!</v>
      </c>
      <c r="F68" s="175" t="e">
        <f>IF(※集計※障害学生情報入力シート!#REF!="","",INDEX(※集計※障害学生情報入力シート!K:K,※集計※障害学生情報入力シート!#REF!,1))</f>
        <v>#REF!</v>
      </c>
      <c r="G68" s="169" t="e">
        <f>IF(※集計※障害学生情報入力シート!#REF!="","",INDEX(障害学生情報入力シート!$D:$D,※集計※障害学生情報入力シート!#REF!,1))</f>
        <v>#REF!</v>
      </c>
    </row>
    <row r="69" spans="1:7" x14ac:dyDescent="0.4">
      <c r="A69" s="164">
        <v>63</v>
      </c>
      <c r="B69" s="171" t="e">
        <f>IF(※集計※障害学生情報入力シート!#REF!="","",INDEX(障害学生情報入力シート!E:E,※集計※障害学生情報入力シート!#REF!,1))</f>
        <v>#REF!</v>
      </c>
      <c r="C69" s="172" t="e">
        <f>IF(※集計※障害学生情報入力シート!#REF!="","",INDEX(障害学生情報入力シート!F:F,※集計※障害学生情報入力シート!#REF!,1))</f>
        <v>#REF!</v>
      </c>
      <c r="D69" s="173" t="e">
        <f>IF(※集計※障害学生情報入力シート!#REF!="","",INDEX(障害学生情報入力シート!$I:$I,※集計※障害学生情報入力シート!#REF!,1))</f>
        <v>#REF!</v>
      </c>
      <c r="E69" s="174" t="e">
        <f t="shared" si="0"/>
        <v>#REF!</v>
      </c>
      <c r="F69" s="175" t="e">
        <f>IF(※集計※障害学生情報入力シート!#REF!="","",INDEX(※集計※障害学生情報入力シート!K:K,※集計※障害学生情報入力シート!#REF!,1))</f>
        <v>#REF!</v>
      </c>
      <c r="G69" s="169" t="e">
        <f>IF(※集計※障害学生情報入力シート!#REF!="","",INDEX(障害学生情報入力シート!$D:$D,※集計※障害学生情報入力シート!#REF!,1))</f>
        <v>#REF!</v>
      </c>
    </row>
    <row r="70" spans="1:7" x14ac:dyDescent="0.4">
      <c r="A70" s="164">
        <v>64</v>
      </c>
      <c r="B70" s="171" t="e">
        <f>IF(※集計※障害学生情報入力シート!#REF!="","",INDEX(障害学生情報入力シート!E:E,※集計※障害学生情報入力シート!#REF!,1))</f>
        <v>#REF!</v>
      </c>
      <c r="C70" s="172" t="e">
        <f>IF(※集計※障害学生情報入力シート!#REF!="","",INDEX(障害学生情報入力シート!F:F,※集計※障害学生情報入力シート!#REF!,1))</f>
        <v>#REF!</v>
      </c>
      <c r="D70" s="173" t="e">
        <f>IF(※集計※障害学生情報入力シート!#REF!="","",INDEX(障害学生情報入力シート!$I:$I,※集計※障害学生情報入力シート!#REF!,1))</f>
        <v>#REF!</v>
      </c>
      <c r="E70" s="174" t="e">
        <f t="shared" si="0"/>
        <v>#REF!</v>
      </c>
      <c r="F70" s="175" t="e">
        <f>IF(※集計※障害学生情報入力シート!#REF!="","",INDEX(※集計※障害学生情報入力シート!K:K,※集計※障害学生情報入力シート!#REF!,1))</f>
        <v>#REF!</v>
      </c>
      <c r="G70" s="169" t="e">
        <f>IF(※集計※障害学生情報入力シート!#REF!="","",INDEX(障害学生情報入力シート!$D:$D,※集計※障害学生情報入力シート!#REF!,1))</f>
        <v>#REF!</v>
      </c>
    </row>
    <row r="71" spans="1:7" x14ac:dyDescent="0.4">
      <c r="A71" s="164">
        <v>65</v>
      </c>
      <c r="B71" s="171" t="e">
        <f>IF(※集計※障害学生情報入力シート!#REF!="","",INDEX(障害学生情報入力シート!E:E,※集計※障害学生情報入力シート!#REF!,1))</f>
        <v>#REF!</v>
      </c>
      <c r="C71" s="172" t="e">
        <f>IF(※集計※障害学生情報入力シート!#REF!="","",INDEX(障害学生情報入力シート!F:F,※集計※障害学生情報入力シート!#REF!,1))</f>
        <v>#REF!</v>
      </c>
      <c r="D71" s="173" t="e">
        <f>IF(※集計※障害学生情報入力シート!#REF!="","",INDEX(障害学生情報入力シート!$I:$I,※集計※障害学生情報入力シート!#REF!,1))</f>
        <v>#REF!</v>
      </c>
      <c r="E71" s="174" t="e">
        <f t="shared" si="0"/>
        <v>#REF!</v>
      </c>
      <c r="F71" s="175" t="e">
        <f>IF(※集計※障害学生情報入力シート!#REF!="","",INDEX(※集計※障害学生情報入力シート!K:K,※集計※障害学生情報入力シート!#REF!,1))</f>
        <v>#REF!</v>
      </c>
      <c r="G71" s="169" t="e">
        <f>IF(※集計※障害学生情報入力シート!#REF!="","",INDEX(障害学生情報入力シート!$D:$D,※集計※障害学生情報入力シート!#REF!,1))</f>
        <v>#REF!</v>
      </c>
    </row>
    <row r="72" spans="1:7" x14ac:dyDescent="0.4">
      <c r="A72" s="164">
        <v>66</v>
      </c>
      <c r="B72" s="171" t="e">
        <f>IF(※集計※障害学生情報入力シート!#REF!="","",INDEX(障害学生情報入力シート!E:E,※集計※障害学生情報入力シート!#REF!,1))</f>
        <v>#REF!</v>
      </c>
      <c r="C72" s="172" t="e">
        <f>IF(※集計※障害学生情報入力シート!#REF!="","",INDEX(障害学生情報入力シート!F:F,※集計※障害学生情報入力シート!#REF!,1))</f>
        <v>#REF!</v>
      </c>
      <c r="D72" s="173" t="e">
        <f>IF(※集計※障害学生情報入力シート!#REF!="","",INDEX(障害学生情報入力シート!$I:$I,※集計※障害学生情報入力シート!#REF!,1))</f>
        <v>#REF!</v>
      </c>
      <c r="E72" s="174" t="e">
        <f t="shared" ref="E72:E106" si="1">IF(D72="",0,1)</f>
        <v>#REF!</v>
      </c>
      <c r="F72" s="175" t="e">
        <f>IF(※集計※障害学生情報入力シート!#REF!="","",INDEX(※集計※障害学生情報入力シート!K:K,※集計※障害学生情報入力シート!#REF!,1))</f>
        <v>#REF!</v>
      </c>
      <c r="G72" s="169" t="e">
        <f>IF(※集計※障害学生情報入力シート!#REF!="","",INDEX(障害学生情報入力シート!$D:$D,※集計※障害学生情報入力シート!#REF!,1))</f>
        <v>#REF!</v>
      </c>
    </row>
    <row r="73" spans="1:7" x14ac:dyDescent="0.4">
      <c r="A73" s="164">
        <v>67</v>
      </c>
      <c r="B73" s="171" t="e">
        <f>IF(※集計※障害学生情報入力シート!#REF!="","",INDEX(障害学生情報入力シート!E:E,※集計※障害学生情報入力シート!#REF!,1))</f>
        <v>#REF!</v>
      </c>
      <c r="C73" s="172" t="e">
        <f>IF(※集計※障害学生情報入力シート!#REF!="","",INDEX(障害学生情報入力シート!F:F,※集計※障害学生情報入力シート!#REF!,1))</f>
        <v>#REF!</v>
      </c>
      <c r="D73" s="173" t="e">
        <f>IF(※集計※障害学生情報入力シート!#REF!="","",INDEX(障害学生情報入力シート!$I:$I,※集計※障害学生情報入力シート!#REF!,1))</f>
        <v>#REF!</v>
      </c>
      <c r="E73" s="174" t="e">
        <f t="shared" si="1"/>
        <v>#REF!</v>
      </c>
      <c r="F73" s="175" t="e">
        <f>IF(※集計※障害学生情報入力シート!#REF!="","",INDEX(※集計※障害学生情報入力シート!K:K,※集計※障害学生情報入力シート!#REF!,1))</f>
        <v>#REF!</v>
      </c>
      <c r="G73" s="169" t="e">
        <f>IF(※集計※障害学生情報入力シート!#REF!="","",INDEX(障害学生情報入力シート!$D:$D,※集計※障害学生情報入力シート!#REF!,1))</f>
        <v>#REF!</v>
      </c>
    </row>
    <row r="74" spans="1:7" x14ac:dyDescent="0.4">
      <c r="A74" s="164">
        <v>68</v>
      </c>
      <c r="B74" s="171" t="e">
        <f>IF(※集計※障害学生情報入力シート!#REF!="","",INDEX(障害学生情報入力シート!E:E,※集計※障害学生情報入力シート!#REF!,1))</f>
        <v>#REF!</v>
      </c>
      <c r="C74" s="172" t="e">
        <f>IF(※集計※障害学生情報入力シート!#REF!="","",INDEX(障害学生情報入力シート!F:F,※集計※障害学生情報入力シート!#REF!,1))</f>
        <v>#REF!</v>
      </c>
      <c r="D74" s="173" t="e">
        <f>IF(※集計※障害学生情報入力シート!#REF!="","",INDEX(障害学生情報入力シート!$I:$I,※集計※障害学生情報入力シート!#REF!,1))</f>
        <v>#REF!</v>
      </c>
      <c r="E74" s="174" t="e">
        <f t="shared" si="1"/>
        <v>#REF!</v>
      </c>
      <c r="F74" s="175" t="e">
        <f>IF(※集計※障害学生情報入力シート!#REF!="","",INDEX(※集計※障害学生情報入力シート!K:K,※集計※障害学生情報入力シート!#REF!,1))</f>
        <v>#REF!</v>
      </c>
      <c r="G74" s="169" t="e">
        <f>IF(※集計※障害学生情報入力シート!#REF!="","",INDEX(障害学生情報入力シート!$D:$D,※集計※障害学生情報入力シート!#REF!,1))</f>
        <v>#REF!</v>
      </c>
    </row>
    <row r="75" spans="1:7" x14ac:dyDescent="0.4">
      <c r="A75" s="164">
        <v>69</v>
      </c>
      <c r="B75" s="171" t="e">
        <f>IF(※集計※障害学生情報入力シート!#REF!="","",INDEX(障害学生情報入力シート!E:E,※集計※障害学生情報入力シート!#REF!,1))</f>
        <v>#REF!</v>
      </c>
      <c r="C75" s="172" t="e">
        <f>IF(※集計※障害学生情報入力シート!#REF!="","",INDEX(障害学生情報入力シート!F:F,※集計※障害学生情報入力シート!#REF!,1))</f>
        <v>#REF!</v>
      </c>
      <c r="D75" s="173" t="e">
        <f>IF(※集計※障害学生情報入力シート!#REF!="","",INDEX(障害学生情報入力シート!$I:$I,※集計※障害学生情報入力シート!#REF!,1))</f>
        <v>#REF!</v>
      </c>
      <c r="E75" s="174" t="e">
        <f t="shared" si="1"/>
        <v>#REF!</v>
      </c>
      <c r="F75" s="175" t="e">
        <f>IF(※集計※障害学生情報入力シート!#REF!="","",INDEX(※集計※障害学生情報入力シート!K:K,※集計※障害学生情報入力シート!#REF!,1))</f>
        <v>#REF!</v>
      </c>
      <c r="G75" s="169" t="e">
        <f>IF(※集計※障害学生情報入力シート!#REF!="","",INDEX(障害学生情報入力シート!$D:$D,※集計※障害学生情報入力シート!#REF!,1))</f>
        <v>#REF!</v>
      </c>
    </row>
    <row r="76" spans="1:7" x14ac:dyDescent="0.4">
      <c r="A76" s="164">
        <v>70</v>
      </c>
      <c r="B76" s="171" t="e">
        <f>IF(※集計※障害学生情報入力シート!#REF!="","",INDEX(障害学生情報入力シート!E:E,※集計※障害学生情報入力シート!#REF!,1))</f>
        <v>#REF!</v>
      </c>
      <c r="C76" s="172" t="e">
        <f>IF(※集計※障害学生情報入力シート!#REF!="","",INDEX(障害学生情報入力シート!F:F,※集計※障害学生情報入力シート!#REF!,1))</f>
        <v>#REF!</v>
      </c>
      <c r="D76" s="173" t="e">
        <f>IF(※集計※障害学生情報入力シート!#REF!="","",INDEX(障害学生情報入力シート!$I:$I,※集計※障害学生情報入力シート!#REF!,1))</f>
        <v>#REF!</v>
      </c>
      <c r="E76" s="174" t="e">
        <f t="shared" si="1"/>
        <v>#REF!</v>
      </c>
      <c r="F76" s="175" t="e">
        <f>IF(※集計※障害学生情報入力シート!#REF!="","",INDEX(※集計※障害学生情報入力シート!K:K,※集計※障害学生情報入力シート!#REF!,1))</f>
        <v>#REF!</v>
      </c>
      <c r="G76" s="169" t="e">
        <f>IF(※集計※障害学生情報入力シート!#REF!="","",INDEX(障害学生情報入力シート!$D:$D,※集計※障害学生情報入力シート!#REF!,1))</f>
        <v>#REF!</v>
      </c>
    </row>
    <row r="77" spans="1:7" x14ac:dyDescent="0.4">
      <c r="A77" s="164">
        <v>71</v>
      </c>
      <c r="B77" s="171" t="e">
        <f>IF(※集計※障害学生情報入力シート!#REF!="","",INDEX(障害学生情報入力シート!E:E,※集計※障害学生情報入力シート!#REF!,1))</f>
        <v>#REF!</v>
      </c>
      <c r="C77" s="172" t="e">
        <f>IF(※集計※障害学生情報入力シート!#REF!="","",INDEX(障害学生情報入力シート!F:F,※集計※障害学生情報入力シート!#REF!,1))</f>
        <v>#REF!</v>
      </c>
      <c r="D77" s="173" t="e">
        <f>IF(※集計※障害学生情報入力シート!#REF!="","",INDEX(障害学生情報入力シート!$I:$I,※集計※障害学生情報入力シート!#REF!,1))</f>
        <v>#REF!</v>
      </c>
      <c r="E77" s="174" t="e">
        <f t="shared" si="1"/>
        <v>#REF!</v>
      </c>
      <c r="F77" s="175" t="e">
        <f>IF(※集計※障害学生情報入力シート!#REF!="","",INDEX(※集計※障害学生情報入力シート!K:K,※集計※障害学生情報入力シート!#REF!,1))</f>
        <v>#REF!</v>
      </c>
      <c r="G77" s="169" t="e">
        <f>IF(※集計※障害学生情報入力シート!#REF!="","",INDEX(障害学生情報入力シート!$D:$D,※集計※障害学生情報入力シート!#REF!,1))</f>
        <v>#REF!</v>
      </c>
    </row>
    <row r="78" spans="1:7" x14ac:dyDescent="0.4">
      <c r="A78" s="164">
        <v>72</v>
      </c>
      <c r="B78" s="171" t="e">
        <f>IF(※集計※障害学生情報入力シート!#REF!="","",INDEX(障害学生情報入力シート!E:E,※集計※障害学生情報入力シート!#REF!,1))</f>
        <v>#REF!</v>
      </c>
      <c r="C78" s="172" t="e">
        <f>IF(※集計※障害学生情報入力シート!#REF!="","",INDEX(障害学生情報入力シート!F:F,※集計※障害学生情報入力シート!#REF!,1))</f>
        <v>#REF!</v>
      </c>
      <c r="D78" s="173" t="e">
        <f>IF(※集計※障害学生情報入力シート!#REF!="","",INDEX(障害学生情報入力シート!$I:$I,※集計※障害学生情報入力シート!#REF!,1))</f>
        <v>#REF!</v>
      </c>
      <c r="E78" s="174" t="e">
        <f t="shared" si="1"/>
        <v>#REF!</v>
      </c>
      <c r="F78" s="175" t="e">
        <f>IF(※集計※障害学生情報入力シート!#REF!="","",INDEX(※集計※障害学生情報入力シート!K:K,※集計※障害学生情報入力シート!#REF!,1))</f>
        <v>#REF!</v>
      </c>
      <c r="G78" s="169" t="e">
        <f>IF(※集計※障害学生情報入力シート!#REF!="","",INDEX(障害学生情報入力シート!$D:$D,※集計※障害学生情報入力シート!#REF!,1))</f>
        <v>#REF!</v>
      </c>
    </row>
    <row r="79" spans="1:7" x14ac:dyDescent="0.4">
      <c r="A79" s="164">
        <v>73</v>
      </c>
      <c r="B79" s="171" t="e">
        <f>IF(※集計※障害学生情報入力シート!#REF!="","",INDEX(障害学生情報入力シート!E:E,※集計※障害学生情報入力シート!#REF!,1))</f>
        <v>#REF!</v>
      </c>
      <c r="C79" s="172" t="e">
        <f>IF(※集計※障害学生情報入力シート!#REF!="","",INDEX(障害学生情報入力シート!F:F,※集計※障害学生情報入力シート!#REF!,1))</f>
        <v>#REF!</v>
      </c>
      <c r="D79" s="173" t="e">
        <f>IF(※集計※障害学生情報入力シート!#REF!="","",INDEX(障害学生情報入力シート!$I:$I,※集計※障害学生情報入力シート!#REF!,1))</f>
        <v>#REF!</v>
      </c>
      <c r="E79" s="174" t="e">
        <f t="shared" si="1"/>
        <v>#REF!</v>
      </c>
      <c r="F79" s="175" t="e">
        <f>IF(※集計※障害学生情報入力シート!#REF!="","",INDEX(※集計※障害学生情報入力シート!K:K,※集計※障害学生情報入力シート!#REF!,1))</f>
        <v>#REF!</v>
      </c>
      <c r="G79" s="169" t="e">
        <f>IF(※集計※障害学生情報入力シート!#REF!="","",INDEX(障害学生情報入力シート!$D:$D,※集計※障害学生情報入力シート!#REF!,1))</f>
        <v>#REF!</v>
      </c>
    </row>
    <row r="80" spans="1:7" x14ac:dyDescent="0.4">
      <c r="A80" s="164">
        <v>74</v>
      </c>
      <c r="B80" s="171" t="e">
        <f>IF(※集計※障害学生情報入力シート!#REF!="","",INDEX(障害学生情報入力シート!E:E,※集計※障害学生情報入力シート!#REF!,1))</f>
        <v>#REF!</v>
      </c>
      <c r="C80" s="172" t="e">
        <f>IF(※集計※障害学生情報入力シート!#REF!="","",INDEX(障害学生情報入力シート!F:F,※集計※障害学生情報入力シート!#REF!,1))</f>
        <v>#REF!</v>
      </c>
      <c r="D80" s="173" t="e">
        <f>IF(※集計※障害学生情報入力シート!#REF!="","",INDEX(障害学生情報入力シート!$I:$I,※集計※障害学生情報入力シート!#REF!,1))</f>
        <v>#REF!</v>
      </c>
      <c r="E80" s="174" t="e">
        <f t="shared" si="1"/>
        <v>#REF!</v>
      </c>
      <c r="F80" s="175" t="e">
        <f>IF(※集計※障害学生情報入力シート!#REF!="","",INDEX(※集計※障害学生情報入力シート!K:K,※集計※障害学生情報入力シート!#REF!,1))</f>
        <v>#REF!</v>
      </c>
      <c r="G80" s="169" t="e">
        <f>IF(※集計※障害学生情報入力シート!#REF!="","",INDEX(障害学生情報入力シート!$D:$D,※集計※障害学生情報入力シート!#REF!,1))</f>
        <v>#REF!</v>
      </c>
    </row>
    <row r="81" spans="1:7" x14ac:dyDescent="0.4">
      <c r="A81" s="164">
        <v>75</v>
      </c>
      <c r="B81" s="171" t="e">
        <f>IF(※集計※障害学生情報入力シート!#REF!="","",INDEX(障害学生情報入力シート!E:E,※集計※障害学生情報入力シート!#REF!,1))</f>
        <v>#REF!</v>
      </c>
      <c r="C81" s="172" t="e">
        <f>IF(※集計※障害学生情報入力シート!#REF!="","",INDEX(障害学生情報入力シート!F:F,※集計※障害学生情報入力シート!#REF!,1))</f>
        <v>#REF!</v>
      </c>
      <c r="D81" s="173" t="e">
        <f>IF(※集計※障害学生情報入力シート!#REF!="","",INDEX(障害学生情報入力シート!$I:$I,※集計※障害学生情報入力シート!#REF!,1))</f>
        <v>#REF!</v>
      </c>
      <c r="E81" s="174" t="e">
        <f t="shared" si="1"/>
        <v>#REF!</v>
      </c>
      <c r="F81" s="175" t="e">
        <f>IF(※集計※障害学生情報入力シート!#REF!="","",INDEX(※集計※障害学生情報入力シート!K:K,※集計※障害学生情報入力シート!#REF!,1))</f>
        <v>#REF!</v>
      </c>
      <c r="G81" s="169" t="e">
        <f>IF(※集計※障害学生情報入力シート!#REF!="","",INDEX(障害学生情報入力シート!$D:$D,※集計※障害学生情報入力シート!#REF!,1))</f>
        <v>#REF!</v>
      </c>
    </row>
    <row r="82" spans="1:7" x14ac:dyDescent="0.4">
      <c r="A82" s="164">
        <v>76</v>
      </c>
      <c r="B82" s="171" t="e">
        <f>IF(※集計※障害学生情報入力シート!#REF!="","",INDEX(障害学生情報入力シート!E:E,※集計※障害学生情報入力シート!#REF!,1))</f>
        <v>#REF!</v>
      </c>
      <c r="C82" s="172" t="e">
        <f>IF(※集計※障害学生情報入力シート!#REF!="","",INDEX(障害学生情報入力シート!F:F,※集計※障害学生情報入力シート!#REF!,1))</f>
        <v>#REF!</v>
      </c>
      <c r="D82" s="173" t="e">
        <f>IF(※集計※障害学生情報入力シート!#REF!="","",INDEX(障害学生情報入力シート!$I:$I,※集計※障害学生情報入力シート!#REF!,1))</f>
        <v>#REF!</v>
      </c>
      <c r="E82" s="174" t="e">
        <f t="shared" si="1"/>
        <v>#REF!</v>
      </c>
      <c r="F82" s="175" t="e">
        <f>IF(※集計※障害学生情報入力シート!#REF!="","",INDEX(※集計※障害学生情報入力シート!K:K,※集計※障害学生情報入力シート!#REF!,1))</f>
        <v>#REF!</v>
      </c>
      <c r="G82" s="169" t="e">
        <f>IF(※集計※障害学生情報入力シート!#REF!="","",INDEX(障害学生情報入力シート!$D:$D,※集計※障害学生情報入力シート!#REF!,1))</f>
        <v>#REF!</v>
      </c>
    </row>
    <row r="83" spans="1:7" x14ac:dyDescent="0.4">
      <c r="A83" s="164">
        <v>77</v>
      </c>
      <c r="B83" s="171" t="e">
        <f>IF(※集計※障害学生情報入力シート!#REF!="","",INDEX(障害学生情報入力シート!E:E,※集計※障害学生情報入力シート!#REF!,1))</f>
        <v>#REF!</v>
      </c>
      <c r="C83" s="172" t="e">
        <f>IF(※集計※障害学生情報入力シート!#REF!="","",INDEX(障害学生情報入力シート!F:F,※集計※障害学生情報入力シート!#REF!,1))</f>
        <v>#REF!</v>
      </c>
      <c r="D83" s="173" t="e">
        <f>IF(※集計※障害学生情報入力シート!#REF!="","",INDEX(障害学生情報入力シート!$I:$I,※集計※障害学生情報入力シート!#REF!,1))</f>
        <v>#REF!</v>
      </c>
      <c r="E83" s="174" t="e">
        <f t="shared" si="1"/>
        <v>#REF!</v>
      </c>
      <c r="F83" s="175" t="e">
        <f>IF(※集計※障害学生情報入力シート!#REF!="","",INDEX(※集計※障害学生情報入力シート!K:K,※集計※障害学生情報入力シート!#REF!,1))</f>
        <v>#REF!</v>
      </c>
      <c r="G83" s="169" t="e">
        <f>IF(※集計※障害学生情報入力シート!#REF!="","",INDEX(障害学生情報入力シート!$D:$D,※集計※障害学生情報入力シート!#REF!,1))</f>
        <v>#REF!</v>
      </c>
    </row>
    <row r="84" spans="1:7" x14ac:dyDescent="0.4">
      <c r="A84" s="164">
        <v>78</v>
      </c>
      <c r="B84" s="171" t="e">
        <f>IF(※集計※障害学生情報入力シート!#REF!="","",INDEX(障害学生情報入力シート!E:E,※集計※障害学生情報入力シート!#REF!,1))</f>
        <v>#REF!</v>
      </c>
      <c r="C84" s="172" t="e">
        <f>IF(※集計※障害学生情報入力シート!#REF!="","",INDEX(障害学生情報入力シート!F:F,※集計※障害学生情報入力シート!#REF!,1))</f>
        <v>#REF!</v>
      </c>
      <c r="D84" s="173" t="e">
        <f>IF(※集計※障害学生情報入力シート!#REF!="","",INDEX(障害学生情報入力シート!$I:$I,※集計※障害学生情報入力シート!#REF!,1))</f>
        <v>#REF!</v>
      </c>
      <c r="E84" s="174" t="e">
        <f t="shared" si="1"/>
        <v>#REF!</v>
      </c>
      <c r="F84" s="175" t="e">
        <f>IF(※集計※障害学生情報入力シート!#REF!="","",INDEX(※集計※障害学生情報入力シート!K:K,※集計※障害学生情報入力シート!#REF!,1))</f>
        <v>#REF!</v>
      </c>
      <c r="G84" s="169" t="e">
        <f>IF(※集計※障害学生情報入力シート!#REF!="","",INDEX(障害学生情報入力シート!$D:$D,※集計※障害学生情報入力シート!#REF!,1))</f>
        <v>#REF!</v>
      </c>
    </row>
    <row r="85" spans="1:7" x14ac:dyDescent="0.4">
      <c r="A85" s="164">
        <v>79</v>
      </c>
      <c r="B85" s="171" t="e">
        <f>IF(※集計※障害学生情報入力シート!#REF!="","",INDEX(障害学生情報入力シート!E:E,※集計※障害学生情報入力シート!#REF!,1))</f>
        <v>#REF!</v>
      </c>
      <c r="C85" s="172" t="e">
        <f>IF(※集計※障害学生情報入力シート!#REF!="","",INDEX(障害学生情報入力シート!F:F,※集計※障害学生情報入力シート!#REF!,1))</f>
        <v>#REF!</v>
      </c>
      <c r="D85" s="173" t="e">
        <f>IF(※集計※障害学生情報入力シート!#REF!="","",INDEX(障害学生情報入力シート!$I:$I,※集計※障害学生情報入力シート!#REF!,1))</f>
        <v>#REF!</v>
      </c>
      <c r="E85" s="174" t="e">
        <f t="shared" si="1"/>
        <v>#REF!</v>
      </c>
      <c r="F85" s="175" t="e">
        <f>IF(※集計※障害学生情報入力シート!#REF!="","",INDEX(※集計※障害学生情報入力シート!K:K,※集計※障害学生情報入力シート!#REF!,1))</f>
        <v>#REF!</v>
      </c>
      <c r="G85" s="169" t="e">
        <f>IF(※集計※障害学生情報入力シート!#REF!="","",INDEX(障害学生情報入力シート!$D:$D,※集計※障害学生情報入力シート!#REF!,1))</f>
        <v>#REF!</v>
      </c>
    </row>
    <row r="86" spans="1:7" x14ac:dyDescent="0.4">
      <c r="A86" s="164">
        <v>80</v>
      </c>
      <c r="B86" s="171" t="e">
        <f>IF(※集計※障害学生情報入力シート!#REF!="","",INDEX(障害学生情報入力シート!E:E,※集計※障害学生情報入力シート!#REF!,1))</f>
        <v>#REF!</v>
      </c>
      <c r="C86" s="172" t="e">
        <f>IF(※集計※障害学生情報入力シート!#REF!="","",INDEX(障害学生情報入力シート!F:F,※集計※障害学生情報入力シート!#REF!,1))</f>
        <v>#REF!</v>
      </c>
      <c r="D86" s="173" t="e">
        <f>IF(※集計※障害学生情報入力シート!#REF!="","",INDEX(障害学生情報入力シート!$I:$I,※集計※障害学生情報入力シート!#REF!,1))</f>
        <v>#REF!</v>
      </c>
      <c r="E86" s="174" t="e">
        <f t="shared" si="1"/>
        <v>#REF!</v>
      </c>
      <c r="F86" s="175" t="e">
        <f>IF(※集計※障害学生情報入力シート!#REF!="","",INDEX(※集計※障害学生情報入力シート!K:K,※集計※障害学生情報入力シート!#REF!,1))</f>
        <v>#REF!</v>
      </c>
      <c r="G86" s="169" t="e">
        <f>IF(※集計※障害学生情報入力シート!#REF!="","",INDEX(障害学生情報入力シート!$D:$D,※集計※障害学生情報入力シート!#REF!,1))</f>
        <v>#REF!</v>
      </c>
    </row>
    <row r="87" spans="1:7" x14ac:dyDescent="0.4">
      <c r="A87" s="164">
        <v>81</v>
      </c>
      <c r="B87" s="171" t="e">
        <f>IF(※集計※障害学生情報入力シート!#REF!="","",INDEX(障害学生情報入力シート!E:E,※集計※障害学生情報入力シート!#REF!,1))</f>
        <v>#REF!</v>
      </c>
      <c r="C87" s="172" t="e">
        <f>IF(※集計※障害学生情報入力シート!#REF!="","",INDEX(障害学生情報入力シート!F:F,※集計※障害学生情報入力シート!#REF!,1))</f>
        <v>#REF!</v>
      </c>
      <c r="D87" s="173" t="e">
        <f>IF(※集計※障害学生情報入力シート!#REF!="","",INDEX(障害学生情報入力シート!$I:$I,※集計※障害学生情報入力シート!#REF!,1))</f>
        <v>#REF!</v>
      </c>
      <c r="E87" s="174" t="e">
        <f t="shared" si="1"/>
        <v>#REF!</v>
      </c>
      <c r="F87" s="175" t="e">
        <f>IF(※集計※障害学生情報入力シート!#REF!="","",INDEX(※集計※障害学生情報入力シート!K:K,※集計※障害学生情報入力シート!#REF!,1))</f>
        <v>#REF!</v>
      </c>
      <c r="G87" s="169" t="e">
        <f>IF(※集計※障害学生情報入力シート!#REF!="","",INDEX(障害学生情報入力シート!$D:$D,※集計※障害学生情報入力シート!#REF!,1))</f>
        <v>#REF!</v>
      </c>
    </row>
    <row r="88" spans="1:7" x14ac:dyDescent="0.4">
      <c r="A88" s="164">
        <v>82</v>
      </c>
      <c r="B88" s="171" t="e">
        <f>IF(※集計※障害学生情報入力シート!#REF!="","",INDEX(障害学生情報入力シート!E:E,※集計※障害学生情報入力シート!#REF!,1))</f>
        <v>#REF!</v>
      </c>
      <c r="C88" s="172" t="e">
        <f>IF(※集計※障害学生情報入力シート!#REF!="","",INDEX(障害学生情報入力シート!F:F,※集計※障害学生情報入力シート!#REF!,1))</f>
        <v>#REF!</v>
      </c>
      <c r="D88" s="173" t="e">
        <f>IF(※集計※障害学生情報入力シート!#REF!="","",INDEX(障害学生情報入力シート!$I:$I,※集計※障害学生情報入力シート!#REF!,1))</f>
        <v>#REF!</v>
      </c>
      <c r="E88" s="174" t="e">
        <f t="shared" si="1"/>
        <v>#REF!</v>
      </c>
      <c r="F88" s="175" t="e">
        <f>IF(※集計※障害学生情報入力シート!#REF!="","",INDEX(※集計※障害学生情報入力シート!K:K,※集計※障害学生情報入力シート!#REF!,1))</f>
        <v>#REF!</v>
      </c>
      <c r="G88" s="169" t="e">
        <f>IF(※集計※障害学生情報入力シート!#REF!="","",INDEX(障害学生情報入力シート!$D:$D,※集計※障害学生情報入力シート!#REF!,1))</f>
        <v>#REF!</v>
      </c>
    </row>
    <row r="89" spans="1:7" x14ac:dyDescent="0.4">
      <c r="A89" s="164">
        <v>83</v>
      </c>
      <c r="B89" s="171" t="e">
        <f>IF(※集計※障害学生情報入力シート!#REF!="","",INDEX(障害学生情報入力シート!E:E,※集計※障害学生情報入力シート!#REF!,1))</f>
        <v>#REF!</v>
      </c>
      <c r="C89" s="172" t="e">
        <f>IF(※集計※障害学生情報入力シート!#REF!="","",INDEX(障害学生情報入力シート!F:F,※集計※障害学生情報入力シート!#REF!,1))</f>
        <v>#REF!</v>
      </c>
      <c r="D89" s="173" t="e">
        <f>IF(※集計※障害学生情報入力シート!#REF!="","",INDEX(障害学生情報入力シート!$I:$I,※集計※障害学生情報入力シート!#REF!,1))</f>
        <v>#REF!</v>
      </c>
      <c r="E89" s="174" t="e">
        <f t="shared" si="1"/>
        <v>#REF!</v>
      </c>
      <c r="F89" s="175" t="e">
        <f>IF(※集計※障害学生情報入力シート!#REF!="","",INDEX(※集計※障害学生情報入力シート!K:K,※集計※障害学生情報入力シート!#REF!,1))</f>
        <v>#REF!</v>
      </c>
      <c r="G89" s="169" t="e">
        <f>IF(※集計※障害学生情報入力シート!#REF!="","",INDEX(障害学生情報入力シート!$D:$D,※集計※障害学生情報入力シート!#REF!,1))</f>
        <v>#REF!</v>
      </c>
    </row>
    <row r="90" spans="1:7" x14ac:dyDescent="0.4">
      <c r="A90" s="164">
        <v>84</v>
      </c>
      <c r="B90" s="171" t="e">
        <f>IF(※集計※障害学生情報入力シート!#REF!="","",INDEX(障害学生情報入力シート!E:E,※集計※障害学生情報入力シート!#REF!,1))</f>
        <v>#REF!</v>
      </c>
      <c r="C90" s="172" t="e">
        <f>IF(※集計※障害学生情報入力シート!#REF!="","",INDEX(障害学生情報入力シート!F:F,※集計※障害学生情報入力シート!#REF!,1))</f>
        <v>#REF!</v>
      </c>
      <c r="D90" s="173" t="e">
        <f>IF(※集計※障害学生情報入力シート!#REF!="","",INDEX(障害学生情報入力シート!$I:$I,※集計※障害学生情報入力シート!#REF!,1))</f>
        <v>#REF!</v>
      </c>
      <c r="E90" s="174" t="e">
        <f t="shared" si="1"/>
        <v>#REF!</v>
      </c>
      <c r="F90" s="175" t="e">
        <f>IF(※集計※障害学生情報入力シート!#REF!="","",INDEX(※集計※障害学生情報入力シート!K:K,※集計※障害学生情報入力シート!#REF!,1))</f>
        <v>#REF!</v>
      </c>
      <c r="G90" s="169" t="e">
        <f>IF(※集計※障害学生情報入力シート!#REF!="","",INDEX(障害学生情報入力シート!$D:$D,※集計※障害学生情報入力シート!#REF!,1))</f>
        <v>#REF!</v>
      </c>
    </row>
    <row r="91" spans="1:7" x14ac:dyDescent="0.4">
      <c r="A91" s="164">
        <v>85</v>
      </c>
      <c r="B91" s="171" t="e">
        <f>IF(※集計※障害学生情報入力シート!#REF!="","",INDEX(障害学生情報入力シート!E:E,※集計※障害学生情報入力シート!#REF!,1))</f>
        <v>#REF!</v>
      </c>
      <c r="C91" s="172" t="e">
        <f>IF(※集計※障害学生情報入力シート!#REF!="","",INDEX(障害学生情報入力シート!F:F,※集計※障害学生情報入力シート!#REF!,1))</f>
        <v>#REF!</v>
      </c>
      <c r="D91" s="173" t="e">
        <f>IF(※集計※障害学生情報入力シート!#REF!="","",INDEX(障害学生情報入力シート!$I:$I,※集計※障害学生情報入力シート!#REF!,1))</f>
        <v>#REF!</v>
      </c>
      <c r="E91" s="174" t="e">
        <f t="shared" si="1"/>
        <v>#REF!</v>
      </c>
      <c r="F91" s="175" t="e">
        <f>IF(※集計※障害学生情報入力シート!#REF!="","",INDEX(※集計※障害学生情報入力シート!K:K,※集計※障害学生情報入力シート!#REF!,1))</f>
        <v>#REF!</v>
      </c>
      <c r="G91" s="169" t="e">
        <f>IF(※集計※障害学生情報入力シート!#REF!="","",INDEX(障害学生情報入力シート!$D:$D,※集計※障害学生情報入力シート!#REF!,1))</f>
        <v>#REF!</v>
      </c>
    </row>
    <row r="92" spans="1:7" x14ac:dyDescent="0.4">
      <c r="A92" s="164">
        <v>86</v>
      </c>
      <c r="B92" s="171" t="e">
        <f>IF(※集計※障害学生情報入力シート!#REF!="","",INDEX(障害学生情報入力シート!E:E,※集計※障害学生情報入力シート!#REF!,1))</f>
        <v>#REF!</v>
      </c>
      <c r="C92" s="172" t="e">
        <f>IF(※集計※障害学生情報入力シート!#REF!="","",INDEX(障害学生情報入力シート!F:F,※集計※障害学生情報入力シート!#REF!,1))</f>
        <v>#REF!</v>
      </c>
      <c r="D92" s="173" t="e">
        <f>IF(※集計※障害学生情報入力シート!#REF!="","",INDEX(障害学生情報入力シート!$I:$I,※集計※障害学生情報入力シート!#REF!,1))</f>
        <v>#REF!</v>
      </c>
      <c r="E92" s="174" t="e">
        <f t="shared" si="1"/>
        <v>#REF!</v>
      </c>
      <c r="F92" s="175" t="e">
        <f>IF(※集計※障害学生情報入力シート!#REF!="","",INDEX(※集計※障害学生情報入力シート!K:K,※集計※障害学生情報入力シート!#REF!,1))</f>
        <v>#REF!</v>
      </c>
      <c r="G92" s="169" t="e">
        <f>IF(※集計※障害学生情報入力シート!#REF!="","",INDEX(障害学生情報入力シート!$D:$D,※集計※障害学生情報入力シート!#REF!,1))</f>
        <v>#REF!</v>
      </c>
    </row>
    <row r="93" spans="1:7" x14ac:dyDescent="0.4">
      <c r="A93" s="164">
        <v>87</v>
      </c>
      <c r="B93" s="171" t="e">
        <f>IF(※集計※障害学生情報入力シート!#REF!="","",INDEX(障害学生情報入力シート!E:E,※集計※障害学生情報入力シート!#REF!,1))</f>
        <v>#REF!</v>
      </c>
      <c r="C93" s="172" t="e">
        <f>IF(※集計※障害学生情報入力シート!#REF!="","",INDEX(障害学生情報入力シート!F:F,※集計※障害学生情報入力シート!#REF!,1))</f>
        <v>#REF!</v>
      </c>
      <c r="D93" s="173" t="e">
        <f>IF(※集計※障害学生情報入力シート!#REF!="","",INDEX(障害学生情報入力シート!$I:$I,※集計※障害学生情報入力シート!#REF!,1))</f>
        <v>#REF!</v>
      </c>
      <c r="E93" s="174" t="e">
        <f t="shared" si="1"/>
        <v>#REF!</v>
      </c>
      <c r="F93" s="175" t="e">
        <f>IF(※集計※障害学生情報入力シート!#REF!="","",INDEX(※集計※障害学生情報入力シート!K:K,※集計※障害学生情報入力シート!#REF!,1))</f>
        <v>#REF!</v>
      </c>
      <c r="G93" s="169" t="e">
        <f>IF(※集計※障害学生情報入力シート!#REF!="","",INDEX(障害学生情報入力シート!$D:$D,※集計※障害学生情報入力シート!#REF!,1))</f>
        <v>#REF!</v>
      </c>
    </row>
    <row r="94" spans="1:7" x14ac:dyDescent="0.4">
      <c r="A94" s="164">
        <v>88</v>
      </c>
      <c r="B94" s="171" t="e">
        <f>IF(※集計※障害学生情報入力シート!#REF!="","",INDEX(障害学生情報入力シート!E:E,※集計※障害学生情報入力シート!#REF!,1))</f>
        <v>#REF!</v>
      </c>
      <c r="C94" s="172" t="e">
        <f>IF(※集計※障害学生情報入力シート!#REF!="","",INDEX(障害学生情報入力シート!F:F,※集計※障害学生情報入力シート!#REF!,1))</f>
        <v>#REF!</v>
      </c>
      <c r="D94" s="173" t="e">
        <f>IF(※集計※障害学生情報入力シート!#REF!="","",INDEX(障害学生情報入力シート!$I:$I,※集計※障害学生情報入力シート!#REF!,1))</f>
        <v>#REF!</v>
      </c>
      <c r="E94" s="174" t="e">
        <f t="shared" si="1"/>
        <v>#REF!</v>
      </c>
      <c r="F94" s="175" t="e">
        <f>IF(※集計※障害学生情報入力シート!#REF!="","",INDEX(※集計※障害学生情報入力シート!K:K,※集計※障害学生情報入力シート!#REF!,1))</f>
        <v>#REF!</v>
      </c>
      <c r="G94" s="169" t="e">
        <f>IF(※集計※障害学生情報入力シート!#REF!="","",INDEX(障害学生情報入力シート!$D:$D,※集計※障害学生情報入力シート!#REF!,1))</f>
        <v>#REF!</v>
      </c>
    </row>
    <row r="95" spans="1:7" x14ac:dyDescent="0.4">
      <c r="A95" s="164">
        <v>89</v>
      </c>
      <c r="B95" s="171" t="e">
        <f>IF(※集計※障害学生情報入力シート!#REF!="","",INDEX(障害学生情報入力シート!E:E,※集計※障害学生情報入力シート!#REF!,1))</f>
        <v>#REF!</v>
      </c>
      <c r="C95" s="172" t="e">
        <f>IF(※集計※障害学生情報入力シート!#REF!="","",INDEX(障害学生情報入力シート!F:F,※集計※障害学生情報入力シート!#REF!,1))</f>
        <v>#REF!</v>
      </c>
      <c r="D95" s="173" t="e">
        <f>IF(※集計※障害学生情報入力シート!#REF!="","",INDEX(障害学生情報入力シート!$I:$I,※集計※障害学生情報入力シート!#REF!,1))</f>
        <v>#REF!</v>
      </c>
      <c r="E95" s="174" t="e">
        <f t="shared" si="1"/>
        <v>#REF!</v>
      </c>
      <c r="F95" s="175" t="e">
        <f>IF(※集計※障害学生情報入力シート!#REF!="","",INDEX(※集計※障害学生情報入力シート!K:K,※集計※障害学生情報入力シート!#REF!,1))</f>
        <v>#REF!</v>
      </c>
      <c r="G95" s="169" t="e">
        <f>IF(※集計※障害学生情報入力シート!#REF!="","",INDEX(障害学生情報入力シート!$D:$D,※集計※障害学生情報入力シート!#REF!,1))</f>
        <v>#REF!</v>
      </c>
    </row>
    <row r="96" spans="1:7" x14ac:dyDescent="0.4">
      <c r="A96" s="164">
        <v>90</v>
      </c>
      <c r="B96" s="171" t="e">
        <f>IF(※集計※障害学生情報入力シート!#REF!="","",INDEX(障害学生情報入力シート!E:E,※集計※障害学生情報入力シート!#REF!,1))</f>
        <v>#REF!</v>
      </c>
      <c r="C96" s="172" t="e">
        <f>IF(※集計※障害学生情報入力シート!#REF!="","",INDEX(障害学生情報入力シート!F:F,※集計※障害学生情報入力シート!#REF!,1))</f>
        <v>#REF!</v>
      </c>
      <c r="D96" s="173" t="e">
        <f>IF(※集計※障害学生情報入力シート!#REF!="","",INDEX(障害学生情報入力シート!$I:$I,※集計※障害学生情報入力シート!#REF!,1))</f>
        <v>#REF!</v>
      </c>
      <c r="E96" s="174" t="e">
        <f t="shared" si="1"/>
        <v>#REF!</v>
      </c>
      <c r="F96" s="175" t="e">
        <f>IF(※集計※障害学生情報入力シート!#REF!="","",INDEX(※集計※障害学生情報入力シート!K:K,※集計※障害学生情報入力シート!#REF!,1))</f>
        <v>#REF!</v>
      </c>
      <c r="G96" s="169" t="e">
        <f>IF(※集計※障害学生情報入力シート!#REF!="","",INDEX(障害学生情報入力シート!$D:$D,※集計※障害学生情報入力シート!#REF!,1))</f>
        <v>#REF!</v>
      </c>
    </row>
    <row r="97" spans="1:7" x14ac:dyDescent="0.4">
      <c r="A97" s="164">
        <v>91</v>
      </c>
      <c r="B97" s="171" t="e">
        <f>IF(※集計※障害学生情報入力シート!#REF!="","",INDEX(障害学生情報入力シート!E:E,※集計※障害学生情報入力シート!#REF!,1))</f>
        <v>#REF!</v>
      </c>
      <c r="C97" s="172" t="e">
        <f>IF(※集計※障害学生情報入力シート!#REF!="","",INDEX(障害学生情報入力シート!F:F,※集計※障害学生情報入力シート!#REF!,1))</f>
        <v>#REF!</v>
      </c>
      <c r="D97" s="173" t="e">
        <f>IF(※集計※障害学生情報入力シート!#REF!="","",INDEX(障害学生情報入力シート!$I:$I,※集計※障害学生情報入力シート!#REF!,1))</f>
        <v>#REF!</v>
      </c>
      <c r="E97" s="174" t="e">
        <f t="shared" si="1"/>
        <v>#REF!</v>
      </c>
      <c r="F97" s="175" t="e">
        <f>IF(※集計※障害学生情報入力シート!#REF!="","",INDEX(※集計※障害学生情報入力シート!K:K,※集計※障害学生情報入力シート!#REF!,1))</f>
        <v>#REF!</v>
      </c>
      <c r="G97" s="169" t="e">
        <f>IF(※集計※障害学生情報入力シート!#REF!="","",INDEX(障害学生情報入力シート!$D:$D,※集計※障害学生情報入力シート!#REF!,1))</f>
        <v>#REF!</v>
      </c>
    </row>
    <row r="98" spans="1:7" x14ac:dyDescent="0.4">
      <c r="A98" s="164">
        <v>92</v>
      </c>
      <c r="B98" s="171" t="e">
        <f>IF(※集計※障害学生情報入力シート!#REF!="","",INDEX(障害学生情報入力シート!E:E,※集計※障害学生情報入力シート!#REF!,1))</f>
        <v>#REF!</v>
      </c>
      <c r="C98" s="172" t="e">
        <f>IF(※集計※障害学生情報入力シート!#REF!="","",INDEX(障害学生情報入力シート!F:F,※集計※障害学生情報入力シート!#REF!,1))</f>
        <v>#REF!</v>
      </c>
      <c r="D98" s="173" t="e">
        <f>IF(※集計※障害学生情報入力シート!#REF!="","",INDEX(障害学生情報入力シート!$I:$I,※集計※障害学生情報入力シート!#REF!,1))</f>
        <v>#REF!</v>
      </c>
      <c r="E98" s="174" t="e">
        <f t="shared" si="1"/>
        <v>#REF!</v>
      </c>
      <c r="F98" s="175" t="e">
        <f>IF(※集計※障害学生情報入力シート!#REF!="","",INDEX(※集計※障害学生情報入力シート!K:K,※集計※障害学生情報入力シート!#REF!,1))</f>
        <v>#REF!</v>
      </c>
      <c r="G98" s="169" t="e">
        <f>IF(※集計※障害学生情報入力シート!#REF!="","",INDEX(障害学生情報入力シート!$D:$D,※集計※障害学生情報入力シート!#REF!,1))</f>
        <v>#REF!</v>
      </c>
    </row>
    <row r="99" spans="1:7" x14ac:dyDescent="0.4">
      <c r="A99" s="164">
        <v>93</v>
      </c>
      <c r="B99" s="171" t="e">
        <f>IF(※集計※障害学生情報入力シート!#REF!="","",INDEX(障害学生情報入力シート!E:E,※集計※障害学生情報入力シート!#REF!,1))</f>
        <v>#REF!</v>
      </c>
      <c r="C99" s="172" t="e">
        <f>IF(※集計※障害学生情報入力シート!#REF!="","",INDEX(障害学生情報入力シート!F:F,※集計※障害学生情報入力シート!#REF!,1))</f>
        <v>#REF!</v>
      </c>
      <c r="D99" s="173" t="e">
        <f>IF(※集計※障害学生情報入力シート!#REF!="","",INDEX(障害学生情報入力シート!$I:$I,※集計※障害学生情報入力シート!#REF!,1))</f>
        <v>#REF!</v>
      </c>
      <c r="E99" s="174" t="e">
        <f t="shared" si="1"/>
        <v>#REF!</v>
      </c>
      <c r="F99" s="175" t="e">
        <f>IF(※集計※障害学生情報入力シート!#REF!="","",INDEX(※集計※障害学生情報入力シート!K:K,※集計※障害学生情報入力シート!#REF!,1))</f>
        <v>#REF!</v>
      </c>
      <c r="G99" s="169" t="e">
        <f>IF(※集計※障害学生情報入力シート!#REF!="","",INDEX(障害学生情報入力シート!$D:$D,※集計※障害学生情報入力シート!#REF!,1))</f>
        <v>#REF!</v>
      </c>
    </row>
    <row r="100" spans="1:7" x14ac:dyDescent="0.4">
      <c r="A100" s="164">
        <v>94</v>
      </c>
      <c r="B100" s="171" t="e">
        <f>IF(※集計※障害学生情報入力シート!#REF!="","",INDEX(障害学生情報入力シート!E:E,※集計※障害学生情報入力シート!#REF!,1))</f>
        <v>#REF!</v>
      </c>
      <c r="C100" s="172" t="e">
        <f>IF(※集計※障害学生情報入力シート!#REF!="","",INDEX(障害学生情報入力シート!F:F,※集計※障害学生情報入力シート!#REF!,1))</f>
        <v>#REF!</v>
      </c>
      <c r="D100" s="173" t="e">
        <f>IF(※集計※障害学生情報入力シート!#REF!="","",INDEX(障害学生情報入力シート!$I:$I,※集計※障害学生情報入力シート!#REF!,1))</f>
        <v>#REF!</v>
      </c>
      <c r="E100" s="174" t="e">
        <f t="shared" si="1"/>
        <v>#REF!</v>
      </c>
      <c r="F100" s="175" t="e">
        <f>IF(※集計※障害学生情報入力シート!#REF!="","",INDEX(※集計※障害学生情報入力シート!K:K,※集計※障害学生情報入力シート!#REF!,1))</f>
        <v>#REF!</v>
      </c>
      <c r="G100" s="169" t="e">
        <f>IF(※集計※障害学生情報入力シート!#REF!="","",INDEX(障害学生情報入力シート!$D:$D,※集計※障害学生情報入力シート!#REF!,1))</f>
        <v>#REF!</v>
      </c>
    </row>
    <row r="101" spans="1:7" x14ac:dyDescent="0.4">
      <c r="A101" s="164">
        <v>95</v>
      </c>
      <c r="B101" s="171" t="e">
        <f>IF(※集計※障害学生情報入力シート!#REF!="","",INDEX(障害学生情報入力シート!E:E,※集計※障害学生情報入力シート!#REF!,1))</f>
        <v>#REF!</v>
      </c>
      <c r="C101" s="172" t="e">
        <f>IF(※集計※障害学生情報入力シート!#REF!="","",INDEX(障害学生情報入力シート!F:F,※集計※障害学生情報入力シート!#REF!,1))</f>
        <v>#REF!</v>
      </c>
      <c r="D101" s="173" t="e">
        <f>IF(※集計※障害学生情報入力シート!#REF!="","",INDEX(障害学生情報入力シート!$I:$I,※集計※障害学生情報入力シート!#REF!,1))</f>
        <v>#REF!</v>
      </c>
      <c r="E101" s="174" t="e">
        <f t="shared" si="1"/>
        <v>#REF!</v>
      </c>
      <c r="F101" s="175" t="e">
        <f>IF(※集計※障害学生情報入力シート!#REF!="","",INDEX(※集計※障害学生情報入力シート!K:K,※集計※障害学生情報入力シート!#REF!,1))</f>
        <v>#REF!</v>
      </c>
      <c r="G101" s="169" t="e">
        <f>IF(※集計※障害学生情報入力シート!#REF!="","",INDEX(障害学生情報入力シート!$D:$D,※集計※障害学生情報入力シート!#REF!,1))</f>
        <v>#REF!</v>
      </c>
    </row>
    <row r="102" spans="1:7" x14ac:dyDescent="0.4">
      <c r="A102" s="164">
        <v>96</v>
      </c>
      <c r="B102" s="171" t="e">
        <f>IF(※集計※障害学生情報入力シート!#REF!="","",INDEX(障害学生情報入力シート!E:E,※集計※障害学生情報入力シート!#REF!,1))</f>
        <v>#REF!</v>
      </c>
      <c r="C102" s="172" t="e">
        <f>IF(※集計※障害学生情報入力シート!#REF!="","",INDEX(障害学生情報入力シート!F:F,※集計※障害学生情報入力シート!#REF!,1))</f>
        <v>#REF!</v>
      </c>
      <c r="D102" s="173" t="e">
        <f>IF(※集計※障害学生情報入力シート!#REF!="","",INDEX(障害学生情報入力シート!$I:$I,※集計※障害学生情報入力シート!#REF!,1))</f>
        <v>#REF!</v>
      </c>
      <c r="E102" s="174" t="e">
        <f t="shared" si="1"/>
        <v>#REF!</v>
      </c>
      <c r="F102" s="175" t="e">
        <f>IF(※集計※障害学生情報入力シート!#REF!="","",INDEX(※集計※障害学生情報入力シート!K:K,※集計※障害学生情報入力シート!#REF!,1))</f>
        <v>#REF!</v>
      </c>
      <c r="G102" s="169" t="e">
        <f>IF(※集計※障害学生情報入力シート!#REF!="","",INDEX(障害学生情報入力シート!$D:$D,※集計※障害学生情報入力シート!#REF!,1))</f>
        <v>#REF!</v>
      </c>
    </row>
    <row r="103" spans="1:7" x14ac:dyDescent="0.4">
      <c r="A103" s="164">
        <v>97</v>
      </c>
      <c r="B103" s="171" t="e">
        <f>IF(※集計※障害学生情報入力シート!#REF!="","",INDEX(障害学生情報入力シート!E:E,※集計※障害学生情報入力シート!#REF!,1))</f>
        <v>#REF!</v>
      </c>
      <c r="C103" s="172" t="e">
        <f>IF(※集計※障害学生情報入力シート!#REF!="","",INDEX(障害学生情報入力シート!F:F,※集計※障害学生情報入力シート!#REF!,1))</f>
        <v>#REF!</v>
      </c>
      <c r="D103" s="173" t="e">
        <f>IF(※集計※障害学生情報入力シート!#REF!="","",INDEX(障害学生情報入力シート!$I:$I,※集計※障害学生情報入力シート!#REF!,1))</f>
        <v>#REF!</v>
      </c>
      <c r="E103" s="174" t="e">
        <f t="shared" si="1"/>
        <v>#REF!</v>
      </c>
      <c r="F103" s="175" t="e">
        <f>IF(※集計※障害学生情報入力シート!#REF!="","",INDEX(※集計※障害学生情報入力シート!K:K,※集計※障害学生情報入力シート!#REF!,1))</f>
        <v>#REF!</v>
      </c>
      <c r="G103" s="169" t="e">
        <f>IF(※集計※障害学生情報入力シート!#REF!="","",INDEX(障害学生情報入力シート!$D:$D,※集計※障害学生情報入力シート!#REF!,1))</f>
        <v>#REF!</v>
      </c>
    </row>
    <row r="104" spans="1:7" x14ac:dyDescent="0.4">
      <c r="A104" s="164">
        <v>98</v>
      </c>
      <c r="B104" s="171" t="e">
        <f>IF(※集計※障害学生情報入力シート!#REF!="","",INDEX(障害学生情報入力シート!E:E,※集計※障害学生情報入力シート!#REF!,1))</f>
        <v>#REF!</v>
      </c>
      <c r="C104" s="172" t="e">
        <f>IF(※集計※障害学生情報入力シート!#REF!="","",INDEX(障害学生情報入力シート!F:F,※集計※障害学生情報入力シート!#REF!,1))</f>
        <v>#REF!</v>
      </c>
      <c r="D104" s="173" t="e">
        <f>IF(※集計※障害学生情報入力シート!#REF!="","",INDEX(障害学生情報入力シート!$I:$I,※集計※障害学生情報入力シート!#REF!,1))</f>
        <v>#REF!</v>
      </c>
      <c r="E104" s="174" t="e">
        <f t="shared" si="1"/>
        <v>#REF!</v>
      </c>
      <c r="F104" s="175" t="e">
        <f>IF(※集計※障害学生情報入力シート!#REF!="","",INDEX(※集計※障害学生情報入力シート!K:K,※集計※障害学生情報入力シート!#REF!,1))</f>
        <v>#REF!</v>
      </c>
      <c r="G104" s="169" t="e">
        <f>IF(※集計※障害学生情報入力シート!#REF!="","",INDEX(障害学生情報入力シート!$D:$D,※集計※障害学生情報入力シート!#REF!,1))</f>
        <v>#REF!</v>
      </c>
    </row>
    <row r="105" spans="1:7" x14ac:dyDescent="0.4">
      <c r="A105" s="164">
        <v>99</v>
      </c>
      <c r="B105" s="171" t="e">
        <f>IF(※集計※障害学生情報入力シート!#REF!="","",INDEX(障害学生情報入力シート!E:E,※集計※障害学生情報入力シート!#REF!,1))</f>
        <v>#REF!</v>
      </c>
      <c r="C105" s="172" t="e">
        <f>IF(※集計※障害学生情報入力シート!#REF!="","",INDEX(障害学生情報入力シート!F:F,※集計※障害学生情報入力シート!#REF!,1))</f>
        <v>#REF!</v>
      </c>
      <c r="D105" s="173" t="e">
        <f>IF(※集計※障害学生情報入力シート!#REF!="","",INDEX(障害学生情報入力シート!$I:$I,※集計※障害学生情報入力シート!#REF!,1))</f>
        <v>#REF!</v>
      </c>
      <c r="E105" s="174" t="e">
        <f t="shared" si="1"/>
        <v>#REF!</v>
      </c>
      <c r="F105" s="175" t="e">
        <f>IF(※集計※障害学生情報入力シート!#REF!="","",INDEX(※集計※障害学生情報入力シート!K:K,※集計※障害学生情報入力シート!#REF!,1))</f>
        <v>#REF!</v>
      </c>
      <c r="G105" s="169" t="e">
        <f>IF(※集計※障害学生情報入力シート!#REF!="","",INDEX(障害学生情報入力シート!$D:$D,※集計※障害学生情報入力シート!#REF!,1))</f>
        <v>#REF!</v>
      </c>
    </row>
    <row r="106" spans="1:7" ht="15.75" thickBot="1" x14ac:dyDescent="0.45">
      <c r="A106" s="176">
        <v>100</v>
      </c>
      <c r="B106" s="177" t="e">
        <f>IF(※集計※障害学生情報入力シート!#REF!="","",INDEX(障害学生情報入力シート!E:E,※集計※障害学生情報入力シート!#REF!,1))</f>
        <v>#REF!</v>
      </c>
      <c r="C106" s="178" t="e">
        <f>IF(※集計※障害学生情報入力シート!#REF!="","",INDEX(障害学生情報入力シート!F:F,※集計※障害学生情報入力シート!#REF!,1))</f>
        <v>#REF!</v>
      </c>
      <c r="D106" s="179" t="e">
        <f>IF(※集計※障害学生情報入力シート!#REF!="","",INDEX(障害学生情報入力シート!$I:$I,※集計※障害学生情報入力シート!#REF!,1))</f>
        <v>#REF!</v>
      </c>
      <c r="E106" s="180" t="e">
        <f t="shared" si="1"/>
        <v>#REF!</v>
      </c>
      <c r="F106" s="119" t="e">
        <f>IF(※集計※障害学生情報入力シート!#REF!="","",INDEX(※集計※障害学生情報入力シート!K:K,※集計※障害学生情報入力シート!#REF!,1))</f>
        <v>#REF!</v>
      </c>
      <c r="G106" s="181" t="e">
        <f>IF(※集計※障害学生情報入力シート!#REF!="","",INDEX(障害学生情報入力シート!$D:$D,※集計※障害学生情報入力シート!#REF!,1))</f>
        <v>#REF!</v>
      </c>
    </row>
    <row r="107" spans="1:7" s="152" customFormat="1" ht="19.5" customHeight="1" thickTop="1" thickBot="1" x14ac:dyDescent="0.45">
      <c r="A107" s="2457" t="s">
        <v>1588</v>
      </c>
      <c r="B107" s="2458"/>
      <c r="C107" s="2458"/>
      <c r="D107" s="2459"/>
      <c r="E107" s="182" t="e">
        <f>SUM(E7:E106)</f>
        <v>#REF!</v>
      </c>
      <c r="F107" s="183" t="e">
        <f>SUM(F7:F106)</f>
        <v>#REF!</v>
      </c>
      <c r="G107" s="183"/>
    </row>
    <row r="108" spans="1:7" ht="21" customHeight="1" x14ac:dyDescent="0.4">
      <c r="A108" s="2469"/>
      <c r="B108" s="2469"/>
      <c r="C108" s="2469"/>
      <c r="D108" s="2469"/>
      <c r="E108" s="2469"/>
      <c r="F108" s="2469"/>
    </row>
    <row r="109" spans="1:7" x14ac:dyDescent="0.4">
      <c r="C109" s="184" t="s">
        <v>1451</v>
      </c>
      <c r="D109" s="185" t="s">
        <v>1450</v>
      </c>
      <c r="E109" s="185">
        <f>SUMIFS($E$7:$E$106,$B$7:$B$106,$C$109,$C$7:$C$106,$D109)</f>
        <v>0</v>
      </c>
      <c r="F109" s="186">
        <f>SUMIFS($F$7:$F$106,$B$7:$B$106,$C$109,$C$7:$C$106,$D109)</f>
        <v>0</v>
      </c>
    </row>
    <row r="110" spans="1:7" x14ac:dyDescent="0.4">
      <c r="C110" s="184"/>
      <c r="D110" s="185" t="s">
        <v>1453</v>
      </c>
      <c r="E110" s="185">
        <f t="shared" ref="E110:E120" si="2">SUMIFS($E$7:$E$106,$B$7:$B$106,$C$109,$C$7:$C$106,$D110)</f>
        <v>0</v>
      </c>
      <c r="F110" s="186">
        <f t="shared" ref="F110:F120" si="3">SUMIFS($F$7:$F$106,$B$7:$B$106,$C$109,$C$7:$C$106,$D110)</f>
        <v>0</v>
      </c>
    </row>
    <row r="111" spans="1:7" x14ac:dyDescent="0.4">
      <c r="C111" s="184"/>
      <c r="D111" s="185" t="s">
        <v>1456</v>
      </c>
      <c r="E111" s="185">
        <f t="shared" si="2"/>
        <v>0</v>
      </c>
      <c r="F111" s="186">
        <f t="shared" si="3"/>
        <v>0</v>
      </c>
    </row>
    <row r="112" spans="1:7" x14ac:dyDescent="0.4">
      <c r="C112" s="184"/>
      <c r="D112" s="185" t="s">
        <v>1458</v>
      </c>
      <c r="E112" s="185">
        <f t="shared" si="2"/>
        <v>0</v>
      </c>
      <c r="F112" s="186">
        <f t="shared" si="3"/>
        <v>0</v>
      </c>
    </row>
    <row r="113" spans="3:6" x14ac:dyDescent="0.4">
      <c r="C113" s="184"/>
      <c r="D113" s="185" t="s">
        <v>1463</v>
      </c>
      <c r="E113" s="185">
        <f t="shared" si="2"/>
        <v>0</v>
      </c>
      <c r="F113" s="186">
        <f t="shared" si="3"/>
        <v>0</v>
      </c>
    </row>
    <row r="114" spans="3:6" x14ac:dyDescent="0.4">
      <c r="C114" s="184"/>
      <c r="D114" s="185" t="s">
        <v>1466</v>
      </c>
      <c r="E114" s="185">
        <f t="shared" si="2"/>
        <v>0</v>
      </c>
      <c r="F114" s="186">
        <f t="shared" si="3"/>
        <v>0</v>
      </c>
    </row>
    <row r="115" spans="3:6" x14ac:dyDescent="0.4">
      <c r="C115" s="184"/>
      <c r="D115" s="185" t="s">
        <v>1467</v>
      </c>
      <c r="E115" s="185">
        <f t="shared" si="2"/>
        <v>0</v>
      </c>
      <c r="F115" s="186">
        <f t="shared" si="3"/>
        <v>0</v>
      </c>
    </row>
    <row r="116" spans="3:6" x14ac:dyDescent="0.4">
      <c r="C116" s="184"/>
      <c r="D116" s="185" t="s">
        <v>1468</v>
      </c>
      <c r="E116" s="185">
        <f t="shared" si="2"/>
        <v>0</v>
      </c>
      <c r="F116" s="186">
        <f t="shared" si="3"/>
        <v>0</v>
      </c>
    </row>
    <row r="117" spans="3:6" x14ac:dyDescent="0.4">
      <c r="C117" s="184"/>
      <c r="D117" s="185" t="s">
        <v>1469</v>
      </c>
      <c r="E117" s="185">
        <f t="shared" si="2"/>
        <v>0</v>
      </c>
      <c r="F117" s="186">
        <f t="shared" si="3"/>
        <v>0</v>
      </c>
    </row>
    <row r="118" spans="3:6" x14ac:dyDescent="0.4">
      <c r="C118" s="184"/>
      <c r="D118" s="185" t="s">
        <v>1471</v>
      </c>
      <c r="E118" s="185">
        <f t="shared" si="2"/>
        <v>0</v>
      </c>
      <c r="F118" s="186">
        <f t="shared" si="3"/>
        <v>0</v>
      </c>
    </row>
    <row r="119" spans="3:6" x14ac:dyDescent="0.4">
      <c r="C119" s="184"/>
      <c r="D119" s="185" t="s">
        <v>1473</v>
      </c>
      <c r="E119" s="185">
        <f t="shared" si="2"/>
        <v>0</v>
      </c>
      <c r="F119" s="186">
        <f t="shared" si="3"/>
        <v>0</v>
      </c>
    </row>
    <row r="120" spans="3:6" x14ac:dyDescent="0.4">
      <c r="C120" s="184"/>
      <c r="D120" s="185" t="s">
        <v>1475</v>
      </c>
      <c r="E120" s="185">
        <f t="shared" si="2"/>
        <v>0</v>
      </c>
      <c r="F120" s="186">
        <f t="shared" si="3"/>
        <v>0</v>
      </c>
    </row>
    <row r="121" spans="3:6" x14ac:dyDescent="0.4">
      <c r="C121" s="184" t="s">
        <v>1454</v>
      </c>
      <c r="D121" s="185" t="s">
        <v>1450</v>
      </c>
      <c r="E121" s="185">
        <f>SUMIFS($E$7:$E$106,$B$7:$B$106,$C$121,$C$7:$C$106,$D121)</f>
        <v>0</v>
      </c>
      <c r="F121" s="186">
        <f>SUMIFS($F$7:$F$106,$B$7:$B$106,$C$121,$C$7:$C$106,$D121)</f>
        <v>0</v>
      </c>
    </row>
    <row r="122" spans="3:6" x14ac:dyDescent="0.4">
      <c r="C122" s="184"/>
      <c r="D122" s="185" t="s">
        <v>1453</v>
      </c>
      <c r="E122" s="185">
        <f t="shared" ref="E122:E132" si="4">SUMIFS($E$7:$E$106,$B$7:$B$106,$C$121,$C$7:$C$106,$D122)</f>
        <v>0</v>
      </c>
      <c r="F122" s="186">
        <f t="shared" ref="F122:F132" si="5">SUMIFS($F$7:$F$106,$B$7:$B$106,$C$121,$C$7:$C$106,$D122)</f>
        <v>0</v>
      </c>
    </row>
    <row r="123" spans="3:6" x14ac:dyDescent="0.4">
      <c r="C123" s="184"/>
      <c r="D123" s="185" t="s">
        <v>1456</v>
      </c>
      <c r="E123" s="185">
        <f t="shared" si="4"/>
        <v>0</v>
      </c>
      <c r="F123" s="186">
        <f t="shared" si="5"/>
        <v>0</v>
      </c>
    </row>
    <row r="124" spans="3:6" x14ac:dyDescent="0.4">
      <c r="C124" s="184"/>
      <c r="D124" s="185" t="s">
        <v>1458</v>
      </c>
      <c r="E124" s="185">
        <f t="shared" si="4"/>
        <v>0</v>
      </c>
      <c r="F124" s="186">
        <f t="shared" si="5"/>
        <v>0</v>
      </c>
    </row>
    <row r="125" spans="3:6" x14ac:dyDescent="0.4">
      <c r="C125" s="184"/>
      <c r="D125" s="185" t="s">
        <v>1463</v>
      </c>
      <c r="E125" s="185">
        <f t="shared" si="4"/>
        <v>0</v>
      </c>
      <c r="F125" s="186">
        <f t="shared" si="5"/>
        <v>0</v>
      </c>
    </row>
    <row r="126" spans="3:6" x14ac:dyDescent="0.4">
      <c r="C126" s="184"/>
      <c r="D126" s="185" t="s">
        <v>1466</v>
      </c>
      <c r="E126" s="185">
        <f t="shared" si="4"/>
        <v>0</v>
      </c>
      <c r="F126" s="186">
        <f t="shared" si="5"/>
        <v>0</v>
      </c>
    </row>
    <row r="127" spans="3:6" x14ac:dyDescent="0.4">
      <c r="C127" s="184"/>
      <c r="D127" s="185" t="s">
        <v>1467</v>
      </c>
      <c r="E127" s="185">
        <f t="shared" si="4"/>
        <v>0</v>
      </c>
      <c r="F127" s="186">
        <f t="shared" si="5"/>
        <v>0</v>
      </c>
    </row>
    <row r="128" spans="3:6" x14ac:dyDescent="0.4">
      <c r="C128" s="184"/>
      <c r="D128" s="185" t="s">
        <v>1468</v>
      </c>
      <c r="E128" s="185">
        <f t="shared" si="4"/>
        <v>0</v>
      </c>
      <c r="F128" s="186">
        <f t="shared" si="5"/>
        <v>0</v>
      </c>
    </row>
    <row r="129" spans="3:6" x14ac:dyDescent="0.4">
      <c r="C129" s="184"/>
      <c r="D129" s="185" t="s">
        <v>1469</v>
      </c>
      <c r="E129" s="185">
        <f t="shared" si="4"/>
        <v>0</v>
      </c>
      <c r="F129" s="186">
        <f t="shared" si="5"/>
        <v>0</v>
      </c>
    </row>
    <row r="130" spans="3:6" x14ac:dyDescent="0.4">
      <c r="C130" s="184"/>
      <c r="D130" s="185" t="s">
        <v>1471</v>
      </c>
      <c r="E130" s="185">
        <f t="shared" si="4"/>
        <v>0</v>
      </c>
      <c r="F130" s="186">
        <f t="shared" si="5"/>
        <v>0</v>
      </c>
    </row>
    <row r="131" spans="3:6" x14ac:dyDescent="0.4">
      <c r="C131" s="184"/>
      <c r="D131" s="185" t="s">
        <v>1473</v>
      </c>
      <c r="E131" s="185">
        <f t="shared" si="4"/>
        <v>0</v>
      </c>
      <c r="F131" s="186">
        <f t="shared" si="5"/>
        <v>0</v>
      </c>
    </row>
    <row r="132" spans="3:6" x14ac:dyDescent="0.4">
      <c r="C132" s="184"/>
      <c r="D132" s="185" t="s">
        <v>1475</v>
      </c>
      <c r="E132" s="185">
        <f t="shared" si="4"/>
        <v>0</v>
      </c>
      <c r="F132" s="186">
        <f t="shared" si="5"/>
        <v>0</v>
      </c>
    </row>
    <row r="133" spans="3:6" x14ac:dyDescent="0.4">
      <c r="C133" s="184" t="s">
        <v>1457</v>
      </c>
      <c r="D133" s="185" t="s">
        <v>1450</v>
      </c>
      <c r="E133" s="185">
        <f>SUMIFS($E$7:$E$106,$B$7:$B$106,$C$133,$C$7:$C$106,$D133)</f>
        <v>0</v>
      </c>
      <c r="F133" s="186">
        <f>SUMIFS($F$7:$F$106,$B$7:$B$106,$C$133,$C$7:$C$106,$D133)</f>
        <v>0</v>
      </c>
    </row>
    <row r="134" spans="3:6" x14ac:dyDescent="0.4">
      <c r="C134" s="184"/>
      <c r="D134" s="185" t="s">
        <v>1453</v>
      </c>
      <c r="E134" s="185">
        <f t="shared" ref="E134:E144" si="6">SUMIFS($E$7:$E$106,$B$7:$B$106,$C$133,$C$7:$C$106,$D134)</f>
        <v>0</v>
      </c>
      <c r="F134" s="186">
        <f t="shared" ref="F134:F144" si="7">SUMIFS($F$7:$F$106,$B$7:$B$106,$C$133,$C$7:$C$106,$D134)</f>
        <v>0</v>
      </c>
    </row>
    <row r="135" spans="3:6" x14ac:dyDescent="0.4">
      <c r="C135" s="184"/>
      <c r="D135" s="185" t="s">
        <v>1456</v>
      </c>
      <c r="E135" s="185">
        <f t="shared" si="6"/>
        <v>0</v>
      </c>
      <c r="F135" s="186">
        <f t="shared" si="7"/>
        <v>0</v>
      </c>
    </row>
    <row r="136" spans="3:6" x14ac:dyDescent="0.4">
      <c r="C136" s="184"/>
      <c r="D136" s="185" t="s">
        <v>1458</v>
      </c>
      <c r="E136" s="185">
        <f t="shared" si="6"/>
        <v>0</v>
      </c>
      <c r="F136" s="186">
        <f t="shared" si="7"/>
        <v>0</v>
      </c>
    </row>
    <row r="137" spans="3:6" x14ac:dyDescent="0.4">
      <c r="C137" s="184"/>
      <c r="D137" s="185" t="s">
        <v>1463</v>
      </c>
      <c r="E137" s="185">
        <f t="shared" si="6"/>
        <v>0</v>
      </c>
      <c r="F137" s="186">
        <f t="shared" si="7"/>
        <v>0</v>
      </c>
    </row>
    <row r="138" spans="3:6" x14ac:dyDescent="0.4">
      <c r="C138" s="184"/>
      <c r="D138" s="185" t="s">
        <v>1466</v>
      </c>
      <c r="E138" s="185">
        <f t="shared" si="6"/>
        <v>0</v>
      </c>
      <c r="F138" s="186">
        <f t="shared" si="7"/>
        <v>0</v>
      </c>
    </row>
    <row r="139" spans="3:6" x14ac:dyDescent="0.4">
      <c r="C139" s="184"/>
      <c r="D139" s="185" t="s">
        <v>1467</v>
      </c>
      <c r="E139" s="185">
        <f t="shared" si="6"/>
        <v>0</v>
      </c>
      <c r="F139" s="186">
        <f t="shared" si="7"/>
        <v>0</v>
      </c>
    </row>
    <row r="140" spans="3:6" x14ac:dyDescent="0.4">
      <c r="C140" s="184"/>
      <c r="D140" s="185" t="s">
        <v>1468</v>
      </c>
      <c r="E140" s="185">
        <f t="shared" si="6"/>
        <v>0</v>
      </c>
      <c r="F140" s="186">
        <f t="shared" si="7"/>
        <v>0</v>
      </c>
    </row>
    <row r="141" spans="3:6" x14ac:dyDescent="0.4">
      <c r="C141" s="184"/>
      <c r="D141" s="185" t="s">
        <v>1469</v>
      </c>
      <c r="E141" s="185">
        <f t="shared" si="6"/>
        <v>0</v>
      </c>
      <c r="F141" s="186">
        <f t="shared" si="7"/>
        <v>0</v>
      </c>
    </row>
    <row r="142" spans="3:6" x14ac:dyDescent="0.4">
      <c r="C142" s="184"/>
      <c r="D142" s="185" t="s">
        <v>1471</v>
      </c>
      <c r="E142" s="185">
        <f t="shared" si="6"/>
        <v>0</v>
      </c>
      <c r="F142" s="186">
        <f t="shared" si="7"/>
        <v>0</v>
      </c>
    </row>
    <row r="143" spans="3:6" x14ac:dyDescent="0.4">
      <c r="C143" s="184"/>
      <c r="D143" s="185" t="s">
        <v>1473</v>
      </c>
      <c r="E143" s="185">
        <f t="shared" si="6"/>
        <v>0</v>
      </c>
      <c r="F143" s="186">
        <f t="shared" si="7"/>
        <v>0</v>
      </c>
    </row>
    <row r="144" spans="3:6" x14ac:dyDescent="0.4">
      <c r="C144" s="184"/>
      <c r="D144" s="185" t="s">
        <v>1475</v>
      </c>
      <c r="E144" s="185">
        <f t="shared" si="6"/>
        <v>0</v>
      </c>
      <c r="F144" s="186">
        <f t="shared" si="7"/>
        <v>0</v>
      </c>
    </row>
    <row r="145" spans="3:6" x14ac:dyDescent="0.4">
      <c r="C145" s="184" t="s">
        <v>1459</v>
      </c>
      <c r="D145" s="185" t="s">
        <v>1450</v>
      </c>
      <c r="E145" s="185">
        <f>SUMIFS($E$7:$E$106,$B$7:$B$106,$C$145,$C$7:$C$106,$D145)</f>
        <v>0</v>
      </c>
      <c r="F145" s="186">
        <f>SUMIFS($F$7:$F$106,$B$7:$B$106,$C$145,$C$7:$C$106,$D145)</f>
        <v>0</v>
      </c>
    </row>
    <row r="146" spans="3:6" x14ac:dyDescent="0.4">
      <c r="C146" s="184"/>
      <c r="D146" s="185" t="s">
        <v>1453</v>
      </c>
      <c r="E146" s="185">
        <f t="shared" ref="E146:E156" si="8">SUMIFS($E$7:$E$106,$B$7:$B$106,$C$145,$C$7:$C$106,$D146)</f>
        <v>0</v>
      </c>
      <c r="F146" s="186">
        <f t="shared" ref="F146:F156" si="9">SUMIFS($F$7:$F$106,$B$7:$B$106,$C$145,$C$7:$C$106,$D146)</f>
        <v>0</v>
      </c>
    </row>
    <row r="147" spans="3:6" x14ac:dyDescent="0.4">
      <c r="C147" s="184"/>
      <c r="D147" s="185" t="s">
        <v>1456</v>
      </c>
      <c r="E147" s="185">
        <f t="shared" si="8"/>
        <v>0</v>
      </c>
      <c r="F147" s="186">
        <f t="shared" si="9"/>
        <v>0</v>
      </c>
    </row>
    <row r="148" spans="3:6" x14ac:dyDescent="0.4">
      <c r="C148" s="184"/>
      <c r="D148" s="185" t="s">
        <v>1458</v>
      </c>
      <c r="E148" s="185">
        <f t="shared" si="8"/>
        <v>0</v>
      </c>
      <c r="F148" s="186">
        <f t="shared" si="9"/>
        <v>0</v>
      </c>
    </row>
    <row r="149" spans="3:6" x14ac:dyDescent="0.4">
      <c r="C149" s="184"/>
      <c r="D149" s="185" t="s">
        <v>1463</v>
      </c>
      <c r="E149" s="185">
        <f t="shared" si="8"/>
        <v>0</v>
      </c>
      <c r="F149" s="186">
        <f t="shared" si="9"/>
        <v>0</v>
      </c>
    </row>
    <row r="150" spans="3:6" x14ac:dyDescent="0.4">
      <c r="C150" s="184"/>
      <c r="D150" s="185" t="s">
        <v>1466</v>
      </c>
      <c r="E150" s="185">
        <f t="shared" si="8"/>
        <v>0</v>
      </c>
      <c r="F150" s="186">
        <f t="shared" si="9"/>
        <v>0</v>
      </c>
    </row>
    <row r="151" spans="3:6" x14ac:dyDescent="0.4">
      <c r="C151" s="184"/>
      <c r="D151" s="185" t="s">
        <v>1467</v>
      </c>
      <c r="E151" s="185">
        <f t="shared" si="8"/>
        <v>0</v>
      </c>
      <c r="F151" s="186">
        <f t="shared" si="9"/>
        <v>0</v>
      </c>
    </row>
    <row r="152" spans="3:6" x14ac:dyDescent="0.4">
      <c r="C152" s="184"/>
      <c r="D152" s="185" t="s">
        <v>1468</v>
      </c>
      <c r="E152" s="185">
        <f t="shared" si="8"/>
        <v>0</v>
      </c>
      <c r="F152" s="186">
        <f t="shared" si="9"/>
        <v>0</v>
      </c>
    </row>
    <row r="153" spans="3:6" x14ac:dyDescent="0.4">
      <c r="C153" s="184"/>
      <c r="D153" s="185" t="s">
        <v>1469</v>
      </c>
      <c r="E153" s="185">
        <f t="shared" si="8"/>
        <v>0</v>
      </c>
      <c r="F153" s="186">
        <f t="shared" si="9"/>
        <v>0</v>
      </c>
    </row>
    <row r="154" spans="3:6" x14ac:dyDescent="0.4">
      <c r="C154" s="184"/>
      <c r="D154" s="185" t="s">
        <v>1471</v>
      </c>
      <c r="E154" s="185">
        <f t="shared" si="8"/>
        <v>0</v>
      </c>
      <c r="F154" s="186">
        <f t="shared" si="9"/>
        <v>0</v>
      </c>
    </row>
    <row r="155" spans="3:6" x14ac:dyDescent="0.4">
      <c r="C155" s="184"/>
      <c r="D155" s="185" t="s">
        <v>1473</v>
      </c>
      <c r="E155" s="185">
        <f t="shared" si="8"/>
        <v>0</v>
      </c>
      <c r="F155" s="186">
        <f t="shared" si="9"/>
        <v>0</v>
      </c>
    </row>
    <row r="156" spans="3:6" x14ac:dyDescent="0.4">
      <c r="C156" s="184"/>
      <c r="D156" s="185" t="s">
        <v>1475</v>
      </c>
      <c r="E156" s="185">
        <f t="shared" si="8"/>
        <v>0</v>
      </c>
      <c r="F156" s="186">
        <f t="shared" si="9"/>
        <v>0</v>
      </c>
    </row>
    <row r="157" spans="3:6" x14ac:dyDescent="0.4">
      <c r="C157" s="184" t="s">
        <v>1464</v>
      </c>
      <c r="D157" s="185" t="s">
        <v>1450</v>
      </c>
      <c r="E157" s="185">
        <f>SUMIFS($E$7:$E$106,$B$7:$B$106,$C$157,$C$7:$C$106,$D157)</f>
        <v>0</v>
      </c>
      <c r="F157" s="186">
        <f>SUMIFS($F$7:$F$106,$B$7:$B$106,$C$157,$C$7:$C$106,$D157)</f>
        <v>0</v>
      </c>
    </row>
    <row r="158" spans="3:6" x14ac:dyDescent="0.4">
      <c r="C158" s="184"/>
      <c r="D158" s="185" t="s">
        <v>1453</v>
      </c>
      <c r="E158" s="185">
        <f t="shared" ref="E158:E168" si="10">SUMIFS($E$7:$E$106,$B$7:$B$106,$C$157,$C$7:$C$106,$D158)</f>
        <v>0</v>
      </c>
      <c r="F158" s="186">
        <f t="shared" ref="F158:F168" si="11">SUMIFS($F$7:$F$106,$B$7:$B$106,$C$157,$C$7:$C$106,$D158)</f>
        <v>0</v>
      </c>
    </row>
    <row r="159" spans="3:6" x14ac:dyDescent="0.4">
      <c r="C159" s="184"/>
      <c r="D159" s="185" t="s">
        <v>1456</v>
      </c>
      <c r="E159" s="185">
        <f t="shared" si="10"/>
        <v>0</v>
      </c>
      <c r="F159" s="186">
        <f t="shared" si="11"/>
        <v>0</v>
      </c>
    </row>
    <row r="160" spans="3:6" x14ac:dyDescent="0.4">
      <c r="C160" s="184"/>
      <c r="D160" s="185" t="s">
        <v>1458</v>
      </c>
      <c r="E160" s="185">
        <f t="shared" si="10"/>
        <v>0</v>
      </c>
      <c r="F160" s="186">
        <f t="shared" si="11"/>
        <v>0</v>
      </c>
    </row>
    <row r="161" spans="3:6" x14ac:dyDescent="0.4">
      <c r="C161" s="184"/>
      <c r="D161" s="185" t="s">
        <v>1463</v>
      </c>
      <c r="E161" s="185">
        <f t="shared" si="10"/>
        <v>0</v>
      </c>
      <c r="F161" s="186">
        <f t="shared" si="11"/>
        <v>0</v>
      </c>
    </row>
    <row r="162" spans="3:6" x14ac:dyDescent="0.4">
      <c r="C162" s="184"/>
      <c r="D162" s="185" t="s">
        <v>1466</v>
      </c>
      <c r="E162" s="185">
        <f t="shared" si="10"/>
        <v>0</v>
      </c>
      <c r="F162" s="186">
        <f t="shared" si="11"/>
        <v>0</v>
      </c>
    </row>
    <row r="163" spans="3:6" x14ac:dyDescent="0.4">
      <c r="C163" s="184"/>
      <c r="D163" s="185" t="s">
        <v>1467</v>
      </c>
      <c r="E163" s="185">
        <f t="shared" si="10"/>
        <v>0</v>
      </c>
      <c r="F163" s="186">
        <f t="shared" si="11"/>
        <v>0</v>
      </c>
    </row>
    <row r="164" spans="3:6" x14ac:dyDescent="0.4">
      <c r="C164" s="184"/>
      <c r="D164" s="185" t="s">
        <v>1468</v>
      </c>
      <c r="E164" s="185">
        <f t="shared" si="10"/>
        <v>0</v>
      </c>
      <c r="F164" s="186">
        <f t="shared" si="11"/>
        <v>0</v>
      </c>
    </row>
    <row r="165" spans="3:6" x14ac:dyDescent="0.4">
      <c r="C165" s="184"/>
      <c r="D165" s="185" t="s">
        <v>1469</v>
      </c>
      <c r="E165" s="185">
        <f t="shared" si="10"/>
        <v>0</v>
      </c>
      <c r="F165" s="186">
        <f t="shared" si="11"/>
        <v>0</v>
      </c>
    </row>
    <row r="166" spans="3:6" x14ac:dyDescent="0.4">
      <c r="C166" s="184"/>
      <c r="D166" s="185" t="s">
        <v>1471</v>
      </c>
      <c r="E166" s="185">
        <f t="shared" si="10"/>
        <v>0</v>
      </c>
      <c r="F166" s="186">
        <f t="shared" si="11"/>
        <v>0</v>
      </c>
    </row>
    <row r="167" spans="3:6" x14ac:dyDescent="0.4">
      <c r="C167" s="184"/>
      <c r="D167" s="185" t="s">
        <v>1473</v>
      </c>
      <c r="E167" s="185">
        <f t="shared" si="10"/>
        <v>0</v>
      </c>
      <c r="F167" s="186">
        <f t="shared" si="11"/>
        <v>0</v>
      </c>
    </row>
    <row r="168" spans="3:6" x14ac:dyDescent="0.4">
      <c r="C168" s="184"/>
      <c r="D168" s="185" t="s">
        <v>1475</v>
      </c>
      <c r="E168" s="185">
        <f t="shared" si="10"/>
        <v>0</v>
      </c>
      <c r="F168" s="186">
        <f t="shared" si="11"/>
        <v>0</v>
      </c>
    </row>
  </sheetData>
  <sheetProtection formatRows="0"/>
  <mergeCells count="11">
    <mergeCell ref="A107:D107"/>
    <mergeCell ref="A108:F108"/>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2" manualBreakCount="2">
    <brk id="56" max="6" man="1"/>
    <brk id="107"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B283"/>
  <sheetViews>
    <sheetView workbookViewId="0">
      <selection sqref="A1:G1"/>
    </sheetView>
  </sheetViews>
  <sheetFormatPr defaultColWidth="9" defaultRowHeight="15" x14ac:dyDescent="0.4"/>
  <cols>
    <col min="1" max="1" width="5.5" style="24" bestFit="1" customWidth="1"/>
    <col min="2" max="2" width="23.25" style="24" customWidth="1"/>
    <col min="3" max="3" width="33.375" style="24" customWidth="1"/>
    <col min="4" max="4" width="35.5" style="24" customWidth="1"/>
    <col min="5" max="6" width="7.5" style="24" customWidth="1"/>
    <col min="7" max="7" width="19.625" style="24" bestFit="1" customWidth="1"/>
    <col min="8" max="16384" width="9" style="24"/>
  </cols>
  <sheetData>
    <row r="1" spans="1:28" ht="60" customHeight="1" x14ac:dyDescent="0.4">
      <c r="A1" s="1397" t="s">
        <v>1600</v>
      </c>
      <c r="B1" s="1397"/>
      <c r="C1" s="1397"/>
      <c r="D1" s="1397"/>
      <c r="E1" s="1397"/>
      <c r="F1" s="1397"/>
      <c r="G1" s="1397"/>
      <c r="H1" s="33"/>
      <c r="I1" s="33"/>
      <c r="J1" s="33"/>
      <c r="K1" s="33"/>
      <c r="L1" s="33"/>
      <c r="M1" s="33"/>
      <c r="N1" s="33"/>
      <c r="O1" s="33"/>
      <c r="P1" s="33"/>
      <c r="Q1" s="33"/>
      <c r="R1" s="33"/>
      <c r="S1" s="33"/>
      <c r="T1" s="33"/>
      <c r="U1" s="33"/>
      <c r="V1" s="33"/>
      <c r="W1" s="33"/>
      <c r="X1" s="33"/>
      <c r="Y1" s="33"/>
      <c r="Z1" s="33"/>
      <c r="AA1" s="33"/>
      <c r="AB1" s="33"/>
    </row>
    <row r="2" spans="1:28" s="152" customFormat="1" ht="17.100000000000001" customHeight="1" x14ac:dyDescent="0.4">
      <c r="A2" s="1522" t="s">
        <v>1632</v>
      </c>
      <c r="B2" s="1522"/>
      <c r="C2" s="1522"/>
      <c r="D2" s="1522"/>
      <c r="E2" s="1522"/>
      <c r="F2" s="1522"/>
      <c r="G2" s="1522"/>
    </row>
    <row r="3" spans="1:28" s="35" customFormat="1" ht="21" customHeight="1" x14ac:dyDescent="0.25">
      <c r="A3" s="2460" t="s">
        <v>1628</v>
      </c>
      <c r="B3" s="2460"/>
      <c r="C3" s="2460"/>
      <c r="D3" s="2460"/>
      <c r="E3" s="2460"/>
      <c r="F3" s="2460"/>
      <c r="G3" s="2460"/>
    </row>
    <row r="4" spans="1:28" ht="14.25" customHeight="1" thickBot="1" x14ac:dyDescent="0.45">
      <c r="A4" s="2471"/>
      <c r="B4" s="2471"/>
      <c r="C4" s="2471"/>
      <c r="D4" s="2471"/>
      <c r="E4" s="2471"/>
      <c r="F4" s="2471"/>
    </row>
    <row r="5" spans="1:28" ht="51" customHeight="1" x14ac:dyDescent="0.4">
      <c r="A5" s="2462"/>
      <c r="B5" s="2462" t="s">
        <v>1623</v>
      </c>
      <c r="C5" s="2465" t="s">
        <v>1624</v>
      </c>
      <c r="D5" s="2465" t="s">
        <v>1625</v>
      </c>
      <c r="E5" s="153" t="s">
        <v>1629</v>
      </c>
      <c r="F5" s="154" t="s">
        <v>1630</v>
      </c>
      <c r="G5" s="2465" t="s">
        <v>1626</v>
      </c>
    </row>
    <row r="6" spans="1:28" ht="36.75" thickBot="1" x14ac:dyDescent="0.45">
      <c r="A6" s="2463"/>
      <c r="B6" s="2464"/>
      <c r="C6" s="2466"/>
      <c r="D6" s="2466"/>
      <c r="E6" s="155" t="s">
        <v>1605</v>
      </c>
      <c r="F6" s="156" t="s">
        <v>1627</v>
      </c>
      <c r="G6" s="2466"/>
    </row>
    <row r="7" spans="1:28" x14ac:dyDescent="0.4">
      <c r="A7" s="157">
        <v>1</v>
      </c>
      <c r="B7" s="158" t="str">
        <f>IF(※集計※障害学生情報入力シート!D29="","",INDEX(障害学生情報入力シート!E:E,※集計※障害学生情報入力シート!D29,1))</f>
        <v/>
      </c>
      <c r="C7" s="159" t="str">
        <f>IF(※集計※障害学生情報入力シート!D29="","",INDEX(障害学生情報入力シート!F:F,※集計※障害学生情報入力シート!D29,1))</f>
        <v/>
      </c>
      <c r="D7" s="160" t="str">
        <f>IF(※集計※障害学生情報入力シート!D29="","",INDEX(障害学生情報入力シート!$I:$I,※集計※障害学生情報入力シート!D29,1))</f>
        <v/>
      </c>
      <c r="E7" s="161">
        <f>IF(D7="",0,1)</f>
        <v>0</v>
      </c>
      <c r="F7" s="162" t="str">
        <f>IF(※集計※障害学生情報入力シート!D29="","",INDEX(※集計※障害学生情報入力シート!K:K,※集計※障害学生情報入力シート!D29,1))</f>
        <v/>
      </c>
      <c r="G7" s="187" t="str">
        <f>IF(※集計※障害学生情報入力シート!D29="","",INDEX(障害学生情報入力シート!D:D,※集計※障害学生情報入力シート!D29,1))</f>
        <v/>
      </c>
    </row>
    <row r="8" spans="1:28" x14ac:dyDescent="0.4">
      <c r="A8" s="164">
        <v>2</v>
      </c>
      <c r="B8" s="165" t="str">
        <f>IF(※集計※障害学生情報入力シート!D30="","",INDEX(障害学生情報入力シート!E:E,※集計※障害学生情報入力シート!D30,1))</f>
        <v/>
      </c>
      <c r="C8" s="166" t="str">
        <f>IF(※集計※障害学生情報入力シート!D30="","",INDEX(障害学生情報入力シート!F:F,※集計※障害学生情報入力シート!D30,1))</f>
        <v/>
      </c>
      <c r="D8" s="167" t="str">
        <f>IF(※集計※障害学生情報入力シート!D30="","",INDEX(障害学生情報入力シート!$I:$I,※集計※障害学生情報入力シート!D30,1))</f>
        <v/>
      </c>
      <c r="E8" s="168">
        <f t="shared" ref="E8:E71" si="0">IF(D8="",0,1)</f>
        <v>0</v>
      </c>
      <c r="F8" s="75" t="str">
        <f>IF(※集計※障害学生情報入力シート!D30="","",INDEX(※集計※障害学生情報入力シート!K:K,※集計※障害学生情報入力シート!D30,1))</f>
        <v/>
      </c>
      <c r="G8" s="188" t="str">
        <f>IF(※集計※障害学生情報入力シート!D30="","",INDEX(障害学生情報入力シート!D:D,※集計※障害学生情報入力シート!D30,1))</f>
        <v/>
      </c>
    </row>
    <row r="9" spans="1:28" ht="13.5" customHeight="1" x14ac:dyDescent="0.4">
      <c r="A9" s="164">
        <v>3</v>
      </c>
      <c r="B9" s="165" t="str">
        <f>IF(※集計※障害学生情報入力シート!D31="","",INDEX(障害学生情報入力シート!E:E,※集計※障害学生情報入力シート!D31,1))</f>
        <v/>
      </c>
      <c r="C9" s="166" t="str">
        <f>IF(※集計※障害学生情報入力シート!D31="","",INDEX(障害学生情報入力シート!F:F,※集計※障害学生情報入力シート!D31,1))</f>
        <v/>
      </c>
      <c r="D9" s="170" t="str">
        <f>IF(※集計※障害学生情報入力シート!D31="","",INDEX(障害学生情報入力シート!$I:$I,※集計※障害学生情報入力シート!D31,1))</f>
        <v/>
      </c>
      <c r="E9" s="168">
        <f t="shared" si="0"/>
        <v>0</v>
      </c>
      <c r="F9" s="75" t="str">
        <f>IF(※集計※障害学生情報入力シート!D31="","",INDEX(※集計※障害学生情報入力シート!K:K,※集計※障害学生情報入力シート!D31,1))</f>
        <v/>
      </c>
      <c r="G9" s="169" t="str">
        <f>IF(※集計※障害学生情報入力シート!D31="","",INDEX(障害学生情報入力シート!D:D,※集計※障害学生情報入力シート!D31,1))</f>
        <v/>
      </c>
    </row>
    <row r="10" spans="1:28" ht="13.5" customHeight="1" x14ac:dyDescent="0.4">
      <c r="A10" s="164">
        <v>4</v>
      </c>
      <c r="B10" s="165" t="str">
        <f>IF(※集計※障害学生情報入力シート!D32="","",INDEX(障害学生情報入力シート!E:E,※集計※障害学生情報入力シート!D32,1))</f>
        <v/>
      </c>
      <c r="C10" s="166" t="str">
        <f>IF(※集計※障害学生情報入力シート!D32="","",INDEX(障害学生情報入力シート!F:F,※集計※障害学生情報入力シート!D32,1))</f>
        <v/>
      </c>
      <c r="D10" s="170" t="str">
        <f>IF(※集計※障害学生情報入力シート!D32="","",INDEX(障害学生情報入力シート!$I:$I,※集計※障害学生情報入力シート!D32,1))</f>
        <v/>
      </c>
      <c r="E10" s="168">
        <f t="shared" si="0"/>
        <v>0</v>
      </c>
      <c r="F10" s="75" t="str">
        <f>IF(※集計※障害学生情報入力シート!D32="","",INDEX(※集計※障害学生情報入力シート!K:K,※集計※障害学生情報入力シート!D32,1))</f>
        <v/>
      </c>
      <c r="G10" s="169" t="str">
        <f>IF(※集計※障害学生情報入力シート!D32="","",INDEX(障害学生情報入力シート!D:D,※集計※障害学生情報入力シート!D32,1))</f>
        <v/>
      </c>
    </row>
    <row r="11" spans="1:28" ht="13.5" customHeight="1" x14ac:dyDescent="0.4">
      <c r="A11" s="164">
        <v>5</v>
      </c>
      <c r="B11" s="165" t="str">
        <f>IF(※集計※障害学生情報入力シート!D33="","",INDEX(障害学生情報入力シート!E:E,※集計※障害学生情報入力シート!D33,1))</f>
        <v/>
      </c>
      <c r="C11" s="166" t="str">
        <f>IF(※集計※障害学生情報入力シート!D33="","",INDEX(障害学生情報入力シート!F:F,※集計※障害学生情報入力シート!D33,1))</f>
        <v/>
      </c>
      <c r="D11" s="170" t="str">
        <f>IF(※集計※障害学生情報入力シート!D33="","",INDEX(障害学生情報入力シート!$I:$I,※集計※障害学生情報入力シート!D33,1))</f>
        <v/>
      </c>
      <c r="E11" s="168">
        <f t="shared" si="0"/>
        <v>0</v>
      </c>
      <c r="F11" s="75" t="str">
        <f>IF(※集計※障害学生情報入力シート!D33="","",INDEX(※集計※障害学生情報入力シート!K:K,※集計※障害学生情報入力シート!D33,1))</f>
        <v/>
      </c>
      <c r="G11" s="169" t="str">
        <f>IF(※集計※障害学生情報入力シート!D33="","",INDEX(障害学生情報入力シート!D:D,※集計※障害学生情報入力シート!D33,1))</f>
        <v/>
      </c>
    </row>
    <row r="12" spans="1:28" ht="13.5" customHeight="1" x14ac:dyDescent="0.4">
      <c r="A12" s="164">
        <v>6</v>
      </c>
      <c r="B12" s="165" t="str">
        <f>IF(※集計※障害学生情報入力シート!D34="","",INDEX(障害学生情報入力シート!E:E,※集計※障害学生情報入力シート!D34,1))</f>
        <v/>
      </c>
      <c r="C12" s="166" t="str">
        <f>IF(※集計※障害学生情報入力シート!D34="","",INDEX(障害学生情報入力シート!F:F,※集計※障害学生情報入力シート!D34,1))</f>
        <v/>
      </c>
      <c r="D12" s="170" t="str">
        <f>IF(※集計※障害学生情報入力シート!D34="","",INDEX(障害学生情報入力シート!$I:$I,※集計※障害学生情報入力シート!D34,1))</f>
        <v/>
      </c>
      <c r="E12" s="168">
        <f t="shared" si="0"/>
        <v>0</v>
      </c>
      <c r="F12" s="75" t="str">
        <f>IF(※集計※障害学生情報入力シート!D34="","",INDEX(※集計※障害学生情報入力シート!K:K,※集計※障害学生情報入力シート!D34,1))</f>
        <v/>
      </c>
      <c r="G12" s="169" t="str">
        <f>IF(※集計※障害学生情報入力シート!D34="","",INDEX(障害学生情報入力シート!D:D,※集計※障害学生情報入力シート!D34,1))</f>
        <v/>
      </c>
    </row>
    <row r="13" spans="1:28" ht="14.25" customHeight="1" x14ac:dyDescent="0.4">
      <c r="A13" s="164">
        <v>7</v>
      </c>
      <c r="B13" s="165" t="str">
        <f>IF(※集計※障害学生情報入力シート!D35="","",INDEX(障害学生情報入力シート!E:E,※集計※障害学生情報入力シート!D35,1))</f>
        <v/>
      </c>
      <c r="C13" s="166" t="str">
        <f>IF(※集計※障害学生情報入力シート!D35="","",INDEX(障害学生情報入力シート!F:F,※集計※障害学生情報入力シート!D35,1))</f>
        <v/>
      </c>
      <c r="D13" s="170" t="str">
        <f>IF(※集計※障害学生情報入力シート!D35="","",INDEX(障害学生情報入力シート!$I:$I,※集計※障害学生情報入力シート!D35,1))</f>
        <v/>
      </c>
      <c r="E13" s="168">
        <f t="shared" si="0"/>
        <v>0</v>
      </c>
      <c r="F13" s="75" t="str">
        <f>IF(※集計※障害学生情報入力シート!D35="","",INDEX(※集計※障害学生情報入力シート!K:K,※集計※障害学生情報入力シート!D35,1))</f>
        <v/>
      </c>
      <c r="G13" s="169" t="str">
        <f>IF(※集計※障害学生情報入力シート!D35="","",INDEX(障害学生情報入力シート!D:D,※集計※障害学生情報入力シート!D35,1))</f>
        <v/>
      </c>
    </row>
    <row r="14" spans="1:28" ht="15.75" customHeight="1" x14ac:dyDescent="0.4">
      <c r="A14" s="164">
        <v>8</v>
      </c>
      <c r="B14" s="165" t="str">
        <f>IF(※集計※障害学生情報入力シート!D36="","",INDEX(障害学生情報入力シート!E:E,※集計※障害学生情報入力シート!D36,1))</f>
        <v/>
      </c>
      <c r="C14" s="166" t="str">
        <f>IF(※集計※障害学生情報入力シート!D36="","",INDEX(障害学生情報入力シート!F:F,※集計※障害学生情報入力シート!D36,1))</f>
        <v/>
      </c>
      <c r="D14" s="170" t="str">
        <f>IF(※集計※障害学生情報入力シート!D36="","",INDEX(障害学生情報入力シート!$I:$I,※集計※障害学生情報入力シート!D36,1))</f>
        <v/>
      </c>
      <c r="E14" s="168">
        <f t="shared" si="0"/>
        <v>0</v>
      </c>
      <c r="F14" s="75" t="str">
        <f>IF(※集計※障害学生情報入力シート!D36="","",INDEX(※集計※障害学生情報入力シート!K:K,※集計※障害学生情報入力シート!D36,1))</f>
        <v/>
      </c>
      <c r="G14" s="169" t="str">
        <f>IF(※集計※障害学生情報入力シート!D36="","",INDEX(障害学生情報入力シート!D:D,※集計※障害学生情報入力シート!D36,1))</f>
        <v/>
      </c>
    </row>
    <row r="15" spans="1:28" ht="15" customHeight="1" x14ac:dyDescent="0.4">
      <c r="A15" s="164">
        <v>9</v>
      </c>
      <c r="B15" s="165" t="str">
        <f>IF(※集計※障害学生情報入力シート!D37="","",INDEX(障害学生情報入力シート!E:E,※集計※障害学生情報入力シート!D37,1))</f>
        <v/>
      </c>
      <c r="C15" s="166" t="str">
        <f>IF(※集計※障害学生情報入力シート!D37="","",INDEX(障害学生情報入力シート!F:F,※集計※障害学生情報入力シート!D37,1))</f>
        <v/>
      </c>
      <c r="D15" s="170" t="str">
        <f>IF(※集計※障害学生情報入力シート!D37="","",INDEX(障害学生情報入力シート!$I:$I,※集計※障害学生情報入力シート!D37,1))</f>
        <v/>
      </c>
      <c r="E15" s="168">
        <f t="shared" si="0"/>
        <v>0</v>
      </c>
      <c r="F15" s="75" t="str">
        <f>IF(※集計※障害学生情報入力シート!D37="","",INDEX(※集計※障害学生情報入力シート!K:K,※集計※障害学生情報入力シート!D37,1))</f>
        <v/>
      </c>
      <c r="G15" s="169" t="str">
        <f>IF(※集計※障害学生情報入力シート!D37="","",INDEX(障害学生情報入力シート!D:D,※集計※障害学生情報入力シート!D37,1))</f>
        <v/>
      </c>
    </row>
    <row r="16" spans="1:28" x14ac:dyDescent="0.4">
      <c r="A16" s="164">
        <v>10</v>
      </c>
      <c r="B16" s="165" t="str">
        <f>IF(※集計※障害学生情報入力シート!D38="","",INDEX(障害学生情報入力シート!E:E,※集計※障害学生情報入力シート!D38,1))</f>
        <v/>
      </c>
      <c r="C16" s="166" t="str">
        <f>IF(※集計※障害学生情報入力シート!D38="","",INDEX(障害学生情報入力シート!F:F,※集計※障害学生情報入力シート!D38,1))</f>
        <v/>
      </c>
      <c r="D16" s="170" t="str">
        <f>IF(※集計※障害学生情報入力シート!D38="","",INDEX(障害学生情報入力シート!$I:$I,※集計※障害学生情報入力シート!D38,1))</f>
        <v/>
      </c>
      <c r="E16" s="168">
        <f t="shared" si="0"/>
        <v>0</v>
      </c>
      <c r="F16" s="75" t="str">
        <f>IF(※集計※障害学生情報入力シート!D38="","",INDEX(※集計※障害学生情報入力シート!K:K,※集計※障害学生情報入力シート!D38,1))</f>
        <v/>
      </c>
      <c r="G16" s="169" t="str">
        <f>IF(※集計※障害学生情報入力シート!D38="","",INDEX(障害学生情報入力シート!D:D,※集計※障害学生情報入力シート!D38,1))</f>
        <v/>
      </c>
    </row>
    <row r="17" spans="1:7" x14ac:dyDescent="0.4">
      <c r="A17" s="164">
        <v>11</v>
      </c>
      <c r="B17" s="165" t="str">
        <f>IF(※集計※障害学生情報入力シート!D39="","",INDEX(障害学生情報入力シート!E:E,※集計※障害学生情報入力シート!D39,1))</f>
        <v/>
      </c>
      <c r="C17" s="166" t="str">
        <f>IF(※集計※障害学生情報入力シート!D39="","",INDEX(障害学生情報入力シート!F:F,※集計※障害学生情報入力シート!D39,1))</f>
        <v/>
      </c>
      <c r="D17" s="170" t="str">
        <f>IF(※集計※障害学生情報入力シート!D39="","",INDEX(障害学生情報入力シート!$I:$I,※集計※障害学生情報入力シート!D39,1))</f>
        <v/>
      </c>
      <c r="E17" s="168">
        <f t="shared" si="0"/>
        <v>0</v>
      </c>
      <c r="F17" s="75" t="str">
        <f>IF(※集計※障害学生情報入力シート!D39="","",INDEX(※集計※障害学生情報入力シート!K:K,※集計※障害学生情報入力シート!D39,1))</f>
        <v/>
      </c>
      <c r="G17" s="169" t="str">
        <f>IF(※集計※障害学生情報入力シート!D39="","",INDEX(障害学生情報入力シート!D:D,※集計※障害学生情報入力シート!D39,1))</f>
        <v/>
      </c>
    </row>
    <row r="18" spans="1:7" x14ac:dyDescent="0.4">
      <c r="A18" s="164">
        <v>12</v>
      </c>
      <c r="B18" s="165" t="str">
        <f>IF(※集計※障害学生情報入力シート!D40="","",INDEX(障害学生情報入力シート!E:E,※集計※障害学生情報入力シート!D40,1))</f>
        <v/>
      </c>
      <c r="C18" s="166" t="str">
        <f>IF(※集計※障害学生情報入力シート!D40="","",INDEX(障害学生情報入力シート!F:F,※集計※障害学生情報入力シート!D40,1))</f>
        <v/>
      </c>
      <c r="D18" s="170" t="str">
        <f>IF(※集計※障害学生情報入力シート!D40="","",INDEX(障害学生情報入力シート!$I:$I,※集計※障害学生情報入力シート!D40,1))</f>
        <v/>
      </c>
      <c r="E18" s="168">
        <f t="shared" si="0"/>
        <v>0</v>
      </c>
      <c r="F18" s="75" t="str">
        <f>IF(※集計※障害学生情報入力シート!D40="","",INDEX(※集計※障害学生情報入力シート!K:K,※集計※障害学生情報入力シート!D40,1))</f>
        <v/>
      </c>
      <c r="G18" s="169" t="str">
        <f>IF(※集計※障害学生情報入力シート!D40="","",INDEX(障害学生情報入力シート!D:D,※集計※障害学生情報入力シート!D40,1))</f>
        <v/>
      </c>
    </row>
    <row r="19" spans="1:7" x14ac:dyDescent="0.4">
      <c r="A19" s="164">
        <v>13</v>
      </c>
      <c r="B19" s="165" t="str">
        <f>IF(※集計※障害学生情報入力シート!D41="","",INDEX(障害学生情報入力シート!E:E,※集計※障害学生情報入力シート!D41,1))</f>
        <v/>
      </c>
      <c r="C19" s="166" t="str">
        <f>IF(※集計※障害学生情報入力シート!D41="","",INDEX(障害学生情報入力シート!F:F,※集計※障害学生情報入力シート!D41,1))</f>
        <v/>
      </c>
      <c r="D19" s="170" t="str">
        <f>IF(※集計※障害学生情報入力シート!D41="","",INDEX(障害学生情報入力シート!$I:$I,※集計※障害学生情報入力シート!D41,1))</f>
        <v/>
      </c>
      <c r="E19" s="168">
        <f t="shared" si="0"/>
        <v>0</v>
      </c>
      <c r="F19" s="75" t="str">
        <f>IF(※集計※障害学生情報入力シート!D41="","",INDEX(※集計※障害学生情報入力シート!K:K,※集計※障害学生情報入力シート!D41,1))</f>
        <v/>
      </c>
      <c r="G19" s="169" t="str">
        <f>IF(※集計※障害学生情報入力シート!D41="","",INDEX(障害学生情報入力シート!D:D,※集計※障害学生情報入力シート!D41,1))</f>
        <v/>
      </c>
    </row>
    <row r="20" spans="1:7" x14ac:dyDescent="0.4">
      <c r="A20" s="164">
        <v>14</v>
      </c>
      <c r="B20" s="165" t="str">
        <f>IF(※集計※障害学生情報入力シート!D42="","",INDEX(障害学生情報入力シート!E:E,※集計※障害学生情報入力シート!D42,1))</f>
        <v/>
      </c>
      <c r="C20" s="166" t="str">
        <f>IF(※集計※障害学生情報入力シート!D42="","",INDEX(障害学生情報入力シート!F:F,※集計※障害学生情報入力シート!D42,1))</f>
        <v/>
      </c>
      <c r="D20" s="170" t="str">
        <f>IF(※集計※障害学生情報入力シート!D42="","",INDEX(障害学生情報入力シート!$I:$I,※集計※障害学生情報入力シート!D42,1))</f>
        <v/>
      </c>
      <c r="E20" s="168">
        <f t="shared" si="0"/>
        <v>0</v>
      </c>
      <c r="F20" s="75" t="str">
        <f>IF(※集計※障害学生情報入力シート!D42="","",INDEX(※集計※障害学生情報入力シート!K:K,※集計※障害学生情報入力シート!D42,1))</f>
        <v/>
      </c>
      <c r="G20" s="169" t="str">
        <f>IF(※集計※障害学生情報入力シート!D42="","",INDEX(障害学生情報入力シート!D:D,※集計※障害学生情報入力シート!D42,1))</f>
        <v/>
      </c>
    </row>
    <row r="21" spans="1:7" x14ac:dyDescent="0.4">
      <c r="A21" s="164">
        <v>15</v>
      </c>
      <c r="B21" s="165" t="str">
        <f>IF(※集計※障害学生情報入力シート!D43="","",INDEX(障害学生情報入力シート!E:E,※集計※障害学生情報入力シート!D43,1))</f>
        <v/>
      </c>
      <c r="C21" s="166" t="str">
        <f>IF(※集計※障害学生情報入力シート!D43="","",INDEX(障害学生情報入力シート!F:F,※集計※障害学生情報入力シート!D43,1))</f>
        <v/>
      </c>
      <c r="D21" s="170" t="str">
        <f>IF(※集計※障害学生情報入力シート!D43="","",INDEX(障害学生情報入力シート!$I:$I,※集計※障害学生情報入力シート!D43,1))</f>
        <v/>
      </c>
      <c r="E21" s="168">
        <f t="shared" si="0"/>
        <v>0</v>
      </c>
      <c r="F21" s="75" t="str">
        <f>IF(※集計※障害学生情報入力シート!D43="","",INDEX(※集計※障害学生情報入力シート!K:K,※集計※障害学生情報入力シート!D43,1))</f>
        <v/>
      </c>
      <c r="G21" s="169" t="str">
        <f>IF(※集計※障害学生情報入力シート!D43="","",INDEX(障害学生情報入力シート!D:D,※集計※障害学生情報入力シート!D43,1))</f>
        <v/>
      </c>
    </row>
    <row r="22" spans="1:7" x14ac:dyDescent="0.4">
      <c r="A22" s="164">
        <v>16</v>
      </c>
      <c r="B22" s="165" t="str">
        <f>IF(※集計※障害学生情報入力シート!D44="","",INDEX(障害学生情報入力シート!E:E,※集計※障害学生情報入力シート!D44,1))</f>
        <v/>
      </c>
      <c r="C22" s="166" t="str">
        <f>IF(※集計※障害学生情報入力シート!D44="","",INDEX(障害学生情報入力シート!F:F,※集計※障害学生情報入力シート!D44,1))</f>
        <v/>
      </c>
      <c r="D22" s="170" t="str">
        <f>IF(※集計※障害学生情報入力シート!D44="","",INDEX(障害学生情報入力シート!$I:$I,※集計※障害学生情報入力シート!D44,1))</f>
        <v/>
      </c>
      <c r="E22" s="168">
        <f t="shared" si="0"/>
        <v>0</v>
      </c>
      <c r="F22" s="75" t="str">
        <f>IF(※集計※障害学生情報入力シート!D44="","",INDEX(※集計※障害学生情報入力シート!K:K,※集計※障害学生情報入力シート!D44,1))</f>
        <v/>
      </c>
      <c r="G22" s="169" t="str">
        <f>IF(※集計※障害学生情報入力シート!D44="","",INDEX(障害学生情報入力シート!D:D,※集計※障害学生情報入力シート!D44,1))</f>
        <v/>
      </c>
    </row>
    <row r="23" spans="1:7" x14ac:dyDescent="0.4">
      <c r="A23" s="164">
        <v>17</v>
      </c>
      <c r="B23" s="165" t="str">
        <f>IF(※集計※障害学生情報入力シート!D45="","",INDEX(障害学生情報入力シート!E:E,※集計※障害学生情報入力シート!D45,1))</f>
        <v/>
      </c>
      <c r="C23" s="166" t="str">
        <f>IF(※集計※障害学生情報入力シート!D45="","",INDEX(障害学生情報入力シート!F:F,※集計※障害学生情報入力シート!D45,1))</f>
        <v/>
      </c>
      <c r="D23" s="170" t="str">
        <f>IF(※集計※障害学生情報入力シート!D45="","",INDEX(障害学生情報入力シート!$I:$I,※集計※障害学生情報入力シート!D45,1))</f>
        <v/>
      </c>
      <c r="E23" s="168">
        <f t="shared" si="0"/>
        <v>0</v>
      </c>
      <c r="F23" s="75" t="str">
        <f>IF(※集計※障害学生情報入力シート!D45="","",INDEX(※集計※障害学生情報入力シート!K:K,※集計※障害学生情報入力シート!D45,1))</f>
        <v/>
      </c>
      <c r="G23" s="169" t="str">
        <f>IF(※集計※障害学生情報入力シート!D45="","",INDEX(障害学生情報入力シート!D:D,※集計※障害学生情報入力シート!D45,1))</f>
        <v/>
      </c>
    </row>
    <row r="24" spans="1:7" x14ac:dyDescent="0.4">
      <c r="A24" s="164">
        <v>18</v>
      </c>
      <c r="B24" s="165" t="str">
        <f>IF(※集計※障害学生情報入力シート!D46="","",INDEX(障害学生情報入力シート!E:E,※集計※障害学生情報入力シート!D46,1))</f>
        <v/>
      </c>
      <c r="C24" s="166" t="str">
        <f>IF(※集計※障害学生情報入力シート!D46="","",INDEX(障害学生情報入力シート!F:F,※集計※障害学生情報入力シート!D46,1))</f>
        <v/>
      </c>
      <c r="D24" s="170" t="str">
        <f>IF(※集計※障害学生情報入力シート!D46="","",INDEX(障害学生情報入力シート!$I:$I,※集計※障害学生情報入力シート!D46,1))</f>
        <v/>
      </c>
      <c r="E24" s="168">
        <f t="shared" si="0"/>
        <v>0</v>
      </c>
      <c r="F24" s="75" t="str">
        <f>IF(※集計※障害学生情報入力シート!D46="","",INDEX(※集計※障害学生情報入力シート!K:K,※集計※障害学生情報入力シート!D46,1))</f>
        <v/>
      </c>
      <c r="G24" s="169" t="str">
        <f>IF(※集計※障害学生情報入力シート!D46="","",INDEX(障害学生情報入力シート!D:D,※集計※障害学生情報入力シート!D46,1))</f>
        <v/>
      </c>
    </row>
    <row r="25" spans="1:7" x14ac:dyDescent="0.4">
      <c r="A25" s="164">
        <v>19</v>
      </c>
      <c r="B25" s="165" t="str">
        <f>IF(※集計※障害学生情報入力シート!D47="","",INDEX(障害学生情報入力シート!E:E,※集計※障害学生情報入力シート!D47,1))</f>
        <v/>
      </c>
      <c r="C25" s="166" t="str">
        <f>IF(※集計※障害学生情報入力シート!D47="","",INDEX(障害学生情報入力シート!F:F,※集計※障害学生情報入力シート!D47,1))</f>
        <v/>
      </c>
      <c r="D25" s="170" t="str">
        <f>IF(※集計※障害学生情報入力シート!D47="","",INDEX(障害学生情報入力シート!$I:$I,※集計※障害学生情報入力シート!D47,1))</f>
        <v/>
      </c>
      <c r="E25" s="168">
        <f t="shared" si="0"/>
        <v>0</v>
      </c>
      <c r="F25" s="75" t="str">
        <f>IF(※集計※障害学生情報入力シート!D47="","",INDEX(※集計※障害学生情報入力シート!K:K,※集計※障害学生情報入力シート!D47,1))</f>
        <v/>
      </c>
      <c r="G25" s="169" t="str">
        <f>IF(※集計※障害学生情報入力シート!D47="","",INDEX(障害学生情報入力シート!D:D,※集計※障害学生情報入力シート!D47,1))</f>
        <v/>
      </c>
    </row>
    <row r="26" spans="1:7" x14ac:dyDescent="0.4">
      <c r="A26" s="164">
        <v>20</v>
      </c>
      <c r="B26" s="165" t="str">
        <f>IF(※集計※障害学生情報入力シート!D48="","",INDEX(障害学生情報入力シート!E:E,※集計※障害学生情報入力シート!D48,1))</f>
        <v/>
      </c>
      <c r="C26" s="166" t="str">
        <f>IF(※集計※障害学生情報入力シート!D48="","",INDEX(障害学生情報入力シート!F:F,※集計※障害学生情報入力シート!D48,1))</f>
        <v/>
      </c>
      <c r="D26" s="170" t="str">
        <f>IF(※集計※障害学生情報入力シート!D48="","",INDEX(障害学生情報入力シート!$I:$I,※集計※障害学生情報入力シート!D48,1))</f>
        <v/>
      </c>
      <c r="E26" s="168">
        <f t="shared" si="0"/>
        <v>0</v>
      </c>
      <c r="F26" s="75" t="str">
        <f>IF(※集計※障害学生情報入力シート!D48="","",INDEX(※集計※障害学生情報入力シート!K:K,※集計※障害学生情報入力シート!D48,1))</f>
        <v/>
      </c>
      <c r="G26" s="169" t="str">
        <f>IF(※集計※障害学生情報入力シート!D48="","",INDEX(障害学生情報入力シート!D:D,※集計※障害学生情報入力シート!D48,1))</f>
        <v/>
      </c>
    </row>
    <row r="27" spans="1:7" x14ac:dyDescent="0.4">
      <c r="A27" s="164">
        <v>21</v>
      </c>
      <c r="B27" s="165" t="str">
        <f>IF(※集計※障害学生情報入力シート!D49="","",INDEX(障害学生情報入力シート!E:E,※集計※障害学生情報入力シート!D49,1))</f>
        <v/>
      </c>
      <c r="C27" s="166" t="str">
        <f>IF(※集計※障害学生情報入力シート!D49="","",INDEX(障害学生情報入力シート!F:F,※集計※障害学生情報入力シート!D49,1))</f>
        <v/>
      </c>
      <c r="D27" s="170" t="str">
        <f>IF(※集計※障害学生情報入力シート!D49="","",INDEX(障害学生情報入力シート!$I:$I,※集計※障害学生情報入力シート!D49,1))</f>
        <v/>
      </c>
      <c r="E27" s="168">
        <f t="shared" si="0"/>
        <v>0</v>
      </c>
      <c r="F27" s="75" t="str">
        <f>IF(※集計※障害学生情報入力シート!D49="","",INDEX(※集計※障害学生情報入力シート!K:K,※集計※障害学生情報入力シート!D49,1))</f>
        <v/>
      </c>
      <c r="G27" s="169" t="str">
        <f>IF(※集計※障害学生情報入力シート!D49="","",INDEX(障害学生情報入力シート!D:D,※集計※障害学生情報入力シート!D49,1))</f>
        <v/>
      </c>
    </row>
    <row r="28" spans="1:7" x14ac:dyDescent="0.4">
      <c r="A28" s="164">
        <v>22</v>
      </c>
      <c r="B28" s="165" t="str">
        <f>IF(※集計※障害学生情報入力シート!D50="","",INDEX(障害学生情報入力シート!E:E,※集計※障害学生情報入力シート!D50,1))</f>
        <v/>
      </c>
      <c r="C28" s="166" t="str">
        <f>IF(※集計※障害学生情報入力シート!D50="","",INDEX(障害学生情報入力シート!F:F,※集計※障害学生情報入力シート!D50,1))</f>
        <v/>
      </c>
      <c r="D28" s="170" t="str">
        <f>IF(※集計※障害学生情報入力シート!D50="","",INDEX(障害学生情報入力シート!$I:$I,※集計※障害学生情報入力シート!D50,1))</f>
        <v/>
      </c>
      <c r="E28" s="168">
        <f t="shared" si="0"/>
        <v>0</v>
      </c>
      <c r="F28" s="75" t="str">
        <f>IF(※集計※障害学生情報入力シート!D50="","",INDEX(※集計※障害学生情報入力シート!K:K,※集計※障害学生情報入力シート!D50,1))</f>
        <v/>
      </c>
      <c r="G28" s="169" t="str">
        <f>IF(※集計※障害学生情報入力シート!D50="","",INDEX(障害学生情報入力シート!D:D,※集計※障害学生情報入力シート!D50,1))</f>
        <v/>
      </c>
    </row>
    <row r="29" spans="1:7" x14ac:dyDescent="0.4">
      <c r="A29" s="164">
        <v>23</v>
      </c>
      <c r="B29" s="165" t="str">
        <f>IF(※集計※障害学生情報入力シート!D51="","",INDEX(障害学生情報入力シート!E:E,※集計※障害学生情報入力シート!D51,1))</f>
        <v/>
      </c>
      <c r="C29" s="166" t="str">
        <f>IF(※集計※障害学生情報入力シート!D51="","",INDEX(障害学生情報入力シート!F:F,※集計※障害学生情報入力シート!D51,1))</f>
        <v/>
      </c>
      <c r="D29" s="170" t="str">
        <f>IF(※集計※障害学生情報入力シート!D51="","",INDEX(障害学生情報入力シート!$I:$I,※集計※障害学生情報入力シート!D51,1))</f>
        <v/>
      </c>
      <c r="E29" s="168">
        <f t="shared" si="0"/>
        <v>0</v>
      </c>
      <c r="F29" s="75" t="str">
        <f>IF(※集計※障害学生情報入力シート!D51="","",INDEX(※集計※障害学生情報入力シート!K:K,※集計※障害学生情報入力シート!D51,1))</f>
        <v/>
      </c>
      <c r="G29" s="169" t="str">
        <f>IF(※集計※障害学生情報入力シート!D51="","",INDEX(障害学生情報入力シート!D:D,※集計※障害学生情報入力シート!D51,1))</f>
        <v/>
      </c>
    </row>
    <row r="30" spans="1:7" x14ac:dyDescent="0.4">
      <c r="A30" s="164">
        <v>24</v>
      </c>
      <c r="B30" s="165" t="str">
        <f>IF(※集計※障害学生情報入力シート!D52="","",INDEX(障害学生情報入力シート!E:E,※集計※障害学生情報入力シート!D52,1))</f>
        <v/>
      </c>
      <c r="C30" s="166" t="str">
        <f>IF(※集計※障害学生情報入力シート!D52="","",INDEX(障害学生情報入力シート!F:F,※集計※障害学生情報入力シート!D52,1))</f>
        <v/>
      </c>
      <c r="D30" s="170" t="str">
        <f>IF(※集計※障害学生情報入力シート!D52="","",INDEX(障害学生情報入力シート!$I:$I,※集計※障害学生情報入力シート!D52,1))</f>
        <v/>
      </c>
      <c r="E30" s="168">
        <f t="shared" si="0"/>
        <v>0</v>
      </c>
      <c r="F30" s="75" t="str">
        <f>IF(※集計※障害学生情報入力シート!D52="","",INDEX(※集計※障害学生情報入力シート!K:K,※集計※障害学生情報入力シート!D52,1))</f>
        <v/>
      </c>
      <c r="G30" s="169" t="str">
        <f>IF(※集計※障害学生情報入力シート!D52="","",INDEX(障害学生情報入力シート!D:D,※集計※障害学生情報入力シート!D52,1))</f>
        <v/>
      </c>
    </row>
    <row r="31" spans="1:7" x14ac:dyDescent="0.4">
      <c r="A31" s="164">
        <v>25</v>
      </c>
      <c r="B31" s="165" t="str">
        <f>IF(※集計※障害学生情報入力シート!D53="","",INDEX(障害学生情報入力シート!E:E,※集計※障害学生情報入力シート!D53,1))</f>
        <v/>
      </c>
      <c r="C31" s="166" t="str">
        <f>IF(※集計※障害学生情報入力シート!D53="","",INDEX(障害学生情報入力シート!F:F,※集計※障害学生情報入力シート!D53,1))</f>
        <v/>
      </c>
      <c r="D31" s="170" t="str">
        <f>IF(※集計※障害学生情報入力シート!D53="","",INDEX(障害学生情報入力シート!$I:$I,※集計※障害学生情報入力シート!D53,1))</f>
        <v/>
      </c>
      <c r="E31" s="168">
        <f t="shared" si="0"/>
        <v>0</v>
      </c>
      <c r="F31" s="75" t="str">
        <f>IF(※集計※障害学生情報入力シート!D53="","",INDEX(※集計※障害学生情報入力シート!K:K,※集計※障害学生情報入力シート!D53,1))</f>
        <v/>
      </c>
      <c r="G31" s="169" t="str">
        <f>IF(※集計※障害学生情報入力シート!D53="","",INDEX(障害学生情報入力シート!D:D,※集計※障害学生情報入力シート!D53,1))</f>
        <v/>
      </c>
    </row>
    <row r="32" spans="1:7" x14ac:dyDescent="0.4">
      <c r="A32" s="164">
        <v>26</v>
      </c>
      <c r="B32" s="165" t="str">
        <f>IF(※集計※障害学生情報入力シート!D54="","",INDEX(障害学生情報入力シート!E:E,※集計※障害学生情報入力シート!D54,1))</f>
        <v/>
      </c>
      <c r="C32" s="166" t="str">
        <f>IF(※集計※障害学生情報入力シート!D54="","",INDEX(障害学生情報入力シート!F:F,※集計※障害学生情報入力シート!D54,1))</f>
        <v/>
      </c>
      <c r="D32" s="170" t="str">
        <f>IF(※集計※障害学生情報入力シート!D54="","",INDEX(障害学生情報入力シート!$I:$I,※集計※障害学生情報入力シート!D54,1))</f>
        <v/>
      </c>
      <c r="E32" s="168">
        <f t="shared" si="0"/>
        <v>0</v>
      </c>
      <c r="F32" s="75" t="str">
        <f>IF(※集計※障害学生情報入力シート!D54="","",INDEX(※集計※障害学生情報入力シート!K:K,※集計※障害学生情報入力シート!D54,1))</f>
        <v/>
      </c>
      <c r="G32" s="169" t="str">
        <f>IF(※集計※障害学生情報入力シート!D54="","",INDEX(障害学生情報入力シート!D:D,※集計※障害学生情報入力シート!D54,1))</f>
        <v/>
      </c>
    </row>
    <row r="33" spans="1:7" x14ac:dyDescent="0.4">
      <c r="A33" s="164">
        <v>27</v>
      </c>
      <c r="B33" s="165" t="str">
        <f>IF(※集計※障害学生情報入力シート!D55="","",INDEX(障害学生情報入力シート!E:E,※集計※障害学生情報入力シート!D55,1))</f>
        <v/>
      </c>
      <c r="C33" s="166" t="str">
        <f>IF(※集計※障害学生情報入力シート!D55="","",INDEX(障害学生情報入力シート!F:F,※集計※障害学生情報入力シート!D55,1))</f>
        <v/>
      </c>
      <c r="D33" s="170" t="str">
        <f>IF(※集計※障害学生情報入力シート!D55="","",INDEX(障害学生情報入力シート!$I:$I,※集計※障害学生情報入力シート!D55,1))</f>
        <v/>
      </c>
      <c r="E33" s="168">
        <f t="shared" si="0"/>
        <v>0</v>
      </c>
      <c r="F33" s="75" t="str">
        <f>IF(※集計※障害学生情報入力シート!D55="","",INDEX(※集計※障害学生情報入力シート!K:K,※集計※障害学生情報入力シート!D55,1))</f>
        <v/>
      </c>
      <c r="G33" s="169" t="str">
        <f>IF(※集計※障害学生情報入力シート!D55="","",INDEX(障害学生情報入力シート!D:D,※集計※障害学生情報入力シート!D55,1))</f>
        <v/>
      </c>
    </row>
    <row r="34" spans="1:7" x14ac:dyDescent="0.4">
      <c r="A34" s="164">
        <v>28</v>
      </c>
      <c r="B34" s="165" t="str">
        <f>IF(※集計※障害学生情報入力シート!D56="","",INDEX(障害学生情報入力シート!E:E,※集計※障害学生情報入力シート!D56,1))</f>
        <v/>
      </c>
      <c r="C34" s="166" t="str">
        <f>IF(※集計※障害学生情報入力シート!D56="","",INDEX(障害学生情報入力シート!F:F,※集計※障害学生情報入力シート!D56,1))</f>
        <v/>
      </c>
      <c r="D34" s="170" t="str">
        <f>IF(※集計※障害学生情報入力シート!D56="","",INDEX(障害学生情報入力シート!$I:$I,※集計※障害学生情報入力シート!D56,1))</f>
        <v/>
      </c>
      <c r="E34" s="168">
        <f t="shared" si="0"/>
        <v>0</v>
      </c>
      <c r="F34" s="75" t="str">
        <f>IF(※集計※障害学生情報入力シート!D56="","",INDEX(※集計※障害学生情報入力シート!K:K,※集計※障害学生情報入力シート!D56,1))</f>
        <v/>
      </c>
      <c r="G34" s="169" t="str">
        <f>IF(※集計※障害学生情報入力シート!D56="","",INDEX(障害学生情報入力シート!D:D,※集計※障害学生情報入力シート!D56,1))</f>
        <v/>
      </c>
    </row>
    <row r="35" spans="1:7" x14ac:dyDescent="0.4">
      <c r="A35" s="164">
        <v>29</v>
      </c>
      <c r="B35" s="165" t="str">
        <f>IF(※集計※障害学生情報入力シート!D57="","",INDEX(障害学生情報入力シート!E:E,※集計※障害学生情報入力シート!D57,1))</f>
        <v/>
      </c>
      <c r="C35" s="166" t="str">
        <f>IF(※集計※障害学生情報入力シート!D57="","",INDEX(障害学生情報入力シート!F:F,※集計※障害学生情報入力シート!D57,1))</f>
        <v/>
      </c>
      <c r="D35" s="170" t="str">
        <f>IF(※集計※障害学生情報入力シート!D57="","",INDEX(障害学生情報入力シート!$I:$I,※集計※障害学生情報入力シート!D57,1))</f>
        <v/>
      </c>
      <c r="E35" s="168">
        <f t="shared" si="0"/>
        <v>0</v>
      </c>
      <c r="F35" s="75" t="str">
        <f>IF(※集計※障害学生情報入力シート!D57="","",INDEX(※集計※障害学生情報入力シート!K:K,※集計※障害学生情報入力シート!D57,1))</f>
        <v/>
      </c>
      <c r="G35" s="169" t="str">
        <f>IF(※集計※障害学生情報入力シート!D57="","",INDEX(障害学生情報入力シート!D:D,※集計※障害学生情報入力シート!D57,1))</f>
        <v/>
      </c>
    </row>
    <row r="36" spans="1:7" x14ac:dyDescent="0.4">
      <c r="A36" s="164">
        <v>30</v>
      </c>
      <c r="B36" s="171" t="str">
        <f>IF(※集計※障害学生情報入力シート!D58="","",INDEX(障害学生情報入力シート!E:E,※集計※障害学生情報入力シート!D58,1))</f>
        <v/>
      </c>
      <c r="C36" s="172" t="str">
        <f>IF(※集計※障害学生情報入力シート!D58="","",INDEX(障害学生情報入力シート!F:F,※集計※障害学生情報入力シート!D58,1))</f>
        <v/>
      </c>
      <c r="D36" s="173" t="str">
        <f>IF(※集計※障害学生情報入力シート!D58="","",INDEX(障害学生情報入力シート!$I:$I,※集計※障害学生情報入力シート!D58,1))</f>
        <v/>
      </c>
      <c r="E36" s="174">
        <f t="shared" si="0"/>
        <v>0</v>
      </c>
      <c r="F36" s="175" t="str">
        <f>IF(※集計※障害学生情報入力シート!D58="","",INDEX(※集計※障害学生情報入力シート!K:K,※集計※障害学生情報入力シート!D58,1))</f>
        <v/>
      </c>
      <c r="G36" s="169" t="str">
        <f>IF(※集計※障害学生情報入力シート!D58="","",INDEX(障害学生情報入力シート!D:D,※集計※障害学生情報入力シート!D58,1))</f>
        <v/>
      </c>
    </row>
    <row r="37" spans="1:7" x14ac:dyDescent="0.4">
      <c r="A37" s="164">
        <v>31</v>
      </c>
      <c r="B37" s="171" t="str">
        <f>IF(※集計※障害学生情報入力シート!D59="","",INDEX(障害学生情報入力シート!E:E,※集計※障害学生情報入力シート!D59,1))</f>
        <v/>
      </c>
      <c r="C37" s="172" t="str">
        <f>IF(※集計※障害学生情報入力シート!D59="","",INDEX(障害学生情報入力シート!F:F,※集計※障害学生情報入力シート!D59,1))</f>
        <v/>
      </c>
      <c r="D37" s="173" t="str">
        <f>IF(※集計※障害学生情報入力シート!D59="","",INDEX(障害学生情報入力シート!$I:$I,※集計※障害学生情報入力シート!D59,1))</f>
        <v/>
      </c>
      <c r="E37" s="174">
        <f t="shared" si="0"/>
        <v>0</v>
      </c>
      <c r="F37" s="175" t="str">
        <f>IF(※集計※障害学生情報入力シート!D59="","",INDEX(※集計※障害学生情報入力シート!K:K,※集計※障害学生情報入力シート!D59,1))</f>
        <v/>
      </c>
      <c r="G37" s="169" t="str">
        <f>IF(※集計※障害学生情報入力シート!D59="","",INDEX(障害学生情報入力シート!D:D,※集計※障害学生情報入力シート!D59,1))</f>
        <v/>
      </c>
    </row>
    <row r="38" spans="1:7" x14ac:dyDescent="0.4">
      <c r="A38" s="164">
        <v>32</v>
      </c>
      <c r="B38" s="171" t="str">
        <f>IF(※集計※障害学生情報入力シート!D60="","",INDEX(障害学生情報入力シート!E:E,※集計※障害学生情報入力シート!D60,1))</f>
        <v/>
      </c>
      <c r="C38" s="172" t="str">
        <f>IF(※集計※障害学生情報入力シート!D60="","",INDEX(障害学生情報入力シート!F:F,※集計※障害学生情報入力シート!D60,1))</f>
        <v/>
      </c>
      <c r="D38" s="173" t="str">
        <f>IF(※集計※障害学生情報入力シート!D60="","",INDEX(障害学生情報入力シート!$I:$I,※集計※障害学生情報入力シート!D60,1))</f>
        <v/>
      </c>
      <c r="E38" s="174">
        <f t="shared" si="0"/>
        <v>0</v>
      </c>
      <c r="F38" s="175" t="str">
        <f>IF(※集計※障害学生情報入力シート!D60="","",INDEX(※集計※障害学生情報入力シート!K:K,※集計※障害学生情報入力シート!D60,1))</f>
        <v/>
      </c>
      <c r="G38" s="169" t="str">
        <f>IF(※集計※障害学生情報入力シート!D60="","",INDEX(障害学生情報入力シート!D:D,※集計※障害学生情報入力シート!D60,1))</f>
        <v/>
      </c>
    </row>
    <row r="39" spans="1:7" x14ac:dyDescent="0.4">
      <c r="A39" s="164">
        <v>33</v>
      </c>
      <c r="B39" s="171" t="str">
        <f>IF(※集計※障害学生情報入力シート!D61="","",INDEX(障害学生情報入力シート!E:E,※集計※障害学生情報入力シート!D61,1))</f>
        <v/>
      </c>
      <c r="C39" s="172" t="str">
        <f>IF(※集計※障害学生情報入力シート!D61="","",INDEX(障害学生情報入力シート!F:F,※集計※障害学生情報入力シート!D61,1))</f>
        <v/>
      </c>
      <c r="D39" s="173" t="str">
        <f>IF(※集計※障害学生情報入力シート!D61="","",INDEX(障害学生情報入力シート!$I:$I,※集計※障害学生情報入力シート!D61,1))</f>
        <v/>
      </c>
      <c r="E39" s="174">
        <f t="shared" si="0"/>
        <v>0</v>
      </c>
      <c r="F39" s="175" t="str">
        <f>IF(※集計※障害学生情報入力シート!D61="","",INDEX(※集計※障害学生情報入力シート!K:K,※集計※障害学生情報入力シート!D61,1))</f>
        <v/>
      </c>
      <c r="G39" s="169" t="str">
        <f>IF(※集計※障害学生情報入力シート!D61="","",INDEX(障害学生情報入力シート!D:D,※集計※障害学生情報入力シート!D61,1))</f>
        <v/>
      </c>
    </row>
    <row r="40" spans="1:7" x14ac:dyDescent="0.4">
      <c r="A40" s="164">
        <v>34</v>
      </c>
      <c r="B40" s="171" t="str">
        <f>IF(※集計※障害学生情報入力シート!D62="","",INDEX(障害学生情報入力シート!E:E,※集計※障害学生情報入力シート!D62,1))</f>
        <v/>
      </c>
      <c r="C40" s="172" t="str">
        <f>IF(※集計※障害学生情報入力シート!D62="","",INDEX(障害学生情報入力シート!F:F,※集計※障害学生情報入力シート!D62,1))</f>
        <v/>
      </c>
      <c r="D40" s="173" t="str">
        <f>IF(※集計※障害学生情報入力シート!D62="","",INDEX(障害学生情報入力シート!$I:$I,※集計※障害学生情報入力シート!D62,1))</f>
        <v/>
      </c>
      <c r="E40" s="174">
        <f t="shared" si="0"/>
        <v>0</v>
      </c>
      <c r="F40" s="175" t="str">
        <f>IF(※集計※障害学生情報入力シート!D62="","",INDEX(※集計※障害学生情報入力シート!K:K,※集計※障害学生情報入力シート!D62,1))</f>
        <v/>
      </c>
      <c r="G40" s="169" t="str">
        <f>IF(※集計※障害学生情報入力シート!D62="","",INDEX(障害学生情報入力シート!D:D,※集計※障害学生情報入力シート!D62,1))</f>
        <v/>
      </c>
    </row>
    <row r="41" spans="1:7" x14ac:dyDescent="0.4">
      <c r="A41" s="164">
        <v>35</v>
      </c>
      <c r="B41" s="171" t="str">
        <f>IF(※集計※障害学生情報入力シート!D63="","",INDEX(障害学生情報入力シート!E:E,※集計※障害学生情報入力シート!D63,1))</f>
        <v/>
      </c>
      <c r="C41" s="172" t="str">
        <f>IF(※集計※障害学生情報入力シート!D63="","",INDEX(障害学生情報入力シート!F:F,※集計※障害学生情報入力シート!D63,1))</f>
        <v/>
      </c>
      <c r="D41" s="173" t="str">
        <f>IF(※集計※障害学生情報入力シート!D63="","",INDEX(障害学生情報入力シート!$I:$I,※集計※障害学生情報入力シート!D63,1))</f>
        <v/>
      </c>
      <c r="E41" s="174">
        <f t="shared" si="0"/>
        <v>0</v>
      </c>
      <c r="F41" s="175" t="str">
        <f>IF(※集計※障害学生情報入力シート!D63="","",INDEX(※集計※障害学生情報入力シート!K:K,※集計※障害学生情報入力シート!D63,1))</f>
        <v/>
      </c>
      <c r="G41" s="169" t="str">
        <f>IF(※集計※障害学生情報入力シート!D63="","",INDEX(障害学生情報入力シート!D:D,※集計※障害学生情報入力シート!D63,1))</f>
        <v/>
      </c>
    </row>
    <row r="42" spans="1:7" x14ac:dyDescent="0.4">
      <c r="A42" s="164">
        <v>36</v>
      </c>
      <c r="B42" s="171" t="str">
        <f>IF(※集計※障害学生情報入力シート!D64="","",INDEX(障害学生情報入力シート!E:E,※集計※障害学生情報入力シート!D64,1))</f>
        <v/>
      </c>
      <c r="C42" s="172" t="str">
        <f>IF(※集計※障害学生情報入力シート!D64="","",INDEX(障害学生情報入力シート!F:F,※集計※障害学生情報入力シート!D64,1))</f>
        <v/>
      </c>
      <c r="D42" s="173" t="str">
        <f>IF(※集計※障害学生情報入力シート!D64="","",INDEX(障害学生情報入力シート!$I:$I,※集計※障害学生情報入力シート!D64,1))</f>
        <v/>
      </c>
      <c r="E42" s="174">
        <f t="shared" si="0"/>
        <v>0</v>
      </c>
      <c r="F42" s="175" t="str">
        <f>IF(※集計※障害学生情報入力シート!D64="","",INDEX(※集計※障害学生情報入力シート!K:K,※集計※障害学生情報入力シート!D64,1))</f>
        <v/>
      </c>
      <c r="G42" s="169" t="str">
        <f>IF(※集計※障害学生情報入力シート!D64="","",INDEX(障害学生情報入力シート!D:D,※集計※障害学生情報入力シート!D64,1))</f>
        <v/>
      </c>
    </row>
    <row r="43" spans="1:7" x14ac:dyDescent="0.4">
      <c r="A43" s="164">
        <v>37</v>
      </c>
      <c r="B43" s="171" t="str">
        <f>IF(※集計※障害学生情報入力シート!D65="","",INDEX(障害学生情報入力シート!E:E,※集計※障害学生情報入力シート!D65,1))</f>
        <v/>
      </c>
      <c r="C43" s="172" t="str">
        <f>IF(※集計※障害学生情報入力シート!D65="","",INDEX(障害学生情報入力シート!F:F,※集計※障害学生情報入力シート!D65,1))</f>
        <v/>
      </c>
      <c r="D43" s="173" t="str">
        <f>IF(※集計※障害学生情報入力シート!D65="","",INDEX(障害学生情報入力シート!$I:$I,※集計※障害学生情報入力シート!D65,1))</f>
        <v/>
      </c>
      <c r="E43" s="174">
        <f t="shared" si="0"/>
        <v>0</v>
      </c>
      <c r="F43" s="175" t="str">
        <f>IF(※集計※障害学生情報入力シート!D65="","",INDEX(※集計※障害学生情報入力シート!K:K,※集計※障害学生情報入力シート!D65,1))</f>
        <v/>
      </c>
      <c r="G43" s="169" t="str">
        <f>IF(※集計※障害学生情報入力シート!D65="","",INDEX(障害学生情報入力シート!D:D,※集計※障害学生情報入力シート!D65,1))</f>
        <v/>
      </c>
    </row>
    <row r="44" spans="1:7" x14ac:dyDescent="0.4">
      <c r="A44" s="164">
        <v>38</v>
      </c>
      <c r="B44" s="171" t="str">
        <f>IF(※集計※障害学生情報入力シート!D66="","",INDEX(障害学生情報入力シート!E:E,※集計※障害学生情報入力シート!D66,1))</f>
        <v/>
      </c>
      <c r="C44" s="172" t="str">
        <f>IF(※集計※障害学生情報入力シート!D66="","",INDEX(障害学生情報入力シート!F:F,※集計※障害学生情報入力シート!D66,1))</f>
        <v/>
      </c>
      <c r="D44" s="173" t="str">
        <f>IF(※集計※障害学生情報入力シート!D66="","",INDEX(障害学生情報入力シート!$I:$I,※集計※障害学生情報入力シート!D66,1))</f>
        <v/>
      </c>
      <c r="E44" s="174">
        <f t="shared" si="0"/>
        <v>0</v>
      </c>
      <c r="F44" s="175" t="str">
        <f>IF(※集計※障害学生情報入力シート!D66="","",INDEX(※集計※障害学生情報入力シート!K:K,※集計※障害学生情報入力シート!D66,1))</f>
        <v/>
      </c>
      <c r="G44" s="169" t="str">
        <f>IF(※集計※障害学生情報入力シート!D66="","",INDEX(障害学生情報入力シート!D:D,※集計※障害学生情報入力シート!D66,1))</f>
        <v/>
      </c>
    </row>
    <row r="45" spans="1:7" x14ac:dyDescent="0.4">
      <c r="A45" s="164">
        <v>39</v>
      </c>
      <c r="B45" s="171" t="str">
        <f>IF(※集計※障害学生情報入力シート!D67="","",INDEX(障害学生情報入力シート!E:E,※集計※障害学生情報入力シート!D67,1))</f>
        <v/>
      </c>
      <c r="C45" s="172" t="str">
        <f>IF(※集計※障害学生情報入力シート!D67="","",INDEX(障害学生情報入力シート!F:F,※集計※障害学生情報入力シート!D67,1))</f>
        <v/>
      </c>
      <c r="D45" s="173" t="str">
        <f>IF(※集計※障害学生情報入力シート!D67="","",INDEX(障害学生情報入力シート!$I:$I,※集計※障害学生情報入力シート!D67,1))</f>
        <v/>
      </c>
      <c r="E45" s="174">
        <f t="shared" si="0"/>
        <v>0</v>
      </c>
      <c r="F45" s="175" t="str">
        <f>IF(※集計※障害学生情報入力シート!D67="","",INDEX(※集計※障害学生情報入力シート!K:K,※集計※障害学生情報入力シート!D67,1))</f>
        <v/>
      </c>
      <c r="G45" s="169" t="str">
        <f>IF(※集計※障害学生情報入力シート!D67="","",INDEX(障害学生情報入力シート!D:D,※集計※障害学生情報入力シート!D67,1))</f>
        <v/>
      </c>
    </row>
    <row r="46" spans="1:7" x14ac:dyDescent="0.4">
      <c r="A46" s="164">
        <v>40</v>
      </c>
      <c r="B46" s="171" t="str">
        <f>IF(※集計※障害学生情報入力シート!D68="","",INDEX(障害学生情報入力シート!E:E,※集計※障害学生情報入力シート!D68,1))</f>
        <v/>
      </c>
      <c r="C46" s="172" t="str">
        <f>IF(※集計※障害学生情報入力シート!D68="","",INDEX(障害学生情報入力シート!F:F,※集計※障害学生情報入力シート!D68,1))</f>
        <v/>
      </c>
      <c r="D46" s="173" t="str">
        <f>IF(※集計※障害学生情報入力シート!D68="","",INDEX(障害学生情報入力シート!$I:$I,※集計※障害学生情報入力シート!D68,1))</f>
        <v/>
      </c>
      <c r="E46" s="174">
        <f t="shared" si="0"/>
        <v>0</v>
      </c>
      <c r="F46" s="175" t="str">
        <f>IF(※集計※障害学生情報入力シート!D68="","",INDEX(※集計※障害学生情報入力シート!K:K,※集計※障害学生情報入力シート!D68,1))</f>
        <v/>
      </c>
      <c r="G46" s="169" t="str">
        <f>IF(※集計※障害学生情報入力シート!D68="","",INDEX(障害学生情報入力シート!D:D,※集計※障害学生情報入力シート!D68,1))</f>
        <v/>
      </c>
    </row>
    <row r="47" spans="1:7" x14ac:dyDescent="0.4">
      <c r="A47" s="164">
        <v>41</v>
      </c>
      <c r="B47" s="171" t="str">
        <f>IF(※集計※障害学生情報入力シート!D69="","",INDEX(障害学生情報入力シート!E:E,※集計※障害学生情報入力シート!D69,1))</f>
        <v/>
      </c>
      <c r="C47" s="172" t="str">
        <f>IF(※集計※障害学生情報入力シート!D69="","",INDEX(障害学生情報入力シート!F:F,※集計※障害学生情報入力シート!D69,1))</f>
        <v/>
      </c>
      <c r="D47" s="173" t="str">
        <f>IF(※集計※障害学生情報入力シート!D69="","",INDEX(障害学生情報入力シート!$I:$I,※集計※障害学生情報入力シート!D69,1))</f>
        <v/>
      </c>
      <c r="E47" s="174">
        <f t="shared" si="0"/>
        <v>0</v>
      </c>
      <c r="F47" s="175" t="str">
        <f>IF(※集計※障害学生情報入力シート!D69="","",INDEX(※集計※障害学生情報入力シート!K:K,※集計※障害学生情報入力シート!D69,1))</f>
        <v/>
      </c>
      <c r="G47" s="169" t="str">
        <f>IF(※集計※障害学生情報入力シート!D69="","",INDEX(障害学生情報入力シート!D:D,※集計※障害学生情報入力シート!D69,1))</f>
        <v/>
      </c>
    </row>
    <row r="48" spans="1:7" x14ac:dyDescent="0.4">
      <c r="A48" s="164">
        <v>42</v>
      </c>
      <c r="B48" s="171" t="str">
        <f>IF(※集計※障害学生情報入力シート!D70="","",INDEX(障害学生情報入力シート!E:E,※集計※障害学生情報入力シート!D70,1))</f>
        <v/>
      </c>
      <c r="C48" s="172" t="str">
        <f>IF(※集計※障害学生情報入力シート!D70="","",INDEX(障害学生情報入力シート!F:F,※集計※障害学生情報入力シート!D70,1))</f>
        <v/>
      </c>
      <c r="D48" s="173" t="str">
        <f>IF(※集計※障害学生情報入力シート!D70="","",INDEX(障害学生情報入力シート!$I:$I,※集計※障害学生情報入力シート!D70,1))</f>
        <v/>
      </c>
      <c r="E48" s="174">
        <f t="shared" si="0"/>
        <v>0</v>
      </c>
      <c r="F48" s="175" t="str">
        <f>IF(※集計※障害学生情報入力シート!D70="","",INDEX(※集計※障害学生情報入力シート!K:K,※集計※障害学生情報入力シート!D70,1))</f>
        <v/>
      </c>
      <c r="G48" s="169" t="str">
        <f>IF(※集計※障害学生情報入力シート!D70="","",INDEX(障害学生情報入力シート!D:D,※集計※障害学生情報入力シート!D70,1))</f>
        <v/>
      </c>
    </row>
    <row r="49" spans="1:7" x14ac:dyDescent="0.4">
      <c r="A49" s="164">
        <v>43</v>
      </c>
      <c r="B49" s="171" t="str">
        <f>IF(※集計※障害学生情報入力シート!D71="","",INDEX(障害学生情報入力シート!E:E,※集計※障害学生情報入力シート!D71,1))</f>
        <v/>
      </c>
      <c r="C49" s="172" t="str">
        <f>IF(※集計※障害学生情報入力シート!D71="","",INDEX(障害学生情報入力シート!F:F,※集計※障害学生情報入力シート!D71,1))</f>
        <v/>
      </c>
      <c r="D49" s="173" t="str">
        <f>IF(※集計※障害学生情報入力シート!D71="","",INDEX(障害学生情報入力シート!$I:$I,※集計※障害学生情報入力シート!D71,1))</f>
        <v/>
      </c>
      <c r="E49" s="174">
        <f t="shared" si="0"/>
        <v>0</v>
      </c>
      <c r="F49" s="175" t="str">
        <f>IF(※集計※障害学生情報入力シート!D71="","",INDEX(※集計※障害学生情報入力シート!K:K,※集計※障害学生情報入力シート!D71,1))</f>
        <v/>
      </c>
      <c r="G49" s="169" t="str">
        <f>IF(※集計※障害学生情報入力シート!D71="","",INDEX(障害学生情報入力シート!D:D,※集計※障害学生情報入力シート!D71,1))</f>
        <v/>
      </c>
    </row>
    <row r="50" spans="1:7" x14ac:dyDescent="0.4">
      <c r="A50" s="164">
        <v>44</v>
      </c>
      <c r="B50" s="171" t="str">
        <f>IF(※集計※障害学生情報入力シート!D72="","",INDEX(障害学生情報入力シート!E:E,※集計※障害学生情報入力シート!D72,1))</f>
        <v/>
      </c>
      <c r="C50" s="172" t="str">
        <f>IF(※集計※障害学生情報入力シート!D72="","",INDEX(障害学生情報入力シート!F:F,※集計※障害学生情報入力シート!D72,1))</f>
        <v/>
      </c>
      <c r="D50" s="173" t="str">
        <f>IF(※集計※障害学生情報入力シート!D72="","",INDEX(障害学生情報入力シート!$I:$I,※集計※障害学生情報入力シート!D72,1))</f>
        <v/>
      </c>
      <c r="E50" s="174">
        <f t="shared" si="0"/>
        <v>0</v>
      </c>
      <c r="F50" s="175" t="str">
        <f>IF(※集計※障害学生情報入力シート!D72="","",INDEX(※集計※障害学生情報入力シート!K:K,※集計※障害学生情報入力シート!D72,1))</f>
        <v/>
      </c>
      <c r="G50" s="169" t="str">
        <f>IF(※集計※障害学生情報入力シート!D72="","",INDEX(障害学生情報入力シート!D:D,※集計※障害学生情報入力シート!D72,1))</f>
        <v/>
      </c>
    </row>
    <row r="51" spans="1:7" x14ac:dyDescent="0.4">
      <c r="A51" s="164">
        <v>45</v>
      </c>
      <c r="B51" s="171" t="str">
        <f>IF(※集計※障害学生情報入力シート!D73="","",INDEX(障害学生情報入力シート!E:E,※集計※障害学生情報入力シート!D73,1))</f>
        <v/>
      </c>
      <c r="C51" s="172" t="str">
        <f>IF(※集計※障害学生情報入力シート!D73="","",INDEX(障害学生情報入力シート!F:F,※集計※障害学生情報入力シート!D73,1))</f>
        <v/>
      </c>
      <c r="D51" s="173" t="str">
        <f>IF(※集計※障害学生情報入力シート!D73="","",INDEX(障害学生情報入力シート!$I:$I,※集計※障害学生情報入力シート!D73,1))</f>
        <v/>
      </c>
      <c r="E51" s="174">
        <f t="shared" si="0"/>
        <v>0</v>
      </c>
      <c r="F51" s="175" t="str">
        <f>IF(※集計※障害学生情報入力シート!D73="","",INDEX(※集計※障害学生情報入力シート!K:K,※集計※障害学生情報入力シート!D73,1))</f>
        <v/>
      </c>
      <c r="G51" s="169" t="str">
        <f>IF(※集計※障害学生情報入力シート!D73="","",INDEX(障害学生情報入力シート!D:D,※集計※障害学生情報入力シート!D73,1))</f>
        <v/>
      </c>
    </row>
    <row r="52" spans="1:7" x14ac:dyDescent="0.4">
      <c r="A52" s="164">
        <v>46</v>
      </c>
      <c r="B52" s="171" t="str">
        <f>IF(※集計※障害学生情報入力シート!D74="","",INDEX(障害学生情報入力シート!E:E,※集計※障害学生情報入力シート!D74,1))</f>
        <v/>
      </c>
      <c r="C52" s="172" t="str">
        <f>IF(※集計※障害学生情報入力シート!D74="","",INDEX(障害学生情報入力シート!F:F,※集計※障害学生情報入力シート!D74,1))</f>
        <v/>
      </c>
      <c r="D52" s="173" t="str">
        <f>IF(※集計※障害学生情報入力シート!D74="","",INDEX(障害学生情報入力シート!$I:$I,※集計※障害学生情報入力シート!D74,1))</f>
        <v/>
      </c>
      <c r="E52" s="174">
        <f t="shared" si="0"/>
        <v>0</v>
      </c>
      <c r="F52" s="175" t="str">
        <f>IF(※集計※障害学生情報入力シート!D74="","",INDEX(※集計※障害学生情報入力シート!K:K,※集計※障害学生情報入力シート!D74,1))</f>
        <v/>
      </c>
      <c r="G52" s="169" t="str">
        <f>IF(※集計※障害学生情報入力シート!D74="","",INDEX(障害学生情報入力シート!D:D,※集計※障害学生情報入力シート!D74,1))</f>
        <v/>
      </c>
    </row>
    <row r="53" spans="1:7" x14ac:dyDescent="0.4">
      <c r="A53" s="164">
        <v>47</v>
      </c>
      <c r="B53" s="171" t="str">
        <f>IF(※集計※障害学生情報入力シート!D75="","",INDEX(障害学生情報入力シート!E:E,※集計※障害学生情報入力シート!D75,1))</f>
        <v/>
      </c>
      <c r="C53" s="172" t="str">
        <f>IF(※集計※障害学生情報入力シート!D75="","",INDEX(障害学生情報入力シート!F:F,※集計※障害学生情報入力シート!D75,1))</f>
        <v/>
      </c>
      <c r="D53" s="173" t="str">
        <f>IF(※集計※障害学生情報入力シート!D75="","",INDEX(障害学生情報入力シート!$I:$I,※集計※障害学生情報入力シート!D75,1))</f>
        <v/>
      </c>
      <c r="E53" s="174">
        <f t="shared" si="0"/>
        <v>0</v>
      </c>
      <c r="F53" s="175" t="str">
        <f>IF(※集計※障害学生情報入力シート!D75="","",INDEX(※集計※障害学生情報入力シート!K:K,※集計※障害学生情報入力シート!D75,1))</f>
        <v/>
      </c>
      <c r="G53" s="169" t="str">
        <f>IF(※集計※障害学生情報入力シート!D75="","",INDEX(障害学生情報入力シート!D:D,※集計※障害学生情報入力シート!D75,1))</f>
        <v/>
      </c>
    </row>
    <row r="54" spans="1:7" x14ac:dyDescent="0.4">
      <c r="A54" s="164">
        <v>48</v>
      </c>
      <c r="B54" s="171" t="str">
        <f>IF(※集計※障害学生情報入力シート!D76="","",INDEX(障害学生情報入力シート!E:E,※集計※障害学生情報入力シート!D76,1))</f>
        <v/>
      </c>
      <c r="C54" s="172" t="str">
        <f>IF(※集計※障害学生情報入力シート!D76="","",INDEX(障害学生情報入力シート!F:F,※集計※障害学生情報入力シート!D76,1))</f>
        <v/>
      </c>
      <c r="D54" s="173" t="str">
        <f>IF(※集計※障害学生情報入力シート!D76="","",INDEX(障害学生情報入力シート!$I:$I,※集計※障害学生情報入力シート!D76,1))</f>
        <v/>
      </c>
      <c r="E54" s="174">
        <f t="shared" si="0"/>
        <v>0</v>
      </c>
      <c r="F54" s="175" t="str">
        <f>IF(※集計※障害学生情報入力シート!D76="","",INDEX(※集計※障害学生情報入力シート!K:K,※集計※障害学生情報入力シート!D76,1))</f>
        <v/>
      </c>
      <c r="G54" s="169" t="str">
        <f>IF(※集計※障害学生情報入力シート!D76="","",INDEX(障害学生情報入力シート!D:D,※集計※障害学生情報入力シート!D76,1))</f>
        <v/>
      </c>
    </row>
    <row r="55" spans="1:7" x14ac:dyDescent="0.4">
      <c r="A55" s="164">
        <v>49</v>
      </c>
      <c r="B55" s="171" t="str">
        <f>IF(※集計※障害学生情報入力シート!D77="","",INDEX(障害学生情報入力シート!E:E,※集計※障害学生情報入力シート!D77,1))</f>
        <v/>
      </c>
      <c r="C55" s="172" t="str">
        <f>IF(※集計※障害学生情報入力シート!D77="","",INDEX(障害学生情報入力シート!F:F,※集計※障害学生情報入力シート!D77,1))</f>
        <v/>
      </c>
      <c r="D55" s="173" t="str">
        <f>IF(※集計※障害学生情報入力シート!D77="","",INDEX(障害学生情報入力シート!$I:$I,※集計※障害学生情報入力シート!D77,1))</f>
        <v/>
      </c>
      <c r="E55" s="174">
        <f t="shared" si="0"/>
        <v>0</v>
      </c>
      <c r="F55" s="175" t="str">
        <f>IF(※集計※障害学生情報入力シート!D77="","",INDEX(※集計※障害学生情報入力シート!K:K,※集計※障害学生情報入力シート!D77,1))</f>
        <v/>
      </c>
      <c r="G55" s="169" t="str">
        <f>IF(※集計※障害学生情報入力シート!D77="","",INDEX(障害学生情報入力シート!D:D,※集計※障害学生情報入力シート!D77,1))</f>
        <v/>
      </c>
    </row>
    <row r="56" spans="1:7" x14ac:dyDescent="0.4">
      <c r="A56" s="164">
        <v>50</v>
      </c>
      <c r="B56" s="171" t="str">
        <f>IF(※集計※障害学生情報入力シート!D78="","",INDEX(障害学生情報入力シート!E:E,※集計※障害学生情報入力シート!D78,1))</f>
        <v/>
      </c>
      <c r="C56" s="172" t="str">
        <f>IF(※集計※障害学生情報入力シート!D78="","",INDEX(障害学生情報入力シート!F:F,※集計※障害学生情報入力シート!D78,1))</f>
        <v/>
      </c>
      <c r="D56" s="173" t="str">
        <f>IF(※集計※障害学生情報入力シート!D78="","",INDEX(障害学生情報入力シート!$I:$I,※集計※障害学生情報入力シート!D78,1))</f>
        <v/>
      </c>
      <c r="E56" s="174">
        <f t="shared" si="0"/>
        <v>0</v>
      </c>
      <c r="F56" s="175" t="str">
        <f>IF(※集計※障害学生情報入力シート!D78="","",INDEX(※集計※障害学生情報入力シート!K:K,※集計※障害学生情報入力シート!D78,1))</f>
        <v/>
      </c>
      <c r="G56" s="169" t="str">
        <f>IF(※集計※障害学生情報入力シート!D78="","",INDEX(障害学生情報入力シート!D:D,※集計※障害学生情報入力シート!D78,1))</f>
        <v/>
      </c>
    </row>
    <row r="57" spans="1:7" x14ac:dyDescent="0.4">
      <c r="A57" s="164">
        <v>51</v>
      </c>
      <c r="B57" s="171" t="str">
        <f>IF(※集計※障害学生情報入力シート!D79="","",INDEX(障害学生情報入力シート!E:E,※集計※障害学生情報入力シート!D79,1))</f>
        <v/>
      </c>
      <c r="C57" s="172" t="str">
        <f>IF(※集計※障害学生情報入力シート!D79="","",INDEX(障害学生情報入力シート!F:F,※集計※障害学生情報入力シート!D79,1))</f>
        <v/>
      </c>
      <c r="D57" s="173" t="str">
        <f>IF(※集計※障害学生情報入力シート!D79="","",INDEX(障害学生情報入力シート!$I:$I,※集計※障害学生情報入力シート!D79,1))</f>
        <v/>
      </c>
      <c r="E57" s="174">
        <f t="shared" si="0"/>
        <v>0</v>
      </c>
      <c r="F57" s="175" t="str">
        <f>IF(※集計※障害学生情報入力シート!D79="","",INDEX(※集計※障害学生情報入力シート!K:K,※集計※障害学生情報入力シート!D79,1))</f>
        <v/>
      </c>
      <c r="G57" s="169" t="str">
        <f>IF(※集計※障害学生情報入力シート!D79="","",INDEX(障害学生情報入力シート!D:D,※集計※障害学生情報入力シート!D79,1))</f>
        <v/>
      </c>
    </row>
    <row r="58" spans="1:7" x14ac:dyDescent="0.4">
      <c r="A58" s="164">
        <v>52</v>
      </c>
      <c r="B58" s="171" t="str">
        <f>IF(※集計※障害学生情報入力シート!D80="","",INDEX(障害学生情報入力シート!E:E,※集計※障害学生情報入力シート!D80,1))</f>
        <v/>
      </c>
      <c r="C58" s="172" t="str">
        <f>IF(※集計※障害学生情報入力シート!D80="","",INDEX(障害学生情報入力シート!F:F,※集計※障害学生情報入力シート!D80,1))</f>
        <v/>
      </c>
      <c r="D58" s="173" t="str">
        <f>IF(※集計※障害学生情報入力シート!D80="","",INDEX(障害学生情報入力シート!$I:$I,※集計※障害学生情報入力シート!D80,1))</f>
        <v/>
      </c>
      <c r="E58" s="174">
        <f t="shared" si="0"/>
        <v>0</v>
      </c>
      <c r="F58" s="175" t="str">
        <f>IF(※集計※障害学生情報入力シート!D80="","",INDEX(※集計※障害学生情報入力シート!K:K,※集計※障害学生情報入力シート!D80,1))</f>
        <v/>
      </c>
      <c r="G58" s="169" t="str">
        <f>IF(※集計※障害学生情報入力シート!D80="","",INDEX(障害学生情報入力シート!D:D,※集計※障害学生情報入力シート!D80,1))</f>
        <v/>
      </c>
    </row>
    <row r="59" spans="1:7" x14ac:dyDescent="0.4">
      <c r="A59" s="164">
        <v>53</v>
      </c>
      <c r="B59" s="171" t="str">
        <f>IF(※集計※障害学生情報入力シート!D81="","",INDEX(障害学生情報入力シート!E:E,※集計※障害学生情報入力シート!D81,1))</f>
        <v/>
      </c>
      <c r="C59" s="172" t="str">
        <f>IF(※集計※障害学生情報入力シート!D81="","",INDEX(障害学生情報入力シート!F:F,※集計※障害学生情報入力シート!D81,1))</f>
        <v/>
      </c>
      <c r="D59" s="173" t="str">
        <f>IF(※集計※障害学生情報入力シート!D81="","",INDEX(障害学生情報入力シート!$I:$I,※集計※障害学生情報入力シート!D81,1))</f>
        <v/>
      </c>
      <c r="E59" s="174">
        <f t="shared" si="0"/>
        <v>0</v>
      </c>
      <c r="F59" s="175" t="str">
        <f>IF(※集計※障害学生情報入力シート!D81="","",INDEX(※集計※障害学生情報入力シート!K:K,※集計※障害学生情報入力シート!D81,1))</f>
        <v/>
      </c>
      <c r="G59" s="169" t="str">
        <f>IF(※集計※障害学生情報入力シート!D81="","",INDEX(障害学生情報入力シート!D:D,※集計※障害学生情報入力シート!D81,1))</f>
        <v/>
      </c>
    </row>
    <row r="60" spans="1:7" x14ac:dyDescent="0.4">
      <c r="A60" s="164">
        <v>54</v>
      </c>
      <c r="B60" s="171" t="str">
        <f>IF(※集計※障害学生情報入力シート!D82="","",INDEX(障害学生情報入力シート!E:E,※集計※障害学生情報入力シート!D82,1))</f>
        <v/>
      </c>
      <c r="C60" s="172" t="str">
        <f>IF(※集計※障害学生情報入力シート!D82="","",INDEX(障害学生情報入力シート!F:F,※集計※障害学生情報入力シート!D82,1))</f>
        <v/>
      </c>
      <c r="D60" s="173" t="str">
        <f>IF(※集計※障害学生情報入力シート!D82="","",INDEX(障害学生情報入力シート!$I:$I,※集計※障害学生情報入力シート!D82,1))</f>
        <v/>
      </c>
      <c r="E60" s="174">
        <f t="shared" si="0"/>
        <v>0</v>
      </c>
      <c r="F60" s="175" t="str">
        <f>IF(※集計※障害学生情報入力シート!D82="","",INDEX(※集計※障害学生情報入力シート!K:K,※集計※障害学生情報入力シート!D82,1))</f>
        <v/>
      </c>
      <c r="G60" s="169" t="str">
        <f>IF(※集計※障害学生情報入力シート!D82="","",INDEX(障害学生情報入力シート!D:D,※集計※障害学生情報入力シート!D82,1))</f>
        <v/>
      </c>
    </row>
    <row r="61" spans="1:7" x14ac:dyDescent="0.4">
      <c r="A61" s="164">
        <v>55</v>
      </c>
      <c r="B61" s="171" t="str">
        <f>IF(※集計※障害学生情報入力シート!D83="","",INDEX(障害学生情報入力シート!E:E,※集計※障害学生情報入力シート!D83,1))</f>
        <v/>
      </c>
      <c r="C61" s="172" t="str">
        <f>IF(※集計※障害学生情報入力シート!D83="","",INDEX(障害学生情報入力シート!F:F,※集計※障害学生情報入力シート!D83,1))</f>
        <v/>
      </c>
      <c r="D61" s="173" t="str">
        <f>IF(※集計※障害学生情報入力シート!D83="","",INDEX(障害学生情報入力シート!$I:$I,※集計※障害学生情報入力シート!D83,1))</f>
        <v/>
      </c>
      <c r="E61" s="174">
        <f t="shared" si="0"/>
        <v>0</v>
      </c>
      <c r="F61" s="175" t="str">
        <f>IF(※集計※障害学生情報入力シート!D83="","",INDEX(※集計※障害学生情報入力シート!K:K,※集計※障害学生情報入力シート!D83,1))</f>
        <v/>
      </c>
      <c r="G61" s="169" t="str">
        <f>IF(※集計※障害学生情報入力シート!D83="","",INDEX(障害学生情報入力シート!D:D,※集計※障害学生情報入力シート!D83,1))</f>
        <v/>
      </c>
    </row>
    <row r="62" spans="1:7" x14ac:dyDescent="0.4">
      <c r="A62" s="164">
        <v>56</v>
      </c>
      <c r="B62" s="171" t="str">
        <f>IF(※集計※障害学生情報入力シート!D84="","",INDEX(障害学生情報入力シート!E:E,※集計※障害学生情報入力シート!D84,1))</f>
        <v/>
      </c>
      <c r="C62" s="172" t="str">
        <f>IF(※集計※障害学生情報入力シート!D84="","",INDEX(障害学生情報入力シート!F:F,※集計※障害学生情報入力シート!D84,1))</f>
        <v/>
      </c>
      <c r="D62" s="173" t="str">
        <f>IF(※集計※障害学生情報入力シート!D84="","",INDEX(障害学生情報入力シート!$I:$I,※集計※障害学生情報入力シート!D84,1))</f>
        <v/>
      </c>
      <c r="E62" s="174">
        <f t="shared" si="0"/>
        <v>0</v>
      </c>
      <c r="F62" s="175" t="str">
        <f>IF(※集計※障害学生情報入力シート!D84="","",INDEX(※集計※障害学生情報入力シート!K:K,※集計※障害学生情報入力シート!D84,1))</f>
        <v/>
      </c>
      <c r="G62" s="169" t="str">
        <f>IF(※集計※障害学生情報入力シート!D84="","",INDEX(障害学生情報入力シート!D:D,※集計※障害学生情報入力シート!D84,1))</f>
        <v/>
      </c>
    </row>
    <row r="63" spans="1:7" x14ac:dyDescent="0.4">
      <c r="A63" s="164">
        <v>57</v>
      </c>
      <c r="B63" s="171" t="str">
        <f>IF(※集計※障害学生情報入力シート!D85="","",INDEX(障害学生情報入力シート!E:E,※集計※障害学生情報入力シート!D85,1))</f>
        <v/>
      </c>
      <c r="C63" s="172" t="str">
        <f>IF(※集計※障害学生情報入力シート!D85="","",INDEX(障害学生情報入力シート!F:F,※集計※障害学生情報入力シート!D85,1))</f>
        <v/>
      </c>
      <c r="D63" s="173" t="str">
        <f>IF(※集計※障害学生情報入力シート!D85="","",INDEX(障害学生情報入力シート!$I:$I,※集計※障害学生情報入力シート!D85,1))</f>
        <v/>
      </c>
      <c r="E63" s="174">
        <f t="shared" si="0"/>
        <v>0</v>
      </c>
      <c r="F63" s="175" t="str">
        <f>IF(※集計※障害学生情報入力シート!D85="","",INDEX(※集計※障害学生情報入力シート!K:K,※集計※障害学生情報入力シート!D85,1))</f>
        <v/>
      </c>
      <c r="G63" s="169" t="str">
        <f>IF(※集計※障害学生情報入力シート!D85="","",INDEX(障害学生情報入力シート!D:D,※集計※障害学生情報入力シート!D85,1))</f>
        <v/>
      </c>
    </row>
    <row r="64" spans="1:7" x14ac:dyDescent="0.4">
      <c r="A64" s="164">
        <v>58</v>
      </c>
      <c r="B64" s="171" t="str">
        <f>IF(※集計※障害学生情報入力シート!D86="","",INDEX(障害学生情報入力シート!E:E,※集計※障害学生情報入力シート!D86,1))</f>
        <v/>
      </c>
      <c r="C64" s="172" t="str">
        <f>IF(※集計※障害学生情報入力シート!D86="","",INDEX(障害学生情報入力シート!F:F,※集計※障害学生情報入力シート!D86,1))</f>
        <v/>
      </c>
      <c r="D64" s="173" t="str">
        <f>IF(※集計※障害学生情報入力シート!D86="","",INDEX(障害学生情報入力シート!$I:$I,※集計※障害学生情報入力シート!D86,1))</f>
        <v/>
      </c>
      <c r="E64" s="174">
        <f t="shared" si="0"/>
        <v>0</v>
      </c>
      <c r="F64" s="175" t="str">
        <f>IF(※集計※障害学生情報入力シート!D86="","",INDEX(※集計※障害学生情報入力シート!K:K,※集計※障害学生情報入力シート!D86,1))</f>
        <v/>
      </c>
      <c r="G64" s="169" t="str">
        <f>IF(※集計※障害学生情報入力シート!D86="","",INDEX(障害学生情報入力シート!D:D,※集計※障害学生情報入力シート!D86,1))</f>
        <v/>
      </c>
    </row>
    <row r="65" spans="1:7" x14ac:dyDescent="0.4">
      <c r="A65" s="164">
        <v>59</v>
      </c>
      <c r="B65" s="171" t="str">
        <f>IF(※集計※障害学生情報入力シート!D87="","",INDEX(障害学生情報入力シート!E:E,※集計※障害学生情報入力シート!D87,1))</f>
        <v/>
      </c>
      <c r="C65" s="172" t="str">
        <f>IF(※集計※障害学生情報入力シート!D87="","",INDEX(障害学生情報入力シート!F:F,※集計※障害学生情報入力シート!D87,1))</f>
        <v/>
      </c>
      <c r="D65" s="173" t="str">
        <f>IF(※集計※障害学生情報入力シート!D87="","",INDEX(障害学生情報入力シート!$I:$I,※集計※障害学生情報入力シート!D87,1))</f>
        <v/>
      </c>
      <c r="E65" s="174">
        <f t="shared" si="0"/>
        <v>0</v>
      </c>
      <c r="F65" s="175" t="str">
        <f>IF(※集計※障害学生情報入力シート!D87="","",INDEX(※集計※障害学生情報入力シート!K:K,※集計※障害学生情報入力シート!D87,1))</f>
        <v/>
      </c>
      <c r="G65" s="169" t="str">
        <f>IF(※集計※障害学生情報入力シート!D87="","",INDEX(障害学生情報入力シート!D:D,※集計※障害学生情報入力シート!D87,1))</f>
        <v/>
      </c>
    </row>
    <row r="66" spans="1:7" x14ac:dyDescent="0.4">
      <c r="A66" s="164">
        <v>60</v>
      </c>
      <c r="B66" s="171" t="str">
        <f>IF(※集計※障害学生情報入力シート!D88="","",INDEX(障害学生情報入力シート!E:E,※集計※障害学生情報入力シート!D88,1))</f>
        <v/>
      </c>
      <c r="C66" s="172" t="str">
        <f>IF(※集計※障害学生情報入力シート!D88="","",INDEX(障害学生情報入力シート!F:F,※集計※障害学生情報入力シート!D88,1))</f>
        <v/>
      </c>
      <c r="D66" s="173" t="str">
        <f>IF(※集計※障害学生情報入力シート!D88="","",INDEX(障害学生情報入力シート!$I:$I,※集計※障害学生情報入力シート!D88,1))</f>
        <v/>
      </c>
      <c r="E66" s="174">
        <f t="shared" si="0"/>
        <v>0</v>
      </c>
      <c r="F66" s="175" t="str">
        <f>IF(※集計※障害学生情報入力シート!D88="","",INDEX(※集計※障害学生情報入力シート!K:K,※集計※障害学生情報入力シート!D88,1))</f>
        <v/>
      </c>
      <c r="G66" s="169" t="str">
        <f>IF(※集計※障害学生情報入力シート!D88="","",INDEX(障害学生情報入力シート!D:D,※集計※障害学生情報入力シート!D88,1))</f>
        <v/>
      </c>
    </row>
    <row r="67" spans="1:7" x14ac:dyDescent="0.4">
      <c r="A67" s="164">
        <v>61</v>
      </c>
      <c r="B67" s="171" t="str">
        <f>IF(※集計※障害学生情報入力シート!D89="","",INDEX(障害学生情報入力シート!E:E,※集計※障害学生情報入力シート!D89,1))</f>
        <v/>
      </c>
      <c r="C67" s="172" t="str">
        <f>IF(※集計※障害学生情報入力シート!D89="","",INDEX(障害学生情報入力シート!F:F,※集計※障害学生情報入力シート!D89,1))</f>
        <v/>
      </c>
      <c r="D67" s="173" t="str">
        <f>IF(※集計※障害学生情報入力シート!D89="","",INDEX(障害学生情報入力シート!$I:$I,※集計※障害学生情報入力シート!D89,1))</f>
        <v/>
      </c>
      <c r="E67" s="174">
        <f t="shared" si="0"/>
        <v>0</v>
      </c>
      <c r="F67" s="175" t="str">
        <f>IF(※集計※障害学生情報入力シート!D89="","",INDEX(※集計※障害学生情報入力シート!K:K,※集計※障害学生情報入力シート!D89,1))</f>
        <v/>
      </c>
      <c r="G67" s="169" t="str">
        <f>IF(※集計※障害学生情報入力シート!D89="","",INDEX(障害学生情報入力シート!D:D,※集計※障害学生情報入力シート!D89,1))</f>
        <v/>
      </c>
    </row>
    <row r="68" spans="1:7" x14ac:dyDescent="0.4">
      <c r="A68" s="164">
        <v>62</v>
      </c>
      <c r="B68" s="171" t="str">
        <f>IF(※集計※障害学生情報入力シート!D90="","",INDEX(障害学生情報入力シート!E:E,※集計※障害学生情報入力シート!D90,1))</f>
        <v/>
      </c>
      <c r="C68" s="172" t="str">
        <f>IF(※集計※障害学生情報入力シート!D90="","",INDEX(障害学生情報入力シート!F:F,※集計※障害学生情報入力シート!D90,1))</f>
        <v/>
      </c>
      <c r="D68" s="173" t="str">
        <f>IF(※集計※障害学生情報入力シート!D90="","",INDEX(障害学生情報入力シート!$I:$I,※集計※障害学生情報入力シート!D90,1))</f>
        <v/>
      </c>
      <c r="E68" s="174">
        <f t="shared" si="0"/>
        <v>0</v>
      </c>
      <c r="F68" s="175" t="str">
        <f>IF(※集計※障害学生情報入力シート!D90="","",INDEX(※集計※障害学生情報入力シート!K:K,※集計※障害学生情報入力シート!D90,1))</f>
        <v/>
      </c>
      <c r="G68" s="169" t="str">
        <f>IF(※集計※障害学生情報入力シート!D90="","",INDEX(障害学生情報入力シート!D:D,※集計※障害学生情報入力シート!D90,1))</f>
        <v/>
      </c>
    </row>
    <row r="69" spans="1:7" x14ac:dyDescent="0.4">
      <c r="A69" s="164">
        <v>63</v>
      </c>
      <c r="B69" s="171" t="str">
        <f>IF(※集計※障害学生情報入力シート!D91="","",INDEX(障害学生情報入力シート!E:E,※集計※障害学生情報入力シート!D91,1))</f>
        <v/>
      </c>
      <c r="C69" s="172" t="str">
        <f>IF(※集計※障害学生情報入力シート!D91="","",INDEX(障害学生情報入力シート!F:F,※集計※障害学生情報入力シート!D91,1))</f>
        <v/>
      </c>
      <c r="D69" s="173" t="str">
        <f>IF(※集計※障害学生情報入力シート!D91="","",INDEX(障害学生情報入力シート!$I:$I,※集計※障害学生情報入力シート!D91,1))</f>
        <v/>
      </c>
      <c r="E69" s="174">
        <f t="shared" si="0"/>
        <v>0</v>
      </c>
      <c r="F69" s="175" t="str">
        <f>IF(※集計※障害学生情報入力シート!D91="","",INDEX(※集計※障害学生情報入力シート!K:K,※集計※障害学生情報入力シート!D91,1))</f>
        <v/>
      </c>
      <c r="G69" s="169" t="str">
        <f>IF(※集計※障害学生情報入力シート!D91="","",INDEX(障害学生情報入力シート!D:D,※集計※障害学生情報入力シート!D91,1))</f>
        <v/>
      </c>
    </row>
    <row r="70" spans="1:7" x14ac:dyDescent="0.4">
      <c r="A70" s="164">
        <v>64</v>
      </c>
      <c r="B70" s="171" t="str">
        <f>IF(※集計※障害学生情報入力シート!D92="","",INDEX(障害学生情報入力シート!E:E,※集計※障害学生情報入力シート!D92,1))</f>
        <v/>
      </c>
      <c r="C70" s="172" t="str">
        <f>IF(※集計※障害学生情報入力シート!D92="","",INDEX(障害学生情報入力シート!F:F,※集計※障害学生情報入力シート!D92,1))</f>
        <v/>
      </c>
      <c r="D70" s="173" t="str">
        <f>IF(※集計※障害学生情報入力シート!D92="","",INDEX(障害学生情報入力シート!$I:$I,※集計※障害学生情報入力シート!D92,1))</f>
        <v/>
      </c>
      <c r="E70" s="174">
        <f t="shared" si="0"/>
        <v>0</v>
      </c>
      <c r="F70" s="175" t="str">
        <f>IF(※集計※障害学生情報入力シート!D92="","",INDEX(※集計※障害学生情報入力シート!K:K,※集計※障害学生情報入力シート!D92,1))</f>
        <v/>
      </c>
      <c r="G70" s="169" t="str">
        <f>IF(※集計※障害学生情報入力シート!D92="","",INDEX(障害学生情報入力シート!D:D,※集計※障害学生情報入力シート!D92,1))</f>
        <v/>
      </c>
    </row>
    <row r="71" spans="1:7" x14ac:dyDescent="0.4">
      <c r="A71" s="164">
        <v>65</v>
      </c>
      <c r="B71" s="171" t="str">
        <f>IF(※集計※障害学生情報入力シート!D93="","",INDEX(障害学生情報入力シート!E:E,※集計※障害学生情報入力シート!D93,1))</f>
        <v/>
      </c>
      <c r="C71" s="172" t="str">
        <f>IF(※集計※障害学生情報入力シート!D93="","",INDEX(障害学生情報入力シート!F:F,※集計※障害学生情報入力シート!D93,1))</f>
        <v/>
      </c>
      <c r="D71" s="173" t="str">
        <f>IF(※集計※障害学生情報入力シート!D93="","",INDEX(障害学生情報入力シート!$I:$I,※集計※障害学生情報入力シート!D93,1))</f>
        <v/>
      </c>
      <c r="E71" s="174">
        <f t="shared" si="0"/>
        <v>0</v>
      </c>
      <c r="F71" s="175" t="str">
        <f>IF(※集計※障害学生情報入力シート!D93="","",INDEX(※集計※障害学生情報入力シート!K:K,※集計※障害学生情報入力シート!D93,1))</f>
        <v/>
      </c>
      <c r="G71" s="169" t="str">
        <f>IF(※集計※障害学生情報入力シート!D93="","",INDEX(障害学生情報入力シート!D:D,※集計※障害学生情報入力シート!D93,1))</f>
        <v/>
      </c>
    </row>
    <row r="72" spans="1:7" x14ac:dyDescent="0.4">
      <c r="A72" s="164">
        <v>66</v>
      </c>
      <c r="B72" s="171" t="str">
        <f>IF(※集計※障害学生情報入力シート!D94="","",INDEX(障害学生情報入力シート!E:E,※集計※障害学生情報入力シート!D94,1))</f>
        <v/>
      </c>
      <c r="C72" s="172" t="str">
        <f>IF(※集計※障害学生情報入力シート!D94="","",INDEX(障害学生情報入力シート!F:F,※集計※障害学生情報入力シート!D94,1))</f>
        <v/>
      </c>
      <c r="D72" s="173" t="str">
        <f>IF(※集計※障害学生情報入力シート!D94="","",INDEX(障害学生情報入力シート!$I:$I,※集計※障害学生情報入力シート!D94,1))</f>
        <v/>
      </c>
      <c r="E72" s="174">
        <f t="shared" ref="E72:E106" si="1">IF(D72="",0,1)</f>
        <v>0</v>
      </c>
      <c r="F72" s="175" t="str">
        <f>IF(※集計※障害学生情報入力シート!D94="","",INDEX(※集計※障害学生情報入力シート!K:K,※集計※障害学生情報入力シート!D94,1))</f>
        <v/>
      </c>
      <c r="G72" s="169" t="str">
        <f>IF(※集計※障害学生情報入力シート!D94="","",INDEX(障害学生情報入力シート!D:D,※集計※障害学生情報入力シート!D94,1))</f>
        <v/>
      </c>
    </row>
    <row r="73" spans="1:7" x14ac:dyDescent="0.4">
      <c r="A73" s="164">
        <v>67</v>
      </c>
      <c r="B73" s="171" t="str">
        <f>IF(※集計※障害学生情報入力シート!D95="","",INDEX(障害学生情報入力シート!E:E,※集計※障害学生情報入力シート!D95,1))</f>
        <v/>
      </c>
      <c r="C73" s="172" t="str">
        <f>IF(※集計※障害学生情報入力シート!D95="","",INDEX(障害学生情報入力シート!F:F,※集計※障害学生情報入力シート!D95,1))</f>
        <v/>
      </c>
      <c r="D73" s="173" t="str">
        <f>IF(※集計※障害学生情報入力シート!D95="","",INDEX(障害学生情報入力シート!$I:$I,※集計※障害学生情報入力シート!D95,1))</f>
        <v/>
      </c>
      <c r="E73" s="174">
        <f t="shared" si="1"/>
        <v>0</v>
      </c>
      <c r="F73" s="175" t="str">
        <f>IF(※集計※障害学生情報入力シート!D95="","",INDEX(※集計※障害学生情報入力シート!K:K,※集計※障害学生情報入力シート!D95,1))</f>
        <v/>
      </c>
      <c r="G73" s="169" t="str">
        <f>IF(※集計※障害学生情報入力シート!D95="","",INDEX(障害学生情報入力シート!D:D,※集計※障害学生情報入力シート!D95,1))</f>
        <v/>
      </c>
    </row>
    <row r="74" spans="1:7" x14ac:dyDescent="0.4">
      <c r="A74" s="164">
        <v>68</v>
      </c>
      <c r="B74" s="171" t="str">
        <f>IF(※集計※障害学生情報入力シート!D96="","",INDEX(障害学生情報入力シート!E:E,※集計※障害学生情報入力シート!D96,1))</f>
        <v/>
      </c>
      <c r="C74" s="172" t="str">
        <f>IF(※集計※障害学生情報入力シート!D96="","",INDEX(障害学生情報入力シート!F:F,※集計※障害学生情報入力シート!D96,1))</f>
        <v/>
      </c>
      <c r="D74" s="173" t="str">
        <f>IF(※集計※障害学生情報入力シート!D96="","",INDEX(障害学生情報入力シート!$I:$I,※集計※障害学生情報入力シート!D96,1))</f>
        <v/>
      </c>
      <c r="E74" s="174">
        <f t="shared" si="1"/>
        <v>0</v>
      </c>
      <c r="F74" s="175" t="str">
        <f>IF(※集計※障害学生情報入力シート!D96="","",INDEX(※集計※障害学生情報入力シート!K:K,※集計※障害学生情報入力シート!D96,1))</f>
        <v/>
      </c>
      <c r="G74" s="169" t="str">
        <f>IF(※集計※障害学生情報入力シート!D96="","",INDEX(障害学生情報入力シート!D:D,※集計※障害学生情報入力シート!D96,1))</f>
        <v/>
      </c>
    </row>
    <row r="75" spans="1:7" x14ac:dyDescent="0.4">
      <c r="A75" s="164">
        <v>69</v>
      </c>
      <c r="B75" s="171" t="str">
        <f>IF(※集計※障害学生情報入力シート!D97="","",INDEX(障害学生情報入力シート!E:E,※集計※障害学生情報入力シート!D97,1))</f>
        <v/>
      </c>
      <c r="C75" s="172" t="str">
        <f>IF(※集計※障害学生情報入力シート!D97="","",INDEX(障害学生情報入力シート!F:F,※集計※障害学生情報入力シート!D97,1))</f>
        <v/>
      </c>
      <c r="D75" s="173" t="str">
        <f>IF(※集計※障害学生情報入力シート!D97="","",INDEX(障害学生情報入力シート!$I:$I,※集計※障害学生情報入力シート!D97,1))</f>
        <v/>
      </c>
      <c r="E75" s="174">
        <f t="shared" si="1"/>
        <v>0</v>
      </c>
      <c r="F75" s="175" t="str">
        <f>IF(※集計※障害学生情報入力シート!D97="","",INDEX(※集計※障害学生情報入力シート!K:K,※集計※障害学生情報入力シート!D97,1))</f>
        <v/>
      </c>
      <c r="G75" s="169" t="str">
        <f>IF(※集計※障害学生情報入力シート!D97="","",INDEX(障害学生情報入力シート!D:D,※集計※障害学生情報入力シート!D97,1))</f>
        <v/>
      </c>
    </row>
    <row r="76" spans="1:7" x14ac:dyDescent="0.4">
      <c r="A76" s="164">
        <v>70</v>
      </c>
      <c r="B76" s="171" t="str">
        <f>IF(※集計※障害学生情報入力シート!D98="","",INDEX(障害学生情報入力シート!E:E,※集計※障害学生情報入力シート!D98,1))</f>
        <v/>
      </c>
      <c r="C76" s="172" t="str">
        <f>IF(※集計※障害学生情報入力シート!D98="","",INDEX(障害学生情報入力シート!F:F,※集計※障害学生情報入力シート!D98,1))</f>
        <v/>
      </c>
      <c r="D76" s="173" t="str">
        <f>IF(※集計※障害学生情報入力シート!D98="","",INDEX(障害学生情報入力シート!$I:$I,※集計※障害学生情報入力シート!D98,1))</f>
        <v/>
      </c>
      <c r="E76" s="174">
        <f t="shared" si="1"/>
        <v>0</v>
      </c>
      <c r="F76" s="175" t="str">
        <f>IF(※集計※障害学生情報入力シート!D98="","",INDEX(※集計※障害学生情報入力シート!K:K,※集計※障害学生情報入力シート!D98,1))</f>
        <v/>
      </c>
      <c r="G76" s="169" t="str">
        <f>IF(※集計※障害学生情報入力シート!D98="","",INDEX(障害学生情報入力シート!D:D,※集計※障害学生情報入力シート!D98,1))</f>
        <v/>
      </c>
    </row>
    <row r="77" spans="1:7" x14ac:dyDescent="0.4">
      <c r="A77" s="164">
        <v>71</v>
      </c>
      <c r="B77" s="171" t="str">
        <f>IF(※集計※障害学生情報入力シート!D99="","",INDEX(障害学生情報入力シート!E:E,※集計※障害学生情報入力シート!D99,1))</f>
        <v/>
      </c>
      <c r="C77" s="172" t="str">
        <f>IF(※集計※障害学生情報入力シート!D99="","",INDEX(障害学生情報入力シート!F:F,※集計※障害学生情報入力シート!D99,1))</f>
        <v/>
      </c>
      <c r="D77" s="173" t="str">
        <f>IF(※集計※障害学生情報入力シート!D99="","",INDEX(障害学生情報入力シート!$I:$I,※集計※障害学生情報入力シート!D99,1))</f>
        <v/>
      </c>
      <c r="E77" s="174">
        <f t="shared" si="1"/>
        <v>0</v>
      </c>
      <c r="F77" s="175" t="str">
        <f>IF(※集計※障害学生情報入力シート!D99="","",INDEX(※集計※障害学生情報入力シート!K:K,※集計※障害学生情報入力シート!D99,1))</f>
        <v/>
      </c>
      <c r="G77" s="169" t="str">
        <f>IF(※集計※障害学生情報入力シート!D99="","",INDEX(障害学生情報入力シート!D:D,※集計※障害学生情報入力シート!D99,1))</f>
        <v/>
      </c>
    </row>
    <row r="78" spans="1:7" x14ac:dyDescent="0.4">
      <c r="A78" s="164">
        <v>72</v>
      </c>
      <c r="B78" s="171" t="str">
        <f>IF(※集計※障害学生情報入力シート!D100="","",INDEX(障害学生情報入力シート!E:E,※集計※障害学生情報入力シート!D100,1))</f>
        <v/>
      </c>
      <c r="C78" s="172" t="str">
        <f>IF(※集計※障害学生情報入力シート!D100="","",INDEX(障害学生情報入力シート!F:F,※集計※障害学生情報入力シート!D100,1))</f>
        <v/>
      </c>
      <c r="D78" s="173" t="str">
        <f>IF(※集計※障害学生情報入力シート!D100="","",INDEX(障害学生情報入力シート!$I:$I,※集計※障害学生情報入力シート!D100,1))</f>
        <v/>
      </c>
      <c r="E78" s="174">
        <f t="shared" si="1"/>
        <v>0</v>
      </c>
      <c r="F78" s="175" t="str">
        <f>IF(※集計※障害学生情報入力シート!D100="","",INDEX(※集計※障害学生情報入力シート!K:K,※集計※障害学生情報入力シート!D100,1))</f>
        <v/>
      </c>
      <c r="G78" s="169" t="str">
        <f>IF(※集計※障害学生情報入力シート!D100="","",INDEX(障害学生情報入力シート!D:D,※集計※障害学生情報入力シート!D100,1))</f>
        <v/>
      </c>
    </row>
    <row r="79" spans="1:7" x14ac:dyDescent="0.4">
      <c r="A79" s="164">
        <v>73</v>
      </c>
      <c r="B79" s="171" t="str">
        <f>IF(※集計※障害学生情報入力シート!D101="","",INDEX(障害学生情報入力シート!E:E,※集計※障害学生情報入力シート!D101,1))</f>
        <v/>
      </c>
      <c r="C79" s="172" t="str">
        <f>IF(※集計※障害学生情報入力シート!D101="","",INDEX(障害学生情報入力シート!F:F,※集計※障害学生情報入力シート!D101,1))</f>
        <v/>
      </c>
      <c r="D79" s="173" t="str">
        <f>IF(※集計※障害学生情報入力シート!D101="","",INDEX(障害学生情報入力シート!$I:$I,※集計※障害学生情報入力シート!D101,1))</f>
        <v/>
      </c>
      <c r="E79" s="174">
        <f t="shared" si="1"/>
        <v>0</v>
      </c>
      <c r="F79" s="175" t="str">
        <f>IF(※集計※障害学生情報入力シート!D101="","",INDEX(※集計※障害学生情報入力シート!K:K,※集計※障害学生情報入力シート!D101,1))</f>
        <v/>
      </c>
      <c r="G79" s="169" t="str">
        <f>IF(※集計※障害学生情報入力シート!D101="","",INDEX(障害学生情報入力シート!D:D,※集計※障害学生情報入力シート!D101,1))</f>
        <v/>
      </c>
    </row>
    <row r="80" spans="1:7" x14ac:dyDescent="0.4">
      <c r="A80" s="164">
        <v>74</v>
      </c>
      <c r="B80" s="171" t="str">
        <f>IF(※集計※障害学生情報入力シート!D102="","",INDEX(障害学生情報入力シート!E:E,※集計※障害学生情報入力シート!D102,1))</f>
        <v/>
      </c>
      <c r="C80" s="172" t="str">
        <f>IF(※集計※障害学生情報入力シート!D102="","",INDEX(障害学生情報入力シート!F:F,※集計※障害学生情報入力シート!D102,1))</f>
        <v/>
      </c>
      <c r="D80" s="173" t="str">
        <f>IF(※集計※障害学生情報入力シート!D102="","",INDEX(障害学生情報入力シート!$I:$I,※集計※障害学生情報入力シート!D102,1))</f>
        <v/>
      </c>
      <c r="E80" s="174">
        <f t="shared" si="1"/>
        <v>0</v>
      </c>
      <c r="F80" s="175" t="str">
        <f>IF(※集計※障害学生情報入力シート!D102="","",INDEX(※集計※障害学生情報入力シート!K:K,※集計※障害学生情報入力シート!D102,1))</f>
        <v/>
      </c>
      <c r="G80" s="169" t="str">
        <f>IF(※集計※障害学生情報入力シート!D102="","",INDEX(障害学生情報入力シート!D:D,※集計※障害学生情報入力シート!D102,1))</f>
        <v/>
      </c>
    </row>
    <row r="81" spans="1:7" x14ac:dyDescent="0.4">
      <c r="A81" s="164">
        <v>75</v>
      </c>
      <c r="B81" s="171" t="str">
        <f>IF(※集計※障害学生情報入力シート!D103="","",INDEX(障害学生情報入力シート!E:E,※集計※障害学生情報入力シート!D103,1))</f>
        <v/>
      </c>
      <c r="C81" s="172" t="str">
        <f>IF(※集計※障害学生情報入力シート!D103="","",INDEX(障害学生情報入力シート!F:F,※集計※障害学生情報入力シート!D103,1))</f>
        <v/>
      </c>
      <c r="D81" s="173" t="str">
        <f>IF(※集計※障害学生情報入力シート!D103="","",INDEX(障害学生情報入力シート!$I:$I,※集計※障害学生情報入力シート!D103,1))</f>
        <v/>
      </c>
      <c r="E81" s="174">
        <f t="shared" si="1"/>
        <v>0</v>
      </c>
      <c r="F81" s="175" t="str">
        <f>IF(※集計※障害学生情報入力シート!D103="","",INDEX(※集計※障害学生情報入力シート!K:K,※集計※障害学生情報入力シート!D103,1))</f>
        <v/>
      </c>
      <c r="G81" s="169" t="str">
        <f>IF(※集計※障害学生情報入力シート!D103="","",INDEX(障害学生情報入力シート!D:D,※集計※障害学生情報入力シート!D103,1))</f>
        <v/>
      </c>
    </row>
    <row r="82" spans="1:7" x14ac:dyDescent="0.4">
      <c r="A82" s="164">
        <v>76</v>
      </c>
      <c r="B82" s="171" t="str">
        <f>IF(※集計※障害学生情報入力シート!D104="","",INDEX(障害学生情報入力シート!E:E,※集計※障害学生情報入力シート!D104,1))</f>
        <v/>
      </c>
      <c r="C82" s="172" t="str">
        <f>IF(※集計※障害学生情報入力シート!D104="","",INDEX(障害学生情報入力シート!F:F,※集計※障害学生情報入力シート!D104,1))</f>
        <v/>
      </c>
      <c r="D82" s="173" t="str">
        <f>IF(※集計※障害学生情報入力シート!D104="","",INDEX(障害学生情報入力シート!$I:$I,※集計※障害学生情報入力シート!D104,1))</f>
        <v/>
      </c>
      <c r="E82" s="174">
        <f t="shared" si="1"/>
        <v>0</v>
      </c>
      <c r="F82" s="175" t="str">
        <f>IF(※集計※障害学生情報入力シート!D104="","",INDEX(※集計※障害学生情報入力シート!K:K,※集計※障害学生情報入力シート!D104,1))</f>
        <v/>
      </c>
      <c r="G82" s="169" t="str">
        <f>IF(※集計※障害学生情報入力シート!D104="","",INDEX(障害学生情報入力シート!D:D,※集計※障害学生情報入力シート!D104,1))</f>
        <v/>
      </c>
    </row>
    <row r="83" spans="1:7" x14ac:dyDescent="0.4">
      <c r="A83" s="164">
        <v>77</v>
      </c>
      <c r="B83" s="171" t="str">
        <f>IF(※集計※障害学生情報入力シート!D105="","",INDEX(障害学生情報入力シート!E:E,※集計※障害学生情報入力シート!D105,1))</f>
        <v/>
      </c>
      <c r="C83" s="172" t="str">
        <f>IF(※集計※障害学生情報入力シート!D105="","",INDEX(障害学生情報入力シート!F:F,※集計※障害学生情報入力シート!D105,1))</f>
        <v/>
      </c>
      <c r="D83" s="173" t="str">
        <f>IF(※集計※障害学生情報入力シート!D105="","",INDEX(障害学生情報入力シート!$I:$I,※集計※障害学生情報入力シート!D105,1))</f>
        <v/>
      </c>
      <c r="E83" s="174">
        <f t="shared" si="1"/>
        <v>0</v>
      </c>
      <c r="F83" s="175" t="str">
        <f>IF(※集計※障害学生情報入力シート!D105="","",INDEX(※集計※障害学生情報入力シート!K:K,※集計※障害学生情報入力シート!D105,1))</f>
        <v/>
      </c>
      <c r="G83" s="169" t="str">
        <f>IF(※集計※障害学生情報入力シート!D105="","",INDEX(障害学生情報入力シート!D:D,※集計※障害学生情報入力シート!D105,1))</f>
        <v/>
      </c>
    </row>
    <row r="84" spans="1:7" x14ac:dyDescent="0.4">
      <c r="A84" s="164">
        <v>78</v>
      </c>
      <c r="B84" s="171" t="str">
        <f>IF(※集計※障害学生情報入力シート!D106="","",INDEX(障害学生情報入力シート!E:E,※集計※障害学生情報入力シート!D106,1))</f>
        <v/>
      </c>
      <c r="C84" s="172" t="str">
        <f>IF(※集計※障害学生情報入力シート!D106="","",INDEX(障害学生情報入力シート!F:F,※集計※障害学生情報入力シート!D106,1))</f>
        <v/>
      </c>
      <c r="D84" s="173" t="str">
        <f>IF(※集計※障害学生情報入力シート!D106="","",INDEX(障害学生情報入力シート!$I:$I,※集計※障害学生情報入力シート!D106,1))</f>
        <v/>
      </c>
      <c r="E84" s="174">
        <f t="shared" si="1"/>
        <v>0</v>
      </c>
      <c r="F84" s="175" t="str">
        <f>IF(※集計※障害学生情報入力シート!D106="","",INDEX(※集計※障害学生情報入力シート!K:K,※集計※障害学生情報入力シート!D106,1))</f>
        <v/>
      </c>
      <c r="G84" s="169" t="str">
        <f>IF(※集計※障害学生情報入力シート!D106="","",INDEX(障害学生情報入力シート!D:D,※集計※障害学生情報入力シート!D106,1))</f>
        <v/>
      </c>
    </row>
    <row r="85" spans="1:7" x14ac:dyDescent="0.4">
      <c r="A85" s="164">
        <v>79</v>
      </c>
      <c r="B85" s="171" t="str">
        <f>IF(※集計※障害学生情報入力シート!D107="","",INDEX(障害学生情報入力シート!E:E,※集計※障害学生情報入力シート!D107,1))</f>
        <v/>
      </c>
      <c r="C85" s="172" t="str">
        <f>IF(※集計※障害学生情報入力シート!D107="","",INDEX(障害学生情報入力シート!F:F,※集計※障害学生情報入力シート!D107,1))</f>
        <v/>
      </c>
      <c r="D85" s="173" t="str">
        <f>IF(※集計※障害学生情報入力シート!D107="","",INDEX(障害学生情報入力シート!$I:$I,※集計※障害学生情報入力シート!D107,1))</f>
        <v/>
      </c>
      <c r="E85" s="174">
        <f t="shared" si="1"/>
        <v>0</v>
      </c>
      <c r="F85" s="175" t="str">
        <f>IF(※集計※障害学生情報入力シート!D107="","",INDEX(※集計※障害学生情報入力シート!K:K,※集計※障害学生情報入力シート!D107,1))</f>
        <v/>
      </c>
      <c r="G85" s="169" t="str">
        <f>IF(※集計※障害学生情報入力シート!D107="","",INDEX(障害学生情報入力シート!D:D,※集計※障害学生情報入力シート!D107,1))</f>
        <v/>
      </c>
    </row>
    <row r="86" spans="1:7" x14ac:dyDescent="0.4">
      <c r="A86" s="164">
        <v>80</v>
      </c>
      <c r="B86" s="171" t="str">
        <f>IF(※集計※障害学生情報入力シート!D108="","",INDEX(障害学生情報入力シート!E:E,※集計※障害学生情報入力シート!D108,1))</f>
        <v/>
      </c>
      <c r="C86" s="172" t="str">
        <f>IF(※集計※障害学生情報入力シート!D108="","",INDEX(障害学生情報入力シート!F:F,※集計※障害学生情報入力シート!D108,1))</f>
        <v/>
      </c>
      <c r="D86" s="173" t="str">
        <f>IF(※集計※障害学生情報入力シート!D108="","",INDEX(障害学生情報入力シート!$I:$I,※集計※障害学生情報入力シート!D108,1))</f>
        <v/>
      </c>
      <c r="E86" s="174">
        <f t="shared" si="1"/>
        <v>0</v>
      </c>
      <c r="F86" s="175" t="str">
        <f>IF(※集計※障害学生情報入力シート!D108="","",INDEX(※集計※障害学生情報入力シート!K:K,※集計※障害学生情報入力シート!D108,1))</f>
        <v/>
      </c>
      <c r="G86" s="169" t="str">
        <f>IF(※集計※障害学生情報入力シート!D108="","",INDEX(障害学生情報入力シート!D:D,※集計※障害学生情報入力シート!D108,1))</f>
        <v/>
      </c>
    </row>
    <row r="87" spans="1:7" x14ac:dyDescent="0.4">
      <c r="A87" s="164">
        <v>81</v>
      </c>
      <c r="B87" s="171" t="str">
        <f>IF(※集計※障害学生情報入力シート!D109="","",INDEX(障害学生情報入力シート!E:E,※集計※障害学生情報入力シート!D109,1))</f>
        <v/>
      </c>
      <c r="C87" s="172" t="str">
        <f>IF(※集計※障害学生情報入力シート!D109="","",INDEX(障害学生情報入力シート!F:F,※集計※障害学生情報入力シート!D109,1))</f>
        <v/>
      </c>
      <c r="D87" s="173" t="str">
        <f>IF(※集計※障害学生情報入力シート!D109="","",INDEX(障害学生情報入力シート!$I:$I,※集計※障害学生情報入力シート!D109,1))</f>
        <v/>
      </c>
      <c r="E87" s="174">
        <f t="shared" si="1"/>
        <v>0</v>
      </c>
      <c r="F87" s="175" t="str">
        <f>IF(※集計※障害学生情報入力シート!D109="","",INDEX(※集計※障害学生情報入力シート!K:K,※集計※障害学生情報入力シート!D109,1))</f>
        <v/>
      </c>
      <c r="G87" s="169" t="str">
        <f>IF(※集計※障害学生情報入力シート!D109="","",INDEX(障害学生情報入力シート!D:D,※集計※障害学生情報入力シート!D109,1))</f>
        <v/>
      </c>
    </row>
    <row r="88" spans="1:7" x14ac:dyDescent="0.4">
      <c r="A88" s="164">
        <v>82</v>
      </c>
      <c r="B88" s="171" t="str">
        <f>IF(※集計※障害学生情報入力シート!D110="","",INDEX(障害学生情報入力シート!E:E,※集計※障害学生情報入力シート!D110,1))</f>
        <v/>
      </c>
      <c r="C88" s="172" t="str">
        <f>IF(※集計※障害学生情報入力シート!D110="","",INDEX(障害学生情報入力シート!F:F,※集計※障害学生情報入力シート!D110,1))</f>
        <v/>
      </c>
      <c r="D88" s="173" t="str">
        <f>IF(※集計※障害学生情報入力シート!D110="","",INDEX(障害学生情報入力シート!$I:$I,※集計※障害学生情報入力シート!D110,1))</f>
        <v/>
      </c>
      <c r="E88" s="174">
        <f t="shared" si="1"/>
        <v>0</v>
      </c>
      <c r="F88" s="175" t="str">
        <f>IF(※集計※障害学生情報入力シート!D110="","",INDEX(※集計※障害学生情報入力シート!K:K,※集計※障害学生情報入力シート!D110,1))</f>
        <v/>
      </c>
      <c r="G88" s="169" t="str">
        <f>IF(※集計※障害学生情報入力シート!D110="","",INDEX(障害学生情報入力シート!D:D,※集計※障害学生情報入力シート!D110,1))</f>
        <v/>
      </c>
    </row>
    <row r="89" spans="1:7" x14ac:dyDescent="0.4">
      <c r="A89" s="164">
        <v>83</v>
      </c>
      <c r="B89" s="171" t="str">
        <f>IF(※集計※障害学生情報入力シート!D111="","",INDEX(障害学生情報入力シート!E:E,※集計※障害学生情報入力シート!D111,1))</f>
        <v/>
      </c>
      <c r="C89" s="172" t="str">
        <f>IF(※集計※障害学生情報入力シート!D111="","",INDEX(障害学生情報入力シート!F:F,※集計※障害学生情報入力シート!D111,1))</f>
        <v/>
      </c>
      <c r="D89" s="173" t="str">
        <f>IF(※集計※障害学生情報入力シート!D111="","",INDEX(障害学生情報入力シート!$I:$I,※集計※障害学生情報入力シート!D111,1))</f>
        <v/>
      </c>
      <c r="E89" s="174">
        <f t="shared" si="1"/>
        <v>0</v>
      </c>
      <c r="F89" s="175" t="str">
        <f>IF(※集計※障害学生情報入力シート!D111="","",INDEX(※集計※障害学生情報入力シート!K:K,※集計※障害学生情報入力シート!D111,1))</f>
        <v/>
      </c>
      <c r="G89" s="169" t="str">
        <f>IF(※集計※障害学生情報入力シート!D111="","",INDEX(障害学生情報入力シート!D:D,※集計※障害学生情報入力シート!D111,1))</f>
        <v/>
      </c>
    </row>
    <row r="90" spans="1:7" x14ac:dyDescent="0.4">
      <c r="A90" s="164">
        <v>84</v>
      </c>
      <c r="B90" s="171" t="str">
        <f>IF(※集計※障害学生情報入力シート!D112="","",INDEX(障害学生情報入力シート!E:E,※集計※障害学生情報入力シート!D112,1))</f>
        <v/>
      </c>
      <c r="C90" s="172" t="str">
        <f>IF(※集計※障害学生情報入力シート!D112="","",INDEX(障害学生情報入力シート!F:F,※集計※障害学生情報入力シート!D112,1))</f>
        <v/>
      </c>
      <c r="D90" s="173" t="str">
        <f>IF(※集計※障害学生情報入力シート!D112="","",INDEX(障害学生情報入力シート!$I:$I,※集計※障害学生情報入力シート!D112,1))</f>
        <v/>
      </c>
      <c r="E90" s="174">
        <f t="shared" si="1"/>
        <v>0</v>
      </c>
      <c r="F90" s="175" t="str">
        <f>IF(※集計※障害学生情報入力シート!D112="","",INDEX(※集計※障害学生情報入力シート!K:K,※集計※障害学生情報入力シート!D112,1))</f>
        <v/>
      </c>
      <c r="G90" s="169" t="str">
        <f>IF(※集計※障害学生情報入力シート!D112="","",INDEX(障害学生情報入力シート!D:D,※集計※障害学生情報入力シート!D112,1))</f>
        <v/>
      </c>
    </row>
    <row r="91" spans="1:7" x14ac:dyDescent="0.4">
      <c r="A91" s="164">
        <v>85</v>
      </c>
      <c r="B91" s="171" t="str">
        <f>IF(※集計※障害学生情報入力シート!D113="","",INDEX(障害学生情報入力シート!E:E,※集計※障害学生情報入力シート!D113,1))</f>
        <v/>
      </c>
      <c r="C91" s="172" t="str">
        <f>IF(※集計※障害学生情報入力シート!D113="","",INDEX(障害学生情報入力シート!F:F,※集計※障害学生情報入力シート!D113,1))</f>
        <v/>
      </c>
      <c r="D91" s="173" t="str">
        <f>IF(※集計※障害学生情報入力シート!D113="","",INDEX(障害学生情報入力シート!$I:$I,※集計※障害学生情報入力シート!D113,1))</f>
        <v/>
      </c>
      <c r="E91" s="174">
        <f t="shared" si="1"/>
        <v>0</v>
      </c>
      <c r="F91" s="175" t="str">
        <f>IF(※集計※障害学生情報入力シート!D113="","",INDEX(※集計※障害学生情報入力シート!K:K,※集計※障害学生情報入力シート!D113,1))</f>
        <v/>
      </c>
      <c r="G91" s="169" t="str">
        <f>IF(※集計※障害学生情報入力シート!D113="","",INDEX(障害学生情報入力シート!D:D,※集計※障害学生情報入力シート!D113,1))</f>
        <v/>
      </c>
    </row>
    <row r="92" spans="1:7" x14ac:dyDescent="0.4">
      <c r="A92" s="164">
        <v>86</v>
      </c>
      <c r="B92" s="171" t="str">
        <f>IF(※集計※障害学生情報入力シート!D114="","",INDEX(障害学生情報入力シート!E:E,※集計※障害学生情報入力シート!D114,1))</f>
        <v/>
      </c>
      <c r="C92" s="172" t="str">
        <f>IF(※集計※障害学生情報入力シート!D114="","",INDEX(障害学生情報入力シート!F:F,※集計※障害学生情報入力シート!D114,1))</f>
        <v/>
      </c>
      <c r="D92" s="173" t="str">
        <f>IF(※集計※障害学生情報入力シート!D114="","",INDEX(障害学生情報入力シート!$I:$I,※集計※障害学生情報入力シート!D114,1))</f>
        <v/>
      </c>
      <c r="E92" s="174">
        <f t="shared" si="1"/>
        <v>0</v>
      </c>
      <c r="F92" s="175" t="str">
        <f>IF(※集計※障害学生情報入力シート!D114="","",INDEX(※集計※障害学生情報入力シート!K:K,※集計※障害学生情報入力シート!D114,1))</f>
        <v/>
      </c>
      <c r="G92" s="169" t="str">
        <f>IF(※集計※障害学生情報入力シート!D114="","",INDEX(障害学生情報入力シート!D:D,※集計※障害学生情報入力シート!D114,1))</f>
        <v/>
      </c>
    </row>
    <row r="93" spans="1:7" x14ac:dyDescent="0.4">
      <c r="A93" s="164">
        <v>87</v>
      </c>
      <c r="B93" s="171" t="str">
        <f>IF(※集計※障害学生情報入力シート!D115="","",INDEX(障害学生情報入力シート!E:E,※集計※障害学生情報入力シート!D115,1))</f>
        <v/>
      </c>
      <c r="C93" s="172" t="str">
        <f>IF(※集計※障害学生情報入力シート!D115="","",INDEX(障害学生情報入力シート!F:F,※集計※障害学生情報入力シート!D115,1))</f>
        <v/>
      </c>
      <c r="D93" s="173" t="str">
        <f>IF(※集計※障害学生情報入力シート!D115="","",INDEX(障害学生情報入力シート!$I:$I,※集計※障害学生情報入力シート!D115,1))</f>
        <v/>
      </c>
      <c r="E93" s="174">
        <f t="shared" si="1"/>
        <v>0</v>
      </c>
      <c r="F93" s="175" t="str">
        <f>IF(※集計※障害学生情報入力シート!D115="","",INDEX(※集計※障害学生情報入力シート!K:K,※集計※障害学生情報入力シート!D115,1))</f>
        <v/>
      </c>
      <c r="G93" s="169" t="str">
        <f>IF(※集計※障害学生情報入力シート!D115="","",INDEX(障害学生情報入力シート!D:D,※集計※障害学生情報入力シート!D115,1))</f>
        <v/>
      </c>
    </row>
    <row r="94" spans="1:7" x14ac:dyDescent="0.4">
      <c r="A94" s="164">
        <v>88</v>
      </c>
      <c r="B94" s="171" t="str">
        <f>IF(※集計※障害学生情報入力シート!D116="","",INDEX(障害学生情報入力シート!E:E,※集計※障害学生情報入力シート!D116,1))</f>
        <v/>
      </c>
      <c r="C94" s="172" t="str">
        <f>IF(※集計※障害学生情報入力シート!D116="","",INDEX(障害学生情報入力シート!F:F,※集計※障害学生情報入力シート!D116,1))</f>
        <v/>
      </c>
      <c r="D94" s="173" t="str">
        <f>IF(※集計※障害学生情報入力シート!D116="","",INDEX(障害学生情報入力シート!$I:$I,※集計※障害学生情報入力シート!D116,1))</f>
        <v/>
      </c>
      <c r="E94" s="174">
        <f t="shared" si="1"/>
        <v>0</v>
      </c>
      <c r="F94" s="175" t="str">
        <f>IF(※集計※障害学生情報入力シート!D116="","",INDEX(※集計※障害学生情報入力シート!K:K,※集計※障害学生情報入力シート!D116,1))</f>
        <v/>
      </c>
      <c r="G94" s="169" t="str">
        <f>IF(※集計※障害学生情報入力シート!D116="","",INDEX(障害学生情報入力シート!D:D,※集計※障害学生情報入力シート!D116,1))</f>
        <v/>
      </c>
    </row>
    <row r="95" spans="1:7" x14ac:dyDescent="0.4">
      <c r="A95" s="164">
        <v>89</v>
      </c>
      <c r="B95" s="171" t="str">
        <f>IF(※集計※障害学生情報入力シート!D117="","",INDEX(障害学生情報入力シート!E:E,※集計※障害学生情報入力シート!D117,1))</f>
        <v/>
      </c>
      <c r="C95" s="172" t="str">
        <f>IF(※集計※障害学生情報入力シート!D117="","",INDEX(障害学生情報入力シート!F:F,※集計※障害学生情報入力シート!D117,1))</f>
        <v/>
      </c>
      <c r="D95" s="173" t="str">
        <f>IF(※集計※障害学生情報入力シート!D117="","",INDEX(障害学生情報入力シート!$I:$I,※集計※障害学生情報入力シート!D117,1))</f>
        <v/>
      </c>
      <c r="E95" s="174">
        <f t="shared" si="1"/>
        <v>0</v>
      </c>
      <c r="F95" s="175" t="str">
        <f>IF(※集計※障害学生情報入力シート!D117="","",INDEX(※集計※障害学生情報入力シート!K:K,※集計※障害学生情報入力シート!D117,1))</f>
        <v/>
      </c>
      <c r="G95" s="169" t="str">
        <f>IF(※集計※障害学生情報入力シート!D117="","",INDEX(障害学生情報入力シート!D:D,※集計※障害学生情報入力シート!D117,1))</f>
        <v/>
      </c>
    </row>
    <row r="96" spans="1:7" x14ac:dyDescent="0.4">
      <c r="A96" s="164">
        <v>90</v>
      </c>
      <c r="B96" s="171" t="str">
        <f>IF(※集計※障害学生情報入力シート!D118="","",INDEX(障害学生情報入力シート!E:E,※集計※障害学生情報入力シート!D118,1))</f>
        <v/>
      </c>
      <c r="C96" s="172" t="str">
        <f>IF(※集計※障害学生情報入力シート!D118="","",INDEX(障害学生情報入力シート!F:F,※集計※障害学生情報入力シート!D118,1))</f>
        <v/>
      </c>
      <c r="D96" s="173" t="str">
        <f>IF(※集計※障害学生情報入力シート!D118="","",INDEX(障害学生情報入力シート!$I:$I,※集計※障害学生情報入力シート!D118,1))</f>
        <v/>
      </c>
      <c r="E96" s="174">
        <f t="shared" si="1"/>
        <v>0</v>
      </c>
      <c r="F96" s="175" t="str">
        <f>IF(※集計※障害学生情報入力シート!D118="","",INDEX(※集計※障害学生情報入力シート!K:K,※集計※障害学生情報入力シート!D118,1))</f>
        <v/>
      </c>
      <c r="G96" s="169" t="str">
        <f>IF(※集計※障害学生情報入力シート!D118="","",INDEX(障害学生情報入力シート!D:D,※集計※障害学生情報入力シート!D118,1))</f>
        <v/>
      </c>
    </row>
    <row r="97" spans="1:7" x14ac:dyDescent="0.4">
      <c r="A97" s="164">
        <v>91</v>
      </c>
      <c r="B97" s="171" t="str">
        <f>IF(※集計※障害学生情報入力シート!D119="","",INDEX(障害学生情報入力シート!E:E,※集計※障害学生情報入力シート!D119,1))</f>
        <v/>
      </c>
      <c r="C97" s="172" t="str">
        <f>IF(※集計※障害学生情報入力シート!D119="","",INDEX(障害学生情報入力シート!F:F,※集計※障害学生情報入力シート!D119,1))</f>
        <v/>
      </c>
      <c r="D97" s="173" t="str">
        <f>IF(※集計※障害学生情報入力シート!D119="","",INDEX(障害学生情報入力シート!$I:$I,※集計※障害学生情報入力シート!D119,1))</f>
        <v/>
      </c>
      <c r="E97" s="174">
        <f t="shared" si="1"/>
        <v>0</v>
      </c>
      <c r="F97" s="175" t="str">
        <f>IF(※集計※障害学生情報入力シート!D119="","",INDEX(※集計※障害学生情報入力シート!K:K,※集計※障害学生情報入力シート!D119,1))</f>
        <v/>
      </c>
      <c r="G97" s="169" t="str">
        <f>IF(※集計※障害学生情報入力シート!D119="","",INDEX(障害学生情報入力シート!D:D,※集計※障害学生情報入力シート!D119,1))</f>
        <v/>
      </c>
    </row>
    <row r="98" spans="1:7" x14ac:dyDescent="0.4">
      <c r="A98" s="164">
        <v>92</v>
      </c>
      <c r="B98" s="171" t="str">
        <f>IF(※集計※障害学生情報入力シート!D120="","",INDEX(障害学生情報入力シート!E:E,※集計※障害学生情報入力シート!D120,1))</f>
        <v/>
      </c>
      <c r="C98" s="172" t="str">
        <f>IF(※集計※障害学生情報入力シート!D120="","",INDEX(障害学生情報入力シート!F:F,※集計※障害学生情報入力シート!D120,1))</f>
        <v/>
      </c>
      <c r="D98" s="173" t="str">
        <f>IF(※集計※障害学生情報入力シート!D120="","",INDEX(障害学生情報入力シート!$I:$I,※集計※障害学生情報入力シート!D120,1))</f>
        <v/>
      </c>
      <c r="E98" s="174">
        <f t="shared" si="1"/>
        <v>0</v>
      </c>
      <c r="F98" s="175" t="str">
        <f>IF(※集計※障害学生情報入力シート!D120="","",INDEX(※集計※障害学生情報入力シート!K:K,※集計※障害学生情報入力シート!D120,1))</f>
        <v/>
      </c>
      <c r="G98" s="169" t="str">
        <f>IF(※集計※障害学生情報入力シート!D120="","",INDEX(障害学生情報入力シート!D:D,※集計※障害学生情報入力シート!D120,1))</f>
        <v/>
      </c>
    </row>
    <row r="99" spans="1:7" x14ac:dyDescent="0.4">
      <c r="A99" s="164">
        <v>93</v>
      </c>
      <c r="B99" s="171" t="str">
        <f>IF(※集計※障害学生情報入力シート!D121="","",INDEX(障害学生情報入力シート!E:E,※集計※障害学生情報入力シート!D121,1))</f>
        <v/>
      </c>
      <c r="C99" s="172" t="str">
        <f>IF(※集計※障害学生情報入力シート!D121="","",INDEX(障害学生情報入力シート!F:F,※集計※障害学生情報入力シート!D121,1))</f>
        <v/>
      </c>
      <c r="D99" s="173" t="str">
        <f>IF(※集計※障害学生情報入力シート!D121="","",INDEX(障害学生情報入力シート!$I:$I,※集計※障害学生情報入力シート!D121,1))</f>
        <v/>
      </c>
      <c r="E99" s="174">
        <f t="shared" si="1"/>
        <v>0</v>
      </c>
      <c r="F99" s="175" t="str">
        <f>IF(※集計※障害学生情報入力シート!D121="","",INDEX(※集計※障害学生情報入力シート!K:K,※集計※障害学生情報入力シート!D121,1))</f>
        <v/>
      </c>
      <c r="G99" s="169" t="str">
        <f>IF(※集計※障害学生情報入力シート!D121="","",INDEX(障害学生情報入力シート!D:D,※集計※障害学生情報入力シート!D121,1))</f>
        <v/>
      </c>
    </row>
    <row r="100" spans="1:7" x14ac:dyDescent="0.4">
      <c r="A100" s="164">
        <v>94</v>
      </c>
      <c r="B100" s="171" t="str">
        <f>IF(※集計※障害学生情報入力シート!D122="","",INDEX(障害学生情報入力シート!E:E,※集計※障害学生情報入力シート!D122,1))</f>
        <v/>
      </c>
      <c r="C100" s="172" t="str">
        <f>IF(※集計※障害学生情報入力シート!D122="","",INDEX(障害学生情報入力シート!F:F,※集計※障害学生情報入力シート!D122,1))</f>
        <v/>
      </c>
      <c r="D100" s="173" t="str">
        <f>IF(※集計※障害学生情報入力シート!D122="","",INDEX(障害学生情報入力シート!$I:$I,※集計※障害学生情報入力シート!D122,1))</f>
        <v/>
      </c>
      <c r="E100" s="174">
        <f t="shared" si="1"/>
        <v>0</v>
      </c>
      <c r="F100" s="175" t="str">
        <f>IF(※集計※障害学生情報入力シート!D122="","",INDEX(※集計※障害学生情報入力シート!K:K,※集計※障害学生情報入力シート!D122,1))</f>
        <v/>
      </c>
      <c r="G100" s="169" t="str">
        <f>IF(※集計※障害学生情報入力シート!D122="","",INDEX(障害学生情報入力シート!D:D,※集計※障害学生情報入力シート!D122,1))</f>
        <v/>
      </c>
    </row>
    <row r="101" spans="1:7" x14ac:dyDescent="0.4">
      <c r="A101" s="164">
        <v>95</v>
      </c>
      <c r="B101" s="171" t="str">
        <f>IF(※集計※障害学生情報入力シート!D123="","",INDEX(障害学生情報入力シート!E:E,※集計※障害学生情報入力シート!D123,1))</f>
        <v/>
      </c>
      <c r="C101" s="172" t="str">
        <f>IF(※集計※障害学生情報入力シート!D123="","",INDEX(障害学生情報入力シート!F:F,※集計※障害学生情報入力シート!D123,1))</f>
        <v/>
      </c>
      <c r="D101" s="173" t="str">
        <f>IF(※集計※障害学生情報入力シート!D123="","",INDEX(障害学生情報入力シート!$I:$I,※集計※障害学生情報入力シート!D123,1))</f>
        <v/>
      </c>
      <c r="E101" s="174">
        <f t="shared" si="1"/>
        <v>0</v>
      </c>
      <c r="F101" s="175" t="str">
        <f>IF(※集計※障害学生情報入力シート!D123="","",INDEX(※集計※障害学生情報入力シート!K:K,※集計※障害学生情報入力シート!D123,1))</f>
        <v/>
      </c>
      <c r="G101" s="169" t="str">
        <f>IF(※集計※障害学生情報入力シート!D123="","",INDEX(障害学生情報入力シート!D:D,※集計※障害学生情報入力シート!D123,1))</f>
        <v/>
      </c>
    </row>
    <row r="102" spans="1:7" x14ac:dyDescent="0.4">
      <c r="A102" s="164">
        <v>96</v>
      </c>
      <c r="B102" s="171" t="str">
        <f>IF(※集計※障害学生情報入力シート!D124="","",INDEX(障害学生情報入力シート!E:E,※集計※障害学生情報入力シート!D124,1))</f>
        <v/>
      </c>
      <c r="C102" s="172" t="str">
        <f>IF(※集計※障害学生情報入力シート!D124="","",INDEX(障害学生情報入力シート!F:F,※集計※障害学生情報入力シート!D124,1))</f>
        <v/>
      </c>
      <c r="D102" s="173" t="str">
        <f>IF(※集計※障害学生情報入力シート!D124="","",INDEX(障害学生情報入力シート!$I:$I,※集計※障害学生情報入力シート!D124,1))</f>
        <v/>
      </c>
      <c r="E102" s="174">
        <f t="shared" si="1"/>
        <v>0</v>
      </c>
      <c r="F102" s="175" t="str">
        <f>IF(※集計※障害学生情報入力シート!D124="","",INDEX(※集計※障害学生情報入力シート!K:K,※集計※障害学生情報入力シート!D124,1))</f>
        <v/>
      </c>
      <c r="G102" s="169" t="str">
        <f>IF(※集計※障害学生情報入力シート!D124="","",INDEX(障害学生情報入力シート!D:D,※集計※障害学生情報入力シート!D124,1))</f>
        <v/>
      </c>
    </row>
    <row r="103" spans="1:7" x14ac:dyDescent="0.4">
      <c r="A103" s="164">
        <v>97</v>
      </c>
      <c r="B103" s="171" t="str">
        <f>IF(※集計※障害学生情報入力シート!D125="","",INDEX(障害学生情報入力シート!E:E,※集計※障害学生情報入力シート!D125,1))</f>
        <v/>
      </c>
      <c r="C103" s="172" t="str">
        <f>IF(※集計※障害学生情報入力シート!D125="","",INDEX(障害学生情報入力シート!F:F,※集計※障害学生情報入力シート!D125,1))</f>
        <v/>
      </c>
      <c r="D103" s="173" t="str">
        <f>IF(※集計※障害学生情報入力シート!D125="","",INDEX(障害学生情報入力シート!$I:$I,※集計※障害学生情報入力シート!D125,1))</f>
        <v/>
      </c>
      <c r="E103" s="174">
        <f t="shared" si="1"/>
        <v>0</v>
      </c>
      <c r="F103" s="175" t="str">
        <f>IF(※集計※障害学生情報入力シート!D125="","",INDEX(※集計※障害学生情報入力シート!K:K,※集計※障害学生情報入力シート!D125,1))</f>
        <v/>
      </c>
      <c r="G103" s="169" t="str">
        <f>IF(※集計※障害学生情報入力シート!D125="","",INDEX(障害学生情報入力シート!D:D,※集計※障害学生情報入力シート!D125,1))</f>
        <v/>
      </c>
    </row>
    <row r="104" spans="1:7" x14ac:dyDescent="0.4">
      <c r="A104" s="164">
        <v>98</v>
      </c>
      <c r="B104" s="171" t="str">
        <f>IF(※集計※障害学生情報入力シート!D126="","",INDEX(障害学生情報入力シート!E:E,※集計※障害学生情報入力シート!D126,1))</f>
        <v/>
      </c>
      <c r="C104" s="172" t="str">
        <f>IF(※集計※障害学生情報入力シート!D126="","",INDEX(障害学生情報入力シート!F:F,※集計※障害学生情報入力シート!D126,1))</f>
        <v/>
      </c>
      <c r="D104" s="173" t="str">
        <f>IF(※集計※障害学生情報入力シート!D126="","",INDEX(障害学生情報入力シート!$I:$I,※集計※障害学生情報入力シート!D126,1))</f>
        <v/>
      </c>
      <c r="E104" s="174">
        <f t="shared" si="1"/>
        <v>0</v>
      </c>
      <c r="F104" s="175" t="str">
        <f>IF(※集計※障害学生情報入力シート!D126="","",INDEX(※集計※障害学生情報入力シート!K:K,※集計※障害学生情報入力シート!D126,1))</f>
        <v/>
      </c>
      <c r="G104" s="169" t="str">
        <f>IF(※集計※障害学生情報入力シート!D126="","",INDEX(障害学生情報入力シート!D:D,※集計※障害学生情報入力シート!D126,1))</f>
        <v/>
      </c>
    </row>
    <row r="105" spans="1:7" x14ac:dyDescent="0.4">
      <c r="A105" s="164">
        <v>99</v>
      </c>
      <c r="B105" s="171" t="str">
        <f>IF(※集計※障害学生情報入力シート!D127="","",INDEX(障害学生情報入力シート!E:E,※集計※障害学生情報入力シート!D127,1))</f>
        <v/>
      </c>
      <c r="C105" s="172" t="str">
        <f>IF(※集計※障害学生情報入力シート!D127="","",INDEX(障害学生情報入力シート!F:F,※集計※障害学生情報入力シート!D127,1))</f>
        <v/>
      </c>
      <c r="D105" s="173" t="str">
        <f>IF(※集計※障害学生情報入力シート!D127="","",INDEX(障害学生情報入力シート!$I:$I,※集計※障害学生情報入力シート!D127,1))</f>
        <v/>
      </c>
      <c r="E105" s="174">
        <f t="shared" si="1"/>
        <v>0</v>
      </c>
      <c r="F105" s="175" t="str">
        <f>IF(※集計※障害学生情報入力シート!D127="","",INDEX(※集計※障害学生情報入力シート!K:K,※集計※障害学生情報入力シート!D127,1))</f>
        <v/>
      </c>
      <c r="G105" s="169" t="str">
        <f>IF(※集計※障害学生情報入力シート!D127="","",INDEX(障害学生情報入力シート!D:D,※集計※障害学生情報入力シート!D127,1))</f>
        <v/>
      </c>
    </row>
    <row r="106" spans="1:7" s="152" customFormat="1" ht="19.5" customHeight="1" thickBot="1" x14ac:dyDescent="0.45">
      <c r="A106" s="176">
        <v>100</v>
      </c>
      <c r="B106" s="177" t="str">
        <f>IF(※集計※障害学生情報入力シート!D128="","",INDEX(障害学生情報入力シート!E:E,※集計※障害学生情報入力シート!D128,1))</f>
        <v/>
      </c>
      <c r="C106" s="178" t="str">
        <f>IF(※集計※障害学生情報入力シート!D128="","",INDEX(障害学生情報入力シート!F:F,※集計※障害学生情報入力シート!D128,1))</f>
        <v/>
      </c>
      <c r="D106" s="179" t="str">
        <f>IF(※集計※障害学生情報入力シート!D128="","",INDEX(障害学生情報入力シート!$I:$I,※集計※障害学生情報入力シート!D128,1))</f>
        <v/>
      </c>
      <c r="E106" s="180">
        <f t="shared" si="1"/>
        <v>0</v>
      </c>
      <c r="F106" s="119" t="str">
        <f>IF(※集計※障害学生情報入力シート!D128="","",INDEX(※集計※障害学生情報入力シート!K:K,※集計※障害学生情報入力シート!D128,1))</f>
        <v/>
      </c>
      <c r="G106" s="181" t="str">
        <f>IF(※集計※障害学生情報入力シート!D128="","",INDEX(障害学生情報入力シート!D:D,※集計※障害学生情報入力シート!D128,1))</f>
        <v/>
      </c>
    </row>
    <row r="107" spans="1:7" s="152" customFormat="1" ht="30.75" customHeight="1" thickTop="1" thickBot="1" x14ac:dyDescent="0.45">
      <c r="A107" s="2457" t="s">
        <v>1588</v>
      </c>
      <c r="B107" s="2458"/>
      <c r="C107" s="2458"/>
      <c r="D107" s="2459"/>
      <c r="E107" s="182">
        <f>SUM(E7:E106)</f>
        <v>0</v>
      </c>
      <c r="F107" s="183">
        <f>SUM(F7:F106)</f>
        <v>0</v>
      </c>
      <c r="G107" s="183"/>
    </row>
    <row r="108" spans="1:7" s="35" customFormat="1" ht="21" customHeight="1" x14ac:dyDescent="0.25">
      <c r="A108" s="24"/>
      <c r="B108" s="24"/>
      <c r="C108" s="24"/>
      <c r="D108" s="24"/>
      <c r="E108" s="24"/>
      <c r="F108" s="152"/>
    </row>
    <row r="109" spans="1:7" ht="14.25" customHeight="1" x14ac:dyDescent="0.4">
      <c r="C109" s="184" t="s">
        <v>1451</v>
      </c>
      <c r="D109" s="185" t="s">
        <v>1450</v>
      </c>
      <c r="E109" s="185">
        <f>SUMIFS($E$7:$E$106,$B$7:$B$106,$C$109,$C$7:$C$106,$D109)</f>
        <v>0</v>
      </c>
      <c r="F109" s="186">
        <f>SUMIFS($F$7:$F$106,$B$7:$B$106,$C$109,$C$7:$C$106,$D109)</f>
        <v>0</v>
      </c>
    </row>
    <row r="110" spans="1:7" x14ac:dyDescent="0.4">
      <c r="C110" s="184"/>
      <c r="D110" s="185" t="s">
        <v>1453</v>
      </c>
      <c r="E110" s="185">
        <f t="shared" ref="E110:E120" si="2">SUMIFS($E$7:$E$106,$B$7:$B$106,$C$109,$C$7:$C$106,$D110)</f>
        <v>0</v>
      </c>
      <c r="F110" s="186">
        <f t="shared" ref="F110:F120" si="3">SUMIFS($F$7:$F$106,$B$7:$B$106,$C$109,$C$7:$C$106,$D110)</f>
        <v>0</v>
      </c>
    </row>
    <row r="111" spans="1:7" x14ac:dyDescent="0.4">
      <c r="C111" s="184"/>
      <c r="D111" s="185" t="s">
        <v>1456</v>
      </c>
      <c r="E111" s="185">
        <f t="shared" si="2"/>
        <v>0</v>
      </c>
      <c r="F111" s="186">
        <f t="shared" si="3"/>
        <v>0</v>
      </c>
    </row>
    <row r="112" spans="1:7" x14ac:dyDescent="0.4">
      <c r="C112" s="184"/>
      <c r="D112" s="185" t="s">
        <v>1458</v>
      </c>
      <c r="E112" s="185">
        <f t="shared" si="2"/>
        <v>0</v>
      </c>
      <c r="F112" s="186">
        <f t="shared" si="3"/>
        <v>0</v>
      </c>
    </row>
    <row r="113" spans="3:6" x14ac:dyDescent="0.4">
      <c r="C113" s="184"/>
      <c r="D113" s="185" t="s">
        <v>1463</v>
      </c>
      <c r="E113" s="185">
        <f t="shared" si="2"/>
        <v>0</v>
      </c>
      <c r="F113" s="186">
        <f t="shared" si="3"/>
        <v>0</v>
      </c>
    </row>
    <row r="114" spans="3:6" ht="13.5" customHeight="1" x14ac:dyDescent="0.4">
      <c r="C114" s="184"/>
      <c r="D114" s="185" t="s">
        <v>1466</v>
      </c>
      <c r="E114" s="185">
        <f t="shared" si="2"/>
        <v>0</v>
      </c>
      <c r="F114" s="186">
        <f t="shared" si="3"/>
        <v>0</v>
      </c>
    </row>
    <row r="115" spans="3:6" ht="13.5" customHeight="1" x14ac:dyDescent="0.4">
      <c r="C115" s="184"/>
      <c r="D115" s="185" t="s">
        <v>1467</v>
      </c>
      <c r="E115" s="185">
        <f t="shared" si="2"/>
        <v>0</v>
      </c>
      <c r="F115" s="186">
        <f t="shared" si="3"/>
        <v>0</v>
      </c>
    </row>
    <row r="116" spans="3:6" ht="13.5" customHeight="1" x14ac:dyDescent="0.4">
      <c r="C116" s="184"/>
      <c r="D116" s="185" t="s">
        <v>1468</v>
      </c>
      <c r="E116" s="185">
        <f t="shared" si="2"/>
        <v>0</v>
      </c>
      <c r="F116" s="186">
        <f t="shared" si="3"/>
        <v>0</v>
      </c>
    </row>
    <row r="117" spans="3:6" ht="13.5" customHeight="1" x14ac:dyDescent="0.4">
      <c r="C117" s="184"/>
      <c r="D117" s="185" t="s">
        <v>1469</v>
      </c>
      <c r="E117" s="185">
        <f t="shared" si="2"/>
        <v>0</v>
      </c>
      <c r="F117" s="186">
        <f t="shared" si="3"/>
        <v>0</v>
      </c>
    </row>
    <row r="118" spans="3:6" ht="14.25" customHeight="1" x14ac:dyDescent="0.4">
      <c r="C118" s="184"/>
      <c r="D118" s="185" t="s">
        <v>1471</v>
      </c>
      <c r="E118" s="185">
        <f t="shared" si="2"/>
        <v>0</v>
      </c>
      <c r="F118" s="186">
        <f t="shared" si="3"/>
        <v>0</v>
      </c>
    </row>
    <row r="119" spans="3:6" ht="15.75" customHeight="1" x14ac:dyDescent="0.4">
      <c r="C119" s="184"/>
      <c r="D119" s="185" t="s">
        <v>1473</v>
      </c>
      <c r="E119" s="185">
        <f t="shared" si="2"/>
        <v>0</v>
      </c>
      <c r="F119" s="186">
        <f t="shared" si="3"/>
        <v>0</v>
      </c>
    </row>
    <row r="120" spans="3:6" ht="15" customHeight="1" x14ac:dyDescent="0.4">
      <c r="C120" s="184"/>
      <c r="D120" s="185" t="s">
        <v>1475</v>
      </c>
      <c r="E120" s="185">
        <f t="shared" si="2"/>
        <v>0</v>
      </c>
      <c r="F120" s="186">
        <f t="shared" si="3"/>
        <v>0</v>
      </c>
    </row>
    <row r="121" spans="3:6" x14ac:dyDescent="0.4">
      <c r="C121" s="184" t="s">
        <v>1454</v>
      </c>
      <c r="D121" s="185" t="s">
        <v>1450</v>
      </c>
      <c r="E121" s="185">
        <f>SUMIFS($E$7:$E$106,$B$7:$B$106,$C$121,$C$7:$C$106,$D121)</f>
        <v>0</v>
      </c>
      <c r="F121" s="186">
        <f>SUMIFS($F$7:$F$106,$B$7:$B$106,$C$121,$C$7:$C$106,$D121)</f>
        <v>0</v>
      </c>
    </row>
    <row r="122" spans="3:6" x14ac:dyDescent="0.4">
      <c r="C122" s="184"/>
      <c r="D122" s="185" t="s">
        <v>1453</v>
      </c>
      <c r="E122" s="185">
        <f t="shared" ref="E122:E132" si="4">SUMIFS($E$7:$E$106,$B$7:$B$106,$C$121,$C$7:$C$106,$D122)</f>
        <v>0</v>
      </c>
      <c r="F122" s="186">
        <f t="shared" ref="F122:F132" si="5">SUMIFS($F$7:$F$106,$B$7:$B$106,$C$121,$C$7:$C$106,$D122)</f>
        <v>0</v>
      </c>
    </row>
    <row r="123" spans="3:6" x14ac:dyDescent="0.4">
      <c r="C123" s="184"/>
      <c r="D123" s="185" t="s">
        <v>1456</v>
      </c>
      <c r="E123" s="185">
        <f t="shared" si="4"/>
        <v>0</v>
      </c>
      <c r="F123" s="186">
        <f t="shared" si="5"/>
        <v>0</v>
      </c>
    </row>
    <row r="124" spans="3:6" x14ac:dyDescent="0.4">
      <c r="C124" s="184"/>
      <c r="D124" s="185" t="s">
        <v>1458</v>
      </c>
      <c r="E124" s="185">
        <f t="shared" si="4"/>
        <v>0</v>
      </c>
      <c r="F124" s="186">
        <f t="shared" si="5"/>
        <v>0</v>
      </c>
    </row>
    <row r="125" spans="3:6" x14ac:dyDescent="0.4">
      <c r="C125" s="184"/>
      <c r="D125" s="185" t="s">
        <v>1463</v>
      </c>
      <c r="E125" s="185">
        <f t="shared" si="4"/>
        <v>0</v>
      </c>
      <c r="F125" s="186">
        <f t="shared" si="5"/>
        <v>0</v>
      </c>
    </row>
    <row r="126" spans="3:6" x14ac:dyDescent="0.4">
      <c r="C126" s="184"/>
      <c r="D126" s="185" t="s">
        <v>1466</v>
      </c>
      <c r="E126" s="185">
        <f t="shared" si="4"/>
        <v>0</v>
      </c>
      <c r="F126" s="186">
        <f t="shared" si="5"/>
        <v>0</v>
      </c>
    </row>
    <row r="127" spans="3:6" x14ac:dyDescent="0.4">
      <c r="C127" s="184"/>
      <c r="D127" s="185" t="s">
        <v>1467</v>
      </c>
      <c r="E127" s="185">
        <f t="shared" si="4"/>
        <v>0</v>
      </c>
      <c r="F127" s="186">
        <f t="shared" si="5"/>
        <v>0</v>
      </c>
    </row>
    <row r="128" spans="3:6" x14ac:dyDescent="0.4">
      <c r="C128" s="184"/>
      <c r="D128" s="185" t="s">
        <v>1468</v>
      </c>
      <c r="E128" s="185">
        <f t="shared" si="4"/>
        <v>0</v>
      </c>
      <c r="F128" s="186">
        <f t="shared" si="5"/>
        <v>0</v>
      </c>
    </row>
    <row r="129" spans="1:6" x14ac:dyDescent="0.4">
      <c r="C129" s="184"/>
      <c r="D129" s="185" t="s">
        <v>1469</v>
      </c>
      <c r="E129" s="185">
        <f t="shared" si="4"/>
        <v>0</v>
      </c>
      <c r="F129" s="186">
        <f t="shared" si="5"/>
        <v>0</v>
      </c>
    </row>
    <row r="130" spans="1:6" x14ac:dyDescent="0.4">
      <c r="C130" s="184"/>
      <c r="D130" s="185" t="s">
        <v>1471</v>
      </c>
      <c r="E130" s="185">
        <f t="shared" si="4"/>
        <v>0</v>
      </c>
      <c r="F130" s="186">
        <f t="shared" si="5"/>
        <v>0</v>
      </c>
    </row>
    <row r="131" spans="1:6" x14ac:dyDescent="0.4">
      <c r="C131" s="184"/>
      <c r="D131" s="185" t="s">
        <v>1473</v>
      </c>
      <c r="E131" s="185">
        <f t="shared" si="4"/>
        <v>0</v>
      </c>
      <c r="F131" s="186">
        <f t="shared" si="5"/>
        <v>0</v>
      </c>
    </row>
    <row r="132" spans="1:6" x14ac:dyDescent="0.4">
      <c r="C132" s="184"/>
      <c r="D132" s="185" t="s">
        <v>1475</v>
      </c>
      <c r="E132" s="185">
        <f t="shared" si="4"/>
        <v>0</v>
      </c>
      <c r="F132" s="186">
        <f t="shared" si="5"/>
        <v>0</v>
      </c>
    </row>
    <row r="133" spans="1:6" x14ac:dyDescent="0.4">
      <c r="C133" s="184" t="s">
        <v>1457</v>
      </c>
      <c r="D133" s="185" t="s">
        <v>1450</v>
      </c>
      <c r="E133" s="185">
        <f>SUMIFS($E$7:$E$106,$B$7:$B$106,$C$133,$C$7:$C$106,$D133)</f>
        <v>0</v>
      </c>
      <c r="F133" s="186">
        <f>SUMIFS($F$7:$F$106,$B$7:$B$106,$C$133,$C$7:$C$106,$D133)</f>
        <v>0</v>
      </c>
    </row>
    <row r="134" spans="1:6" x14ac:dyDescent="0.4">
      <c r="C134" s="184"/>
      <c r="D134" s="185" t="s">
        <v>1453</v>
      </c>
      <c r="E134" s="185">
        <f t="shared" ref="E134:E144" si="6">SUMIFS($E$7:$E$106,$B$7:$B$106,$C$133,$C$7:$C$106,$D134)</f>
        <v>0</v>
      </c>
      <c r="F134" s="186">
        <f t="shared" ref="F134:F144" si="7">SUMIFS($F$7:$F$106,$B$7:$B$106,$C$133,$C$7:$C$106,$D134)</f>
        <v>0</v>
      </c>
    </row>
    <row r="135" spans="1:6" x14ac:dyDescent="0.4">
      <c r="C135" s="184"/>
      <c r="D135" s="185" t="s">
        <v>1456</v>
      </c>
      <c r="E135" s="185">
        <f t="shared" si="6"/>
        <v>0</v>
      </c>
      <c r="F135" s="186">
        <f t="shared" si="7"/>
        <v>0</v>
      </c>
    </row>
    <row r="136" spans="1:6" x14ac:dyDescent="0.4">
      <c r="C136" s="184"/>
      <c r="D136" s="185" t="s">
        <v>1458</v>
      </c>
      <c r="E136" s="185">
        <f t="shared" si="6"/>
        <v>0</v>
      </c>
      <c r="F136" s="186">
        <f t="shared" si="7"/>
        <v>0</v>
      </c>
    </row>
    <row r="137" spans="1:6" x14ac:dyDescent="0.4">
      <c r="C137" s="184"/>
      <c r="D137" s="185" t="s">
        <v>1463</v>
      </c>
      <c r="E137" s="185">
        <f t="shared" si="6"/>
        <v>0</v>
      </c>
      <c r="F137" s="186">
        <f t="shared" si="7"/>
        <v>0</v>
      </c>
    </row>
    <row r="138" spans="1:6" x14ac:dyDescent="0.4">
      <c r="C138" s="184"/>
      <c r="D138" s="185" t="s">
        <v>1466</v>
      </c>
      <c r="E138" s="185">
        <f t="shared" si="6"/>
        <v>0</v>
      </c>
      <c r="F138" s="186">
        <f t="shared" si="7"/>
        <v>0</v>
      </c>
    </row>
    <row r="139" spans="1:6" x14ac:dyDescent="0.4">
      <c r="C139" s="184"/>
      <c r="D139" s="185" t="s">
        <v>1467</v>
      </c>
      <c r="E139" s="185">
        <f t="shared" si="6"/>
        <v>0</v>
      </c>
      <c r="F139" s="186">
        <f t="shared" si="7"/>
        <v>0</v>
      </c>
    </row>
    <row r="140" spans="1:6" x14ac:dyDescent="0.4">
      <c r="C140" s="184"/>
      <c r="D140" s="185" t="s">
        <v>1468</v>
      </c>
      <c r="E140" s="185">
        <f t="shared" si="6"/>
        <v>0</v>
      </c>
      <c r="F140" s="186">
        <f t="shared" si="7"/>
        <v>0</v>
      </c>
    </row>
    <row r="141" spans="1:6" s="152" customFormat="1" ht="19.5" customHeight="1" x14ac:dyDescent="0.4">
      <c r="A141" s="24"/>
      <c r="B141" s="24"/>
      <c r="C141" s="184"/>
      <c r="D141" s="185" t="s">
        <v>1469</v>
      </c>
      <c r="E141" s="185">
        <f t="shared" si="6"/>
        <v>0</v>
      </c>
      <c r="F141" s="186">
        <f t="shared" si="7"/>
        <v>0</v>
      </c>
    </row>
    <row r="142" spans="1:6" ht="18.75" customHeight="1" x14ac:dyDescent="0.4">
      <c r="C142" s="184"/>
      <c r="D142" s="185" t="s">
        <v>1471</v>
      </c>
      <c r="E142" s="185">
        <f t="shared" si="6"/>
        <v>0</v>
      </c>
      <c r="F142" s="186">
        <f t="shared" si="7"/>
        <v>0</v>
      </c>
    </row>
    <row r="143" spans="1:6" s="35" customFormat="1" ht="20.25" customHeight="1" x14ac:dyDescent="0.25">
      <c r="A143" s="24"/>
      <c r="B143" s="24"/>
      <c r="C143" s="184"/>
      <c r="D143" s="185" t="s">
        <v>1473</v>
      </c>
      <c r="E143" s="185">
        <f t="shared" si="6"/>
        <v>0</v>
      </c>
      <c r="F143" s="186">
        <f t="shared" si="7"/>
        <v>0</v>
      </c>
    </row>
    <row r="144" spans="1:6" ht="13.5" customHeight="1" x14ac:dyDescent="0.4">
      <c r="C144" s="184"/>
      <c r="D144" s="185" t="s">
        <v>1475</v>
      </c>
      <c r="E144" s="185">
        <f t="shared" si="6"/>
        <v>0</v>
      </c>
      <c r="F144" s="186">
        <f t="shared" si="7"/>
        <v>0</v>
      </c>
    </row>
    <row r="145" spans="3:6" ht="72.75" customHeight="1" x14ac:dyDescent="0.4">
      <c r="C145" s="184" t="s">
        <v>1459</v>
      </c>
      <c r="D145" s="185" t="s">
        <v>1450</v>
      </c>
      <c r="E145" s="185">
        <f>SUMIFS($E$7:$E$106,$B$7:$B$106,$C$145,$C$7:$C$106,$D145)</f>
        <v>0</v>
      </c>
      <c r="F145" s="186">
        <f>SUMIFS($F$7:$F$106,$B$7:$B$106,$C$145,$C$7:$C$106,$D145)</f>
        <v>0</v>
      </c>
    </row>
    <row r="146" spans="3:6" x14ac:dyDescent="0.4">
      <c r="C146" s="184"/>
      <c r="D146" s="185" t="s">
        <v>1453</v>
      </c>
      <c r="E146" s="185">
        <f t="shared" ref="E146:E156" si="8">SUMIFS($E$7:$E$106,$B$7:$B$106,$C$145,$C$7:$C$106,$D146)</f>
        <v>0</v>
      </c>
      <c r="F146" s="186">
        <f t="shared" ref="F146:F156" si="9">SUMIFS($F$7:$F$106,$B$7:$B$106,$C$145,$C$7:$C$106,$D146)</f>
        <v>0</v>
      </c>
    </row>
    <row r="147" spans="3:6" x14ac:dyDescent="0.4">
      <c r="C147" s="184"/>
      <c r="D147" s="185" t="s">
        <v>1456</v>
      </c>
      <c r="E147" s="185">
        <f t="shared" si="8"/>
        <v>0</v>
      </c>
      <c r="F147" s="186">
        <f t="shared" si="9"/>
        <v>0</v>
      </c>
    </row>
    <row r="148" spans="3:6" x14ac:dyDescent="0.4">
      <c r="C148" s="184"/>
      <c r="D148" s="185" t="s">
        <v>1458</v>
      </c>
      <c r="E148" s="185">
        <f t="shared" si="8"/>
        <v>0</v>
      </c>
      <c r="F148" s="186">
        <f t="shared" si="9"/>
        <v>0</v>
      </c>
    </row>
    <row r="149" spans="3:6" x14ac:dyDescent="0.4">
      <c r="C149" s="184"/>
      <c r="D149" s="185" t="s">
        <v>1463</v>
      </c>
      <c r="E149" s="185">
        <f t="shared" si="8"/>
        <v>0</v>
      </c>
      <c r="F149" s="186">
        <f t="shared" si="9"/>
        <v>0</v>
      </c>
    </row>
    <row r="150" spans="3:6" x14ac:dyDescent="0.4">
      <c r="C150" s="184"/>
      <c r="D150" s="185" t="s">
        <v>1466</v>
      </c>
      <c r="E150" s="185">
        <f t="shared" si="8"/>
        <v>0</v>
      </c>
      <c r="F150" s="186">
        <f t="shared" si="9"/>
        <v>0</v>
      </c>
    </row>
    <row r="151" spans="3:6" x14ac:dyDescent="0.4">
      <c r="C151" s="184"/>
      <c r="D151" s="185" t="s">
        <v>1467</v>
      </c>
      <c r="E151" s="185">
        <f t="shared" si="8"/>
        <v>0</v>
      </c>
      <c r="F151" s="186">
        <f t="shared" si="9"/>
        <v>0</v>
      </c>
    </row>
    <row r="152" spans="3:6" x14ac:dyDescent="0.4">
      <c r="C152" s="184"/>
      <c r="D152" s="185" t="s">
        <v>1468</v>
      </c>
      <c r="E152" s="185">
        <f t="shared" si="8"/>
        <v>0</v>
      </c>
      <c r="F152" s="186">
        <f t="shared" si="9"/>
        <v>0</v>
      </c>
    </row>
    <row r="153" spans="3:6" x14ac:dyDescent="0.4">
      <c r="C153" s="184"/>
      <c r="D153" s="185" t="s">
        <v>1469</v>
      </c>
      <c r="E153" s="185">
        <f t="shared" si="8"/>
        <v>0</v>
      </c>
      <c r="F153" s="186">
        <f t="shared" si="9"/>
        <v>0</v>
      </c>
    </row>
    <row r="154" spans="3:6" x14ac:dyDescent="0.4">
      <c r="C154" s="184"/>
      <c r="D154" s="185" t="s">
        <v>1471</v>
      </c>
      <c r="E154" s="185">
        <f t="shared" si="8"/>
        <v>0</v>
      </c>
      <c r="F154" s="186">
        <f t="shared" si="9"/>
        <v>0</v>
      </c>
    </row>
    <row r="155" spans="3:6" x14ac:dyDescent="0.4">
      <c r="C155" s="184"/>
      <c r="D155" s="185" t="s">
        <v>1473</v>
      </c>
      <c r="E155" s="185">
        <f t="shared" si="8"/>
        <v>0</v>
      </c>
      <c r="F155" s="186">
        <f t="shared" si="9"/>
        <v>0</v>
      </c>
    </row>
    <row r="156" spans="3:6" x14ac:dyDescent="0.4">
      <c r="C156" s="184"/>
      <c r="D156" s="185" t="s">
        <v>1475</v>
      </c>
      <c r="E156" s="185">
        <f t="shared" si="8"/>
        <v>0</v>
      </c>
      <c r="F156" s="186">
        <f t="shared" si="9"/>
        <v>0</v>
      </c>
    </row>
    <row r="157" spans="3:6" x14ac:dyDescent="0.4">
      <c r="C157" s="184" t="s">
        <v>1464</v>
      </c>
      <c r="D157" s="185" t="s">
        <v>1450</v>
      </c>
      <c r="E157" s="185">
        <f>SUMIFS($E$7:$E$106,$B$7:$B$106,$C$157,$C$7:$C$106,$D157)</f>
        <v>0</v>
      </c>
      <c r="F157" s="186">
        <f>SUMIFS($F$7:$F$106,$B$7:$B$106,$C$157,$C$7:$C$106,$D157)</f>
        <v>0</v>
      </c>
    </row>
    <row r="158" spans="3:6" x14ac:dyDescent="0.4">
      <c r="C158" s="184"/>
      <c r="D158" s="185" t="s">
        <v>1453</v>
      </c>
      <c r="E158" s="185">
        <f t="shared" ref="E158:E168" si="10">SUMIFS($E$7:$E$106,$B$7:$B$106,$C$157,$C$7:$C$106,$D158)</f>
        <v>0</v>
      </c>
      <c r="F158" s="186">
        <f t="shared" ref="F158:F168" si="11">SUMIFS($F$7:$F$106,$B$7:$B$106,$C$157,$C$7:$C$106,$D158)</f>
        <v>0</v>
      </c>
    </row>
    <row r="159" spans="3:6" x14ac:dyDescent="0.4">
      <c r="C159" s="184"/>
      <c r="D159" s="185" t="s">
        <v>1456</v>
      </c>
      <c r="E159" s="185">
        <f t="shared" si="10"/>
        <v>0</v>
      </c>
      <c r="F159" s="186">
        <f t="shared" si="11"/>
        <v>0</v>
      </c>
    </row>
    <row r="160" spans="3:6" x14ac:dyDescent="0.4">
      <c r="C160" s="184"/>
      <c r="D160" s="185" t="s">
        <v>1458</v>
      </c>
      <c r="E160" s="185">
        <f t="shared" si="10"/>
        <v>0</v>
      </c>
      <c r="F160" s="186">
        <f t="shared" si="11"/>
        <v>0</v>
      </c>
    </row>
    <row r="161" spans="1:6" x14ac:dyDescent="0.4">
      <c r="C161" s="184"/>
      <c r="D161" s="185" t="s">
        <v>1463</v>
      </c>
      <c r="E161" s="185">
        <f t="shared" si="10"/>
        <v>0</v>
      </c>
      <c r="F161" s="186">
        <f t="shared" si="11"/>
        <v>0</v>
      </c>
    </row>
    <row r="162" spans="1:6" x14ac:dyDescent="0.4">
      <c r="C162" s="184"/>
      <c r="D162" s="185" t="s">
        <v>1466</v>
      </c>
      <c r="E162" s="185">
        <f t="shared" si="10"/>
        <v>0</v>
      </c>
      <c r="F162" s="186">
        <f t="shared" si="11"/>
        <v>0</v>
      </c>
    </row>
    <row r="163" spans="1:6" x14ac:dyDescent="0.4">
      <c r="C163" s="184"/>
      <c r="D163" s="185" t="s">
        <v>1467</v>
      </c>
      <c r="E163" s="185">
        <f t="shared" si="10"/>
        <v>0</v>
      </c>
      <c r="F163" s="186">
        <f t="shared" si="11"/>
        <v>0</v>
      </c>
    </row>
    <row r="164" spans="1:6" x14ac:dyDescent="0.4">
      <c r="C164" s="184"/>
      <c r="D164" s="185" t="s">
        <v>1468</v>
      </c>
      <c r="E164" s="185">
        <f t="shared" si="10"/>
        <v>0</v>
      </c>
      <c r="F164" s="186">
        <f t="shared" si="11"/>
        <v>0</v>
      </c>
    </row>
    <row r="165" spans="1:6" x14ac:dyDescent="0.4">
      <c r="C165" s="184"/>
      <c r="D165" s="185" t="s">
        <v>1469</v>
      </c>
      <c r="E165" s="185">
        <f t="shared" si="10"/>
        <v>0</v>
      </c>
      <c r="F165" s="186">
        <f t="shared" si="11"/>
        <v>0</v>
      </c>
    </row>
    <row r="166" spans="1:6" x14ac:dyDescent="0.4">
      <c r="C166" s="184"/>
      <c r="D166" s="185" t="s">
        <v>1471</v>
      </c>
      <c r="E166" s="185">
        <f t="shared" si="10"/>
        <v>0</v>
      </c>
      <c r="F166" s="186">
        <f t="shared" si="11"/>
        <v>0</v>
      </c>
    </row>
    <row r="167" spans="1:6" x14ac:dyDescent="0.4">
      <c r="C167" s="184"/>
      <c r="D167" s="185" t="s">
        <v>1473</v>
      </c>
      <c r="E167" s="185">
        <f t="shared" si="10"/>
        <v>0</v>
      </c>
      <c r="F167" s="186">
        <f t="shared" si="11"/>
        <v>0</v>
      </c>
    </row>
    <row r="168" spans="1:6" x14ac:dyDescent="0.4">
      <c r="C168" s="184"/>
      <c r="D168" s="185" t="s">
        <v>1475</v>
      </c>
      <c r="E168" s="185">
        <f t="shared" si="10"/>
        <v>0</v>
      </c>
      <c r="F168" s="186">
        <f t="shared" si="11"/>
        <v>0</v>
      </c>
    </row>
    <row r="176" spans="1:6" s="152" customFormat="1" ht="19.5" customHeight="1" x14ac:dyDescent="0.4">
      <c r="A176" s="24"/>
      <c r="B176" s="24"/>
      <c r="C176" s="24"/>
      <c r="D176" s="24"/>
      <c r="E176" s="24"/>
      <c r="F176" s="24"/>
    </row>
    <row r="177" spans="1:6" ht="15.75" customHeight="1" x14ac:dyDescent="0.4">
      <c r="F177" s="152"/>
    </row>
    <row r="178" spans="1:6" s="35" customFormat="1" ht="18.75" customHeight="1" x14ac:dyDescent="0.25">
      <c r="A178" s="24"/>
      <c r="B178" s="24"/>
      <c r="C178" s="24"/>
      <c r="D178" s="24"/>
      <c r="E178" s="24"/>
      <c r="F178" s="24"/>
    </row>
    <row r="179" spans="1:6" ht="13.5" customHeight="1" x14ac:dyDescent="0.25">
      <c r="F179" s="35"/>
    </row>
    <row r="180" spans="1:6" ht="78.75" customHeight="1" x14ac:dyDescent="0.4"/>
    <row r="210" spans="1:6" ht="13.5" customHeight="1" x14ac:dyDescent="0.4"/>
    <row r="211" spans="1:6" s="152" customFormat="1" ht="19.5" customHeight="1" x14ac:dyDescent="0.4">
      <c r="A211" s="24"/>
      <c r="B211" s="24"/>
      <c r="C211" s="24"/>
      <c r="D211" s="24"/>
      <c r="E211" s="24"/>
      <c r="F211" s="24"/>
    </row>
    <row r="212" spans="1:6" ht="14.25" customHeight="1" x14ac:dyDescent="0.4">
      <c r="F212" s="152"/>
    </row>
    <row r="213" spans="1:6" s="35" customFormat="1" ht="18.75" customHeight="1" x14ac:dyDescent="0.25">
      <c r="A213" s="24"/>
      <c r="B213" s="24"/>
      <c r="C213" s="24"/>
      <c r="D213" s="24"/>
      <c r="E213" s="24"/>
      <c r="F213" s="24"/>
    </row>
    <row r="214" spans="1:6" ht="13.5" customHeight="1" x14ac:dyDescent="0.25">
      <c r="F214" s="35"/>
    </row>
    <row r="215" spans="1:6" ht="81" customHeight="1" x14ac:dyDescent="0.4"/>
    <row r="228" spans="6:6" ht="13.5" customHeight="1" x14ac:dyDescent="0.4"/>
    <row r="229" spans="6:6" x14ac:dyDescent="0.4">
      <c r="F229" s="148"/>
    </row>
    <row r="230" spans="6:6" x14ac:dyDescent="0.4">
      <c r="F230" s="148"/>
    </row>
    <row r="245" spans="1:6" ht="13.5" customHeight="1" x14ac:dyDescent="0.4"/>
    <row r="246" spans="1:6" s="152" customFormat="1" ht="19.5" customHeight="1" x14ac:dyDescent="0.4">
      <c r="A246" s="24"/>
      <c r="B246" s="24"/>
      <c r="C246" s="24"/>
      <c r="D246" s="24"/>
      <c r="E246" s="24"/>
      <c r="F246" s="24"/>
    </row>
    <row r="247" spans="1:6" ht="21" customHeight="1" x14ac:dyDescent="0.4">
      <c r="F247" s="152"/>
    </row>
    <row r="248" spans="1:6" s="35" customFormat="1" ht="16.5" customHeight="1" x14ac:dyDescent="0.25">
      <c r="A248" s="24"/>
      <c r="B248" s="24"/>
      <c r="C248" s="24"/>
      <c r="D248" s="24"/>
      <c r="E248" s="24"/>
      <c r="F248" s="24"/>
    </row>
    <row r="249" spans="1:6" ht="13.5" customHeight="1" x14ac:dyDescent="0.25">
      <c r="F249" s="35"/>
    </row>
    <row r="250" spans="1:6" ht="75.75" customHeight="1" x14ac:dyDescent="0.4"/>
    <row r="280" spans="1:6" ht="13.5" customHeight="1" x14ac:dyDescent="0.4"/>
    <row r="282" spans="1:6" s="189" customFormat="1" ht="86.25" customHeight="1" x14ac:dyDescent="0.4">
      <c r="A282" s="24"/>
      <c r="B282" s="24"/>
      <c r="C282" s="24"/>
      <c r="D282" s="24"/>
      <c r="E282" s="24"/>
      <c r="F282" s="24"/>
    </row>
    <row r="283" spans="1:6" x14ac:dyDescent="0.4">
      <c r="F283" s="189"/>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1" manualBreakCount="1">
    <brk id="56"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B168"/>
  <sheetViews>
    <sheetView workbookViewId="0">
      <selection sqref="A1:G1"/>
    </sheetView>
  </sheetViews>
  <sheetFormatPr defaultColWidth="9" defaultRowHeight="15" x14ac:dyDescent="0.4"/>
  <cols>
    <col min="1" max="1" width="5.5" style="24" bestFit="1" customWidth="1"/>
    <col min="2" max="2" width="23.25" style="24" customWidth="1"/>
    <col min="3" max="3" width="33.375" style="24" customWidth="1"/>
    <col min="4" max="4" width="35.5" style="24" customWidth="1"/>
    <col min="5" max="6" width="7.5" style="24" customWidth="1"/>
    <col min="7" max="7" width="12.5" style="24" customWidth="1"/>
    <col min="8" max="16384" width="9" style="24"/>
  </cols>
  <sheetData>
    <row r="1" spans="1:28" ht="60" customHeight="1" x14ac:dyDescent="0.4">
      <c r="A1" s="1397" t="s">
        <v>1600</v>
      </c>
      <c r="B1" s="1397"/>
      <c r="C1" s="1397"/>
      <c r="D1" s="1397"/>
      <c r="E1" s="1397"/>
      <c r="F1" s="1397"/>
      <c r="G1" s="1397"/>
      <c r="H1" s="33"/>
      <c r="I1" s="33"/>
      <c r="J1" s="33"/>
      <c r="K1" s="33"/>
      <c r="L1" s="33"/>
      <c r="M1" s="33"/>
      <c r="N1" s="33"/>
      <c r="O1" s="33"/>
      <c r="P1" s="33"/>
      <c r="Q1" s="33"/>
      <c r="R1" s="33"/>
      <c r="S1" s="33"/>
      <c r="T1" s="33"/>
      <c r="U1" s="33"/>
      <c r="V1" s="33"/>
      <c r="W1" s="33"/>
      <c r="X1" s="33"/>
      <c r="Y1" s="33"/>
      <c r="Z1" s="33"/>
      <c r="AA1" s="33"/>
      <c r="AB1" s="33"/>
    </row>
    <row r="2" spans="1:28" s="152" customFormat="1" ht="17.100000000000001" customHeight="1" x14ac:dyDescent="0.4">
      <c r="A2" s="1522" t="s">
        <v>1632</v>
      </c>
      <c r="B2" s="1522"/>
      <c r="C2" s="1522"/>
      <c r="D2" s="1522"/>
      <c r="E2" s="1522"/>
      <c r="F2" s="1522"/>
      <c r="G2" s="1522"/>
    </row>
    <row r="3" spans="1:28" s="35" customFormat="1" ht="21" customHeight="1" x14ac:dyDescent="0.25">
      <c r="A3" s="2467" t="s">
        <v>1631</v>
      </c>
      <c r="B3" s="2467"/>
      <c r="C3" s="2467"/>
      <c r="D3" s="2467"/>
      <c r="E3" s="2467"/>
      <c r="F3" s="2467"/>
      <c r="G3" s="2467"/>
    </row>
    <row r="4" spans="1:28" ht="14.25" customHeight="1" thickBot="1" x14ac:dyDescent="0.45">
      <c r="A4" s="2471"/>
      <c r="B4" s="2471"/>
      <c r="C4" s="2471"/>
      <c r="D4" s="2471"/>
      <c r="E4" s="2471"/>
      <c r="F4" s="2471"/>
    </row>
    <row r="5" spans="1:28" ht="51" customHeight="1" x14ac:dyDescent="0.4">
      <c r="A5" s="2462"/>
      <c r="B5" s="2462" t="s">
        <v>1623</v>
      </c>
      <c r="C5" s="2465" t="s">
        <v>1624</v>
      </c>
      <c r="D5" s="2465" t="s">
        <v>1625</v>
      </c>
      <c r="E5" s="153" t="s">
        <v>1599</v>
      </c>
      <c r="F5" s="154" t="s">
        <v>1630</v>
      </c>
      <c r="G5" s="2465" t="s">
        <v>1626</v>
      </c>
    </row>
    <row r="6" spans="1:28" ht="36.75" thickBot="1" x14ac:dyDescent="0.45">
      <c r="A6" s="2463"/>
      <c r="B6" s="2464"/>
      <c r="C6" s="2466"/>
      <c r="D6" s="2466"/>
      <c r="E6" s="155" t="s">
        <v>1605</v>
      </c>
      <c r="F6" s="156" t="s">
        <v>1627</v>
      </c>
      <c r="G6" s="2466"/>
    </row>
    <row r="7" spans="1:28" ht="13.5" customHeight="1" x14ac:dyDescent="0.4">
      <c r="A7" s="157">
        <v>1</v>
      </c>
      <c r="B7" s="158" t="str">
        <f>IF(※集計※障害学生情報入力シート!G29="","",INDEX(障害学生情報入力シート!E:E,※集計※障害学生情報入力シート!G29,1))</f>
        <v/>
      </c>
      <c r="C7" s="159" t="str">
        <f>IF(※集計※障害学生情報入力シート!G29="","",INDEX(障害学生情報入力シート!F:F,※集計※障害学生情報入力シート!G29,1))</f>
        <v/>
      </c>
      <c r="D7" s="160" t="str">
        <f>IF(※集計※障害学生情報入力シート!G29="","",INDEX(障害学生情報入力シート!$I:$I,※集計※障害学生情報入力シート!G29,1))</f>
        <v/>
      </c>
      <c r="E7" s="161">
        <f>IF(D7="",0,1)</f>
        <v>0</v>
      </c>
      <c r="F7" s="162" t="str">
        <f>IF(※集計※障害学生情報入力シート!G29="","",INDEX(※集計※障害学生情報入力シート!K:K,※集計※障害学生情報入力シート!G29,1))</f>
        <v/>
      </c>
      <c r="G7" s="187" t="str">
        <f>IF(※集計※障害学生情報入力シート!G29="","",INDEX(障害学生情報入力シート!D:D,※集計※障害学生情報入力シート!G29,1))</f>
        <v/>
      </c>
    </row>
    <row r="8" spans="1:28" ht="13.5" customHeight="1" x14ac:dyDescent="0.4">
      <c r="A8" s="164">
        <v>2</v>
      </c>
      <c r="B8" s="165" t="str">
        <f>IF(※集計※障害学生情報入力シート!G30="","",INDEX(障害学生情報入力シート!E:E,※集計※障害学生情報入力シート!G30,1))</f>
        <v/>
      </c>
      <c r="C8" s="166" t="str">
        <f>IF(※集計※障害学生情報入力シート!G30="","",INDEX(障害学生情報入力シート!F:F,※集計※障害学生情報入力シート!G30,1))</f>
        <v/>
      </c>
      <c r="D8" s="167" t="str">
        <f>IF(※集計※障害学生情報入力シート!G30="","",INDEX(障害学生情報入力シート!$I:$I,※集計※障害学生情報入力シート!G30,1))</f>
        <v/>
      </c>
      <c r="E8" s="168">
        <f t="shared" ref="E8:E71" si="0">IF(D8="",0,1)</f>
        <v>0</v>
      </c>
      <c r="F8" s="75" t="str">
        <f>IF(※集計※障害学生情報入力シート!G30="","",INDEX(※集計※障害学生情報入力シート!K:K,※集計※障害学生情報入力シート!G30,1))</f>
        <v/>
      </c>
      <c r="G8" s="188" t="str">
        <f>IF(※集計※障害学生情報入力シート!G30="","",INDEX(障害学生情報入力シート!D:D,※集計※障害学生情報入力シート!G30,1))</f>
        <v/>
      </c>
    </row>
    <row r="9" spans="1:28" ht="13.5" customHeight="1" x14ac:dyDescent="0.4">
      <c r="A9" s="164">
        <v>3</v>
      </c>
      <c r="B9" s="165" t="str">
        <f>IF(※集計※障害学生情報入力シート!G31="","",INDEX(障害学生情報入力シート!E:E,※集計※障害学生情報入力シート!G31,1))</f>
        <v/>
      </c>
      <c r="C9" s="166" t="str">
        <f>IF(※集計※障害学生情報入力シート!G31="","",INDEX(障害学生情報入力シート!F:F,※集計※障害学生情報入力シート!G31,1))</f>
        <v/>
      </c>
      <c r="D9" s="170" t="str">
        <f>IF(※集計※障害学生情報入力シート!G31="","",INDEX(障害学生情報入力シート!$I:$I,※集計※障害学生情報入力シート!G31,1))</f>
        <v/>
      </c>
      <c r="E9" s="168">
        <f t="shared" si="0"/>
        <v>0</v>
      </c>
      <c r="F9" s="75" t="str">
        <f>IF(※集計※障害学生情報入力シート!G31="","",INDEX(※集計※障害学生情報入力シート!K:K,※集計※障害学生情報入力シート!G31,1))</f>
        <v/>
      </c>
      <c r="G9" s="169" t="str">
        <f>IF(※集計※障害学生情報入力シート!G31="","",INDEX(障害学生情報入力シート!D:D,※集計※障害学生情報入力シート!G31,1))</f>
        <v/>
      </c>
    </row>
    <row r="10" spans="1:28" ht="13.5" customHeight="1" x14ac:dyDescent="0.4">
      <c r="A10" s="164">
        <v>4</v>
      </c>
      <c r="B10" s="165" t="str">
        <f>IF(※集計※障害学生情報入力シート!G32="","",INDEX(障害学生情報入力シート!E:E,※集計※障害学生情報入力シート!G32,1))</f>
        <v/>
      </c>
      <c r="C10" s="166" t="str">
        <f>IF(※集計※障害学生情報入力シート!G32="","",INDEX(障害学生情報入力シート!F:F,※集計※障害学生情報入力シート!G32,1))</f>
        <v/>
      </c>
      <c r="D10" s="170" t="str">
        <f>IF(※集計※障害学生情報入力シート!G32="","",INDEX(障害学生情報入力シート!$I:$I,※集計※障害学生情報入力シート!G32,1))</f>
        <v/>
      </c>
      <c r="E10" s="168">
        <f t="shared" si="0"/>
        <v>0</v>
      </c>
      <c r="F10" s="75" t="str">
        <f>IF(※集計※障害学生情報入力シート!G32="","",INDEX(※集計※障害学生情報入力シート!K:K,※集計※障害学生情報入力シート!G32,1))</f>
        <v/>
      </c>
      <c r="G10" s="169" t="str">
        <f>IF(※集計※障害学生情報入力シート!G32="","",INDEX(障害学生情報入力シート!D:D,※集計※障害学生情報入力シート!G32,1))</f>
        <v/>
      </c>
    </row>
    <row r="11" spans="1:28" ht="13.5" customHeight="1" x14ac:dyDescent="0.4">
      <c r="A11" s="164">
        <v>5</v>
      </c>
      <c r="B11" s="165" t="str">
        <f>IF(※集計※障害学生情報入力シート!G33="","",INDEX(障害学生情報入力シート!E:E,※集計※障害学生情報入力シート!G33,1))</f>
        <v/>
      </c>
      <c r="C11" s="166" t="str">
        <f>IF(※集計※障害学生情報入力シート!G33="","",INDEX(障害学生情報入力シート!F:F,※集計※障害学生情報入力シート!G33,1))</f>
        <v/>
      </c>
      <c r="D11" s="170" t="str">
        <f>IF(※集計※障害学生情報入力シート!G33="","",INDEX(障害学生情報入力シート!$I:$I,※集計※障害学生情報入力シート!G33,1))</f>
        <v/>
      </c>
      <c r="E11" s="168">
        <f t="shared" si="0"/>
        <v>0</v>
      </c>
      <c r="F11" s="75" t="str">
        <f>IF(※集計※障害学生情報入力シート!G33="","",INDEX(※集計※障害学生情報入力シート!K:K,※集計※障害学生情報入力シート!G33,1))</f>
        <v/>
      </c>
      <c r="G11" s="169" t="str">
        <f>IF(※集計※障害学生情報入力シート!G33="","",INDEX(障害学生情報入力シート!D:D,※集計※障害学生情報入力シート!G33,1))</f>
        <v/>
      </c>
    </row>
    <row r="12" spans="1:28" ht="13.5" customHeight="1" x14ac:dyDescent="0.4">
      <c r="A12" s="164">
        <v>6</v>
      </c>
      <c r="B12" s="165" t="str">
        <f>IF(※集計※障害学生情報入力シート!G34="","",INDEX(障害学生情報入力シート!E:E,※集計※障害学生情報入力シート!G34,1))</f>
        <v/>
      </c>
      <c r="C12" s="166" t="str">
        <f>IF(※集計※障害学生情報入力シート!G34="","",INDEX(障害学生情報入力シート!F:F,※集計※障害学生情報入力シート!G34,1))</f>
        <v/>
      </c>
      <c r="D12" s="170" t="str">
        <f>IF(※集計※障害学生情報入力シート!G34="","",INDEX(障害学生情報入力シート!$I:$I,※集計※障害学生情報入力シート!G34,1))</f>
        <v/>
      </c>
      <c r="E12" s="168">
        <f t="shared" si="0"/>
        <v>0</v>
      </c>
      <c r="F12" s="75" t="str">
        <f>IF(※集計※障害学生情報入力シート!G34="","",INDEX(※集計※障害学生情報入力シート!K:K,※集計※障害学生情報入力シート!G34,1))</f>
        <v/>
      </c>
      <c r="G12" s="169" t="str">
        <f>IF(※集計※障害学生情報入力シート!G34="","",INDEX(障害学生情報入力シート!D:D,※集計※障害学生情報入力シート!G34,1))</f>
        <v/>
      </c>
    </row>
    <row r="13" spans="1:28" ht="14.25" customHeight="1" x14ac:dyDescent="0.4">
      <c r="A13" s="164">
        <v>7</v>
      </c>
      <c r="B13" s="165" t="str">
        <f>IF(※集計※障害学生情報入力シート!G35="","",INDEX(障害学生情報入力シート!E:E,※集計※障害学生情報入力シート!G35,1))</f>
        <v/>
      </c>
      <c r="C13" s="166" t="str">
        <f>IF(※集計※障害学生情報入力シート!G35="","",INDEX(障害学生情報入力シート!F:F,※集計※障害学生情報入力シート!G35,1))</f>
        <v/>
      </c>
      <c r="D13" s="170" t="str">
        <f>IF(※集計※障害学生情報入力シート!G35="","",INDEX(障害学生情報入力シート!$I:$I,※集計※障害学生情報入力シート!G35,1))</f>
        <v/>
      </c>
      <c r="E13" s="168">
        <f t="shared" si="0"/>
        <v>0</v>
      </c>
      <c r="F13" s="75" t="str">
        <f>IF(※集計※障害学生情報入力シート!G35="","",INDEX(※集計※障害学生情報入力シート!K:K,※集計※障害学生情報入力シート!G35,1))</f>
        <v/>
      </c>
      <c r="G13" s="169" t="str">
        <f>IF(※集計※障害学生情報入力シート!G35="","",INDEX(障害学生情報入力シート!D:D,※集計※障害学生情報入力シート!G35,1))</f>
        <v/>
      </c>
    </row>
    <row r="14" spans="1:28" ht="15.75" customHeight="1" x14ac:dyDescent="0.4">
      <c r="A14" s="164">
        <v>8</v>
      </c>
      <c r="B14" s="165" t="str">
        <f>IF(※集計※障害学生情報入力シート!G36="","",INDEX(障害学生情報入力シート!E:E,※集計※障害学生情報入力シート!G36,1))</f>
        <v/>
      </c>
      <c r="C14" s="166" t="str">
        <f>IF(※集計※障害学生情報入力シート!G36="","",INDEX(障害学生情報入力シート!F:F,※集計※障害学生情報入力シート!G36,1))</f>
        <v/>
      </c>
      <c r="D14" s="170" t="str">
        <f>IF(※集計※障害学生情報入力シート!G36="","",INDEX(障害学生情報入力シート!$I:$I,※集計※障害学生情報入力シート!G36,1))</f>
        <v/>
      </c>
      <c r="E14" s="168">
        <f t="shared" si="0"/>
        <v>0</v>
      </c>
      <c r="F14" s="75" t="str">
        <f>IF(※集計※障害学生情報入力シート!G36="","",INDEX(※集計※障害学生情報入力シート!K:K,※集計※障害学生情報入力シート!G36,1))</f>
        <v/>
      </c>
      <c r="G14" s="169" t="str">
        <f>IF(※集計※障害学生情報入力シート!G36="","",INDEX(障害学生情報入力シート!D:D,※集計※障害学生情報入力シート!G36,1))</f>
        <v/>
      </c>
    </row>
    <row r="15" spans="1:28" ht="15" customHeight="1" x14ac:dyDescent="0.4">
      <c r="A15" s="164">
        <v>9</v>
      </c>
      <c r="B15" s="165" t="str">
        <f>IF(※集計※障害学生情報入力シート!G37="","",INDEX(障害学生情報入力シート!E:E,※集計※障害学生情報入力シート!G37,1))</f>
        <v/>
      </c>
      <c r="C15" s="166" t="str">
        <f>IF(※集計※障害学生情報入力シート!G37="","",INDEX(障害学生情報入力シート!F:F,※集計※障害学生情報入力シート!G37,1))</f>
        <v/>
      </c>
      <c r="D15" s="170" t="str">
        <f>IF(※集計※障害学生情報入力シート!G37="","",INDEX(障害学生情報入力シート!$I:$I,※集計※障害学生情報入力シート!G37,1))</f>
        <v/>
      </c>
      <c r="E15" s="168">
        <f t="shared" si="0"/>
        <v>0</v>
      </c>
      <c r="F15" s="75" t="str">
        <f>IF(※集計※障害学生情報入力シート!G37="","",INDEX(※集計※障害学生情報入力シート!K:K,※集計※障害学生情報入力シート!G37,1))</f>
        <v/>
      </c>
      <c r="G15" s="169" t="str">
        <f>IF(※集計※障害学生情報入力シート!G37="","",INDEX(障害学生情報入力シート!D:D,※集計※障害学生情報入力シート!G37,1))</f>
        <v/>
      </c>
    </row>
    <row r="16" spans="1:28" x14ac:dyDescent="0.4">
      <c r="A16" s="164">
        <v>10</v>
      </c>
      <c r="B16" s="165" t="str">
        <f>IF(※集計※障害学生情報入力シート!G38="","",INDEX(障害学生情報入力シート!E:E,※集計※障害学生情報入力シート!G38,1))</f>
        <v/>
      </c>
      <c r="C16" s="166" t="str">
        <f>IF(※集計※障害学生情報入力シート!G38="","",INDEX(障害学生情報入力シート!F:F,※集計※障害学生情報入力シート!G38,1))</f>
        <v/>
      </c>
      <c r="D16" s="170" t="str">
        <f>IF(※集計※障害学生情報入力シート!G38="","",INDEX(障害学生情報入力シート!$I:$I,※集計※障害学生情報入力シート!G38,1))</f>
        <v/>
      </c>
      <c r="E16" s="168">
        <f t="shared" si="0"/>
        <v>0</v>
      </c>
      <c r="F16" s="75" t="str">
        <f>IF(※集計※障害学生情報入力シート!G38="","",INDEX(※集計※障害学生情報入力シート!K:K,※集計※障害学生情報入力シート!G38,1))</f>
        <v/>
      </c>
      <c r="G16" s="169" t="str">
        <f>IF(※集計※障害学生情報入力シート!G38="","",INDEX(障害学生情報入力シート!D:D,※集計※障害学生情報入力シート!G38,1))</f>
        <v/>
      </c>
    </row>
    <row r="17" spans="1:7" x14ac:dyDescent="0.4">
      <c r="A17" s="164">
        <v>11</v>
      </c>
      <c r="B17" s="165" t="str">
        <f>IF(※集計※障害学生情報入力シート!G39="","",INDEX(障害学生情報入力シート!E:E,※集計※障害学生情報入力シート!G39,1))</f>
        <v/>
      </c>
      <c r="C17" s="166" t="str">
        <f>IF(※集計※障害学生情報入力シート!G39="","",INDEX(障害学生情報入力シート!F:F,※集計※障害学生情報入力シート!G39,1))</f>
        <v/>
      </c>
      <c r="D17" s="170" t="str">
        <f>IF(※集計※障害学生情報入力シート!G39="","",INDEX(障害学生情報入力シート!$I:$I,※集計※障害学生情報入力シート!G39,1))</f>
        <v/>
      </c>
      <c r="E17" s="168">
        <f t="shared" si="0"/>
        <v>0</v>
      </c>
      <c r="F17" s="75" t="str">
        <f>IF(※集計※障害学生情報入力シート!G39="","",INDEX(※集計※障害学生情報入力シート!K:K,※集計※障害学生情報入力シート!G39,1))</f>
        <v/>
      </c>
      <c r="G17" s="169" t="str">
        <f>IF(※集計※障害学生情報入力シート!G39="","",INDEX(障害学生情報入力シート!D:D,※集計※障害学生情報入力シート!G39,1))</f>
        <v/>
      </c>
    </row>
    <row r="18" spans="1:7" x14ac:dyDescent="0.4">
      <c r="A18" s="164">
        <v>12</v>
      </c>
      <c r="B18" s="165" t="str">
        <f>IF(※集計※障害学生情報入力シート!G40="","",INDEX(障害学生情報入力シート!E:E,※集計※障害学生情報入力シート!G40,1))</f>
        <v/>
      </c>
      <c r="C18" s="166" t="str">
        <f>IF(※集計※障害学生情報入力シート!G40="","",INDEX(障害学生情報入力シート!F:F,※集計※障害学生情報入力シート!G40,1))</f>
        <v/>
      </c>
      <c r="D18" s="170" t="str">
        <f>IF(※集計※障害学生情報入力シート!G40="","",INDEX(障害学生情報入力シート!$I:$I,※集計※障害学生情報入力シート!G40,1))</f>
        <v/>
      </c>
      <c r="E18" s="168">
        <f t="shared" si="0"/>
        <v>0</v>
      </c>
      <c r="F18" s="75" t="str">
        <f>IF(※集計※障害学生情報入力シート!G40="","",INDEX(※集計※障害学生情報入力シート!K:K,※集計※障害学生情報入力シート!G40,1))</f>
        <v/>
      </c>
      <c r="G18" s="169" t="str">
        <f>IF(※集計※障害学生情報入力シート!G40="","",INDEX(障害学生情報入力シート!D:D,※集計※障害学生情報入力シート!G40,1))</f>
        <v/>
      </c>
    </row>
    <row r="19" spans="1:7" x14ac:dyDescent="0.4">
      <c r="A19" s="164">
        <v>13</v>
      </c>
      <c r="B19" s="165" t="str">
        <f>IF(※集計※障害学生情報入力シート!G41="","",INDEX(障害学生情報入力シート!E:E,※集計※障害学生情報入力シート!G41,1))</f>
        <v/>
      </c>
      <c r="C19" s="166" t="str">
        <f>IF(※集計※障害学生情報入力シート!G41="","",INDEX(障害学生情報入力シート!F:F,※集計※障害学生情報入力シート!G41,1))</f>
        <v/>
      </c>
      <c r="D19" s="170" t="str">
        <f>IF(※集計※障害学生情報入力シート!G41="","",INDEX(障害学生情報入力シート!$I:$I,※集計※障害学生情報入力シート!G41,1))</f>
        <v/>
      </c>
      <c r="E19" s="168">
        <f t="shared" si="0"/>
        <v>0</v>
      </c>
      <c r="F19" s="75" t="str">
        <f>IF(※集計※障害学生情報入力シート!G41="","",INDEX(※集計※障害学生情報入力シート!K:K,※集計※障害学生情報入力シート!G41,1))</f>
        <v/>
      </c>
      <c r="G19" s="169" t="str">
        <f>IF(※集計※障害学生情報入力シート!G41="","",INDEX(障害学生情報入力シート!D:D,※集計※障害学生情報入力シート!G41,1))</f>
        <v/>
      </c>
    </row>
    <row r="20" spans="1:7" x14ac:dyDescent="0.4">
      <c r="A20" s="164">
        <v>14</v>
      </c>
      <c r="B20" s="165" t="str">
        <f>IF(※集計※障害学生情報入力シート!G42="","",INDEX(障害学生情報入力シート!E:E,※集計※障害学生情報入力シート!G42,1))</f>
        <v/>
      </c>
      <c r="C20" s="166" t="str">
        <f>IF(※集計※障害学生情報入力シート!G42="","",INDEX(障害学生情報入力シート!F:F,※集計※障害学生情報入力シート!G42,1))</f>
        <v/>
      </c>
      <c r="D20" s="170" t="str">
        <f>IF(※集計※障害学生情報入力シート!G42="","",INDEX(障害学生情報入力シート!$I:$I,※集計※障害学生情報入力シート!G42,1))</f>
        <v/>
      </c>
      <c r="E20" s="168">
        <f t="shared" si="0"/>
        <v>0</v>
      </c>
      <c r="F20" s="75" t="str">
        <f>IF(※集計※障害学生情報入力シート!G42="","",INDEX(※集計※障害学生情報入力シート!K:K,※集計※障害学生情報入力シート!G42,1))</f>
        <v/>
      </c>
      <c r="G20" s="169" t="str">
        <f>IF(※集計※障害学生情報入力シート!G42="","",INDEX(障害学生情報入力シート!D:D,※集計※障害学生情報入力シート!G42,1))</f>
        <v/>
      </c>
    </row>
    <row r="21" spans="1:7" x14ac:dyDescent="0.4">
      <c r="A21" s="164">
        <v>15</v>
      </c>
      <c r="B21" s="165" t="str">
        <f>IF(※集計※障害学生情報入力シート!G43="","",INDEX(障害学生情報入力シート!E:E,※集計※障害学生情報入力シート!G43,1))</f>
        <v/>
      </c>
      <c r="C21" s="166" t="str">
        <f>IF(※集計※障害学生情報入力シート!G43="","",INDEX(障害学生情報入力シート!F:F,※集計※障害学生情報入力シート!G43,1))</f>
        <v/>
      </c>
      <c r="D21" s="170" t="str">
        <f>IF(※集計※障害学生情報入力シート!G43="","",INDEX(障害学生情報入力シート!$I:$I,※集計※障害学生情報入力シート!G43,1))</f>
        <v/>
      </c>
      <c r="E21" s="168">
        <f t="shared" si="0"/>
        <v>0</v>
      </c>
      <c r="F21" s="75" t="str">
        <f>IF(※集計※障害学生情報入力シート!G43="","",INDEX(※集計※障害学生情報入力シート!K:K,※集計※障害学生情報入力シート!G43,1))</f>
        <v/>
      </c>
      <c r="G21" s="169" t="str">
        <f>IF(※集計※障害学生情報入力シート!G43="","",INDEX(障害学生情報入力シート!D:D,※集計※障害学生情報入力シート!G43,1))</f>
        <v/>
      </c>
    </row>
    <row r="22" spans="1:7" x14ac:dyDescent="0.4">
      <c r="A22" s="164">
        <v>16</v>
      </c>
      <c r="B22" s="165" t="str">
        <f>IF(※集計※障害学生情報入力シート!G44="","",INDEX(障害学生情報入力シート!E:E,※集計※障害学生情報入力シート!G44,1))</f>
        <v/>
      </c>
      <c r="C22" s="166" t="str">
        <f>IF(※集計※障害学生情報入力シート!G44="","",INDEX(障害学生情報入力シート!F:F,※集計※障害学生情報入力シート!G44,1))</f>
        <v/>
      </c>
      <c r="D22" s="170" t="str">
        <f>IF(※集計※障害学生情報入力シート!G44="","",INDEX(障害学生情報入力シート!$I:$I,※集計※障害学生情報入力シート!G44,1))</f>
        <v/>
      </c>
      <c r="E22" s="168">
        <f t="shared" si="0"/>
        <v>0</v>
      </c>
      <c r="F22" s="75" t="str">
        <f>IF(※集計※障害学生情報入力シート!G44="","",INDEX(※集計※障害学生情報入力シート!K:K,※集計※障害学生情報入力シート!G44,1))</f>
        <v/>
      </c>
      <c r="G22" s="169" t="str">
        <f>IF(※集計※障害学生情報入力シート!G44="","",INDEX(障害学生情報入力シート!D:D,※集計※障害学生情報入力シート!G44,1))</f>
        <v/>
      </c>
    </row>
    <row r="23" spans="1:7" x14ac:dyDescent="0.4">
      <c r="A23" s="164">
        <v>17</v>
      </c>
      <c r="B23" s="165" t="str">
        <f>IF(※集計※障害学生情報入力シート!G45="","",INDEX(障害学生情報入力シート!E:E,※集計※障害学生情報入力シート!G45,1))</f>
        <v/>
      </c>
      <c r="C23" s="166" t="str">
        <f>IF(※集計※障害学生情報入力シート!G45="","",INDEX(障害学生情報入力シート!F:F,※集計※障害学生情報入力シート!G45,1))</f>
        <v/>
      </c>
      <c r="D23" s="170" t="str">
        <f>IF(※集計※障害学生情報入力シート!G45="","",INDEX(障害学生情報入力シート!$I:$I,※集計※障害学生情報入力シート!G45,1))</f>
        <v/>
      </c>
      <c r="E23" s="168">
        <f t="shared" si="0"/>
        <v>0</v>
      </c>
      <c r="F23" s="75" t="str">
        <f>IF(※集計※障害学生情報入力シート!G45="","",INDEX(※集計※障害学生情報入力シート!K:K,※集計※障害学生情報入力シート!G45,1))</f>
        <v/>
      </c>
      <c r="G23" s="169" t="str">
        <f>IF(※集計※障害学生情報入力シート!G45="","",INDEX(障害学生情報入力シート!D:D,※集計※障害学生情報入力シート!G45,1))</f>
        <v/>
      </c>
    </row>
    <row r="24" spans="1:7" x14ac:dyDescent="0.4">
      <c r="A24" s="164">
        <v>18</v>
      </c>
      <c r="B24" s="165" t="str">
        <f>IF(※集計※障害学生情報入力シート!G46="","",INDEX(障害学生情報入力シート!E:E,※集計※障害学生情報入力シート!G46,1))</f>
        <v/>
      </c>
      <c r="C24" s="166" t="str">
        <f>IF(※集計※障害学生情報入力シート!G46="","",INDEX(障害学生情報入力シート!F:F,※集計※障害学生情報入力シート!G46,1))</f>
        <v/>
      </c>
      <c r="D24" s="170" t="str">
        <f>IF(※集計※障害学生情報入力シート!G46="","",INDEX(障害学生情報入力シート!$I:$I,※集計※障害学生情報入力シート!G46,1))</f>
        <v/>
      </c>
      <c r="E24" s="168">
        <f t="shared" si="0"/>
        <v>0</v>
      </c>
      <c r="F24" s="75" t="str">
        <f>IF(※集計※障害学生情報入力シート!G46="","",INDEX(※集計※障害学生情報入力シート!K:K,※集計※障害学生情報入力シート!G46,1))</f>
        <v/>
      </c>
      <c r="G24" s="169" t="str">
        <f>IF(※集計※障害学生情報入力シート!G46="","",INDEX(障害学生情報入力シート!D:D,※集計※障害学生情報入力シート!G46,1))</f>
        <v/>
      </c>
    </row>
    <row r="25" spans="1:7" x14ac:dyDescent="0.4">
      <c r="A25" s="164">
        <v>19</v>
      </c>
      <c r="B25" s="165" t="str">
        <f>IF(※集計※障害学生情報入力シート!G47="","",INDEX(障害学生情報入力シート!E:E,※集計※障害学生情報入力シート!G47,1))</f>
        <v/>
      </c>
      <c r="C25" s="166" t="str">
        <f>IF(※集計※障害学生情報入力シート!G47="","",INDEX(障害学生情報入力シート!F:F,※集計※障害学生情報入力シート!G47,1))</f>
        <v/>
      </c>
      <c r="D25" s="170" t="str">
        <f>IF(※集計※障害学生情報入力シート!G47="","",INDEX(障害学生情報入力シート!$I:$I,※集計※障害学生情報入力シート!G47,1))</f>
        <v/>
      </c>
      <c r="E25" s="168">
        <f t="shared" si="0"/>
        <v>0</v>
      </c>
      <c r="F25" s="75" t="str">
        <f>IF(※集計※障害学生情報入力シート!G47="","",INDEX(※集計※障害学生情報入力シート!K:K,※集計※障害学生情報入力シート!G47,1))</f>
        <v/>
      </c>
      <c r="G25" s="169" t="str">
        <f>IF(※集計※障害学生情報入力シート!G47="","",INDEX(障害学生情報入力シート!D:D,※集計※障害学生情報入力シート!G47,1))</f>
        <v/>
      </c>
    </row>
    <row r="26" spans="1:7" x14ac:dyDescent="0.4">
      <c r="A26" s="164">
        <v>20</v>
      </c>
      <c r="B26" s="165" t="str">
        <f>IF(※集計※障害学生情報入力シート!G48="","",INDEX(障害学生情報入力シート!E:E,※集計※障害学生情報入力シート!G48,1))</f>
        <v/>
      </c>
      <c r="C26" s="166" t="str">
        <f>IF(※集計※障害学生情報入力シート!G48="","",INDEX(障害学生情報入力シート!F:F,※集計※障害学生情報入力シート!G48,1))</f>
        <v/>
      </c>
      <c r="D26" s="170" t="str">
        <f>IF(※集計※障害学生情報入力シート!G48="","",INDEX(障害学生情報入力シート!$I:$I,※集計※障害学生情報入力シート!G48,1))</f>
        <v/>
      </c>
      <c r="E26" s="168">
        <f t="shared" si="0"/>
        <v>0</v>
      </c>
      <c r="F26" s="75" t="str">
        <f>IF(※集計※障害学生情報入力シート!G48="","",INDEX(※集計※障害学生情報入力シート!K:K,※集計※障害学生情報入力シート!G48,1))</f>
        <v/>
      </c>
      <c r="G26" s="169" t="str">
        <f>IF(※集計※障害学生情報入力シート!G48="","",INDEX(障害学生情報入力シート!D:D,※集計※障害学生情報入力シート!G48,1))</f>
        <v/>
      </c>
    </row>
    <row r="27" spans="1:7" x14ac:dyDescent="0.4">
      <c r="A27" s="164">
        <v>21</v>
      </c>
      <c r="B27" s="165" t="str">
        <f>IF(※集計※障害学生情報入力シート!G49="","",INDEX(障害学生情報入力シート!E:E,※集計※障害学生情報入力シート!G49,1))</f>
        <v/>
      </c>
      <c r="C27" s="166" t="str">
        <f>IF(※集計※障害学生情報入力シート!G49="","",INDEX(障害学生情報入力シート!F:F,※集計※障害学生情報入力シート!G49,1))</f>
        <v/>
      </c>
      <c r="D27" s="170" t="str">
        <f>IF(※集計※障害学生情報入力シート!G49="","",INDEX(障害学生情報入力シート!$I:$I,※集計※障害学生情報入力シート!G49,1))</f>
        <v/>
      </c>
      <c r="E27" s="168">
        <f t="shared" si="0"/>
        <v>0</v>
      </c>
      <c r="F27" s="75" t="str">
        <f>IF(※集計※障害学生情報入力シート!G49="","",INDEX(※集計※障害学生情報入力シート!K:K,※集計※障害学生情報入力シート!G49,1))</f>
        <v/>
      </c>
      <c r="G27" s="169" t="str">
        <f>IF(※集計※障害学生情報入力シート!G49="","",INDEX(障害学生情報入力シート!D:D,※集計※障害学生情報入力シート!G49,1))</f>
        <v/>
      </c>
    </row>
    <row r="28" spans="1:7" x14ac:dyDescent="0.4">
      <c r="A28" s="164">
        <v>22</v>
      </c>
      <c r="B28" s="165" t="str">
        <f>IF(※集計※障害学生情報入力シート!G50="","",INDEX(障害学生情報入力シート!E:E,※集計※障害学生情報入力シート!G50,1))</f>
        <v/>
      </c>
      <c r="C28" s="166" t="str">
        <f>IF(※集計※障害学生情報入力シート!G50="","",INDEX(障害学生情報入力シート!F:F,※集計※障害学生情報入力シート!G50,1))</f>
        <v/>
      </c>
      <c r="D28" s="170" t="str">
        <f>IF(※集計※障害学生情報入力シート!G50="","",INDEX(障害学生情報入力シート!$I:$I,※集計※障害学生情報入力シート!G50,1))</f>
        <v/>
      </c>
      <c r="E28" s="168">
        <f t="shared" si="0"/>
        <v>0</v>
      </c>
      <c r="F28" s="75" t="str">
        <f>IF(※集計※障害学生情報入力シート!G50="","",INDEX(※集計※障害学生情報入力シート!K:K,※集計※障害学生情報入力シート!G50,1))</f>
        <v/>
      </c>
      <c r="G28" s="169" t="str">
        <f>IF(※集計※障害学生情報入力シート!G50="","",INDEX(障害学生情報入力シート!D:D,※集計※障害学生情報入力シート!G50,1))</f>
        <v/>
      </c>
    </row>
    <row r="29" spans="1:7" x14ac:dyDescent="0.4">
      <c r="A29" s="164">
        <v>23</v>
      </c>
      <c r="B29" s="165" t="str">
        <f>IF(※集計※障害学生情報入力シート!G51="","",INDEX(障害学生情報入力シート!E:E,※集計※障害学生情報入力シート!G51,1))</f>
        <v/>
      </c>
      <c r="C29" s="166" t="str">
        <f>IF(※集計※障害学生情報入力シート!G51="","",INDEX(障害学生情報入力シート!F:F,※集計※障害学生情報入力シート!G51,1))</f>
        <v/>
      </c>
      <c r="D29" s="170" t="str">
        <f>IF(※集計※障害学生情報入力シート!G51="","",INDEX(障害学生情報入力シート!$I:$I,※集計※障害学生情報入力シート!G51,1))</f>
        <v/>
      </c>
      <c r="E29" s="168">
        <f t="shared" si="0"/>
        <v>0</v>
      </c>
      <c r="F29" s="75" t="str">
        <f>IF(※集計※障害学生情報入力シート!G51="","",INDEX(※集計※障害学生情報入力シート!K:K,※集計※障害学生情報入力シート!G51,1))</f>
        <v/>
      </c>
      <c r="G29" s="169" t="str">
        <f>IF(※集計※障害学生情報入力シート!G51="","",INDEX(障害学生情報入力シート!D:D,※集計※障害学生情報入力シート!G51,1))</f>
        <v/>
      </c>
    </row>
    <row r="30" spans="1:7" x14ac:dyDescent="0.4">
      <c r="A30" s="164">
        <v>24</v>
      </c>
      <c r="B30" s="165" t="str">
        <f>IF(※集計※障害学生情報入力シート!G52="","",INDEX(障害学生情報入力シート!E:E,※集計※障害学生情報入力シート!G52,1))</f>
        <v/>
      </c>
      <c r="C30" s="166" t="str">
        <f>IF(※集計※障害学生情報入力シート!G52="","",INDEX(障害学生情報入力シート!F:F,※集計※障害学生情報入力シート!G52,1))</f>
        <v/>
      </c>
      <c r="D30" s="170" t="str">
        <f>IF(※集計※障害学生情報入力シート!G52="","",INDEX(障害学生情報入力シート!$I:$I,※集計※障害学生情報入力シート!G52,1))</f>
        <v/>
      </c>
      <c r="E30" s="168">
        <f t="shared" si="0"/>
        <v>0</v>
      </c>
      <c r="F30" s="75" t="str">
        <f>IF(※集計※障害学生情報入力シート!G52="","",INDEX(※集計※障害学生情報入力シート!K:K,※集計※障害学生情報入力シート!G52,1))</f>
        <v/>
      </c>
      <c r="G30" s="169" t="str">
        <f>IF(※集計※障害学生情報入力シート!G52="","",INDEX(障害学生情報入力シート!D:D,※集計※障害学生情報入力シート!G52,1))</f>
        <v/>
      </c>
    </row>
    <row r="31" spans="1:7" x14ac:dyDescent="0.4">
      <c r="A31" s="164">
        <v>25</v>
      </c>
      <c r="B31" s="165" t="str">
        <f>IF(※集計※障害学生情報入力シート!G53="","",INDEX(障害学生情報入力シート!E:E,※集計※障害学生情報入力シート!G53,1))</f>
        <v/>
      </c>
      <c r="C31" s="166" t="str">
        <f>IF(※集計※障害学生情報入力シート!G53="","",INDEX(障害学生情報入力シート!F:F,※集計※障害学生情報入力シート!G53,1))</f>
        <v/>
      </c>
      <c r="D31" s="170" t="str">
        <f>IF(※集計※障害学生情報入力シート!G53="","",INDEX(障害学生情報入力シート!$I:$I,※集計※障害学生情報入力シート!G53,1))</f>
        <v/>
      </c>
      <c r="E31" s="168">
        <f t="shared" si="0"/>
        <v>0</v>
      </c>
      <c r="F31" s="75" t="str">
        <f>IF(※集計※障害学生情報入力シート!G53="","",INDEX(※集計※障害学生情報入力シート!K:K,※集計※障害学生情報入力シート!G53,1))</f>
        <v/>
      </c>
      <c r="G31" s="169" t="str">
        <f>IF(※集計※障害学生情報入力シート!G53="","",INDEX(障害学生情報入力シート!D:D,※集計※障害学生情報入力シート!G53,1))</f>
        <v/>
      </c>
    </row>
    <row r="32" spans="1:7" x14ac:dyDescent="0.4">
      <c r="A32" s="164">
        <v>26</v>
      </c>
      <c r="B32" s="165" t="str">
        <f>IF(※集計※障害学生情報入力シート!G54="","",INDEX(障害学生情報入力シート!E:E,※集計※障害学生情報入力シート!G54,1))</f>
        <v/>
      </c>
      <c r="C32" s="166" t="str">
        <f>IF(※集計※障害学生情報入力シート!G54="","",INDEX(障害学生情報入力シート!F:F,※集計※障害学生情報入力シート!G54,1))</f>
        <v/>
      </c>
      <c r="D32" s="170" t="str">
        <f>IF(※集計※障害学生情報入力シート!G54="","",INDEX(障害学生情報入力シート!$I:$I,※集計※障害学生情報入力シート!G54,1))</f>
        <v/>
      </c>
      <c r="E32" s="168">
        <f t="shared" si="0"/>
        <v>0</v>
      </c>
      <c r="F32" s="75" t="str">
        <f>IF(※集計※障害学生情報入力シート!G54="","",INDEX(※集計※障害学生情報入力シート!K:K,※集計※障害学生情報入力シート!G54,1))</f>
        <v/>
      </c>
      <c r="G32" s="169" t="str">
        <f>IF(※集計※障害学生情報入力シート!G54="","",INDEX(障害学生情報入力シート!D:D,※集計※障害学生情報入力シート!G54,1))</f>
        <v/>
      </c>
    </row>
    <row r="33" spans="1:7" x14ac:dyDescent="0.4">
      <c r="A33" s="164">
        <v>27</v>
      </c>
      <c r="B33" s="165" t="str">
        <f>IF(※集計※障害学生情報入力シート!G55="","",INDEX(障害学生情報入力シート!E:E,※集計※障害学生情報入力シート!G55,1))</f>
        <v/>
      </c>
      <c r="C33" s="166" t="str">
        <f>IF(※集計※障害学生情報入力シート!G55="","",INDEX(障害学生情報入力シート!F:F,※集計※障害学生情報入力シート!G55,1))</f>
        <v/>
      </c>
      <c r="D33" s="170" t="str">
        <f>IF(※集計※障害学生情報入力シート!G55="","",INDEX(障害学生情報入力シート!$I:$I,※集計※障害学生情報入力シート!G55,1))</f>
        <v/>
      </c>
      <c r="E33" s="168">
        <f t="shared" si="0"/>
        <v>0</v>
      </c>
      <c r="F33" s="75" t="str">
        <f>IF(※集計※障害学生情報入力シート!G55="","",INDEX(※集計※障害学生情報入力シート!K:K,※集計※障害学生情報入力シート!G55,1))</f>
        <v/>
      </c>
      <c r="G33" s="169" t="str">
        <f>IF(※集計※障害学生情報入力シート!G55="","",INDEX(障害学生情報入力シート!D:D,※集計※障害学生情報入力シート!G55,1))</f>
        <v/>
      </c>
    </row>
    <row r="34" spans="1:7" x14ac:dyDescent="0.4">
      <c r="A34" s="164">
        <v>28</v>
      </c>
      <c r="B34" s="165" t="str">
        <f>IF(※集計※障害学生情報入力シート!G56="","",INDEX(障害学生情報入力シート!E:E,※集計※障害学生情報入力シート!G56,1))</f>
        <v/>
      </c>
      <c r="C34" s="166" t="str">
        <f>IF(※集計※障害学生情報入力シート!G56="","",INDEX(障害学生情報入力シート!F:F,※集計※障害学生情報入力シート!G56,1))</f>
        <v/>
      </c>
      <c r="D34" s="170" t="str">
        <f>IF(※集計※障害学生情報入力シート!G56="","",INDEX(障害学生情報入力シート!$I:$I,※集計※障害学生情報入力シート!G56,1))</f>
        <v/>
      </c>
      <c r="E34" s="168">
        <f t="shared" si="0"/>
        <v>0</v>
      </c>
      <c r="F34" s="75" t="str">
        <f>IF(※集計※障害学生情報入力シート!G56="","",INDEX(※集計※障害学生情報入力シート!K:K,※集計※障害学生情報入力シート!G56,1))</f>
        <v/>
      </c>
      <c r="G34" s="169" t="str">
        <f>IF(※集計※障害学生情報入力シート!G56="","",INDEX(障害学生情報入力シート!D:D,※集計※障害学生情報入力シート!G56,1))</f>
        <v/>
      </c>
    </row>
    <row r="35" spans="1:7" x14ac:dyDescent="0.4">
      <c r="A35" s="164">
        <v>29</v>
      </c>
      <c r="B35" s="165" t="str">
        <f>IF(※集計※障害学生情報入力シート!G57="","",INDEX(障害学生情報入力シート!E:E,※集計※障害学生情報入力シート!G57,1))</f>
        <v/>
      </c>
      <c r="C35" s="166" t="str">
        <f>IF(※集計※障害学生情報入力シート!G57="","",INDEX(障害学生情報入力シート!F:F,※集計※障害学生情報入力シート!G57,1))</f>
        <v/>
      </c>
      <c r="D35" s="170" t="str">
        <f>IF(※集計※障害学生情報入力シート!G57="","",INDEX(障害学生情報入力シート!$I:$I,※集計※障害学生情報入力シート!G57,1))</f>
        <v/>
      </c>
      <c r="E35" s="168">
        <f t="shared" si="0"/>
        <v>0</v>
      </c>
      <c r="F35" s="75" t="str">
        <f>IF(※集計※障害学生情報入力シート!G57="","",INDEX(※集計※障害学生情報入力シート!K:K,※集計※障害学生情報入力シート!G57,1))</f>
        <v/>
      </c>
      <c r="G35" s="169" t="str">
        <f>IF(※集計※障害学生情報入力シート!G57="","",INDEX(障害学生情報入力シート!D:D,※集計※障害学生情報入力シート!G57,1))</f>
        <v/>
      </c>
    </row>
    <row r="36" spans="1:7" x14ac:dyDescent="0.4">
      <c r="A36" s="164">
        <v>30</v>
      </c>
      <c r="B36" s="171" t="str">
        <f>IF(※集計※障害学生情報入力シート!G58="","",INDEX(障害学生情報入力シート!E:E,※集計※障害学生情報入力シート!G58,1))</f>
        <v/>
      </c>
      <c r="C36" s="172" t="str">
        <f>IF(※集計※障害学生情報入力シート!G58="","",INDEX(障害学生情報入力シート!F:F,※集計※障害学生情報入力シート!G58,1))</f>
        <v/>
      </c>
      <c r="D36" s="173" t="str">
        <f>IF(※集計※障害学生情報入力シート!G58="","",INDEX(障害学生情報入力シート!$I:$I,※集計※障害学生情報入力シート!G58,1))</f>
        <v/>
      </c>
      <c r="E36" s="174">
        <f t="shared" si="0"/>
        <v>0</v>
      </c>
      <c r="F36" s="175" t="str">
        <f>IF(※集計※障害学生情報入力シート!G58="","",INDEX(※集計※障害学生情報入力シート!K:K,※集計※障害学生情報入力シート!G58,1))</f>
        <v/>
      </c>
      <c r="G36" s="169" t="str">
        <f>IF(※集計※障害学生情報入力シート!G58="","",INDEX(障害学生情報入力シート!D:D,※集計※障害学生情報入力シート!G58,1))</f>
        <v/>
      </c>
    </row>
    <row r="37" spans="1:7" x14ac:dyDescent="0.4">
      <c r="A37" s="164">
        <v>31</v>
      </c>
      <c r="B37" s="171" t="str">
        <f>IF(※集計※障害学生情報入力シート!G59="","",INDEX(障害学生情報入力シート!E:E,※集計※障害学生情報入力シート!G59,1))</f>
        <v/>
      </c>
      <c r="C37" s="172" t="str">
        <f>IF(※集計※障害学生情報入力シート!G59="","",INDEX(障害学生情報入力シート!F:F,※集計※障害学生情報入力シート!G59,1))</f>
        <v/>
      </c>
      <c r="D37" s="173" t="str">
        <f>IF(※集計※障害学生情報入力シート!G59="","",INDEX(障害学生情報入力シート!$I:$I,※集計※障害学生情報入力シート!G59,1))</f>
        <v/>
      </c>
      <c r="E37" s="174">
        <f t="shared" si="0"/>
        <v>0</v>
      </c>
      <c r="F37" s="175" t="str">
        <f>IF(※集計※障害学生情報入力シート!G59="","",INDEX(※集計※障害学生情報入力シート!K:K,※集計※障害学生情報入力シート!G59,1))</f>
        <v/>
      </c>
      <c r="G37" s="169" t="str">
        <f>IF(※集計※障害学生情報入力シート!G59="","",INDEX(障害学生情報入力シート!D:D,※集計※障害学生情報入力シート!G59,1))</f>
        <v/>
      </c>
    </row>
    <row r="38" spans="1:7" x14ac:dyDescent="0.4">
      <c r="A38" s="164">
        <v>32</v>
      </c>
      <c r="B38" s="171" t="str">
        <f>IF(※集計※障害学生情報入力シート!G60="","",INDEX(障害学生情報入力シート!E:E,※集計※障害学生情報入力シート!G60,1))</f>
        <v/>
      </c>
      <c r="C38" s="172" t="str">
        <f>IF(※集計※障害学生情報入力シート!G60="","",INDEX(障害学生情報入力シート!F:F,※集計※障害学生情報入力シート!G60,1))</f>
        <v/>
      </c>
      <c r="D38" s="173" t="str">
        <f>IF(※集計※障害学生情報入力シート!G60="","",INDEX(障害学生情報入力シート!$I:$I,※集計※障害学生情報入力シート!G60,1))</f>
        <v/>
      </c>
      <c r="E38" s="174">
        <f t="shared" si="0"/>
        <v>0</v>
      </c>
      <c r="F38" s="175" t="str">
        <f>IF(※集計※障害学生情報入力シート!G60="","",INDEX(※集計※障害学生情報入力シート!K:K,※集計※障害学生情報入力シート!G60,1))</f>
        <v/>
      </c>
      <c r="G38" s="169" t="str">
        <f>IF(※集計※障害学生情報入力シート!G60="","",INDEX(障害学生情報入力シート!D:D,※集計※障害学生情報入力シート!G60,1))</f>
        <v/>
      </c>
    </row>
    <row r="39" spans="1:7" x14ac:dyDescent="0.4">
      <c r="A39" s="164">
        <v>33</v>
      </c>
      <c r="B39" s="171" t="str">
        <f>IF(※集計※障害学生情報入力シート!G61="","",INDEX(障害学生情報入力シート!E:E,※集計※障害学生情報入力シート!G61,1))</f>
        <v/>
      </c>
      <c r="C39" s="172" t="str">
        <f>IF(※集計※障害学生情報入力シート!G61="","",INDEX(障害学生情報入力シート!F:F,※集計※障害学生情報入力シート!G61,1))</f>
        <v/>
      </c>
      <c r="D39" s="173" t="str">
        <f>IF(※集計※障害学生情報入力シート!G61="","",INDEX(障害学生情報入力シート!$I:$I,※集計※障害学生情報入力シート!G61,1))</f>
        <v/>
      </c>
      <c r="E39" s="174">
        <f t="shared" si="0"/>
        <v>0</v>
      </c>
      <c r="F39" s="175" t="str">
        <f>IF(※集計※障害学生情報入力シート!G61="","",INDEX(※集計※障害学生情報入力シート!K:K,※集計※障害学生情報入力シート!G61,1))</f>
        <v/>
      </c>
      <c r="G39" s="169" t="str">
        <f>IF(※集計※障害学生情報入力シート!G61="","",INDEX(障害学生情報入力シート!D:D,※集計※障害学生情報入力シート!G61,1))</f>
        <v/>
      </c>
    </row>
    <row r="40" spans="1:7" x14ac:dyDescent="0.4">
      <c r="A40" s="164">
        <v>34</v>
      </c>
      <c r="B40" s="171" t="str">
        <f>IF(※集計※障害学生情報入力シート!G62="","",INDEX(障害学生情報入力シート!E:E,※集計※障害学生情報入力シート!G62,1))</f>
        <v/>
      </c>
      <c r="C40" s="172" t="str">
        <f>IF(※集計※障害学生情報入力シート!G62="","",INDEX(障害学生情報入力シート!F:F,※集計※障害学生情報入力シート!G62,1))</f>
        <v/>
      </c>
      <c r="D40" s="173" t="str">
        <f>IF(※集計※障害学生情報入力シート!G62="","",INDEX(障害学生情報入力シート!$I:$I,※集計※障害学生情報入力シート!G62,1))</f>
        <v/>
      </c>
      <c r="E40" s="174">
        <f t="shared" si="0"/>
        <v>0</v>
      </c>
      <c r="F40" s="175" t="str">
        <f>IF(※集計※障害学生情報入力シート!G62="","",INDEX(※集計※障害学生情報入力シート!K:K,※集計※障害学生情報入力シート!G62,1))</f>
        <v/>
      </c>
      <c r="G40" s="169" t="str">
        <f>IF(※集計※障害学生情報入力シート!G62="","",INDEX(障害学生情報入力シート!D:D,※集計※障害学生情報入力シート!G62,1))</f>
        <v/>
      </c>
    </row>
    <row r="41" spans="1:7" x14ac:dyDescent="0.4">
      <c r="A41" s="164">
        <v>35</v>
      </c>
      <c r="B41" s="171" t="str">
        <f>IF(※集計※障害学生情報入力シート!G63="","",INDEX(障害学生情報入力シート!E:E,※集計※障害学生情報入力シート!G63,1))</f>
        <v/>
      </c>
      <c r="C41" s="172" t="str">
        <f>IF(※集計※障害学生情報入力シート!G63="","",INDEX(障害学生情報入力シート!F:F,※集計※障害学生情報入力シート!G63,1))</f>
        <v/>
      </c>
      <c r="D41" s="173" t="str">
        <f>IF(※集計※障害学生情報入力シート!G63="","",INDEX(障害学生情報入力シート!$I:$I,※集計※障害学生情報入力シート!G63,1))</f>
        <v/>
      </c>
      <c r="E41" s="174">
        <f t="shared" si="0"/>
        <v>0</v>
      </c>
      <c r="F41" s="175" t="str">
        <f>IF(※集計※障害学生情報入力シート!G63="","",INDEX(※集計※障害学生情報入力シート!K:K,※集計※障害学生情報入力シート!G63,1))</f>
        <v/>
      </c>
      <c r="G41" s="169" t="str">
        <f>IF(※集計※障害学生情報入力シート!G63="","",INDEX(障害学生情報入力シート!D:D,※集計※障害学生情報入力シート!G63,1))</f>
        <v/>
      </c>
    </row>
    <row r="42" spans="1:7" x14ac:dyDescent="0.4">
      <c r="A42" s="164">
        <v>36</v>
      </c>
      <c r="B42" s="171" t="str">
        <f>IF(※集計※障害学生情報入力シート!G64="","",INDEX(障害学生情報入力シート!E:E,※集計※障害学生情報入力シート!G64,1))</f>
        <v/>
      </c>
      <c r="C42" s="172" t="str">
        <f>IF(※集計※障害学生情報入力シート!G64="","",INDEX(障害学生情報入力シート!F:F,※集計※障害学生情報入力シート!G64,1))</f>
        <v/>
      </c>
      <c r="D42" s="173" t="str">
        <f>IF(※集計※障害学生情報入力シート!G64="","",INDEX(障害学生情報入力シート!$I:$I,※集計※障害学生情報入力シート!G64,1))</f>
        <v/>
      </c>
      <c r="E42" s="174">
        <f t="shared" si="0"/>
        <v>0</v>
      </c>
      <c r="F42" s="175" t="str">
        <f>IF(※集計※障害学生情報入力シート!G64="","",INDEX(※集計※障害学生情報入力シート!K:K,※集計※障害学生情報入力シート!G64,1))</f>
        <v/>
      </c>
      <c r="G42" s="169" t="str">
        <f>IF(※集計※障害学生情報入力シート!G64="","",INDEX(障害学生情報入力シート!D:D,※集計※障害学生情報入力シート!G64,1))</f>
        <v/>
      </c>
    </row>
    <row r="43" spans="1:7" x14ac:dyDescent="0.4">
      <c r="A43" s="164">
        <v>37</v>
      </c>
      <c r="B43" s="171" t="str">
        <f>IF(※集計※障害学生情報入力シート!G65="","",INDEX(障害学生情報入力シート!E:E,※集計※障害学生情報入力シート!G65,1))</f>
        <v/>
      </c>
      <c r="C43" s="172" t="str">
        <f>IF(※集計※障害学生情報入力シート!G65="","",INDEX(障害学生情報入力シート!F:F,※集計※障害学生情報入力シート!G65,1))</f>
        <v/>
      </c>
      <c r="D43" s="173" t="str">
        <f>IF(※集計※障害学生情報入力シート!G65="","",INDEX(障害学生情報入力シート!$I:$I,※集計※障害学生情報入力シート!G65,1))</f>
        <v/>
      </c>
      <c r="E43" s="174">
        <f t="shared" si="0"/>
        <v>0</v>
      </c>
      <c r="F43" s="175" t="str">
        <f>IF(※集計※障害学生情報入力シート!G65="","",INDEX(※集計※障害学生情報入力シート!K:K,※集計※障害学生情報入力シート!G65,1))</f>
        <v/>
      </c>
      <c r="G43" s="169" t="str">
        <f>IF(※集計※障害学生情報入力シート!G65="","",INDEX(障害学生情報入力シート!D:D,※集計※障害学生情報入力シート!G65,1))</f>
        <v/>
      </c>
    </row>
    <row r="44" spans="1:7" x14ac:dyDescent="0.4">
      <c r="A44" s="164">
        <v>38</v>
      </c>
      <c r="B44" s="171" t="str">
        <f>IF(※集計※障害学生情報入力シート!G66="","",INDEX(障害学生情報入力シート!E:E,※集計※障害学生情報入力シート!G66,1))</f>
        <v/>
      </c>
      <c r="C44" s="172" t="str">
        <f>IF(※集計※障害学生情報入力シート!G66="","",INDEX(障害学生情報入力シート!F:F,※集計※障害学生情報入力シート!G66,1))</f>
        <v/>
      </c>
      <c r="D44" s="173" t="str">
        <f>IF(※集計※障害学生情報入力シート!G66="","",INDEX(障害学生情報入力シート!$I:$I,※集計※障害学生情報入力シート!G66,1))</f>
        <v/>
      </c>
      <c r="E44" s="174">
        <f t="shared" si="0"/>
        <v>0</v>
      </c>
      <c r="F44" s="175" t="str">
        <f>IF(※集計※障害学生情報入力シート!G66="","",INDEX(※集計※障害学生情報入力シート!K:K,※集計※障害学生情報入力シート!G66,1))</f>
        <v/>
      </c>
      <c r="G44" s="169" t="str">
        <f>IF(※集計※障害学生情報入力シート!G66="","",INDEX(障害学生情報入力シート!D:D,※集計※障害学生情報入力シート!G66,1))</f>
        <v/>
      </c>
    </row>
    <row r="45" spans="1:7" x14ac:dyDescent="0.4">
      <c r="A45" s="164">
        <v>39</v>
      </c>
      <c r="B45" s="171" t="str">
        <f>IF(※集計※障害学生情報入力シート!G67="","",INDEX(障害学生情報入力シート!E:E,※集計※障害学生情報入力シート!G67,1))</f>
        <v/>
      </c>
      <c r="C45" s="172" t="str">
        <f>IF(※集計※障害学生情報入力シート!G67="","",INDEX(障害学生情報入力シート!F:F,※集計※障害学生情報入力シート!G67,1))</f>
        <v/>
      </c>
      <c r="D45" s="173" t="str">
        <f>IF(※集計※障害学生情報入力シート!G67="","",INDEX(障害学生情報入力シート!$I:$I,※集計※障害学生情報入力シート!G67,1))</f>
        <v/>
      </c>
      <c r="E45" s="174">
        <f t="shared" si="0"/>
        <v>0</v>
      </c>
      <c r="F45" s="175" t="str">
        <f>IF(※集計※障害学生情報入力シート!G67="","",INDEX(※集計※障害学生情報入力シート!K:K,※集計※障害学生情報入力シート!G67,1))</f>
        <v/>
      </c>
      <c r="G45" s="169" t="str">
        <f>IF(※集計※障害学生情報入力シート!G67="","",INDEX(障害学生情報入力シート!D:D,※集計※障害学生情報入力シート!G67,1))</f>
        <v/>
      </c>
    </row>
    <row r="46" spans="1:7" x14ac:dyDescent="0.4">
      <c r="A46" s="164">
        <v>40</v>
      </c>
      <c r="B46" s="171" t="str">
        <f>IF(※集計※障害学生情報入力シート!G68="","",INDEX(障害学生情報入力シート!E:E,※集計※障害学生情報入力シート!G68,1))</f>
        <v/>
      </c>
      <c r="C46" s="172" t="str">
        <f>IF(※集計※障害学生情報入力シート!G68="","",INDEX(障害学生情報入力シート!F:F,※集計※障害学生情報入力シート!G68,1))</f>
        <v/>
      </c>
      <c r="D46" s="173" t="str">
        <f>IF(※集計※障害学生情報入力シート!G68="","",INDEX(障害学生情報入力シート!$I:$I,※集計※障害学生情報入力シート!G68,1))</f>
        <v/>
      </c>
      <c r="E46" s="174">
        <f t="shared" si="0"/>
        <v>0</v>
      </c>
      <c r="F46" s="175" t="str">
        <f>IF(※集計※障害学生情報入力シート!G68="","",INDEX(※集計※障害学生情報入力シート!K:K,※集計※障害学生情報入力シート!G68,1))</f>
        <v/>
      </c>
      <c r="G46" s="169" t="str">
        <f>IF(※集計※障害学生情報入力シート!G68="","",INDEX(障害学生情報入力シート!D:D,※集計※障害学生情報入力シート!G68,1))</f>
        <v/>
      </c>
    </row>
    <row r="47" spans="1:7" x14ac:dyDescent="0.4">
      <c r="A47" s="164">
        <v>41</v>
      </c>
      <c r="B47" s="171" t="str">
        <f>IF(※集計※障害学生情報入力シート!G69="","",INDEX(障害学生情報入力シート!E:E,※集計※障害学生情報入力シート!G69,1))</f>
        <v/>
      </c>
      <c r="C47" s="172" t="str">
        <f>IF(※集計※障害学生情報入力シート!G69="","",INDEX(障害学生情報入力シート!F:F,※集計※障害学生情報入力シート!G69,1))</f>
        <v/>
      </c>
      <c r="D47" s="173" t="str">
        <f>IF(※集計※障害学生情報入力シート!G69="","",INDEX(障害学生情報入力シート!$I:$I,※集計※障害学生情報入力シート!G69,1))</f>
        <v/>
      </c>
      <c r="E47" s="174">
        <f t="shared" si="0"/>
        <v>0</v>
      </c>
      <c r="F47" s="175" t="str">
        <f>IF(※集計※障害学生情報入力シート!G69="","",INDEX(※集計※障害学生情報入力シート!K:K,※集計※障害学生情報入力シート!G69,1))</f>
        <v/>
      </c>
      <c r="G47" s="169" t="str">
        <f>IF(※集計※障害学生情報入力シート!G69="","",INDEX(障害学生情報入力シート!D:D,※集計※障害学生情報入力シート!G69,1))</f>
        <v/>
      </c>
    </row>
    <row r="48" spans="1:7" x14ac:dyDescent="0.4">
      <c r="A48" s="164">
        <v>42</v>
      </c>
      <c r="B48" s="171" t="str">
        <f>IF(※集計※障害学生情報入力シート!G70="","",INDEX(障害学生情報入力シート!E:E,※集計※障害学生情報入力シート!G70,1))</f>
        <v/>
      </c>
      <c r="C48" s="172" t="str">
        <f>IF(※集計※障害学生情報入力シート!G70="","",INDEX(障害学生情報入力シート!F:F,※集計※障害学生情報入力シート!G70,1))</f>
        <v/>
      </c>
      <c r="D48" s="173" t="str">
        <f>IF(※集計※障害学生情報入力シート!G70="","",INDEX(障害学生情報入力シート!$I:$I,※集計※障害学生情報入力シート!G70,1))</f>
        <v/>
      </c>
      <c r="E48" s="174">
        <f t="shared" si="0"/>
        <v>0</v>
      </c>
      <c r="F48" s="175" t="str">
        <f>IF(※集計※障害学生情報入力シート!G70="","",INDEX(※集計※障害学生情報入力シート!K:K,※集計※障害学生情報入力シート!G70,1))</f>
        <v/>
      </c>
      <c r="G48" s="169" t="str">
        <f>IF(※集計※障害学生情報入力シート!G70="","",INDEX(障害学生情報入力シート!D:D,※集計※障害学生情報入力シート!G70,1))</f>
        <v/>
      </c>
    </row>
    <row r="49" spans="1:7" x14ac:dyDescent="0.4">
      <c r="A49" s="164">
        <v>43</v>
      </c>
      <c r="B49" s="171" t="str">
        <f>IF(※集計※障害学生情報入力シート!G71="","",INDEX(障害学生情報入力シート!E:E,※集計※障害学生情報入力シート!G71,1))</f>
        <v/>
      </c>
      <c r="C49" s="172" t="str">
        <f>IF(※集計※障害学生情報入力シート!G71="","",INDEX(障害学生情報入力シート!F:F,※集計※障害学生情報入力シート!G71,1))</f>
        <v/>
      </c>
      <c r="D49" s="173" t="str">
        <f>IF(※集計※障害学生情報入力シート!G71="","",INDEX(障害学生情報入力シート!$I:$I,※集計※障害学生情報入力シート!G71,1))</f>
        <v/>
      </c>
      <c r="E49" s="174">
        <f t="shared" si="0"/>
        <v>0</v>
      </c>
      <c r="F49" s="175" t="str">
        <f>IF(※集計※障害学生情報入力シート!G71="","",INDEX(※集計※障害学生情報入力シート!K:K,※集計※障害学生情報入力シート!G71,1))</f>
        <v/>
      </c>
      <c r="G49" s="169" t="str">
        <f>IF(※集計※障害学生情報入力シート!G71="","",INDEX(障害学生情報入力シート!D:D,※集計※障害学生情報入力シート!G71,1))</f>
        <v/>
      </c>
    </row>
    <row r="50" spans="1:7" x14ac:dyDescent="0.4">
      <c r="A50" s="164">
        <v>44</v>
      </c>
      <c r="B50" s="171" t="str">
        <f>IF(※集計※障害学生情報入力シート!G72="","",INDEX(障害学生情報入力シート!E:E,※集計※障害学生情報入力シート!G72,1))</f>
        <v/>
      </c>
      <c r="C50" s="172" t="str">
        <f>IF(※集計※障害学生情報入力シート!G72="","",INDEX(障害学生情報入力シート!F:F,※集計※障害学生情報入力シート!G72,1))</f>
        <v/>
      </c>
      <c r="D50" s="173" t="str">
        <f>IF(※集計※障害学生情報入力シート!G72="","",INDEX(障害学生情報入力シート!$I:$I,※集計※障害学生情報入力シート!G72,1))</f>
        <v/>
      </c>
      <c r="E50" s="174">
        <f t="shared" si="0"/>
        <v>0</v>
      </c>
      <c r="F50" s="175" t="str">
        <f>IF(※集計※障害学生情報入力シート!G72="","",INDEX(※集計※障害学生情報入力シート!K:K,※集計※障害学生情報入力シート!G72,1))</f>
        <v/>
      </c>
      <c r="G50" s="169" t="str">
        <f>IF(※集計※障害学生情報入力シート!G72="","",INDEX(障害学生情報入力シート!D:D,※集計※障害学生情報入力シート!G72,1))</f>
        <v/>
      </c>
    </row>
    <row r="51" spans="1:7" x14ac:dyDescent="0.4">
      <c r="A51" s="164">
        <v>45</v>
      </c>
      <c r="B51" s="171" t="str">
        <f>IF(※集計※障害学生情報入力シート!G73="","",INDEX(障害学生情報入力シート!E:E,※集計※障害学生情報入力シート!G73,1))</f>
        <v/>
      </c>
      <c r="C51" s="172" t="str">
        <f>IF(※集計※障害学生情報入力シート!G73="","",INDEX(障害学生情報入力シート!F:F,※集計※障害学生情報入力シート!G73,1))</f>
        <v/>
      </c>
      <c r="D51" s="173" t="str">
        <f>IF(※集計※障害学生情報入力シート!G73="","",INDEX(障害学生情報入力シート!$I:$I,※集計※障害学生情報入力シート!G73,1))</f>
        <v/>
      </c>
      <c r="E51" s="174">
        <f t="shared" si="0"/>
        <v>0</v>
      </c>
      <c r="F51" s="175" t="str">
        <f>IF(※集計※障害学生情報入力シート!G73="","",INDEX(※集計※障害学生情報入力シート!K:K,※集計※障害学生情報入力シート!G73,1))</f>
        <v/>
      </c>
      <c r="G51" s="169" t="str">
        <f>IF(※集計※障害学生情報入力シート!G73="","",INDEX(障害学生情報入力シート!D:D,※集計※障害学生情報入力シート!G73,1))</f>
        <v/>
      </c>
    </row>
    <row r="52" spans="1:7" x14ac:dyDescent="0.4">
      <c r="A52" s="164">
        <v>46</v>
      </c>
      <c r="B52" s="171" t="str">
        <f>IF(※集計※障害学生情報入力シート!G74="","",INDEX(障害学生情報入力シート!E:E,※集計※障害学生情報入力シート!G74,1))</f>
        <v/>
      </c>
      <c r="C52" s="172" t="str">
        <f>IF(※集計※障害学生情報入力シート!G74="","",INDEX(障害学生情報入力シート!F:F,※集計※障害学生情報入力シート!G74,1))</f>
        <v/>
      </c>
      <c r="D52" s="173" t="str">
        <f>IF(※集計※障害学生情報入力シート!G74="","",INDEX(障害学生情報入力シート!$I:$I,※集計※障害学生情報入力シート!G74,1))</f>
        <v/>
      </c>
      <c r="E52" s="174">
        <f t="shared" si="0"/>
        <v>0</v>
      </c>
      <c r="F52" s="175" t="str">
        <f>IF(※集計※障害学生情報入力シート!G74="","",INDEX(※集計※障害学生情報入力シート!K:K,※集計※障害学生情報入力シート!G74,1))</f>
        <v/>
      </c>
      <c r="G52" s="169" t="str">
        <f>IF(※集計※障害学生情報入力シート!G74="","",INDEX(障害学生情報入力シート!D:D,※集計※障害学生情報入力シート!G74,1))</f>
        <v/>
      </c>
    </row>
    <row r="53" spans="1:7" x14ac:dyDescent="0.4">
      <c r="A53" s="164">
        <v>47</v>
      </c>
      <c r="B53" s="171" t="str">
        <f>IF(※集計※障害学生情報入力シート!G75="","",INDEX(障害学生情報入力シート!E:E,※集計※障害学生情報入力シート!G75,1))</f>
        <v/>
      </c>
      <c r="C53" s="172" t="str">
        <f>IF(※集計※障害学生情報入力シート!G75="","",INDEX(障害学生情報入力シート!F:F,※集計※障害学生情報入力シート!G75,1))</f>
        <v/>
      </c>
      <c r="D53" s="173" t="str">
        <f>IF(※集計※障害学生情報入力シート!G75="","",INDEX(障害学生情報入力シート!$I:$I,※集計※障害学生情報入力シート!G75,1))</f>
        <v/>
      </c>
      <c r="E53" s="174">
        <f t="shared" si="0"/>
        <v>0</v>
      </c>
      <c r="F53" s="175" t="str">
        <f>IF(※集計※障害学生情報入力シート!G75="","",INDEX(※集計※障害学生情報入力シート!K:K,※集計※障害学生情報入力シート!G75,1))</f>
        <v/>
      </c>
      <c r="G53" s="169" t="str">
        <f>IF(※集計※障害学生情報入力シート!G75="","",INDEX(障害学生情報入力シート!D:D,※集計※障害学生情報入力シート!G75,1))</f>
        <v/>
      </c>
    </row>
    <row r="54" spans="1:7" x14ac:dyDescent="0.4">
      <c r="A54" s="164">
        <v>48</v>
      </c>
      <c r="B54" s="171" t="str">
        <f>IF(※集計※障害学生情報入力シート!G76="","",INDEX(障害学生情報入力シート!E:E,※集計※障害学生情報入力シート!G76,1))</f>
        <v/>
      </c>
      <c r="C54" s="172" t="str">
        <f>IF(※集計※障害学生情報入力シート!G76="","",INDEX(障害学生情報入力シート!F:F,※集計※障害学生情報入力シート!G76,1))</f>
        <v/>
      </c>
      <c r="D54" s="173" t="str">
        <f>IF(※集計※障害学生情報入力シート!G76="","",INDEX(障害学生情報入力シート!$I:$I,※集計※障害学生情報入力シート!G76,1))</f>
        <v/>
      </c>
      <c r="E54" s="174">
        <f t="shared" si="0"/>
        <v>0</v>
      </c>
      <c r="F54" s="175" t="str">
        <f>IF(※集計※障害学生情報入力シート!G76="","",INDEX(※集計※障害学生情報入力シート!K:K,※集計※障害学生情報入力シート!G76,1))</f>
        <v/>
      </c>
      <c r="G54" s="169" t="str">
        <f>IF(※集計※障害学生情報入力シート!G76="","",INDEX(障害学生情報入力シート!D:D,※集計※障害学生情報入力シート!G76,1))</f>
        <v/>
      </c>
    </row>
    <row r="55" spans="1:7" x14ac:dyDescent="0.4">
      <c r="A55" s="164">
        <v>49</v>
      </c>
      <c r="B55" s="171" t="str">
        <f>IF(※集計※障害学生情報入力シート!G77="","",INDEX(障害学生情報入力シート!E:E,※集計※障害学生情報入力シート!G77,1))</f>
        <v/>
      </c>
      <c r="C55" s="172" t="str">
        <f>IF(※集計※障害学生情報入力シート!G77="","",INDEX(障害学生情報入力シート!F:F,※集計※障害学生情報入力シート!G77,1))</f>
        <v/>
      </c>
      <c r="D55" s="173" t="str">
        <f>IF(※集計※障害学生情報入力シート!G77="","",INDEX(障害学生情報入力シート!$I:$I,※集計※障害学生情報入力シート!G77,1))</f>
        <v/>
      </c>
      <c r="E55" s="174">
        <f t="shared" si="0"/>
        <v>0</v>
      </c>
      <c r="F55" s="175" t="str">
        <f>IF(※集計※障害学生情報入力シート!G77="","",INDEX(※集計※障害学生情報入力シート!K:K,※集計※障害学生情報入力シート!G77,1))</f>
        <v/>
      </c>
      <c r="G55" s="169" t="str">
        <f>IF(※集計※障害学生情報入力シート!G77="","",INDEX(障害学生情報入力シート!D:D,※集計※障害学生情報入力シート!G77,1))</f>
        <v/>
      </c>
    </row>
    <row r="56" spans="1:7" x14ac:dyDescent="0.4">
      <c r="A56" s="164">
        <v>50</v>
      </c>
      <c r="B56" s="171" t="str">
        <f>IF(※集計※障害学生情報入力シート!G78="","",INDEX(障害学生情報入力シート!E:E,※集計※障害学生情報入力シート!G78,1))</f>
        <v/>
      </c>
      <c r="C56" s="172" t="str">
        <f>IF(※集計※障害学生情報入力シート!G78="","",INDEX(障害学生情報入力シート!F:F,※集計※障害学生情報入力シート!G78,1))</f>
        <v/>
      </c>
      <c r="D56" s="173" t="str">
        <f>IF(※集計※障害学生情報入力シート!G78="","",INDEX(障害学生情報入力シート!$I:$I,※集計※障害学生情報入力シート!G78,1))</f>
        <v/>
      </c>
      <c r="E56" s="174">
        <f t="shared" si="0"/>
        <v>0</v>
      </c>
      <c r="F56" s="175" t="str">
        <f>IF(※集計※障害学生情報入力シート!G78="","",INDEX(※集計※障害学生情報入力シート!K:K,※集計※障害学生情報入力シート!G78,1))</f>
        <v/>
      </c>
      <c r="G56" s="169" t="str">
        <f>IF(※集計※障害学生情報入力シート!G78="","",INDEX(障害学生情報入力シート!D:D,※集計※障害学生情報入力シート!G78,1))</f>
        <v/>
      </c>
    </row>
    <row r="57" spans="1:7" x14ac:dyDescent="0.4">
      <c r="A57" s="164">
        <v>51</v>
      </c>
      <c r="B57" s="171" t="str">
        <f>IF(※集計※障害学生情報入力シート!G79="","",INDEX(障害学生情報入力シート!E:E,※集計※障害学生情報入力シート!G79,1))</f>
        <v/>
      </c>
      <c r="C57" s="172" t="str">
        <f>IF(※集計※障害学生情報入力シート!G79="","",INDEX(障害学生情報入力シート!F:F,※集計※障害学生情報入力シート!G79,1))</f>
        <v/>
      </c>
      <c r="D57" s="173" t="str">
        <f>IF(※集計※障害学生情報入力シート!G79="","",INDEX(障害学生情報入力シート!$I:$I,※集計※障害学生情報入力シート!G79,1))</f>
        <v/>
      </c>
      <c r="E57" s="174">
        <f t="shared" si="0"/>
        <v>0</v>
      </c>
      <c r="F57" s="175" t="str">
        <f>IF(※集計※障害学生情報入力シート!G79="","",INDEX(※集計※障害学生情報入力シート!K:K,※集計※障害学生情報入力シート!G79,1))</f>
        <v/>
      </c>
      <c r="G57" s="169" t="str">
        <f>IF(※集計※障害学生情報入力シート!G79="","",INDEX(障害学生情報入力シート!D:D,※集計※障害学生情報入力シート!G79,1))</f>
        <v/>
      </c>
    </row>
    <row r="58" spans="1:7" x14ac:dyDescent="0.4">
      <c r="A58" s="164">
        <v>52</v>
      </c>
      <c r="B58" s="171" t="str">
        <f>IF(※集計※障害学生情報入力シート!G80="","",INDEX(障害学生情報入力シート!E:E,※集計※障害学生情報入力シート!G80,1))</f>
        <v/>
      </c>
      <c r="C58" s="172" t="str">
        <f>IF(※集計※障害学生情報入力シート!G80="","",INDEX(障害学生情報入力シート!F:F,※集計※障害学生情報入力シート!G80,1))</f>
        <v/>
      </c>
      <c r="D58" s="173" t="str">
        <f>IF(※集計※障害学生情報入力シート!G80="","",INDEX(障害学生情報入力シート!$I:$I,※集計※障害学生情報入力シート!G80,1))</f>
        <v/>
      </c>
      <c r="E58" s="174">
        <f t="shared" si="0"/>
        <v>0</v>
      </c>
      <c r="F58" s="175" t="str">
        <f>IF(※集計※障害学生情報入力シート!G80="","",INDEX(※集計※障害学生情報入力シート!K:K,※集計※障害学生情報入力シート!G80,1))</f>
        <v/>
      </c>
      <c r="G58" s="169" t="str">
        <f>IF(※集計※障害学生情報入力シート!G80="","",INDEX(障害学生情報入力シート!D:D,※集計※障害学生情報入力シート!G80,1))</f>
        <v/>
      </c>
    </row>
    <row r="59" spans="1:7" x14ac:dyDescent="0.4">
      <c r="A59" s="164">
        <v>53</v>
      </c>
      <c r="B59" s="171" t="str">
        <f>IF(※集計※障害学生情報入力シート!G81="","",INDEX(障害学生情報入力シート!E:E,※集計※障害学生情報入力シート!G81,1))</f>
        <v/>
      </c>
      <c r="C59" s="172" t="str">
        <f>IF(※集計※障害学生情報入力シート!G81="","",INDEX(障害学生情報入力シート!F:F,※集計※障害学生情報入力シート!G81,1))</f>
        <v/>
      </c>
      <c r="D59" s="173" t="str">
        <f>IF(※集計※障害学生情報入力シート!G81="","",INDEX(障害学生情報入力シート!$I:$I,※集計※障害学生情報入力シート!G81,1))</f>
        <v/>
      </c>
      <c r="E59" s="174">
        <f t="shared" si="0"/>
        <v>0</v>
      </c>
      <c r="F59" s="175" t="str">
        <f>IF(※集計※障害学生情報入力シート!G81="","",INDEX(※集計※障害学生情報入力シート!K:K,※集計※障害学生情報入力シート!G81,1))</f>
        <v/>
      </c>
      <c r="G59" s="169" t="str">
        <f>IF(※集計※障害学生情報入力シート!G81="","",INDEX(障害学生情報入力シート!D:D,※集計※障害学生情報入力シート!G81,1))</f>
        <v/>
      </c>
    </row>
    <row r="60" spans="1:7" x14ac:dyDescent="0.4">
      <c r="A60" s="164">
        <v>54</v>
      </c>
      <c r="B60" s="171" t="str">
        <f>IF(※集計※障害学生情報入力シート!G82="","",INDEX(障害学生情報入力シート!E:E,※集計※障害学生情報入力シート!G82,1))</f>
        <v/>
      </c>
      <c r="C60" s="172" t="str">
        <f>IF(※集計※障害学生情報入力シート!G82="","",INDEX(障害学生情報入力シート!F:F,※集計※障害学生情報入力シート!G82,1))</f>
        <v/>
      </c>
      <c r="D60" s="173" t="str">
        <f>IF(※集計※障害学生情報入力シート!G82="","",INDEX(障害学生情報入力シート!$I:$I,※集計※障害学生情報入力シート!G82,1))</f>
        <v/>
      </c>
      <c r="E60" s="174">
        <f t="shared" si="0"/>
        <v>0</v>
      </c>
      <c r="F60" s="175" t="str">
        <f>IF(※集計※障害学生情報入力シート!G82="","",INDEX(※集計※障害学生情報入力シート!K:K,※集計※障害学生情報入力シート!G82,1))</f>
        <v/>
      </c>
      <c r="G60" s="169" t="str">
        <f>IF(※集計※障害学生情報入力シート!G82="","",INDEX(障害学生情報入力シート!D:D,※集計※障害学生情報入力シート!G82,1))</f>
        <v/>
      </c>
    </row>
    <row r="61" spans="1:7" x14ac:dyDescent="0.4">
      <c r="A61" s="164">
        <v>55</v>
      </c>
      <c r="B61" s="171" t="str">
        <f>IF(※集計※障害学生情報入力シート!G83="","",INDEX(障害学生情報入力シート!E:E,※集計※障害学生情報入力シート!G83,1))</f>
        <v/>
      </c>
      <c r="C61" s="172" t="str">
        <f>IF(※集計※障害学生情報入力シート!G83="","",INDEX(障害学生情報入力シート!F:F,※集計※障害学生情報入力シート!G83,1))</f>
        <v/>
      </c>
      <c r="D61" s="173" t="str">
        <f>IF(※集計※障害学生情報入力シート!G83="","",INDEX(障害学生情報入力シート!$I:$I,※集計※障害学生情報入力シート!G83,1))</f>
        <v/>
      </c>
      <c r="E61" s="174">
        <f t="shared" si="0"/>
        <v>0</v>
      </c>
      <c r="F61" s="175" t="str">
        <f>IF(※集計※障害学生情報入力シート!G83="","",INDEX(※集計※障害学生情報入力シート!K:K,※集計※障害学生情報入力シート!G83,1))</f>
        <v/>
      </c>
      <c r="G61" s="169" t="str">
        <f>IF(※集計※障害学生情報入力シート!G83="","",INDEX(障害学生情報入力シート!D:D,※集計※障害学生情報入力シート!G83,1))</f>
        <v/>
      </c>
    </row>
    <row r="62" spans="1:7" x14ac:dyDescent="0.4">
      <c r="A62" s="164">
        <v>56</v>
      </c>
      <c r="B62" s="171" t="str">
        <f>IF(※集計※障害学生情報入力シート!G84="","",INDEX(障害学生情報入力シート!E:E,※集計※障害学生情報入力シート!G84,1))</f>
        <v/>
      </c>
      <c r="C62" s="172" t="str">
        <f>IF(※集計※障害学生情報入力シート!G84="","",INDEX(障害学生情報入力シート!F:F,※集計※障害学生情報入力シート!G84,1))</f>
        <v/>
      </c>
      <c r="D62" s="173" t="str">
        <f>IF(※集計※障害学生情報入力シート!G84="","",INDEX(障害学生情報入力シート!$I:$I,※集計※障害学生情報入力シート!G84,1))</f>
        <v/>
      </c>
      <c r="E62" s="174">
        <f t="shared" si="0"/>
        <v>0</v>
      </c>
      <c r="F62" s="175" t="str">
        <f>IF(※集計※障害学生情報入力シート!G84="","",INDEX(※集計※障害学生情報入力シート!K:K,※集計※障害学生情報入力シート!G84,1))</f>
        <v/>
      </c>
      <c r="G62" s="169" t="str">
        <f>IF(※集計※障害学生情報入力シート!G84="","",INDEX(障害学生情報入力シート!D:D,※集計※障害学生情報入力シート!G84,1))</f>
        <v/>
      </c>
    </row>
    <row r="63" spans="1:7" x14ac:dyDescent="0.4">
      <c r="A63" s="164">
        <v>57</v>
      </c>
      <c r="B63" s="171" t="str">
        <f>IF(※集計※障害学生情報入力シート!G85="","",INDEX(障害学生情報入力シート!E:E,※集計※障害学生情報入力シート!G85,1))</f>
        <v/>
      </c>
      <c r="C63" s="172" t="str">
        <f>IF(※集計※障害学生情報入力シート!G85="","",INDEX(障害学生情報入力シート!F:F,※集計※障害学生情報入力シート!G85,1))</f>
        <v/>
      </c>
      <c r="D63" s="173" t="str">
        <f>IF(※集計※障害学生情報入力シート!G85="","",INDEX(障害学生情報入力シート!$I:$I,※集計※障害学生情報入力シート!G85,1))</f>
        <v/>
      </c>
      <c r="E63" s="174">
        <f t="shared" si="0"/>
        <v>0</v>
      </c>
      <c r="F63" s="175" t="str">
        <f>IF(※集計※障害学生情報入力シート!G85="","",INDEX(※集計※障害学生情報入力シート!K:K,※集計※障害学生情報入力シート!G85,1))</f>
        <v/>
      </c>
      <c r="G63" s="169" t="str">
        <f>IF(※集計※障害学生情報入力シート!G85="","",INDEX(障害学生情報入力シート!D:D,※集計※障害学生情報入力シート!G85,1))</f>
        <v/>
      </c>
    </row>
    <row r="64" spans="1:7" x14ac:dyDescent="0.4">
      <c r="A64" s="164">
        <v>58</v>
      </c>
      <c r="B64" s="171" t="str">
        <f>IF(※集計※障害学生情報入力シート!G86="","",INDEX(障害学生情報入力シート!E:E,※集計※障害学生情報入力シート!G86,1))</f>
        <v/>
      </c>
      <c r="C64" s="172" t="str">
        <f>IF(※集計※障害学生情報入力シート!G86="","",INDEX(障害学生情報入力シート!F:F,※集計※障害学生情報入力シート!G86,1))</f>
        <v/>
      </c>
      <c r="D64" s="173" t="str">
        <f>IF(※集計※障害学生情報入力シート!G86="","",INDEX(障害学生情報入力シート!$I:$I,※集計※障害学生情報入力シート!G86,1))</f>
        <v/>
      </c>
      <c r="E64" s="174">
        <f t="shared" si="0"/>
        <v>0</v>
      </c>
      <c r="F64" s="175" t="str">
        <f>IF(※集計※障害学生情報入力シート!G86="","",INDEX(※集計※障害学生情報入力シート!K:K,※集計※障害学生情報入力シート!G86,1))</f>
        <v/>
      </c>
      <c r="G64" s="169" t="str">
        <f>IF(※集計※障害学生情報入力シート!G86="","",INDEX(障害学生情報入力シート!D:D,※集計※障害学生情報入力シート!G86,1))</f>
        <v/>
      </c>
    </row>
    <row r="65" spans="1:7" x14ac:dyDescent="0.4">
      <c r="A65" s="164">
        <v>59</v>
      </c>
      <c r="B65" s="171" t="str">
        <f>IF(※集計※障害学生情報入力シート!G87="","",INDEX(障害学生情報入力シート!E:E,※集計※障害学生情報入力シート!G87,1))</f>
        <v/>
      </c>
      <c r="C65" s="172" t="str">
        <f>IF(※集計※障害学生情報入力シート!G87="","",INDEX(障害学生情報入力シート!F:F,※集計※障害学生情報入力シート!G87,1))</f>
        <v/>
      </c>
      <c r="D65" s="173" t="str">
        <f>IF(※集計※障害学生情報入力シート!G87="","",INDEX(障害学生情報入力シート!$I:$I,※集計※障害学生情報入力シート!G87,1))</f>
        <v/>
      </c>
      <c r="E65" s="174">
        <f t="shared" si="0"/>
        <v>0</v>
      </c>
      <c r="F65" s="175" t="str">
        <f>IF(※集計※障害学生情報入力シート!G87="","",INDEX(※集計※障害学生情報入力シート!K:K,※集計※障害学生情報入力シート!G87,1))</f>
        <v/>
      </c>
      <c r="G65" s="169" t="str">
        <f>IF(※集計※障害学生情報入力シート!G87="","",INDEX(障害学生情報入力シート!D:D,※集計※障害学生情報入力シート!G87,1))</f>
        <v/>
      </c>
    </row>
    <row r="66" spans="1:7" x14ac:dyDescent="0.4">
      <c r="A66" s="164">
        <v>60</v>
      </c>
      <c r="B66" s="171" t="str">
        <f>IF(※集計※障害学生情報入力シート!G88="","",INDEX(障害学生情報入力シート!E:E,※集計※障害学生情報入力シート!G88,1))</f>
        <v/>
      </c>
      <c r="C66" s="172" t="str">
        <f>IF(※集計※障害学生情報入力シート!G88="","",INDEX(障害学生情報入力シート!F:F,※集計※障害学生情報入力シート!G88,1))</f>
        <v/>
      </c>
      <c r="D66" s="173" t="str">
        <f>IF(※集計※障害学生情報入力シート!G88="","",INDEX(障害学生情報入力シート!$I:$I,※集計※障害学生情報入力シート!G88,1))</f>
        <v/>
      </c>
      <c r="E66" s="174">
        <f t="shared" si="0"/>
        <v>0</v>
      </c>
      <c r="F66" s="175" t="str">
        <f>IF(※集計※障害学生情報入力シート!G88="","",INDEX(※集計※障害学生情報入力シート!K:K,※集計※障害学生情報入力シート!G88,1))</f>
        <v/>
      </c>
      <c r="G66" s="169" t="str">
        <f>IF(※集計※障害学生情報入力シート!G88="","",INDEX(障害学生情報入力シート!D:D,※集計※障害学生情報入力シート!G88,1))</f>
        <v/>
      </c>
    </row>
    <row r="67" spans="1:7" x14ac:dyDescent="0.4">
      <c r="A67" s="164">
        <v>61</v>
      </c>
      <c r="B67" s="171" t="str">
        <f>IF(※集計※障害学生情報入力シート!G89="","",INDEX(障害学生情報入力シート!E:E,※集計※障害学生情報入力シート!G89,1))</f>
        <v/>
      </c>
      <c r="C67" s="172" t="str">
        <f>IF(※集計※障害学生情報入力シート!G89="","",INDEX(障害学生情報入力シート!F:F,※集計※障害学生情報入力シート!G89,1))</f>
        <v/>
      </c>
      <c r="D67" s="173" t="str">
        <f>IF(※集計※障害学生情報入力シート!G89="","",INDEX(障害学生情報入力シート!$I:$I,※集計※障害学生情報入力シート!G89,1))</f>
        <v/>
      </c>
      <c r="E67" s="174">
        <f t="shared" si="0"/>
        <v>0</v>
      </c>
      <c r="F67" s="175" t="str">
        <f>IF(※集計※障害学生情報入力シート!G89="","",INDEX(※集計※障害学生情報入力シート!K:K,※集計※障害学生情報入力シート!G89,1))</f>
        <v/>
      </c>
      <c r="G67" s="169" t="str">
        <f>IF(※集計※障害学生情報入力シート!G89="","",INDEX(障害学生情報入力シート!D:D,※集計※障害学生情報入力シート!G89,1))</f>
        <v/>
      </c>
    </row>
    <row r="68" spans="1:7" x14ac:dyDescent="0.4">
      <c r="A68" s="164">
        <v>62</v>
      </c>
      <c r="B68" s="171" t="str">
        <f>IF(※集計※障害学生情報入力シート!G90="","",INDEX(障害学生情報入力シート!E:E,※集計※障害学生情報入力シート!G90,1))</f>
        <v/>
      </c>
      <c r="C68" s="172" t="str">
        <f>IF(※集計※障害学生情報入力シート!G90="","",INDEX(障害学生情報入力シート!F:F,※集計※障害学生情報入力シート!G90,1))</f>
        <v/>
      </c>
      <c r="D68" s="173" t="str">
        <f>IF(※集計※障害学生情報入力シート!G90="","",INDEX(障害学生情報入力シート!$I:$I,※集計※障害学生情報入力シート!G90,1))</f>
        <v/>
      </c>
      <c r="E68" s="174">
        <f t="shared" si="0"/>
        <v>0</v>
      </c>
      <c r="F68" s="175" t="str">
        <f>IF(※集計※障害学生情報入力シート!G90="","",INDEX(※集計※障害学生情報入力シート!K:K,※集計※障害学生情報入力シート!G90,1))</f>
        <v/>
      </c>
      <c r="G68" s="169" t="str">
        <f>IF(※集計※障害学生情報入力シート!G90="","",INDEX(障害学生情報入力シート!D:D,※集計※障害学生情報入力シート!G90,1))</f>
        <v/>
      </c>
    </row>
    <row r="69" spans="1:7" x14ac:dyDescent="0.4">
      <c r="A69" s="164">
        <v>63</v>
      </c>
      <c r="B69" s="171" t="str">
        <f>IF(※集計※障害学生情報入力シート!G91="","",INDEX(障害学生情報入力シート!E:E,※集計※障害学生情報入力シート!G91,1))</f>
        <v/>
      </c>
      <c r="C69" s="172" t="str">
        <f>IF(※集計※障害学生情報入力シート!G91="","",INDEX(障害学生情報入力シート!F:F,※集計※障害学生情報入力シート!G91,1))</f>
        <v/>
      </c>
      <c r="D69" s="173" t="str">
        <f>IF(※集計※障害学生情報入力シート!G91="","",INDEX(障害学生情報入力シート!$I:$I,※集計※障害学生情報入力シート!G91,1))</f>
        <v/>
      </c>
      <c r="E69" s="174">
        <f t="shared" si="0"/>
        <v>0</v>
      </c>
      <c r="F69" s="175" t="str">
        <f>IF(※集計※障害学生情報入力シート!G91="","",INDEX(※集計※障害学生情報入力シート!K:K,※集計※障害学生情報入力シート!G91,1))</f>
        <v/>
      </c>
      <c r="G69" s="169" t="str">
        <f>IF(※集計※障害学生情報入力シート!G91="","",INDEX(障害学生情報入力シート!D:D,※集計※障害学生情報入力シート!G91,1))</f>
        <v/>
      </c>
    </row>
    <row r="70" spans="1:7" x14ac:dyDescent="0.4">
      <c r="A70" s="164">
        <v>64</v>
      </c>
      <c r="B70" s="171" t="str">
        <f>IF(※集計※障害学生情報入力シート!G92="","",INDEX(障害学生情報入力シート!E:E,※集計※障害学生情報入力シート!G92,1))</f>
        <v/>
      </c>
      <c r="C70" s="172" t="str">
        <f>IF(※集計※障害学生情報入力シート!G92="","",INDEX(障害学生情報入力シート!F:F,※集計※障害学生情報入力シート!G92,1))</f>
        <v/>
      </c>
      <c r="D70" s="173" t="str">
        <f>IF(※集計※障害学生情報入力シート!G92="","",INDEX(障害学生情報入力シート!$I:$I,※集計※障害学生情報入力シート!G92,1))</f>
        <v/>
      </c>
      <c r="E70" s="174">
        <f t="shared" si="0"/>
        <v>0</v>
      </c>
      <c r="F70" s="175" t="str">
        <f>IF(※集計※障害学生情報入力シート!G92="","",INDEX(※集計※障害学生情報入力シート!K:K,※集計※障害学生情報入力シート!G92,1))</f>
        <v/>
      </c>
      <c r="G70" s="169" t="str">
        <f>IF(※集計※障害学生情報入力シート!G92="","",INDEX(障害学生情報入力シート!D:D,※集計※障害学生情報入力シート!G92,1))</f>
        <v/>
      </c>
    </row>
    <row r="71" spans="1:7" x14ac:dyDescent="0.4">
      <c r="A71" s="164">
        <v>65</v>
      </c>
      <c r="B71" s="171" t="str">
        <f>IF(※集計※障害学生情報入力シート!G93="","",INDEX(障害学生情報入力シート!E:E,※集計※障害学生情報入力シート!G93,1))</f>
        <v/>
      </c>
      <c r="C71" s="172" t="str">
        <f>IF(※集計※障害学生情報入力シート!G93="","",INDEX(障害学生情報入力シート!F:F,※集計※障害学生情報入力シート!G93,1))</f>
        <v/>
      </c>
      <c r="D71" s="173" t="str">
        <f>IF(※集計※障害学生情報入力シート!G93="","",INDEX(障害学生情報入力シート!$I:$I,※集計※障害学生情報入力シート!G93,1))</f>
        <v/>
      </c>
      <c r="E71" s="174">
        <f t="shared" si="0"/>
        <v>0</v>
      </c>
      <c r="F71" s="175" t="str">
        <f>IF(※集計※障害学生情報入力シート!G93="","",INDEX(※集計※障害学生情報入力シート!K:K,※集計※障害学生情報入力シート!G93,1))</f>
        <v/>
      </c>
      <c r="G71" s="169" t="str">
        <f>IF(※集計※障害学生情報入力シート!G93="","",INDEX(障害学生情報入力シート!D:D,※集計※障害学生情報入力シート!G93,1))</f>
        <v/>
      </c>
    </row>
    <row r="72" spans="1:7" x14ac:dyDescent="0.4">
      <c r="A72" s="164">
        <v>66</v>
      </c>
      <c r="B72" s="171" t="str">
        <f>IF(※集計※障害学生情報入力シート!G94="","",INDEX(障害学生情報入力シート!E:E,※集計※障害学生情報入力シート!G94,1))</f>
        <v/>
      </c>
      <c r="C72" s="172" t="str">
        <f>IF(※集計※障害学生情報入力シート!G94="","",INDEX(障害学生情報入力シート!F:F,※集計※障害学生情報入力シート!G94,1))</f>
        <v/>
      </c>
      <c r="D72" s="173" t="str">
        <f>IF(※集計※障害学生情報入力シート!G94="","",INDEX(障害学生情報入力シート!$I:$I,※集計※障害学生情報入力シート!G94,1))</f>
        <v/>
      </c>
      <c r="E72" s="174">
        <f t="shared" ref="E72:E106" si="1">IF(D72="",0,1)</f>
        <v>0</v>
      </c>
      <c r="F72" s="175" t="str">
        <f>IF(※集計※障害学生情報入力シート!G94="","",INDEX(※集計※障害学生情報入力シート!K:K,※集計※障害学生情報入力シート!G94,1))</f>
        <v/>
      </c>
      <c r="G72" s="169" t="str">
        <f>IF(※集計※障害学生情報入力シート!G94="","",INDEX(障害学生情報入力シート!D:D,※集計※障害学生情報入力シート!G94,1))</f>
        <v/>
      </c>
    </row>
    <row r="73" spans="1:7" x14ac:dyDescent="0.4">
      <c r="A73" s="164">
        <v>67</v>
      </c>
      <c r="B73" s="171" t="str">
        <f>IF(※集計※障害学生情報入力シート!G95="","",INDEX(障害学生情報入力シート!E:E,※集計※障害学生情報入力シート!G95,1))</f>
        <v/>
      </c>
      <c r="C73" s="172" t="str">
        <f>IF(※集計※障害学生情報入力シート!G95="","",INDEX(障害学生情報入力シート!F:F,※集計※障害学生情報入力シート!G95,1))</f>
        <v/>
      </c>
      <c r="D73" s="173" t="str">
        <f>IF(※集計※障害学生情報入力シート!G95="","",INDEX(障害学生情報入力シート!$I:$I,※集計※障害学生情報入力シート!G95,1))</f>
        <v/>
      </c>
      <c r="E73" s="174">
        <f t="shared" si="1"/>
        <v>0</v>
      </c>
      <c r="F73" s="175" t="str">
        <f>IF(※集計※障害学生情報入力シート!G95="","",INDEX(※集計※障害学生情報入力シート!K:K,※集計※障害学生情報入力シート!G95,1))</f>
        <v/>
      </c>
      <c r="G73" s="169" t="str">
        <f>IF(※集計※障害学生情報入力シート!G95="","",INDEX(障害学生情報入力シート!D:D,※集計※障害学生情報入力シート!G95,1))</f>
        <v/>
      </c>
    </row>
    <row r="74" spans="1:7" x14ac:dyDescent="0.4">
      <c r="A74" s="164">
        <v>68</v>
      </c>
      <c r="B74" s="171" t="str">
        <f>IF(※集計※障害学生情報入力シート!G96="","",INDEX(障害学生情報入力シート!E:E,※集計※障害学生情報入力シート!G96,1))</f>
        <v/>
      </c>
      <c r="C74" s="172" t="str">
        <f>IF(※集計※障害学生情報入力シート!G96="","",INDEX(障害学生情報入力シート!F:F,※集計※障害学生情報入力シート!G96,1))</f>
        <v/>
      </c>
      <c r="D74" s="173" t="str">
        <f>IF(※集計※障害学生情報入力シート!G96="","",INDEX(障害学生情報入力シート!$I:$I,※集計※障害学生情報入力シート!G96,1))</f>
        <v/>
      </c>
      <c r="E74" s="174">
        <f t="shared" si="1"/>
        <v>0</v>
      </c>
      <c r="F74" s="175" t="str">
        <f>IF(※集計※障害学生情報入力シート!G96="","",INDEX(※集計※障害学生情報入力シート!K:K,※集計※障害学生情報入力シート!G96,1))</f>
        <v/>
      </c>
      <c r="G74" s="169" t="str">
        <f>IF(※集計※障害学生情報入力シート!G96="","",INDEX(障害学生情報入力シート!D:D,※集計※障害学生情報入力シート!G96,1))</f>
        <v/>
      </c>
    </row>
    <row r="75" spans="1:7" x14ac:dyDescent="0.4">
      <c r="A75" s="164">
        <v>69</v>
      </c>
      <c r="B75" s="171" t="str">
        <f>IF(※集計※障害学生情報入力シート!G97="","",INDEX(障害学生情報入力シート!E:E,※集計※障害学生情報入力シート!G97,1))</f>
        <v/>
      </c>
      <c r="C75" s="172" t="str">
        <f>IF(※集計※障害学生情報入力シート!G97="","",INDEX(障害学生情報入力シート!F:F,※集計※障害学生情報入力シート!G97,1))</f>
        <v/>
      </c>
      <c r="D75" s="173" t="str">
        <f>IF(※集計※障害学生情報入力シート!G97="","",INDEX(障害学生情報入力シート!$I:$I,※集計※障害学生情報入力シート!G97,1))</f>
        <v/>
      </c>
      <c r="E75" s="174">
        <f t="shared" si="1"/>
        <v>0</v>
      </c>
      <c r="F75" s="175" t="str">
        <f>IF(※集計※障害学生情報入力シート!G97="","",INDEX(※集計※障害学生情報入力シート!K:K,※集計※障害学生情報入力シート!G97,1))</f>
        <v/>
      </c>
      <c r="G75" s="169" t="str">
        <f>IF(※集計※障害学生情報入力シート!G97="","",INDEX(障害学生情報入力シート!D:D,※集計※障害学生情報入力シート!G97,1))</f>
        <v/>
      </c>
    </row>
    <row r="76" spans="1:7" x14ac:dyDescent="0.4">
      <c r="A76" s="164">
        <v>70</v>
      </c>
      <c r="B76" s="171" t="str">
        <f>IF(※集計※障害学生情報入力シート!G98="","",INDEX(障害学生情報入力シート!E:E,※集計※障害学生情報入力シート!G98,1))</f>
        <v/>
      </c>
      <c r="C76" s="172" t="str">
        <f>IF(※集計※障害学生情報入力シート!G98="","",INDEX(障害学生情報入力シート!F:F,※集計※障害学生情報入力シート!G98,1))</f>
        <v/>
      </c>
      <c r="D76" s="173" t="str">
        <f>IF(※集計※障害学生情報入力シート!G98="","",INDEX(障害学生情報入力シート!$I:$I,※集計※障害学生情報入力シート!G98,1))</f>
        <v/>
      </c>
      <c r="E76" s="174">
        <f t="shared" si="1"/>
        <v>0</v>
      </c>
      <c r="F76" s="175" t="str">
        <f>IF(※集計※障害学生情報入力シート!G98="","",INDEX(※集計※障害学生情報入力シート!K:K,※集計※障害学生情報入力シート!G98,1))</f>
        <v/>
      </c>
      <c r="G76" s="169" t="str">
        <f>IF(※集計※障害学生情報入力シート!G98="","",INDEX(障害学生情報入力シート!D:D,※集計※障害学生情報入力シート!G98,1))</f>
        <v/>
      </c>
    </row>
    <row r="77" spans="1:7" x14ac:dyDescent="0.4">
      <c r="A77" s="164">
        <v>71</v>
      </c>
      <c r="B77" s="171" t="str">
        <f>IF(※集計※障害学生情報入力シート!G99="","",INDEX(障害学生情報入力シート!E:E,※集計※障害学生情報入力シート!G99,1))</f>
        <v/>
      </c>
      <c r="C77" s="172" t="str">
        <f>IF(※集計※障害学生情報入力シート!G99="","",INDEX(障害学生情報入力シート!F:F,※集計※障害学生情報入力シート!G99,1))</f>
        <v/>
      </c>
      <c r="D77" s="173" t="str">
        <f>IF(※集計※障害学生情報入力シート!G99="","",INDEX(障害学生情報入力シート!$I:$I,※集計※障害学生情報入力シート!G99,1))</f>
        <v/>
      </c>
      <c r="E77" s="174">
        <f t="shared" si="1"/>
        <v>0</v>
      </c>
      <c r="F77" s="175" t="str">
        <f>IF(※集計※障害学生情報入力シート!G99="","",INDEX(※集計※障害学生情報入力シート!K:K,※集計※障害学生情報入力シート!G99,1))</f>
        <v/>
      </c>
      <c r="G77" s="169" t="str">
        <f>IF(※集計※障害学生情報入力シート!G99="","",INDEX(障害学生情報入力シート!D:D,※集計※障害学生情報入力シート!G99,1))</f>
        <v/>
      </c>
    </row>
    <row r="78" spans="1:7" x14ac:dyDescent="0.4">
      <c r="A78" s="164">
        <v>72</v>
      </c>
      <c r="B78" s="171" t="str">
        <f>IF(※集計※障害学生情報入力シート!G100="","",INDEX(障害学生情報入力シート!E:E,※集計※障害学生情報入力シート!G100,1))</f>
        <v/>
      </c>
      <c r="C78" s="172" t="str">
        <f>IF(※集計※障害学生情報入力シート!G100="","",INDEX(障害学生情報入力シート!F:F,※集計※障害学生情報入力シート!G100,1))</f>
        <v/>
      </c>
      <c r="D78" s="173" t="str">
        <f>IF(※集計※障害学生情報入力シート!G100="","",INDEX(障害学生情報入力シート!$I:$I,※集計※障害学生情報入力シート!G100,1))</f>
        <v/>
      </c>
      <c r="E78" s="174">
        <f t="shared" si="1"/>
        <v>0</v>
      </c>
      <c r="F78" s="175" t="str">
        <f>IF(※集計※障害学生情報入力シート!G100="","",INDEX(※集計※障害学生情報入力シート!K:K,※集計※障害学生情報入力シート!G100,1))</f>
        <v/>
      </c>
      <c r="G78" s="169" t="str">
        <f>IF(※集計※障害学生情報入力シート!G100="","",INDEX(障害学生情報入力シート!D:D,※集計※障害学生情報入力シート!G100,1))</f>
        <v/>
      </c>
    </row>
    <row r="79" spans="1:7" x14ac:dyDescent="0.4">
      <c r="A79" s="164">
        <v>73</v>
      </c>
      <c r="B79" s="171" t="str">
        <f>IF(※集計※障害学生情報入力シート!G101="","",INDEX(障害学生情報入力シート!E:E,※集計※障害学生情報入力シート!G101,1))</f>
        <v/>
      </c>
      <c r="C79" s="172" t="str">
        <f>IF(※集計※障害学生情報入力シート!G101="","",INDEX(障害学生情報入力シート!F:F,※集計※障害学生情報入力シート!G101,1))</f>
        <v/>
      </c>
      <c r="D79" s="173" t="str">
        <f>IF(※集計※障害学生情報入力シート!G101="","",INDEX(障害学生情報入力シート!$I:$I,※集計※障害学生情報入力シート!G101,1))</f>
        <v/>
      </c>
      <c r="E79" s="174">
        <f t="shared" si="1"/>
        <v>0</v>
      </c>
      <c r="F79" s="175" t="str">
        <f>IF(※集計※障害学生情報入力シート!G101="","",INDEX(※集計※障害学生情報入力シート!K:K,※集計※障害学生情報入力シート!G101,1))</f>
        <v/>
      </c>
      <c r="G79" s="169" t="str">
        <f>IF(※集計※障害学生情報入力シート!G101="","",INDEX(障害学生情報入力シート!D:D,※集計※障害学生情報入力シート!G101,1))</f>
        <v/>
      </c>
    </row>
    <row r="80" spans="1:7" x14ac:dyDescent="0.4">
      <c r="A80" s="164">
        <v>74</v>
      </c>
      <c r="B80" s="171" t="str">
        <f>IF(※集計※障害学生情報入力シート!G102="","",INDEX(障害学生情報入力シート!E:E,※集計※障害学生情報入力シート!G102,1))</f>
        <v/>
      </c>
      <c r="C80" s="172" t="str">
        <f>IF(※集計※障害学生情報入力シート!G102="","",INDEX(障害学生情報入力シート!F:F,※集計※障害学生情報入力シート!G102,1))</f>
        <v/>
      </c>
      <c r="D80" s="173" t="str">
        <f>IF(※集計※障害学生情報入力シート!G102="","",INDEX(障害学生情報入力シート!$I:$I,※集計※障害学生情報入力シート!G102,1))</f>
        <v/>
      </c>
      <c r="E80" s="174">
        <f t="shared" si="1"/>
        <v>0</v>
      </c>
      <c r="F80" s="175" t="str">
        <f>IF(※集計※障害学生情報入力シート!G102="","",INDEX(※集計※障害学生情報入力シート!K:K,※集計※障害学生情報入力シート!G102,1))</f>
        <v/>
      </c>
      <c r="G80" s="169" t="str">
        <f>IF(※集計※障害学生情報入力シート!G102="","",INDEX(障害学生情報入力シート!D:D,※集計※障害学生情報入力シート!G102,1))</f>
        <v/>
      </c>
    </row>
    <row r="81" spans="1:7" x14ac:dyDescent="0.4">
      <c r="A81" s="164">
        <v>75</v>
      </c>
      <c r="B81" s="171" t="str">
        <f>IF(※集計※障害学生情報入力シート!G103="","",INDEX(障害学生情報入力シート!E:E,※集計※障害学生情報入力シート!G103,1))</f>
        <v/>
      </c>
      <c r="C81" s="172" t="str">
        <f>IF(※集計※障害学生情報入力シート!G103="","",INDEX(障害学生情報入力シート!F:F,※集計※障害学生情報入力シート!G103,1))</f>
        <v/>
      </c>
      <c r="D81" s="173" t="str">
        <f>IF(※集計※障害学生情報入力シート!G103="","",INDEX(障害学生情報入力シート!$I:$I,※集計※障害学生情報入力シート!G103,1))</f>
        <v/>
      </c>
      <c r="E81" s="174">
        <f t="shared" si="1"/>
        <v>0</v>
      </c>
      <c r="F81" s="175" t="str">
        <f>IF(※集計※障害学生情報入力シート!G103="","",INDEX(※集計※障害学生情報入力シート!K:K,※集計※障害学生情報入力シート!G103,1))</f>
        <v/>
      </c>
      <c r="G81" s="169" t="str">
        <f>IF(※集計※障害学生情報入力シート!G103="","",INDEX(障害学生情報入力シート!D:D,※集計※障害学生情報入力シート!G103,1))</f>
        <v/>
      </c>
    </row>
    <row r="82" spans="1:7" x14ac:dyDescent="0.4">
      <c r="A82" s="164">
        <v>76</v>
      </c>
      <c r="B82" s="171" t="str">
        <f>IF(※集計※障害学生情報入力シート!G104="","",INDEX(障害学生情報入力シート!E:E,※集計※障害学生情報入力シート!G104,1))</f>
        <v/>
      </c>
      <c r="C82" s="172" t="str">
        <f>IF(※集計※障害学生情報入力シート!G104="","",INDEX(障害学生情報入力シート!F:F,※集計※障害学生情報入力シート!G104,1))</f>
        <v/>
      </c>
      <c r="D82" s="173" t="str">
        <f>IF(※集計※障害学生情報入力シート!G104="","",INDEX(障害学生情報入力シート!$I:$I,※集計※障害学生情報入力シート!G104,1))</f>
        <v/>
      </c>
      <c r="E82" s="174">
        <f t="shared" si="1"/>
        <v>0</v>
      </c>
      <c r="F82" s="175" t="str">
        <f>IF(※集計※障害学生情報入力シート!G104="","",INDEX(※集計※障害学生情報入力シート!K:K,※集計※障害学生情報入力シート!G104,1))</f>
        <v/>
      </c>
      <c r="G82" s="169" t="str">
        <f>IF(※集計※障害学生情報入力シート!G104="","",INDEX(障害学生情報入力シート!D:D,※集計※障害学生情報入力シート!G104,1))</f>
        <v/>
      </c>
    </row>
    <row r="83" spans="1:7" x14ac:dyDescent="0.4">
      <c r="A83" s="164">
        <v>77</v>
      </c>
      <c r="B83" s="171" t="str">
        <f>IF(※集計※障害学生情報入力シート!G105="","",INDEX(障害学生情報入力シート!E:E,※集計※障害学生情報入力シート!G105,1))</f>
        <v/>
      </c>
      <c r="C83" s="172" t="str">
        <f>IF(※集計※障害学生情報入力シート!G105="","",INDEX(障害学生情報入力シート!F:F,※集計※障害学生情報入力シート!G105,1))</f>
        <v/>
      </c>
      <c r="D83" s="173" t="str">
        <f>IF(※集計※障害学生情報入力シート!G105="","",INDEX(障害学生情報入力シート!$I:$I,※集計※障害学生情報入力シート!G105,1))</f>
        <v/>
      </c>
      <c r="E83" s="174">
        <f t="shared" si="1"/>
        <v>0</v>
      </c>
      <c r="F83" s="175" t="str">
        <f>IF(※集計※障害学生情報入力シート!G105="","",INDEX(※集計※障害学生情報入力シート!K:K,※集計※障害学生情報入力シート!G105,1))</f>
        <v/>
      </c>
      <c r="G83" s="169" t="str">
        <f>IF(※集計※障害学生情報入力シート!G105="","",INDEX(障害学生情報入力シート!D:D,※集計※障害学生情報入力シート!G105,1))</f>
        <v/>
      </c>
    </row>
    <row r="84" spans="1:7" x14ac:dyDescent="0.4">
      <c r="A84" s="164">
        <v>78</v>
      </c>
      <c r="B84" s="171" t="str">
        <f>IF(※集計※障害学生情報入力シート!G106="","",INDEX(障害学生情報入力シート!E:E,※集計※障害学生情報入力シート!G106,1))</f>
        <v/>
      </c>
      <c r="C84" s="172" t="str">
        <f>IF(※集計※障害学生情報入力シート!G106="","",INDEX(障害学生情報入力シート!F:F,※集計※障害学生情報入力シート!G106,1))</f>
        <v/>
      </c>
      <c r="D84" s="173" t="str">
        <f>IF(※集計※障害学生情報入力シート!G106="","",INDEX(障害学生情報入力シート!$I:$I,※集計※障害学生情報入力シート!G106,1))</f>
        <v/>
      </c>
      <c r="E84" s="174">
        <f t="shared" si="1"/>
        <v>0</v>
      </c>
      <c r="F84" s="175" t="str">
        <f>IF(※集計※障害学生情報入力シート!G106="","",INDEX(※集計※障害学生情報入力シート!K:K,※集計※障害学生情報入力シート!G106,1))</f>
        <v/>
      </c>
      <c r="G84" s="169" t="str">
        <f>IF(※集計※障害学生情報入力シート!G106="","",INDEX(障害学生情報入力シート!D:D,※集計※障害学生情報入力シート!G106,1))</f>
        <v/>
      </c>
    </row>
    <row r="85" spans="1:7" x14ac:dyDescent="0.4">
      <c r="A85" s="164">
        <v>79</v>
      </c>
      <c r="B85" s="171" t="str">
        <f>IF(※集計※障害学生情報入力シート!G107="","",INDEX(障害学生情報入力シート!E:E,※集計※障害学生情報入力シート!G107,1))</f>
        <v/>
      </c>
      <c r="C85" s="172" t="str">
        <f>IF(※集計※障害学生情報入力シート!G107="","",INDEX(障害学生情報入力シート!F:F,※集計※障害学生情報入力シート!G107,1))</f>
        <v/>
      </c>
      <c r="D85" s="173" t="str">
        <f>IF(※集計※障害学生情報入力シート!G107="","",INDEX(障害学生情報入力シート!$I:$I,※集計※障害学生情報入力シート!G107,1))</f>
        <v/>
      </c>
      <c r="E85" s="174">
        <f t="shared" si="1"/>
        <v>0</v>
      </c>
      <c r="F85" s="175" t="str">
        <f>IF(※集計※障害学生情報入力シート!G107="","",INDEX(※集計※障害学生情報入力シート!K:K,※集計※障害学生情報入力シート!G107,1))</f>
        <v/>
      </c>
      <c r="G85" s="169" t="str">
        <f>IF(※集計※障害学生情報入力シート!G107="","",INDEX(障害学生情報入力シート!D:D,※集計※障害学生情報入力シート!G107,1))</f>
        <v/>
      </c>
    </row>
    <row r="86" spans="1:7" x14ac:dyDescent="0.4">
      <c r="A86" s="164">
        <v>80</v>
      </c>
      <c r="B86" s="171" t="str">
        <f>IF(※集計※障害学生情報入力シート!G108="","",INDEX(障害学生情報入力シート!E:E,※集計※障害学生情報入力シート!G108,1))</f>
        <v/>
      </c>
      <c r="C86" s="172" t="str">
        <f>IF(※集計※障害学生情報入力シート!G108="","",INDEX(障害学生情報入力シート!F:F,※集計※障害学生情報入力シート!G108,1))</f>
        <v/>
      </c>
      <c r="D86" s="173" t="str">
        <f>IF(※集計※障害学生情報入力シート!G108="","",INDEX(障害学生情報入力シート!$I:$I,※集計※障害学生情報入力シート!G108,1))</f>
        <v/>
      </c>
      <c r="E86" s="174">
        <f t="shared" si="1"/>
        <v>0</v>
      </c>
      <c r="F86" s="175" t="str">
        <f>IF(※集計※障害学生情報入力シート!G108="","",INDEX(※集計※障害学生情報入力シート!K:K,※集計※障害学生情報入力シート!G108,1))</f>
        <v/>
      </c>
      <c r="G86" s="169" t="str">
        <f>IF(※集計※障害学生情報入力シート!G108="","",INDEX(障害学生情報入力シート!D:D,※集計※障害学生情報入力シート!G108,1))</f>
        <v/>
      </c>
    </row>
    <row r="87" spans="1:7" x14ac:dyDescent="0.4">
      <c r="A87" s="164">
        <v>81</v>
      </c>
      <c r="B87" s="171" t="str">
        <f>IF(※集計※障害学生情報入力シート!G109="","",INDEX(障害学生情報入力シート!E:E,※集計※障害学生情報入力シート!G109,1))</f>
        <v/>
      </c>
      <c r="C87" s="172" t="str">
        <f>IF(※集計※障害学生情報入力シート!G109="","",INDEX(障害学生情報入力シート!F:F,※集計※障害学生情報入力シート!G109,1))</f>
        <v/>
      </c>
      <c r="D87" s="173" t="str">
        <f>IF(※集計※障害学生情報入力シート!G109="","",INDEX(障害学生情報入力シート!$I:$I,※集計※障害学生情報入力シート!G109,1))</f>
        <v/>
      </c>
      <c r="E87" s="174">
        <f t="shared" si="1"/>
        <v>0</v>
      </c>
      <c r="F87" s="175" t="str">
        <f>IF(※集計※障害学生情報入力シート!G109="","",INDEX(※集計※障害学生情報入力シート!K:K,※集計※障害学生情報入力シート!G109,1))</f>
        <v/>
      </c>
      <c r="G87" s="169" t="str">
        <f>IF(※集計※障害学生情報入力シート!G109="","",INDEX(障害学生情報入力シート!D:D,※集計※障害学生情報入力シート!G109,1))</f>
        <v/>
      </c>
    </row>
    <row r="88" spans="1:7" x14ac:dyDescent="0.4">
      <c r="A88" s="164">
        <v>82</v>
      </c>
      <c r="B88" s="171" t="str">
        <f>IF(※集計※障害学生情報入力シート!G110="","",INDEX(障害学生情報入力シート!E:E,※集計※障害学生情報入力シート!G110,1))</f>
        <v/>
      </c>
      <c r="C88" s="172" t="str">
        <f>IF(※集計※障害学生情報入力シート!G110="","",INDEX(障害学生情報入力シート!F:F,※集計※障害学生情報入力シート!G110,1))</f>
        <v/>
      </c>
      <c r="D88" s="173" t="str">
        <f>IF(※集計※障害学生情報入力シート!G110="","",INDEX(障害学生情報入力シート!$I:$I,※集計※障害学生情報入力シート!G110,1))</f>
        <v/>
      </c>
      <c r="E88" s="174">
        <f t="shared" si="1"/>
        <v>0</v>
      </c>
      <c r="F88" s="175" t="str">
        <f>IF(※集計※障害学生情報入力シート!G110="","",INDEX(※集計※障害学生情報入力シート!K:K,※集計※障害学生情報入力シート!G110,1))</f>
        <v/>
      </c>
      <c r="G88" s="169" t="str">
        <f>IF(※集計※障害学生情報入力シート!G110="","",INDEX(障害学生情報入力シート!D:D,※集計※障害学生情報入力シート!G110,1))</f>
        <v/>
      </c>
    </row>
    <row r="89" spans="1:7" x14ac:dyDescent="0.4">
      <c r="A89" s="164">
        <v>83</v>
      </c>
      <c r="B89" s="171" t="str">
        <f>IF(※集計※障害学生情報入力シート!G111="","",INDEX(障害学生情報入力シート!E:E,※集計※障害学生情報入力シート!G111,1))</f>
        <v/>
      </c>
      <c r="C89" s="172" t="str">
        <f>IF(※集計※障害学生情報入力シート!G111="","",INDEX(障害学生情報入力シート!F:F,※集計※障害学生情報入力シート!G111,1))</f>
        <v/>
      </c>
      <c r="D89" s="173" t="str">
        <f>IF(※集計※障害学生情報入力シート!G111="","",INDEX(障害学生情報入力シート!$I:$I,※集計※障害学生情報入力シート!G111,1))</f>
        <v/>
      </c>
      <c r="E89" s="174">
        <f t="shared" si="1"/>
        <v>0</v>
      </c>
      <c r="F89" s="175" t="str">
        <f>IF(※集計※障害学生情報入力シート!G111="","",INDEX(※集計※障害学生情報入力シート!K:K,※集計※障害学生情報入力シート!G111,1))</f>
        <v/>
      </c>
      <c r="G89" s="169" t="str">
        <f>IF(※集計※障害学生情報入力シート!G111="","",INDEX(障害学生情報入力シート!D:D,※集計※障害学生情報入力シート!G111,1))</f>
        <v/>
      </c>
    </row>
    <row r="90" spans="1:7" x14ac:dyDescent="0.4">
      <c r="A90" s="164">
        <v>84</v>
      </c>
      <c r="B90" s="171" t="str">
        <f>IF(※集計※障害学生情報入力シート!G112="","",INDEX(障害学生情報入力シート!E:E,※集計※障害学生情報入力シート!G112,1))</f>
        <v/>
      </c>
      <c r="C90" s="172" t="str">
        <f>IF(※集計※障害学生情報入力シート!G112="","",INDEX(障害学生情報入力シート!F:F,※集計※障害学生情報入力シート!G112,1))</f>
        <v/>
      </c>
      <c r="D90" s="173" t="str">
        <f>IF(※集計※障害学生情報入力シート!G112="","",INDEX(障害学生情報入力シート!$I:$I,※集計※障害学生情報入力シート!G112,1))</f>
        <v/>
      </c>
      <c r="E90" s="174">
        <f t="shared" si="1"/>
        <v>0</v>
      </c>
      <c r="F90" s="175" t="str">
        <f>IF(※集計※障害学生情報入力シート!G112="","",INDEX(※集計※障害学生情報入力シート!K:K,※集計※障害学生情報入力シート!G112,1))</f>
        <v/>
      </c>
      <c r="G90" s="169" t="str">
        <f>IF(※集計※障害学生情報入力シート!G112="","",INDEX(障害学生情報入力シート!D:D,※集計※障害学生情報入力シート!G112,1))</f>
        <v/>
      </c>
    </row>
    <row r="91" spans="1:7" x14ac:dyDescent="0.4">
      <c r="A91" s="164">
        <v>85</v>
      </c>
      <c r="B91" s="171" t="str">
        <f>IF(※集計※障害学生情報入力シート!G113="","",INDEX(障害学生情報入力シート!E:E,※集計※障害学生情報入力シート!G113,1))</f>
        <v/>
      </c>
      <c r="C91" s="172" t="str">
        <f>IF(※集計※障害学生情報入力シート!G113="","",INDEX(障害学生情報入力シート!F:F,※集計※障害学生情報入力シート!G113,1))</f>
        <v/>
      </c>
      <c r="D91" s="173" t="str">
        <f>IF(※集計※障害学生情報入力シート!G113="","",INDEX(障害学生情報入力シート!$I:$I,※集計※障害学生情報入力シート!G113,1))</f>
        <v/>
      </c>
      <c r="E91" s="174">
        <f t="shared" si="1"/>
        <v>0</v>
      </c>
      <c r="F91" s="175" t="str">
        <f>IF(※集計※障害学生情報入力シート!G113="","",INDEX(※集計※障害学生情報入力シート!K:K,※集計※障害学生情報入力シート!G113,1))</f>
        <v/>
      </c>
      <c r="G91" s="169" t="str">
        <f>IF(※集計※障害学生情報入力シート!G113="","",INDEX(障害学生情報入力シート!D:D,※集計※障害学生情報入力シート!G113,1))</f>
        <v/>
      </c>
    </row>
    <row r="92" spans="1:7" x14ac:dyDescent="0.4">
      <c r="A92" s="164">
        <v>86</v>
      </c>
      <c r="B92" s="171" t="str">
        <f>IF(※集計※障害学生情報入力シート!G114="","",INDEX(障害学生情報入力シート!E:E,※集計※障害学生情報入力シート!G114,1))</f>
        <v/>
      </c>
      <c r="C92" s="172" t="str">
        <f>IF(※集計※障害学生情報入力シート!G114="","",INDEX(障害学生情報入力シート!F:F,※集計※障害学生情報入力シート!G114,1))</f>
        <v/>
      </c>
      <c r="D92" s="173" t="str">
        <f>IF(※集計※障害学生情報入力シート!G114="","",INDEX(障害学生情報入力シート!$I:$I,※集計※障害学生情報入力シート!G114,1))</f>
        <v/>
      </c>
      <c r="E92" s="174">
        <f t="shared" si="1"/>
        <v>0</v>
      </c>
      <c r="F92" s="175" t="str">
        <f>IF(※集計※障害学生情報入力シート!G114="","",INDEX(※集計※障害学生情報入力シート!K:K,※集計※障害学生情報入力シート!G114,1))</f>
        <v/>
      </c>
      <c r="G92" s="169" t="str">
        <f>IF(※集計※障害学生情報入力シート!G114="","",INDEX(障害学生情報入力シート!D:D,※集計※障害学生情報入力シート!G114,1))</f>
        <v/>
      </c>
    </row>
    <row r="93" spans="1:7" x14ac:dyDescent="0.4">
      <c r="A93" s="164">
        <v>87</v>
      </c>
      <c r="B93" s="171" t="str">
        <f>IF(※集計※障害学生情報入力シート!G115="","",INDEX(障害学生情報入力シート!E:E,※集計※障害学生情報入力シート!G115,1))</f>
        <v/>
      </c>
      <c r="C93" s="172" t="str">
        <f>IF(※集計※障害学生情報入力シート!G115="","",INDEX(障害学生情報入力シート!F:F,※集計※障害学生情報入力シート!G115,1))</f>
        <v/>
      </c>
      <c r="D93" s="173" t="str">
        <f>IF(※集計※障害学生情報入力シート!G115="","",INDEX(障害学生情報入力シート!$I:$I,※集計※障害学生情報入力シート!G115,1))</f>
        <v/>
      </c>
      <c r="E93" s="174">
        <f t="shared" si="1"/>
        <v>0</v>
      </c>
      <c r="F93" s="175" t="str">
        <f>IF(※集計※障害学生情報入力シート!G115="","",INDEX(※集計※障害学生情報入力シート!K:K,※集計※障害学生情報入力シート!G115,1))</f>
        <v/>
      </c>
      <c r="G93" s="169" t="str">
        <f>IF(※集計※障害学生情報入力シート!G115="","",INDEX(障害学生情報入力シート!D:D,※集計※障害学生情報入力シート!G115,1))</f>
        <v/>
      </c>
    </row>
    <row r="94" spans="1:7" x14ac:dyDescent="0.4">
      <c r="A94" s="164">
        <v>88</v>
      </c>
      <c r="B94" s="171" t="str">
        <f>IF(※集計※障害学生情報入力シート!G116="","",INDEX(障害学生情報入力シート!E:E,※集計※障害学生情報入力シート!G116,1))</f>
        <v/>
      </c>
      <c r="C94" s="172" t="str">
        <f>IF(※集計※障害学生情報入力シート!G116="","",INDEX(障害学生情報入力シート!F:F,※集計※障害学生情報入力シート!G116,1))</f>
        <v/>
      </c>
      <c r="D94" s="173" t="str">
        <f>IF(※集計※障害学生情報入力シート!G116="","",INDEX(障害学生情報入力シート!$I:$I,※集計※障害学生情報入力シート!G116,1))</f>
        <v/>
      </c>
      <c r="E94" s="174">
        <f t="shared" si="1"/>
        <v>0</v>
      </c>
      <c r="F94" s="175" t="str">
        <f>IF(※集計※障害学生情報入力シート!G116="","",INDEX(※集計※障害学生情報入力シート!K:K,※集計※障害学生情報入力シート!G116,1))</f>
        <v/>
      </c>
      <c r="G94" s="169" t="str">
        <f>IF(※集計※障害学生情報入力シート!G116="","",INDEX(障害学生情報入力シート!D:D,※集計※障害学生情報入力シート!G116,1))</f>
        <v/>
      </c>
    </row>
    <row r="95" spans="1:7" x14ac:dyDescent="0.4">
      <c r="A95" s="164">
        <v>89</v>
      </c>
      <c r="B95" s="171" t="str">
        <f>IF(※集計※障害学生情報入力シート!G117="","",INDEX(障害学生情報入力シート!E:E,※集計※障害学生情報入力シート!G117,1))</f>
        <v/>
      </c>
      <c r="C95" s="172" t="str">
        <f>IF(※集計※障害学生情報入力シート!G117="","",INDEX(障害学生情報入力シート!F:F,※集計※障害学生情報入力シート!G117,1))</f>
        <v/>
      </c>
      <c r="D95" s="173" t="str">
        <f>IF(※集計※障害学生情報入力シート!G117="","",INDEX(障害学生情報入力シート!$I:$I,※集計※障害学生情報入力シート!G117,1))</f>
        <v/>
      </c>
      <c r="E95" s="174">
        <f t="shared" si="1"/>
        <v>0</v>
      </c>
      <c r="F95" s="175" t="str">
        <f>IF(※集計※障害学生情報入力シート!G117="","",INDEX(※集計※障害学生情報入力シート!K:K,※集計※障害学生情報入力シート!G117,1))</f>
        <v/>
      </c>
      <c r="G95" s="169" t="str">
        <f>IF(※集計※障害学生情報入力シート!G117="","",INDEX(障害学生情報入力シート!D:D,※集計※障害学生情報入力シート!G117,1))</f>
        <v/>
      </c>
    </row>
    <row r="96" spans="1:7" x14ac:dyDescent="0.4">
      <c r="A96" s="164">
        <v>90</v>
      </c>
      <c r="B96" s="171" t="str">
        <f>IF(※集計※障害学生情報入力シート!G118="","",INDEX(障害学生情報入力シート!E:E,※集計※障害学生情報入力シート!G118,1))</f>
        <v/>
      </c>
      <c r="C96" s="172" t="str">
        <f>IF(※集計※障害学生情報入力シート!G118="","",INDEX(障害学生情報入力シート!F:F,※集計※障害学生情報入力シート!G118,1))</f>
        <v/>
      </c>
      <c r="D96" s="173" t="str">
        <f>IF(※集計※障害学生情報入力シート!G118="","",INDEX(障害学生情報入力シート!$I:$I,※集計※障害学生情報入力シート!G118,1))</f>
        <v/>
      </c>
      <c r="E96" s="174">
        <f t="shared" si="1"/>
        <v>0</v>
      </c>
      <c r="F96" s="175" t="str">
        <f>IF(※集計※障害学生情報入力シート!G118="","",INDEX(※集計※障害学生情報入力シート!K:K,※集計※障害学生情報入力シート!G118,1))</f>
        <v/>
      </c>
      <c r="G96" s="169" t="str">
        <f>IF(※集計※障害学生情報入力シート!G118="","",INDEX(障害学生情報入力シート!D:D,※集計※障害学生情報入力シート!G118,1))</f>
        <v/>
      </c>
    </row>
    <row r="97" spans="1:7" x14ac:dyDescent="0.4">
      <c r="A97" s="164">
        <v>91</v>
      </c>
      <c r="B97" s="171" t="str">
        <f>IF(※集計※障害学生情報入力シート!G119="","",INDEX(障害学生情報入力シート!E:E,※集計※障害学生情報入力シート!G119,1))</f>
        <v/>
      </c>
      <c r="C97" s="172" t="str">
        <f>IF(※集計※障害学生情報入力シート!G119="","",INDEX(障害学生情報入力シート!F:F,※集計※障害学生情報入力シート!G119,1))</f>
        <v/>
      </c>
      <c r="D97" s="173" t="str">
        <f>IF(※集計※障害学生情報入力シート!G119="","",INDEX(障害学生情報入力シート!$I:$I,※集計※障害学生情報入力シート!G119,1))</f>
        <v/>
      </c>
      <c r="E97" s="174">
        <f t="shared" si="1"/>
        <v>0</v>
      </c>
      <c r="F97" s="175" t="str">
        <f>IF(※集計※障害学生情報入力シート!G119="","",INDEX(※集計※障害学生情報入力シート!K:K,※集計※障害学生情報入力シート!G119,1))</f>
        <v/>
      </c>
      <c r="G97" s="169" t="str">
        <f>IF(※集計※障害学生情報入力シート!G119="","",INDEX(障害学生情報入力シート!D:D,※集計※障害学生情報入力シート!G119,1))</f>
        <v/>
      </c>
    </row>
    <row r="98" spans="1:7" x14ac:dyDescent="0.4">
      <c r="A98" s="164">
        <v>92</v>
      </c>
      <c r="B98" s="171" t="str">
        <f>IF(※集計※障害学生情報入力シート!G120="","",INDEX(障害学生情報入力シート!E:E,※集計※障害学生情報入力シート!G120,1))</f>
        <v/>
      </c>
      <c r="C98" s="172" t="str">
        <f>IF(※集計※障害学生情報入力シート!G120="","",INDEX(障害学生情報入力シート!F:F,※集計※障害学生情報入力シート!G120,1))</f>
        <v/>
      </c>
      <c r="D98" s="173" t="str">
        <f>IF(※集計※障害学生情報入力シート!G120="","",INDEX(障害学生情報入力シート!$I:$I,※集計※障害学生情報入力シート!G120,1))</f>
        <v/>
      </c>
      <c r="E98" s="174">
        <f t="shared" si="1"/>
        <v>0</v>
      </c>
      <c r="F98" s="175" t="str">
        <f>IF(※集計※障害学生情報入力シート!G120="","",INDEX(※集計※障害学生情報入力シート!K:K,※集計※障害学生情報入力シート!G120,1))</f>
        <v/>
      </c>
      <c r="G98" s="169" t="str">
        <f>IF(※集計※障害学生情報入力シート!G120="","",INDEX(障害学生情報入力シート!D:D,※集計※障害学生情報入力シート!G120,1))</f>
        <v/>
      </c>
    </row>
    <row r="99" spans="1:7" x14ac:dyDescent="0.4">
      <c r="A99" s="164">
        <v>93</v>
      </c>
      <c r="B99" s="171" t="str">
        <f>IF(※集計※障害学生情報入力シート!G121="","",INDEX(障害学生情報入力シート!E:E,※集計※障害学生情報入力シート!G121,1))</f>
        <v/>
      </c>
      <c r="C99" s="172" t="str">
        <f>IF(※集計※障害学生情報入力シート!G121="","",INDEX(障害学生情報入力シート!F:F,※集計※障害学生情報入力シート!G121,1))</f>
        <v/>
      </c>
      <c r="D99" s="173" t="str">
        <f>IF(※集計※障害学生情報入力シート!G121="","",INDEX(障害学生情報入力シート!$I:$I,※集計※障害学生情報入力シート!G121,1))</f>
        <v/>
      </c>
      <c r="E99" s="174">
        <f t="shared" si="1"/>
        <v>0</v>
      </c>
      <c r="F99" s="175" t="str">
        <f>IF(※集計※障害学生情報入力シート!G121="","",INDEX(※集計※障害学生情報入力シート!K:K,※集計※障害学生情報入力シート!G121,1))</f>
        <v/>
      </c>
      <c r="G99" s="169" t="str">
        <f>IF(※集計※障害学生情報入力シート!G121="","",INDEX(障害学生情報入力シート!D:D,※集計※障害学生情報入力シート!G121,1))</f>
        <v/>
      </c>
    </row>
    <row r="100" spans="1:7" x14ac:dyDescent="0.4">
      <c r="A100" s="164">
        <v>94</v>
      </c>
      <c r="B100" s="171" t="str">
        <f>IF(※集計※障害学生情報入力シート!G122="","",INDEX(障害学生情報入力シート!E:E,※集計※障害学生情報入力シート!G122,1))</f>
        <v/>
      </c>
      <c r="C100" s="172" t="str">
        <f>IF(※集計※障害学生情報入力シート!G122="","",INDEX(障害学生情報入力シート!F:F,※集計※障害学生情報入力シート!G122,1))</f>
        <v/>
      </c>
      <c r="D100" s="173" t="str">
        <f>IF(※集計※障害学生情報入力シート!G122="","",INDEX(障害学生情報入力シート!$I:$I,※集計※障害学生情報入力シート!G122,1))</f>
        <v/>
      </c>
      <c r="E100" s="174">
        <f t="shared" si="1"/>
        <v>0</v>
      </c>
      <c r="F100" s="175" t="str">
        <f>IF(※集計※障害学生情報入力シート!G122="","",INDEX(※集計※障害学生情報入力シート!K:K,※集計※障害学生情報入力シート!G122,1))</f>
        <v/>
      </c>
      <c r="G100" s="169" t="str">
        <f>IF(※集計※障害学生情報入力シート!G122="","",INDEX(障害学生情報入力シート!D:D,※集計※障害学生情報入力シート!G122,1))</f>
        <v/>
      </c>
    </row>
    <row r="101" spans="1:7" x14ac:dyDescent="0.4">
      <c r="A101" s="164">
        <v>95</v>
      </c>
      <c r="B101" s="171" t="str">
        <f>IF(※集計※障害学生情報入力シート!G123="","",INDEX(障害学生情報入力シート!E:E,※集計※障害学生情報入力シート!G123,1))</f>
        <v/>
      </c>
      <c r="C101" s="172" t="str">
        <f>IF(※集計※障害学生情報入力シート!G123="","",INDEX(障害学生情報入力シート!F:F,※集計※障害学生情報入力シート!G123,1))</f>
        <v/>
      </c>
      <c r="D101" s="173" t="str">
        <f>IF(※集計※障害学生情報入力シート!G123="","",INDEX(障害学生情報入力シート!$I:$I,※集計※障害学生情報入力シート!G123,1))</f>
        <v/>
      </c>
      <c r="E101" s="174">
        <f t="shared" si="1"/>
        <v>0</v>
      </c>
      <c r="F101" s="175" t="str">
        <f>IF(※集計※障害学生情報入力シート!G123="","",INDEX(※集計※障害学生情報入力シート!K:K,※集計※障害学生情報入力シート!G123,1))</f>
        <v/>
      </c>
      <c r="G101" s="169" t="str">
        <f>IF(※集計※障害学生情報入力シート!G123="","",INDEX(障害学生情報入力シート!D:D,※集計※障害学生情報入力シート!G123,1))</f>
        <v/>
      </c>
    </row>
    <row r="102" spans="1:7" x14ac:dyDescent="0.4">
      <c r="A102" s="164">
        <v>96</v>
      </c>
      <c r="B102" s="171" t="str">
        <f>IF(※集計※障害学生情報入力シート!G124="","",INDEX(障害学生情報入力シート!E:E,※集計※障害学生情報入力シート!G124,1))</f>
        <v/>
      </c>
      <c r="C102" s="172" t="str">
        <f>IF(※集計※障害学生情報入力シート!G124="","",INDEX(障害学生情報入力シート!F:F,※集計※障害学生情報入力シート!G124,1))</f>
        <v/>
      </c>
      <c r="D102" s="173" t="str">
        <f>IF(※集計※障害学生情報入力シート!G124="","",INDEX(障害学生情報入力シート!$I:$I,※集計※障害学生情報入力シート!G124,1))</f>
        <v/>
      </c>
      <c r="E102" s="174">
        <f t="shared" si="1"/>
        <v>0</v>
      </c>
      <c r="F102" s="175" t="str">
        <f>IF(※集計※障害学生情報入力シート!G124="","",INDEX(※集計※障害学生情報入力シート!K:K,※集計※障害学生情報入力シート!G124,1))</f>
        <v/>
      </c>
      <c r="G102" s="169" t="str">
        <f>IF(※集計※障害学生情報入力シート!G124="","",INDEX(障害学生情報入力シート!D:D,※集計※障害学生情報入力シート!G124,1))</f>
        <v/>
      </c>
    </row>
    <row r="103" spans="1:7" x14ac:dyDescent="0.4">
      <c r="A103" s="164">
        <v>97</v>
      </c>
      <c r="B103" s="171" t="str">
        <f>IF(※集計※障害学生情報入力シート!G125="","",INDEX(障害学生情報入力シート!E:E,※集計※障害学生情報入力シート!G125,1))</f>
        <v/>
      </c>
      <c r="C103" s="172" t="str">
        <f>IF(※集計※障害学生情報入力シート!G125="","",INDEX(障害学生情報入力シート!F:F,※集計※障害学生情報入力シート!G125,1))</f>
        <v/>
      </c>
      <c r="D103" s="173" t="str">
        <f>IF(※集計※障害学生情報入力シート!G125="","",INDEX(障害学生情報入力シート!$I:$I,※集計※障害学生情報入力シート!G125,1))</f>
        <v/>
      </c>
      <c r="E103" s="174">
        <f t="shared" si="1"/>
        <v>0</v>
      </c>
      <c r="F103" s="175" t="str">
        <f>IF(※集計※障害学生情報入力シート!G125="","",INDEX(※集計※障害学生情報入力シート!K:K,※集計※障害学生情報入力シート!G125,1))</f>
        <v/>
      </c>
      <c r="G103" s="169" t="str">
        <f>IF(※集計※障害学生情報入力シート!G125="","",INDEX(障害学生情報入力シート!D:D,※集計※障害学生情報入力シート!G125,1))</f>
        <v/>
      </c>
    </row>
    <row r="104" spans="1:7" x14ac:dyDescent="0.4">
      <c r="A104" s="164">
        <v>98</v>
      </c>
      <c r="B104" s="171" t="str">
        <f>IF(※集計※障害学生情報入力シート!G126="","",INDEX(障害学生情報入力シート!E:E,※集計※障害学生情報入力シート!G126,1))</f>
        <v/>
      </c>
      <c r="C104" s="172" t="str">
        <f>IF(※集計※障害学生情報入力シート!G126="","",INDEX(障害学生情報入力シート!F:F,※集計※障害学生情報入力シート!G126,1))</f>
        <v/>
      </c>
      <c r="D104" s="173" t="str">
        <f>IF(※集計※障害学生情報入力シート!G126="","",INDEX(障害学生情報入力シート!$I:$I,※集計※障害学生情報入力シート!G126,1))</f>
        <v/>
      </c>
      <c r="E104" s="174">
        <f t="shared" si="1"/>
        <v>0</v>
      </c>
      <c r="F104" s="175" t="str">
        <f>IF(※集計※障害学生情報入力シート!G126="","",INDEX(※集計※障害学生情報入力シート!K:K,※集計※障害学生情報入力シート!G126,1))</f>
        <v/>
      </c>
      <c r="G104" s="169" t="str">
        <f>IF(※集計※障害学生情報入力シート!G126="","",INDEX(障害学生情報入力シート!D:D,※集計※障害学生情報入力シート!G126,1))</f>
        <v/>
      </c>
    </row>
    <row r="105" spans="1:7" x14ac:dyDescent="0.4">
      <c r="A105" s="164">
        <v>99</v>
      </c>
      <c r="B105" s="171" t="str">
        <f>IF(※集計※障害学生情報入力シート!G127="","",INDEX(障害学生情報入力シート!E:E,※集計※障害学生情報入力シート!G127,1))</f>
        <v/>
      </c>
      <c r="C105" s="172" t="str">
        <f>IF(※集計※障害学生情報入力シート!G127="","",INDEX(障害学生情報入力シート!F:F,※集計※障害学生情報入力シート!G127,1))</f>
        <v/>
      </c>
      <c r="D105" s="173" t="str">
        <f>IF(※集計※障害学生情報入力シート!G127="","",INDEX(障害学生情報入力シート!$I:$I,※集計※障害学生情報入力シート!G127,1))</f>
        <v/>
      </c>
      <c r="E105" s="174">
        <f t="shared" si="1"/>
        <v>0</v>
      </c>
      <c r="F105" s="175" t="str">
        <f>IF(※集計※障害学生情報入力シート!G127="","",INDEX(※集計※障害学生情報入力シート!K:K,※集計※障害学生情報入力シート!G127,1))</f>
        <v/>
      </c>
      <c r="G105" s="169" t="str">
        <f>IF(※集計※障害学生情報入力シート!G127="","",INDEX(障害学生情報入力シート!D:D,※集計※障害学生情報入力シート!G127,1))</f>
        <v/>
      </c>
    </row>
    <row r="106" spans="1:7" s="152" customFormat="1" ht="19.5" customHeight="1" thickBot="1" x14ac:dyDescent="0.45">
      <c r="A106" s="176">
        <v>100</v>
      </c>
      <c r="B106" s="177" t="str">
        <f>IF(※集計※障害学生情報入力シート!G128="","",INDEX(障害学生情報入力シート!E:E,※集計※障害学生情報入力シート!G128,1))</f>
        <v/>
      </c>
      <c r="C106" s="178" t="str">
        <f>IF(※集計※障害学生情報入力シート!G128="","",INDEX(障害学生情報入力シート!F:F,※集計※障害学生情報入力シート!G128,1))</f>
        <v/>
      </c>
      <c r="D106" s="179" t="str">
        <f>IF(※集計※障害学生情報入力シート!G128="","",INDEX(障害学生情報入力シート!$I:$I,※集計※障害学生情報入力シート!G128,1))</f>
        <v/>
      </c>
      <c r="E106" s="180">
        <f t="shared" si="1"/>
        <v>0</v>
      </c>
      <c r="F106" s="119" t="str">
        <f>IF(※集計※障害学生情報入力シート!G128="","",INDEX(※集計※障害学生情報入力シート!K:K,※集計※障害学生情報入力シート!G128,1))</f>
        <v/>
      </c>
      <c r="G106" s="181" t="str">
        <f>IF(※集計※障害学生情報入力シート!G128="","",INDEX(障害学生情報入力シート!D:D,※集計※障害学生情報入力シート!G128,1))</f>
        <v/>
      </c>
    </row>
    <row r="107" spans="1:7" ht="16.5" thickTop="1" thickBot="1" x14ac:dyDescent="0.45">
      <c r="A107" s="2457" t="s">
        <v>1588</v>
      </c>
      <c r="B107" s="2458"/>
      <c r="C107" s="2458"/>
      <c r="D107" s="2459"/>
      <c r="E107" s="182">
        <f>SUM(E7:E106)</f>
        <v>0</v>
      </c>
      <c r="F107" s="183">
        <f>SUM(F7:F106)</f>
        <v>0</v>
      </c>
      <c r="G107" s="183"/>
    </row>
    <row r="109" spans="1:7" x14ac:dyDescent="0.4">
      <c r="C109" s="184" t="s">
        <v>1451</v>
      </c>
      <c r="D109" s="185" t="s">
        <v>1450</v>
      </c>
      <c r="E109" s="185">
        <f>SUMIFS($E$7:$E$106,$B$7:$B$106,$C$109,$C$7:$C$106,$D109)</f>
        <v>0</v>
      </c>
      <c r="F109" s="186">
        <f>SUMIFS($F$7:$F$106,$B$7:$B$106,$C$109,$C$7:$C$106,$D109)</f>
        <v>0</v>
      </c>
    </row>
    <row r="110" spans="1:7" x14ac:dyDescent="0.4">
      <c r="C110" s="184"/>
      <c r="D110" s="185" t="s">
        <v>1453</v>
      </c>
      <c r="E110" s="185">
        <f t="shared" ref="E110:E120" si="2">SUMIFS($E$7:$E$106,$B$7:$B$106,$C$109,$C$7:$C$106,$D110)</f>
        <v>0</v>
      </c>
      <c r="F110" s="186">
        <f t="shared" ref="F110:F120" si="3">SUMIFS($F$7:$F$106,$B$7:$B$106,$C$109,$C$7:$C$106,$D110)</f>
        <v>0</v>
      </c>
    </row>
    <row r="111" spans="1:7" x14ac:dyDescent="0.4">
      <c r="C111" s="184"/>
      <c r="D111" s="185" t="s">
        <v>1456</v>
      </c>
      <c r="E111" s="185">
        <f t="shared" si="2"/>
        <v>0</v>
      </c>
      <c r="F111" s="186">
        <f t="shared" si="3"/>
        <v>0</v>
      </c>
    </row>
    <row r="112" spans="1:7" x14ac:dyDescent="0.4">
      <c r="C112" s="184"/>
      <c r="D112" s="185" t="s">
        <v>1458</v>
      </c>
      <c r="E112" s="185">
        <f t="shared" si="2"/>
        <v>0</v>
      </c>
      <c r="F112" s="186">
        <f t="shared" si="3"/>
        <v>0</v>
      </c>
    </row>
    <row r="113" spans="3:6" x14ac:dyDescent="0.4">
      <c r="C113" s="184"/>
      <c r="D113" s="185" t="s">
        <v>1463</v>
      </c>
      <c r="E113" s="185">
        <f t="shared" si="2"/>
        <v>0</v>
      </c>
      <c r="F113" s="186">
        <f t="shared" si="3"/>
        <v>0</v>
      </c>
    </row>
    <row r="114" spans="3:6" x14ac:dyDescent="0.4">
      <c r="C114" s="184"/>
      <c r="D114" s="185" t="s">
        <v>1466</v>
      </c>
      <c r="E114" s="185">
        <f t="shared" si="2"/>
        <v>0</v>
      </c>
      <c r="F114" s="186">
        <f t="shared" si="3"/>
        <v>0</v>
      </c>
    </row>
    <row r="115" spans="3:6" x14ac:dyDescent="0.4">
      <c r="C115" s="184"/>
      <c r="D115" s="185" t="s">
        <v>1467</v>
      </c>
      <c r="E115" s="185">
        <f t="shared" si="2"/>
        <v>0</v>
      </c>
      <c r="F115" s="186">
        <f t="shared" si="3"/>
        <v>0</v>
      </c>
    </row>
    <row r="116" spans="3:6" x14ac:dyDescent="0.4">
      <c r="C116" s="184"/>
      <c r="D116" s="185" t="s">
        <v>1468</v>
      </c>
      <c r="E116" s="185">
        <f t="shared" si="2"/>
        <v>0</v>
      </c>
      <c r="F116" s="186">
        <f t="shared" si="3"/>
        <v>0</v>
      </c>
    </row>
    <row r="117" spans="3:6" x14ac:dyDescent="0.4">
      <c r="C117" s="184"/>
      <c r="D117" s="185" t="s">
        <v>1469</v>
      </c>
      <c r="E117" s="185">
        <f t="shared" si="2"/>
        <v>0</v>
      </c>
      <c r="F117" s="186">
        <f t="shared" si="3"/>
        <v>0</v>
      </c>
    </row>
    <row r="118" spans="3:6" x14ac:dyDescent="0.4">
      <c r="C118" s="184"/>
      <c r="D118" s="185" t="s">
        <v>1471</v>
      </c>
      <c r="E118" s="185">
        <f t="shared" si="2"/>
        <v>0</v>
      </c>
      <c r="F118" s="186">
        <f t="shared" si="3"/>
        <v>0</v>
      </c>
    </row>
    <row r="119" spans="3:6" x14ac:dyDescent="0.4">
      <c r="C119" s="184"/>
      <c r="D119" s="185" t="s">
        <v>1473</v>
      </c>
      <c r="E119" s="185">
        <f t="shared" si="2"/>
        <v>0</v>
      </c>
      <c r="F119" s="186">
        <f t="shared" si="3"/>
        <v>0</v>
      </c>
    </row>
    <row r="120" spans="3:6" x14ac:dyDescent="0.4">
      <c r="C120" s="184"/>
      <c r="D120" s="185" t="s">
        <v>1475</v>
      </c>
      <c r="E120" s="185">
        <f t="shared" si="2"/>
        <v>0</v>
      </c>
      <c r="F120" s="186">
        <f t="shared" si="3"/>
        <v>0</v>
      </c>
    </row>
    <row r="121" spans="3:6" x14ac:dyDescent="0.4">
      <c r="C121" s="184" t="s">
        <v>1454</v>
      </c>
      <c r="D121" s="185" t="s">
        <v>1450</v>
      </c>
      <c r="E121" s="185">
        <f>SUMIFS($E$7:$E$106,$B$7:$B$106,$C$121,$C$7:$C$106,$D121)</f>
        <v>0</v>
      </c>
      <c r="F121" s="186">
        <f>SUMIFS($F$7:$F$106,$B$7:$B$106,$C$121,$C$7:$C$106,$D121)</f>
        <v>0</v>
      </c>
    </row>
    <row r="122" spans="3:6" x14ac:dyDescent="0.4">
      <c r="C122" s="184"/>
      <c r="D122" s="185" t="s">
        <v>1453</v>
      </c>
      <c r="E122" s="185">
        <f t="shared" ref="E122:E132" si="4">SUMIFS($E$7:$E$106,$B$7:$B$106,$C$121,$C$7:$C$106,$D122)</f>
        <v>0</v>
      </c>
      <c r="F122" s="186">
        <f t="shared" ref="F122:F132" si="5">SUMIFS($F$7:$F$106,$B$7:$B$106,$C$121,$C$7:$C$106,$D122)</f>
        <v>0</v>
      </c>
    </row>
    <row r="123" spans="3:6" x14ac:dyDescent="0.4">
      <c r="C123" s="184"/>
      <c r="D123" s="185" t="s">
        <v>1456</v>
      </c>
      <c r="E123" s="185">
        <f t="shared" si="4"/>
        <v>0</v>
      </c>
      <c r="F123" s="186">
        <f t="shared" si="5"/>
        <v>0</v>
      </c>
    </row>
    <row r="124" spans="3:6" x14ac:dyDescent="0.4">
      <c r="C124" s="184"/>
      <c r="D124" s="185" t="s">
        <v>1458</v>
      </c>
      <c r="E124" s="185">
        <f t="shared" si="4"/>
        <v>0</v>
      </c>
      <c r="F124" s="186">
        <f t="shared" si="5"/>
        <v>0</v>
      </c>
    </row>
    <row r="125" spans="3:6" x14ac:dyDescent="0.4">
      <c r="C125" s="184"/>
      <c r="D125" s="185" t="s">
        <v>1463</v>
      </c>
      <c r="E125" s="185">
        <f t="shared" si="4"/>
        <v>0</v>
      </c>
      <c r="F125" s="186">
        <f t="shared" si="5"/>
        <v>0</v>
      </c>
    </row>
    <row r="126" spans="3:6" x14ac:dyDescent="0.4">
      <c r="C126" s="184"/>
      <c r="D126" s="185" t="s">
        <v>1466</v>
      </c>
      <c r="E126" s="185">
        <f t="shared" si="4"/>
        <v>0</v>
      </c>
      <c r="F126" s="186">
        <f t="shared" si="5"/>
        <v>0</v>
      </c>
    </row>
    <row r="127" spans="3:6" x14ac:dyDescent="0.4">
      <c r="C127" s="184"/>
      <c r="D127" s="185" t="s">
        <v>1467</v>
      </c>
      <c r="E127" s="185">
        <f t="shared" si="4"/>
        <v>0</v>
      </c>
      <c r="F127" s="186">
        <f t="shared" si="5"/>
        <v>0</v>
      </c>
    </row>
    <row r="128" spans="3:6" x14ac:dyDescent="0.4">
      <c r="C128" s="184"/>
      <c r="D128" s="185" t="s">
        <v>1468</v>
      </c>
      <c r="E128" s="185">
        <f t="shared" si="4"/>
        <v>0</v>
      </c>
      <c r="F128" s="186">
        <f t="shared" si="5"/>
        <v>0</v>
      </c>
    </row>
    <row r="129" spans="3:6" x14ac:dyDescent="0.4">
      <c r="C129" s="184"/>
      <c r="D129" s="185" t="s">
        <v>1469</v>
      </c>
      <c r="E129" s="185">
        <f t="shared" si="4"/>
        <v>0</v>
      </c>
      <c r="F129" s="186">
        <f t="shared" si="5"/>
        <v>0</v>
      </c>
    </row>
    <row r="130" spans="3:6" x14ac:dyDescent="0.4">
      <c r="C130" s="184"/>
      <c r="D130" s="185" t="s">
        <v>1471</v>
      </c>
      <c r="E130" s="185">
        <f t="shared" si="4"/>
        <v>0</v>
      </c>
      <c r="F130" s="186">
        <f t="shared" si="5"/>
        <v>0</v>
      </c>
    </row>
    <row r="131" spans="3:6" x14ac:dyDescent="0.4">
      <c r="C131" s="184"/>
      <c r="D131" s="185" t="s">
        <v>1473</v>
      </c>
      <c r="E131" s="185">
        <f t="shared" si="4"/>
        <v>0</v>
      </c>
      <c r="F131" s="186">
        <f t="shared" si="5"/>
        <v>0</v>
      </c>
    </row>
    <row r="132" spans="3:6" x14ac:dyDescent="0.4">
      <c r="C132" s="184"/>
      <c r="D132" s="185" t="s">
        <v>1475</v>
      </c>
      <c r="E132" s="185">
        <f t="shared" si="4"/>
        <v>0</v>
      </c>
      <c r="F132" s="186">
        <f t="shared" si="5"/>
        <v>0</v>
      </c>
    </row>
    <row r="133" spans="3:6" x14ac:dyDescent="0.4">
      <c r="C133" s="184" t="s">
        <v>1457</v>
      </c>
      <c r="D133" s="185" t="s">
        <v>1450</v>
      </c>
      <c r="E133" s="185">
        <f>SUMIFS($E$7:$E$106,$B$7:$B$106,$C$133,$C$7:$C$106,$D133)</f>
        <v>0</v>
      </c>
      <c r="F133" s="186">
        <f>SUMIFS($F$7:$F$106,$B$7:$B$106,$C$133,$C$7:$C$106,$D133)</f>
        <v>0</v>
      </c>
    </row>
    <row r="134" spans="3:6" x14ac:dyDescent="0.4">
      <c r="C134" s="184"/>
      <c r="D134" s="185" t="s">
        <v>1453</v>
      </c>
      <c r="E134" s="185">
        <f t="shared" ref="E134:E144" si="6">SUMIFS($E$7:$E$106,$B$7:$B$106,$C$133,$C$7:$C$106,$D134)</f>
        <v>0</v>
      </c>
      <c r="F134" s="186">
        <f t="shared" ref="F134:F144" si="7">SUMIFS($F$7:$F$106,$B$7:$B$106,$C$133,$C$7:$C$106,$D134)</f>
        <v>0</v>
      </c>
    </row>
    <row r="135" spans="3:6" x14ac:dyDescent="0.4">
      <c r="C135" s="184"/>
      <c r="D135" s="185" t="s">
        <v>1456</v>
      </c>
      <c r="E135" s="185">
        <f t="shared" si="6"/>
        <v>0</v>
      </c>
      <c r="F135" s="186">
        <f t="shared" si="7"/>
        <v>0</v>
      </c>
    </row>
    <row r="136" spans="3:6" x14ac:dyDescent="0.4">
      <c r="C136" s="184"/>
      <c r="D136" s="185" t="s">
        <v>1458</v>
      </c>
      <c r="E136" s="185">
        <f t="shared" si="6"/>
        <v>0</v>
      </c>
      <c r="F136" s="186">
        <f t="shared" si="7"/>
        <v>0</v>
      </c>
    </row>
    <row r="137" spans="3:6" x14ac:dyDescent="0.4">
      <c r="C137" s="184"/>
      <c r="D137" s="185" t="s">
        <v>1463</v>
      </c>
      <c r="E137" s="185">
        <f t="shared" si="6"/>
        <v>0</v>
      </c>
      <c r="F137" s="186">
        <f t="shared" si="7"/>
        <v>0</v>
      </c>
    </row>
    <row r="138" spans="3:6" x14ac:dyDescent="0.4">
      <c r="C138" s="184"/>
      <c r="D138" s="185" t="s">
        <v>1466</v>
      </c>
      <c r="E138" s="185">
        <f t="shared" si="6"/>
        <v>0</v>
      </c>
      <c r="F138" s="186">
        <f t="shared" si="7"/>
        <v>0</v>
      </c>
    </row>
    <row r="139" spans="3:6" x14ac:dyDescent="0.4">
      <c r="C139" s="184"/>
      <c r="D139" s="185" t="s">
        <v>1467</v>
      </c>
      <c r="E139" s="185">
        <f t="shared" si="6"/>
        <v>0</v>
      </c>
      <c r="F139" s="186">
        <f t="shared" si="7"/>
        <v>0</v>
      </c>
    </row>
    <row r="140" spans="3:6" x14ac:dyDescent="0.4">
      <c r="C140" s="184"/>
      <c r="D140" s="185" t="s">
        <v>1468</v>
      </c>
      <c r="E140" s="185">
        <f t="shared" si="6"/>
        <v>0</v>
      </c>
      <c r="F140" s="186">
        <f t="shared" si="7"/>
        <v>0</v>
      </c>
    </row>
    <row r="141" spans="3:6" x14ac:dyDescent="0.4">
      <c r="C141" s="184"/>
      <c r="D141" s="185" t="s">
        <v>1469</v>
      </c>
      <c r="E141" s="185">
        <f t="shared" si="6"/>
        <v>0</v>
      </c>
      <c r="F141" s="186">
        <f t="shared" si="7"/>
        <v>0</v>
      </c>
    </row>
    <row r="142" spans="3:6" x14ac:dyDescent="0.4">
      <c r="C142" s="184"/>
      <c r="D142" s="185" t="s">
        <v>1471</v>
      </c>
      <c r="E142" s="185">
        <f t="shared" si="6"/>
        <v>0</v>
      </c>
      <c r="F142" s="186">
        <f t="shared" si="7"/>
        <v>0</v>
      </c>
    </row>
    <row r="143" spans="3:6" x14ac:dyDescent="0.4">
      <c r="C143" s="184"/>
      <c r="D143" s="185" t="s">
        <v>1473</v>
      </c>
      <c r="E143" s="185">
        <f t="shared" si="6"/>
        <v>0</v>
      </c>
      <c r="F143" s="186">
        <f t="shared" si="7"/>
        <v>0</v>
      </c>
    </row>
    <row r="144" spans="3:6" x14ac:dyDescent="0.4">
      <c r="C144" s="184"/>
      <c r="D144" s="185" t="s">
        <v>1475</v>
      </c>
      <c r="E144" s="185">
        <f t="shared" si="6"/>
        <v>0</v>
      </c>
      <c r="F144" s="186">
        <f t="shared" si="7"/>
        <v>0</v>
      </c>
    </row>
    <row r="145" spans="3:6" x14ac:dyDescent="0.4">
      <c r="C145" s="184" t="s">
        <v>1459</v>
      </c>
      <c r="D145" s="185" t="s">
        <v>1450</v>
      </c>
      <c r="E145" s="185">
        <f>SUMIFS($E$7:$E$106,$B$7:$B$106,$C$145,$C$7:$C$106,$D145)</f>
        <v>0</v>
      </c>
      <c r="F145" s="186">
        <f>SUMIFS($F$7:$F$106,$B$7:$B$106,$C$145,$C$7:$C$106,$D145)</f>
        <v>0</v>
      </c>
    </row>
    <row r="146" spans="3:6" x14ac:dyDescent="0.4">
      <c r="C146" s="184"/>
      <c r="D146" s="185" t="s">
        <v>1453</v>
      </c>
      <c r="E146" s="185">
        <f t="shared" ref="E146:E156" si="8">SUMIFS($E$7:$E$106,$B$7:$B$106,$C$145,$C$7:$C$106,$D146)</f>
        <v>0</v>
      </c>
      <c r="F146" s="186">
        <f t="shared" ref="F146:F156" si="9">SUMIFS($F$7:$F$106,$B$7:$B$106,$C$145,$C$7:$C$106,$D146)</f>
        <v>0</v>
      </c>
    </row>
    <row r="147" spans="3:6" x14ac:dyDescent="0.4">
      <c r="C147" s="184"/>
      <c r="D147" s="185" t="s">
        <v>1456</v>
      </c>
      <c r="E147" s="185">
        <f t="shared" si="8"/>
        <v>0</v>
      </c>
      <c r="F147" s="186">
        <f t="shared" si="9"/>
        <v>0</v>
      </c>
    </row>
    <row r="148" spans="3:6" x14ac:dyDescent="0.4">
      <c r="C148" s="184"/>
      <c r="D148" s="185" t="s">
        <v>1458</v>
      </c>
      <c r="E148" s="185">
        <f t="shared" si="8"/>
        <v>0</v>
      </c>
      <c r="F148" s="186">
        <f t="shared" si="9"/>
        <v>0</v>
      </c>
    </row>
    <row r="149" spans="3:6" x14ac:dyDescent="0.4">
      <c r="C149" s="184"/>
      <c r="D149" s="185" t="s">
        <v>1463</v>
      </c>
      <c r="E149" s="185">
        <f t="shared" si="8"/>
        <v>0</v>
      </c>
      <c r="F149" s="186">
        <f t="shared" si="9"/>
        <v>0</v>
      </c>
    </row>
    <row r="150" spans="3:6" x14ac:dyDescent="0.4">
      <c r="C150" s="184"/>
      <c r="D150" s="185" t="s">
        <v>1466</v>
      </c>
      <c r="E150" s="185">
        <f t="shared" si="8"/>
        <v>0</v>
      </c>
      <c r="F150" s="186">
        <f t="shared" si="9"/>
        <v>0</v>
      </c>
    </row>
    <row r="151" spans="3:6" x14ac:dyDescent="0.4">
      <c r="C151" s="184"/>
      <c r="D151" s="185" t="s">
        <v>1467</v>
      </c>
      <c r="E151" s="185">
        <f t="shared" si="8"/>
        <v>0</v>
      </c>
      <c r="F151" s="186">
        <f t="shared" si="9"/>
        <v>0</v>
      </c>
    </row>
    <row r="152" spans="3:6" x14ac:dyDescent="0.4">
      <c r="C152" s="184"/>
      <c r="D152" s="185" t="s">
        <v>1468</v>
      </c>
      <c r="E152" s="185">
        <f t="shared" si="8"/>
        <v>0</v>
      </c>
      <c r="F152" s="186">
        <f t="shared" si="9"/>
        <v>0</v>
      </c>
    </row>
    <row r="153" spans="3:6" x14ac:dyDescent="0.4">
      <c r="C153" s="184"/>
      <c r="D153" s="185" t="s">
        <v>1469</v>
      </c>
      <c r="E153" s="185">
        <f t="shared" si="8"/>
        <v>0</v>
      </c>
      <c r="F153" s="186">
        <f t="shared" si="9"/>
        <v>0</v>
      </c>
    </row>
    <row r="154" spans="3:6" x14ac:dyDescent="0.4">
      <c r="C154" s="184"/>
      <c r="D154" s="185" t="s">
        <v>1471</v>
      </c>
      <c r="E154" s="185">
        <f t="shared" si="8"/>
        <v>0</v>
      </c>
      <c r="F154" s="186">
        <f t="shared" si="9"/>
        <v>0</v>
      </c>
    </row>
    <row r="155" spans="3:6" x14ac:dyDescent="0.4">
      <c r="C155" s="184"/>
      <c r="D155" s="185" t="s">
        <v>1473</v>
      </c>
      <c r="E155" s="185">
        <f t="shared" si="8"/>
        <v>0</v>
      </c>
      <c r="F155" s="186">
        <f t="shared" si="9"/>
        <v>0</v>
      </c>
    </row>
    <row r="156" spans="3:6" x14ac:dyDescent="0.4">
      <c r="C156" s="184"/>
      <c r="D156" s="185" t="s">
        <v>1475</v>
      </c>
      <c r="E156" s="185">
        <f t="shared" si="8"/>
        <v>0</v>
      </c>
      <c r="F156" s="186">
        <f t="shared" si="9"/>
        <v>0</v>
      </c>
    </row>
    <row r="157" spans="3:6" x14ac:dyDescent="0.4">
      <c r="C157" s="184" t="s">
        <v>1464</v>
      </c>
      <c r="D157" s="185" t="s">
        <v>1450</v>
      </c>
      <c r="E157" s="185">
        <f>SUMIFS($E$7:$E$106,$B$7:$B$106,$C$157,$C$7:$C$106,$D157)</f>
        <v>0</v>
      </c>
      <c r="F157" s="186">
        <f>SUMIFS($F$7:$F$106,$B$7:$B$106,$C$157,$C$7:$C$106,$D157)</f>
        <v>0</v>
      </c>
    </row>
    <row r="158" spans="3:6" x14ac:dyDescent="0.4">
      <c r="C158" s="184"/>
      <c r="D158" s="185" t="s">
        <v>1453</v>
      </c>
      <c r="E158" s="185">
        <f t="shared" ref="E158:E168" si="10">SUMIFS($E$7:$E$106,$B$7:$B$106,$C$157,$C$7:$C$106,$D158)</f>
        <v>0</v>
      </c>
      <c r="F158" s="186">
        <f t="shared" ref="F158:F168" si="11">SUMIFS($F$7:$F$106,$B$7:$B$106,$C$157,$C$7:$C$106,$D158)</f>
        <v>0</v>
      </c>
    </row>
    <row r="159" spans="3:6" x14ac:dyDescent="0.4">
      <c r="C159" s="184"/>
      <c r="D159" s="185" t="s">
        <v>1456</v>
      </c>
      <c r="E159" s="185">
        <f t="shared" si="10"/>
        <v>0</v>
      </c>
      <c r="F159" s="186">
        <f t="shared" si="11"/>
        <v>0</v>
      </c>
    </row>
    <row r="160" spans="3:6" x14ac:dyDescent="0.4">
      <c r="C160" s="184"/>
      <c r="D160" s="185" t="s">
        <v>1458</v>
      </c>
      <c r="E160" s="185">
        <f t="shared" si="10"/>
        <v>0</v>
      </c>
      <c r="F160" s="186">
        <f t="shared" si="11"/>
        <v>0</v>
      </c>
    </row>
    <row r="161" spans="3:6" x14ac:dyDescent="0.4">
      <c r="C161" s="184"/>
      <c r="D161" s="185" t="s">
        <v>1463</v>
      </c>
      <c r="E161" s="185">
        <f t="shared" si="10"/>
        <v>0</v>
      </c>
      <c r="F161" s="186">
        <f t="shared" si="11"/>
        <v>0</v>
      </c>
    </row>
    <row r="162" spans="3:6" x14ac:dyDescent="0.4">
      <c r="C162" s="184"/>
      <c r="D162" s="185" t="s">
        <v>1466</v>
      </c>
      <c r="E162" s="185">
        <f t="shared" si="10"/>
        <v>0</v>
      </c>
      <c r="F162" s="186">
        <f t="shared" si="11"/>
        <v>0</v>
      </c>
    </row>
    <row r="163" spans="3:6" x14ac:dyDescent="0.4">
      <c r="C163" s="184"/>
      <c r="D163" s="185" t="s">
        <v>1467</v>
      </c>
      <c r="E163" s="185">
        <f t="shared" si="10"/>
        <v>0</v>
      </c>
      <c r="F163" s="186">
        <f t="shared" si="11"/>
        <v>0</v>
      </c>
    </row>
    <row r="164" spans="3:6" x14ac:dyDescent="0.4">
      <c r="C164" s="184"/>
      <c r="D164" s="185" t="s">
        <v>1468</v>
      </c>
      <c r="E164" s="185">
        <f t="shared" si="10"/>
        <v>0</v>
      </c>
      <c r="F164" s="186">
        <f t="shared" si="11"/>
        <v>0</v>
      </c>
    </row>
    <row r="165" spans="3:6" x14ac:dyDescent="0.4">
      <c r="C165" s="184"/>
      <c r="D165" s="185" t="s">
        <v>1469</v>
      </c>
      <c r="E165" s="185">
        <f t="shared" si="10"/>
        <v>0</v>
      </c>
      <c r="F165" s="186">
        <f t="shared" si="11"/>
        <v>0</v>
      </c>
    </row>
    <row r="166" spans="3:6" x14ac:dyDescent="0.4">
      <c r="C166" s="184"/>
      <c r="D166" s="185" t="s">
        <v>1471</v>
      </c>
      <c r="E166" s="185">
        <f t="shared" si="10"/>
        <v>0</v>
      </c>
      <c r="F166" s="186">
        <f t="shared" si="11"/>
        <v>0</v>
      </c>
    </row>
    <row r="167" spans="3:6" x14ac:dyDescent="0.4">
      <c r="C167" s="184"/>
      <c r="D167" s="185" t="s">
        <v>1473</v>
      </c>
      <c r="E167" s="185">
        <f t="shared" si="10"/>
        <v>0</v>
      </c>
      <c r="F167" s="186">
        <f t="shared" si="11"/>
        <v>0</v>
      </c>
    </row>
    <row r="168" spans="3:6" x14ac:dyDescent="0.4">
      <c r="C168" s="184"/>
      <c r="D168" s="185" t="s">
        <v>1475</v>
      </c>
      <c r="E168" s="185">
        <f t="shared" si="10"/>
        <v>0</v>
      </c>
      <c r="F168" s="186">
        <f t="shared" si="11"/>
        <v>0</v>
      </c>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70" fitToHeight="0" orientation="portrait" r:id="rId1"/>
  <headerFooter alignWithMargins="0">
    <oddHeader>&amp;R&amp;A</oddHeader>
    <oddFooter>&amp;C&amp;P</oddFooter>
  </headerFooter>
  <rowBreaks count="1" manualBreakCount="1">
    <brk id="5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C377C-ADCD-493A-BB69-B2A983837488}">
  <sheetPr codeName="Sheet1">
    <tabColor rgb="FF00B050"/>
    <pageSetUpPr fitToPage="1"/>
  </sheetPr>
  <dimension ref="A1:R2134"/>
  <sheetViews>
    <sheetView zoomScaleNormal="100" workbookViewId="0">
      <pane ySplit="9" topLeftCell="A10" activePane="bottomLeft" state="frozen"/>
      <selection pane="bottomLeft" sqref="A1:D1"/>
    </sheetView>
  </sheetViews>
  <sheetFormatPr defaultColWidth="9" defaultRowHeight="15" x14ac:dyDescent="0.4"/>
  <cols>
    <col min="1" max="1" width="32.25" style="23" customWidth="1"/>
    <col min="2" max="2" width="78.5" style="23" customWidth="1"/>
    <col min="3" max="3" width="19.75" style="24" customWidth="1"/>
    <col min="4" max="4" width="20.5" style="24" customWidth="1"/>
    <col min="5" max="5" width="2.625" style="23" hidden="1" customWidth="1"/>
    <col min="6" max="6" width="2.5" style="23" hidden="1" customWidth="1"/>
    <col min="7" max="7" width="17.375" style="24" hidden="1" customWidth="1"/>
    <col min="8" max="8" width="47.875" style="24" hidden="1" customWidth="1"/>
    <col min="9" max="9" width="17.125" style="23" hidden="1" customWidth="1"/>
    <col min="10" max="10" width="20.625" style="23" hidden="1" customWidth="1"/>
    <col min="11" max="11" width="18.5" style="23" hidden="1" customWidth="1"/>
    <col min="12" max="12" width="7.125" style="23" customWidth="1"/>
    <col min="13" max="13" width="9.125" style="23" customWidth="1"/>
    <col min="14" max="21" width="9" style="23"/>
    <col min="22" max="22" width="20.625" style="23" bestFit="1" customWidth="1"/>
    <col min="23" max="16384" width="9" style="23"/>
  </cols>
  <sheetData>
    <row r="1" spans="1:18" ht="34.5" customHeight="1" x14ac:dyDescent="0.4">
      <c r="A1" s="1366" t="s">
        <v>2939</v>
      </c>
      <c r="B1" s="1366"/>
      <c r="C1" s="1366"/>
      <c r="D1" s="1366"/>
      <c r="G1" s="1367" t="s">
        <v>2942</v>
      </c>
      <c r="H1" s="1367"/>
      <c r="I1" s="1367"/>
      <c r="J1" s="1367"/>
      <c r="M1" s="1368" t="s">
        <v>2943</v>
      </c>
      <c r="N1" s="1368"/>
      <c r="O1" s="1368"/>
      <c r="P1" s="1368"/>
      <c r="Q1" s="1368"/>
      <c r="R1" s="1368"/>
    </row>
    <row r="2" spans="1:18" ht="42" customHeight="1" thickBot="1" x14ac:dyDescent="0.45">
      <c r="A2" s="1370" t="s">
        <v>2940</v>
      </c>
      <c r="B2" s="1371"/>
      <c r="C2" s="1371"/>
      <c r="D2" s="1372"/>
      <c r="G2" s="152"/>
      <c r="H2" s="152"/>
      <c r="I2" s="288"/>
      <c r="J2" s="288"/>
      <c r="M2" s="1368"/>
      <c r="N2" s="1368"/>
      <c r="O2" s="1368"/>
      <c r="P2" s="1368"/>
      <c r="Q2" s="1368"/>
      <c r="R2" s="1368"/>
    </row>
    <row r="3" spans="1:18" ht="10.5" customHeight="1" thickTop="1" x14ac:dyDescent="0.4">
      <c r="A3" s="1373"/>
      <c r="B3" s="1374"/>
      <c r="C3" s="1379" t="s">
        <v>2941</v>
      </c>
      <c r="D3" s="1380"/>
      <c r="G3" s="1383"/>
      <c r="H3" s="1384"/>
      <c r="I3" s="1384"/>
      <c r="J3" s="1384"/>
      <c r="M3" s="1368"/>
      <c r="N3" s="1368"/>
      <c r="O3" s="1368"/>
      <c r="P3" s="1368"/>
      <c r="Q3" s="1368"/>
      <c r="R3" s="1368"/>
    </row>
    <row r="4" spans="1:18" ht="10.5" customHeight="1" x14ac:dyDescent="0.4">
      <c r="A4" s="1375"/>
      <c r="B4" s="1376"/>
      <c r="C4" s="1379"/>
      <c r="D4" s="1380"/>
      <c r="G4" s="1383"/>
      <c r="H4" s="1384"/>
      <c r="I4" s="1384"/>
      <c r="J4" s="1384"/>
      <c r="M4" s="1368"/>
      <c r="N4" s="1368"/>
      <c r="O4" s="1368"/>
      <c r="P4" s="1368"/>
      <c r="Q4" s="1368"/>
      <c r="R4" s="1368"/>
    </row>
    <row r="5" spans="1:18" ht="10.5" customHeight="1" x14ac:dyDescent="0.4">
      <c r="A5" s="1375"/>
      <c r="B5" s="1376"/>
      <c r="C5" s="1379"/>
      <c r="D5" s="1380"/>
      <c r="G5" s="1383"/>
      <c r="H5" s="1384"/>
      <c r="I5" s="1384"/>
      <c r="J5" s="1384"/>
      <c r="M5" s="1368"/>
      <c r="N5" s="1368"/>
      <c r="O5" s="1368"/>
      <c r="P5" s="1368"/>
      <c r="Q5" s="1368"/>
      <c r="R5" s="1368"/>
    </row>
    <row r="6" spans="1:18" ht="10.5" customHeight="1" thickBot="1" x14ac:dyDescent="0.45">
      <c r="A6" s="1377"/>
      <c r="B6" s="1378"/>
      <c r="C6" s="1381"/>
      <c r="D6" s="1382"/>
      <c r="G6" s="1383"/>
      <c r="H6" s="1384"/>
      <c r="I6" s="1384"/>
      <c r="J6" s="1384"/>
      <c r="M6" s="1368"/>
      <c r="N6" s="1368"/>
      <c r="O6" s="1368"/>
      <c r="P6" s="1368"/>
      <c r="Q6" s="1368"/>
      <c r="R6" s="1368"/>
    </row>
    <row r="7" spans="1:18" ht="23.25" hidden="1" customHeight="1" thickTop="1" thickBot="1" x14ac:dyDescent="0.45">
      <c r="A7" s="279"/>
      <c r="B7" s="279"/>
      <c r="C7" s="279"/>
      <c r="D7" s="279"/>
      <c r="G7" s="1383"/>
      <c r="H7" s="1384"/>
      <c r="I7" s="1384"/>
      <c r="J7" s="1384"/>
      <c r="M7" s="1369"/>
      <c r="N7" s="1369"/>
      <c r="O7" s="1369"/>
      <c r="P7" s="1369"/>
      <c r="Q7" s="1369"/>
      <c r="R7" s="1369"/>
    </row>
    <row r="8" spans="1:18" ht="32.25" customHeight="1" thickTop="1" x14ac:dyDescent="0.4">
      <c r="A8" s="1364" t="s">
        <v>2944</v>
      </c>
      <c r="B8" s="1365"/>
      <c r="C8" s="1365"/>
      <c r="D8" s="1365"/>
      <c r="G8" s="1364" t="s">
        <v>2</v>
      </c>
      <c r="H8" s="1365"/>
      <c r="I8" s="1365"/>
      <c r="J8" s="1365"/>
      <c r="K8" s="289" t="s">
        <v>2789</v>
      </c>
      <c r="M8" s="1368"/>
      <c r="N8" s="1368"/>
      <c r="O8" s="1368"/>
      <c r="P8" s="1368"/>
      <c r="Q8" s="1368"/>
      <c r="R8" s="1368"/>
    </row>
    <row r="9" spans="1:18" ht="21.75" customHeight="1" x14ac:dyDescent="0.4">
      <c r="A9" s="25" t="s">
        <v>3</v>
      </c>
      <c r="B9" s="25" t="s">
        <v>2245</v>
      </c>
      <c r="C9" s="25" t="s">
        <v>2765</v>
      </c>
      <c r="D9" s="25" t="s">
        <v>1576</v>
      </c>
      <c r="G9" s="25" t="s">
        <v>3</v>
      </c>
      <c r="H9" s="25" t="s">
        <v>2245</v>
      </c>
      <c r="I9" s="26" t="s">
        <v>2765</v>
      </c>
      <c r="J9" s="26" t="s">
        <v>1576</v>
      </c>
      <c r="K9" s="290" t="s">
        <v>2790</v>
      </c>
      <c r="M9" s="291"/>
      <c r="N9" s="291"/>
      <c r="O9" s="291"/>
      <c r="P9" s="291"/>
      <c r="Q9" s="291"/>
      <c r="R9" s="291"/>
    </row>
    <row r="10" spans="1:18" ht="15" customHeight="1" x14ac:dyDescent="0.4">
      <c r="A10" s="280" t="str" cm="1">
        <f t="array" ref="A10:D2134">_xlfn._xlws.FILTER(G10:J2204, ISNUMBER(SEARCH(A3,G10:G2204)))</f>
        <v>盲</v>
      </c>
      <c r="B10" s="23" t="str">
        <v>シート8　（シート9～10には記入しない）</v>
      </c>
      <c r="C10" s="24" t="str">
        <v>視覚障害</v>
      </c>
      <c r="D10" s="24" t="str">
        <v>盲</v>
      </c>
      <c r="G10" s="27" t="s">
        <v>1373</v>
      </c>
      <c r="H10" s="228" t="s">
        <v>2246</v>
      </c>
      <c r="I10" s="29" t="s">
        <v>2247</v>
      </c>
      <c r="J10" s="28" t="s">
        <v>2248</v>
      </c>
      <c r="K10" s="292">
        <v>1</v>
      </c>
      <c r="M10" s="291"/>
      <c r="N10" s="291"/>
      <c r="O10" s="291"/>
      <c r="P10" s="291"/>
      <c r="Q10" s="291"/>
      <c r="R10" s="291"/>
    </row>
    <row r="11" spans="1:18" ht="15" customHeight="1" x14ac:dyDescent="0.4">
      <c r="A11" s="23" t="str">
        <v>失明</v>
      </c>
      <c r="B11" s="23" t="str">
        <v>シート8　（シート9～10には記入しない）</v>
      </c>
      <c r="C11" s="24" t="str">
        <v>視覚障害</v>
      </c>
      <c r="D11" s="24" t="str">
        <v>盲</v>
      </c>
      <c r="G11" s="31" t="s">
        <v>2249</v>
      </c>
      <c r="H11" s="24" t="s">
        <v>2246</v>
      </c>
      <c r="I11" s="32" t="s">
        <v>2250</v>
      </c>
      <c r="J11" s="23" t="s">
        <v>2251</v>
      </c>
      <c r="K11" s="292">
        <v>1</v>
      </c>
      <c r="M11" s="291"/>
      <c r="N11" s="291"/>
      <c r="O11" s="291"/>
      <c r="P11" s="291"/>
      <c r="Q11" s="291"/>
      <c r="R11" s="291"/>
    </row>
    <row r="12" spans="1:18" ht="15" customHeight="1" x14ac:dyDescent="0.4">
      <c r="A12" s="23" t="str">
        <v>視野欠損</v>
      </c>
      <c r="B12" s="23" t="str">
        <v>シート8　（シート9～10には記入しない）</v>
      </c>
      <c r="C12" s="24" t="str">
        <v>視覚障害</v>
      </c>
      <c r="D12" s="24" t="str">
        <v>弱視</v>
      </c>
      <c r="G12" s="31" t="s">
        <v>2252</v>
      </c>
      <c r="H12" s="24" t="s">
        <v>2246</v>
      </c>
      <c r="I12" s="32" t="s">
        <v>2253</v>
      </c>
      <c r="J12" s="23" t="s">
        <v>2254</v>
      </c>
      <c r="K12" s="292">
        <v>1</v>
      </c>
      <c r="M12" s="30"/>
    </row>
    <row r="13" spans="1:18" ht="15" customHeight="1" x14ac:dyDescent="0.4">
      <c r="A13" s="23" t="str">
        <v>視野障害</v>
      </c>
      <c r="B13" s="23" t="str">
        <v>シート8　（シート9～10には記入しない）</v>
      </c>
      <c r="C13" s="24" t="str">
        <v>視覚障害</v>
      </c>
      <c r="D13" s="24" t="str">
        <v>弱視</v>
      </c>
      <c r="G13" s="31" t="s">
        <v>2255</v>
      </c>
      <c r="H13" s="24" t="s">
        <v>2246</v>
      </c>
      <c r="I13" s="32" t="s">
        <v>2253</v>
      </c>
      <c r="J13" s="23" t="s">
        <v>2254</v>
      </c>
      <c r="K13" s="292">
        <v>1</v>
      </c>
    </row>
    <row r="14" spans="1:18" ht="15" customHeight="1" x14ac:dyDescent="0.4">
      <c r="A14" s="23" t="str">
        <v>羞明</v>
      </c>
      <c r="B14" s="23" t="str">
        <v>シート8　（シート9～10には記入しない）</v>
      </c>
      <c r="C14" s="24" t="str">
        <v>視覚障害</v>
      </c>
      <c r="D14" s="24" t="str">
        <v>弱視</v>
      </c>
      <c r="G14" s="31" t="s">
        <v>2256</v>
      </c>
      <c r="H14" s="24" t="s">
        <v>2246</v>
      </c>
      <c r="I14" s="32" t="s">
        <v>2253</v>
      </c>
      <c r="J14" s="23" t="s">
        <v>2254</v>
      </c>
      <c r="K14" s="292">
        <v>1</v>
      </c>
    </row>
    <row r="15" spans="1:18" ht="15" customHeight="1" x14ac:dyDescent="0.4">
      <c r="A15" s="23" t="str">
        <v>夜盲</v>
      </c>
      <c r="B15" s="23" t="str">
        <v>シート8　（シート9～10には記入しない）</v>
      </c>
      <c r="C15" s="24" t="str">
        <v>視覚障害</v>
      </c>
      <c r="D15" s="24" t="str">
        <v>弱視</v>
      </c>
      <c r="G15" s="24" t="s">
        <v>2257</v>
      </c>
      <c r="H15" s="24" t="s">
        <v>2246</v>
      </c>
      <c r="I15" s="32" t="s">
        <v>2253</v>
      </c>
      <c r="J15" s="23" t="s">
        <v>2254</v>
      </c>
      <c r="K15" s="292">
        <v>1</v>
      </c>
    </row>
    <row r="16" spans="1:18" ht="15" customHeight="1" x14ac:dyDescent="0.4">
      <c r="A16" s="23" t="str">
        <v>夜盲症</v>
      </c>
      <c r="B16" s="23" t="str">
        <v>シート8　（シート9～10には記入しない）</v>
      </c>
      <c r="C16" s="24" t="str">
        <v>視覚障害</v>
      </c>
      <c r="D16" s="24" t="str">
        <v>弱視</v>
      </c>
      <c r="G16" s="31" t="s">
        <v>2258</v>
      </c>
      <c r="H16" s="24" t="s">
        <v>2246</v>
      </c>
      <c r="I16" s="32" t="s">
        <v>2253</v>
      </c>
      <c r="J16" s="23" t="s">
        <v>2254</v>
      </c>
      <c r="K16" s="292">
        <v>1</v>
      </c>
    </row>
    <row r="17" spans="1:11" ht="15" customHeight="1" x14ac:dyDescent="0.4">
      <c r="A17" s="23" t="str">
        <v>円錐角膜</v>
      </c>
      <c r="B17" s="23" t="str">
        <v>シート8　（シート9～10には記入しない）</v>
      </c>
      <c r="C17" s="24" t="str">
        <v>視覚障害</v>
      </c>
      <c r="D17" s="24" t="str">
        <v>弱視</v>
      </c>
      <c r="G17" s="31" t="s">
        <v>2259</v>
      </c>
      <c r="H17" s="24" t="s">
        <v>2246</v>
      </c>
      <c r="I17" s="32" t="s">
        <v>2260</v>
      </c>
      <c r="J17" s="23" t="s">
        <v>2254</v>
      </c>
      <c r="K17" s="292">
        <v>1</v>
      </c>
    </row>
    <row r="18" spans="1:11" ht="15" customHeight="1" x14ac:dyDescent="0.4">
      <c r="A18" s="23" t="str">
        <v>弱視</v>
      </c>
      <c r="B18" s="23" t="str">
        <v>シート8　（シート9～10には記入しない）</v>
      </c>
      <c r="C18" s="24" t="str">
        <v>視覚障害</v>
      </c>
      <c r="D18" s="24" t="str">
        <v>弱視</v>
      </c>
      <c r="G18" s="31" t="s">
        <v>2261</v>
      </c>
      <c r="H18" s="24" t="s">
        <v>2246</v>
      </c>
      <c r="I18" s="32" t="s">
        <v>2262</v>
      </c>
      <c r="J18" s="23" t="s">
        <v>2261</v>
      </c>
      <c r="K18" s="292">
        <v>1</v>
      </c>
    </row>
    <row r="19" spans="1:11" ht="15" customHeight="1" x14ac:dyDescent="0.4">
      <c r="A19" s="23" t="str">
        <v>眼球摘出</v>
      </c>
      <c r="B19" s="23" t="str">
        <v>シート8　（シート9～10には記入しない）</v>
      </c>
      <c r="C19" s="24" t="str">
        <v>視覚障害</v>
      </c>
      <c r="D19" s="24" t="str">
        <v>その他の視覚障害</v>
      </c>
      <c r="G19" s="31" t="s">
        <v>1864</v>
      </c>
      <c r="H19" s="24" t="s">
        <v>2246</v>
      </c>
      <c r="I19" s="32" t="s">
        <v>2250</v>
      </c>
      <c r="J19" s="23" t="s">
        <v>1967</v>
      </c>
      <c r="K19" s="292">
        <v>1</v>
      </c>
    </row>
    <row r="20" spans="1:11" ht="15" customHeight="1" x14ac:dyDescent="0.4">
      <c r="A20" s="23" t="str">
        <v>義眼</v>
      </c>
      <c r="B20" s="23" t="str">
        <v>シート8　（シート9～10には記入しない）</v>
      </c>
      <c r="C20" s="24" t="str">
        <v>視覚障害</v>
      </c>
      <c r="D20" s="24" t="str">
        <v>その他の視覚障害</v>
      </c>
      <c r="G20" s="31" t="s">
        <v>1866</v>
      </c>
      <c r="H20" s="24" t="s">
        <v>2246</v>
      </c>
      <c r="I20" s="32" t="s">
        <v>2262</v>
      </c>
      <c r="J20" s="23" t="s">
        <v>2113</v>
      </c>
      <c r="K20" s="292">
        <v>1</v>
      </c>
    </row>
    <row r="21" spans="1:11" ht="15" customHeight="1" x14ac:dyDescent="0.4">
      <c r="A21" s="23" t="str">
        <v>色弱</v>
      </c>
      <c r="B21" s="23" t="str">
        <v>シート8　（シート9～10には記入しない）</v>
      </c>
      <c r="C21" s="24" t="str">
        <v>視覚障害</v>
      </c>
      <c r="D21" s="24" t="str">
        <v>その他の視覚障害</v>
      </c>
      <c r="G21" s="24" t="s">
        <v>2263</v>
      </c>
      <c r="H21" s="24" t="s">
        <v>2246</v>
      </c>
      <c r="I21" s="32" t="s">
        <v>2250</v>
      </c>
      <c r="J21" s="23" t="s">
        <v>1967</v>
      </c>
      <c r="K21" s="292">
        <v>1</v>
      </c>
    </row>
    <row r="22" spans="1:11" ht="15" customHeight="1" x14ac:dyDescent="0.4">
      <c r="A22" s="23" t="str">
        <v>眼球形成不全</v>
      </c>
      <c r="B22" s="23" t="str">
        <v>シート8　（シート9～10には記入しない）</v>
      </c>
      <c r="C22" s="24" t="str">
        <v>視覚障害</v>
      </c>
      <c r="D22" s="24" t="str">
        <v>その他の視覚障害</v>
      </c>
      <c r="G22" s="31" t="s">
        <v>506</v>
      </c>
      <c r="H22" s="24" t="s">
        <v>2246</v>
      </c>
      <c r="I22" s="32" t="s">
        <v>2262</v>
      </c>
      <c r="J22" s="23" t="s">
        <v>2113</v>
      </c>
      <c r="K22" s="292">
        <v>1</v>
      </c>
    </row>
    <row r="23" spans="1:11" ht="15" customHeight="1" x14ac:dyDescent="0.4">
      <c r="A23" s="23" t="str">
        <v>色覚障害</v>
      </c>
      <c r="B23" s="23" t="str">
        <v>シート8　（シート9～10には記入しない）</v>
      </c>
      <c r="C23" s="24" t="str">
        <v>視覚障害</v>
      </c>
      <c r="D23" s="24" t="str">
        <v>その他の視覚障害</v>
      </c>
      <c r="G23" s="31" t="s">
        <v>1874</v>
      </c>
      <c r="H23" s="24" t="s">
        <v>2246</v>
      </c>
      <c r="I23" s="32" t="s">
        <v>2262</v>
      </c>
      <c r="J23" s="23" t="s">
        <v>2113</v>
      </c>
      <c r="K23" s="292">
        <v>1</v>
      </c>
    </row>
    <row r="24" spans="1:11" ht="15" customHeight="1" x14ac:dyDescent="0.4">
      <c r="A24" s="23" t="str">
        <v>色覚異常</v>
      </c>
      <c r="B24" s="23" t="str">
        <v>シート8　（シート9～10には記入しない）</v>
      </c>
      <c r="C24" s="24" t="str">
        <v>視覚障害</v>
      </c>
      <c r="D24" s="24" t="str">
        <v>その他の視覚障害</v>
      </c>
      <c r="G24" s="31" t="s">
        <v>813</v>
      </c>
      <c r="H24" s="24" t="s">
        <v>2246</v>
      </c>
      <c r="I24" s="32" t="s">
        <v>2262</v>
      </c>
      <c r="J24" s="23" t="s">
        <v>2113</v>
      </c>
      <c r="K24" s="292">
        <v>1</v>
      </c>
    </row>
    <row r="25" spans="1:11" ht="15" customHeight="1" x14ac:dyDescent="0.4">
      <c r="A25" s="23" t="str">
        <v>色覚多様性</v>
      </c>
      <c r="B25" s="23" t="str">
        <v>シート8　（シート9～10には記入しない）</v>
      </c>
      <c r="C25" s="24" t="str">
        <v>視覚障害</v>
      </c>
      <c r="D25" s="24" t="str">
        <v>その他の視覚障害</v>
      </c>
      <c r="G25" s="31" t="s">
        <v>814</v>
      </c>
      <c r="H25" s="24" t="s">
        <v>2246</v>
      </c>
      <c r="I25" s="32" t="s">
        <v>2262</v>
      </c>
      <c r="J25" s="23" t="s">
        <v>2113</v>
      </c>
      <c r="K25" s="292">
        <v>1</v>
      </c>
    </row>
    <row r="26" spans="1:11" ht="15" customHeight="1" x14ac:dyDescent="0.4">
      <c r="A26" s="23" t="str">
        <v>色盲</v>
      </c>
      <c r="B26" s="23" t="str">
        <v>シート8　（シート9～10には記入しない）</v>
      </c>
      <c r="C26" s="24" t="str">
        <v>視覚障害</v>
      </c>
      <c r="D26" s="24" t="str">
        <v>その他の視覚障害</v>
      </c>
      <c r="G26" s="31" t="s">
        <v>816</v>
      </c>
      <c r="H26" s="24" t="s">
        <v>2246</v>
      </c>
      <c r="I26" s="32" t="s">
        <v>2262</v>
      </c>
      <c r="J26" s="23" t="s">
        <v>2113</v>
      </c>
      <c r="K26" s="292">
        <v>1</v>
      </c>
    </row>
    <row r="27" spans="1:11" ht="15" customHeight="1" x14ac:dyDescent="0.4">
      <c r="A27" s="23" t="str">
        <v>赤緑色覚異常</v>
      </c>
      <c r="B27" s="23" t="str">
        <v>シート8　（シート9～10には記入しない）</v>
      </c>
      <c r="C27" s="24" t="str">
        <v>視覚障害</v>
      </c>
      <c r="D27" s="24" t="str">
        <v>その他の視覚障害</v>
      </c>
      <c r="G27" s="31" t="s">
        <v>930</v>
      </c>
      <c r="H27" s="24" t="s">
        <v>2246</v>
      </c>
      <c r="I27" s="32" t="s">
        <v>2262</v>
      </c>
      <c r="J27" s="23" t="s">
        <v>2113</v>
      </c>
      <c r="K27" s="292">
        <v>1</v>
      </c>
    </row>
    <row r="28" spans="1:11" ht="15" customHeight="1" x14ac:dyDescent="0.4">
      <c r="A28" s="23" t="str">
        <v>先天性色覚異常</v>
      </c>
      <c r="B28" s="23" t="str">
        <v>シート8　（シート9～10には記入しない）</v>
      </c>
      <c r="C28" s="24" t="str">
        <v>視覚障害</v>
      </c>
      <c r="D28" s="24" t="str">
        <v>その他の視覚障害</v>
      </c>
      <c r="G28" s="31" t="s">
        <v>966</v>
      </c>
      <c r="H28" s="24" t="s">
        <v>2246</v>
      </c>
      <c r="I28" s="32" t="s">
        <v>2262</v>
      </c>
      <c r="J28" s="23" t="s">
        <v>2113</v>
      </c>
      <c r="K28" s="292">
        <v>1</v>
      </c>
    </row>
    <row r="29" spans="1:11" ht="15" customHeight="1" x14ac:dyDescent="0.4">
      <c r="A29" s="23" t="str">
        <v>先天性赤緑色覚異常</v>
      </c>
      <c r="B29" s="23" t="str">
        <v>シート8　（シート9～10には記入しない）</v>
      </c>
      <c r="C29" s="24" t="str">
        <v>視覚障害</v>
      </c>
      <c r="D29" s="24" t="str">
        <v>その他の視覚障害</v>
      </c>
      <c r="G29" s="24" t="s">
        <v>973</v>
      </c>
      <c r="H29" s="24" t="s">
        <v>2246</v>
      </c>
      <c r="I29" s="32" t="s">
        <v>2262</v>
      </c>
      <c r="J29" s="23" t="s">
        <v>2113</v>
      </c>
      <c r="K29" s="292">
        <v>1</v>
      </c>
    </row>
    <row r="30" spans="1:11" ht="15" customHeight="1" x14ac:dyDescent="0.4">
      <c r="A30" s="23" t="str">
        <v>片目の盲</v>
      </c>
      <c r="B30" s="23" t="str">
        <v>シート8　（シート9～10には記入しない）</v>
      </c>
      <c r="C30" s="24" t="str">
        <v>視覚障害</v>
      </c>
      <c r="D30" s="24" t="str">
        <v>その他の視覚障害</v>
      </c>
      <c r="G30" s="24" t="s">
        <v>2264</v>
      </c>
      <c r="H30" s="24" t="s">
        <v>2246</v>
      </c>
      <c r="I30" s="32" t="s">
        <v>1374</v>
      </c>
      <c r="J30" s="23" t="s">
        <v>1967</v>
      </c>
      <c r="K30" s="292">
        <v>1</v>
      </c>
    </row>
    <row r="31" spans="1:11" ht="15" customHeight="1" x14ac:dyDescent="0.4">
      <c r="A31" s="23" t="str">
        <v>片目の弱視</v>
      </c>
      <c r="B31" s="23" t="str">
        <v>シート8　（シート9～10には記入しない）</v>
      </c>
      <c r="C31" s="24" t="str">
        <v>視覚障害</v>
      </c>
      <c r="D31" s="24" t="str">
        <v>その他の視覚障害</v>
      </c>
      <c r="G31" s="31" t="s">
        <v>2265</v>
      </c>
      <c r="H31" s="24" t="s">
        <v>2246</v>
      </c>
      <c r="I31" s="32" t="s">
        <v>1374</v>
      </c>
      <c r="J31" s="23" t="s">
        <v>1967</v>
      </c>
      <c r="K31" s="292">
        <v>1</v>
      </c>
    </row>
    <row r="32" spans="1:11" ht="15" customHeight="1" x14ac:dyDescent="0.4">
      <c r="A32" s="23" t="str">
        <v>片目の失明</v>
      </c>
      <c r="B32" s="23" t="str">
        <v>シート8　（シート9～10には記入しない）</v>
      </c>
      <c r="C32" s="24" t="str">
        <v>視覚障害</v>
      </c>
      <c r="D32" s="24" t="str">
        <v>その他の視覚障害</v>
      </c>
      <c r="G32" s="31" t="s">
        <v>2266</v>
      </c>
      <c r="H32" s="24" t="s">
        <v>2246</v>
      </c>
      <c r="I32" s="32" t="s">
        <v>1374</v>
      </c>
      <c r="J32" s="23" t="s">
        <v>1967</v>
      </c>
      <c r="K32" s="292">
        <v>1</v>
      </c>
    </row>
    <row r="33" spans="1:11" ht="15" customHeight="1" x14ac:dyDescent="0.4">
      <c r="A33" s="23" t="str">
        <v>聾</v>
      </c>
      <c r="B33" s="23" t="str">
        <v>シート8　（シート9～10には記入しない）</v>
      </c>
      <c r="C33" s="24" t="str">
        <v>聴覚障害</v>
      </c>
      <c r="D33" s="24" t="str">
        <v>聾</v>
      </c>
      <c r="G33" s="31" t="s">
        <v>2267</v>
      </c>
      <c r="H33" s="24" t="s">
        <v>2246</v>
      </c>
      <c r="I33" s="32" t="s">
        <v>2268</v>
      </c>
      <c r="J33" s="23" t="s">
        <v>2267</v>
      </c>
      <c r="K33" s="292">
        <v>1</v>
      </c>
    </row>
    <row r="34" spans="1:11" ht="15" customHeight="1" x14ac:dyDescent="0.4">
      <c r="A34" s="23" t="str">
        <v>失聴</v>
      </c>
      <c r="B34" s="23" t="str">
        <v>シート8　（シート9～10には記入しない）</v>
      </c>
      <c r="C34" s="24" t="str">
        <v>聴覚障害</v>
      </c>
      <c r="D34" s="24" t="str">
        <v>聾</v>
      </c>
      <c r="G34" s="31" t="s">
        <v>2269</v>
      </c>
      <c r="H34" s="24" t="s">
        <v>2246</v>
      </c>
      <c r="I34" s="32" t="s">
        <v>2268</v>
      </c>
      <c r="J34" s="23" t="s">
        <v>2270</v>
      </c>
      <c r="K34" s="292">
        <v>1</v>
      </c>
    </row>
    <row r="35" spans="1:11" ht="15" customHeight="1" x14ac:dyDescent="0.4">
      <c r="A35" s="23" t="str">
        <v>人工内耳</v>
      </c>
      <c r="B35" s="23" t="str">
        <v>シート8　（シート9～10には記入しない）</v>
      </c>
      <c r="C35" s="24" t="str">
        <v>聴覚障害</v>
      </c>
      <c r="D35" s="24" t="str">
        <v>難聴</v>
      </c>
      <c r="G35" s="31" t="s">
        <v>1883</v>
      </c>
      <c r="H35" s="24" t="s">
        <v>2246</v>
      </c>
      <c r="I35" s="32" t="s">
        <v>2271</v>
      </c>
      <c r="J35" s="23" t="s">
        <v>1884</v>
      </c>
      <c r="K35" s="292">
        <v>1</v>
      </c>
    </row>
    <row r="36" spans="1:11" ht="15" customHeight="1" x14ac:dyDescent="0.4">
      <c r="A36" s="23" t="str">
        <v>進行性難聴</v>
      </c>
      <c r="B36" s="23" t="str">
        <v>シート8　（シート9～10には記入しない）</v>
      </c>
      <c r="C36" s="24" t="str">
        <v>聴覚障害</v>
      </c>
      <c r="D36" s="24" t="str">
        <v>難聴</v>
      </c>
      <c r="G36" s="31" t="s">
        <v>879</v>
      </c>
      <c r="H36" s="24" t="s">
        <v>2246</v>
      </c>
      <c r="I36" s="32" t="s">
        <v>2268</v>
      </c>
      <c r="J36" s="23" t="s">
        <v>2272</v>
      </c>
      <c r="K36" s="292">
        <v>1</v>
      </c>
    </row>
    <row r="37" spans="1:11" ht="15" customHeight="1" x14ac:dyDescent="0.4">
      <c r="A37" s="23" t="str">
        <v>内反症混合性難聴</v>
      </c>
      <c r="B37" s="23" t="str">
        <v>シート8　（シート9～10には記入しない）</v>
      </c>
      <c r="C37" s="24" t="str">
        <v>聴覚障害</v>
      </c>
      <c r="D37" s="24" t="str">
        <v>難聴</v>
      </c>
      <c r="G37" s="31" t="s">
        <v>1171</v>
      </c>
      <c r="H37" s="24" t="s">
        <v>2246</v>
      </c>
      <c r="I37" s="32" t="s">
        <v>2268</v>
      </c>
      <c r="J37" s="23" t="s">
        <v>2272</v>
      </c>
      <c r="K37" s="292">
        <v>1</v>
      </c>
    </row>
    <row r="38" spans="1:11" ht="15" customHeight="1" x14ac:dyDescent="0.4">
      <c r="A38" s="23" t="str">
        <v>ムンプス難聴</v>
      </c>
      <c r="B38" s="23" t="str">
        <v>シート8　（シート9～10には記入しない）</v>
      </c>
      <c r="C38" s="24" t="str">
        <v>聴覚障害</v>
      </c>
      <c r="D38" s="24" t="str">
        <v>難聴</v>
      </c>
      <c r="G38" s="31" t="s">
        <v>2273</v>
      </c>
      <c r="H38" s="24" t="s">
        <v>2246</v>
      </c>
      <c r="I38" s="32" t="s">
        <v>2268</v>
      </c>
      <c r="J38" s="23" t="s">
        <v>2272</v>
      </c>
      <c r="K38" s="292">
        <v>1</v>
      </c>
    </row>
    <row r="39" spans="1:11" ht="15" customHeight="1" x14ac:dyDescent="0.4">
      <c r="A39" s="23" t="str">
        <v>難聴</v>
      </c>
      <c r="B39" s="23" t="str">
        <v>シート8　（シート9～10には記入しない）</v>
      </c>
      <c r="C39" s="24" t="str">
        <v>聴覚障害</v>
      </c>
      <c r="D39" s="24" t="str">
        <v>難聴</v>
      </c>
      <c r="G39" s="31" t="s">
        <v>2272</v>
      </c>
      <c r="H39" s="24" t="s">
        <v>2246</v>
      </c>
      <c r="I39" s="32" t="s">
        <v>2268</v>
      </c>
      <c r="J39" s="23" t="s">
        <v>2272</v>
      </c>
      <c r="K39" s="292">
        <v>1</v>
      </c>
    </row>
    <row r="40" spans="1:11" ht="15" customHeight="1" x14ac:dyDescent="0.4">
      <c r="A40" s="23" t="str">
        <v>感音性難聴</v>
      </c>
      <c r="B40" s="23" t="str">
        <v>シート8　（シート9～10には記入しない）</v>
      </c>
      <c r="C40" s="24" t="str">
        <v>聴覚障害</v>
      </c>
      <c r="D40" s="24" t="str">
        <v>難聴</v>
      </c>
      <c r="G40" s="31" t="s">
        <v>2274</v>
      </c>
      <c r="H40" s="24" t="s">
        <v>2246</v>
      </c>
      <c r="I40" s="32" t="s">
        <v>2221</v>
      </c>
      <c r="J40" s="23" t="s">
        <v>2272</v>
      </c>
      <c r="K40" s="292">
        <v>1</v>
      </c>
    </row>
    <row r="41" spans="1:11" ht="15" customHeight="1" x14ac:dyDescent="0.4">
      <c r="A41" s="23" t="str">
        <v>伝音難聴</v>
      </c>
      <c r="B41" s="23" t="str">
        <v>シート8　（シート9～10には記入しない）</v>
      </c>
      <c r="C41" s="24" t="str">
        <v>聴覚障害</v>
      </c>
      <c r="D41" s="24" t="str">
        <v>難聴</v>
      </c>
      <c r="G41" s="31" t="s">
        <v>2275</v>
      </c>
      <c r="H41" s="24" t="s">
        <v>2246</v>
      </c>
      <c r="I41" s="32" t="s">
        <v>2268</v>
      </c>
      <c r="J41" s="23" t="s">
        <v>2272</v>
      </c>
      <c r="K41" s="292">
        <v>1</v>
      </c>
    </row>
    <row r="42" spans="1:11" ht="15" customHeight="1" x14ac:dyDescent="0.4">
      <c r="A42" s="23" t="str">
        <v>伝音性難聴</v>
      </c>
      <c r="B42" s="23" t="str">
        <v>シート8　（シート9～10には記入しない）</v>
      </c>
      <c r="C42" s="24" t="str">
        <v>聴覚障害</v>
      </c>
      <c r="D42" s="24" t="str">
        <v>難聴</v>
      </c>
      <c r="G42" s="31" t="s">
        <v>2276</v>
      </c>
      <c r="H42" s="24" t="s">
        <v>2246</v>
      </c>
      <c r="I42" s="32" t="s">
        <v>2268</v>
      </c>
      <c r="J42" s="23" t="s">
        <v>2272</v>
      </c>
      <c r="K42" s="292">
        <v>1</v>
      </c>
    </row>
    <row r="43" spans="1:11" ht="15" customHeight="1" x14ac:dyDescent="0.4">
      <c r="A43" s="23" t="str">
        <v>混合性難聴</v>
      </c>
      <c r="B43" s="23" t="str">
        <v>シート8　（シート9～10には記入しない）</v>
      </c>
      <c r="C43" s="24" t="str">
        <v>聴覚障害</v>
      </c>
      <c r="D43" s="24" t="str">
        <v>難聴</v>
      </c>
      <c r="G43" s="31" t="s">
        <v>2277</v>
      </c>
      <c r="H43" s="24" t="s">
        <v>2246</v>
      </c>
      <c r="I43" s="32" t="s">
        <v>2268</v>
      </c>
      <c r="J43" s="23" t="s">
        <v>2272</v>
      </c>
      <c r="K43" s="292">
        <v>1</v>
      </c>
    </row>
    <row r="44" spans="1:11" ht="15" customHeight="1" x14ac:dyDescent="0.4">
      <c r="A44" s="23" t="str">
        <v>感音難聴</v>
      </c>
      <c r="B44" s="23" t="str">
        <v>シート8　（シート9～10には記入しない）</v>
      </c>
      <c r="C44" s="24" t="str">
        <v>聴覚障害</v>
      </c>
      <c r="D44" s="24" t="str">
        <v>難聴</v>
      </c>
      <c r="G44" s="31" t="s">
        <v>2278</v>
      </c>
      <c r="H44" s="24" t="s">
        <v>2246</v>
      </c>
      <c r="I44" s="32" t="s">
        <v>2268</v>
      </c>
      <c r="J44" s="23" t="s">
        <v>2272</v>
      </c>
      <c r="K44" s="292">
        <v>1</v>
      </c>
    </row>
    <row r="45" spans="1:11" ht="15" customHeight="1" x14ac:dyDescent="0.4">
      <c r="A45" s="23" t="str">
        <v>APD</v>
      </c>
      <c r="B45" s="23" t="str">
        <v>シート8　（シート9～10には記入しない）</v>
      </c>
      <c r="C45" s="24" t="str">
        <v>聴覚障害</v>
      </c>
      <c r="D45" s="24" t="str">
        <v>その他の聴覚障害</v>
      </c>
      <c r="G45" s="31" t="s">
        <v>1856</v>
      </c>
      <c r="H45" s="24" t="s">
        <v>2246</v>
      </c>
      <c r="I45" s="32" t="s">
        <v>2279</v>
      </c>
      <c r="J45" s="23" t="s">
        <v>1968</v>
      </c>
      <c r="K45" s="292">
        <v>1</v>
      </c>
    </row>
    <row r="46" spans="1:11" ht="15" customHeight="1" x14ac:dyDescent="0.4">
      <c r="A46" s="23" t="str">
        <v>聴覚情報処理障害</v>
      </c>
      <c r="B46" s="23" t="str">
        <v>シート8　（シート9～10には記入しない）</v>
      </c>
      <c r="C46" s="24" t="str">
        <v>聴覚障害</v>
      </c>
      <c r="D46" s="24" t="str">
        <v>その他の聴覚障害</v>
      </c>
      <c r="G46" s="31" t="s">
        <v>1107</v>
      </c>
      <c r="H46" s="24" t="s">
        <v>2246</v>
      </c>
      <c r="I46" s="32" t="s">
        <v>2279</v>
      </c>
      <c r="J46" s="23" t="s">
        <v>1968</v>
      </c>
      <c r="K46" s="292">
        <v>1</v>
      </c>
    </row>
    <row r="47" spans="1:11" ht="15" customHeight="1" x14ac:dyDescent="0.4">
      <c r="A47" s="23" t="str">
        <v>片耳の聾</v>
      </c>
      <c r="B47" s="23" t="str">
        <v>シート8　（シート9～10には記入しない）</v>
      </c>
      <c r="C47" s="24" t="str">
        <v>聴覚障害</v>
      </c>
      <c r="D47" s="24" t="str">
        <v>その他の聴覚障害</v>
      </c>
      <c r="G47" s="31" t="s">
        <v>2280</v>
      </c>
      <c r="H47" s="24" t="s">
        <v>2246</v>
      </c>
      <c r="I47" s="32" t="s">
        <v>2279</v>
      </c>
      <c r="J47" s="23" t="s">
        <v>1968</v>
      </c>
      <c r="K47" s="292">
        <v>1</v>
      </c>
    </row>
    <row r="48" spans="1:11" ht="15" customHeight="1" x14ac:dyDescent="0.4">
      <c r="A48" s="23" t="str">
        <v>片耳の難聴</v>
      </c>
      <c r="B48" s="23" t="str">
        <v>シート8　（シート9～10には記入しない）</v>
      </c>
      <c r="C48" s="24" t="str">
        <v>聴覚障害</v>
      </c>
      <c r="D48" s="24" t="str">
        <v>その他の聴覚障害</v>
      </c>
      <c r="G48" s="31" t="s">
        <v>2281</v>
      </c>
      <c r="H48" s="24" t="s">
        <v>2246</v>
      </c>
      <c r="I48" s="32" t="s">
        <v>2279</v>
      </c>
      <c r="J48" s="23" t="s">
        <v>1968</v>
      </c>
      <c r="K48" s="292">
        <v>1</v>
      </c>
    </row>
    <row r="49" spans="1:11" ht="15" customHeight="1" x14ac:dyDescent="0.4">
      <c r="A49" s="23" t="str">
        <v>片耳の失聴</v>
      </c>
      <c r="B49" s="23" t="str">
        <v>シート8　（シート9～10には記入しない）</v>
      </c>
      <c r="C49" s="24" t="str">
        <v>聴覚障害</v>
      </c>
      <c r="D49" s="24" t="str">
        <v>その他の聴覚障害</v>
      </c>
      <c r="G49" s="31" t="s">
        <v>2282</v>
      </c>
      <c r="H49" s="24" t="s">
        <v>2246</v>
      </c>
      <c r="I49" s="32" t="s">
        <v>2279</v>
      </c>
      <c r="J49" s="23" t="s">
        <v>1968</v>
      </c>
      <c r="K49" s="292">
        <v>1</v>
      </c>
    </row>
    <row r="50" spans="1:11" ht="15" customHeight="1" x14ac:dyDescent="0.4">
      <c r="A50" s="23" t="str">
        <v>聞き取り困難症</v>
      </c>
      <c r="B50" s="23" t="str">
        <v>シート8　（シート9～10には記入しない）</v>
      </c>
      <c r="C50" s="24" t="str">
        <v>聴覚障害</v>
      </c>
      <c r="D50" s="24" t="str">
        <v>その他の聴覚障害</v>
      </c>
      <c r="G50" s="31" t="s">
        <v>2283</v>
      </c>
      <c r="H50" s="24" t="s">
        <v>2246</v>
      </c>
      <c r="I50" s="32" t="s">
        <v>2279</v>
      </c>
      <c r="J50" s="23" t="s">
        <v>1968</v>
      </c>
      <c r="K50" s="292">
        <v>1</v>
      </c>
    </row>
    <row r="51" spans="1:11" ht="15" customHeight="1" x14ac:dyDescent="0.4">
      <c r="A51" s="23" t="str">
        <v>LID</v>
      </c>
      <c r="B51" s="23" t="str">
        <v>シート8　（シート9～10には記入しない）</v>
      </c>
      <c r="C51" s="24" t="str">
        <v>聴覚障害</v>
      </c>
      <c r="D51" s="24" t="str">
        <v>その他の聴覚障害</v>
      </c>
      <c r="G51" s="31" t="s">
        <v>2284</v>
      </c>
      <c r="H51" s="24" t="s">
        <v>2246</v>
      </c>
      <c r="I51" s="32" t="s">
        <v>2279</v>
      </c>
      <c r="J51" s="23" t="s">
        <v>1968</v>
      </c>
      <c r="K51" s="292">
        <v>1</v>
      </c>
    </row>
    <row r="52" spans="1:11" ht="15" customHeight="1" x14ac:dyDescent="0.4">
      <c r="A52" s="23" t="str">
        <v>突発性難聴</v>
      </c>
      <c r="B52" s="23" t="str">
        <v>シート8　（シート9～10には記入しない）</v>
      </c>
      <c r="C52" s="24" t="str">
        <v>聴覚障害</v>
      </c>
      <c r="D52" s="24" t="str">
        <v>その他の聴覚障害</v>
      </c>
      <c r="G52" s="31" t="s">
        <v>2605</v>
      </c>
      <c r="H52" s="24" t="s">
        <v>2246</v>
      </c>
      <c r="I52" s="32" t="s">
        <v>2279</v>
      </c>
      <c r="J52" s="23" t="s">
        <v>1968</v>
      </c>
      <c r="K52" s="292">
        <v>1</v>
      </c>
    </row>
    <row r="53" spans="1:11" ht="15" customHeight="1" x14ac:dyDescent="0.4">
      <c r="A53" s="23" t="str">
        <v>上肢機能障害</v>
      </c>
      <c r="B53" s="23" t="str">
        <v>シート8　（シート9～10には記入しない）</v>
      </c>
      <c r="C53" s="24" t="str">
        <v>肢体不自由</v>
      </c>
      <c r="D53" s="24" t="str">
        <v>上肢不自由</v>
      </c>
      <c r="G53" s="31" t="s">
        <v>2285</v>
      </c>
      <c r="H53" s="24" t="s">
        <v>2246</v>
      </c>
      <c r="I53" s="32" t="s">
        <v>2286</v>
      </c>
      <c r="J53" s="23" t="s">
        <v>2287</v>
      </c>
      <c r="K53" s="292">
        <v>1</v>
      </c>
    </row>
    <row r="54" spans="1:11" ht="15" customHeight="1" x14ac:dyDescent="0.4">
      <c r="A54" s="23" t="str">
        <v>下肢機能障害</v>
      </c>
      <c r="B54" s="23" t="str">
        <v>シート8　（シート9～10には記入しない）</v>
      </c>
      <c r="C54" s="24" t="str">
        <v>肢体不自由</v>
      </c>
      <c r="D54" s="24" t="str">
        <v>下肢不自由</v>
      </c>
      <c r="G54" s="31" t="s">
        <v>2288</v>
      </c>
      <c r="H54" s="24" t="s">
        <v>2246</v>
      </c>
      <c r="I54" s="32" t="s">
        <v>2286</v>
      </c>
      <c r="J54" s="23" t="s">
        <v>2289</v>
      </c>
      <c r="K54" s="292">
        <v>1</v>
      </c>
    </row>
    <row r="55" spans="1:11" ht="15" customHeight="1" x14ac:dyDescent="0.4">
      <c r="A55" s="23" t="str">
        <v>歩行障害</v>
      </c>
      <c r="B55" s="23" t="str">
        <v>シート8　（シート9～10には記入しない）</v>
      </c>
      <c r="C55" s="24" t="str">
        <v>肢体不自由</v>
      </c>
      <c r="D55" s="24" t="str">
        <v>下肢不自由</v>
      </c>
      <c r="G55" s="31" t="s">
        <v>1307</v>
      </c>
      <c r="H55" s="24" t="s">
        <v>2246</v>
      </c>
      <c r="I55" s="32" t="s">
        <v>2286</v>
      </c>
      <c r="J55" s="23" t="s">
        <v>2289</v>
      </c>
      <c r="K55" s="292">
        <v>1</v>
      </c>
    </row>
    <row r="56" spans="1:11" ht="15" customHeight="1" x14ac:dyDescent="0.4">
      <c r="A56" s="23" t="str">
        <v>痙性対麻痺</v>
      </c>
      <c r="B56" s="23" t="str">
        <v>シート8　（シート9～10には記入しない）</v>
      </c>
      <c r="C56" s="24" t="str">
        <v>肢体不自由</v>
      </c>
      <c r="D56" s="24" t="str">
        <v>下肢不自由</v>
      </c>
      <c r="G56" s="31" t="s">
        <v>1648</v>
      </c>
      <c r="H56" s="24" t="s">
        <v>2246</v>
      </c>
      <c r="I56" s="32" t="s">
        <v>2290</v>
      </c>
      <c r="J56" s="23" t="s">
        <v>2289</v>
      </c>
      <c r="K56" s="292">
        <v>1</v>
      </c>
    </row>
    <row r="57" spans="1:11" ht="15" customHeight="1" x14ac:dyDescent="0.4">
      <c r="A57" s="23" t="str">
        <v>対麻痺</v>
      </c>
      <c r="B57" s="23" t="str">
        <v>シート8　（シート9～10には記入しない）</v>
      </c>
      <c r="C57" s="24" t="str">
        <v>肢体不自由</v>
      </c>
      <c r="D57" s="24" t="str">
        <v>下肢不自由</v>
      </c>
      <c r="G57" s="31" t="s">
        <v>1649</v>
      </c>
      <c r="H57" s="24" t="s">
        <v>2246</v>
      </c>
      <c r="I57" s="32" t="s">
        <v>2290</v>
      </c>
      <c r="J57" s="23" t="s">
        <v>2289</v>
      </c>
      <c r="K57" s="292">
        <v>1</v>
      </c>
    </row>
    <row r="58" spans="1:11" ht="15" customHeight="1" x14ac:dyDescent="0.4">
      <c r="A58" s="23" t="str">
        <v>上下肢機能障害</v>
      </c>
      <c r="B58" s="23" t="str">
        <v>シート8　（シート9～10には記入しない）</v>
      </c>
      <c r="C58" s="24" t="str">
        <v>肢体不自由</v>
      </c>
      <c r="D58" s="24" t="str">
        <v>上下肢不自由</v>
      </c>
      <c r="G58" s="31" t="s">
        <v>2291</v>
      </c>
      <c r="H58" s="24" t="s">
        <v>2246</v>
      </c>
      <c r="I58" s="32" t="s">
        <v>2286</v>
      </c>
      <c r="J58" s="23" t="s">
        <v>2292</v>
      </c>
      <c r="K58" s="292">
        <v>1</v>
      </c>
    </row>
    <row r="59" spans="1:11" ht="15" customHeight="1" x14ac:dyDescent="0.4">
      <c r="A59" s="23" t="str">
        <v>両手足指の変形</v>
      </c>
      <c r="B59" s="23" t="str">
        <v>シート8　（シート9～10には記入しない）</v>
      </c>
      <c r="C59" s="24" t="str">
        <v>肢体不自由</v>
      </c>
      <c r="D59" s="24" t="str">
        <v>上下肢不自由</v>
      </c>
      <c r="G59" s="31" t="s">
        <v>1407</v>
      </c>
      <c r="H59" s="24" t="s">
        <v>2246</v>
      </c>
      <c r="I59" s="32" t="s">
        <v>1885</v>
      </c>
      <c r="J59" s="23" t="s">
        <v>2293</v>
      </c>
      <c r="K59" s="292">
        <v>1</v>
      </c>
    </row>
    <row r="60" spans="1:11" ht="15" customHeight="1" x14ac:dyDescent="0.4">
      <c r="A60" s="23" t="str">
        <v>運動障害</v>
      </c>
      <c r="B60" s="23" t="str">
        <v>シート8　（シート9～10には記入しない）</v>
      </c>
      <c r="C60" s="24" t="str">
        <v>肢体不自由</v>
      </c>
      <c r="D60" s="24" t="str">
        <v>その他の肢体不自由</v>
      </c>
      <c r="G60" s="31" t="s">
        <v>2294</v>
      </c>
      <c r="H60" s="24" t="s">
        <v>2246</v>
      </c>
      <c r="I60" s="32" t="s">
        <v>2286</v>
      </c>
      <c r="J60" s="23" t="s">
        <v>2295</v>
      </c>
      <c r="K60" s="292">
        <v>1</v>
      </c>
    </row>
    <row r="61" spans="1:11" ht="15" customHeight="1" x14ac:dyDescent="0.4">
      <c r="A61" s="23" t="str">
        <v>体幹の機能障害</v>
      </c>
      <c r="B61" s="23" t="str">
        <v>シート8　（シート9～10には記入しない）</v>
      </c>
      <c r="C61" s="24" t="str">
        <v>肢体不自由</v>
      </c>
      <c r="D61" s="24" t="str">
        <v>その他の肢体不自由</v>
      </c>
      <c r="G61" s="31" t="s">
        <v>2296</v>
      </c>
      <c r="H61" s="24" t="s">
        <v>2246</v>
      </c>
      <c r="I61" s="32" t="s">
        <v>2286</v>
      </c>
      <c r="J61" s="23" t="s">
        <v>2295</v>
      </c>
      <c r="K61" s="292">
        <v>1</v>
      </c>
    </row>
    <row r="62" spans="1:11" ht="15" customHeight="1" x14ac:dyDescent="0.4">
      <c r="A62" s="23" t="str">
        <v>脳原性運動障害</v>
      </c>
      <c r="B62" s="23" t="str">
        <v>シート8　（シート9～10には記入しない）</v>
      </c>
      <c r="C62" s="24" t="str">
        <v>肢体不自由</v>
      </c>
      <c r="D62" s="24" t="str">
        <v>その他の肢体不自由</v>
      </c>
      <c r="G62" s="31" t="s">
        <v>1200</v>
      </c>
      <c r="H62" s="24" t="s">
        <v>2246</v>
      </c>
      <c r="I62" s="32" t="s">
        <v>1885</v>
      </c>
      <c r="J62" s="23" t="s">
        <v>2297</v>
      </c>
      <c r="K62" s="292">
        <v>1</v>
      </c>
    </row>
    <row r="63" spans="1:11" ht="15" customHeight="1" x14ac:dyDescent="0.4">
      <c r="A63" s="23" t="str">
        <v>脳性麻痺</v>
      </c>
      <c r="B63" s="23" t="str">
        <v>シート8　（シート9～10には記入しない）</v>
      </c>
      <c r="C63" s="24" t="str">
        <v>肢体不自由</v>
      </c>
      <c r="D63" s="24" t="str">
        <v>その他の肢体不自由</v>
      </c>
      <c r="G63" s="31" t="s">
        <v>2298</v>
      </c>
      <c r="H63" s="24" t="s">
        <v>2246</v>
      </c>
      <c r="I63" s="32" t="s">
        <v>2290</v>
      </c>
      <c r="J63" s="23" t="s">
        <v>2295</v>
      </c>
      <c r="K63" s="292">
        <v>1</v>
      </c>
    </row>
    <row r="64" spans="1:11" ht="15" customHeight="1" x14ac:dyDescent="0.4">
      <c r="A64" s="23" t="str">
        <v>脳性まひ</v>
      </c>
      <c r="B64" s="23" t="str">
        <v>シート8　（シート9～10には記入しない）</v>
      </c>
      <c r="C64" s="24" t="str">
        <v>肢体不自由</v>
      </c>
      <c r="D64" s="24" t="str">
        <v>その他の肢体不自由</v>
      </c>
      <c r="G64" s="31" t="s">
        <v>2299</v>
      </c>
      <c r="H64" s="24" t="s">
        <v>2246</v>
      </c>
      <c r="I64" s="32" t="s">
        <v>2290</v>
      </c>
      <c r="J64" s="23" t="s">
        <v>2295</v>
      </c>
      <c r="K64" s="292">
        <v>1</v>
      </c>
    </row>
    <row r="65" spans="1:11" ht="15" customHeight="1" x14ac:dyDescent="0.4">
      <c r="A65" s="23" t="str">
        <v>前駆B細胞急性リンパ性白血病</v>
      </c>
      <c r="B65" s="23" t="str">
        <v>シート8　（シート9～10には記入しない）</v>
      </c>
      <c r="C65" s="24" t="str">
        <v>病弱</v>
      </c>
      <c r="D65" s="24" t="str">
        <v>なし</v>
      </c>
      <c r="G65" s="31" t="s">
        <v>1666</v>
      </c>
      <c r="H65" s="24" t="s">
        <v>2246</v>
      </c>
      <c r="I65" s="32" t="s">
        <v>2223</v>
      </c>
      <c r="J65" s="23" t="s">
        <v>1861</v>
      </c>
      <c r="K65" s="292">
        <v>1</v>
      </c>
    </row>
    <row r="66" spans="1:11" ht="15" customHeight="1" x14ac:dyDescent="0.4">
      <c r="A66" s="23" t="str">
        <v>成熟B細胞急性リンパ性白血病</v>
      </c>
      <c r="B66" s="23" t="str">
        <v>シート8　（シート9～10には記入しない）</v>
      </c>
      <c r="C66" s="24" t="str">
        <v>病弱</v>
      </c>
      <c r="D66" s="24" t="str">
        <v>なし</v>
      </c>
      <c r="G66" s="31" t="s">
        <v>1667</v>
      </c>
      <c r="H66" s="24" t="s">
        <v>2246</v>
      </c>
      <c r="I66" s="32" t="s">
        <v>2223</v>
      </c>
      <c r="J66" s="23" t="s">
        <v>1861</v>
      </c>
      <c r="K66" s="292">
        <v>1</v>
      </c>
    </row>
    <row r="67" spans="1:11" ht="15" customHeight="1" x14ac:dyDescent="0.4">
      <c r="A67" s="23" t="str">
        <v>T細胞急性リンパ性白血病</v>
      </c>
      <c r="B67" s="23" t="str">
        <v>シート8　（シート9～10には記入しない）</v>
      </c>
      <c r="C67" s="24" t="str">
        <v>病弱</v>
      </c>
      <c r="D67" s="24" t="str">
        <v>なし</v>
      </c>
      <c r="G67" s="31" t="s">
        <v>1668</v>
      </c>
      <c r="H67" s="24" t="s">
        <v>2246</v>
      </c>
      <c r="I67" s="32" t="s">
        <v>2223</v>
      </c>
      <c r="J67" s="23" t="s">
        <v>1861</v>
      </c>
      <c r="K67" s="292">
        <v>1</v>
      </c>
    </row>
    <row r="68" spans="1:11" ht="15" customHeight="1" x14ac:dyDescent="0.4">
      <c r="A68" s="23" t="str">
        <v>急性骨髄性白血病</v>
      </c>
      <c r="B68" s="23" t="str">
        <v>シート8　（シート9～10には記入しない）</v>
      </c>
      <c r="C68" s="24" t="str">
        <v>病弱</v>
      </c>
      <c r="D68" s="24" t="str">
        <v>なし</v>
      </c>
      <c r="G68" s="31" t="s">
        <v>1669</v>
      </c>
      <c r="H68" s="24" t="s">
        <v>2246</v>
      </c>
      <c r="I68" s="32" t="s">
        <v>2223</v>
      </c>
      <c r="J68" s="23" t="s">
        <v>1861</v>
      </c>
      <c r="K68" s="292">
        <v>1</v>
      </c>
    </row>
    <row r="69" spans="1:11" ht="15" customHeight="1" x14ac:dyDescent="0.4">
      <c r="A69" s="23" t="str">
        <v>急性前骨髄球性白血病</v>
      </c>
      <c r="B69" s="23" t="str">
        <v>シート8　（シート9～10には記入しない）</v>
      </c>
      <c r="C69" s="24" t="str">
        <v>病弱</v>
      </c>
      <c r="D69" s="24" t="str">
        <v>なし</v>
      </c>
      <c r="G69" s="31" t="s">
        <v>1670</v>
      </c>
      <c r="H69" s="24" t="s">
        <v>2246</v>
      </c>
      <c r="I69" s="32" t="s">
        <v>2223</v>
      </c>
      <c r="J69" s="23" t="s">
        <v>1861</v>
      </c>
      <c r="K69" s="292">
        <v>1</v>
      </c>
    </row>
    <row r="70" spans="1:11" ht="15" customHeight="1" x14ac:dyDescent="0.4">
      <c r="A70" s="23" t="str">
        <v>急性骨髄単球性白血病</v>
      </c>
      <c r="B70" s="23" t="str">
        <v>シート8　（シート9～10には記入しない）</v>
      </c>
      <c r="C70" s="24" t="str">
        <v>病弱</v>
      </c>
      <c r="D70" s="24" t="str">
        <v>なし</v>
      </c>
      <c r="G70" s="31" t="s">
        <v>1671</v>
      </c>
      <c r="H70" s="24" t="s">
        <v>2246</v>
      </c>
      <c r="I70" s="32" t="s">
        <v>2223</v>
      </c>
      <c r="J70" s="23" t="s">
        <v>1861</v>
      </c>
      <c r="K70" s="292">
        <v>1</v>
      </c>
    </row>
    <row r="71" spans="1:11" ht="15" customHeight="1" x14ac:dyDescent="0.4">
      <c r="A71" s="23" t="str">
        <v>急性単球性白血病</v>
      </c>
      <c r="B71" s="23" t="str">
        <v>シート8　（シート9～10には記入しない）</v>
      </c>
      <c r="C71" s="24" t="str">
        <v>病弱</v>
      </c>
      <c r="D71" s="24" t="str">
        <v>なし</v>
      </c>
      <c r="G71" s="31" t="s">
        <v>1672</v>
      </c>
      <c r="H71" s="24" t="s">
        <v>2246</v>
      </c>
      <c r="I71" s="32" t="s">
        <v>2223</v>
      </c>
      <c r="J71" s="23" t="s">
        <v>1861</v>
      </c>
      <c r="K71" s="292">
        <v>1</v>
      </c>
    </row>
    <row r="72" spans="1:11" ht="15" customHeight="1" x14ac:dyDescent="0.4">
      <c r="A72" s="23" t="str">
        <v>急性赤白血病</v>
      </c>
      <c r="B72" s="23" t="str">
        <v>シート8　（シート9～10には記入しない）</v>
      </c>
      <c r="C72" s="24" t="str">
        <v>病弱</v>
      </c>
      <c r="D72" s="24" t="str">
        <v>なし</v>
      </c>
      <c r="G72" s="24" t="s">
        <v>1673</v>
      </c>
      <c r="H72" s="24" t="s">
        <v>2246</v>
      </c>
      <c r="I72" s="32" t="s">
        <v>2223</v>
      </c>
      <c r="J72" s="23" t="s">
        <v>1861</v>
      </c>
      <c r="K72" s="292">
        <v>1</v>
      </c>
    </row>
    <row r="73" spans="1:11" ht="15" customHeight="1" x14ac:dyDescent="0.4">
      <c r="A73" s="23" t="str">
        <v>急性巨核芽球性白血病</v>
      </c>
      <c r="B73" s="23" t="str">
        <v>シート8　（シート9～10には記入しない）</v>
      </c>
      <c r="C73" s="24" t="str">
        <v>病弱</v>
      </c>
      <c r="D73" s="24" t="str">
        <v>なし</v>
      </c>
      <c r="G73" s="31" t="s">
        <v>1674</v>
      </c>
      <c r="H73" s="24" t="s">
        <v>2246</v>
      </c>
      <c r="I73" s="32" t="s">
        <v>2223</v>
      </c>
      <c r="J73" s="23" t="s">
        <v>1861</v>
      </c>
      <c r="K73" s="292">
        <v>1</v>
      </c>
    </row>
    <row r="74" spans="1:11" ht="15" customHeight="1" x14ac:dyDescent="0.4">
      <c r="A74" s="23" t="str">
        <v>NK細胞白血病</v>
      </c>
      <c r="B74" s="23" t="str">
        <v>シート8　（シート9～10には記入しない）</v>
      </c>
      <c r="C74" s="24" t="str">
        <v>病弱</v>
      </c>
      <c r="D74" s="24" t="str">
        <v>なし</v>
      </c>
      <c r="G74" s="31" t="s">
        <v>1675</v>
      </c>
      <c r="H74" s="24" t="s">
        <v>2246</v>
      </c>
      <c r="I74" s="32" t="s">
        <v>2223</v>
      </c>
      <c r="J74" s="23" t="s">
        <v>1861</v>
      </c>
      <c r="K74" s="292">
        <v>1</v>
      </c>
    </row>
    <row r="75" spans="1:11" ht="15" customHeight="1" x14ac:dyDescent="0.4">
      <c r="A75" s="23" t="str">
        <v>ナチュラルキラー細胞白血病</v>
      </c>
      <c r="B75" s="23" t="str">
        <v>シート8　（シート9～10には記入しない）</v>
      </c>
      <c r="C75" s="24" t="str">
        <v>病弱</v>
      </c>
      <c r="D75" s="24" t="str">
        <v>なし</v>
      </c>
      <c r="G75" s="31" t="s">
        <v>1676</v>
      </c>
      <c r="H75" s="24" t="s">
        <v>2246</v>
      </c>
      <c r="I75" s="32" t="s">
        <v>2223</v>
      </c>
      <c r="J75" s="23" t="s">
        <v>1861</v>
      </c>
      <c r="K75" s="292">
        <v>1</v>
      </c>
    </row>
    <row r="76" spans="1:11" ht="15" customHeight="1" x14ac:dyDescent="0.4">
      <c r="A76" s="23" t="str">
        <v>慢性骨髄性白血病</v>
      </c>
      <c r="B76" s="23" t="str">
        <v>シート8　（シート9～10には記入しない）</v>
      </c>
      <c r="C76" s="24" t="str">
        <v>病弱</v>
      </c>
      <c r="D76" s="24" t="str">
        <v>なし</v>
      </c>
      <c r="G76" s="31" t="s">
        <v>1677</v>
      </c>
      <c r="H76" s="24" t="s">
        <v>2246</v>
      </c>
      <c r="I76" s="32" t="s">
        <v>2223</v>
      </c>
      <c r="J76" s="23" t="s">
        <v>1861</v>
      </c>
      <c r="K76" s="292">
        <v>1</v>
      </c>
    </row>
    <row r="77" spans="1:11" ht="15" customHeight="1" x14ac:dyDescent="0.4">
      <c r="A77" s="23" t="str">
        <v>慢性骨髄単球性白血病</v>
      </c>
      <c r="B77" s="23" t="str">
        <v>シート8　（シート9～10には記入しない）</v>
      </c>
      <c r="C77" s="24" t="str">
        <v>病弱</v>
      </c>
      <c r="D77" s="24" t="str">
        <v>なし</v>
      </c>
      <c r="G77" s="31" t="s">
        <v>1678</v>
      </c>
      <c r="H77" s="24" t="s">
        <v>2246</v>
      </c>
      <c r="I77" s="32" t="s">
        <v>2223</v>
      </c>
      <c r="J77" s="23" t="s">
        <v>1861</v>
      </c>
      <c r="K77" s="292">
        <v>1</v>
      </c>
    </row>
    <row r="78" spans="1:11" ht="15" customHeight="1" x14ac:dyDescent="0.4">
      <c r="A78" s="23" t="str">
        <v>若年性骨髄単球性白血病</v>
      </c>
      <c r="B78" s="23" t="str">
        <v>シート8　（シート9～10には記入しない）</v>
      </c>
      <c r="C78" s="24" t="str">
        <v>病弱</v>
      </c>
      <c r="D78" s="24" t="str">
        <v>なし</v>
      </c>
      <c r="G78" s="31" t="s">
        <v>1679</v>
      </c>
      <c r="H78" s="24" t="s">
        <v>2246</v>
      </c>
      <c r="I78" s="32" t="s">
        <v>2223</v>
      </c>
      <c r="J78" s="23" t="s">
        <v>1861</v>
      </c>
      <c r="K78" s="292">
        <v>1</v>
      </c>
    </row>
    <row r="79" spans="1:11" ht="15" customHeight="1" x14ac:dyDescent="0.4">
      <c r="A79" s="23" t="str">
        <v>白血病</v>
      </c>
      <c r="B79" s="23" t="str">
        <v>シート8　（シート9～10には記入しない）</v>
      </c>
      <c r="C79" s="24" t="str">
        <v>病弱</v>
      </c>
      <c r="D79" s="24" t="str">
        <v>なし</v>
      </c>
      <c r="G79" s="31" t="s">
        <v>1225</v>
      </c>
      <c r="H79" s="24" t="s">
        <v>2246</v>
      </c>
      <c r="I79" s="32" t="s">
        <v>2223</v>
      </c>
      <c r="J79" s="23" t="s">
        <v>1861</v>
      </c>
      <c r="K79" s="292">
        <v>1</v>
      </c>
    </row>
    <row r="80" spans="1:11" ht="15" customHeight="1" x14ac:dyDescent="0.4">
      <c r="A80" s="23" t="str">
        <v>骨髄異形成症候群</v>
      </c>
      <c r="B80" s="23" t="str">
        <v>シート8　（シート9～10には記入しない）</v>
      </c>
      <c r="C80" s="24" t="str">
        <v>病弱</v>
      </c>
      <c r="D80" s="24" t="str">
        <v>なし</v>
      </c>
      <c r="G80" s="31" t="s">
        <v>686</v>
      </c>
      <c r="H80" s="24" t="s">
        <v>2246</v>
      </c>
      <c r="I80" s="32" t="s">
        <v>2223</v>
      </c>
      <c r="J80" s="23" t="s">
        <v>1861</v>
      </c>
      <c r="K80" s="292">
        <v>1</v>
      </c>
    </row>
    <row r="81" spans="1:11" ht="15" customHeight="1" x14ac:dyDescent="0.4">
      <c r="A81" s="23" t="str">
        <v>成熟B細胞リンパ腫</v>
      </c>
      <c r="B81" s="23" t="str">
        <v>シート8　（シート9～10には記入しない）</v>
      </c>
      <c r="C81" s="24" t="str">
        <v>病弱</v>
      </c>
      <c r="D81" s="24" t="str">
        <v>なし</v>
      </c>
      <c r="G81" s="31" t="s">
        <v>904</v>
      </c>
      <c r="H81" s="24" t="s">
        <v>2246</v>
      </c>
      <c r="I81" s="32" t="s">
        <v>2223</v>
      </c>
      <c r="J81" s="23" t="s">
        <v>1861</v>
      </c>
      <c r="K81" s="292">
        <v>1</v>
      </c>
    </row>
    <row r="82" spans="1:11" ht="15" customHeight="1" x14ac:dyDescent="0.4">
      <c r="A82" s="23" t="str">
        <v>未分化大細胞リンパ腫</v>
      </c>
      <c r="B82" s="23" t="str">
        <v>シート8　（シート9～10には記入しない）</v>
      </c>
      <c r="C82" s="24" t="str">
        <v>病弱</v>
      </c>
      <c r="D82" s="24" t="str">
        <v>なし</v>
      </c>
      <c r="G82" s="31" t="s">
        <v>1350</v>
      </c>
      <c r="H82" s="24" t="s">
        <v>2246</v>
      </c>
      <c r="I82" s="32" t="s">
        <v>2223</v>
      </c>
      <c r="J82" s="23" t="s">
        <v>1861</v>
      </c>
      <c r="K82" s="292">
        <v>1</v>
      </c>
    </row>
    <row r="83" spans="1:11" ht="15" customHeight="1" x14ac:dyDescent="0.4">
      <c r="A83" s="23" t="str">
        <v>Bリンパ芽球性リンパ腫</v>
      </c>
      <c r="B83" s="23" t="str">
        <v>シート8　（シート9～10には記入しない）</v>
      </c>
      <c r="C83" s="24" t="str">
        <v>病弱</v>
      </c>
      <c r="D83" s="24" t="str">
        <v>なし</v>
      </c>
      <c r="G83" s="31" t="s">
        <v>27</v>
      </c>
      <c r="H83" s="24" t="s">
        <v>2246</v>
      </c>
      <c r="I83" s="32" t="s">
        <v>2223</v>
      </c>
      <c r="J83" s="23" t="s">
        <v>1861</v>
      </c>
      <c r="K83" s="292">
        <v>1</v>
      </c>
    </row>
    <row r="84" spans="1:11" ht="15" customHeight="1" x14ac:dyDescent="0.4">
      <c r="A84" s="23" t="str">
        <v>Tリンパ芽球性リンパ腫</v>
      </c>
      <c r="B84" s="23" t="str">
        <v>シート8　（シート9～10には記入しない）</v>
      </c>
      <c r="C84" s="24" t="str">
        <v>病弱</v>
      </c>
      <c r="D84" s="24" t="str">
        <v>なし</v>
      </c>
      <c r="G84" s="31" t="s">
        <v>64</v>
      </c>
      <c r="H84" s="24" t="s">
        <v>2246</v>
      </c>
      <c r="I84" s="32" t="s">
        <v>2223</v>
      </c>
      <c r="J84" s="23" t="s">
        <v>1861</v>
      </c>
      <c r="K84" s="292">
        <v>1</v>
      </c>
    </row>
    <row r="85" spans="1:11" ht="15" customHeight="1" x14ac:dyDescent="0.4">
      <c r="A85" s="23" t="str">
        <v>ホジキンリンパ腫</v>
      </c>
      <c r="B85" s="23" t="str">
        <v>シート8　（シート9～10には記入しない）</v>
      </c>
      <c r="C85" s="24" t="str">
        <v>病弱</v>
      </c>
      <c r="D85" s="24" t="str">
        <v>なし</v>
      </c>
      <c r="G85" s="31" t="s">
        <v>321</v>
      </c>
      <c r="H85" s="24" t="s">
        <v>2246</v>
      </c>
      <c r="I85" s="32" t="s">
        <v>2223</v>
      </c>
      <c r="J85" s="23" t="s">
        <v>1861</v>
      </c>
      <c r="K85" s="292">
        <v>1</v>
      </c>
    </row>
    <row r="86" spans="1:11" ht="15" customHeight="1" x14ac:dyDescent="0.4">
      <c r="A86" s="23" t="str">
        <v>リンパ腫</v>
      </c>
      <c r="B86" s="23" t="str">
        <v>シート8　（シート9～10には記入しない）</v>
      </c>
      <c r="C86" s="24" t="str">
        <v>病弱</v>
      </c>
      <c r="D86" s="24" t="str">
        <v>なし</v>
      </c>
      <c r="G86" s="31" t="s">
        <v>375</v>
      </c>
      <c r="H86" s="24" t="s">
        <v>2246</v>
      </c>
      <c r="I86" s="32" t="s">
        <v>2223</v>
      </c>
      <c r="J86" s="23" t="s">
        <v>1861</v>
      </c>
      <c r="K86" s="292">
        <v>1</v>
      </c>
    </row>
    <row r="87" spans="1:11" ht="15" customHeight="1" x14ac:dyDescent="0.4">
      <c r="A87" s="23" t="str">
        <v>ランゲルハンス細胞組織球症</v>
      </c>
      <c r="B87" s="23" t="str">
        <v>シート8　（シート9～10には記入しない）</v>
      </c>
      <c r="C87" s="24" t="str">
        <v>病弱</v>
      </c>
      <c r="D87" s="24" t="str">
        <v>なし</v>
      </c>
      <c r="G87" s="31" t="s">
        <v>365</v>
      </c>
      <c r="H87" s="24" t="s">
        <v>2246</v>
      </c>
      <c r="I87" s="32" t="s">
        <v>2223</v>
      </c>
      <c r="J87" s="23" t="s">
        <v>1861</v>
      </c>
      <c r="K87" s="292">
        <v>1</v>
      </c>
    </row>
    <row r="88" spans="1:11" ht="15" customHeight="1" x14ac:dyDescent="0.4">
      <c r="A88" s="23" t="str">
        <v>血球貪食性リンパ組織球症</v>
      </c>
      <c r="B88" s="23" t="str">
        <v>シート8　（シート9～10には記入しない）</v>
      </c>
      <c r="C88" s="24" t="str">
        <v>病弱</v>
      </c>
      <c r="D88" s="24" t="str">
        <v>なし</v>
      </c>
      <c r="G88" s="31" t="s">
        <v>588</v>
      </c>
      <c r="H88" s="24" t="s">
        <v>2246</v>
      </c>
      <c r="I88" s="32" t="s">
        <v>2223</v>
      </c>
      <c r="J88" s="23" t="s">
        <v>1861</v>
      </c>
      <c r="K88" s="292">
        <v>1</v>
      </c>
    </row>
    <row r="89" spans="1:11" ht="15" customHeight="1" x14ac:dyDescent="0.4">
      <c r="A89" s="23" t="str">
        <v>組織球症</v>
      </c>
      <c r="B89" s="23" t="str">
        <v>シート8　（シート9～10には記入しない）</v>
      </c>
      <c r="C89" s="24" t="str">
        <v>病弱</v>
      </c>
      <c r="D89" s="24" t="str">
        <v>なし</v>
      </c>
      <c r="G89" s="31" t="s">
        <v>1012</v>
      </c>
      <c r="H89" s="24" t="s">
        <v>2246</v>
      </c>
      <c r="I89" s="32" t="s">
        <v>2223</v>
      </c>
      <c r="J89" s="23" t="s">
        <v>1861</v>
      </c>
      <c r="K89" s="292">
        <v>1</v>
      </c>
    </row>
    <row r="90" spans="1:11" ht="15" customHeight="1" x14ac:dyDescent="0.4">
      <c r="A90" s="23" t="str">
        <v>神経芽腫</v>
      </c>
      <c r="B90" s="23" t="str">
        <v>シート8　（シート9～10には記入しない）</v>
      </c>
      <c r="C90" s="24" t="str">
        <v>病弱</v>
      </c>
      <c r="D90" s="24" t="str">
        <v>なし</v>
      </c>
      <c r="G90" s="31" t="s">
        <v>852</v>
      </c>
      <c r="H90" s="24" t="s">
        <v>2246</v>
      </c>
      <c r="I90" s="32" t="s">
        <v>2223</v>
      </c>
      <c r="J90" s="23" t="s">
        <v>1861</v>
      </c>
      <c r="K90" s="292">
        <v>1</v>
      </c>
    </row>
    <row r="91" spans="1:11" ht="15" customHeight="1" x14ac:dyDescent="0.4">
      <c r="A91" s="23" t="str">
        <v>神経節芽腫</v>
      </c>
      <c r="B91" s="23" t="str">
        <v>シート8　（シート9～10には記入しない）</v>
      </c>
      <c r="C91" s="24" t="str">
        <v>病弱</v>
      </c>
      <c r="D91" s="24" t="str">
        <v>なし</v>
      </c>
      <c r="G91" s="31" t="s">
        <v>860</v>
      </c>
      <c r="H91" s="24" t="s">
        <v>2246</v>
      </c>
      <c r="I91" s="32" t="s">
        <v>2223</v>
      </c>
      <c r="J91" s="23" t="s">
        <v>1861</v>
      </c>
      <c r="K91" s="292">
        <v>1</v>
      </c>
    </row>
    <row r="92" spans="1:11" ht="15" customHeight="1" x14ac:dyDescent="0.4">
      <c r="A92" s="23" t="str">
        <v>網膜芽細胞腫</v>
      </c>
      <c r="B92" s="23" t="str">
        <v>シート8　（シート9～10には記入しない）</v>
      </c>
      <c r="C92" s="24" t="str">
        <v>病弱</v>
      </c>
      <c r="D92" s="24" t="str">
        <v>なし</v>
      </c>
      <c r="G92" s="31" t="s">
        <v>1376</v>
      </c>
      <c r="H92" s="24" t="s">
        <v>2246</v>
      </c>
      <c r="I92" s="32" t="s">
        <v>2223</v>
      </c>
      <c r="J92" s="23" t="s">
        <v>1861</v>
      </c>
      <c r="K92" s="292">
        <v>1</v>
      </c>
    </row>
    <row r="93" spans="1:11" ht="15" customHeight="1" x14ac:dyDescent="0.4">
      <c r="A93" s="23" t="str">
        <v>ウィルムス腫瘍</v>
      </c>
      <c r="B93" s="23" t="str">
        <v>シート8　（シート9～10には記入しない）</v>
      </c>
      <c r="C93" s="24" t="str">
        <v>病弱</v>
      </c>
      <c r="D93" s="24" t="str">
        <v>なし</v>
      </c>
      <c r="G93" s="31" t="s">
        <v>108</v>
      </c>
      <c r="H93" s="24" t="s">
        <v>2246</v>
      </c>
      <c r="I93" s="32" t="s">
        <v>2223</v>
      </c>
      <c r="J93" s="23" t="s">
        <v>1861</v>
      </c>
      <c r="K93" s="292">
        <v>1</v>
      </c>
    </row>
    <row r="94" spans="1:11" ht="15" customHeight="1" x14ac:dyDescent="0.4">
      <c r="A94" s="23" t="str">
        <v>腎芽腫</v>
      </c>
      <c r="B94" s="23" t="str">
        <v>シート8　（シート9～10には記入しない）</v>
      </c>
      <c r="C94" s="24" t="str">
        <v>病弱</v>
      </c>
      <c r="D94" s="24" t="str">
        <v>なし</v>
      </c>
      <c r="G94" s="31" t="s">
        <v>883</v>
      </c>
      <c r="H94" s="24" t="s">
        <v>2246</v>
      </c>
      <c r="I94" s="32" t="s">
        <v>2223</v>
      </c>
      <c r="J94" s="23" t="s">
        <v>1861</v>
      </c>
      <c r="K94" s="292">
        <v>1</v>
      </c>
    </row>
    <row r="95" spans="1:11" ht="15" customHeight="1" x14ac:dyDescent="0.4">
      <c r="A95" s="23" t="str">
        <v>腎明細胞肉腫</v>
      </c>
      <c r="B95" s="23" t="str">
        <v>シート8　（シート9～10には記入しない）</v>
      </c>
      <c r="C95" s="24" t="str">
        <v>病弱</v>
      </c>
      <c r="D95" s="24" t="str">
        <v>なし</v>
      </c>
      <c r="G95" s="31" t="s">
        <v>893</v>
      </c>
      <c r="H95" s="24" t="s">
        <v>2246</v>
      </c>
      <c r="I95" s="32" t="s">
        <v>2223</v>
      </c>
      <c r="J95" s="23" t="s">
        <v>1861</v>
      </c>
      <c r="K95" s="292">
        <v>1</v>
      </c>
    </row>
    <row r="96" spans="1:11" ht="15" customHeight="1" x14ac:dyDescent="0.4">
      <c r="A96" s="23" t="str">
        <v>腎細胞癌</v>
      </c>
      <c r="B96" s="23" t="str">
        <v>シート8　（シート9～10には記入しない）</v>
      </c>
      <c r="C96" s="24" t="str">
        <v>病弱</v>
      </c>
      <c r="D96" s="24" t="str">
        <v>なし</v>
      </c>
      <c r="G96" s="31" t="s">
        <v>886</v>
      </c>
      <c r="H96" s="24" t="s">
        <v>2246</v>
      </c>
      <c r="I96" s="32" t="s">
        <v>2223</v>
      </c>
      <c r="J96" s="23" t="s">
        <v>1861</v>
      </c>
      <c r="K96" s="292">
        <v>1</v>
      </c>
    </row>
    <row r="97" spans="1:11" ht="15" customHeight="1" x14ac:dyDescent="0.4">
      <c r="A97" s="23" t="str">
        <v>肝芽腫</v>
      </c>
      <c r="B97" s="23" t="str">
        <v>シート8　（シート9～10には記入しない）</v>
      </c>
      <c r="C97" s="24" t="str">
        <v>病弱</v>
      </c>
      <c r="D97" s="24" t="str">
        <v>なし</v>
      </c>
      <c r="G97" s="31" t="s">
        <v>495</v>
      </c>
      <c r="H97" s="24" t="s">
        <v>2246</v>
      </c>
      <c r="I97" s="32" t="s">
        <v>2223</v>
      </c>
      <c r="J97" s="23" t="s">
        <v>1861</v>
      </c>
      <c r="K97" s="292">
        <v>1</v>
      </c>
    </row>
    <row r="98" spans="1:11" ht="15" customHeight="1" x14ac:dyDescent="0.4">
      <c r="A98" s="23" t="str">
        <v>肝細胞癌</v>
      </c>
      <c r="B98" s="23" t="str">
        <v>シート8　（シート9～10には記入しない）</v>
      </c>
      <c r="C98" s="24" t="str">
        <v>病弱</v>
      </c>
      <c r="D98" s="24" t="str">
        <v>なし</v>
      </c>
      <c r="G98" s="31" t="s">
        <v>498</v>
      </c>
      <c r="H98" s="24" t="s">
        <v>2246</v>
      </c>
      <c r="I98" s="32" t="s">
        <v>2223</v>
      </c>
      <c r="J98" s="23" t="s">
        <v>1861</v>
      </c>
      <c r="K98" s="292">
        <v>1</v>
      </c>
    </row>
    <row r="99" spans="1:11" ht="15" customHeight="1" x14ac:dyDescent="0.4">
      <c r="A99" s="23" t="str">
        <v>骨肉腫</v>
      </c>
      <c r="B99" s="23" t="str">
        <v>シート8　（シート9～10には記入しない）</v>
      </c>
      <c r="C99" s="24" t="str">
        <v>病弱</v>
      </c>
      <c r="D99" s="24" t="str">
        <v>なし</v>
      </c>
      <c r="G99" s="31" t="s">
        <v>690</v>
      </c>
      <c r="H99" s="24" t="s">
        <v>2246</v>
      </c>
      <c r="I99" s="32" t="s">
        <v>2223</v>
      </c>
      <c r="J99" s="23" t="s">
        <v>1861</v>
      </c>
      <c r="K99" s="292">
        <v>1</v>
      </c>
    </row>
    <row r="100" spans="1:11" ht="15" customHeight="1" x14ac:dyDescent="0.4">
      <c r="A100" s="23" t="str">
        <v>骨軟骨腫症</v>
      </c>
      <c r="B100" s="23" t="str">
        <v>シート8　（シート9～10には記入しない）</v>
      </c>
      <c r="C100" s="24" t="str">
        <v>病弱</v>
      </c>
      <c r="D100" s="24" t="str">
        <v>なし</v>
      </c>
      <c r="G100" s="31" t="s">
        <v>689</v>
      </c>
      <c r="H100" s="24" t="s">
        <v>2246</v>
      </c>
      <c r="I100" s="32" t="s">
        <v>2223</v>
      </c>
      <c r="J100" s="23" t="s">
        <v>1861</v>
      </c>
      <c r="K100" s="292">
        <v>1</v>
      </c>
    </row>
    <row r="101" spans="1:11" ht="15" customHeight="1" x14ac:dyDescent="0.4">
      <c r="A101" s="23" t="str">
        <v>軟骨肉腫</v>
      </c>
      <c r="B101" s="23" t="str">
        <v>シート8　（シート9～10には記入しない）</v>
      </c>
      <c r="C101" s="24" t="str">
        <v>病弱</v>
      </c>
      <c r="D101" s="24" t="str">
        <v>なし</v>
      </c>
      <c r="G101" s="31" t="s">
        <v>1174</v>
      </c>
      <c r="H101" s="24" t="s">
        <v>2246</v>
      </c>
      <c r="I101" s="32" t="s">
        <v>2223</v>
      </c>
      <c r="J101" s="23" t="s">
        <v>1861</v>
      </c>
      <c r="K101" s="292">
        <v>1</v>
      </c>
    </row>
    <row r="102" spans="1:11" ht="15" customHeight="1" x14ac:dyDescent="0.4">
      <c r="A102" s="23" t="str">
        <v>軟骨芽細胞腫</v>
      </c>
      <c r="B102" s="23" t="str">
        <v>シート8　（シート9～10には記入しない）</v>
      </c>
      <c r="C102" s="24" t="str">
        <v>病弱</v>
      </c>
      <c r="D102" s="24" t="str">
        <v>なし</v>
      </c>
      <c r="G102" s="31" t="s">
        <v>1172</v>
      </c>
      <c r="H102" s="24" t="s">
        <v>2246</v>
      </c>
      <c r="I102" s="32" t="s">
        <v>2223</v>
      </c>
      <c r="J102" s="23" t="s">
        <v>1861</v>
      </c>
      <c r="K102" s="292">
        <v>1</v>
      </c>
    </row>
    <row r="103" spans="1:11" ht="15" customHeight="1" x14ac:dyDescent="0.4">
      <c r="A103" s="23" t="str">
        <v>悪性骨巨細胞腫</v>
      </c>
      <c r="B103" s="23" t="str">
        <v>シート8　（シート9～10には記入しない）</v>
      </c>
      <c r="C103" s="24" t="str">
        <v>病弱</v>
      </c>
      <c r="D103" s="24" t="str">
        <v>なし</v>
      </c>
      <c r="G103" s="31" t="s">
        <v>395</v>
      </c>
      <c r="H103" s="24" t="s">
        <v>2246</v>
      </c>
      <c r="I103" s="32" t="s">
        <v>2223</v>
      </c>
      <c r="J103" s="23" t="s">
        <v>1861</v>
      </c>
      <c r="K103" s="292">
        <v>1</v>
      </c>
    </row>
    <row r="104" spans="1:11" ht="15" customHeight="1" x14ac:dyDescent="0.4">
      <c r="A104" s="23" t="str">
        <v>ユーイング肉腫</v>
      </c>
      <c r="B104" s="23" t="str">
        <v>シート8　（シート9～10には記入しない）</v>
      </c>
      <c r="C104" s="24" t="str">
        <v>病弱</v>
      </c>
      <c r="D104" s="24" t="str">
        <v>なし</v>
      </c>
      <c r="G104" s="31" t="s">
        <v>355</v>
      </c>
      <c r="H104" s="24" t="s">
        <v>2246</v>
      </c>
      <c r="I104" s="32" t="s">
        <v>2223</v>
      </c>
      <c r="J104" s="23" t="s">
        <v>1861</v>
      </c>
      <c r="K104" s="292">
        <v>1</v>
      </c>
    </row>
    <row r="105" spans="1:11" ht="15" customHeight="1" x14ac:dyDescent="0.4">
      <c r="A105" s="23" t="str">
        <v>未分化神経外胚葉性腫瘍</v>
      </c>
      <c r="B105" s="23" t="str">
        <v>シート8　（シート9～10には記入しない）</v>
      </c>
      <c r="C105" s="24" t="str">
        <v>病弱</v>
      </c>
      <c r="D105" s="24" t="str">
        <v>なし</v>
      </c>
      <c r="G105" s="31" t="s">
        <v>1349</v>
      </c>
      <c r="H105" s="24" t="s">
        <v>2246</v>
      </c>
      <c r="I105" s="32" t="s">
        <v>2223</v>
      </c>
      <c r="J105" s="23" t="s">
        <v>1861</v>
      </c>
      <c r="K105" s="292">
        <v>1</v>
      </c>
    </row>
    <row r="106" spans="1:11" ht="15" customHeight="1" x14ac:dyDescent="0.4">
      <c r="A106" s="23" t="str">
        <v>横紋筋肉腫</v>
      </c>
      <c r="B106" s="23" t="str">
        <v>シート8　（シート9～10には記入しない）</v>
      </c>
      <c r="C106" s="24" t="str">
        <v>病弱</v>
      </c>
      <c r="D106" s="24" t="str">
        <v>なし</v>
      </c>
      <c r="G106" s="31" t="s">
        <v>436</v>
      </c>
      <c r="H106" s="24" t="s">
        <v>2246</v>
      </c>
      <c r="I106" s="32" t="s">
        <v>2223</v>
      </c>
      <c r="J106" s="23" t="s">
        <v>1861</v>
      </c>
      <c r="K106" s="292">
        <v>1</v>
      </c>
    </row>
    <row r="107" spans="1:11" ht="15" customHeight="1" x14ac:dyDescent="0.4">
      <c r="A107" s="23" t="str">
        <v>悪性ラブドイド腫瘍</v>
      </c>
      <c r="B107" s="23" t="str">
        <v>シート8　（シート9～10には記入しない）</v>
      </c>
      <c r="C107" s="24" t="str">
        <v>病弱</v>
      </c>
      <c r="D107" s="24" t="str">
        <v>なし</v>
      </c>
      <c r="G107" s="31" t="s">
        <v>391</v>
      </c>
      <c r="H107" s="24" t="s">
        <v>2246</v>
      </c>
      <c r="I107" s="32" t="s">
        <v>2223</v>
      </c>
      <c r="J107" s="23" t="s">
        <v>1861</v>
      </c>
      <c r="K107" s="292">
        <v>1</v>
      </c>
    </row>
    <row r="108" spans="1:11" ht="15" customHeight="1" x14ac:dyDescent="0.4">
      <c r="A108" s="23" t="str">
        <v>未分化肉腫</v>
      </c>
      <c r="B108" s="23" t="str">
        <v>シート8　（シート9～10には記入しない）</v>
      </c>
      <c r="C108" s="24" t="str">
        <v>病弱</v>
      </c>
      <c r="D108" s="24" t="str">
        <v>なし</v>
      </c>
      <c r="G108" s="24" t="s">
        <v>1351</v>
      </c>
      <c r="H108" s="24" t="s">
        <v>2246</v>
      </c>
      <c r="I108" s="32" t="s">
        <v>2223</v>
      </c>
      <c r="J108" s="23" t="s">
        <v>1861</v>
      </c>
      <c r="K108" s="292">
        <v>1</v>
      </c>
    </row>
    <row r="109" spans="1:11" ht="15" customHeight="1" x14ac:dyDescent="0.4">
      <c r="A109" s="23" t="str">
        <v>線維形成性小円形細胞腫瘍</v>
      </c>
      <c r="B109" s="23" t="str">
        <v>シート8　（シート9～10には記入しない）</v>
      </c>
      <c r="C109" s="24" t="str">
        <v>病弱</v>
      </c>
      <c r="D109" s="24" t="str">
        <v>なし</v>
      </c>
      <c r="G109" s="31" t="s">
        <v>994</v>
      </c>
      <c r="H109" s="24" t="s">
        <v>2246</v>
      </c>
      <c r="I109" s="32" t="s">
        <v>2223</v>
      </c>
      <c r="J109" s="23" t="s">
        <v>1861</v>
      </c>
      <c r="K109" s="292">
        <v>1</v>
      </c>
    </row>
    <row r="110" spans="1:11" ht="15" customHeight="1" x14ac:dyDescent="0.4">
      <c r="A110" s="23" t="str">
        <v>線維肉腫</v>
      </c>
      <c r="B110" s="23" t="str">
        <v>シート8　（シート9～10には記入しない）</v>
      </c>
      <c r="C110" s="24" t="str">
        <v>病弱</v>
      </c>
      <c r="D110" s="24" t="str">
        <v>なし</v>
      </c>
      <c r="G110" s="31" t="s">
        <v>995</v>
      </c>
      <c r="H110" s="24" t="s">
        <v>2246</v>
      </c>
      <c r="I110" s="32" t="s">
        <v>2223</v>
      </c>
      <c r="J110" s="23" t="s">
        <v>1861</v>
      </c>
      <c r="K110" s="292">
        <v>1</v>
      </c>
    </row>
    <row r="111" spans="1:11" ht="15" customHeight="1" x14ac:dyDescent="0.4">
      <c r="A111" s="23" t="str">
        <v>滑膜肉腫</v>
      </c>
      <c r="B111" s="23" t="str">
        <v>シート8　（シート9～10には記入しない）</v>
      </c>
      <c r="C111" s="24" t="str">
        <v>病弱</v>
      </c>
      <c r="D111" s="24" t="str">
        <v>なし</v>
      </c>
      <c r="G111" s="31" t="s">
        <v>482</v>
      </c>
      <c r="H111" s="24" t="s">
        <v>2246</v>
      </c>
      <c r="I111" s="32" t="s">
        <v>2223</v>
      </c>
      <c r="J111" s="23" t="s">
        <v>1861</v>
      </c>
      <c r="K111" s="292">
        <v>1</v>
      </c>
    </row>
    <row r="112" spans="1:11" ht="15" customHeight="1" x14ac:dyDescent="0.4">
      <c r="A112" s="23" t="str">
        <v>明細胞肉腫</v>
      </c>
      <c r="B112" s="23" t="str">
        <v>シート8　（シート9～10には記入しない）</v>
      </c>
      <c r="C112" s="24" t="str">
        <v>病弱</v>
      </c>
      <c r="D112" s="24" t="str">
        <v>なし</v>
      </c>
      <c r="G112" s="31" t="s">
        <v>1365</v>
      </c>
      <c r="H112" s="24" t="s">
        <v>2246</v>
      </c>
      <c r="I112" s="32" t="s">
        <v>2223</v>
      </c>
      <c r="J112" s="23" t="s">
        <v>1861</v>
      </c>
      <c r="K112" s="292">
        <v>1</v>
      </c>
    </row>
    <row r="113" spans="1:11" ht="15" customHeight="1" x14ac:dyDescent="0.4">
      <c r="A113" s="23" t="str">
        <v>胞巣状軟部肉腫</v>
      </c>
      <c r="B113" s="23" t="str">
        <v>シート8　（シート9～10には記入しない）</v>
      </c>
      <c r="C113" s="24" t="str">
        <v>病弱</v>
      </c>
      <c r="D113" s="24" t="str">
        <v>なし</v>
      </c>
      <c r="G113" s="31" t="s">
        <v>1308</v>
      </c>
      <c r="H113" s="24" t="s">
        <v>2246</v>
      </c>
      <c r="I113" s="32" t="s">
        <v>2223</v>
      </c>
      <c r="J113" s="23" t="s">
        <v>1861</v>
      </c>
      <c r="K113" s="292">
        <v>1</v>
      </c>
    </row>
    <row r="114" spans="1:11" ht="15" customHeight="1" x14ac:dyDescent="0.4">
      <c r="A114" s="23" t="str">
        <v>平滑筋肉腫</v>
      </c>
      <c r="B114" s="23" t="str">
        <v>シート8　（シート9～10には記入しない）</v>
      </c>
      <c r="C114" s="24" t="str">
        <v>病弱</v>
      </c>
      <c r="D114" s="24" t="str">
        <v>なし</v>
      </c>
      <c r="G114" s="31" t="s">
        <v>1296</v>
      </c>
      <c r="H114" s="24" t="s">
        <v>2246</v>
      </c>
      <c r="I114" s="32" t="s">
        <v>2223</v>
      </c>
      <c r="J114" s="23" t="s">
        <v>1861</v>
      </c>
      <c r="K114" s="292">
        <v>1</v>
      </c>
    </row>
    <row r="115" spans="1:11" ht="15" customHeight="1" x14ac:dyDescent="0.4">
      <c r="A115" s="23" t="str">
        <v>脂肪肉腫</v>
      </c>
      <c r="B115" s="23" t="str">
        <v>シート8　（シート9～10には記入しない）</v>
      </c>
      <c r="C115" s="24" t="str">
        <v>病弱</v>
      </c>
      <c r="D115" s="24" t="str">
        <v>なし</v>
      </c>
      <c r="G115" s="31" t="s">
        <v>725</v>
      </c>
      <c r="H115" s="24" t="s">
        <v>2246</v>
      </c>
      <c r="I115" s="32" t="s">
        <v>2223</v>
      </c>
      <c r="J115" s="23" t="s">
        <v>1861</v>
      </c>
      <c r="K115" s="292">
        <v>1</v>
      </c>
    </row>
    <row r="116" spans="1:11" ht="15" customHeight="1" x14ac:dyDescent="0.4">
      <c r="A116" s="23" t="str">
        <v>未分化胚細胞腫</v>
      </c>
      <c r="B116" s="23" t="str">
        <v>シート8　（シート9～10には記入しない）</v>
      </c>
      <c r="C116" s="24" t="str">
        <v>病弱</v>
      </c>
      <c r="D116" s="24" t="str">
        <v>なし</v>
      </c>
      <c r="G116" s="31" t="s">
        <v>1352</v>
      </c>
      <c r="H116" s="24" t="s">
        <v>2246</v>
      </c>
      <c r="I116" s="32" t="s">
        <v>2223</v>
      </c>
      <c r="J116" s="23" t="s">
        <v>1861</v>
      </c>
      <c r="K116" s="292">
        <v>1</v>
      </c>
    </row>
    <row r="117" spans="1:11" ht="15" customHeight="1" x14ac:dyDescent="0.4">
      <c r="A117" s="23" t="str">
        <v>胎児性癌</v>
      </c>
      <c r="B117" s="23" t="str">
        <v>シート8　（シート9～10には記入しない）</v>
      </c>
      <c r="C117" s="24" t="str">
        <v>病弱</v>
      </c>
      <c r="D117" s="24" t="str">
        <v>なし</v>
      </c>
      <c r="G117" s="31" t="s">
        <v>1059</v>
      </c>
      <c r="H117" s="24" t="s">
        <v>2246</v>
      </c>
      <c r="I117" s="32" t="s">
        <v>2223</v>
      </c>
      <c r="J117" s="23" t="s">
        <v>1861</v>
      </c>
      <c r="K117" s="292">
        <v>1</v>
      </c>
    </row>
    <row r="118" spans="1:11" ht="15" customHeight="1" x14ac:dyDescent="0.4">
      <c r="A118" s="23" t="str">
        <v>多胎芽腫</v>
      </c>
      <c r="B118" s="23" t="str">
        <v>シート8　（シート9～10には記入しない）</v>
      </c>
      <c r="C118" s="24" t="str">
        <v>病弱</v>
      </c>
      <c r="D118" s="24" t="str">
        <v>なし</v>
      </c>
      <c r="G118" s="31" t="s">
        <v>1036</v>
      </c>
      <c r="H118" s="24" t="s">
        <v>2246</v>
      </c>
      <c r="I118" s="32" t="s">
        <v>2223</v>
      </c>
      <c r="J118" s="23" t="s">
        <v>1861</v>
      </c>
      <c r="K118" s="292">
        <v>1</v>
      </c>
    </row>
    <row r="119" spans="1:11" ht="15" customHeight="1" x14ac:dyDescent="0.4">
      <c r="A119" s="23" t="str">
        <v>卵黄嚢腫</v>
      </c>
      <c r="B119" s="23" t="str">
        <v>シート8　（シート9～10には記入しない）</v>
      </c>
      <c r="C119" s="24" t="str">
        <v>病弱</v>
      </c>
      <c r="D119" s="24" t="str">
        <v>なし</v>
      </c>
      <c r="G119" s="31" t="s">
        <v>1398</v>
      </c>
      <c r="H119" s="24" t="s">
        <v>2246</v>
      </c>
      <c r="I119" s="32" t="s">
        <v>2223</v>
      </c>
      <c r="J119" s="23" t="s">
        <v>1861</v>
      </c>
      <c r="K119" s="292">
        <v>1</v>
      </c>
    </row>
    <row r="120" spans="1:11" ht="15" customHeight="1" x14ac:dyDescent="0.4">
      <c r="A120" s="23" t="str">
        <v>絨毛癌</v>
      </c>
      <c r="B120" s="23" t="str">
        <v>シート8　（シート9～10には記入しない）</v>
      </c>
      <c r="C120" s="24" t="str">
        <v>病弱</v>
      </c>
      <c r="D120" s="24" t="str">
        <v>なし</v>
      </c>
      <c r="G120" s="31" t="s">
        <v>1424</v>
      </c>
      <c r="H120" s="24" t="s">
        <v>2246</v>
      </c>
      <c r="I120" s="32" t="s">
        <v>2223</v>
      </c>
      <c r="J120" s="23" t="s">
        <v>1861</v>
      </c>
      <c r="K120" s="292">
        <v>1</v>
      </c>
    </row>
    <row r="121" spans="1:11" ht="15" customHeight="1" x14ac:dyDescent="0.4">
      <c r="A121" s="23" t="str">
        <v>混合性胚細胞腫瘍</v>
      </c>
      <c r="B121" s="23" t="str">
        <v>シート8　（シート9～10には記入しない）</v>
      </c>
      <c r="C121" s="24" t="str">
        <v>病弱</v>
      </c>
      <c r="D121" s="24" t="str">
        <v>なし</v>
      </c>
      <c r="G121" s="31" t="s">
        <v>697</v>
      </c>
      <c r="H121" s="24" t="s">
        <v>2246</v>
      </c>
      <c r="I121" s="32" t="s">
        <v>2223</v>
      </c>
      <c r="J121" s="23" t="s">
        <v>1861</v>
      </c>
      <c r="K121" s="292">
        <v>1</v>
      </c>
    </row>
    <row r="122" spans="1:11" ht="15" customHeight="1" x14ac:dyDescent="0.4">
      <c r="A122" s="23" t="str">
        <v>性索間質性腫瘍</v>
      </c>
      <c r="B122" s="23" t="str">
        <v>シート8　（シート9～10には記入しない）</v>
      </c>
      <c r="C122" s="24" t="str">
        <v>病弱</v>
      </c>
      <c r="D122" s="24" t="str">
        <v>なし</v>
      </c>
      <c r="G122" s="31" t="s">
        <v>902</v>
      </c>
      <c r="H122" s="24" t="s">
        <v>2246</v>
      </c>
      <c r="I122" s="32" t="s">
        <v>2223</v>
      </c>
      <c r="J122" s="23" t="s">
        <v>1861</v>
      </c>
      <c r="K122" s="292">
        <v>1</v>
      </c>
    </row>
    <row r="123" spans="1:11" ht="15" customHeight="1" x14ac:dyDescent="0.4">
      <c r="A123" s="23" t="str">
        <v>副腎皮質癌</v>
      </c>
      <c r="B123" s="23" t="str">
        <v>シート8　（シート9～10には記入しない）</v>
      </c>
      <c r="C123" s="24" t="str">
        <v>病弱</v>
      </c>
      <c r="D123" s="24" t="str">
        <v>なし</v>
      </c>
      <c r="G123" s="31" t="s">
        <v>1287</v>
      </c>
      <c r="H123" s="24" t="s">
        <v>2246</v>
      </c>
      <c r="I123" s="32" t="s">
        <v>2223</v>
      </c>
      <c r="J123" s="23" t="s">
        <v>1861</v>
      </c>
      <c r="K123" s="292">
        <v>1</v>
      </c>
    </row>
    <row r="124" spans="1:11" ht="15" customHeight="1" x14ac:dyDescent="0.4">
      <c r="A124" s="23" t="str">
        <v>甲状腺癌</v>
      </c>
      <c r="B124" s="23" t="str">
        <v>シート8　（シート9～10には記入しない）</v>
      </c>
      <c r="C124" s="24" t="str">
        <v>病弱</v>
      </c>
      <c r="D124" s="24" t="str">
        <v>なし</v>
      </c>
      <c r="G124" s="31" t="s">
        <v>648</v>
      </c>
      <c r="H124" s="24" t="s">
        <v>2246</v>
      </c>
      <c r="I124" s="32" t="s">
        <v>2223</v>
      </c>
      <c r="J124" s="23" t="s">
        <v>1861</v>
      </c>
      <c r="K124" s="292">
        <v>1</v>
      </c>
    </row>
    <row r="125" spans="1:11" ht="15" customHeight="1" x14ac:dyDescent="0.4">
      <c r="A125" s="23" t="str">
        <v>上咽頭癌</v>
      </c>
      <c r="B125" s="23" t="str">
        <v>シート8　（シート9～10には記入しない）</v>
      </c>
      <c r="C125" s="24" t="str">
        <v>病弱</v>
      </c>
      <c r="D125" s="24" t="str">
        <v>なし</v>
      </c>
      <c r="G125" s="31" t="s">
        <v>804</v>
      </c>
      <c r="H125" s="24" t="s">
        <v>2246</v>
      </c>
      <c r="I125" s="32" t="s">
        <v>2223</v>
      </c>
      <c r="J125" s="23" t="s">
        <v>1861</v>
      </c>
      <c r="K125" s="292">
        <v>1</v>
      </c>
    </row>
    <row r="126" spans="1:11" ht="15" customHeight="1" x14ac:dyDescent="0.4">
      <c r="A126" s="23" t="str">
        <v>唾液腺癌</v>
      </c>
      <c r="B126" s="23" t="str">
        <v>シート8　（シート9～10には記入しない）</v>
      </c>
      <c r="C126" s="24" t="str">
        <v>病弱</v>
      </c>
      <c r="D126" s="24" t="str">
        <v>なし</v>
      </c>
      <c r="G126" s="31" t="s">
        <v>1050</v>
      </c>
      <c r="H126" s="24" t="s">
        <v>2246</v>
      </c>
      <c r="I126" s="32" t="s">
        <v>2223</v>
      </c>
      <c r="J126" s="23" t="s">
        <v>1861</v>
      </c>
      <c r="K126" s="292">
        <v>1</v>
      </c>
    </row>
    <row r="127" spans="1:11" ht="15" customHeight="1" x14ac:dyDescent="0.4">
      <c r="A127" s="23" t="str">
        <v>悪性黒色腫</v>
      </c>
      <c r="B127" s="23" t="str">
        <v>シート8　（シート9～10には記入しない）</v>
      </c>
      <c r="C127" s="24" t="str">
        <v>病弱</v>
      </c>
      <c r="D127" s="24" t="str">
        <v>なし</v>
      </c>
      <c r="G127" s="31" t="s">
        <v>394</v>
      </c>
      <c r="H127" s="24" t="s">
        <v>2246</v>
      </c>
      <c r="I127" s="32" t="s">
        <v>2223</v>
      </c>
      <c r="J127" s="23" t="s">
        <v>1861</v>
      </c>
      <c r="K127" s="292">
        <v>1</v>
      </c>
    </row>
    <row r="128" spans="1:11" ht="15" customHeight="1" x14ac:dyDescent="0.4">
      <c r="A128" s="23" t="str">
        <v>褐色細胞腫</v>
      </c>
      <c r="B128" s="23" t="str">
        <v>シート8　（シート9～10には記入しない）</v>
      </c>
      <c r="C128" s="24" t="str">
        <v>病弱</v>
      </c>
      <c r="D128" s="24" t="str">
        <v>なし</v>
      </c>
      <c r="G128" s="31" t="s">
        <v>483</v>
      </c>
      <c r="H128" s="24" t="s">
        <v>2246</v>
      </c>
      <c r="I128" s="32" t="s">
        <v>2223</v>
      </c>
      <c r="J128" s="23" t="s">
        <v>1861</v>
      </c>
      <c r="K128" s="292">
        <v>1</v>
      </c>
    </row>
    <row r="129" spans="1:11" ht="15" customHeight="1" x14ac:dyDescent="0.4">
      <c r="A129" s="23" t="str">
        <v>悪性胸腺腫</v>
      </c>
      <c r="B129" s="23" t="str">
        <v>シート8　（シート9～10には記入しない）</v>
      </c>
      <c r="C129" s="24" t="str">
        <v>病弱</v>
      </c>
      <c r="D129" s="24" t="str">
        <v>なし</v>
      </c>
      <c r="G129" s="31" t="s">
        <v>393</v>
      </c>
      <c r="H129" s="24" t="s">
        <v>2246</v>
      </c>
      <c r="I129" s="32" t="s">
        <v>2223</v>
      </c>
      <c r="J129" s="23" t="s">
        <v>1861</v>
      </c>
      <c r="K129" s="292">
        <v>1</v>
      </c>
    </row>
    <row r="130" spans="1:11" ht="15" customHeight="1" x14ac:dyDescent="0.4">
      <c r="A130" s="23" t="str">
        <v>胸膜肺芽腫</v>
      </c>
      <c r="B130" s="23" t="str">
        <v>シート8　（シート9～10には記入しない）</v>
      </c>
      <c r="C130" s="24" t="str">
        <v>病弱</v>
      </c>
      <c r="D130" s="24" t="str">
        <v>なし</v>
      </c>
      <c r="G130" s="31" t="s">
        <v>557</v>
      </c>
      <c r="H130" s="24" t="s">
        <v>2246</v>
      </c>
      <c r="I130" s="32" t="s">
        <v>2223</v>
      </c>
      <c r="J130" s="23" t="s">
        <v>1861</v>
      </c>
      <c r="K130" s="292">
        <v>1</v>
      </c>
    </row>
    <row r="131" spans="1:11" ht="15" customHeight="1" x14ac:dyDescent="0.4">
      <c r="A131" s="23" t="str">
        <v>気管支腫瘍</v>
      </c>
      <c r="B131" s="23" t="str">
        <v>シート8　（シート9～10には記入しない）</v>
      </c>
      <c r="C131" s="24" t="str">
        <v>病弱</v>
      </c>
      <c r="D131" s="24" t="str">
        <v>なし</v>
      </c>
      <c r="G131" s="31" t="s">
        <v>517</v>
      </c>
      <c r="H131" s="24" t="s">
        <v>2246</v>
      </c>
      <c r="I131" s="32" t="s">
        <v>2223</v>
      </c>
      <c r="J131" s="23" t="s">
        <v>1861</v>
      </c>
      <c r="K131" s="292">
        <v>1</v>
      </c>
    </row>
    <row r="132" spans="1:11" ht="15" customHeight="1" x14ac:dyDescent="0.4">
      <c r="A132" s="23" t="str">
        <v>膵芽腫</v>
      </c>
      <c r="B132" s="23" t="str">
        <v>シート8　（シート9～10には記入しない）</v>
      </c>
      <c r="C132" s="24" t="str">
        <v>病弱</v>
      </c>
      <c r="D132" s="24" t="str">
        <v>なし</v>
      </c>
      <c r="G132" s="31" t="s">
        <v>1432</v>
      </c>
      <c r="H132" s="24" t="s">
        <v>2246</v>
      </c>
      <c r="I132" s="32" t="s">
        <v>2223</v>
      </c>
      <c r="J132" s="23" t="s">
        <v>1861</v>
      </c>
      <c r="K132" s="292">
        <v>1</v>
      </c>
    </row>
    <row r="133" spans="1:11" ht="15" customHeight="1" x14ac:dyDescent="0.4">
      <c r="A133" s="23" t="str">
        <v>固形腫瘍</v>
      </c>
      <c r="B133" s="23" t="str">
        <v>シート8　（シート9～10には記入しない）</v>
      </c>
      <c r="C133" s="24" t="str">
        <v>病弱</v>
      </c>
      <c r="D133" s="24" t="str">
        <v>なし</v>
      </c>
      <c r="G133" s="31" t="s">
        <v>621</v>
      </c>
      <c r="H133" s="24" t="s">
        <v>2246</v>
      </c>
      <c r="I133" s="32" t="s">
        <v>2223</v>
      </c>
      <c r="J133" s="23" t="s">
        <v>1861</v>
      </c>
      <c r="K133" s="292">
        <v>1</v>
      </c>
    </row>
    <row r="134" spans="1:11" ht="15" customHeight="1" x14ac:dyDescent="0.4">
      <c r="A134" s="23" t="str">
        <v>毛様細胞性星細胞腫</v>
      </c>
      <c r="B134" s="23" t="str">
        <v>シート8　（シート9～10には記入しない）</v>
      </c>
      <c r="C134" s="24" t="str">
        <v>病弱</v>
      </c>
      <c r="D134" s="24" t="str">
        <v>なし</v>
      </c>
      <c r="G134" s="31" t="s">
        <v>1372</v>
      </c>
      <c r="H134" s="24" t="s">
        <v>2246</v>
      </c>
      <c r="I134" s="32" t="s">
        <v>2223</v>
      </c>
      <c r="J134" s="23" t="s">
        <v>1861</v>
      </c>
      <c r="K134" s="292">
        <v>1</v>
      </c>
    </row>
    <row r="135" spans="1:11" ht="15" customHeight="1" x14ac:dyDescent="0.4">
      <c r="A135" s="23" t="str">
        <v>びまん性星細胞腫</v>
      </c>
      <c r="B135" s="23" t="str">
        <v>シート8　（シート9～10には記入しない）</v>
      </c>
      <c r="C135" s="24" t="str">
        <v>病弱</v>
      </c>
      <c r="D135" s="24" t="str">
        <v>なし</v>
      </c>
      <c r="G135" s="31" t="s">
        <v>288</v>
      </c>
      <c r="H135" s="24" t="s">
        <v>2246</v>
      </c>
      <c r="I135" s="32" t="s">
        <v>2223</v>
      </c>
      <c r="J135" s="23" t="s">
        <v>1861</v>
      </c>
      <c r="K135" s="292">
        <v>1</v>
      </c>
    </row>
    <row r="136" spans="1:11" ht="15" customHeight="1" x14ac:dyDescent="0.4">
      <c r="A136" s="23" t="str">
        <v>退形成性星細胞腫</v>
      </c>
      <c r="B136" s="23" t="str">
        <v>シート8　（シート9～10には記入しない）</v>
      </c>
      <c r="C136" s="24" t="str">
        <v>病弱</v>
      </c>
      <c r="D136" s="24" t="str">
        <v>なし</v>
      </c>
      <c r="G136" s="31" t="s">
        <v>1060</v>
      </c>
      <c r="H136" s="24" t="s">
        <v>2246</v>
      </c>
      <c r="I136" s="31" t="s">
        <v>2223</v>
      </c>
      <c r="J136" s="23" t="s">
        <v>1861</v>
      </c>
      <c r="K136" s="292">
        <v>1</v>
      </c>
    </row>
    <row r="137" spans="1:11" ht="15" customHeight="1" x14ac:dyDescent="0.4">
      <c r="A137" s="23" t="str">
        <v>膠芽腫</v>
      </c>
      <c r="B137" s="23" t="str">
        <v>シート8　（シート9～10には記入しない）</v>
      </c>
      <c r="C137" s="24" t="str">
        <v>病弱</v>
      </c>
      <c r="D137" s="24" t="str">
        <v>なし</v>
      </c>
      <c r="G137" s="31" t="s">
        <v>1430</v>
      </c>
      <c r="H137" s="24" t="s">
        <v>2246</v>
      </c>
      <c r="I137" s="31" t="s">
        <v>2223</v>
      </c>
      <c r="J137" s="23" t="s">
        <v>1861</v>
      </c>
      <c r="K137" s="292">
        <v>1</v>
      </c>
    </row>
    <row r="138" spans="1:11" ht="15" customHeight="1" x14ac:dyDescent="0.4">
      <c r="A138" s="23" t="str">
        <v>上衣腫</v>
      </c>
      <c r="B138" s="23" t="str">
        <v>シート8　（シート9～10には記入しない）</v>
      </c>
      <c r="C138" s="24" t="str">
        <v>病弱</v>
      </c>
      <c r="D138" s="24" t="str">
        <v>なし</v>
      </c>
      <c r="G138" s="31" t="s">
        <v>803</v>
      </c>
      <c r="H138" s="24" t="s">
        <v>2246</v>
      </c>
      <c r="I138" s="31" t="s">
        <v>2223</v>
      </c>
      <c r="J138" s="23" t="s">
        <v>1861</v>
      </c>
      <c r="K138" s="292">
        <v>1</v>
      </c>
    </row>
    <row r="139" spans="1:11" ht="15" customHeight="1" x14ac:dyDescent="0.4">
      <c r="A139" s="23" t="str">
        <v>乏突起神経膠腫</v>
      </c>
      <c r="B139" s="23" t="str">
        <v>シート8　（シート9～10には記入しない）</v>
      </c>
      <c r="C139" s="24" t="str">
        <v>病弱</v>
      </c>
      <c r="D139" s="24" t="str">
        <v>なし</v>
      </c>
      <c r="G139" s="31" t="s">
        <v>1310</v>
      </c>
      <c r="H139" s="24" t="s">
        <v>2246</v>
      </c>
      <c r="I139" s="32" t="s">
        <v>2223</v>
      </c>
      <c r="J139" s="23" t="s">
        <v>1861</v>
      </c>
      <c r="K139" s="292">
        <v>1</v>
      </c>
    </row>
    <row r="140" spans="1:11" ht="15" customHeight="1" x14ac:dyDescent="0.4">
      <c r="A140" s="23" t="str">
        <v>髄芽腫</v>
      </c>
      <c r="B140" s="23" t="str">
        <v>シート8　（シート9～10には記入しない）</v>
      </c>
      <c r="C140" s="24" t="str">
        <v>病弱</v>
      </c>
      <c r="D140" s="24" t="str">
        <v>なし</v>
      </c>
      <c r="G140" s="31" t="s">
        <v>897</v>
      </c>
      <c r="H140" s="24" t="s">
        <v>2246</v>
      </c>
      <c r="I140" s="32" t="s">
        <v>2223</v>
      </c>
      <c r="J140" s="23" t="s">
        <v>1861</v>
      </c>
      <c r="K140" s="292">
        <v>1</v>
      </c>
    </row>
    <row r="141" spans="1:11" ht="15" customHeight="1" x14ac:dyDescent="0.4">
      <c r="A141" s="23" t="str">
        <v>頭蓋咽頭腫</v>
      </c>
      <c r="B141" s="23" t="str">
        <v>シート8　（シート9～10には記入しない）</v>
      </c>
      <c r="C141" s="24" t="str">
        <v>病弱</v>
      </c>
      <c r="D141" s="24" t="str">
        <v>なし</v>
      </c>
      <c r="G141" s="31" t="s">
        <v>1139</v>
      </c>
      <c r="H141" s="24" t="s">
        <v>2246</v>
      </c>
      <c r="I141" s="32" t="s">
        <v>2223</v>
      </c>
      <c r="J141" s="23" t="s">
        <v>1861</v>
      </c>
      <c r="K141" s="292">
        <v>1</v>
      </c>
    </row>
    <row r="142" spans="1:11" ht="15" customHeight="1" x14ac:dyDescent="0.4">
      <c r="A142" s="23" t="str">
        <v>松果体腫</v>
      </c>
      <c r="B142" s="23" t="str">
        <v>シート8　（シート9～10には記入しない）</v>
      </c>
      <c r="C142" s="24" t="str">
        <v>病弱</v>
      </c>
      <c r="D142" s="24" t="str">
        <v>なし</v>
      </c>
      <c r="G142" s="31" t="s">
        <v>800</v>
      </c>
      <c r="H142" s="24" t="s">
        <v>2246</v>
      </c>
      <c r="I142" s="32" t="s">
        <v>2223</v>
      </c>
      <c r="J142" s="23" t="s">
        <v>1861</v>
      </c>
      <c r="K142" s="292">
        <v>1</v>
      </c>
    </row>
    <row r="143" spans="1:11" ht="15" customHeight="1" x14ac:dyDescent="0.4">
      <c r="A143" s="23" t="str">
        <v>脈絡叢乳頭腫</v>
      </c>
      <c r="B143" s="23" t="str">
        <v>シート8　（シート9～10には記入しない）</v>
      </c>
      <c r="C143" s="24" t="str">
        <v>病弱</v>
      </c>
      <c r="D143" s="24" t="str">
        <v>なし</v>
      </c>
      <c r="G143" s="31" t="s">
        <v>1353</v>
      </c>
      <c r="H143" s="24" t="s">
        <v>2246</v>
      </c>
      <c r="I143" s="32" t="s">
        <v>2223</v>
      </c>
      <c r="J143" s="23" t="s">
        <v>1861</v>
      </c>
      <c r="K143" s="292">
        <v>1</v>
      </c>
    </row>
    <row r="144" spans="1:11" ht="15" customHeight="1" x14ac:dyDescent="0.4">
      <c r="A144" s="23" t="str">
        <v>髄膜腫</v>
      </c>
      <c r="B144" s="23" t="str">
        <v>シート8　（シート9～10には記入しない）</v>
      </c>
      <c r="C144" s="24" t="str">
        <v>病弱</v>
      </c>
      <c r="D144" s="24" t="str">
        <v>なし</v>
      </c>
      <c r="G144" s="31" t="s">
        <v>898</v>
      </c>
      <c r="H144" s="24" t="s">
        <v>2246</v>
      </c>
      <c r="I144" s="32" t="s">
        <v>2223</v>
      </c>
      <c r="J144" s="23" t="s">
        <v>1861</v>
      </c>
      <c r="K144" s="292">
        <v>1</v>
      </c>
    </row>
    <row r="145" spans="1:11" ht="15" customHeight="1" x14ac:dyDescent="0.4">
      <c r="A145" s="23" t="str">
        <v>下垂体腺腫</v>
      </c>
      <c r="B145" s="23" t="str">
        <v>シート8　（シート9～10には記入しない）</v>
      </c>
      <c r="C145" s="24" t="str">
        <v>病弱</v>
      </c>
      <c r="D145" s="24" t="str">
        <v>なし</v>
      </c>
      <c r="G145" s="31" t="s">
        <v>442</v>
      </c>
      <c r="H145" s="24" t="s">
        <v>2246</v>
      </c>
      <c r="I145" s="32" t="s">
        <v>2223</v>
      </c>
      <c r="J145" s="23" t="s">
        <v>1861</v>
      </c>
      <c r="K145" s="292">
        <v>1</v>
      </c>
    </row>
    <row r="146" spans="1:11" ht="15" customHeight="1" x14ac:dyDescent="0.4">
      <c r="A146" s="23" t="str">
        <v>神経節膠腫</v>
      </c>
      <c r="B146" s="23" t="str">
        <v>シート8　（シート9～10には記入しない）</v>
      </c>
      <c r="C146" s="24" t="str">
        <v>病弱</v>
      </c>
      <c r="D146" s="24" t="str">
        <v>なし</v>
      </c>
      <c r="G146" s="31" t="s">
        <v>863</v>
      </c>
      <c r="H146" s="24" t="s">
        <v>2246</v>
      </c>
      <c r="I146" s="32" t="s">
        <v>2223</v>
      </c>
      <c r="J146" s="23" t="s">
        <v>1861</v>
      </c>
      <c r="K146" s="292">
        <v>1</v>
      </c>
    </row>
    <row r="147" spans="1:11" ht="15" customHeight="1" x14ac:dyDescent="0.4">
      <c r="A147" s="23" t="str">
        <v>神経節腫</v>
      </c>
      <c r="B147" s="23" t="str">
        <v>シート8　（シート9～10には記入しない）</v>
      </c>
      <c r="C147" s="24" t="str">
        <v>病弱</v>
      </c>
      <c r="D147" s="24" t="str">
        <v>なし</v>
      </c>
      <c r="G147" s="31" t="s">
        <v>862</v>
      </c>
      <c r="H147" s="24" t="s">
        <v>2246</v>
      </c>
      <c r="I147" s="32" t="s">
        <v>2223</v>
      </c>
      <c r="J147" s="23" t="s">
        <v>1861</v>
      </c>
      <c r="K147" s="292">
        <v>1</v>
      </c>
    </row>
    <row r="148" spans="1:11" ht="15" customHeight="1" x14ac:dyDescent="0.4">
      <c r="A148" s="23" t="str">
        <v>脊索腫</v>
      </c>
      <c r="B148" s="23" t="str">
        <v>シート8　（シート9～10には記入しない）</v>
      </c>
      <c r="C148" s="24" t="str">
        <v>病弱</v>
      </c>
      <c r="D148" s="24" t="str">
        <v>なし</v>
      </c>
      <c r="G148" s="31" t="s">
        <v>920</v>
      </c>
      <c r="H148" s="24" t="s">
        <v>2246</v>
      </c>
      <c r="I148" s="32" t="s">
        <v>2223</v>
      </c>
      <c r="J148" s="23" t="s">
        <v>1861</v>
      </c>
      <c r="K148" s="292">
        <v>1</v>
      </c>
    </row>
    <row r="149" spans="1:11" ht="15" customHeight="1" x14ac:dyDescent="0.4">
      <c r="A149" s="23" t="str">
        <v>異型奇形腫瘍</v>
      </c>
      <c r="B149" s="23" t="str">
        <v>シート8　（シート9～10には記入しない）</v>
      </c>
      <c r="C149" s="24" t="str">
        <v>病弱</v>
      </c>
      <c r="D149" s="24" t="str">
        <v>なし</v>
      </c>
      <c r="G149" s="31" t="s">
        <v>404</v>
      </c>
      <c r="H149" s="24" t="s">
        <v>2246</v>
      </c>
      <c r="I149" s="32" t="s">
        <v>2223</v>
      </c>
      <c r="J149" s="23" t="s">
        <v>1861</v>
      </c>
      <c r="K149" s="292">
        <v>1</v>
      </c>
    </row>
    <row r="150" spans="1:11" ht="15" customHeight="1" x14ac:dyDescent="0.4">
      <c r="A150" s="23" t="str">
        <v>ラブドイド腫瘍</v>
      </c>
      <c r="B150" s="23" t="str">
        <v>シート8　（シート9～10には記入しない）</v>
      </c>
      <c r="C150" s="24" t="str">
        <v>病弱</v>
      </c>
      <c r="D150" s="24" t="str">
        <v>なし</v>
      </c>
      <c r="G150" s="31" t="s">
        <v>363</v>
      </c>
      <c r="H150" s="24" t="s">
        <v>2246</v>
      </c>
      <c r="I150" s="32" t="s">
        <v>2223</v>
      </c>
      <c r="J150" s="23" t="s">
        <v>1861</v>
      </c>
      <c r="K150" s="292">
        <v>1</v>
      </c>
    </row>
    <row r="151" spans="1:11" ht="15" customHeight="1" x14ac:dyDescent="0.4">
      <c r="A151" s="23" t="str">
        <v>悪性神経鞘腫</v>
      </c>
      <c r="B151" s="23" t="str">
        <v>シート8　（シート9～10には記入しない）</v>
      </c>
      <c r="C151" s="24" t="str">
        <v>病弱</v>
      </c>
      <c r="D151" s="24" t="str">
        <v>なし</v>
      </c>
      <c r="G151" s="31" t="s">
        <v>396</v>
      </c>
      <c r="H151" s="24" t="s">
        <v>2246</v>
      </c>
      <c r="I151" s="32" t="s">
        <v>2223</v>
      </c>
      <c r="J151" s="23" t="s">
        <v>1861</v>
      </c>
      <c r="K151" s="292">
        <v>1</v>
      </c>
    </row>
    <row r="152" spans="1:11" ht="15" customHeight="1" x14ac:dyDescent="0.4">
      <c r="A152" s="23" t="str">
        <v>神経鞘腫</v>
      </c>
      <c r="B152" s="23" t="str">
        <v>シート8　（シート9～10には記入しない）</v>
      </c>
      <c r="C152" s="24" t="str">
        <v>病弱</v>
      </c>
      <c r="D152" s="24" t="str">
        <v>なし</v>
      </c>
      <c r="G152" s="31" t="s">
        <v>856</v>
      </c>
      <c r="H152" s="24" t="s">
        <v>2246</v>
      </c>
      <c r="I152" s="32" t="s">
        <v>2223</v>
      </c>
      <c r="J152" s="23" t="s">
        <v>1861</v>
      </c>
      <c r="K152" s="292">
        <v>1</v>
      </c>
    </row>
    <row r="153" spans="1:11" ht="15" customHeight="1" x14ac:dyDescent="0.4">
      <c r="A153" s="23" t="str">
        <v>頭蓋内奇形腫</v>
      </c>
      <c r="B153" s="23" t="str">
        <v>シート8　（シート9～10には記入しない）</v>
      </c>
      <c r="C153" s="24" t="str">
        <v>病弱</v>
      </c>
      <c r="D153" s="24" t="str">
        <v>なし</v>
      </c>
      <c r="G153" s="31" t="s">
        <v>2300</v>
      </c>
      <c r="H153" s="24" t="s">
        <v>2246</v>
      </c>
      <c r="I153" s="32" t="s">
        <v>2223</v>
      </c>
      <c r="J153" s="23" t="s">
        <v>1861</v>
      </c>
      <c r="K153" s="292">
        <v>1</v>
      </c>
    </row>
    <row r="154" spans="1:11" ht="15" customHeight="1" x14ac:dyDescent="0.4">
      <c r="A154" s="23" t="str">
        <v>脊柱管内奇形腫</v>
      </c>
      <c r="B154" s="23" t="str">
        <v>シート8　（シート9～10には記入しない）</v>
      </c>
      <c r="C154" s="24" t="str">
        <v>病弱</v>
      </c>
      <c r="D154" s="24" t="str">
        <v>なし</v>
      </c>
      <c r="G154" s="31" t="s">
        <v>2301</v>
      </c>
      <c r="H154" s="24" t="s">
        <v>2246</v>
      </c>
      <c r="I154" s="32" t="s">
        <v>2223</v>
      </c>
      <c r="J154" s="23" t="s">
        <v>1861</v>
      </c>
      <c r="K154" s="292">
        <v>1</v>
      </c>
    </row>
    <row r="155" spans="1:11" ht="15" customHeight="1" x14ac:dyDescent="0.4">
      <c r="A155" s="23" t="str">
        <v>頭蓋内胚細胞腫瘍</v>
      </c>
      <c r="B155" s="23" t="str">
        <v>シート8　（シート9～10には記入しない）</v>
      </c>
      <c r="C155" s="24" t="str">
        <v>病弱</v>
      </c>
      <c r="D155" s="24" t="str">
        <v>なし</v>
      </c>
      <c r="G155" s="31" t="s">
        <v>1141</v>
      </c>
      <c r="H155" s="24" t="s">
        <v>2246</v>
      </c>
      <c r="I155" s="32" t="s">
        <v>2223</v>
      </c>
      <c r="J155" s="23" t="s">
        <v>1861</v>
      </c>
      <c r="K155" s="292">
        <v>1</v>
      </c>
    </row>
    <row r="156" spans="1:11" ht="15" customHeight="1" x14ac:dyDescent="0.4">
      <c r="A156" s="23" t="str">
        <v>中枢神経系腫瘍</v>
      </c>
      <c r="B156" s="23" t="str">
        <v>シート8　（シート9～10には記入しない）</v>
      </c>
      <c r="C156" s="24" t="str">
        <v>病弱</v>
      </c>
      <c r="D156" s="24" t="str">
        <v>なし</v>
      </c>
      <c r="G156" s="31" t="s">
        <v>1097</v>
      </c>
      <c r="H156" s="24" t="s">
        <v>2246</v>
      </c>
      <c r="I156" s="32" t="s">
        <v>2223</v>
      </c>
      <c r="J156" s="23" t="s">
        <v>1861</v>
      </c>
      <c r="K156" s="292">
        <v>1</v>
      </c>
    </row>
    <row r="157" spans="1:11" ht="15" customHeight="1" x14ac:dyDescent="0.4">
      <c r="A157" s="23" t="str">
        <v>フィンランド型先天性ネフローゼ症候群</v>
      </c>
      <c r="B157" s="23" t="str">
        <v>シート8　（シート9～10には記入しない）</v>
      </c>
      <c r="C157" s="24" t="str">
        <v>病弱</v>
      </c>
      <c r="D157" s="24" t="str">
        <v>なし</v>
      </c>
      <c r="G157" s="31" t="s">
        <v>298</v>
      </c>
      <c r="H157" s="24" t="s">
        <v>2246</v>
      </c>
      <c r="I157" s="32" t="s">
        <v>2223</v>
      </c>
      <c r="J157" s="23" t="s">
        <v>1861</v>
      </c>
      <c r="K157" s="292">
        <v>1</v>
      </c>
    </row>
    <row r="158" spans="1:11" ht="15" customHeight="1" x14ac:dyDescent="0.4">
      <c r="A158" s="23" t="str">
        <v>びまん性メサンギウム硬化症</v>
      </c>
      <c r="B158" s="23" t="str">
        <v>シート8　（シート9～10には記入しない）</v>
      </c>
      <c r="C158" s="24" t="str">
        <v>病弱</v>
      </c>
      <c r="D158" s="24" t="str">
        <v>なし</v>
      </c>
      <c r="G158" s="31" t="s">
        <v>287</v>
      </c>
      <c r="H158" s="24" t="s">
        <v>2246</v>
      </c>
      <c r="I158" s="32" t="s">
        <v>2223</v>
      </c>
      <c r="J158" s="23" t="s">
        <v>1861</v>
      </c>
      <c r="K158" s="292">
        <v>1</v>
      </c>
    </row>
    <row r="159" spans="1:11" ht="15" customHeight="1" x14ac:dyDescent="0.4">
      <c r="A159" s="23" t="str">
        <v>微小変化型ネフローゼ症候群</v>
      </c>
      <c r="B159" s="23" t="str">
        <v>シート8　（シート9～10には記入しない）</v>
      </c>
      <c r="C159" s="24" t="str">
        <v>病弱</v>
      </c>
      <c r="D159" s="24" t="str">
        <v>なし</v>
      </c>
      <c r="G159" s="31" t="s">
        <v>1254</v>
      </c>
      <c r="H159" s="24" t="s">
        <v>2246</v>
      </c>
      <c r="I159" s="32" t="s">
        <v>2223</v>
      </c>
      <c r="J159" s="23" t="s">
        <v>1861</v>
      </c>
      <c r="K159" s="292">
        <v>1</v>
      </c>
    </row>
    <row r="160" spans="1:11" ht="15" customHeight="1" x14ac:dyDescent="0.4">
      <c r="A160" s="23" t="str">
        <v>巣状分節性糸球体硬化症</v>
      </c>
      <c r="B160" s="23" t="str">
        <v>シート8　（シート9～10には記入しない）</v>
      </c>
      <c r="C160" s="24" t="str">
        <v>病弱</v>
      </c>
      <c r="D160" s="24" t="str">
        <v>なし</v>
      </c>
      <c r="G160" s="31" t="s">
        <v>1021</v>
      </c>
      <c r="H160" s="24" t="s">
        <v>2246</v>
      </c>
      <c r="I160" s="32" t="s">
        <v>2223</v>
      </c>
      <c r="J160" s="23" t="s">
        <v>1861</v>
      </c>
      <c r="K160" s="292">
        <v>1</v>
      </c>
    </row>
    <row r="161" spans="1:11" ht="15" customHeight="1" x14ac:dyDescent="0.4">
      <c r="A161" s="23" t="str">
        <v>膜性腎症</v>
      </c>
      <c r="B161" s="23" t="str">
        <v>シート8　（シート9～10には記入しない）</v>
      </c>
      <c r="C161" s="24" t="str">
        <v>病弱</v>
      </c>
      <c r="D161" s="24" t="str">
        <v>なし</v>
      </c>
      <c r="G161" s="31" t="s">
        <v>1315</v>
      </c>
      <c r="H161" s="24" t="s">
        <v>2246</v>
      </c>
      <c r="I161" s="32" t="s">
        <v>2223</v>
      </c>
      <c r="J161" s="23" t="s">
        <v>1861</v>
      </c>
      <c r="K161" s="292">
        <v>1</v>
      </c>
    </row>
    <row r="162" spans="1:11" ht="15" customHeight="1" x14ac:dyDescent="0.4">
      <c r="A162" s="23" t="str">
        <v>ギャロウェイ・モワト症候群</v>
      </c>
      <c r="B162" s="23" t="str">
        <v>シート8　（シート9～10には記入しない）</v>
      </c>
      <c r="C162" s="24" t="str">
        <v>病弱</v>
      </c>
      <c r="D162" s="24" t="str">
        <v>なし</v>
      </c>
      <c r="G162" s="31" t="s">
        <v>1680</v>
      </c>
      <c r="H162" s="24" t="s">
        <v>2246</v>
      </c>
      <c r="I162" s="32" t="s">
        <v>2223</v>
      </c>
      <c r="J162" s="23" t="s">
        <v>1861</v>
      </c>
      <c r="K162" s="292">
        <v>1</v>
      </c>
    </row>
    <row r="163" spans="1:11" ht="15" customHeight="1" x14ac:dyDescent="0.4">
      <c r="A163" s="23" t="str">
        <v>ネフローゼ症候群</v>
      </c>
      <c r="B163" s="23" t="str">
        <v>シート8　（シート9～10には記入しない）</v>
      </c>
      <c r="C163" s="24" t="str">
        <v>病弱</v>
      </c>
      <c r="D163" s="24" t="str">
        <v>なし</v>
      </c>
      <c r="G163" s="31" t="s">
        <v>258</v>
      </c>
      <c r="H163" s="24" t="s">
        <v>2246</v>
      </c>
      <c r="I163" s="32" t="s">
        <v>2223</v>
      </c>
      <c r="J163" s="23" t="s">
        <v>1861</v>
      </c>
      <c r="K163" s="292">
        <v>1</v>
      </c>
    </row>
    <row r="164" spans="1:11" ht="15" customHeight="1" x14ac:dyDescent="0.4">
      <c r="A164" s="23" t="str">
        <v>IgA腎症</v>
      </c>
      <c r="B164" s="23" t="str">
        <v>シート8　（シート9～10には記入しない）</v>
      </c>
      <c r="C164" s="24" t="str">
        <v>病弱</v>
      </c>
      <c r="D164" s="24" t="str">
        <v>なし</v>
      </c>
      <c r="G164" s="31" t="s">
        <v>2302</v>
      </c>
      <c r="H164" s="24" t="s">
        <v>2246</v>
      </c>
      <c r="I164" s="32" t="s">
        <v>2223</v>
      </c>
      <c r="J164" s="23" t="s">
        <v>1861</v>
      </c>
      <c r="K164" s="292">
        <v>1</v>
      </c>
    </row>
    <row r="165" spans="1:11" ht="15" customHeight="1" x14ac:dyDescent="0.4">
      <c r="A165" s="23" t="str">
        <v>メサンギウム増殖性糸球体腎炎</v>
      </c>
      <c r="B165" s="23" t="str">
        <v>シート8　（シート9～10には記入しない）</v>
      </c>
      <c r="C165" s="24" t="str">
        <v>病弱</v>
      </c>
      <c r="D165" s="24" t="str">
        <v>なし</v>
      </c>
      <c r="G165" s="31" t="s">
        <v>345</v>
      </c>
      <c r="H165" s="24" t="s">
        <v>2246</v>
      </c>
      <c r="I165" s="32" t="s">
        <v>2223</v>
      </c>
      <c r="J165" s="23" t="s">
        <v>1861</v>
      </c>
      <c r="K165" s="292">
        <v>1</v>
      </c>
    </row>
    <row r="166" spans="1:11" ht="15" customHeight="1" x14ac:dyDescent="0.4">
      <c r="A166" s="23" t="str">
        <v>膜性増殖性糸球体腎炎</v>
      </c>
      <c r="B166" s="23" t="str">
        <v>シート8　（シート9～10には記入しない）</v>
      </c>
      <c r="C166" s="24" t="str">
        <v>病弱</v>
      </c>
      <c r="D166" s="24" t="str">
        <v>なし</v>
      </c>
      <c r="G166" s="31" t="s">
        <v>1316</v>
      </c>
      <c r="H166" s="31" t="s">
        <v>2246</v>
      </c>
      <c r="I166" s="32" t="s">
        <v>2223</v>
      </c>
      <c r="J166" s="23" t="s">
        <v>1861</v>
      </c>
      <c r="K166" s="292">
        <v>1</v>
      </c>
    </row>
    <row r="167" spans="1:11" ht="15" customHeight="1" x14ac:dyDescent="0.4">
      <c r="A167" s="23" t="str">
        <v>紫斑病性腎炎</v>
      </c>
      <c r="B167" s="23" t="str">
        <v>シート8　（シート9～10には記入しない）</v>
      </c>
      <c r="C167" s="24" t="str">
        <v>病弱</v>
      </c>
      <c r="D167" s="24" t="str">
        <v>なし</v>
      </c>
      <c r="G167" s="31" t="s">
        <v>1681</v>
      </c>
      <c r="H167" s="31" t="s">
        <v>2246</v>
      </c>
      <c r="I167" s="32" t="s">
        <v>2223</v>
      </c>
      <c r="J167" s="23" t="s">
        <v>1861</v>
      </c>
      <c r="K167" s="292">
        <v>1</v>
      </c>
    </row>
    <row r="168" spans="1:11" ht="15" customHeight="1" x14ac:dyDescent="0.4">
      <c r="A168" s="23" t="str">
        <v>抗糸球体基底膜腎炎</v>
      </c>
      <c r="B168" s="23" t="str">
        <v>シート8　（シート9～10には記入しない）</v>
      </c>
      <c r="C168" s="24" t="str">
        <v>病弱</v>
      </c>
      <c r="D168" s="24" t="str">
        <v>なし</v>
      </c>
      <c r="G168" s="31" t="s">
        <v>644</v>
      </c>
      <c r="H168" s="24" t="s">
        <v>2246</v>
      </c>
      <c r="I168" s="32" t="s">
        <v>2223</v>
      </c>
      <c r="J168" s="23" t="s">
        <v>1861</v>
      </c>
      <c r="K168" s="292">
        <v>1</v>
      </c>
    </row>
    <row r="169" spans="1:11" ht="15" customHeight="1" x14ac:dyDescent="0.4">
      <c r="A169" s="23" t="str">
        <v>グッドパスチャー症候群</v>
      </c>
      <c r="B169" s="23" t="str">
        <v>シート8　（シート9～10には記入しない）</v>
      </c>
      <c r="C169" s="24" t="str">
        <v>病弱</v>
      </c>
      <c r="D169" s="24" t="str">
        <v>なし</v>
      </c>
      <c r="G169" s="31" t="s">
        <v>151</v>
      </c>
      <c r="H169" s="24" t="s">
        <v>2246</v>
      </c>
      <c r="I169" s="32" t="s">
        <v>2223</v>
      </c>
      <c r="J169" s="23" t="s">
        <v>1861</v>
      </c>
      <c r="K169" s="292">
        <v>1</v>
      </c>
    </row>
    <row r="170" spans="1:11" ht="15" customHeight="1" x14ac:dyDescent="0.4">
      <c r="A170" s="23" t="str">
        <v>慢性糸球体腎炎</v>
      </c>
      <c r="B170" s="23" t="str">
        <v>シート8　（シート9～10には記入しない）</v>
      </c>
      <c r="C170" s="24" t="str">
        <v>病弱</v>
      </c>
      <c r="D170" s="24" t="str">
        <v>なし</v>
      </c>
      <c r="G170" s="31" t="s">
        <v>1326</v>
      </c>
      <c r="H170" s="24" t="s">
        <v>2246</v>
      </c>
      <c r="I170" s="32" t="s">
        <v>2223</v>
      </c>
      <c r="J170" s="23" t="s">
        <v>1861</v>
      </c>
      <c r="K170" s="292">
        <v>1</v>
      </c>
    </row>
    <row r="171" spans="1:11" ht="15" customHeight="1" x14ac:dyDescent="0.4">
      <c r="A171" s="23" t="str">
        <v>アルポート症候群</v>
      </c>
      <c r="B171" s="23" t="str">
        <v>シート8　（シート9～10には記入しない）</v>
      </c>
      <c r="C171" s="24" t="str">
        <v>病弱</v>
      </c>
      <c r="D171" s="24" t="str">
        <v>なし</v>
      </c>
      <c r="G171" s="31" t="s">
        <v>1682</v>
      </c>
      <c r="H171" s="24" t="s">
        <v>2246</v>
      </c>
      <c r="I171" s="32" t="s">
        <v>2223</v>
      </c>
      <c r="J171" s="23" t="s">
        <v>1861</v>
      </c>
      <c r="K171" s="292">
        <v>1</v>
      </c>
    </row>
    <row r="172" spans="1:11" ht="15" customHeight="1" x14ac:dyDescent="0.4">
      <c r="A172" s="23" t="str">
        <v>エプスタイン症候群</v>
      </c>
      <c r="B172" s="23" t="str">
        <v>シート8　（シート9～10には記入しない）</v>
      </c>
      <c r="C172" s="24" t="str">
        <v>病弱</v>
      </c>
      <c r="D172" s="24" t="str">
        <v>なし</v>
      </c>
      <c r="G172" s="31" t="s">
        <v>1683</v>
      </c>
      <c r="H172" s="24" t="s">
        <v>2246</v>
      </c>
      <c r="I172" s="32" t="s">
        <v>2223</v>
      </c>
      <c r="J172" s="23" t="s">
        <v>1861</v>
      </c>
      <c r="K172" s="292">
        <v>1</v>
      </c>
    </row>
    <row r="173" spans="1:11" ht="15" customHeight="1" x14ac:dyDescent="0.4">
      <c r="A173" s="23" t="str">
        <v>ループス腎炎</v>
      </c>
      <c r="B173" s="23" t="str">
        <v>シート8　（シート9～10には記入しない）</v>
      </c>
      <c r="C173" s="24" t="str">
        <v>病弱</v>
      </c>
      <c r="D173" s="24" t="str">
        <v>なし</v>
      </c>
      <c r="G173" s="31" t="s">
        <v>377</v>
      </c>
      <c r="H173" s="24" t="s">
        <v>2246</v>
      </c>
      <c r="I173" s="32" t="s">
        <v>2223</v>
      </c>
      <c r="J173" s="23" t="s">
        <v>1861</v>
      </c>
      <c r="K173" s="292">
        <v>1</v>
      </c>
    </row>
    <row r="174" spans="1:11" ht="15" customHeight="1" x14ac:dyDescent="0.4">
      <c r="A174" s="23" t="str">
        <v>急速進行性糸球体腎炎</v>
      </c>
      <c r="B174" s="23" t="str">
        <v>シート8　（シート9～10には記入しない）</v>
      </c>
      <c r="C174" s="24" t="str">
        <v>病弱</v>
      </c>
      <c r="D174" s="24" t="str">
        <v>なし</v>
      </c>
      <c r="G174" s="31" t="s">
        <v>1684</v>
      </c>
      <c r="H174" s="24" t="s">
        <v>2246</v>
      </c>
      <c r="I174" s="32" t="s">
        <v>2223</v>
      </c>
      <c r="J174" s="23" t="s">
        <v>1861</v>
      </c>
      <c r="K174" s="292">
        <v>1</v>
      </c>
    </row>
    <row r="175" spans="1:11" ht="15" customHeight="1" x14ac:dyDescent="0.4">
      <c r="A175" s="23" t="str">
        <v>顕微鏡的多発血管炎</v>
      </c>
      <c r="B175" s="23" t="str">
        <v>シート8　（シート9～10には記入しない）</v>
      </c>
      <c r="C175" s="24" t="str">
        <v>病弱</v>
      </c>
      <c r="D175" s="24" t="str">
        <v>なし</v>
      </c>
      <c r="G175" s="31" t="s">
        <v>605</v>
      </c>
      <c r="H175" s="24" t="s">
        <v>2246</v>
      </c>
      <c r="I175" s="32" t="s">
        <v>2223</v>
      </c>
      <c r="J175" s="23" t="s">
        <v>1861</v>
      </c>
      <c r="K175" s="292">
        <v>1</v>
      </c>
    </row>
    <row r="176" spans="1:11" ht="15" customHeight="1" x14ac:dyDescent="0.4">
      <c r="A176" s="23" t="str">
        <v>多発血管炎性肉芽腫症</v>
      </c>
      <c r="B176" s="23" t="str">
        <v>シート8　（シート9～10には記入しない）</v>
      </c>
      <c r="C176" s="24" t="str">
        <v>病弱</v>
      </c>
      <c r="D176" s="24" t="str">
        <v>なし</v>
      </c>
      <c r="G176" s="31" t="s">
        <v>1040</v>
      </c>
      <c r="H176" s="24" t="s">
        <v>2246</v>
      </c>
      <c r="I176" s="32" t="s">
        <v>2223</v>
      </c>
      <c r="J176" s="23" t="s">
        <v>1861</v>
      </c>
      <c r="K176" s="292">
        <v>1</v>
      </c>
    </row>
    <row r="177" spans="1:11" ht="15" customHeight="1" x14ac:dyDescent="0.4">
      <c r="A177" s="23" t="str">
        <v>非典型溶血性尿毒症症候群</v>
      </c>
      <c r="B177" s="23" t="str">
        <v>シート8　（シート9～10には記入しない）</v>
      </c>
      <c r="C177" s="24" t="str">
        <v>病弱</v>
      </c>
      <c r="D177" s="24" t="str">
        <v>なし</v>
      </c>
      <c r="G177" s="31" t="s">
        <v>1685</v>
      </c>
      <c r="H177" s="24" t="s">
        <v>2246</v>
      </c>
      <c r="I177" s="32" t="s">
        <v>2223</v>
      </c>
      <c r="J177" s="23" t="s">
        <v>1861</v>
      </c>
      <c r="K177" s="292">
        <v>1</v>
      </c>
    </row>
    <row r="178" spans="1:11" ht="15" customHeight="1" x14ac:dyDescent="0.4">
      <c r="A178" s="23" t="str">
        <v>ネイル・パテラ症候群</v>
      </c>
      <c r="B178" s="23" t="str">
        <v>シート8　（シート9～10には記入しない）</v>
      </c>
      <c r="C178" s="24" t="str">
        <v>病弱</v>
      </c>
      <c r="D178" s="24" t="str">
        <v>なし</v>
      </c>
      <c r="G178" s="31" t="s">
        <v>255</v>
      </c>
      <c r="H178" s="24" t="s">
        <v>2246</v>
      </c>
      <c r="I178" s="32" t="s">
        <v>2223</v>
      </c>
      <c r="J178" s="23" t="s">
        <v>1861</v>
      </c>
      <c r="K178" s="292">
        <v>1</v>
      </c>
    </row>
    <row r="179" spans="1:11" ht="15" customHeight="1" x14ac:dyDescent="0.4">
      <c r="A179" s="23" t="str">
        <v>爪膝蓋症候群</v>
      </c>
      <c r="B179" s="23" t="str">
        <v>シート8　（シート9～10には記入しない）</v>
      </c>
      <c r="C179" s="24" t="str">
        <v>病弱</v>
      </c>
      <c r="D179" s="24" t="str">
        <v>なし</v>
      </c>
      <c r="G179" s="31" t="s">
        <v>1115</v>
      </c>
      <c r="H179" s="24" t="s">
        <v>2246</v>
      </c>
      <c r="I179" s="32" t="s">
        <v>2223</v>
      </c>
      <c r="J179" s="23" t="s">
        <v>1861</v>
      </c>
      <c r="K179" s="292">
        <v>1</v>
      </c>
    </row>
    <row r="180" spans="1:11" ht="15" customHeight="1" x14ac:dyDescent="0.4">
      <c r="A180" s="23" t="str">
        <v>フィブロネクチン腎症</v>
      </c>
      <c r="B180" s="23" t="str">
        <v>シート8　（シート9～10には記入しない）</v>
      </c>
      <c r="C180" s="24" t="str">
        <v>病弱</v>
      </c>
      <c r="D180" s="24" t="str">
        <v>なし</v>
      </c>
      <c r="G180" s="31" t="s">
        <v>297</v>
      </c>
      <c r="H180" s="24" t="s">
        <v>2246</v>
      </c>
      <c r="I180" s="32" t="s">
        <v>2223</v>
      </c>
      <c r="J180" s="23" t="s">
        <v>1861</v>
      </c>
      <c r="K180" s="292">
        <v>1</v>
      </c>
    </row>
    <row r="181" spans="1:11" ht="15" customHeight="1" x14ac:dyDescent="0.4">
      <c r="A181" s="23" t="str">
        <v>リポタンパク糸球体症</v>
      </c>
      <c r="B181" s="23" t="str">
        <v>シート8　（シート9～10には記入しない）</v>
      </c>
      <c r="C181" s="24" t="str">
        <v>病弱</v>
      </c>
      <c r="D181" s="24" t="str">
        <v>なし</v>
      </c>
      <c r="G181" s="31" t="s">
        <v>372</v>
      </c>
      <c r="H181" s="24" t="s">
        <v>2246</v>
      </c>
      <c r="I181" s="32" t="s">
        <v>2223</v>
      </c>
      <c r="J181" s="23" t="s">
        <v>1861</v>
      </c>
      <c r="K181" s="292">
        <v>1</v>
      </c>
    </row>
    <row r="182" spans="1:11" ht="15" customHeight="1" x14ac:dyDescent="0.4">
      <c r="A182" s="23" t="str">
        <v>慢性尿細管間質性腎炎</v>
      </c>
      <c r="B182" s="23" t="str">
        <v>シート8　（シート9～10には記入しない）</v>
      </c>
      <c r="C182" s="24" t="str">
        <v>病弱</v>
      </c>
      <c r="D182" s="24" t="str">
        <v>なし</v>
      </c>
      <c r="G182" s="31" t="s">
        <v>1336</v>
      </c>
      <c r="H182" s="24" t="s">
        <v>2246</v>
      </c>
      <c r="I182" s="32" t="s">
        <v>2223</v>
      </c>
      <c r="J182" s="23" t="s">
        <v>1861</v>
      </c>
      <c r="K182" s="292">
        <v>1</v>
      </c>
    </row>
    <row r="183" spans="1:11" ht="15" customHeight="1" x14ac:dyDescent="0.4">
      <c r="A183" s="23" t="str">
        <v>慢性腎盂腎炎</v>
      </c>
      <c r="B183" s="23" t="str">
        <v>シート8　（シート9～10には記入しない）</v>
      </c>
      <c r="C183" s="24" t="str">
        <v>病弱</v>
      </c>
      <c r="D183" s="24" t="str">
        <v>なし</v>
      </c>
      <c r="G183" s="31" t="s">
        <v>1331</v>
      </c>
      <c r="H183" s="24" t="s">
        <v>2246</v>
      </c>
      <c r="I183" s="32" t="s">
        <v>2223</v>
      </c>
      <c r="J183" s="23" t="s">
        <v>1861</v>
      </c>
      <c r="K183" s="292">
        <v>1</v>
      </c>
    </row>
    <row r="184" spans="1:11" ht="15" customHeight="1" x14ac:dyDescent="0.4">
      <c r="A184" s="23" t="str">
        <v>アミロイド腎</v>
      </c>
      <c r="B184" s="23" t="str">
        <v>シート8　（シート9～10には記入しない）</v>
      </c>
      <c r="C184" s="24" t="str">
        <v>病弱</v>
      </c>
      <c r="D184" s="24" t="str">
        <v>なし</v>
      </c>
      <c r="G184" s="31" t="s">
        <v>83</v>
      </c>
      <c r="H184" s="24" t="s">
        <v>2246</v>
      </c>
      <c r="I184" s="31" t="s">
        <v>2223</v>
      </c>
      <c r="J184" s="23" t="s">
        <v>1861</v>
      </c>
      <c r="K184" s="292">
        <v>1</v>
      </c>
    </row>
    <row r="185" spans="1:11" ht="15" customHeight="1" x14ac:dyDescent="0.4">
      <c r="A185" s="23" t="str">
        <v>家族性若年性高尿酸血症性腎症</v>
      </c>
      <c r="B185" s="23" t="str">
        <v>シート8　（シート9～10には記入しない）</v>
      </c>
      <c r="C185" s="24" t="str">
        <v>病弱</v>
      </c>
      <c r="D185" s="24" t="str">
        <v>なし</v>
      </c>
      <c r="G185" s="31" t="s">
        <v>448</v>
      </c>
      <c r="H185" s="24" t="s">
        <v>2246</v>
      </c>
      <c r="I185" s="32" t="s">
        <v>2223</v>
      </c>
      <c r="J185" s="23" t="s">
        <v>1861</v>
      </c>
      <c r="K185" s="292">
        <v>1</v>
      </c>
    </row>
    <row r="186" spans="1:11" ht="15" customHeight="1" x14ac:dyDescent="0.4">
      <c r="A186" s="23" t="str">
        <v>常染色体優性尿細管間質性腎疾患</v>
      </c>
      <c r="B186" s="23" t="str">
        <v>シート8　（シート9～10には記入しない）</v>
      </c>
      <c r="C186" s="24" t="str">
        <v>病弱</v>
      </c>
      <c r="D186" s="24" t="str">
        <v>なし</v>
      </c>
      <c r="G186" s="31" t="s">
        <v>1686</v>
      </c>
      <c r="H186" s="24" t="s">
        <v>2246</v>
      </c>
      <c r="I186" s="32" t="s">
        <v>2223</v>
      </c>
      <c r="J186" s="23" t="s">
        <v>1861</v>
      </c>
      <c r="K186" s="292">
        <v>1</v>
      </c>
    </row>
    <row r="187" spans="1:11" ht="15" customHeight="1" x14ac:dyDescent="0.4">
      <c r="A187" s="23" t="str">
        <v>ネフロン癆</v>
      </c>
      <c r="B187" s="23" t="str">
        <v>シート8　（シート9～10には記入しない）</v>
      </c>
      <c r="C187" s="24" t="str">
        <v>病弱</v>
      </c>
      <c r="D187" s="24" t="str">
        <v>なし</v>
      </c>
      <c r="G187" s="31" t="s">
        <v>259</v>
      </c>
      <c r="H187" s="24" t="s">
        <v>2246</v>
      </c>
      <c r="I187" s="32" t="s">
        <v>2223</v>
      </c>
      <c r="J187" s="23" t="s">
        <v>1861</v>
      </c>
      <c r="K187" s="292">
        <v>1</v>
      </c>
    </row>
    <row r="188" spans="1:11" ht="15" customHeight="1" x14ac:dyDescent="0.4">
      <c r="A188" s="23" t="str">
        <v>腎血管性高血圧</v>
      </c>
      <c r="B188" s="23" t="str">
        <v>シート8　（シート9～10には記入しない）</v>
      </c>
      <c r="C188" s="24" t="str">
        <v>病弱</v>
      </c>
      <c r="D188" s="24" t="str">
        <v>なし</v>
      </c>
      <c r="G188" s="31" t="s">
        <v>885</v>
      </c>
      <c r="H188" s="24" t="s">
        <v>2246</v>
      </c>
      <c r="I188" s="32" t="s">
        <v>2223</v>
      </c>
      <c r="J188" s="23" t="s">
        <v>1861</v>
      </c>
      <c r="K188" s="292">
        <v>1</v>
      </c>
    </row>
    <row r="189" spans="1:11" ht="15" customHeight="1" x14ac:dyDescent="0.4">
      <c r="A189" s="23" t="str">
        <v>腎静脈血栓症</v>
      </c>
      <c r="B189" s="23" t="str">
        <v>シート8　（シート9～10には記入しない）</v>
      </c>
      <c r="C189" s="24" t="str">
        <v>病弱</v>
      </c>
      <c r="D189" s="24" t="str">
        <v>なし</v>
      </c>
      <c r="G189" s="31" t="s">
        <v>888</v>
      </c>
      <c r="H189" s="24" t="s">
        <v>2246</v>
      </c>
      <c r="I189" s="32" t="s">
        <v>2223</v>
      </c>
      <c r="J189" s="23" t="s">
        <v>1861</v>
      </c>
      <c r="K189" s="292">
        <v>1</v>
      </c>
    </row>
    <row r="190" spans="1:11" ht="15" customHeight="1" x14ac:dyDescent="0.4">
      <c r="A190" s="23" t="str">
        <v>腎動静脈</v>
      </c>
      <c r="B190" s="23" t="str">
        <v>シート8　（シート9～10には記入しない）</v>
      </c>
      <c r="C190" s="24" t="str">
        <v>病弱</v>
      </c>
      <c r="D190" s="24" t="str">
        <v>なし</v>
      </c>
      <c r="G190" s="31" t="s">
        <v>1687</v>
      </c>
      <c r="H190" s="24" t="s">
        <v>2246</v>
      </c>
      <c r="I190" s="32" t="s">
        <v>2223</v>
      </c>
      <c r="J190" s="23" t="s">
        <v>1861</v>
      </c>
      <c r="K190" s="292">
        <v>1</v>
      </c>
    </row>
    <row r="191" spans="1:11" ht="15" customHeight="1" x14ac:dyDescent="0.4">
      <c r="A191" s="23" t="str">
        <v>尿細管性アシドーシス</v>
      </c>
      <c r="B191" s="23" t="str">
        <v>シート8　（シート9～10には記入しない）</v>
      </c>
      <c r="C191" s="24" t="str">
        <v>病弱</v>
      </c>
      <c r="D191" s="24" t="str">
        <v>なし</v>
      </c>
      <c r="G191" s="31" t="s">
        <v>1191</v>
      </c>
      <c r="H191" s="24" t="s">
        <v>2246</v>
      </c>
      <c r="I191" s="32" t="s">
        <v>2223</v>
      </c>
      <c r="J191" s="23" t="s">
        <v>1861</v>
      </c>
      <c r="K191" s="292">
        <v>1</v>
      </c>
    </row>
    <row r="192" spans="1:11" ht="15" customHeight="1" x14ac:dyDescent="0.4">
      <c r="A192" s="23" t="str">
        <v>ギッテルマン症候群</v>
      </c>
      <c r="B192" s="23" t="str">
        <v>シート8　（シート9～10には記入しない）</v>
      </c>
      <c r="C192" s="24" t="str">
        <v>病弱</v>
      </c>
      <c r="D192" s="24" t="str">
        <v>なし</v>
      </c>
      <c r="G192" s="31" t="s">
        <v>148</v>
      </c>
      <c r="H192" s="24" t="s">
        <v>2246</v>
      </c>
      <c r="I192" s="32" t="s">
        <v>2223</v>
      </c>
      <c r="J192" s="23" t="s">
        <v>1861</v>
      </c>
      <c r="K192" s="292">
        <v>1</v>
      </c>
    </row>
    <row r="193" spans="1:11" ht="15" customHeight="1" x14ac:dyDescent="0.4">
      <c r="A193" s="23" t="str">
        <v>バーター症候群</v>
      </c>
      <c r="B193" s="23" t="str">
        <v>シート8　（シート9～10には記入しない）</v>
      </c>
      <c r="C193" s="24" t="str">
        <v>病弱</v>
      </c>
      <c r="D193" s="24" t="str">
        <v>なし</v>
      </c>
      <c r="G193" s="31" t="s">
        <v>264</v>
      </c>
      <c r="H193" s="24" t="s">
        <v>2246</v>
      </c>
      <c r="I193" s="32" t="s">
        <v>2223</v>
      </c>
      <c r="J193" s="23" t="s">
        <v>1861</v>
      </c>
      <c r="K193" s="292">
        <v>1</v>
      </c>
    </row>
    <row r="194" spans="1:11" ht="15" customHeight="1" x14ac:dyDescent="0.4">
      <c r="A194" s="23" t="str">
        <v>腎尿管結石</v>
      </c>
      <c r="B194" s="23" t="str">
        <v>シート8　（シート9～10には記入しない）</v>
      </c>
      <c r="C194" s="24" t="str">
        <v>病弱</v>
      </c>
      <c r="D194" s="24" t="str">
        <v>なし</v>
      </c>
      <c r="G194" s="31" t="s">
        <v>891</v>
      </c>
      <c r="H194" s="24" t="s">
        <v>2246</v>
      </c>
      <c r="I194" s="32" t="s">
        <v>2223</v>
      </c>
      <c r="J194" s="23" t="s">
        <v>1861</v>
      </c>
      <c r="K194" s="292">
        <v>1</v>
      </c>
    </row>
    <row r="195" spans="1:11" ht="15" customHeight="1" x14ac:dyDescent="0.4">
      <c r="A195" s="23" t="str">
        <v>慢性腎不全</v>
      </c>
      <c r="B195" s="23" t="str">
        <v>シート8　（シート9～10には記入しない）</v>
      </c>
      <c r="C195" s="24" t="str">
        <v>病弱</v>
      </c>
      <c r="D195" s="24" t="str">
        <v>なし</v>
      </c>
      <c r="G195" s="31" t="s">
        <v>1330</v>
      </c>
      <c r="H195" s="24" t="s">
        <v>2246</v>
      </c>
      <c r="I195" s="32" t="s">
        <v>2223</v>
      </c>
      <c r="J195" s="23" t="s">
        <v>1861</v>
      </c>
      <c r="K195" s="292">
        <v>1</v>
      </c>
    </row>
    <row r="196" spans="1:11" ht="15" customHeight="1" x14ac:dyDescent="0.4">
      <c r="A196" s="23" t="str">
        <v>多発性嚢胞腎</v>
      </c>
      <c r="B196" s="23" t="str">
        <v>シート8　（シート9～10には記入しない）</v>
      </c>
      <c r="C196" s="24" t="str">
        <v>病弱</v>
      </c>
      <c r="D196" s="24" t="str">
        <v>なし</v>
      </c>
      <c r="G196" s="31" t="s">
        <v>1047</v>
      </c>
      <c r="H196" s="24" t="s">
        <v>2246</v>
      </c>
      <c r="I196" s="32" t="s">
        <v>2223</v>
      </c>
      <c r="J196" s="23" t="s">
        <v>1861</v>
      </c>
      <c r="K196" s="292">
        <v>1</v>
      </c>
    </row>
    <row r="197" spans="1:11" ht="15" customHeight="1" x14ac:dyDescent="0.4">
      <c r="A197" s="23" t="str">
        <v>低形成腎</v>
      </c>
      <c r="B197" s="23" t="str">
        <v>シート8　（シート9～10には記入しない）</v>
      </c>
      <c r="C197" s="24" t="str">
        <v>病弱</v>
      </c>
      <c r="D197" s="24" t="str">
        <v>なし</v>
      </c>
      <c r="G197" s="31" t="s">
        <v>1119</v>
      </c>
      <c r="H197" s="24" t="s">
        <v>2246</v>
      </c>
      <c r="I197" s="32" t="s">
        <v>2223</v>
      </c>
      <c r="J197" s="23" t="s">
        <v>1861</v>
      </c>
      <c r="K197" s="292">
        <v>1</v>
      </c>
    </row>
    <row r="198" spans="1:11" ht="15" customHeight="1" x14ac:dyDescent="0.4">
      <c r="A198" s="23" t="str">
        <v>腎無形成</v>
      </c>
      <c r="B198" s="23" t="str">
        <v>シート8　（シート9～10には記入しない）</v>
      </c>
      <c r="C198" s="24" t="str">
        <v>病弱</v>
      </c>
      <c r="D198" s="24" t="str">
        <v>なし</v>
      </c>
      <c r="G198" s="31" t="s">
        <v>892</v>
      </c>
      <c r="H198" s="24" t="s">
        <v>2246</v>
      </c>
      <c r="I198" s="32" t="s">
        <v>2223</v>
      </c>
      <c r="J198" s="23" t="s">
        <v>1861</v>
      </c>
      <c r="K198" s="292">
        <v>1</v>
      </c>
    </row>
    <row r="199" spans="1:11" ht="15" customHeight="1" x14ac:dyDescent="0.4">
      <c r="A199" s="23" t="str">
        <v>ポッター症候群</v>
      </c>
      <c r="B199" s="23" t="str">
        <v>シート8　（シート9～10には記入しない）</v>
      </c>
      <c r="C199" s="24" t="str">
        <v>病弱</v>
      </c>
      <c r="D199" s="24" t="str">
        <v>なし</v>
      </c>
      <c r="G199" s="31" t="s">
        <v>323</v>
      </c>
      <c r="H199" s="24" t="s">
        <v>2246</v>
      </c>
      <c r="I199" s="32" t="s">
        <v>2223</v>
      </c>
      <c r="J199" s="23" t="s">
        <v>1861</v>
      </c>
      <c r="K199" s="292">
        <v>1</v>
      </c>
    </row>
    <row r="200" spans="1:11" ht="15" customHeight="1" x14ac:dyDescent="0.4">
      <c r="A200" s="23" t="str">
        <v>多嚢胞性異形成腎</v>
      </c>
      <c r="B200" s="23" t="str">
        <v>シート8　（シート9～10には記入しない）</v>
      </c>
      <c r="C200" s="24" t="str">
        <v>病弱</v>
      </c>
      <c r="D200" s="24" t="str">
        <v>なし</v>
      </c>
      <c r="G200" s="31" t="s">
        <v>1037</v>
      </c>
      <c r="H200" s="24" t="s">
        <v>2246</v>
      </c>
      <c r="I200" s="32" t="s">
        <v>2223</v>
      </c>
      <c r="J200" s="23" t="s">
        <v>1861</v>
      </c>
      <c r="K200" s="292">
        <v>1</v>
      </c>
    </row>
    <row r="201" spans="1:11" ht="15" customHeight="1" x14ac:dyDescent="0.4">
      <c r="A201" s="23" t="str">
        <v>寡巨大糸球体症</v>
      </c>
      <c r="B201" s="23" t="str">
        <v>シート8　（シート9～10には記入しない）</v>
      </c>
      <c r="C201" s="24" t="str">
        <v>病弱</v>
      </c>
      <c r="D201" s="24" t="str">
        <v>なし</v>
      </c>
      <c r="G201" s="31" t="s">
        <v>452</v>
      </c>
      <c r="H201" s="24" t="s">
        <v>2246</v>
      </c>
      <c r="I201" s="32" t="s">
        <v>2223</v>
      </c>
      <c r="J201" s="23" t="s">
        <v>1861</v>
      </c>
      <c r="K201" s="292">
        <v>1</v>
      </c>
    </row>
    <row r="202" spans="1:11" ht="15" customHeight="1" x14ac:dyDescent="0.4">
      <c r="A202" s="23" t="str">
        <v>腎奇形</v>
      </c>
      <c r="B202" s="23" t="str">
        <v>シート8　（シート9～10には記入しない）</v>
      </c>
      <c r="C202" s="24" t="str">
        <v>病弱</v>
      </c>
      <c r="D202" s="24" t="str">
        <v>なし</v>
      </c>
      <c r="G202" s="31" t="s">
        <v>884</v>
      </c>
      <c r="H202" s="24" t="s">
        <v>2246</v>
      </c>
      <c r="I202" s="32" t="s">
        <v>2223</v>
      </c>
      <c r="J202" s="23" t="s">
        <v>1861</v>
      </c>
      <c r="K202" s="292">
        <v>1</v>
      </c>
    </row>
    <row r="203" spans="1:11" ht="15" customHeight="1" x14ac:dyDescent="0.4">
      <c r="A203" s="23" t="str">
        <v>閉塞性尿路疾患</v>
      </c>
      <c r="B203" s="23" t="str">
        <v>シート8　（シート9～10には記入しない）</v>
      </c>
      <c r="C203" s="24" t="str">
        <v>病弱</v>
      </c>
      <c r="D203" s="24" t="str">
        <v>なし</v>
      </c>
      <c r="G203" s="31" t="s">
        <v>1299</v>
      </c>
      <c r="H203" s="24" t="s">
        <v>2246</v>
      </c>
      <c r="I203" s="32" t="s">
        <v>2223</v>
      </c>
      <c r="J203" s="23" t="s">
        <v>1861</v>
      </c>
      <c r="K203" s="292">
        <v>1</v>
      </c>
    </row>
    <row r="204" spans="1:11" ht="15" customHeight="1" x14ac:dyDescent="0.4">
      <c r="A204" s="23" t="str">
        <v>尿管逆流</v>
      </c>
      <c r="B204" s="23" t="str">
        <v>シート8　（シート9～10には記入しない）</v>
      </c>
      <c r="C204" s="24" t="str">
        <v>病弱</v>
      </c>
      <c r="D204" s="24" t="str">
        <v>なし</v>
      </c>
      <c r="G204" s="31" t="s">
        <v>1689</v>
      </c>
      <c r="H204" s="24" t="s">
        <v>2246</v>
      </c>
      <c r="I204" s="32" t="s">
        <v>2223</v>
      </c>
      <c r="J204" s="23" t="s">
        <v>1861</v>
      </c>
      <c r="K204" s="292">
        <v>1</v>
      </c>
    </row>
    <row r="205" spans="1:11" ht="15" customHeight="1" x14ac:dyDescent="0.4">
      <c r="A205" s="23" t="str">
        <v>尿路奇形</v>
      </c>
      <c r="B205" s="23" t="str">
        <v>シート8　（シート9～10には記入しない）</v>
      </c>
      <c r="C205" s="24" t="str">
        <v>病弱</v>
      </c>
      <c r="D205" s="24" t="str">
        <v>なし</v>
      </c>
      <c r="G205" s="31" t="s">
        <v>1195</v>
      </c>
      <c r="H205" s="24" t="s">
        <v>2246</v>
      </c>
      <c r="I205" s="32" t="s">
        <v>2223</v>
      </c>
      <c r="J205" s="23" t="s">
        <v>1861</v>
      </c>
      <c r="K205" s="292">
        <v>1</v>
      </c>
    </row>
    <row r="206" spans="1:11" ht="15" customHeight="1" x14ac:dyDescent="0.4">
      <c r="A206" s="23" t="str">
        <v>萎縮腎</v>
      </c>
      <c r="B206" s="23" t="str">
        <v>シート8　（シート9～10には記入しない）</v>
      </c>
      <c r="C206" s="24" t="str">
        <v>病弱</v>
      </c>
      <c r="D206" s="24" t="str">
        <v>なし</v>
      </c>
      <c r="G206" s="31" t="s">
        <v>409</v>
      </c>
      <c r="H206" s="24" t="s">
        <v>2246</v>
      </c>
      <c r="I206" s="32" t="s">
        <v>2223</v>
      </c>
      <c r="J206" s="23" t="s">
        <v>1861</v>
      </c>
      <c r="K206" s="292">
        <v>1</v>
      </c>
    </row>
    <row r="207" spans="1:11" ht="15" customHeight="1" x14ac:dyDescent="0.4">
      <c r="A207" s="23" t="str">
        <v>ファンコーニ症候群</v>
      </c>
      <c r="B207" s="23" t="str">
        <v>シート8　（シート9～10には記入しない）</v>
      </c>
      <c r="C207" s="24" t="str">
        <v>病弱</v>
      </c>
      <c r="D207" s="24" t="str">
        <v>なし</v>
      </c>
      <c r="G207" s="31" t="s">
        <v>295</v>
      </c>
      <c r="H207" s="24" t="s">
        <v>2246</v>
      </c>
      <c r="I207" s="32" t="s">
        <v>2223</v>
      </c>
      <c r="J207" s="23" t="s">
        <v>1861</v>
      </c>
      <c r="K207" s="292">
        <v>1</v>
      </c>
    </row>
    <row r="208" spans="1:11" ht="15" customHeight="1" x14ac:dyDescent="0.4">
      <c r="A208" s="23" t="str">
        <v>ロウ症候群</v>
      </c>
      <c r="B208" s="23" t="str">
        <v>シート8　（シート9～10には記入しない）</v>
      </c>
      <c r="C208" s="24" t="str">
        <v>病弱</v>
      </c>
      <c r="D208" s="24" t="str">
        <v>なし</v>
      </c>
      <c r="G208" s="31" t="s">
        <v>387</v>
      </c>
      <c r="H208" s="24" t="s">
        <v>2246</v>
      </c>
      <c r="I208" s="32" t="s">
        <v>2223</v>
      </c>
      <c r="J208" s="23" t="s">
        <v>1861</v>
      </c>
      <c r="K208" s="292">
        <v>1</v>
      </c>
    </row>
    <row r="209" spans="1:11" ht="15" customHeight="1" x14ac:dyDescent="0.4">
      <c r="A209" s="23" t="str">
        <v>気道狭窄</v>
      </c>
      <c r="B209" s="23" t="str">
        <v>シート8　（シート9～10には記入しない）</v>
      </c>
      <c r="C209" s="24" t="str">
        <v>病弱</v>
      </c>
      <c r="D209" s="24" t="str">
        <v>なし</v>
      </c>
      <c r="G209" s="31" t="s">
        <v>519</v>
      </c>
      <c r="H209" s="24" t="s">
        <v>2246</v>
      </c>
      <c r="I209" s="32" t="s">
        <v>2223</v>
      </c>
      <c r="J209" s="23" t="s">
        <v>1861</v>
      </c>
      <c r="K209" s="292">
        <v>1</v>
      </c>
    </row>
    <row r="210" spans="1:11" ht="15" customHeight="1" x14ac:dyDescent="0.4">
      <c r="A210" s="23" t="str">
        <v>気管支喘息</v>
      </c>
      <c r="B210" s="23" t="str">
        <v>シート8　（シート9～10には記入しない）</v>
      </c>
      <c r="C210" s="24" t="str">
        <v>病弱</v>
      </c>
      <c r="D210" s="24" t="str">
        <v>なし</v>
      </c>
      <c r="G210" s="31" t="s">
        <v>518</v>
      </c>
      <c r="H210" s="24" t="s">
        <v>2246</v>
      </c>
      <c r="I210" s="32" t="s">
        <v>2223</v>
      </c>
      <c r="J210" s="23" t="s">
        <v>1861</v>
      </c>
      <c r="K210" s="292">
        <v>1</v>
      </c>
    </row>
    <row r="211" spans="1:11" ht="15" customHeight="1" x14ac:dyDescent="0.4">
      <c r="A211" s="23" t="str">
        <v>先天性中枢性低換気症候群</v>
      </c>
      <c r="B211" s="23" t="str">
        <v>シート8　（シート9～10には記入しない）</v>
      </c>
      <c r="C211" s="24" t="str">
        <v>病弱</v>
      </c>
      <c r="D211" s="24" t="str">
        <v>なし</v>
      </c>
      <c r="G211" s="31" t="s">
        <v>978</v>
      </c>
      <c r="H211" s="24" t="s">
        <v>2246</v>
      </c>
      <c r="I211" s="32" t="s">
        <v>2223</v>
      </c>
      <c r="J211" s="23" t="s">
        <v>1861</v>
      </c>
      <c r="K211" s="292">
        <v>1</v>
      </c>
    </row>
    <row r="212" spans="1:11" ht="15" customHeight="1" x14ac:dyDescent="0.4">
      <c r="A212" s="23" t="str">
        <v>特発性間質性肺炎</v>
      </c>
      <c r="B212" s="23" t="str">
        <v>シート8　（シート9～10には記入しない）</v>
      </c>
      <c r="C212" s="24" t="str">
        <v>病弱</v>
      </c>
      <c r="D212" s="24" t="str">
        <v>なし</v>
      </c>
      <c r="G212" s="31" t="s">
        <v>1152</v>
      </c>
      <c r="H212" s="24" t="s">
        <v>2246</v>
      </c>
      <c r="I212" s="32" t="s">
        <v>2223</v>
      </c>
      <c r="J212" s="23" t="s">
        <v>1861</v>
      </c>
      <c r="K212" s="292">
        <v>1</v>
      </c>
    </row>
    <row r="213" spans="1:11" ht="15" customHeight="1" x14ac:dyDescent="0.4">
      <c r="A213" s="23" t="str">
        <v>先天性肺胞蛋白症</v>
      </c>
      <c r="B213" s="23" t="str">
        <v>シート8　（シート9～10には記入しない）</v>
      </c>
      <c r="C213" s="24" t="str">
        <v>病弱</v>
      </c>
      <c r="D213" s="24" t="str">
        <v>なし</v>
      </c>
      <c r="G213" s="31" t="s">
        <v>1690</v>
      </c>
      <c r="H213" s="24" t="s">
        <v>2246</v>
      </c>
      <c r="I213" s="32" t="s">
        <v>2223</v>
      </c>
      <c r="J213" s="23" t="s">
        <v>1861</v>
      </c>
      <c r="K213" s="292">
        <v>1</v>
      </c>
    </row>
    <row r="214" spans="1:11" ht="15" customHeight="1" x14ac:dyDescent="0.4">
      <c r="A214" s="23" t="str">
        <v>先天性間質性肺炎</v>
      </c>
      <c r="B214" s="23" t="str">
        <v>シート8　（シート9～10には記入しない）</v>
      </c>
      <c r="C214" s="24" t="str">
        <v>病弱</v>
      </c>
      <c r="D214" s="24" t="str">
        <v>なし</v>
      </c>
      <c r="G214" s="31" t="s">
        <v>2303</v>
      </c>
      <c r="H214" s="24" t="s">
        <v>2246</v>
      </c>
      <c r="I214" s="32" t="s">
        <v>2223</v>
      </c>
      <c r="J214" s="23" t="s">
        <v>1861</v>
      </c>
      <c r="K214" s="292">
        <v>1</v>
      </c>
    </row>
    <row r="215" spans="1:11" ht="15" customHeight="1" x14ac:dyDescent="0.4">
      <c r="A215" s="23" t="str">
        <v>肺胞微石症</v>
      </c>
      <c r="B215" s="23" t="str">
        <v>シート8　（シート9～10には記入しない）</v>
      </c>
      <c r="C215" s="24" t="str">
        <v>病弱</v>
      </c>
      <c r="D215" s="24" t="str">
        <v>なし</v>
      </c>
      <c r="G215" s="31" t="s">
        <v>1221</v>
      </c>
      <c r="H215" s="24" t="s">
        <v>2246</v>
      </c>
      <c r="I215" s="32" t="s">
        <v>2223</v>
      </c>
      <c r="J215" s="23" t="s">
        <v>1861</v>
      </c>
      <c r="K215" s="292">
        <v>1</v>
      </c>
    </row>
    <row r="216" spans="1:11" ht="15" customHeight="1" x14ac:dyDescent="0.4">
      <c r="A216" s="23" t="str">
        <v>線毛機能不全症候群</v>
      </c>
      <c r="B216" s="23" t="str">
        <v>シート8　（シート9～10には記入しない）</v>
      </c>
      <c r="C216" s="24" t="str">
        <v>病弱</v>
      </c>
      <c r="D216" s="24" t="str">
        <v>なし</v>
      </c>
      <c r="G216" s="31" t="s">
        <v>996</v>
      </c>
      <c r="H216" s="24" t="s">
        <v>2246</v>
      </c>
      <c r="I216" s="32" t="s">
        <v>2223</v>
      </c>
      <c r="J216" s="23" t="s">
        <v>1861</v>
      </c>
      <c r="K216" s="292">
        <v>1</v>
      </c>
    </row>
    <row r="217" spans="1:11" ht="15" customHeight="1" x14ac:dyDescent="0.4">
      <c r="A217" s="23" t="str">
        <v>カルタゲナー症候群</v>
      </c>
      <c r="B217" s="23" t="str">
        <v>シート8　（シート9～10には記入しない）</v>
      </c>
      <c r="C217" s="24" t="str">
        <v>病弱</v>
      </c>
      <c r="D217" s="24" t="str">
        <v>なし</v>
      </c>
      <c r="G217" s="31" t="s">
        <v>138</v>
      </c>
      <c r="H217" s="24" t="s">
        <v>2246</v>
      </c>
      <c r="I217" s="32" t="s">
        <v>2223</v>
      </c>
      <c r="J217" s="23" t="s">
        <v>1861</v>
      </c>
      <c r="K217" s="292">
        <v>1</v>
      </c>
    </row>
    <row r="218" spans="1:11" ht="15" customHeight="1" x14ac:dyDescent="0.4">
      <c r="A218" s="23" t="str">
        <v>嚢胞性線維症</v>
      </c>
      <c r="B218" s="23" t="str">
        <v>シート8　（シート9～10には記入しない）</v>
      </c>
      <c r="C218" s="24" t="str">
        <v>病弱</v>
      </c>
      <c r="D218" s="24" t="str">
        <v>なし</v>
      </c>
      <c r="G218" s="31" t="s">
        <v>1691</v>
      </c>
      <c r="H218" s="24" t="s">
        <v>2246</v>
      </c>
      <c r="I218" s="32" t="s">
        <v>2223</v>
      </c>
      <c r="J218" s="23" t="s">
        <v>1861</v>
      </c>
      <c r="K218" s="292">
        <v>1</v>
      </c>
    </row>
    <row r="219" spans="1:11" ht="15" customHeight="1" x14ac:dyDescent="0.4">
      <c r="A219" s="23" t="str">
        <v>気管支拡張症</v>
      </c>
      <c r="B219" s="23" t="str">
        <v>シート8　（シート9～10には記入しない）</v>
      </c>
      <c r="C219" s="24" t="str">
        <v>病弱</v>
      </c>
      <c r="D219" s="24" t="str">
        <v>なし</v>
      </c>
      <c r="G219" s="31" t="s">
        <v>516</v>
      </c>
      <c r="H219" s="24" t="s">
        <v>2246</v>
      </c>
      <c r="I219" s="32" t="s">
        <v>2223</v>
      </c>
      <c r="J219" s="23" t="s">
        <v>1861</v>
      </c>
      <c r="K219" s="292">
        <v>1</v>
      </c>
    </row>
    <row r="220" spans="1:11" ht="15" customHeight="1" x14ac:dyDescent="0.4">
      <c r="A220" s="23" t="str">
        <v>特発性肺ヘモジデローシス</v>
      </c>
      <c r="B220" s="23" t="str">
        <v>シート8　（シート9～10には記入しない）</v>
      </c>
      <c r="C220" s="24" t="str">
        <v>病弱</v>
      </c>
      <c r="D220" s="24" t="str">
        <v>なし</v>
      </c>
      <c r="G220" s="31" t="s">
        <v>1160</v>
      </c>
      <c r="H220" s="24" t="s">
        <v>2246</v>
      </c>
      <c r="I220" s="32" t="s">
        <v>2223</v>
      </c>
      <c r="J220" s="23" t="s">
        <v>1861</v>
      </c>
      <c r="K220" s="292">
        <v>1</v>
      </c>
    </row>
    <row r="221" spans="1:11" ht="15" customHeight="1" x14ac:dyDescent="0.4">
      <c r="A221" s="23" t="str">
        <v>慢性肺疾患</v>
      </c>
      <c r="B221" s="23" t="str">
        <v>シート8　（シート9～10には記入しない）</v>
      </c>
      <c r="C221" s="24" t="str">
        <v>病弱</v>
      </c>
      <c r="D221" s="24" t="str">
        <v>なし</v>
      </c>
      <c r="G221" s="31" t="s">
        <v>1337</v>
      </c>
      <c r="H221" s="24" t="s">
        <v>2246</v>
      </c>
      <c r="I221" s="32" t="s">
        <v>2223</v>
      </c>
      <c r="J221" s="23" t="s">
        <v>1861</v>
      </c>
      <c r="K221" s="292">
        <v>1</v>
      </c>
    </row>
    <row r="222" spans="1:11" ht="15" customHeight="1" x14ac:dyDescent="0.4">
      <c r="A222" s="23" t="str">
        <v>閉塞性細気管支炎</v>
      </c>
      <c r="B222" s="23" t="str">
        <v>シート8　（シート9～10には記入しない）</v>
      </c>
      <c r="C222" s="24" t="str">
        <v>病弱</v>
      </c>
      <c r="D222" s="24" t="str">
        <v>なし</v>
      </c>
      <c r="G222" s="31" t="s">
        <v>1692</v>
      </c>
      <c r="H222" s="24" t="s">
        <v>2246</v>
      </c>
      <c r="I222" s="32" t="s">
        <v>2223</v>
      </c>
      <c r="J222" s="23" t="s">
        <v>1861</v>
      </c>
      <c r="K222" s="292">
        <v>1</v>
      </c>
    </row>
    <row r="223" spans="1:11" ht="15" customHeight="1" x14ac:dyDescent="0.4">
      <c r="A223" s="23" t="str">
        <v>先天性横隔膜ヘルニア</v>
      </c>
      <c r="B223" s="23" t="str">
        <v>シート8　（シート9～10には記入しない）</v>
      </c>
      <c r="C223" s="24" t="str">
        <v>病弱</v>
      </c>
      <c r="D223" s="24" t="str">
        <v>なし</v>
      </c>
      <c r="G223" s="31" t="s">
        <v>1693</v>
      </c>
      <c r="H223" s="24" t="s">
        <v>2246</v>
      </c>
      <c r="I223" s="31" t="s">
        <v>2223</v>
      </c>
      <c r="J223" s="23" t="s">
        <v>1861</v>
      </c>
      <c r="K223" s="292">
        <v>1</v>
      </c>
    </row>
    <row r="224" spans="1:11" ht="15" customHeight="1" x14ac:dyDescent="0.4">
      <c r="A224" s="23" t="str">
        <v>先天性囊胞性肺疾患</v>
      </c>
      <c r="B224" s="23" t="str">
        <v>シート8　（シート9～10には記入しない）</v>
      </c>
      <c r="C224" s="24" t="str">
        <v>病弱</v>
      </c>
      <c r="D224" s="24" t="str">
        <v>なし</v>
      </c>
      <c r="G224" s="31" t="s">
        <v>989</v>
      </c>
      <c r="H224" s="24" t="s">
        <v>2246</v>
      </c>
      <c r="I224" s="32" t="s">
        <v>2223</v>
      </c>
      <c r="J224" s="23" t="s">
        <v>1861</v>
      </c>
      <c r="K224" s="292">
        <v>1</v>
      </c>
    </row>
    <row r="225" spans="1:11" ht="15" customHeight="1" x14ac:dyDescent="0.4">
      <c r="A225" s="23" t="str">
        <v>洞不全症候群</v>
      </c>
      <c r="B225" s="23" t="str">
        <v>シート8　（シート9～10には記入しない）</v>
      </c>
      <c r="C225" s="24" t="str">
        <v>病弱</v>
      </c>
      <c r="D225" s="24" t="str">
        <v>なし</v>
      </c>
      <c r="G225" s="31" t="s">
        <v>1148</v>
      </c>
      <c r="H225" s="24" t="s">
        <v>2246</v>
      </c>
      <c r="I225" s="32" t="s">
        <v>2223</v>
      </c>
      <c r="J225" s="23" t="s">
        <v>1861</v>
      </c>
      <c r="K225" s="292">
        <v>1</v>
      </c>
    </row>
    <row r="226" spans="1:11" ht="15" customHeight="1" x14ac:dyDescent="0.4">
      <c r="A226" s="23" t="str">
        <v>完全房室ブロック</v>
      </c>
      <c r="B226" s="23" t="str">
        <v>シート8　（シート9～10には記入しない）</v>
      </c>
      <c r="C226" s="24" t="str">
        <v>病弱</v>
      </c>
      <c r="D226" s="24" t="str">
        <v>なし</v>
      </c>
      <c r="G226" s="31" t="s">
        <v>492</v>
      </c>
      <c r="H226" s="24" t="s">
        <v>2246</v>
      </c>
      <c r="I226" s="32" t="s">
        <v>2223</v>
      </c>
      <c r="J226" s="23" t="s">
        <v>1861</v>
      </c>
      <c r="K226" s="292">
        <v>1</v>
      </c>
    </row>
    <row r="227" spans="1:11" ht="15" customHeight="1" x14ac:dyDescent="0.4">
      <c r="A227" s="23" t="str">
        <v>脚ブロック</v>
      </c>
      <c r="B227" s="23" t="str">
        <v>シート8　（シート9～10には記入しない）</v>
      </c>
      <c r="C227" s="24" t="str">
        <v>病弱</v>
      </c>
      <c r="D227" s="24" t="str">
        <v>なし</v>
      </c>
      <c r="G227" s="31" t="s">
        <v>535</v>
      </c>
      <c r="H227" s="24" t="s">
        <v>2246</v>
      </c>
      <c r="I227" s="32" t="s">
        <v>2223</v>
      </c>
      <c r="J227" s="23" t="s">
        <v>1861</v>
      </c>
      <c r="K227" s="292">
        <v>1</v>
      </c>
    </row>
    <row r="228" spans="1:11" ht="15" customHeight="1" x14ac:dyDescent="0.4">
      <c r="A228" s="23" t="str">
        <v>多源性心室期外収縮</v>
      </c>
      <c r="B228" s="23" t="str">
        <v>シート8　（シート9～10には記入しない）</v>
      </c>
      <c r="C228" s="24" t="str">
        <v>病弱</v>
      </c>
      <c r="D228" s="24" t="str">
        <v>なし</v>
      </c>
      <c r="G228" s="31" t="s">
        <v>1033</v>
      </c>
      <c r="H228" s="24" t="s">
        <v>2246</v>
      </c>
      <c r="I228" s="32" t="s">
        <v>2223</v>
      </c>
      <c r="J228" s="23" t="s">
        <v>1861</v>
      </c>
      <c r="K228" s="292">
        <v>1</v>
      </c>
    </row>
    <row r="229" spans="1:11" ht="15" customHeight="1" x14ac:dyDescent="0.4">
      <c r="A229" s="23" t="str">
        <v>WPW症候群</v>
      </c>
      <c r="B229" s="23" t="str">
        <v>シート8　（シート9～10には記入しない）</v>
      </c>
      <c r="C229" s="24" t="str">
        <v>病弱</v>
      </c>
      <c r="D229" s="24" t="str">
        <v>なし</v>
      </c>
      <c r="G229" s="31" t="s">
        <v>2304</v>
      </c>
      <c r="H229" s="24" t="s">
        <v>2246</v>
      </c>
      <c r="I229" s="32" t="s">
        <v>2223</v>
      </c>
      <c r="J229" s="23" t="s">
        <v>1861</v>
      </c>
      <c r="K229" s="292">
        <v>1</v>
      </c>
    </row>
    <row r="230" spans="1:11" ht="15" customHeight="1" x14ac:dyDescent="0.4">
      <c r="A230" s="23" t="str">
        <v>多源性心房頻拍</v>
      </c>
      <c r="B230" s="23" t="str">
        <v>シート8　（シート9～10には記入しない）</v>
      </c>
      <c r="C230" s="24" t="str">
        <v>病弱</v>
      </c>
      <c r="D230" s="24" t="str">
        <v>なし</v>
      </c>
      <c r="G230" s="31" t="s">
        <v>1034</v>
      </c>
      <c r="H230" s="24" t="s">
        <v>2246</v>
      </c>
      <c r="I230" s="32" t="s">
        <v>2223</v>
      </c>
      <c r="J230" s="23" t="s">
        <v>1861</v>
      </c>
      <c r="K230" s="292">
        <v>1</v>
      </c>
    </row>
    <row r="231" spans="1:11" ht="15" customHeight="1" x14ac:dyDescent="0.4">
      <c r="A231" s="23" t="str">
        <v>上室頻拍</v>
      </c>
      <c r="B231" s="23" t="str">
        <v>シート8　（シート9～10には記入しない）</v>
      </c>
      <c r="C231" s="24" t="str">
        <v>病弱</v>
      </c>
      <c r="D231" s="24" t="str">
        <v>なし</v>
      </c>
      <c r="G231" s="31" t="s">
        <v>806</v>
      </c>
      <c r="H231" s="24" t="s">
        <v>2246</v>
      </c>
      <c r="I231" s="32" t="s">
        <v>2223</v>
      </c>
      <c r="J231" s="23" t="s">
        <v>1861</v>
      </c>
      <c r="K231" s="292">
        <v>1</v>
      </c>
    </row>
    <row r="232" spans="1:11" ht="15" customHeight="1" x14ac:dyDescent="0.4">
      <c r="A232" s="23" t="str">
        <v>ベラパミル感受性心室頻拍</v>
      </c>
      <c r="B232" s="23" t="str">
        <v>シート8　（シート9～10には記入しない）</v>
      </c>
      <c r="C232" s="24" t="str">
        <v>病弱</v>
      </c>
      <c r="D232" s="24" t="str">
        <v>なし</v>
      </c>
      <c r="G232" s="31" t="s">
        <v>316</v>
      </c>
      <c r="H232" s="24" t="s">
        <v>2246</v>
      </c>
      <c r="I232" s="32" t="s">
        <v>2223</v>
      </c>
      <c r="J232" s="23" t="s">
        <v>1861</v>
      </c>
      <c r="K232" s="292">
        <v>1</v>
      </c>
    </row>
    <row r="233" spans="1:11" ht="15" customHeight="1" x14ac:dyDescent="0.4">
      <c r="A233" s="23" t="str">
        <v>カテコラミン誘発多形性心室頻拍</v>
      </c>
      <c r="B233" s="23" t="str">
        <v>シート8　（シート9～10には記入しない）</v>
      </c>
      <c r="C233" s="24" t="str">
        <v>病弱</v>
      </c>
      <c r="D233" s="24" t="str">
        <v>なし</v>
      </c>
      <c r="G233" s="31" t="s">
        <v>132</v>
      </c>
      <c r="H233" s="24" t="s">
        <v>2246</v>
      </c>
      <c r="I233" s="32" t="s">
        <v>2223</v>
      </c>
      <c r="J233" s="23" t="s">
        <v>1861</v>
      </c>
      <c r="K233" s="292">
        <v>1</v>
      </c>
    </row>
    <row r="234" spans="1:11" ht="15" customHeight="1" x14ac:dyDescent="0.4">
      <c r="A234" s="23" t="str">
        <v>心室頻拍</v>
      </c>
      <c r="B234" s="23" t="str">
        <v>シート8　（シート9～10には記入しない）</v>
      </c>
      <c r="C234" s="24" t="str">
        <v>病弱</v>
      </c>
      <c r="D234" s="24" t="str">
        <v>なし</v>
      </c>
      <c r="G234" s="31" t="s">
        <v>834</v>
      </c>
      <c r="H234" s="24" t="s">
        <v>2246</v>
      </c>
      <c r="I234" s="32" t="s">
        <v>2223</v>
      </c>
      <c r="J234" s="23" t="s">
        <v>1861</v>
      </c>
      <c r="K234" s="292">
        <v>1</v>
      </c>
    </row>
    <row r="235" spans="1:11" ht="15" customHeight="1" x14ac:dyDescent="0.4">
      <c r="A235" s="23" t="str">
        <v>心房粗動</v>
      </c>
      <c r="B235" s="23" t="str">
        <v>シート8　（シート9～10には記入しない）</v>
      </c>
      <c r="C235" s="24" t="str">
        <v>病弱</v>
      </c>
      <c r="D235" s="24" t="str">
        <v>なし</v>
      </c>
      <c r="G235" s="31" t="s">
        <v>841</v>
      </c>
      <c r="H235" s="24" t="s">
        <v>2246</v>
      </c>
      <c r="I235" s="32" t="s">
        <v>2223</v>
      </c>
      <c r="J235" s="23" t="s">
        <v>1861</v>
      </c>
      <c r="K235" s="292">
        <v>1</v>
      </c>
    </row>
    <row r="236" spans="1:11" ht="15" customHeight="1" x14ac:dyDescent="0.4">
      <c r="A236" s="23" t="str">
        <v>心房細動</v>
      </c>
      <c r="B236" s="23" t="str">
        <v>シート8　（シート9～10には記入しない）</v>
      </c>
      <c r="C236" s="24" t="str">
        <v>病弱</v>
      </c>
      <c r="D236" s="24" t="str">
        <v>なし</v>
      </c>
      <c r="G236" s="31" t="s">
        <v>840</v>
      </c>
      <c r="H236" s="24" t="s">
        <v>2246</v>
      </c>
      <c r="I236" s="32" t="s">
        <v>2223</v>
      </c>
      <c r="J236" s="23" t="s">
        <v>1861</v>
      </c>
      <c r="K236" s="292">
        <v>1</v>
      </c>
    </row>
    <row r="237" spans="1:11" ht="15" customHeight="1" x14ac:dyDescent="0.4">
      <c r="A237" s="23" t="str">
        <v>心室細動</v>
      </c>
      <c r="B237" s="23" t="str">
        <v>シート8　（シート9～10には記入しない）</v>
      </c>
      <c r="C237" s="24" t="str">
        <v>病弱</v>
      </c>
      <c r="D237" s="24" t="str">
        <v>なし</v>
      </c>
      <c r="G237" s="31" t="s">
        <v>831</v>
      </c>
      <c r="H237" s="24" t="s">
        <v>2246</v>
      </c>
      <c r="I237" s="32" t="s">
        <v>2223</v>
      </c>
      <c r="J237" s="23" t="s">
        <v>1861</v>
      </c>
      <c r="K237" s="292">
        <v>1</v>
      </c>
    </row>
    <row r="238" spans="1:11" ht="15" customHeight="1" x14ac:dyDescent="0.4">
      <c r="A238" s="23" t="str">
        <v>QT延長症候群</v>
      </c>
      <c r="B238" s="23" t="str">
        <v>シート8　（シート9～10には記入しない）</v>
      </c>
      <c r="C238" s="24" t="str">
        <v>病弱</v>
      </c>
      <c r="D238" s="24" t="str">
        <v>なし</v>
      </c>
      <c r="G238" s="31" t="s">
        <v>2305</v>
      </c>
      <c r="H238" s="24" t="s">
        <v>2246</v>
      </c>
      <c r="I238" s="32" t="s">
        <v>2223</v>
      </c>
      <c r="J238" s="23" t="s">
        <v>1861</v>
      </c>
      <c r="K238" s="292">
        <v>1</v>
      </c>
    </row>
    <row r="239" spans="1:11" ht="15" customHeight="1" x14ac:dyDescent="0.4">
      <c r="A239" s="23" t="str">
        <v>肥大型心筋症</v>
      </c>
      <c r="B239" s="23" t="str">
        <v>シート8　（シート9～10には記入しない）</v>
      </c>
      <c r="C239" s="24" t="str">
        <v>病弱</v>
      </c>
      <c r="D239" s="24" t="str">
        <v>なし</v>
      </c>
      <c r="G239" s="31" t="s">
        <v>1247</v>
      </c>
      <c r="H239" s="24" t="s">
        <v>2246</v>
      </c>
      <c r="I239" s="32" t="s">
        <v>2223</v>
      </c>
      <c r="J239" s="23" t="s">
        <v>1861</v>
      </c>
      <c r="K239" s="292">
        <v>1</v>
      </c>
    </row>
    <row r="240" spans="1:11" ht="15" customHeight="1" x14ac:dyDescent="0.4">
      <c r="A240" s="23" t="str">
        <v>不整脈源性右室心筋症</v>
      </c>
      <c r="B240" s="23" t="str">
        <v>シート8　（シート9～10には記入しない）</v>
      </c>
      <c r="C240" s="24" t="str">
        <v>病弱</v>
      </c>
      <c r="D240" s="24" t="str">
        <v>なし</v>
      </c>
      <c r="G240" s="31" t="s">
        <v>1274</v>
      </c>
      <c r="H240" s="24" t="s">
        <v>2246</v>
      </c>
      <c r="I240" s="32" t="s">
        <v>2223</v>
      </c>
      <c r="J240" s="23" t="s">
        <v>1861</v>
      </c>
      <c r="K240" s="292">
        <v>1</v>
      </c>
    </row>
    <row r="241" spans="1:11" ht="15" customHeight="1" x14ac:dyDescent="0.4">
      <c r="A241" s="23" t="str">
        <v>心筋緻密化障害</v>
      </c>
      <c r="B241" s="23" t="str">
        <v>シート8　（シート9～10には記入しない）</v>
      </c>
      <c r="C241" s="24" t="str">
        <v>病弱</v>
      </c>
      <c r="D241" s="24" t="str">
        <v>なし</v>
      </c>
      <c r="G241" s="31" t="s">
        <v>829</v>
      </c>
      <c r="H241" s="24" t="s">
        <v>2246</v>
      </c>
      <c r="I241" s="32" t="s">
        <v>2223</v>
      </c>
      <c r="J241" s="23" t="s">
        <v>1861</v>
      </c>
      <c r="K241" s="292">
        <v>1</v>
      </c>
    </row>
    <row r="242" spans="1:11" ht="15" customHeight="1" x14ac:dyDescent="0.4">
      <c r="A242" s="23" t="str">
        <v>拡張型心筋症</v>
      </c>
      <c r="B242" s="23" t="str">
        <v>シート8　（シート9～10には記入しない）</v>
      </c>
      <c r="C242" s="24" t="str">
        <v>病弱</v>
      </c>
      <c r="D242" s="24" t="str">
        <v>なし</v>
      </c>
      <c r="G242" s="31" t="s">
        <v>478</v>
      </c>
      <c r="H242" s="24" t="s">
        <v>2246</v>
      </c>
      <c r="I242" s="32" t="s">
        <v>2223</v>
      </c>
      <c r="J242" s="23" t="s">
        <v>1861</v>
      </c>
      <c r="K242" s="292">
        <v>1</v>
      </c>
    </row>
    <row r="243" spans="1:11" ht="15" customHeight="1" x14ac:dyDescent="0.4">
      <c r="A243" s="23" t="str">
        <v>拘束型心筋症</v>
      </c>
      <c r="B243" s="23" t="str">
        <v>シート8　（シート9～10には記入しない）</v>
      </c>
      <c r="C243" s="24" t="str">
        <v>病弱</v>
      </c>
      <c r="D243" s="24" t="str">
        <v>なし</v>
      </c>
      <c r="G243" s="31" t="s">
        <v>646</v>
      </c>
      <c r="H243" s="24" t="s">
        <v>2246</v>
      </c>
      <c r="I243" s="32" t="s">
        <v>2223</v>
      </c>
      <c r="J243" s="23" t="s">
        <v>1861</v>
      </c>
      <c r="K243" s="292">
        <v>1</v>
      </c>
    </row>
    <row r="244" spans="1:11" ht="15" customHeight="1" x14ac:dyDescent="0.4">
      <c r="A244" s="23" t="str">
        <v>心室瘤</v>
      </c>
      <c r="B244" s="23" t="str">
        <v>シート8　（シート9～10には記入しない）</v>
      </c>
      <c r="C244" s="24" t="str">
        <v>病弱</v>
      </c>
      <c r="D244" s="24" t="str">
        <v>なし</v>
      </c>
      <c r="G244" s="31" t="s">
        <v>835</v>
      </c>
      <c r="H244" s="24" t="s">
        <v>2246</v>
      </c>
      <c r="I244" s="32" t="s">
        <v>2223</v>
      </c>
      <c r="J244" s="23" t="s">
        <v>1861</v>
      </c>
      <c r="K244" s="292">
        <v>1</v>
      </c>
    </row>
    <row r="245" spans="1:11" ht="15" customHeight="1" x14ac:dyDescent="0.4">
      <c r="A245" s="23" t="str">
        <v>心内膜線維弾性症</v>
      </c>
      <c r="B245" s="23" t="str">
        <v>シート8　（シート9～10には記入しない）</v>
      </c>
      <c r="C245" s="24" t="str">
        <v>病弱</v>
      </c>
      <c r="D245" s="24" t="str">
        <v>なし</v>
      </c>
      <c r="G245" s="31" t="s">
        <v>839</v>
      </c>
      <c r="H245" s="24" t="s">
        <v>2246</v>
      </c>
      <c r="I245" s="32" t="s">
        <v>2223</v>
      </c>
      <c r="J245" s="23" t="s">
        <v>1861</v>
      </c>
      <c r="K245" s="292">
        <v>1</v>
      </c>
    </row>
    <row r="246" spans="1:11" ht="15" customHeight="1" x14ac:dyDescent="0.4">
      <c r="A246" s="23" t="str">
        <v>心臓腫瘍</v>
      </c>
      <c r="B246" s="23" t="str">
        <v>シート8　（シート9～10には記入しない）</v>
      </c>
      <c r="C246" s="24" t="str">
        <v>病弱</v>
      </c>
      <c r="D246" s="24" t="str">
        <v>なし</v>
      </c>
      <c r="G246" s="31" t="s">
        <v>838</v>
      </c>
      <c r="H246" s="24" t="s">
        <v>2246</v>
      </c>
      <c r="I246" s="32" t="s">
        <v>2223</v>
      </c>
      <c r="J246" s="23" t="s">
        <v>1861</v>
      </c>
      <c r="K246" s="292">
        <v>1</v>
      </c>
    </row>
    <row r="247" spans="1:11" ht="15" customHeight="1" x14ac:dyDescent="0.4">
      <c r="A247" s="23" t="str">
        <v>慢性心筋炎</v>
      </c>
      <c r="B247" s="23" t="str">
        <v>シート8　（シート9～10には記入しない）</v>
      </c>
      <c r="C247" s="24" t="str">
        <v>病弱</v>
      </c>
      <c r="D247" s="24" t="str">
        <v>なし</v>
      </c>
      <c r="G247" s="31" t="s">
        <v>1327</v>
      </c>
      <c r="H247" s="24" t="s">
        <v>2246</v>
      </c>
      <c r="I247" s="32" t="s">
        <v>2223</v>
      </c>
      <c r="J247" s="23" t="s">
        <v>1861</v>
      </c>
      <c r="K247" s="292">
        <v>1</v>
      </c>
    </row>
    <row r="248" spans="1:11" ht="15" customHeight="1" x14ac:dyDescent="0.4">
      <c r="A248" s="23" t="str">
        <v>慢性心膜炎</v>
      </c>
      <c r="B248" s="23" t="str">
        <v>シート8　（シート9～10には記入しない）</v>
      </c>
      <c r="C248" s="24" t="str">
        <v>病弱</v>
      </c>
      <c r="D248" s="24" t="str">
        <v>なし</v>
      </c>
      <c r="G248" s="31" t="s">
        <v>1328</v>
      </c>
      <c r="H248" s="24" t="s">
        <v>2246</v>
      </c>
      <c r="I248" s="32" t="s">
        <v>2223</v>
      </c>
      <c r="J248" s="23" t="s">
        <v>1861</v>
      </c>
      <c r="K248" s="292">
        <v>1</v>
      </c>
    </row>
    <row r="249" spans="1:11" ht="15" customHeight="1" x14ac:dyDescent="0.4">
      <c r="A249" s="23" t="str">
        <v>収縮性心膜炎</v>
      </c>
      <c r="B249" s="23" t="str">
        <v>シート8　（シート9～10には記入しない）</v>
      </c>
      <c r="C249" s="24" t="str">
        <v>病弱</v>
      </c>
      <c r="D249" s="24" t="str">
        <v>なし</v>
      </c>
      <c r="G249" s="31" t="s">
        <v>769</v>
      </c>
      <c r="H249" s="24" t="s">
        <v>2246</v>
      </c>
      <c r="I249" s="32" t="s">
        <v>2223</v>
      </c>
      <c r="J249" s="23" t="s">
        <v>1861</v>
      </c>
      <c r="K249" s="292">
        <v>1</v>
      </c>
    </row>
    <row r="250" spans="1:11" ht="15" customHeight="1" x14ac:dyDescent="0.4">
      <c r="A250" s="23" t="str">
        <v>先天性心膜欠損症</v>
      </c>
      <c r="B250" s="23" t="str">
        <v>シート8　（シート9～10には記入しない）</v>
      </c>
      <c r="C250" s="24" t="str">
        <v>病弱</v>
      </c>
      <c r="D250" s="24" t="str">
        <v>なし</v>
      </c>
      <c r="G250" s="31" t="s">
        <v>968</v>
      </c>
      <c r="H250" s="24" t="s">
        <v>2246</v>
      </c>
      <c r="I250" s="32" t="s">
        <v>2223</v>
      </c>
      <c r="J250" s="23" t="s">
        <v>1861</v>
      </c>
      <c r="K250" s="292">
        <v>1</v>
      </c>
    </row>
    <row r="251" spans="1:11" ht="15" customHeight="1" x14ac:dyDescent="0.4">
      <c r="A251" s="23" t="str">
        <v>乳児特発性僧帽弁腱索断裂</v>
      </c>
      <c r="B251" s="23" t="str">
        <v>シート8　（シート9～10には記入しない）</v>
      </c>
      <c r="C251" s="24" t="str">
        <v>病弱</v>
      </c>
      <c r="D251" s="24" t="str">
        <v>なし</v>
      </c>
      <c r="G251" s="31" t="s">
        <v>1187</v>
      </c>
      <c r="H251" s="24" t="s">
        <v>2246</v>
      </c>
      <c r="I251" s="32" t="s">
        <v>2223</v>
      </c>
      <c r="J251" s="23" t="s">
        <v>1861</v>
      </c>
      <c r="K251" s="292">
        <v>1</v>
      </c>
    </row>
    <row r="252" spans="1:11" ht="15" customHeight="1" x14ac:dyDescent="0.4">
      <c r="A252" s="23" t="str">
        <v>左冠動脈肺動脈起始症</v>
      </c>
      <c r="B252" s="23" t="str">
        <v>シート8　（シート9～10には記入しない）</v>
      </c>
      <c r="C252" s="24" t="str">
        <v>病弱</v>
      </c>
      <c r="D252" s="24" t="str">
        <v>なし</v>
      </c>
      <c r="G252" s="31" t="s">
        <v>698</v>
      </c>
      <c r="H252" s="24" t="s">
        <v>2246</v>
      </c>
      <c r="I252" s="32" t="s">
        <v>2223</v>
      </c>
      <c r="J252" s="23" t="s">
        <v>1861</v>
      </c>
      <c r="K252" s="292">
        <v>1</v>
      </c>
    </row>
    <row r="253" spans="1:11" ht="15" customHeight="1" x14ac:dyDescent="0.4">
      <c r="A253" s="23" t="str">
        <v>右冠動脈肺動脈起始症</v>
      </c>
      <c r="B253" s="23" t="str">
        <v>シート8　（シート9～10には記入しない）</v>
      </c>
      <c r="C253" s="24" t="str">
        <v>病弱</v>
      </c>
      <c r="D253" s="24" t="str">
        <v>なし</v>
      </c>
      <c r="G253" s="31" t="s">
        <v>425</v>
      </c>
      <c r="H253" s="24" t="s">
        <v>2246</v>
      </c>
      <c r="I253" s="32" t="s">
        <v>2223</v>
      </c>
      <c r="J253" s="23" t="s">
        <v>1861</v>
      </c>
      <c r="K253" s="292">
        <v>1</v>
      </c>
    </row>
    <row r="254" spans="1:11" ht="15" customHeight="1" x14ac:dyDescent="0.4">
      <c r="A254" s="23" t="str">
        <v>冠動脈起始異常</v>
      </c>
      <c r="B254" s="23" t="str">
        <v>シート8　（シート9～10には記入しない）</v>
      </c>
      <c r="C254" s="24" t="str">
        <v>病弱</v>
      </c>
      <c r="D254" s="24" t="str">
        <v>なし</v>
      </c>
      <c r="G254" s="31" t="s">
        <v>486</v>
      </c>
      <c r="H254" s="24" t="s">
        <v>2246</v>
      </c>
      <c r="I254" s="32" t="s">
        <v>2223</v>
      </c>
      <c r="J254" s="23" t="s">
        <v>1861</v>
      </c>
      <c r="K254" s="292">
        <v>1</v>
      </c>
    </row>
    <row r="255" spans="1:11" ht="15" customHeight="1" x14ac:dyDescent="0.4">
      <c r="A255" s="23" t="str">
        <v>川崎病性冠動脈瘤</v>
      </c>
      <c r="B255" s="23" t="str">
        <v>シート8　（シート9～10には記入しない）</v>
      </c>
      <c r="C255" s="24" t="str">
        <v>病弱</v>
      </c>
      <c r="D255" s="24" t="str">
        <v>なし</v>
      </c>
      <c r="G255" s="31" t="s">
        <v>990</v>
      </c>
      <c r="H255" s="24" t="s">
        <v>2246</v>
      </c>
      <c r="I255" s="32" t="s">
        <v>2223</v>
      </c>
      <c r="J255" s="23" t="s">
        <v>1861</v>
      </c>
      <c r="K255" s="292">
        <v>1</v>
      </c>
    </row>
    <row r="256" spans="1:11" ht="15" customHeight="1" x14ac:dyDescent="0.4">
      <c r="A256" s="23" t="str">
        <v>冠動脈狭窄症</v>
      </c>
      <c r="B256" s="23" t="str">
        <v>シート8　（シート9～10には記入しない）</v>
      </c>
      <c r="C256" s="24" t="str">
        <v>病弱</v>
      </c>
      <c r="D256" s="24" t="str">
        <v>なし</v>
      </c>
      <c r="G256" s="31" t="s">
        <v>487</v>
      </c>
      <c r="H256" s="24" t="s">
        <v>2246</v>
      </c>
      <c r="I256" s="32" t="s">
        <v>2223</v>
      </c>
      <c r="J256" s="23" t="s">
        <v>1861</v>
      </c>
      <c r="K256" s="292">
        <v>1</v>
      </c>
    </row>
    <row r="257" spans="1:11" ht="15" customHeight="1" x14ac:dyDescent="0.4">
      <c r="A257" s="23" t="str">
        <v>狭心症</v>
      </c>
      <c r="B257" s="23" t="str">
        <v>シート8　（シート9～10には記入しない）</v>
      </c>
      <c r="C257" s="24" t="str">
        <v>病弱</v>
      </c>
      <c r="D257" s="24" t="str">
        <v>なし</v>
      </c>
      <c r="G257" s="31" t="s">
        <v>552</v>
      </c>
      <c r="H257" s="24" t="s">
        <v>2246</v>
      </c>
      <c r="I257" s="32" t="s">
        <v>2223</v>
      </c>
      <c r="J257" s="23" t="s">
        <v>1861</v>
      </c>
      <c r="K257" s="292">
        <v>1</v>
      </c>
    </row>
    <row r="258" spans="1:11" ht="15" customHeight="1" x14ac:dyDescent="0.4">
      <c r="A258" s="23" t="str">
        <v>心筋梗塞</v>
      </c>
      <c r="B258" s="23" t="str">
        <v>シート8　（シート9～10には記入しない）</v>
      </c>
      <c r="C258" s="24" t="str">
        <v>病弱</v>
      </c>
      <c r="D258" s="24" t="str">
        <v>なし</v>
      </c>
      <c r="G258" s="31" t="s">
        <v>828</v>
      </c>
      <c r="H258" s="24" t="s">
        <v>2246</v>
      </c>
      <c r="I258" s="32" t="s">
        <v>2223</v>
      </c>
      <c r="J258" s="23" t="s">
        <v>1861</v>
      </c>
      <c r="K258" s="292">
        <v>1</v>
      </c>
    </row>
    <row r="259" spans="1:11" ht="15" customHeight="1" x14ac:dyDescent="0.4">
      <c r="A259" s="23" t="str">
        <v>左心低形成症候群</v>
      </c>
      <c r="B259" s="23" t="str">
        <v>シート8　（シート9～10には記入しない）</v>
      </c>
      <c r="C259" s="24" t="str">
        <v>病弱</v>
      </c>
      <c r="D259" s="24" t="str">
        <v>なし</v>
      </c>
      <c r="G259" s="31" t="s">
        <v>700</v>
      </c>
      <c r="H259" s="24" t="s">
        <v>2246</v>
      </c>
      <c r="I259" s="32" t="s">
        <v>2223</v>
      </c>
      <c r="J259" s="23" t="s">
        <v>1861</v>
      </c>
      <c r="K259" s="292">
        <v>1</v>
      </c>
    </row>
    <row r="260" spans="1:11" ht="15" customHeight="1" x14ac:dyDescent="0.4">
      <c r="A260" s="23" t="str">
        <v>単心室症</v>
      </c>
      <c r="B260" s="23" t="str">
        <v>シート8　（シート9～10には記入しない）</v>
      </c>
      <c r="C260" s="24" t="str">
        <v>病弱</v>
      </c>
      <c r="D260" s="24" t="str">
        <v>なし</v>
      </c>
      <c r="G260" s="31" t="s">
        <v>1694</v>
      </c>
      <c r="H260" s="24" t="s">
        <v>2246</v>
      </c>
      <c r="I260" s="32" t="s">
        <v>2223</v>
      </c>
      <c r="J260" s="23" t="s">
        <v>1861</v>
      </c>
      <c r="K260" s="292">
        <v>1</v>
      </c>
    </row>
    <row r="261" spans="1:11" ht="15" customHeight="1" x14ac:dyDescent="0.4">
      <c r="A261" s="23" t="str">
        <v>三尖弁閉鎖症</v>
      </c>
      <c r="B261" s="23" t="str">
        <v>シート8　（シート9～10には記入しない）</v>
      </c>
      <c r="C261" s="24" t="str">
        <v>病弱</v>
      </c>
      <c r="D261" s="24" t="str">
        <v>なし</v>
      </c>
      <c r="G261" s="31" t="s">
        <v>1695</v>
      </c>
      <c r="H261" s="24" t="s">
        <v>2246</v>
      </c>
      <c r="I261" s="32" t="s">
        <v>2223</v>
      </c>
      <c r="J261" s="23" t="s">
        <v>1861</v>
      </c>
      <c r="K261" s="292">
        <v>1</v>
      </c>
    </row>
    <row r="262" spans="1:11" ht="15" customHeight="1" x14ac:dyDescent="0.4">
      <c r="A262" s="23" t="str">
        <v>肺動脈閉鎖症</v>
      </c>
      <c r="B262" s="23" t="str">
        <v>シート8　（シート9～10には記入しない）</v>
      </c>
      <c r="C262" s="24" t="str">
        <v>病弱</v>
      </c>
      <c r="D262" s="24" t="str">
        <v>なし</v>
      </c>
      <c r="G262" s="31" t="s">
        <v>1215</v>
      </c>
      <c r="H262" s="24" t="s">
        <v>2246</v>
      </c>
      <c r="I262" s="32" t="s">
        <v>2223</v>
      </c>
      <c r="J262" s="23" t="s">
        <v>1861</v>
      </c>
      <c r="K262" s="292">
        <v>1</v>
      </c>
    </row>
    <row r="263" spans="1:11" ht="15" customHeight="1" x14ac:dyDescent="0.4">
      <c r="A263" s="23" t="str">
        <v>ファロー四徴症</v>
      </c>
      <c r="B263" s="23" t="str">
        <v>シート8　（シート9～10には記入しない）</v>
      </c>
      <c r="C263" s="24" t="str">
        <v>病弱</v>
      </c>
      <c r="D263" s="24" t="str">
        <v>なし</v>
      </c>
      <c r="G263" s="31" t="s">
        <v>1696</v>
      </c>
      <c r="H263" s="24" t="s">
        <v>2246</v>
      </c>
      <c r="I263" s="32" t="s">
        <v>2223</v>
      </c>
      <c r="J263" s="23" t="s">
        <v>1861</v>
      </c>
      <c r="K263" s="292">
        <v>1</v>
      </c>
    </row>
    <row r="264" spans="1:11" ht="15" customHeight="1" x14ac:dyDescent="0.4">
      <c r="A264" s="23" t="str">
        <v>タウジッヒ・ビング奇形</v>
      </c>
      <c r="B264" s="23" t="str">
        <v>シート8　（シート9～10には記入しない）</v>
      </c>
      <c r="C264" s="24" t="str">
        <v>病弱</v>
      </c>
      <c r="D264" s="24" t="str">
        <v>なし</v>
      </c>
      <c r="G264" s="31" t="s">
        <v>226</v>
      </c>
      <c r="H264" s="24" t="s">
        <v>2246</v>
      </c>
      <c r="I264" s="32" t="s">
        <v>2223</v>
      </c>
      <c r="J264" s="23" t="s">
        <v>1861</v>
      </c>
      <c r="K264" s="292">
        <v>1</v>
      </c>
    </row>
    <row r="265" spans="1:11" ht="15" customHeight="1" x14ac:dyDescent="0.4">
      <c r="A265" s="23" t="str">
        <v>両大血管右室起始症</v>
      </c>
      <c r="B265" s="23" t="str">
        <v>シート8　（シート9～10には記入しない）</v>
      </c>
      <c r="C265" s="24" t="str">
        <v>病弱</v>
      </c>
      <c r="D265" s="24" t="str">
        <v>なし</v>
      </c>
      <c r="G265" s="31" t="s">
        <v>1697</v>
      </c>
      <c r="H265" s="24" t="s">
        <v>2246</v>
      </c>
      <c r="I265" s="32" t="s">
        <v>2223</v>
      </c>
      <c r="J265" s="23" t="s">
        <v>1861</v>
      </c>
      <c r="K265" s="292">
        <v>1</v>
      </c>
    </row>
    <row r="266" spans="1:11" ht="15" customHeight="1" x14ac:dyDescent="0.4">
      <c r="A266" s="23" t="str">
        <v>両大血管左室起始症</v>
      </c>
      <c r="B266" s="23" t="str">
        <v>シート8　（シート9～10には記入しない）</v>
      </c>
      <c r="C266" s="24" t="str">
        <v>病弱</v>
      </c>
      <c r="D266" s="24" t="str">
        <v>なし</v>
      </c>
      <c r="G266" s="31" t="s">
        <v>1698</v>
      </c>
      <c r="H266" s="24" t="s">
        <v>2246</v>
      </c>
      <c r="I266" s="32" t="s">
        <v>2223</v>
      </c>
      <c r="J266" s="23" t="s">
        <v>1861</v>
      </c>
      <c r="K266" s="292">
        <v>1</v>
      </c>
    </row>
    <row r="267" spans="1:11" ht="15" customHeight="1" x14ac:dyDescent="0.4">
      <c r="A267" s="23" t="str">
        <v>完全大血管転位症</v>
      </c>
      <c r="B267" s="23" t="str">
        <v>シート8　（シート9～10には記入しない）</v>
      </c>
      <c r="C267" s="24" t="str">
        <v>病弱</v>
      </c>
      <c r="D267" s="24" t="str">
        <v>なし</v>
      </c>
      <c r="G267" s="31" t="s">
        <v>1699</v>
      </c>
      <c r="H267" s="24" t="s">
        <v>2246</v>
      </c>
      <c r="I267" s="32" t="s">
        <v>2223</v>
      </c>
      <c r="J267" s="23" t="s">
        <v>1861</v>
      </c>
      <c r="K267" s="292">
        <v>1</v>
      </c>
    </row>
    <row r="268" spans="1:11" ht="15" customHeight="1" x14ac:dyDescent="0.4">
      <c r="A268" s="23" t="str">
        <v>先天性修正大血管転位症</v>
      </c>
      <c r="B268" s="23" t="str">
        <v>シート8　（シート9～10には記入しない）</v>
      </c>
      <c r="C268" s="24" t="str">
        <v>病弱</v>
      </c>
      <c r="D268" s="24" t="str">
        <v>なし</v>
      </c>
      <c r="G268" s="31" t="s">
        <v>964</v>
      </c>
      <c r="H268" s="24" t="s">
        <v>2246</v>
      </c>
      <c r="I268" s="32" t="s">
        <v>2223</v>
      </c>
      <c r="J268" s="23" t="s">
        <v>1861</v>
      </c>
      <c r="K268" s="292">
        <v>1</v>
      </c>
    </row>
    <row r="269" spans="1:11" ht="15" customHeight="1" x14ac:dyDescent="0.4">
      <c r="A269" s="23" t="str">
        <v>エプスタイン病</v>
      </c>
      <c r="B269" s="23" t="str">
        <v>シート8　（シート9～10には記入しない）</v>
      </c>
      <c r="C269" s="24" t="str">
        <v>病弱</v>
      </c>
      <c r="D269" s="24" t="str">
        <v>なし</v>
      </c>
      <c r="G269" s="31" t="s">
        <v>1700</v>
      </c>
      <c r="H269" s="24" t="s">
        <v>2246</v>
      </c>
      <c r="I269" s="32" t="s">
        <v>2223</v>
      </c>
      <c r="J269" s="23" t="s">
        <v>1861</v>
      </c>
      <c r="K269" s="292">
        <v>1</v>
      </c>
    </row>
    <row r="270" spans="1:11" ht="15" customHeight="1" x14ac:dyDescent="0.4">
      <c r="A270" s="23" t="str">
        <v>総動脈幹遺残症</v>
      </c>
      <c r="B270" s="23" t="str">
        <v>シート8　（シート9～10には記入しない）</v>
      </c>
      <c r="C270" s="24" t="str">
        <v>病弱</v>
      </c>
      <c r="D270" s="24" t="str">
        <v>なし</v>
      </c>
      <c r="G270" s="31" t="s">
        <v>1022</v>
      </c>
      <c r="H270" s="24" t="s">
        <v>2246</v>
      </c>
      <c r="I270" s="32" t="s">
        <v>2223</v>
      </c>
      <c r="J270" s="23" t="s">
        <v>1861</v>
      </c>
      <c r="K270" s="292">
        <v>1</v>
      </c>
    </row>
    <row r="271" spans="1:11" ht="15" customHeight="1" x14ac:dyDescent="0.4">
      <c r="A271" s="23" t="str">
        <v>大動脈肺動脈窓</v>
      </c>
      <c r="B271" s="23" t="str">
        <v>シート8　（シート9～10には記入しない）</v>
      </c>
      <c r="C271" s="24" t="str">
        <v>病弱</v>
      </c>
      <c r="D271" s="24" t="str">
        <v>なし</v>
      </c>
      <c r="G271" s="31" t="s">
        <v>1071</v>
      </c>
      <c r="H271" s="24" t="s">
        <v>2246</v>
      </c>
      <c r="I271" s="32" t="s">
        <v>2223</v>
      </c>
      <c r="J271" s="23" t="s">
        <v>1861</v>
      </c>
      <c r="K271" s="292">
        <v>1</v>
      </c>
    </row>
    <row r="272" spans="1:11" ht="15" customHeight="1" x14ac:dyDescent="0.4">
      <c r="A272" s="23" t="str">
        <v>三心房心</v>
      </c>
      <c r="B272" s="23" t="str">
        <v>シート8　（シート9～10には記入しない）</v>
      </c>
      <c r="C272" s="24" t="str">
        <v>病弱</v>
      </c>
      <c r="D272" s="24" t="str">
        <v>なし</v>
      </c>
      <c r="G272" s="31" t="s">
        <v>707</v>
      </c>
      <c r="H272" s="24" t="s">
        <v>2246</v>
      </c>
      <c r="I272" s="31" t="s">
        <v>2223</v>
      </c>
      <c r="J272" s="23" t="s">
        <v>1861</v>
      </c>
      <c r="K272" s="292">
        <v>1</v>
      </c>
    </row>
    <row r="273" spans="1:11" ht="15" customHeight="1" x14ac:dyDescent="0.4">
      <c r="A273" s="23" t="str">
        <v>動脈管開存症</v>
      </c>
      <c r="B273" s="23" t="str">
        <v>シート8　（シート9～10には記入しない）</v>
      </c>
      <c r="C273" s="24" t="str">
        <v>病弱</v>
      </c>
      <c r="D273" s="24" t="str">
        <v>なし</v>
      </c>
      <c r="G273" s="31" t="s">
        <v>1147</v>
      </c>
      <c r="H273" s="24" t="s">
        <v>2246</v>
      </c>
      <c r="I273" s="32" t="s">
        <v>2223</v>
      </c>
      <c r="J273" s="23" t="s">
        <v>1861</v>
      </c>
      <c r="K273" s="292">
        <v>1</v>
      </c>
    </row>
    <row r="274" spans="1:11" ht="15" customHeight="1" x14ac:dyDescent="0.4">
      <c r="A274" s="23" t="str">
        <v>単心房症</v>
      </c>
      <c r="B274" s="23" t="str">
        <v>シート8　（シート9～10には記入しない）</v>
      </c>
      <c r="C274" s="24" t="str">
        <v>病弱</v>
      </c>
      <c r="D274" s="24" t="str">
        <v>なし</v>
      </c>
      <c r="G274" s="31" t="s">
        <v>1087</v>
      </c>
      <c r="H274" s="24" t="s">
        <v>2246</v>
      </c>
      <c r="I274" s="31" t="s">
        <v>2223</v>
      </c>
      <c r="J274" s="23" t="s">
        <v>1861</v>
      </c>
      <c r="K274" s="292">
        <v>1</v>
      </c>
    </row>
    <row r="275" spans="1:11" ht="15" customHeight="1" x14ac:dyDescent="0.4">
      <c r="A275" s="23" t="str">
        <v>二次孔型心房中隔欠損症</v>
      </c>
      <c r="B275" s="23" t="str">
        <v>シート8　（シート9～10には記入しない）</v>
      </c>
      <c r="C275" s="24" t="str">
        <v>病弱</v>
      </c>
      <c r="D275" s="24" t="str">
        <v>なし</v>
      </c>
      <c r="G275" s="31" t="s">
        <v>1178</v>
      </c>
      <c r="H275" s="24" t="s">
        <v>2246</v>
      </c>
      <c r="I275" s="32" t="s">
        <v>2223</v>
      </c>
      <c r="J275" s="23" t="s">
        <v>1861</v>
      </c>
      <c r="K275" s="292">
        <v>1</v>
      </c>
    </row>
    <row r="276" spans="1:11" ht="15" customHeight="1" x14ac:dyDescent="0.4">
      <c r="A276" s="23" t="str">
        <v>静脈洞型心房中隔欠損症</v>
      </c>
      <c r="B276" s="23" t="str">
        <v>シート8　（シート9～10には記入しない）</v>
      </c>
      <c r="C276" s="24" t="str">
        <v>病弱</v>
      </c>
      <c r="D276" s="24" t="str">
        <v>なし</v>
      </c>
      <c r="G276" s="31" t="s">
        <v>916</v>
      </c>
      <c r="H276" s="24" t="s">
        <v>2246</v>
      </c>
      <c r="I276" s="32" t="s">
        <v>2223</v>
      </c>
      <c r="J276" s="23" t="s">
        <v>1861</v>
      </c>
      <c r="K276" s="292">
        <v>1</v>
      </c>
    </row>
    <row r="277" spans="1:11" ht="15" customHeight="1" x14ac:dyDescent="0.4">
      <c r="A277" s="23" t="str">
        <v>不完全型房室中隔欠損症</v>
      </c>
      <c r="B277" s="23" t="str">
        <v>シート8　（シート9～10には記入しない）</v>
      </c>
      <c r="C277" s="24" t="str">
        <v>病弱</v>
      </c>
      <c r="D277" s="24" t="str">
        <v>なし</v>
      </c>
      <c r="G277" s="31" t="s">
        <v>1273</v>
      </c>
      <c r="H277" s="24" t="s">
        <v>2246</v>
      </c>
      <c r="I277" s="32" t="s">
        <v>2223</v>
      </c>
      <c r="J277" s="23" t="s">
        <v>1861</v>
      </c>
      <c r="K277" s="292">
        <v>1</v>
      </c>
    </row>
    <row r="278" spans="1:11" ht="15" customHeight="1" x14ac:dyDescent="0.4">
      <c r="A278" s="23" t="str">
        <v>不完全型心内膜床欠損症</v>
      </c>
      <c r="B278" s="23" t="str">
        <v>シート8　（シート9～10には記入しない）</v>
      </c>
      <c r="C278" s="24" t="str">
        <v>病弱</v>
      </c>
      <c r="D278" s="24" t="str">
        <v>なし</v>
      </c>
      <c r="G278" s="31" t="s">
        <v>1272</v>
      </c>
      <c r="H278" s="24" t="s">
        <v>2246</v>
      </c>
      <c r="I278" s="32" t="s">
        <v>2223</v>
      </c>
      <c r="J278" s="23" t="s">
        <v>1861</v>
      </c>
      <c r="K278" s="292">
        <v>1</v>
      </c>
    </row>
    <row r="279" spans="1:11" ht="15" customHeight="1" x14ac:dyDescent="0.4">
      <c r="A279" s="23" t="str">
        <v>完全型房室中隔欠損症</v>
      </c>
      <c r="B279" s="23" t="str">
        <v>シート8　（シート9～10には記入しない）</v>
      </c>
      <c r="C279" s="24" t="str">
        <v>病弱</v>
      </c>
      <c r="D279" s="24" t="str">
        <v>なし</v>
      </c>
      <c r="G279" s="31" t="s">
        <v>491</v>
      </c>
      <c r="H279" s="24" t="s">
        <v>2246</v>
      </c>
      <c r="I279" s="32" t="s">
        <v>2223</v>
      </c>
      <c r="J279" s="23" t="s">
        <v>1861</v>
      </c>
      <c r="K279" s="292">
        <v>1</v>
      </c>
    </row>
    <row r="280" spans="1:11" ht="15" customHeight="1" x14ac:dyDescent="0.4">
      <c r="A280" s="23" t="str">
        <v>完全型心内膜床欠損症</v>
      </c>
      <c r="B280" s="23" t="str">
        <v>シート8　（シート9～10には記入しない）</v>
      </c>
      <c r="C280" s="24" t="str">
        <v>病弱</v>
      </c>
      <c r="D280" s="24" t="str">
        <v>なし</v>
      </c>
      <c r="G280" s="31" t="s">
        <v>490</v>
      </c>
      <c r="H280" s="24" t="s">
        <v>2246</v>
      </c>
      <c r="I280" s="32" t="s">
        <v>2223</v>
      </c>
      <c r="J280" s="23" t="s">
        <v>1861</v>
      </c>
      <c r="K280" s="292">
        <v>1</v>
      </c>
    </row>
    <row r="281" spans="1:11" ht="15" customHeight="1" x14ac:dyDescent="0.4">
      <c r="A281" s="23" t="str">
        <v>心室中隔欠損症</v>
      </c>
      <c r="B281" s="23" t="str">
        <v>シート8　（シート9～10には記入しない）</v>
      </c>
      <c r="C281" s="24" t="str">
        <v>病弱</v>
      </c>
      <c r="D281" s="24" t="str">
        <v>なし</v>
      </c>
      <c r="G281" s="31" t="s">
        <v>833</v>
      </c>
      <c r="H281" s="24" t="s">
        <v>2246</v>
      </c>
      <c r="I281" s="32" t="s">
        <v>2223</v>
      </c>
      <c r="J281" s="23" t="s">
        <v>1861</v>
      </c>
      <c r="K281" s="292">
        <v>1</v>
      </c>
    </row>
    <row r="282" spans="1:11" ht="15" customHeight="1" x14ac:dyDescent="0.4">
      <c r="A282" s="23" t="str">
        <v>総肺静脈還流異常症</v>
      </c>
      <c r="B282" s="23" t="str">
        <v>シート8　（シート9～10には記入しない）</v>
      </c>
      <c r="C282" s="24" t="str">
        <v>病弱</v>
      </c>
      <c r="D282" s="24" t="str">
        <v>なし</v>
      </c>
      <c r="G282" s="31" t="s">
        <v>1023</v>
      </c>
      <c r="H282" s="24" t="s">
        <v>2246</v>
      </c>
      <c r="I282" s="32" t="s">
        <v>2223</v>
      </c>
      <c r="J282" s="23" t="s">
        <v>1861</v>
      </c>
      <c r="K282" s="292">
        <v>1</v>
      </c>
    </row>
    <row r="283" spans="1:11" ht="15" customHeight="1" x14ac:dyDescent="0.4">
      <c r="A283" s="23" t="str">
        <v>部分肺静脈還流異常症</v>
      </c>
      <c r="B283" s="23" t="str">
        <v>シート8　（シート9～10には記入しない）</v>
      </c>
      <c r="C283" s="24" t="str">
        <v>病弱</v>
      </c>
      <c r="D283" s="24" t="str">
        <v>なし</v>
      </c>
      <c r="G283" s="31" t="s">
        <v>1279</v>
      </c>
      <c r="H283" s="24" t="s">
        <v>2246</v>
      </c>
      <c r="I283" s="32" t="s">
        <v>2223</v>
      </c>
      <c r="J283" s="23" t="s">
        <v>1861</v>
      </c>
      <c r="K283" s="292">
        <v>1</v>
      </c>
    </row>
    <row r="284" spans="1:11" ht="15" customHeight="1" x14ac:dyDescent="0.4">
      <c r="A284" s="23" t="str">
        <v>肺静脈狭窄症</v>
      </c>
      <c r="B284" s="23" t="str">
        <v>シート8　（シート9～10には記入しない）</v>
      </c>
      <c r="C284" s="24" t="str">
        <v>病弱</v>
      </c>
      <c r="D284" s="24" t="str">
        <v>なし</v>
      </c>
      <c r="G284" s="31" t="s">
        <v>1210</v>
      </c>
      <c r="H284" s="24" t="s">
        <v>2246</v>
      </c>
      <c r="I284" s="32" t="s">
        <v>2223</v>
      </c>
      <c r="J284" s="23" t="s">
        <v>1861</v>
      </c>
      <c r="K284" s="292">
        <v>1</v>
      </c>
    </row>
    <row r="285" spans="1:11" ht="15" customHeight="1" x14ac:dyDescent="0.4">
      <c r="A285" s="23" t="str">
        <v>左室右房交通症</v>
      </c>
      <c r="B285" s="23" t="str">
        <v>シート8　（シート9～10には記入しない）</v>
      </c>
      <c r="C285" s="24" t="str">
        <v>病弱</v>
      </c>
      <c r="D285" s="24" t="str">
        <v>なし</v>
      </c>
      <c r="G285" s="31" t="s">
        <v>699</v>
      </c>
      <c r="H285" s="24" t="s">
        <v>2246</v>
      </c>
      <c r="I285" s="32" t="s">
        <v>2223</v>
      </c>
      <c r="J285" s="23" t="s">
        <v>1861</v>
      </c>
      <c r="K285" s="292">
        <v>1</v>
      </c>
    </row>
    <row r="286" spans="1:11" ht="15" customHeight="1" x14ac:dyDescent="0.4">
      <c r="A286" s="23" t="str">
        <v>右室二腔症</v>
      </c>
      <c r="B286" s="23" t="str">
        <v>シート8　（シート9～10には記入しない）</v>
      </c>
      <c r="C286" s="24" t="str">
        <v>病弱</v>
      </c>
      <c r="D286" s="24" t="str">
        <v>なし</v>
      </c>
      <c r="G286" s="31" t="s">
        <v>426</v>
      </c>
      <c r="H286" s="24" t="s">
        <v>2246</v>
      </c>
      <c r="I286" s="32" t="s">
        <v>2223</v>
      </c>
      <c r="J286" s="23" t="s">
        <v>1861</v>
      </c>
      <c r="K286" s="292">
        <v>1</v>
      </c>
    </row>
    <row r="287" spans="1:11" ht="15" customHeight="1" x14ac:dyDescent="0.4">
      <c r="A287" s="23" t="str">
        <v>肺動脈弁下狭窄症</v>
      </c>
      <c r="B287" s="23" t="str">
        <v>シート8　（シート9～10には記入しない）</v>
      </c>
      <c r="C287" s="24" t="str">
        <v>病弱</v>
      </c>
      <c r="D287" s="24" t="str">
        <v>なし</v>
      </c>
      <c r="G287" s="31" t="s">
        <v>1216</v>
      </c>
      <c r="H287" s="24" t="s">
        <v>2246</v>
      </c>
      <c r="I287" s="32" t="s">
        <v>2223</v>
      </c>
      <c r="J287" s="23" t="s">
        <v>1861</v>
      </c>
      <c r="K287" s="292">
        <v>1</v>
      </c>
    </row>
    <row r="288" spans="1:11" ht="15" customHeight="1" x14ac:dyDescent="0.4">
      <c r="A288" s="23" t="str">
        <v>大動脈弁下狭窄症</v>
      </c>
      <c r="B288" s="23" t="str">
        <v>シート8　（シート9～10には記入しない）</v>
      </c>
      <c r="C288" s="24" t="str">
        <v>病弱</v>
      </c>
      <c r="D288" s="24" t="str">
        <v>なし</v>
      </c>
      <c r="G288" s="31" t="s">
        <v>1072</v>
      </c>
      <c r="H288" s="24" t="s">
        <v>2246</v>
      </c>
      <c r="I288" s="32" t="s">
        <v>2223</v>
      </c>
      <c r="J288" s="23" t="s">
        <v>1861</v>
      </c>
      <c r="K288" s="292">
        <v>1</v>
      </c>
    </row>
    <row r="289" spans="1:11" ht="15" customHeight="1" x14ac:dyDescent="0.4">
      <c r="A289" s="23" t="str">
        <v>肺動脈弁上狭窄症</v>
      </c>
      <c r="B289" s="23" t="str">
        <v>シート8　（シート9～10には記入しない）</v>
      </c>
      <c r="C289" s="24" t="str">
        <v>病弱</v>
      </c>
      <c r="D289" s="24" t="str">
        <v>なし</v>
      </c>
      <c r="G289" s="31" t="s">
        <v>1219</v>
      </c>
      <c r="H289" s="24" t="s">
        <v>2246</v>
      </c>
      <c r="I289" s="32" t="s">
        <v>2223</v>
      </c>
      <c r="J289" s="23" t="s">
        <v>1861</v>
      </c>
      <c r="K289" s="292">
        <v>1</v>
      </c>
    </row>
    <row r="290" spans="1:11" ht="15" customHeight="1" x14ac:dyDescent="0.4">
      <c r="A290" s="23" t="str">
        <v>末梢性肺動脈狭窄症</v>
      </c>
      <c r="B290" s="23" t="str">
        <v>シート8　（シート9～10には記入しない）</v>
      </c>
      <c r="C290" s="24" t="str">
        <v>病弱</v>
      </c>
      <c r="D290" s="24" t="str">
        <v>なし</v>
      </c>
      <c r="G290" s="31" t="s">
        <v>1317</v>
      </c>
      <c r="H290" s="24" t="s">
        <v>2246</v>
      </c>
      <c r="I290" s="32" t="s">
        <v>2223</v>
      </c>
      <c r="J290" s="23" t="s">
        <v>1861</v>
      </c>
      <c r="K290" s="292">
        <v>1</v>
      </c>
    </row>
    <row r="291" spans="1:11" ht="15" customHeight="1" x14ac:dyDescent="0.4">
      <c r="A291" s="23" t="str">
        <v>肺動脈弁欠損</v>
      </c>
      <c r="B291" s="23" t="str">
        <v>シート8　（シート9～10には記入しない）</v>
      </c>
      <c r="C291" s="24" t="str">
        <v>病弱</v>
      </c>
      <c r="D291" s="24" t="str">
        <v>なし</v>
      </c>
      <c r="G291" s="31" t="s">
        <v>1218</v>
      </c>
      <c r="H291" s="24" t="s">
        <v>2246</v>
      </c>
      <c r="I291" s="32" t="s">
        <v>2223</v>
      </c>
      <c r="J291" s="23" t="s">
        <v>1861</v>
      </c>
      <c r="K291" s="292">
        <v>1</v>
      </c>
    </row>
    <row r="292" spans="1:11" ht="15" customHeight="1" x14ac:dyDescent="0.4">
      <c r="A292" s="23" t="str">
        <v>肺動脈上行大動脈起始症</v>
      </c>
      <c r="B292" s="23" t="str">
        <v>シート8　（シート9～10には記入しない）</v>
      </c>
      <c r="C292" s="24" t="str">
        <v>病弱</v>
      </c>
      <c r="D292" s="24" t="str">
        <v>なし</v>
      </c>
      <c r="G292" s="31" t="s">
        <v>1213</v>
      </c>
      <c r="H292" s="24" t="s">
        <v>2246</v>
      </c>
      <c r="I292" s="32" t="s">
        <v>2223</v>
      </c>
      <c r="J292" s="23" t="s">
        <v>1861</v>
      </c>
      <c r="K292" s="292">
        <v>1</v>
      </c>
    </row>
    <row r="293" spans="1:11" ht="15" customHeight="1" x14ac:dyDescent="0.4">
      <c r="A293" s="23" t="str">
        <v>一側肺動脈欠損</v>
      </c>
      <c r="B293" s="23" t="str">
        <v>シート8　（シート9～10には記入しない）</v>
      </c>
      <c r="C293" s="24" t="str">
        <v>病弱</v>
      </c>
      <c r="D293" s="24" t="str">
        <v>なし</v>
      </c>
      <c r="G293" s="31" t="s">
        <v>424</v>
      </c>
      <c r="H293" s="24" t="s">
        <v>2246</v>
      </c>
      <c r="I293" s="32" t="s">
        <v>2223</v>
      </c>
      <c r="J293" s="23" t="s">
        <v>1861</v>
      </c>
      <c r="K293" s="292">
        <v>1</v>
      </c>
    </row>
    <row r="294" spans="1:11" ht="15" customHeight="1" x14ac:dyDescent="0.4">
      <c r="A294" s="23" t="str">
        <v>大動脈縮窄症</v>
      </c>
      <c r="B294" s="23" t="str">
        <v>シート8　（シート9～10には記入しない）</v>
      </c>
      <c r="C294" s="24" t="str">
        <v>病弱</v>
      </c>
      <c r="D294" s="24" t="str">
        <v>なし</v>
      </c>
      <c r="G294" s="31" t="s">
        <v>1069</v>
      </c>
      <c r="H294" s="31" t="s">
        <v>2246</v>
      </c>
      <c r="I294" s="32" t="s">
        <v>2223</v>
      </c>
      <c r="J294" s="23" t="s">
        <v>1861</v>
      </c>
      <c r="K294" s="292">
        <v>1</v>
      </c>
    </row>
    <row r="295" spans="1:11" ht="15" customHeight="1" x14ac:dyDescent="0.4">
      <c r="A295" s="23" t="str">
        <v>大動脈縮窄複合</v>
      </c>
      <c r="B295" s="23" t="str">
        <v>シート8　（シート9～10には記入しない）</v>
      </c>
      <c r="C295" s="24" t="str">
        <v>病弱</v>
      </c>
      <c r="D295" s="24" t="str">
        <v>なし</v>
      </c>
      <c r="G295" s="31" t="s">
        <v>1070</v>
      </c>
      <c r="H295" s="24" t="s">
        <v>2246</v>
      </c>
      <c r="I295" s="32" t="s">
        <v>2223</v>
      </c>
      <c r="J295" s="23" t="s">
        <v>1861</v>
      </c>
      <c r="K295" s="292">
        <v>1</v>
      </c>
    </row>
    <row r="296" spans="1:11" ht="15" customHeight="1" x14ac:dyDescent="0.4">
      <c r="A296" s="23" t="str">
        <v>大動脈弁上狭窄症</v>
      </c>
      <c r="B296" s="23" t="str">
        <v>シート8　（シート9～10には記入しない）</v>
      </c>
      <c r="C296" s="24" t="str">
        <v>病弱</v>
      </c>
      <c r="D296" s="24" t="str">
        <v>なし</v>
      </c>
      <c r="G296" s="31" t="s">
        <v>1074</v>
      </c>
      <c r="H296" s="24" t="s">
        <v>2246</v>
      </c>
      <c r="I296" s="32" t="s">
        <v>2223</v>
      </c>
      <c r="J296" s="23" t="s">
        <v>1861</v>
      </c>
      <c r="K296" s="292">
        <v>1</v>
      </c>
    </row>
    <row r="297" spans="1:11" ht="15" customHeight="1" x14ac:dyDescent="0.4">
      <c r="A297" s="23" t="str">
        <v>ウィリアムズ症候群</v>
      </c>
      <c r="B297" s="23" t="str">
        <v>シート8　（シート9～10には記入しない）</v>
      </c>
      <c r="C297" s="24" t="str">
        <v>病弱</v>
      </c>
      <c r="D297" s="24" t="str">
        <v>なし</v>
      </c>
      <c r="G297" s="31" t="s">
        <v>1701</v>
      </c>
      <c r="H297" s="24" t="s">
        <v>2246</v>
      </c>
      <c r="I297" s="32" t="s">
        <v>2223</v>
      </c>
      <c r="J297" s="23" t="s">
        <v>1861</v>
      </c>
      <c r="K297" s="292">
        <v>1</v>
      </c>
    </row>
    <row r="298" spans="1:11" ht="15" customHeight="1" x14ac:dyDescent="0.4">
      <c r="A298" s="23" t="str">
        <v>大動脈狭窄症</v>
      </c>
      <c r="B298" s="23" t="str">
        <v>シート8　（シート9～10には記入しない）</v>
      </c>
      <c r="C298" s="24" t="str">
        <v>病弱</v>
      </c>
      <c r="D298" s="24" t="str">
        <v>なし</v>
      </c>
      <c r="G298" s="31" t="s">
        <v>1068</v>
      </c>
      <c r="H298" s="24" t="s">
        <v>2246</v>
      </c>
      <c r="I298" s="32" t="s">
        <v>2223</v>
      </c>
      <c r="J298" s="23" t="s">
        <v>1861</v>
      </c>
      <c r="K298" s="292">
        <v>1</v>
      </c>
    </row>
    <row r="299" spans="1:11" ht="15" customHeight="1" x14ac:dyDescent="0.4">
      <c r="A299" s="23" t="str">
        <v>大動脈弓離断複合</v>
      </c>
      <c r="B299" s="23" t="str">
        <v>シート8　（シート9～10には記入しない）</v>
      </c>
      <c r="C299" s="24" t="str">
        <v>病弱</v>
      </c>
      <c r="D299" s="24" t="str">
        <v>なし</v>
      </c>
      <c r="G299" s="31" t="s">
        <v>1067</v>
      </c>
      <c r="H299" s="24" t="s">
        <v>2246</v>
      </c>
      <c r="I299" s="32" t="s">
        <v>2223</v>
      </c>
      <c r="J299" s="23" t="s">
        <v>1861</v>
      </c>
      <c r="K299" s="292">
        <v>1</v>
      </c>
    </row>
    <row r="300" spans="1:11" ht="15" customHeight="1" x14ac:dyDescent="0.4">
      <c r="A300" s="23" t="str">
        <v>大動脈弓閉塞症</v>
      </c>
      <c r="B300" s="23" t="str">
        <v>シート8　（シート9～10には記入しない）</v>
      </c>
      <c r="C300" s="24" t="str">
        <v>病弱</v>
      </c>
      <c r="D300" s="24" t="str">
        <v>なし</v>
      </c>
      <c r="G300" s="31" t="s">
        <v>1066</v>
      </c>
      <c r="H300" s="24" t="s">
        <v>2246</v>
      </c>
      <c r="I300" s="32" t="s">
        <v>2223</v>
      </c>
      <c r="J300" s="23" t="s">
        <v>1861</v>
      </c>
      <c r="K300" s="292">
        <v>1</v>
      </c>
    </row>
    <row r="301" spans="1:11" ht="15" customHeight="1" x14ac:dyDescent="0.4">
      <c r="A301" s="23" t="str">
        <v>重複大動脈弓症</v>
      </c>
      <c r="B301" s="23" t="str">
        <v>シート8　（シート9～10には記入しない）</v>
      </c>
      <c r="C301" s="24" t="str">
        <v>病弱</v>
      </c>
      <c r="D301" s="24" t="str">
        <v>なし</v>
      </c>
      <c r="G301" s="31" t="s">
        <v>785</v>
      </c>
      <c r="H301" s="24" t="s">
        <v>2246</v>
      </c>
      <c r="I301" s="32" t="s">
        <v>2223</v>
      </c>
      <c r="J301" s="23" t="s">
        <v>1861</v>
      </c>
      <c r="K301" s="292">
        <v>1</v>
      </c>
    </row>
    <row r="302" spans="1:11" ht="15" customHeight="1" x14ac:dyDescent="0.4">
      <c r="A302" s="23" t="str">
        <v>左肺動脈右肺動脈起始症</v>
      </c>
      <c r="B302" s="23" t="str">
        <v>シート8　（シート9～10には記入しない）</v>
      </c>
      <c r="C302" s="24" t="str">
        <v>病弱</v>
      </c>
      <c r="D302" s="24" t="str">
        <v>なし</v>
      </c>
      <c r="G302" s="31" t="s">
        <v>1702</v>
      </c>
      <c r="H302" s="24" t="s">
        <v>2246</v>
      </c>
      <c r="I302" s="32" t="s">
        <v>2223</v>
      </c>
      <c r="J302" s="23" t="s">
        <v>1861</v>
      </c>
      <c r="K302" s="292">
        <v>1</v>
      </c>
    </row>
    <row r="303" spans="1:11" ht="15" customHeight="1" x14ac:dyDescent="0.4">
      <c r="A303" s="23" t="str">
        <v>血管輪</v>
      </c>
      <c r="B303" s="23" t="str">
        <v>シート8　（シート9～10には記入しない）</v>
      </c>
      <c r="C303" s="24" t="str">
        <v>病弱</v>
      </c>
      <c r="D303" s="24" t="str">
        <v>なし</v>
      </c>
      <c r="G303" s="31" t="s">
        <v>587</v>
      </c>
      <c r="H303" s="24" t="s">
        <v>2246</v>
      </c>
      <c r="I303" s="32" t="s">
        <v>2223</v>
      </c>
      <c r="J303" s="23" t="s">
        <v>1861</v>
      </c>
      <c r="K303" s="292">
        <v>1</v>
      </c>
    </row>
    <row r="304" spans="1:11" ht="15" customHeight="1" x14ac:dyDescent="0.4">
      <c r="A304" s="23" t="str">
        <v>バルサルバ洞動脈瘤</v>
      </c>
      <c r="B304" s="23" t="str">
        <v>シート8　（シート9～10には記入しない）</v>
      </c>
      <c r="C304" s="24" t="str">
        <v>病弱</v>
      </c>
      <c r="D304" s="24" t="str">
        <v>なし</v>
      </c>
      <c r="G304" s="31" t="s">
        <v>273</v>
      </c>
      <c r="H304" s="24" t="s">
        <v>2246</v>
      </c>
      <c r="I304" s="32" t="s">
        <v>2223</v>
      </c>
      <c r="J304" s="23" t="s">
        <v>1861</v>
      </c>
      <c r="K304" s="292">
        <v>1</v>
      </c>
    </row>
    <row r="305" spans="1:11" ht="15" customHeight="1" x14ac:dyDescent="0.4">
      <c r="A305" s="23" t="str">
        <v>大動脈瘤</v>
      </c>
      <c r="B305" s="23" t="str">
        <v>シート8　（シート9～10には記入しない）</v>
      </c>
      <c r="C305" s="24" t="str">
        <v>病弱</v>
      </c>
      <c r="D305" s="24" t="str">
        <v>なし</v>
      </c>
      <c r="G305" s="31" t="s">
        <v>1076</v>
      </c>
      <c r="H305" s="24" t="s">
        <v>2246</v>
      </c>
      <c r="I305" s="32" t="s">
        <v>2223</v>
      </c>
      <c r="J305" s="23" t="s">
        <v>1861</v>
      </c>
      <c r="K305" s="292">
        <v>1</v>
      </c>
    </row>
    <row r="306" spans="1:11" ht="15" customHeight="1" x14ac:dyDescent="0.4">
      <c r="A306" s="23" t="str">
        <v>肺動静脈瘻</v>
      </c>
      <c r="B306" s="23" t="str">
        <v>シート8　（シート9～10には記入しない）</v>
      </c>
      <c r="C306" s="24" t="str">
        <v>病弱</v>
      </c>
      <c r="D306" s="24" t="str">
        <v>なし</v>
      </c>
      <c r="G306" s="31" t="s">
        <v>1212</v>
      </c>
      <c r="H306" s="24" t="s">
        <v>2246</v>
      </c>
      <c r="I306" s="32" t="s">
        <v>2223</v>
      </c>
      <c r="J306" s="23" t="s">
        <v>1861</v>
      </c>
      <c r="K306" s="292">
        <v>1</v>
      </c>
    </row>
    <row r="307" spans="1:11" ht="15" customHeight="1" x14ac:dyDescent="0.4">
      <c r="A307" s="23" t="str">
        <v>肺動脈瘻</v>
      </c>
      <c r="B307" s="23" t="str">
        <v>シート8　（シート9～10には記入しない）</v>
      </c>
      <c r="C307" s="24" t="str">
        <v>病弱</v>
      </c>
      <c r="D307" s="24" t="str">
        <v>なし</v>
      </c>
      <c r="G307" s="31" t="s">
        <v>1703</v>
      </c>
      <c r="H307" s="24" t="s">
        <v>2246</v>
      </c>
      <c r="I307" s="32" t="s">
        <v>2223</v>
      </c>
      <c r="J307" s="23" t="s">
        <v>1861</v>
      </c>
      <c r="K307" s="292">
        <v>1</v>
      </c>
    </row>
    <row r="308" spans="1:11" ht="15" customHeight="1" x14ac:dyDescent="0.4">
      <c r="A308" s="23" t="str">
        <v>肺静脈瘻</v>
      </c>
      <c r="B308" s="23" t="str">
        <v>シート8　（シート9～10には記入しない）</v>
      </c>
      <c r="C308" s="24" t="str">
        <v>病弱</v>
      </c>
      <c r="D308" s="24" t="str">
        <v>なし</v>
      </c>
      <c r="G308" s="31" t="s">
        <v>1704</v>
      </c>
      <c r="H308" s="24" t="s">
        <v>2246</v>
      </c>
      <c r="I308" s="32" t="s">
        <v>2223</v>
      </c>
      <c r="J308" s="23" t="s">
        <v>1861</v>
      </c>
      <c r="K308" s="292">
        <v>1</v>
      </c>
    </row>
    <row r="309" spans="1:11" ht="15" customHeight="1" x14ac:dyDescent="0.4">
      <c r="A309" s="23" t="str">
        <v>冠動脈瘻</v>
      </c>
      <c r="B309" s="23" t="str">
        <v>シート8　（シート9～10には記入しない）</v>
      </c>
      <c r="C309" s="24" t="str">
        <v>病弱</v>
      </c>
      <c r="D309" s="24" t="str">
        <v>なし</v>
      </c>
      <c r="G309" s="31" t="s">
        <v>488</v>
      </c>
      <c r="H309" s="24" t="s">
        <v>2246</v>
      </c>
      <c r="I309" s="32" t="s">
        <v>2223</v>
      </c>
      <c r="J309" s="23" t="s">
        <v>1861</v>
      </c>
      <c r="K309" s="292">
        <v>1</v>
      </c>
    </row>
    <row r="310" spans="1:11" ht="15" customHeight="1" x14ac:dyDescent="0.4">
      <c r="A310" s="23" t="str">
        <v>動静脈瘻</v>
      </c>
      <c r="B310" s="23" t="str">
        <v>シート8　（シート9～10には記入しない）</v>
      </c>
      <c r="C310" s="24" t="str">
        <v>病弱</v>
      </c>
      <c r="D310" s="24" t="str">
        <v>なし</v>
      </c>
      <c r="G310" s="31" t="s">
        <v>1146</v>
      </c>
      <c r="H310" s="24" t="s">
        <v>2246</v>
      </c>
      <c r="I310" s="32" t="s">
        <v>2223</v>
      </c>
      <c r="J310" s="23" t="s">
        <v>1861</v>
      </c>
      <c r="K310" s="292">
        <v>1</v>
      </c>
    </row>
    <row r="311" spans="1:11" ht="15" customHeight="1" x14ac:dyDescent="0.4">
      <c r="A311" s="23" t="str">
        <v>動脈瘻</v>
      </c>
      <c r="B311" s="23" t="str">
        <v>シート8　（シート9～10には記入しない）</v>
      </c>
      <c r="C311" s="24" t="str">
        <v>病弱</v>
      </c>
      <c r="D311" s="24" t="str">
        <v>なし</v>
      </c>
      <c r="G311" s="31" t="s">
        <v>1705</v>
      </c>
      <c r="H311" s="24" t="s">
        <v>2246</v>
      </c>
      <c r="I311" s="32" t="s">
        <v>2223</v>
      </c>
      <c r="J311" s="23" t="s">
        <v>1861</v>
      </c>
      <c r="K311" s="292">
        <v>1</v>
      </c>
    </row>
    <row r="312" spans="1:11" ht="15" customHeight="1" x14ac:dyDescent="0.4">
      <c r="A312" s="23" t="str">
        <v>静脈瘻</v>
      </c>
      <c r="B312" s="23" t="str">
        <v>シート8　（シート9～10には記入しない）</v>
      </c>
      <c r="C312" s="24" t="str">
        <v>病弱</v>
      </c>
      <c r="D312" s="24" t="str">
        <v>なし</v>
      </c>
      <c r="G312" s="31" t="s">
        <v>1706</v>
      </c>
      <c r="H312" s="24" t="s">
        <v>2246</v>
      </c>
      <c r="I312" s="32" t="s">
        <v>2223</v>
      </c>
      <c r="J312" s="23" t="s">
        <v>1861</v>
      </c>
      <c r="K312" s="292">
        <v>1</v>
      </c>
    </row>
    <row r="313" spans="1:11" ht="15" customHeight="1" x14ac:dyDescent="0.4">
      <c r="A313" s="23" t="str">
        <v>肺動脈性肺高血圧症</v>
      </c>
      <c r="B313" s="23" t="str">
        <v>シート8　（シート9～10には記入しない）</v>
      </c>
      <c r="C313" s="24" t="str">
        <v>病弱</v>
      </c>
      <c r="D313" s="24" t="str">
        <v>なし</v>
      </c>
      <c r="G313" s="31" t="s">
        <v>1214</v>
      </c>
      <c r="H313" s="24" t="s">
        <v>2246</v>
      </c>
      <c r="I313" s="32" t="s">
        <v>2223</v>
      </c>
      <c r="J313" s="23" t="s">
        <v>1861</v>
      </c>
      <c r="K313" s="292">
        <v>1</v>
      </c>
    </row>
    <row r="314" spans="1:11" ht="15" customHeight="1" x14ac:dyDescent="0.4">
      <c r="A314" s="23" t="str">
        <v>慢性肺性心</v>
      </c>
      <c r="B314" s="23" t="str">
        <v>シート8　（シート9～10には記入しない）</v>
      </c>
      <c r="C314" s="24" t="str">
        <v>病弱</v>
      </c>
      <c r="D314" s="24" t="str">
        <v>なし</v>
      </c>
      <c r="G314" s="31" t="s">
        <v>1338</v>
      </c>
      <c r="H314" s="24" t="s">
        <v>2246</v>
      </c>
      <c r="I314" s="32" t="s">
        <v>2223</v>
      </c>
      <c r="J314" s="23" t="s">
        <v>1861</v>
      </c>
      <c r="K314" s="292">
        <v>1</v>
      </c>
    </row>
    <row r="315" spans="1:11" ht="15" customHeight="1" x14ac:dyDescent="0.4">
      <c r="A315" s="23" t="str">
        <v>三尖弁狭窄症</v>
      </c>
      <c r="B315" s="23" t="str">
        <v>シート8　（シート9～10には記入しない）</v>
      </c>
      <c r="C315" s="24" t="str">
        <v>病弱</v>
      </c>
      <c r="D315" s="24" t="str">
        <v>なし</v>
      </c>
      <c r="G315" s="31" t="s">
        <v>708</v>
      </c>
      <c r="H315" s="24" t="s">
        <v>2246</v>
      </c>
      <c r="I315" s="32" t="s">
        <v>2223</v>
      </c>
      <c r="J315" s="23" t="s">
        <v>1861</v>
      </c>
      <c r="K315" s="292">
        <v>1</v>
      </c>
    </row>
    <row r="316" spans="1:11" ht="15" customHeight="1" x14ac:dyDescent="0.4">
      <c r="A316" s="23" t="str">
        <v>三尖弁閉鎖不全症</v>
      </c>
      <c r="B316" s="23" t="str">
        <v>シート8　（シート9～10には記入しない）</v>
      </c>
      <c r="C316" s="24" t="str">
        <v>病弱</v>
      </c>
      <c r="D316" s="24" t="str">
        <v>なし</v>
      </c>
      <c r="G316" s="31" t="s">
        <v>709</v>
      </c>
      <c r="H316" s="24" t="s">
        <v>2246</v>
      </c>
      <c r="I316" s="32" t="s">
        <v>2223</v>
      </c>
      <c r="J316" s="23" t="s">
        <v>1861</v>
      </c>
      <c r="K316" s="292">
        <v>1</v>
      </c>
    </row>
    <row r="317" spans="1:11" ht="15" customHeight="1" x14ac:dyDescent="0.4">
      <c r="A317" s="23" t="str">
        <v>僧帽弁狭窄症</v>
      </c>
      <c r="B317" s="23" t="str">
        <v>シート8　（シート9～10には記入しない）</v>
      </c>
      <c r="C317" s="24" t="str">
        <v>病弱</v>
      </c>
      <c r="D317" s="24" t="str">
        <v>なし</v>
      </c>
      <c r="G317" s="31" t="s">
        <v>1014</v>
      </c>
      <c r="H317" s="24" t="s">
        <v>2246</v>
      </c>
      <c r="I317" s="32" t="s">
        <v>2223</v>
      </c>
      <c r="J317" s="23" t="s">
        <v>1861</v>
      </c>
      <c r="K317" s="292">
        <v>1</v>
      </c>
    </row>
    <row r="318" spans="1:11" ht="15" customHeight="1" x14ac:dyDescent="0.4">
      <c r="A318" s="23" t="str">
        <v>僧帽弁閉鎖不全症</v>
      </c>
      <c r="B318" s="23" t="str">
        <v>シート8　（シート9～10には記入しない）</v>
      </c>
      <c r="C318" s="24" t="str">
        <v>病弱</v>
      </c>
      <c r="D318" s="24" t="str">
        <v>なし</v>
      </c>
      <c r="G318" s="31" t="s">
        <v>1015</v>
      </c>
      <c r="H318" s="24" t="s">
        <v>2246</v>
      </c>
      <c r="I318" s="32" t="s">
        <v>2223</v>
      </c>
      <c r="J318" s="23" t="s">
        <v>1861</v>
      </c>
      <c r="K318" s="292">
        <v>1</v>
      </c>
    </row>
    <row r="319" spans="1:11" ht="15" customHeight="1" x14ac:dyDescent="0.4">
      <c r="A319" s="23" t="str">
        <v>肺動脈弁狭窄症</v>
      </c>
      <c r="B319" s="23" t="str">
        <v>シート8　（シート9～10には記入しない）</v>
      </c>
      <c r="C319" s="24" t="str">
        <v>病弱</v>
      </c>
      <c r="D319" s="24" t="str">
        <v>なし</v>
      </c>
      <c r="G319" s="31" t="s">
        <v>1217</v>
      </c>
      <c r="H319" s="24" t="s">
        <v>2246</v>
      </c>
      <c r="I319" s="32" t="s">
        <v>2223</v>
      </c>
      <c r="J319" s="23" t="s">
        <v>1861</v>
      </c>
      <c r="K319" s="292">
        <v>1</v>
      </c>
    </row>
    <row r="320" spans="1:11" ht="15" customHeight="1" x14ac:dyDescent="0.4">
      <c r="A320" s="23" t="str">
        <v>肺動脈弁閉鎖不全症</v>
      </c>
      <c r="B320" s="23" t="str">
        <v>シート8　（シート9～10には記入しない）</v>
      </c>
      <c r="C320" s="24" t="str">
        <v>病弱</v>
      </c>
      <c r="D320" s="24" t="str">
        <v>なし</v>
      </c>
      <c r="G320" s="31" t="s">
        <v>1220</v>
      </c>
      <c r="H320" s="24" t="s">
        <v>2246</v>
      </c>
      <c r="I320" s="32" t="s">
        <v>2223</v>
      </c>
      <c r="J320" s="23" t="s">
        <v>1861</v>
      </c>
      <c r="K320" s="292">
        <v>1</v>
      </c>
    </row>
    <row r="321" spans="1:11" ht="15" customHeight="1" x14ac:dyDescent="0.4">
      <c r="A321" s="23" t="str">
        <v>大動脈弁狭窄症</v>
      </c>
      <c r="B321" s="23" t="str">
        <v>シート8　（シート9～10には記入しない）</v>
      </c>
      <c r="C321" s="24" t="str">
        <v>病弱</v>
      </c>
      <c r="D321" s="24" t="str">
        <v>なし</v>
      </c>
      <c r="G321" s="31" t="s">
        <v>1073</v>
      </c>
      <c r="H321" s="24" t="s">
        <v>2246</v>
      </c>
      <c r="I321" s="32" t="s">
        <v>2223</v>
      </c>
      <c r="J321" s="23" t="s">
        <v>1861</v>
      </c>
      <c r="K321" s="292">
        <v>1</v>
      </c>
    </row>
    <row r="322" spans="1:11" ht="15" customHeight="1" x14ac:dyDescent="0.4">
      <c r="A322" s="23" t="str">
        <v>大動脈弁閉鎖不全症</v>
      </c>
      <c r="B322" s="23" t="str">
        <v>シート8　（シート9～10には記入しない）</v>
      </c>
      <c r="C322" s="24" t="str">
        <v>病弱</v>
      </c>
      <c r="D322" s="24" t="str">
        <v>なし</v>
      </c>
      <c r="G322" s="31" t="s">
        <v>1075</v>
      </c>
      <c r="H322" s="24" t="s">
        <v>2246</v>
      </c>
      <c r="I322" s="32" t="s">
        <v>2223</v>
      </c>
      <c r="J322" s="23" t="s">
        <v>1861</v>
      </c>
      <c r="K322" s="292">
        <v>1</v>
      </c>
    </row>
    <row r="323" spans="1:11" ht="15" customHeight="1" x14ac:dyDescent="0.4">
      <c r="A323" s="23" t="str">
        <v>僧帽弁弁上輪</v>
      </c>
      <c r="B323" s="23" t="str">
        <v>シート8　（シート9～10には記入しない）</v>
      </c>
      <c r="C323" s="24" t="str">
        <v>病弱</v>
      </c>
      <c r="D323" s="24" t="str">
        <v>なし</v>
      </c>
      <c r="G323" s="31" t="s">
        <v>1016</v>
      </c>
      <c r="H323" s="24" t="s">
        <v>2246</v>
      </c>
      <c r="I323" s="32" t="s">
        <v>2223</v>
      </c>
      <c r="J323" s="23" t="s">
        <v>1861</v>
      </c>
      <c r="K323" s="292">
        <v>1</v>
      </c>
    </row>
    <row r="324" spans="1:11" ht="15" customHeight="1" x14ac:dyDescent="0.4">
      <c r="A324" s="23" t="str">
        <v>無脾症候群</v>
      </c>
      <c r="B324" s="23" t="str">
        <v>シート8　（シート9～10には記入しない）</v>
      </c>
      <c r="C324" s="24" t="str">
        <v>病弱</v>
      </c>
      <c r="D324" s="24" t="str">
        <v>なし</v>
      </c>
      <c r="G324" s="31" t="s">
        <v>1364</v>
      </c>
      <c r="H324" s="24" t="s">
        <v>2246</v>
      </c>
      <c r="I324" s="32" t="s">
        <v>2223</v>
      </c>
      <c r="J324" s="23" t="s">
        <v>1861</v>
      </c>
      <c r="K324" s="292">
        <v>1</v>
      </c>
    </row>
    <row r="325" spans="1:11" ht="15" customHeight="1" x14ac:dyDescent="0.4">
      <c r="A325" s="23" t="str">
        <v>多脾症候群</v>
      </c>
      <c r="B325" s="23" t="str">
        <v>シート8　（シート9～10には記入しない）</v>
      </c>
      <c r="C325" s="24" t="str">
        <v>病弱</v>
      </c>
      <c r="D325" s="24" t="str">
        <v>なし</v>
      </c>
      <c r="G325" s="31" t="s">
        <v>1049</v>
      </c>
      <c r="H325" s="24" t="s">
        <v>2246</v>
      </c>
      <c r="I325" s="32" t="s">
        <v>2223</v>
      </c>
      <c r="J325" s="23" t="s">
        <v>1861</v>
      </c>
      <c r="K325" s="292">
        <v>1</v>
      </c>
    </row>
    <row r="326" spans="1:11" ht="15" customHeight="1" x14ac:dyDescent="0.4">
      <c r="A326" s="23" t="str">
        <v>フォンタン術後症候群</v>
      </c>
      <c r="B326" s="23" t="str">
        <v>シート8　（シート9～10には記入しない）</v>
      </c>
      <c r="C326" s="24" t="str">
        <v>病弱</v>
      </c>
      <c r="D326" s="24" t="str">
        <v>なし</v>
      </c>
      <c r="G326" s="31" t="s">
        <v>300</v>
      </c>
      <c r="H326" s="24" t="s">
        <v>2246</v>
      </c>
      <c r="I326" s="32" t="s">
        <v>2223</v>
      </c>
      <c r="J326" s="23" t="s">
        <v>1861</v>
      </c>
      <c r="K326" s="292">
        <v>1</v>
      </c>
    </row>
    <row r="327" spans="1:11" ht="15" customHeight="1" x14ac:dyDescent="0.4">
      <c r="A327" s="23" t="str">
        <v>ホルト・オーラム症候群</v>
      </c>
      <c r="B327" s="23" t="str">
        <v>シート8　（シート9～10には記入しない）</v>
      </c>
      <c r="C327" s="24" t="str">
        <v>病弱</v>
      </c>
      <c r="D327" s="24" t="str">
        <v>なし</v>
      </c>
      <c r="G327" s="24" t="s">
        <v>1707</v>
      </c>
      <c r="H327" s="24" t="s">
        <v>2246</v>
      </c>
      <c r="I327" s="32" t="s">
        <v>2223</v>
      </c>
      <c r="J327" s="23" t="s">
        <v>1861</v>
      </c>
      <c r="K327" s="292">
        <v>1</v>
      </c>
    </row>
    <row r="328" spans="1:11" ht="15" customHeight="1" x14ac:dyDescent="0.4">
      <c r="A328" s="23" t="str">
        <v>先天性下垂体機能低下症</v>
      </c>
      <c r="B328" s="23" t="str">
        <v>シート8　（シート9～10には記入しない）</v>
      </c>
      <c r="C328" s="24" t="str">
        <v>病弱</v>
      </c>
      <c r="D328" s="24" t="str">
        <v>なし</v>
      </c>
      <c r="G328" s="24" t="s">
        <v>952</v>
      </c>
      <c r="H328" s="24" t="s">
        <v>2246</v>
      </c>
      <c r="I328" s="32" t="s">
        <v>2223</v>
      </c>
      <c r="J328" s="23" t="s">
        <v>1861</v>
      </c>
      <c r="K328" s="292">
        <v>1</v>
      </c>
    </row>
    <row r="329" spans="1:11" ht="15" customHeight="1" x14ac:dyDescent="0.4">
      <c r="A329" s="23" t="str">
        <v>後天性下垂体機能低下症</v>
      </c>
      <c r="B329" s="23" t="str">
        <v>シート8　（シート9～10には記入しない）</v>
      </c>
      <c r="C329" s="24" t="str">
        <v>病弱</v>
      </c>
      <c r="D329" s="24" t="str">
        <v>なし</v>
      </c>
      <c r="G329" s="31" t="s">
        <v>625</v>
      </c>
      <c r="H329" s="24" t="s">
        <v>2246</v>
      </c>
      <c r="I329" s="32" t="s">
        <v>2223</v>
      </c>
      <c r="J329" s="23" t="s">
        <v>1861</v>
      </c>
      <c r="K329" s="292">
        <v>1</v>
      </c>
    </row>
    <row r="330" spans="1:11" ht="15" customHeight="1" x14ac:dyDescent="0.4">
      <c r="A330" s="23" t="str">
        <v>下垂体性巨人症</v>
      </c>
      <c r="B330" s="23" t="str">
        <v>シート8　（シート9～10には記入しない）</v>
      </c>
      <c r="C330" s="24" t="str">
        <v>病弱</v>
      </c>
      <c r="D330" s="24" t="str">
        <v>なし</v>
      </c>
      <c r="G330" s="31" t="s">
        <v>441</v>
      </c>
      <c r="H330" s="24" t="s">
        <v>2246</v>
      </c>
      <c r="I330" s="32" t="s">
        <v>2223</v>
      </c>
      <c r="J330" s="23" t="s">
        <v>1861</v>
      </c>
      <c r="K330" s="292">
        <v>1</v>
      </c>
    </row>
    <row r="331" spans="1:11" ht="15" customHeight="1" x14ac:dyDescent="0.4">
      <c r="A331" s="23" t="str">
        <v>先端巨大症</v>
      </c>
      <c r="B331" s="23" t="str">
        <v>シート8　（シート9～10には記入しない）</v>
      </c>
      <c r="C331" s="24" t="str">
        <v>病弱</v>
      </c>
      <c r="D331" s="24" t="str">
        <v>なし</v>
      </c>
      <c r="G331" s="31" t="s">
        <v>937</v>
      </c>
      <c r="H331" s="24" t="s">
        <v>2246</v>
      </c>
      <c r="I331" s="32" t="s">
        <v>2223</v>
      </c>
      <c r="J331" s="23" t="s">
        <v>1861</v>
      </c>
      <c r="K331" s="292">
        <v>1</v>
      </c>
    </row>
    <row r="332" spans="1:11" ht="15" customHeight="1" x14ac:dyDescent="0.4">
      <c r="A332" s="23" t="str">
        <v>成長ホルモン分泌不全性低身長症</v>
      </c>
      <c r="B332" s="23" t="str">
        <v>シート8　（シート9～10には記入しない）</v>
      </c>
      <c r="C332" s="24" t="str">
        <v>病弱</v>
      </c>
      <c r="D332" s="24" t="str">
        <v>なし</v>
      </c>
      <c r="G332" s="31" t="s">
        <v>906</v>
      </c>
      <c r="H332" s="24" t="s">
        <v>2246</v>
      </c>
      <c r="I332" s="31" t="s">
        <v>2223</v>
      </c>
      <c r="J332" s="23" t="s">
        <v>1861</v>
      </c>
      <c r="K332" s="292">
        <v>1</v>
      </c>
    </row>
    <row r="333" spans="1:11" ht="15" customHeight="1" x14ac:dyDescent="0.4">
      <c r="A333" s="23" t="str">
        <v>GH分泌不全性低身長症</v>
      </c>
      <c r="B333" s="23" t="str">
        <v>シート8　（シート9～10には記入しない）</v>
      </c>
      <c r="C333" s="24" t="str">
        <v>病弱</v>
      </c>
      <c r="D333" s="24" t="str">
        <v>なし</v>
      </c>
      <c r="G333" s="31" t="s">
        <v>34</v>
      </c>
      <c r="H333" s="24" t="s">
        <v>2246</v>
      </c>
      <c r="I333" s="32" t="s">
        <v>2223</v>
      </c>
      <c r="J333" s="23" t="s">
        <v>1861</v>
      </c>
      <c r="K333" s="292">
        <v>1</v>
      </c>
    </row>
    <row r="334" spans="1:11" ht="15" customHeight="1" x14ac:dyDescent="0.4">
      <c r="A334" s="23" t="str">
        <v>インスリン様成長因子1不応症</v>
      </c>
      <c r="B334" s="23" t="str">
        <v>シート8　（シート9～10には記入しない）</v>
      </c>
      <c r="C334" s="24" t="str">
        <v>病弱</v>
      </c>
      <c r="D334" s="24" t="str">
        <v>なし</v>
      </c>
      <c r="G334" s="31" t="s">
        <v>97</v>
      </c>
      <c r="H334" s="24" t="s">
        <v>2246</v>
      </c>
      <c r="I334" s="32" t="s">
        <v>2223</v>
      </c>
      <c r="J334" s="23" t="s">
        <v>1861</v>
      </c>
      <c r="K334" s="292">
        <v>1</v>
      </c>
    </row>
    <row r="335" spans="1:11" ht="15" customHeight="1" x14ac:dyDescent="0.4">
      <c r="A335" s="23" t="str">
        <v>IGF-1不応症</v>
      </c>
      <c r="B335" s="23" t="str">
        <v>シート8　（シート9～10には記入しない）</v>
      </c>
      <c r="C335" s="24" t="str">
        <v>病弱</v>
      </c>
      <c r="D335" s="24" t="str">
        <v>なし</v>
      </c>
      <c r="G335" s="31" t="s">
        <v>40</v>
      </c>
      <c r="H335" s="24" t="s">
        <v>2246</v>
      </c>
      <c r="I335" s="32" t="s">
        <v>2223</v>
      </c>
      <c r="J335" s="23" t="s">
        <v>1861</v>
      </c>
      <c r="K335" s="292">
        <v>1</v>
      </c>
    </row>
    <row r="336" spans="1:11" ht="15" customHeight="1" x14ac:dyDescent="0.4">
      <c r="A336" s="23" t="str">
        <v>成長ホルモン不応性症候群</v>
      </c>
      <c r="B336" s="23" t="str">
        <v>シート8　（シート9～10には記入しない）</v>
      </c>
      <c r="C336" s="24" t="str">
        <v>病弱</v>
      </c>
      <c r="D336" s="24" t="str">
        <v>なし</v>
      </c>
      <c r="G336" s="31" t="s">
        <v>905</v>
      </c>
      <c r="H336" s="24" t="s">
        <v>2246</v>
      </c>
      <c r="I336" s="32" t="s">
        <v>2223</v>
      </c>
      <c r="J336" s="23" t="s">
        <v>1861</v>
      </c>
      <c r="K336" s="292">
        <v>1</v>
      </c>
    </row>
    <row r="337" spans="1:11" ht="15" customHeight="1" x14ac:dyDescent="0.4">
      <c r="A337" s="23" t="str">
        <v>高プロラクチン血症</v>
      </c>
      <c r="B337" s="23" t="str">
        <v>シート8　（シート9～10には記入しない）</v>
      </c>
      <c r="C337" s="24" t="str">
        <v>病弱</v>
      </c>
      <c r="D337" s="24" t="str">
        <v>なし</v>
      </c>
      <c r="G337" s="31" t="s">
        <v>665</v>
      </c>
      <c r="H337" s="24" t="s">
        <v>2246</v>
      </c>
      <c r="I337" s="32" t="s">
        <v>2223</v>
      </c>
      <c r="J337" s="23" t="s">
        <v>1861</v>
      </c>
      <c r="K337" s="292">
        <v>1</v>
      </c>
    </row>
    <row r="338" spans="1:11" ht="15" customHeight="1" x14ac:dyDescent="0.4">
      <c r="A338" s="23" t="str">
        <v>抗利尿ホルモン不適切分泌症候群</v>
      </c>
      <c r="B338" s="23" t="str">
        <v>シート8　（シート9～10には記入しない）</v>
      </c>
      <c r="C338" s="24" t="str">
        <v>病弱</v>
      </c>
      <c r="D338" s="24" t="str">
        <v>なし</v>
      </c>
      <c r="G338" s="31" t="s">
        <v>645</v>
      </c>
      <c r="H338" s="24" t="s">
        <v>2246</v>
      </c>
      <c r="I338" s="32" t="s">
        <v>2223</v>
      </c>
      <c r="J338" s="23" t="s">
        <v>1861</v>
      </c>
      <c r="K338" s="292">
        <v>1</v>
      </c>
    </row>
    <row r="339" spans="1:11" ht="15" customHeight="1" x14ac:dyDescent="0.4">
      <c r="A339" s="23" t="str">
        <v>ADH不適切分泌症候群</v>
      </c>
      <c r="B339" s="23" t="str">
        <v>シート8　（シート9～10には記入しない）</v>
      </c>
      <c r="C339" s="24" t="str">
        <v>病弱</v>
      </c>
      <c r="D339" s="24" t="str">
        <v>なし</v>
      </c>
      <c r="G339" s="31" t="s">
        <v>23</v>
      </c>
      <c r="H339" s="24" t="s">
        <v>2246</v>
      </c>
      <c r="I339" s="32" t="s">
        <v>2223</v>
      </c>
      <c r="J339" s="23" t="s">
        <v>1861</v>
      </c>
      <c r="K339" s="292">
        <v>1</v>
      </c>
    </row>
    <row r="340" spans="1:11" ht="15" customHeight="1" x14ac:dyDescent="0.4">
      <c r="A340" s="23" t="str">
        <v>中枢性尿崩症</v>
      </c>
      <c r="B340" s="23" t="str">
        <v>シート8　（シート9～10には記入しない）</v>
      </c>
      <c r="C340" s="24" t="str">
        <v>病弱</v>
      </c>
      <c r="D340" s="24" t="str">
        <v>なし</v>
      </c>
      <c r="G340" s="31" t="s">
        <v>1099</v>
      </c>
      <c r="H340" s="24" t="s">
        <v>2246</v>
      </c>
      <c r="I340" s="32" t="s">
        <v>2223</v>
      </c>
      <c r="J340" s="23" t="s">
        <v>1861</v>
      </c>
      <c r="K340" s="292">
        <v>1</v>
      </c>
    </row>
    <row r="341" spans="1:11" ht="15" customHeight="1" x14ac:dyDescent="0.4">
      <c r="A341" s="23" t="str">
        <v>口渇中枢障害を伴う高ナトリウム血症</v>
      </c>
      <c r="B341" s="23" t="str">
        <v>シート8　（シート9～10には記入しない）</v>
      </c>
      <c r="C341" s="24" t="str">
        <v>病弱</v>
      </c>
      <c r="D341" s="24" t="str">
        <v>なし</v>
      </c>
      <c r="G341" s="31" t="s">
        <v>634</v>
      </c>
      <c r="H341" s="24" t="s">
        <v>2246</v>
      </c>
      <c r="I341" s="32" t="s">
        <v>2223</v>
      </c>
      <c r="J341" s="23" t="s">
        <v>1861</v>
      </c>
      <c r="K341" s="292">
        <v>1</v>
      </c>
    </row>
    <row r="342" spans="1:11" ht="15" customHeight="1" x14ac:dyDescent="0.4">
      <c r="A342" s="23" t="str">
        <v>本態性高ナトリウム血症</v>
      </c>
      <c r="B342" s="23" t="str">
        <v>シート8　（シート9～10には記入しない）</v>
      </c>
      <c r="C342" s="24" t="str">
        <v>病弱</v>
      </c>
      <c r="D342" s="24" t="str">
        <v>なし</v>
      </c>
      <c r="G342" s="31" t="s">
        <v>1313</v>
      </c>
      <c r="H342" s="24" t="s">
        <v>2246</v>
      </c>
      <c r="I342" s="32" t="s">
        <v>2223</v>
      </c>
      <c r="J342" s="23" t="s">
        <v>1861</v>
      </c>
      <c r="K342" s="292">
        <v>1</v>
      </c>
    </row>
    <row r="343" spans="1:11" ht="15" customHeight="1" x14ac:dyDescent="0.4">
      <c r="A343" s="23" t="str">
        <v>腎性尿崩症</v>
      </c>
      <c r="B343" s="23" t="str">
        <v>シート8　（シート9～10には記入しない）</v>
      </c>
      <c r="C343" s="24" t="str">
        <v>病弱</v>
      </c>
      <c r="D343" s="24" t="str">
        <v>なし</v>
      </c>
      <c r="G343" s="31" t="s">
        <v>887</v>
      </c>
      <c r="H343" s="24" t="s">
        <v>2246</v>
      </c>
      <c r="I343" s="32" t="s">
        <v>2223</v>
      </c>
      <c r="J343" s="23" t="s">
        <v>1861</v>
      </c>
      <c r="K343" s="292">
        <v>1</v>
      </c>
    </row>
    <row r="344" spans="1:11" ht="15" customHeight="1" x14ac:dyDescent="0.4">
      <c r="A344" s="23" t="str">
        <v>中枢性塩喪失症候群</v>
      </c>
      <c r="B344" s="23" t="str">
        <v>シート8　（シート9～10には記入しない）</v>
      </c>
      <c r="C344" s="24" t="str">
        <v>病弱</v>
      </c>
      <c r="D344" s="24" t="str">
        <v>なし</v>
      </c>
      <c r="G344" s="31" t="s">
        <v>1098</v>
      </c>
      <c r="H344" s="24" t="s">
        <v>2246</v>
      </c>
      <c r="I344" s="32" t="s">
        <v>2223</v>
      </c>
      <c r="J344" s="23" t="s">
        <v>1861</v>
      </c>
      <c r="K344" s="292">
        <v>1</v>
      </c>
    </row>
    <row r="345" spans="1:11" ht="15" customHeight="1" x14ac:dyDescent="0.4">
      <c r="A345" s="23" t="str">
        <v>バセドウ病</v>
      </c>
      <c r="B345" s="23" t="str">
        <v>シート8　（シート9～10には記入しない）</v>
      </c>
      <c r="C345" s="24" t="str">
        <v>病弱</v>
      </c>
      <c r="D345" s="24" t="str">
        <v>なし</v>
      </c>
      <c r="G345" s="24" t="s">
        <v>269</v>
      </c>
      <c r="H345" s="24" t="s">
        <v>2246</v>
      </c>
      <c r="I345" s="31" t="s">
        <v>2223</v>
      </c>
      <c r="J345" s="23" t="s">
        <v>1861</v>
      </c>
      <c r="K345" s="292">
        <v>1</v>
      </c>
    </row>
    <row r="346" spans="1:11" ht="15" customHeight="1" x14ac:dyDescent="0.4">
      <c r="A346" s="23" t="str">
        <v>甲状腺機能亢進症</v>
      </c>
      <c r="B346" s="23" t="str">
        <v>シート8　（シート9～10には記入しない）</v>
      </c>
      <c r="C346" s="24" t="str">
        <v>病弱</v>
      </c>
      <c r="D346" s="24" t="str">
        <v>なし</v>
      </c>
      <c r="G346" s="31" t="s">
        <v>649</v>
      </c>
      <c r="H346" s="24" t="s">
        <v>2246</v>
      </c>
      <c r="I346" s="32" t="s">
        <v>2223</v>
      </c>
      <c r="J346" s="23" t="s">
        <v>1861</v>
      </c>
      <c r="K346" s="292">
        <v>1</v>
      </c>
    </row>
    <row r="347" spans="1:11" ht="15" customHeight="1" x14ac:dyDescent="0.4">
      <c r="A347" s="23" t="str">
        <v>異所性甲状腺</v>
      </c>
      <c r="B347" s="23" t="str">
        <v>シート8　（シート9～10には記入しない）</v>
      </c>
      <c r="C347" s="24" t="str">
        <v>病弱</v>
      </c>
      <c r="D347" s="24" t="str">
        <v>なし</v>
      </c>
      <c r="G347" s="31" t="s">
        <v>405</v>
      </c>
      <c r="H347" s="24" t="s">
        <v>2246</v>
      </c>
      <c r="I347" s="32" t="s">
        <v>2223</v>
      </c>
      <c r="J347" s="23" t="s">
        <v>1861</v>
      </c>
      <c r="K347" s="292">
        <v>1</v>
      </c>
    </row>
    <row r="348" spans="1:11" ht="15" customHeight="1" x14ac:dyDescent="0.4">
      <c r="A348" s="23" t="str">
        <v>無甲状腺症</v>
      </c>
      <c r="B348" s="23" t="str">
        <v>シート8　（シート9～10には記入しない）</v>
      </c>
      <c r="C348" s="24" t="str">
        <v>病弱</v>
      </c>
      <c r="D348" s="24" t="str">
        <v>なし</v>
      </c>
      <c r="G348" s="31" t="s">
        <v>1360</v>
      </c>
      <c r="H348" s="24" t="s">
        <v>2246</v>
      </c>
      <c r="I348" s="32" t="s">
        <v>2223</v>
      </c>
      <c r="J348" s="23" t="s">
        <v>1861</v>
      </c>
      <c r="K348" s="292">
        <v>1</v>
      </c>
    </row>
    <row r="349" spans="1:11" ht="15" customHeight="1" x14ac:dyDescent="0.4">
      <c r="A349" s="23" t="str">
        <v>先天性甲状腺刺激ホルモン分泌低下症</v>
      </c>
      <c r="B349" s="23" t="str">
        <v>シート8　（シート9～10には記入しない）</v>
      </c>
      <c r="C349" s="24" t="str">
        <v>病弱</v>
      </c>
      <c r="D349" s="24" t="str">
        <v>なし</v>
      </c>
      <c r="G349" s="31" t="s">
        <v>2306</v>
      </c>
      <c r="H349" s="24" t="s">
        <v>2246</v>
      </c>
      <c r="I349" s="32" t="s">
        <v>2223</v>
      </c>
      <c r="J349" s="23" t="s">
        <v>1861</v>
      </c>
      <c r="K349" s="292">
        <v>1</v>
      </c>
    </row>
    <row r="350" spans="1:11" ht="15" customHeight="1" x14ac:dyDescent="0.4">
      <c r="A350" s="23" t="str">
        <v>先天性TSH分泌低下症</v>
      </c>
      <c r="B350" s="23" t="str">
        <v>シート8　（シート9～10には記入しない）</v>
      </c>
      <c r="C350" s="24" t="str">
        <v>病弱</v>
      </c>
      <c r="D350" s="24" t="str">
        <v>なし</v>
      </c>
      <c r="G350" s="31" t="s">
        <v>2307</v>
      </c>
      <c r="H350" s="24" t="s">
        <v>2246</v>
      </c>
      <c r="I350" s="32" t="s">
        <v>2223</v>
      </c>
      <c r="J350" s="23" t="s">
        <v>1861</v>
      </c>
      <c r="K350" s="292">
        <v>1</v>
      </c>
    </row>
    <row r="351" spans="1:11" ht="15" customHeight="1" x14ac:dyDescent="0.4">
      <c r="A351" s="23" t="str">
        <v>先天性甲状腺機能低下症</v>
      </c>
      <c r="B351" s="23" t="str">
        <v>シート8　（シート9～10には記入しない）</v>
      </c>
      <c r="C351" s="24" t="str">
        <v>病弱</v>
      </c>
      <c r="D351" s="24" t="str">
        <v>なし</v>
      </c>
      <c r="G351" s="31" t="s">
        <v>961</v>
      </c>
      <c r="H351" s="24" t="s">
        <v>2246</v>
      </c>
      <c r="I351" s="32" t="s">
        <v>2223</v>
      </c>
      <c r="J351" s="23" t="s">
        <v>1861</v>
      </c>
      <c r="K351" s="292">
        <v>1</v>
      </c>
    </row>
    <row r="352" spans="1:11" ht="15" customHeight="1" x14ac:dyDescent="0.4">
      <c r="A352" s="23" t="str">
        <v>橋本病</v>
      </c>
      <c r="B352" s="23" t="str">
        <v>シート8　（シート9～10には記入しない）</v>
      </c>
      <c r="C352" s="24" t="str">
        <v>病弱</v>
      </c>
      <c r="D352" s="24" t="str">
        <v>なし</v>
      </c>
      <c r="G352" s="31" t="s">
        <v>551</v>
      </c>
      <c r="H352" s="24" t="s">
        <v>2246</v>
      </c>
      <c r="I352" s="32" t="s">
        <v>2223</v>
      </c>
      <c r="J352" s="23" t="s">
        <v>1861</v>
      </c>
      <c r="K352" s="292">
        <v>1</v>
      </c>
    </row>
    <row r="353" spans="1:11" ht="15" customHeight="1" x14ac:dyDescent="0.4">
      <c r="A353" s="23" t="str">
        <v>萎縮性甲状腺炎</v>
      </c>
      <c r="B353" s="23" t="str">
        <v>シート8　（シート9～10には記入しない）</v>
      </c>
      <c r="C353" s="24" t="str">
        <v>病弱</v>
      </c>
      <c r="D353" s="24" t="str">
        <v>なし</v>
      </c>
      <c r="G353" s="31" t="s">
        <v>410</v>
      </c>
      <c r="H353" s="24" t="s">
        <v>2246</v>
      </c>
      <c r="I353" s="32" t="s">
        <v>2223</v>
      </c>
      <c r="J353" s="23" t="s">
        <v>1861</v>
      </c>
      <c r="K353" s="292">
        <v>1</v>
      </c>
    </row>
    <row r="354" spans="1:11" ht="15" customHeight="1" x14ac:dyDescent="0.4">
      <c r="A354" s="23" t="str">
        <v>後天性甲状腺機能低下症</v>
      </c>
      <c r="B354" s="23" t="str">
        <v>シート8　（シート9～10には記入しない）</v>
      </c>
      <c r="C354" s="24" t="str">
        <v>病弱</v>
      </c>
      <c r="D354" s="24" t="str">
        <v>なし</v>
      </c>
      <c r="G354" s="31" t="s">
        <v>626</v>
      </c>
      <c r="H354" s="24" t="s">
        <v>2246</v>
      </c>
      <c r="I354" s="32" t="s">
        <v>2223</v>
      </c>
      <c r="J354" s="23" t="s">
        <v>1861</v>
      </c>
      <c r="K354" s="292">
        <v>1</v>
      </c>
    </row>
    <row r="355" spans="1:11" ht="15" customHeight="1" x14ac:dyDescent="0.4">
      <c r="A355" s="23" t="str">
        <v>甲状腺ホルモン不応症</v>
      </c>
      <c r="B355" s="23" t="str">
        <v>シート8　（シート9～10には記入しない）</v>
      </c>
      <c r="C355" s="24" t="str">
        <v>病弱</v>
      </c>
      <c r="D355" s="24" t="str">
        <v>なし</v>
      </c>
      <c r="G355" s="31" t="s">
        <v>1708</v>
      </c>
      <c r="H355" s="24" t="s">
        <v>2246</v>
      </c>
      <c r="I355" s="32" t="s">
        <v>2223</v>
      </c>
      <c r="J355" s="23" t="s">
        <v>1861</v>
      </c>
      <c r="K355" s="292">
        <v>1</v>
      </c>
    </row>
    <row r="356" spans="1:11" ht="15" customHeight="1" x14ac:dyDescent="0.4">
      <c r="A356" s="23" t="str">
        <v>腺腫様甲状腺腫</v>
      </c>
      <c r="B356" s="23" t="str">
        <v>シート8　（シート9～10には記入しない）</v>
      </c>
      <c r="C356" s="24" t="str">
        <v>病弱</v>
      </c>
      <c r="D356" s="24" t="str">
        <v>なし</v>
      </c>
      <c r="G356" s="31" t="s">
        <v>997</v>
      </c>
      <c r="H356" s="24" t="s">
        <v>2246</v>
      </c>
      <c r="I356" s="32" t="s">
        <v>2223</v>
      </c>
      <c r="J356" s="23" t="s">
        <v>1861</v>
      </c>
      <c r="K356" s="292">
        <v>1</v>
      </c>
    </row>
    <row r="357" spans="1:11" ht="15" customHeight="1" x14ac:dyDescent="0.4">
      <c r="A357" s="23" t="str">
        <v>副甲状腺機能亢進症</v>
      </c>
      <c r="B357" s="23" t="str">
        <v>シート8　（シート9～10には記入しない）</v>
      </c>
      <c r="C357" s="24" t="str">
        <v>病弱</v>
      </c>
      <c r="D357" s="24" t="str">
        <v>なし</v>
      </c>
      <c r="G357" s="31" t="s">
        <v>1282</v>
      </c>
      <c r="H357" s="24" t="s">
        <v>2246</v>
      </c>
      <c r="I357" s="32" t="s">
        <v>2223</v>
      </c>
      <c r="J357" s="23" t="s">
        <v>1861</v>
      </c>
      <c r="K357" s="292">
        <v>1</v>
      </c>
    </row>
    <row r="358" spans="1:11" ht="15" customHeight="1" x14ac:dyDescent="0.4">
      <c r="A358" s="23" t="str">
        <v>副甲状腺欠損症</v>
      </c>
      <c r="B358" s="23" t="str">
        <v>シート8　（シート9～10には記入しない）</v>
      </c>
      <c r="C358" s="24" t="str">
        <v>病弱</v>
      </c>
      <c r="D358" s="24" t="str">
        <v>なし</v>
      </c>
      <c r="G358" s="31" t="s">
        <v>1283</v>
      </c>
      <c r="H358" s="24" t="s">
        <v>2246</v>
      </c>
      <c r="I358" s="32" t="s">
        <v>2223</v>
      </c>
      <c r="J358" s="23" t="s">
        <v>1861</v>
      </c>
      <c r="K358" s="292">
        <v>1</v>
      </c>
    </row>
    <row r="359" spans="1:11" ht="15" customHeight="1" x14ac:dyDescent="0.4">
      <c r="A359" s="23" t="str">
        <v>副甲状腺機能低下症</v>
      </c>
      <c r="B359" s="23" t="str">
        <v>シート8　（シート9～10には記入しない）</v>
      </c>
      <c r="C359" s="24" t="str">
        <v>病弱</v>
      </c>
      <c r="D359" s="24" t="str">
        <v>なし</v>
      </c>
      <c r="G359" s="31" t="s">
        <v>1281</v>
      </c>
      <c r="H359" s="24" t="s">
        <v>2246</v>
      </c>
      <c r="I359" s="32" t="s">
        <v>2223</v>
      </c>
      <c r="J359" s="23" t="s">
        <v>1861</v>
      </c>
      <c r="K359" s="292">
        <v>1</v>
      </c>
    </row>
    <row r="360" spans="1:11" ht="15" customHeight="1" x14ac:dyDescent="0.4">
      <c r="A360" s="23" t="str">
        <v>自己免疫性多内分泌腺症候群1型</v>
      </c>
      <c r="B360" s="23" t="str">
        <v>シート8　（シート9～10には記入しない）</v>
      </c>
      <c r="C360" s="24" t="str">
        <v>病弱</v>
      </c>
      <c r="D360" s="24" t="str">
        <v>なし</v>
      </c>
      <c r="G360" s="31" t="s">
        <v>746</v>
      </c>
      <c r="H360" s="24" t="s">
        <v>2246</v>
      </c>
      <c r="I360" s="31" t="s">
        <v>2223</v>
      </c>
      <c r="J360" s="23" t="s">
        <v>1861</v>
      </c>
      <c r="K360" s="292">
        <v>1</v>
      </c>
    </row>
    <row r="361" spans="1:11" ht="15" customHeight="1" x14ac:dyDescent="0.4">
      <c r="A361" s="23" t="str">
        <v>自己免疫性多内分泌腺症候群2型</v>
      </c>
      <c r="B361" s="23" t="str">
        <v>シート8　（シート9～10には記入しない）</v>
      </c>
      <c r="C361" s="24" t="str">
        <v>病弱</v>
      </c>
      <c r="D361" s="24" t="str">
        <v>なし</v>
      </c>
      <c r="G361" s="31" t="s">
        <v>747</v>
      </c>
      <c r="H361" s="24" t="s">
        <v>2246</v>
      </c>
      <c r="I361" s="32" t="s">
        <v>2223</v>
      </c>
      <c r="J361" s="23" t="s">
        <v>1861</v>
      </c>
      <c r="K361" s="292">
        <v>1</v>
      </c>
    </row>
    <row r="362" spans="1:11" ht="15" customHeight="1" x14ac:dyDescent="0.4">
      <c r="A362" s="23" t="str">
        <v>偽性副甲状腺機能低下症</v>
      </c>
      <c r="B362" s="23" t="str">
        <v>シート8　（シート9～10には記入しない）</v>
      </c>
      <c r="C362" s="24" t="str">
        <v>病弱</v>
      </c>
      <c r="D362" s="24" t="str">
        <v>なし</v>
      </c>
      <c r="G362" s="31" t="s">
        <v>2308</v>
      </c>
      <c r="H362" s="24" t="s">
        <v>2246</v>
      </c>
      <c r="I362" s="31" t="s">
        <v>2223</v>
      </c>
      <c r="J362" s="23" t="s">
        <v>1861</v>
      </c>
      <c r="K362" s="292">
        <v>1</v>
      </c>
    </row>
    <row r="363" spans="1:11" ht="15" customHeight="1" x14ac:dyDescent="0.4">
      <c r="A363" s="23" t="str">
        <v>クッシング病</v>
      </c>
      <c r="B363" s="23" t="str">
        <v>シート8　（シート9～10には記入しない）</v>
      </c>
      <c r="C363" s="24" t="str">
        <v>病弱</v>
      </c>
      <c r="D363" s="24" t="str">
        <v>なし</v>
      </c>
      <c r="G363" s="31" t="s">
        <v>1709</v>
      </c>
      <c r="H363" s="24" t="s">
        <v>2246</v>
      </c>
      <c r="I363" s="32" t="s">
        <v>2223</v>
      </c>
      <c r="J363" s="23" t="s">
        <v>1861</v>
      </c>
      <c r="K363" s="292">
        <v>1</v>
      </c>
    </row>
    <row r="364" spans="1:11" ht="15" customHeight="1" x14ac:dyDescent="0.4">
      <c r="A364" s="23" t="str">
        <v>異所性副腎皮質刺激ホルモン産生症候群</v>
      </c>
      <c r="B364" s="23" t="str">
        <v>シート8　（シート9～10には記入しない）</v>
      </c>
      <c r="C364" s="24" t="str">
        <v>病弱</v>
      </c>
      <c r="D364" s="24" t="str">
        <v>なし</v>
      </c>
      <c r="G364" s="31" t="s">
        <v>406</v>
      </c>
      <c r="H364" s="24" t="s">
        <v>2246</v>
      </c>
      <c r="I364" s="31" t="s">
        <v>2223</v>
      </c>
      <c r="J364" s="23" t="s">
        <v>1861</v>
      </c>
      <c r="K364" s="292">
        <v>1</v>
      </c>
    </row>
    <row r="365" spans="1:11" ht="15" customHeight="1" x14ac:dyDescent="0.4">
      <c r="A365" s="23" t="str">
        <v>異所性ACTH産生症候群</v>
      </c>
      <c r="B365" s="23" t="str">
        <v>シート8　（シート9～10には記入しない）</v>
      </c>
      <c r="C365" s="24" t="str">
        <v>病弱</v>
      </c>
      <c r="D365" s="24" t="str">
        <v>なし</v>
      </c>
      <c r="G365" s="31" t="s">
        <v>1710</v>
      </c>
      <c r="H365" s="24" t="s">
        <v>2246</v>
      </c>
      <c r="I365" s="31" t="s">
        <v>2223</v>
      </c>
      <c r="J365" s="23" t="s">
        <v>1861</v>
      </c>
      <c r="K365" s="292">
        <v>1</v>
      </c>
    </row>
    <row r="366" spans="1:11" ht="15" customHeight="1" x14ac:dyDescent="0.4">
      <c r="A366" s="23" t="str">
        <v>副腎腺腫</v>
      </c>
      <c r="B366" s="23" t="str">
        <v>シート8　（シート9～10には記入しない）</v>
      </c>
      <c r="C366" s="24" t="str">
        <v>病弱</v>
      </c>
      <c r="D366" s="24" t="str">
        <v>なし</v>
      </c>
      <c r="G366" s="31" t="s">
        <v>1284</v>
      </c>
      <c r="H366" s="24" t="s">
        <v>2246</v>
      </c>
      <c r="I366" s="32" t="s">
        <v>2223</v>
      </c>
      <c r="J366" s="23" t="s">
        <v>1861</v>
      </c>
      <c r="K366" s="292">
        <v>1</v>
      </c>
    </row>
    <row r="367" spans="1:11" ht="15" customHeight="1" x14ac:dyDescent="0.4">
      <c r="A367" s="23" t="str">
        <v>副腎皮質結節性過形成</v>
      </c>
      <c r="B367" s="23" t="str">
        <v>シート8　（シート9～10には記入しない）</v>
      </c>
      <c r="C367" s="24" t="str">
        <v>病弱</v>
      </c>
      <c r="D367" s="24" t="str">
        <v>なし</v>
      </c>
      <c r="G367" s="31" t="s">
        <v>1288</v>
      </c>
      <c r="H367" s="24" t="s">
        <v>2246</v>
      </c>
      <c r="I367" s="32" t="s">
        <v>2223</v>
      </c>
      <c r="J367" s="23" t="s">
        <v>1861</v>
      </c>
      <c r="K367" s="292">
        <v>1</v>
      </c>
    </row>
    <row r="368" spans="1:11" ht="15" customHeight="1" x14ac:dyDescent="0.4">
      <c r="A368" s="23" t="str">
        <v>クッシング症候群</v>
      </c>
      <c r="B368" s="23" t="str">
        <v>シート8　（シート9～10には記入しない）</v>
      </c>
      <c r="C368" s="24" t="str">
        <v>病弱</v>
      </c>
      <c r="D368" s="24" t="str">
        <v>なし</v>
      </c>
      <c r="G368" s="31" t="s">
        <v>150</v>
      </c>
      <c r="H368" s="24" t="s">
        <v>2246</v>
      </c>
      <c r="I368" s="32" t="s">
        <v>2223</v>
      </c>
      <c r="J368" s="23" t="s">
        <v>1861</v>
      </c>
      <c r="K368" s="292">
        <v>1</v>
      </c>
    </row>
    <row r="369" spans="1:11" ht="15" customHeight="1" x14ac:dyDescent="0.4">
      <c r="A369" s="23" t="str">
        <v>副腎皮質刺激ホルモン単独欠損症</v>
      </c>
      <c r="B369" s="23" t="str">
        <v>シート8　（シート9～10には記入しない）</v>
      </c>
      <c r="C369" s="24" t="str">
        <v>病弱</v>
      </c>
      <c r="D369" s="24" t="str">
        <v>なし</v>
      </c>
      <c r="G369" s="31" t="s">
        <v>1289</v>
      </c>
      <c r="H369" s="24" t="s">
        <v>2246</v>
      </c>
      <c r="I369" s="32" t="s">
        <v>2223</v>
      </c>
      <c r="J369" s="23" t="s">
        <v>1861</v>
      </c>
      <c r="K369" s="292">
        <v>1</v>
      </c>
    </row>
    <row r="370" spans="1:11" ht="15" customHeight="1" x14ac:dyDescent="0.4">
      <c r="A370" s="23" t="str">
        <v>ACTH単独欠損症</v>
      </c>
      <c r="B370" s="23" t="str">
        <v>シート8　（シート9～10には記入しない）</v>
      </c>
      <c r="C370" s="24" t="str">
        <v>病弱</v>
      </c>
      <c r="D370" s="24" t="str">
        <v>なし</v>
      </c>
      <c r="G370" s="31" t="s">
        <v>18</v>
      </c>
      <c r="H370" s="24" t="s">
        <v>2246</v>
      </c>
      <c r="I370" s="31" t="s">
        <v>2223</v>
      </c>
      <c r="J370" s="23" t="s">
        <v>1861</v>
      </c>
      <c r="K370" s="292">
        <v>1</v>
      </c>
    </row>
    <row r="371" spans="1:11" ht="15" customHeight="1" x14ac:dyDescent="0.4">
      <c r="A371" s="23" t="str">
        <v>副腎皮質刺激ホルモン不応症</v>
      </c>
      <c r="B371" s="23" t="str">
        <v>シート8　（シート9～10には記入しない）</v>
      </c>
      <c r="C371" s="24" t="str">
        <v>病弱</v>
      </c>
      <c r="D371" s="24" t="str">
        <v>なし</v>
      </c>
      <c r="G371" s="31" t="s">
        <v>1290</v>
      </c>
      <c r="H371" s="24" t="s">
        <v>2246</v>
      </c>
      <c r="I371" s="32" t="s">
        <v>2223</v>
      </c>
      <c r="J371" s="23" t="s">
        <v>1861</v>
      </c>
      <c r="K371" s="292">
        <v>1</v>
      </c>
    </row>
    <row r="372" spans="1:11" ht="15" customHeight="1" x14ac:dyDescent="0.4">
      <c r="A372" s="23" t="str">
        <v>ACTH不応症</v>
      </c>
      <c r="B372" s="23" t="str">
        <v>シート8　（シート9～10には記入しない）</v>
      </c>
      <c r="C372" s="24" t="str">
        <v>病弱</v>
      </c>
      <c r="D372" s="24" t="str">
        <v>なし</v>
      </c>
      <c r="G372" s="31" t="s">
        <v>19</v>
      </c>
      <c r="H372" s="24" t="s">
        <v>2246</v>
      </c>
      <c r="I372" s="32" t="s">
        <v>2223</v>
      </c>
      <c r="J372" s="23" t="s">
        <v>1861</v>
      </c>
      <c r="K372" s="292">
        <v>1</v>
      </c>
    </row>
    <row r="373" spans="1:11" ht="15" customHeight="1" x14ac:dyDescent="0.4">
      <c r="A373" s="23" t="str">
        <v>先天性副腎低形成症</v>
      </c>
      <c r="B373" s="23" t="str">
        <v>シート8　（シート9～10には記入しない）</v>
      </c>
      <c r="C373" s="24" t="str">
        <v>病弱</v>
      </c>
      <c r="D373" s="24" t="str">
        <v>なし</v>
      </c>
      <c r="G373" s="31" t="s">
        <v>1711</v>
      </c>
      <c r="H373" s="24" t="s">
        <v>2246</v>
      </c>
      <c r="I373" s="32" t="s">
        <v>2223</v>
      </c>
      <c r="J373" s="23" t="s">
        <v>1861</v>
      </c>
      <c r="K373" s="292">
        <v>1</v>
      </c>
    </row>
    <row r="374" spans="1:11" ht="15" customHeight="1" x14ac:dyDescent="0.4">
      <c r="A374" s="23" t="str">
        <v>グルココルチコイド抵抗症</v>
      </c>
      <c r="B374" s="23" t="str">
        <v>シート8　（シート9～10には記入しない）</v>
      </c>
      <c r="C374" s="24" t="str">
        <v>病弱</v>
      </c>
      <c r="D374" s="24" t="str">
        <v>なし</v>
      </c>
      <c r="G374" s="31" t="s">
        <v>162</v>
      </c>
      <c r="H374" s="24" t="s">
        <v>2246</v>
      </c>
      <c r="I374" s="32" t="s">
        <v>2223</v>
      </c>
      <c r="J374" s="23" t="s">
        <v>1861</v>
      </c>
      <c r="K374" s="292">
        <v>1</v>
      </c>
    </row>
    <row r="375" spans="1:11" ht="15" customHeight="1" x14ac:dyDescent="0.4">
      <c r="A375" s="23" t="str">
        <v>慢性副腎皮質機能低下症</v>
      </c>
      <c r="B375" s="23" t="str">
        <v>シート8　（シート9～10には記入しない）</v>
      </c>
      <c r="C375" s="24" t="str">
        <v>病弱</v>
      </c>
      <c r="D375" s="24" t="str">
        <v>なし</v>
      </c>
      <c r="G375" s="31" t="s">
        <v>1342</v>
      </c>
      <c r="H375" s="24" t="s">
        <v>2246</v>
      </c>
      <c r="I375" s="32" t="s">
        <v>2223</v>
      </c>
      <c r="J375" s="23" t="s">
        <v>1861</v>
      </c>
      <c r="K375" s="292">
        <v>1</v>
      </c>
    </row>
    <row r="376" spans="1:11" ht="15" customHeight="1" x14ac:dyDescent="0.4">
      <c r="A376" s="23" t="str">
        <v>アジソン病</v>
      </c>
      <c r="B376" s="23" t="str">
        <v>シート8　（シート9～10には記入しない）</v>
      </c>
      <c r="C376" s="24" t="str">
        <v>病弱</v>
      </c>
      <c r="D376" s="24" t="str">
        <v>なし</v>
      </c>
      <c r="G376" s="31" t="s">
        <v>1712</v>
      </c>
      <c r="H376" s="24" t="s">
        <v>2246</v>
      </c>
      <c r="I376" s="32" t="s">
        <v>2223</v>
      </c>
      <c r="J376" s="23" t="s">
        <v>1861</v>
      </c>
      <c r="K376" s="292">
        <v>1</v>
      </c>
    </row>
    <row r="377" spans="1:11" ht="15" customHeight="1" x14ac:dyDescent="0.4">
      <c r="A377" s="23" t="str">
        <v>アルドステロン症</v>
      </c>
      <c r="B377" s="23" t="str">
        <v>シート8　（シート9～10には記入しない）</v>
      </c>
      <c r="C377" s="24" t="str">
        <v>病弱</v>
      </c>
      <c r="D377" s="24" t="str">
        <v>なし</v>
      </c>
      <c r="G377" s="31" t="s">
        <v>89</v>
      </c>
      <c r="H377" s="24" t="s">
        <v>2246</v>
      </c>
      <c r="I377" s="32" t="s">
        <v>2223</v>
      </c>
      <c r="J377" s="23" t="s">
        <v>1861</v>
      </c>
      <c r="K377" s="292">
        <v>1</v>
      </c>
    </row>
    <row r="378" spans="1:11" ht="15" customHeight="1" x14ac:dyDescent="0.4">
      <c r="A378" s="23" t="str">
        <v>鉱質コルチコイド過剰症候群</v>
      </c>
      <c r="B378" s="23" t="str">
        <v>シート8　（シート9～10には記入しない）</v>
      </c>
      <c r="C378" s="24" t="str">
        <v>病弱</v>
      </c>
      <c r="D378" s="24" t="str">
        <v>なし</v>
      </c>
      <c r="G378" s="31" t="s">
        <v>1713</v>
      </c>
      <c r="H378" s="24" t="s">
        <v>2246</v>
      </c>
      <c r="I378" s="32" t="s">
        <v>2223</v>
      </c>
      <c r="J378" s="23" t="s">
        <v>1861</v>
      </c>
      <c r="K378" s="292">
        <v>1</v>
      </c>
    </row>
    <row r="379" spans="1:11" ht="15" customHeight="1" x14ac:dyDescent="0.4">
      <c r="A379" s="23" t="str">
        <v>リドル症候群</v>
      </c>
      <c r="B379" s="23" t="str">
        <v>シート8　（シート9～10には記入しない）</v>
      </c>
      <c r="C379" s="24" t="str">
        <v>病弱</v>
      </c>
      <c r="D379" s="24" t="str">
        <v>なし</v>
      </c>
      <c r="G379" s="31" t="s">
        <v>368</v>
      </c>
      <c r="H379" s="24" t="s">
        <v>2246</v>
      </c>
      <c r="I379" s="32" t="s">
        <v>2223</v>
      </c>
      <c r="J379" s="23" t="s">
        <v>1861</v>
      </c>
      <c r="K379" s="292">
        <v>1</v>
      </c>
    </row>
    <row r="380" spans="1:11" ht="15" customHeight="1" x14ac:dyDescent="0.4">
      <c r="A380" s="23" t="str">
        <v>低レニン性低アルドステロン症</v>
      </c>
      <c r="B380" s="23" t="str">
        <v>シート8　（シート9～10には記入しない）</v>
      </c>
      <c r="C380" s="24" t="str">
        <v>病弱</v>
      </c>
      <c r="D380" s="24" t="str">
        <v>なし</v>
      </c>
      <c r="G380" s="31" t="s">
        <v>1118</v>
      </c>
      <c r="H380" s="24" t="s">
        <v>2246</v>
      </c>
      <c r="I380" s="32" t="s">
        <v>2223</v>
      </c>
      <c r="J380" s="23" t="s">
        <v>1861</v>
      </c>
      <c r="K380" s="292">
        <v>1</v>
      </c>
    </row>
    <row r="381" spans="1:11" ht="15" customHeight="1" x14ac:dyDescent="0.4">
      <c r="A381" s="23" t="str">
        <v>アルドステロン合成酵素欠損症</v>
      </c>
      <c r="B381" s="23" t="str">
        <v>シート8　（シート9～10には記入しない）</v>
      </c>
      <c r="C381" s="24" t="str">
        <v>病弱</v>
      </c>
      <c r="D381" s="24" t="str">
        <v>なし</v>
      </c>
      <c r="G381" s="31" t="s">
        <v>88</v>
      </c>
      <c r="H381" s="24" t="s">
        <v>2246</v>
      </c>
      <c r="I381" s="32" t="s">
        <v>2223</v>
      </c>
      <c r="J381" s="23" t="s">
        <v>1861</v>
      </c>
      <c r="K381" s="292">
        <v>1</v>
      </c>
    </row>
    <row r="382" spans="1:11" ht="15" customHeight="1" x14ac:dyDescent="0.4">
      <c r="A382" s="23" t="str">
        <v>低アルドステロン症</v>
      </c>
      <c r="B382" s="23" t="str">
        <v>シート8　（シート9～10には記入しない）</v>
      </c>
      <c r="C382" s="24" t="str">
        <v>病弱</v>
      </c>
      <c r="D382" s="24" t="str">
        <v>なし</v>
      </c>
      <c r="G382" s="31" t="s">
        <v>1116</v>
      </c>
      <c r="H382" s="24" t="s">
        <v>2246</v>
      </c>
      <c r="I382" s="32" t="s">
        <v>2223</v>
      </c>
      <c r="J382" s="23" t="s">
        <v>1861</v>
      </c>
      <c r="K382" s="292">
        <v>1</v>
      </c>
    </row>
    <row r="383" spans="1:11" ht="15" customHeight="1" x14ac:dyDescent="0.4">
      <c r="A383" s="23" t="str">
        <v>偽性低アルドステロン症</v>
      </c>
      <c r="B383" s="23" t="str">
        <v>シート8　（シート9～10には記入しない）</v>
      </c>
      <c r="C383" s="24" t="str">
        <v>病弱</v>
      </c>
      <c r="D383" s="24" t="str">
        <v>なし</v>
      </c>
      <c r="G383" s="31" t="s">
        <v>531</v>
      </c>
      <c r="H383" s="24" t="s">
        <v>2246</v>
      </c>
      <c r="I383" s="32" t="s">
        <v>2223</v>
      </c>
      <c r="J383" s="23" t="s">
        <v>1861</v>
      </c>
      <c r="K383" s="292">
        <v>1</v>
      </c>
    </row>
    <row r="384" spans="1:11" ht="15" customHeight="1" x14ac:dyDescent="0.4">
      <c r="A384" s="23" t="str">
        <v>リポイド副腎過形成症</v>
      </c>
      <c r="B384" s="23" t="str">
        <v>シート8　（シート9～10には記入しない）</v>
      </c>
      <c r="C384" s="24" t="str">
        <v>病弱</v>
      </c>
      <c r="D384" s="24" t="str">
        <v>なし</v>
      </c>
      <c r="G384" s="31" t="s">
        <v>371</v>
      </c>
      <c r="H384" s="24" t="s">
        <v>2246</v>
      </c>
      <c r="I384" s="32" t="s">
        <v>2223</v>
      </c>
      <c r="J384" s="23" t="s">
        <v>1861</v>
      </c>
      <c r="K384" s="292">
        <v>1</v>
      </c>
    </row>
    <row r="385" spans="1:11" ht="15" customHeight="1" x14ac:dyDescent="0.4">
      <c r="A385" s="23" t="str">
        <v>3β-ヒドロキシステロイド脱水素酵素欠損症</v>
      </c>
      <c r="B385" s="23" t="str">
        <v>シート8　（シート9～10には記入しない）</v>
      </c>
      <c r="C385" s="24" t="str">
        <v>病弱</v>
      </c>
      <c r="D385" s="24" t="str">
        <v>なし</v>
      </c>
      <c r="G385" s="31" t="s">
        <v>12</v>
      </c>
      <c r="H385" s="24" t="s">
        <v>2246</v>
      </c>
      <c r="I385" s="32" t="s">
        <v>2223</v>
      </c>
      <c r="J385" s="23" t="s">
        <v>1861</v>
      </c>
      <c r="K385" s="292">
        <v>1</v>
      </c>
    </row>
    <row r="386" spans="1:11" ht="15" customHeight="1" x14ac:dyDescent="0.4">
      <c r="A386" s="23" t="str">
        <v>11β-水酸化酵素欠損症</v>
      </c>
      <c r="B386" s="23" t="str">
        <v>シート8　（シート9～10には記入しない）</v>
      </c>
      <c r="C386" s="24" t="str">
        <v>病弱</v>
      </c>
      <c r="D386" s="24" t="str">
        <v>なし</v>
      </c>
      <c r="G386" s="31" t="s">
        <v>5</v>
      </c>
      <c r="H386" s="24" t="s">
        <v>2246</v>
      </c>
      <c r="I386" s="32" t="s">
        <v>2223</v>
      </c>
      <c r="J386" s="23" t="s">
        <v>1861</v>
      </c>
      <c r="K386" s="292">
        <v>1</v>
      </c>
    </row>
    <row r="387" spans="1:11" ht="15" customHeight="1" x14ac:dyDescent="0.4">
      <c r="A387" s="23" t="str">
        <v>17α-水酸化酵素欠損症</v>
      </c>
      <c r="B387" s="23" t="str">
        <v>シート8　（シート9～10には記入しない）</v>
      </c>
      <c r="C387" s="24" t="str">
        <v>病弱</v>
      </c>
      <c r="D387" s="24" t="str">
        <v>なし</v>
      </c>
      <c r="G387" s="31" t="s">
        <v>7</v>
      </c>
      <c r="H387" s="24" t="s">
        <v>2246</v>
      </c>
      <c r="I387" s="32" t="s">
        <v>2223</v>
      </c>
      <c r="J387" s="23" t="s">
        <v>1861</v>
      </c>
      <c r="K387" s="292">
        <v>1</v>
      </c>
    </row>
    <row r="388" spans="1:11" ht="15" customHeight="1" x14ac:dyDescent="0.4">
      <c r="A388" s="23" t="str">
        <v>21-水酸化酵素欠損症</v>
      </c>
      <c r="B388" s="23" t="str">
        <v>シート8　（シート9～10には記入しない）</v>
      </c>
      <c r="C388" s="24" t="str">
        <v>病弱</v>
      </c>
      <c r="D388" s="24" t="str">
        <v>なし</v>
      </c>
      <c r="G388" s="31" t="s">
        <v>10</v>
      </c>
      <c r="H388" s="24" t="s">
        <v>2246</v>
      </c>
      <c r="I388" s="32" t="s">
        <v>2223</v>
      </c>
      <c r="J388" s="23" t="s">
        <v>1861</v>
      </c>
      <c r="K388" s="292">
        <v>1</v>
      </c>
    </row>
    <row r="389" spans="1:11" ht="15" customHeight="1" x14ac:dyDescent="0.4">
      <c r="A389" s="23" t="str">
        <v>P450酸化還元酵素欠損症</v>
      </c>
      <c r="B389" s="23" t="str">
        <v>シート8　（シート9～10には記入しない）</v>
      </c>
      <c r="C389" s="24" t="str">
        <v>病弱</v>
      </c>
      <c r="D389" s="24" t="str">
        <v>なし</v>
      </c>
      <c r="G389" s="31" t="s">
        <v>55</v>
      </c>
      <c r="H389" s="24" t="s">
        <v>2246</v>
      </c>
      <c r="I389" s="32" t="s">
        <v>2223</v>
      </c>
      <c r="J389" s="23" t="s">
        <v>1861</v>
      </c>
      <c r="K389" s="292">
        <v>1</v>
      </c>
    </row>
    <row r="390" spans="1:11" ht="15" customHeight="1" x14ac:dyDescent="0.4">
      <c r="A390" s="23" t="str">
        <v>先天性副腎過形成症</v>
      </c>
      <c r="B390" s="23" t="str">
        <v>シート8　（シート9～10には記入しない）</v>
      </c>
      <c r="C390" s="24" t="str">
        <v>病弱</v>
      </c>
      <c r="D390" s="24" t="str">
        <v>なし</v>
      </c>
      <c r="G390" s="31" t="s">
        <v>983</v>
      </c>
      <c r="H390" s="24" t="s">
        <v>2246</v>
      </c>
      <c r="I390" s="32" t="s">
        <v>2223</v>
      </c>
      <c r="J390" s="23" t="s">
        <v>1861</v>
      </c>
      <c r="K390" s="292">
        <v>1</v>
      </c>
    </row>
    <row r="391" spans="1:11" ht="15" customHeight="1" x14ac:dyDescent="0.4">
      <c r="A391" s="23" t="str">
        <v>ゴナドトロピン依存性思春期早発症</v>
      </c>
      <c r="B391" s="23" t="str">
        <v>シート8　（シート9～10には記入しない）</v>
      </c>
      <c r="C391" s="24" t="str">
        <v>病弱</v>
      </c>
      <c r="D391" s="24" t="str">
        <v>なし</v>
      </c>
      <c r="G391" s="31" t="s">
        <v>180</v>
      </c>
      <c r="H391" s="24" t="s">
        <v>2246</v>
      </c>
      <c r="I391" s="32" t="s">
        <v>2223</v>
      </c>
      <c r="J391" s="23" t="s">
        <v>1861</v>
      </c>
      <c r="K391" s="292">
        <v>1</v>
      </c>
    </row>
    <row r="392" spans="1:11" ht="15" customHeight="1" x14ac:dyDescent="0.4">
      <c r="A392" s="23" t="str">
        <v>ゴナドトロピン非依存性思春期早発症</v>
      </c>
      <c r="B392" s="23" t="str">
        <v>シート8　（シート9～10には記入しない）</v>
      </c>
      <c r="C392" s="24" t="str">
        <v>病弱</v>
      </c>
      <c r="D392" s="24" t="str">
        <v>なし</v>
      </c>
      <c r="G392" s="31" t="s">
        <v>181</v>
      </c>
      <c r="H392" s="24" t="s">
        <v>2246</v>
      </c>
      <c r="I392" s="32" t="s">
        <v>2223</v>
      </c>
      <c r="J392" s="23" t="s">
        <v>1861</v>
      </c>
      <c r="K392" s="292">
        <v>1</v>
      </c>
    </row>
    <row r="393" spans="1:11" ht="15" customHeight="1" x14ac:dyDescent="0.4">
      <c r="A393" s="23" t="str">
        <v>エストロゲン過剰症</v>
      </c>
      <c r="B393" s="23" t="str">
        <v>シート8　（シート9～10には記入しない）</v>
      </c>
      <c r="C393" s="24" t="str">
        <v>病弱</v>
      </c>
      <c r="D393" s="24" t="str">
        <v>なし</v>
      </c>
      <c r="G393" s="31" t="s">
        <v>120</v>
      </c>
      <c r="H393" s="24" t="s">
        <v>2246</v>
      </c>
      <c r="I393" s="32" t="s">
        <v>2223</v>
      </c>
      <c r="J393" s="23" t="s">
        <v>1861</v>
      </c>
      <c r="K393" s="292">
        <v>1</v>
      </c>
    </row>
    <row r="394" spans="1:11" ht="15" customHeight="1" x14ac:dyDescent="0.4">
      <c r="A394" s="23" t="str">
        <v>アンドロゲン過剰症</v>
      </c>
      <c r="B394" s="23" t="str">
        <v>シート8　（シート9～10には記入しない）</v>
      </c>
      <c r="C394" s="24" t="str">
        <v>病弱</v>
      </c>
      <c r="D394" s="24" t="str">
        <v>なし</v>
      </c>
      <c r="G394" s="31" t="s">
        <v>94</v>
      </c>
      <c r="H394" s="24" t="s">
        <v>2246</v>
      </c>
      <c r="I394" s="32" t="s">
        <v>2223</v>
      </c>
      <c r="J394" s="23" t="s">
        <v>1861</v>
      </c>
      <c r="K394" s="292">
        <v>1</v>
      </c>
    </row>
    <row r="395" spans="1:11" ht="15" customHeight="1" x14ac:dyDescent="0.4">
      <c r="A395" s="23" t="str">
        <v>カルマン症候群</v>
      </c>
      <c r="B395" s="23" t="str">
        <v>シート8　（シート9～10には記入しない）</v>
      </c>
      <c r="C395" s="24" t="str">
        <v>病弱</v>
      </c>
      <c r="D395" s="24" t="str">
        <v>なし</v>
      </c>
      <c r="G395" s="31" t="s">
        <v>145</v>
      </c>
      <c r="H395" s="24" t="s">
        <v>2246</v>
      </c>
      <c r="I395" s="32" t="s">
        <v>2223</v>
      </c>
      <c r="J395" s="23" t="s">
        <v>1861</v>
      </c>
      <c r="K395" s="292">
        <v>1</v>
      </c>
    </row>
    <row r="396" spans="1:11" ht="15" customHeight="1" x14ac:dyDescent="0.4">
      <c r="A396" s="23" t="str">
        <v>低ゴナドトロピン性性腺機能低下症</v>
      </c>
      <c r="B396" s="23" t="str">
        <v>シート8　（シート9～10には記入しない）</v>
      </c>
      <c r="C396" s="24" t="str">
        <v>病弱</v>
      </c>
      <c r="D396" s="24" t="str">
        <v>なし</v>
      </c>
      <c r="G396" s="31" t="s">
        <v>1117</v>
      </c>
      <c r="H396" s="24" t="s">
        <v>2246</v>
      </c>
      <c r="I396" s="32" t="s">
        <v>2223</v>
      </c>
      <c r="J396" s="23" t="s">
        <v>1861</v>
      </c>
      <c r="K396" s="292">
        <v>1</v>
      </c>
    </row>
    <row r="397" spans="1:11" ht="15" customHeight="1" x14ac:dyDescent="0.4">
      <c r="A397" s="23" t="str">
        <v>精巣形成不全</v>
      </c>
      <c r="B397" s="23" t="str">
        <v>シート8　（シート9～10には記入しない）</v>
      </c>
      <c r="C397" s="24" t="str">
        <v>病弱</v>
      </c>
      <c r="D397" s="24" t="str">
        <v>なし</v>
      </c>
      <c r="G397" s="31" t="s">
        <v>913</v>
      </c>
      <c r="H397" s="24" t="s">
        <v>2246</v>
      </c>
      <c r="I397" s="32" t="s">
        <v>2223</v>
      </c>
      <c r="J397" s="23" t="s">
        <v>1861</v>
      </c>
      <c r="K397" s="292">
        <v>1</v>
      </c>
    </row>
    <row r="398" spans="1:11" ht="15" customHeight="1" x14ac:dyDescent="0.4">
      <c r="A398" s="23" t="str">
        <v>卵巣形成不全</v>
      </c>
      <c r="B398" s="23" t="str">
        <v>シート8　（シート9～10には記入しない）</v>
      </c>
      <c r="C398" s="24" t="str">
        <v>病弱</v>
      </c>
      <c r="D398" s="24" t="str">
        <v>なし</v>
      </c>
      <c r="G398" s="31" t="s">
        <v>1402</v>
      </c>
      <c r="H398" s="24" t="s">
        <v>2246</v>
      </c>
      <c r="I398" s="32" t="s">
        <v>2223</v>
      </c>
      <c r="J398" s="23" t="s">
        <v>1861</v>
      </c>
      <c r="K398" s="292">
        <v>1</v>
      </c>
    </row>
    <row r="399" spans="1:11" ht="15" customHeight="1" x14ac:dyDescent="0.4">
      <c r="A399" s="23" t="str">
        <v>高ゴナドトロピン性性腺機能低下症</v>
      </c>
      <c r="B399" s="23" t="str">
        <v>シート8　（シート9～10には記入しない）</v>
      </c>
      <c r="C399" s="24" t="str">
        <v>病弱</v>
      </c>
      <c r="D399" s="24" t="str">
        <v>なし</v>
      </c>
      <c r="G399" s="31" t="s">
        <v>662</v>
      </c>
      <c r="H399" s="24" t="s">
        <v>2246</v>
      </c>
      <c r="I399" s="32" t="s">
        <v>2223</v>
      </c>
      <c r="J399" s="23" t="s">
        <v>1861</v>
      </c>
      <c r="K399" s="292">
        <v>1</v>
      </c>
    </row>
    <row r="400" spans="1:11" ht="15" customHeight="1" x14ac:dyDescent="0.4">
      <c r="A400" s="23" t="str">
        <v>卵精巣性性分化疾患</v>
      </c>
      <c r="B400" s="23" t="str">
        <v>シート8　（シート9～10には記入しない）</v>
      </c>
      <c r="C400" s="24" t="str">
        <v>病弱</v>
      </c>
      <c r="D400" s="24" t="str">
        <v>なし</v>
      </c>
      <c r="G400" s="31" t="s">
        <v>1400</v>
      </c>
      <c r="H400" s="24" t="s">
        <v>2246</v>
      </c>
      <c r="I400" s="32" t="s">
        <v>2223</v>
      </c>
      <c r="J400" s="23" t="s">
        <v>1861</v>
      </c>
      <c r="K400" s="292">
        <v>1</v>
      </c>
    </row>
    <row r="401" spans="1:11" ht="15" customHeight="1" x14ac:dyDescent="0.4">
      <c r="A401" s="23" t="str">
        <v>混合性性腺異形成症</v>
      </c>
      <c r="B401" s="23" t="str">
        <v>シート8　（シート9～10には記入しない）</v>
      </c>
      <c r="C401" s="24" t="str">
        <v>病弱</v>
      </c>
      <c r="D401" s="24" t="str">
        <v>なし</v>
      </c>
      <c r="G401" s="31" t="s">
        <v>694</v>
      </c>
      <c r="H401" s="24" t="s">
        <v>2246</v>
      </c>
      <c r="I401" s="32" t="s">
        <v>2223</v>
      </c>
      <c r="J401" s="23" t="s">
        <v>1861</v>
      </c>
      <c r="K401" s="292">
        <v>1</v>
      </c>
    </row>
    <row r="402" spans="1:11" ht="15" customHeight="1" x14ac:dyDescent="0.4">
      <c r="A402" s="23" t="str">
        <v>5α-還元酵素欠損症</v>
      </c>
      <c r="B402" s="23" t="str">
        <v>シート8　（シート9～10には記入しない）</v>
      </c>
      <c r="C402" s="24" t="str">
        <v>病弱</v>
      </c>
      <c r="D402" s="24" t="str">
        <v>なし</v>
      </c>
      <c r="G402" s="31" t="s">
        <v>16</v>
      </c>
      <c r="H402" s="24" t="s">
        <v>2246</v>
      </c>
      <c r="I402" s="32" t="s">
        <v>2223</v>
      </c>
      <c r="J402" s="23" t="s">
        <v>1861</v>
      </c>
      <c r="K402" s="292">
        <v>1</v>
      </c>
    </row>
    <row r="403" spans="1:11" ht="15" customHeight="1" x14ac:dyDescent="0.4">
      <c r="A403" s="23" t="str">
        <v>17β-ヒドロキシステロイド脱水素酵素欠損症</v>
      </c>
      <c r="B403" s="23" t="str">
        <v>シート8　（シート9～10には記入しない）</v>
      </c>
      <c r="C403" s="24" t="str">
        <v>病弱</v>
      </c>
      <c r="D403" s="24" t="str">
        <v>なし</v>
      </c>
      <c r="G403" s="31" t="s">
        <v>8</v>
      </c>
      <c r="H403" s="24" t="s">
        <v>2246</v>
      </c>
      <c r="I403" s="32" t="s">
        <v>2223</v>
      </c>
      <c r="J403" s="23" t="s">
        <v>1861</v>
      </c>
      <c r="K403" s="292">
        <v>1</v>
      </c>
    </row>
    <row r="404" spans="1:11" ht="15" customHeight="1" x14ac:dyDescent="0.4">
      <c r="A404" s="23" t="str">
        <v>アンドロゲン不応症</v>
      </c>
      <c r="B404" s="23" t="str">
        <v>シート8　（シート9～10には記入しない）</v>
      </c>
      <c r="C404" s="24" t="str">
        <v>病弱</v>
      </c>
      <c r="D404" s="24" t="str">
        <v>なし</v>
      </c>
      <c r="G404" s="31" t="s">
        <v>95</v>
      </c>
      <c r="H404" s="24" t="s">
        <v>2246</v>
      </c>
      <c r="I404" s="32" t="s">
        <v>2223</v>
      </c>
      <c r="J404" s="23" t="s">
        <v>1861</v>
      </c>
      <c r="K404" s="292">
        <v>1</v>
      </c>
    </row>
    <row r="405" spans="1:11" ht="15" customHeight="1" x14ac:dyDescent="0.4">
      <c r="A405" s="23" t="str">
        <v>46,XY性分化疾患</v>
      </c>
      <c r="B405" s="23" t="str">
        <v>シート8　（シート9～10には記入しない）</v>
      </c>
      <c r="C405" s="24" t="str">
        <v>病弱</v>
      </c>
      <c r="D405" s="24" t="str">
        <v>なし</v>
      </c>
      <c r="G405" s="31" t="s">
        <v>15</v>
      </c>
      <c r="H405" s="24" t="s">
        <v>2246</v>
      </c>
      <c r="I405" s="32" t="s">
        <v>2223</v>
      </c>
      <c r="J405" s="23" t="s">
        <v>1861</v>
      </c>
      <c r="K405" s="292">
        <v>1</v>
      </c>
    </row>
    <row r="406" spans="1:11" ht="15" customHeight="1" x14ac:dyDescent="0.4">
      <c r="A406" s="23" t="str">
        <v>46,XX性分化疾患</v>
      </c>
      <c r="B406" s="23" t="str">
        <v>シート8　（シート9～10には記入しない）</v>
      </c>
      <c r="C406" s="24" t="str">
        <v>病弱</v>
      </c>
      <c r="D406" s="24" t="str">
        <v>なし</v>
      </c>
      <c r="G406" s="31" t="s">
        <v>1714</v>
      </c>
      <c r="H406" s="24" t="s">
        <v>2246</v>
      </c>
      <c r="I406" s="32" t="s">
        <v>2223</v>
      </c>
      <c r="J406" s="23" t="s">
        <v>1861</v>
      </c>
      <c r="K406" s="292">
        <v>1</v>
      </c>
    </row>
    <row r="407" spans="1:11" ht="15" customHeight="1" x14ac:dyDescent="0.4">
      <c r="A407" s="23" t="str">
        <v>VIP産生腫瘍</v>
      </c>
      <c r="B407" s="23" t="str">
        <v>シート8　（シート9～10には記入しない）</v>
      </c>
      <c r="C407" s="24" t="str">
        <v>病弱</v>
      </c>
      <c r="D407" s="24" t="str">
        <v>なし</v>
      </c>
      <c r="G407" s="31" t="s">
        <v>65</v>
      </c>
      <c r="H407" s="24" t="s">
        <v>2246</v>
      </c>
      <c r="I407" s="32" t="s">
        <v>2223</v>
      </c>
      <c r="J407" s="23" t="s">
        <v>1861</v>
      </c>
      <c r="K407" s="292">
        <v>1</v>
      </c>
    </row>
    <row r="408" spans="1:11" ht="15" customHeight="1" x14ac:dyDescent="0.4">
      <c r="A408" s="23" t="str">
        <v>ガストリノーマ</v>
      </c>
      <c r="B408" s="23" t="str">
        <v>シート8　（シート9～10には記入しない）</v>
      </c>
      <c r="C408" s="24" t="str">
        <v>病弱</v>
      </c>
      <c r="D408" s="24" t="str">
        <v>なし</v>
      </c>
      <c r="G408" s="31" t="s">
        <v>131</v>
      </c>
      <c r="H408" s="24" t="s">
        <v>2246</v>
      </c>
      <c r="I408" s="32" t="s">
        <v>2223</v>
      </c>
      <c r="J408" s="23" t="s">
        <v>1861</v>
      </c>
      <c r="K408" s="292">
        <v>1</v>
      </c>
    </row>
    <row r="409" spans="1:11" ht="15" customHeight="1" x14ac:dyDescent="0.4">
      <c r="A409" s="23" t="str">
        <v>カルチノイド症候群</v>
      </c>
      <c r="B409" s="23" t="str">
        <v>シート8　（シート9～10には記入しない）</v>
      </c>
      <c r="C409" s="24" t="str">
        <v>病弱</v>
      </c>
      <c r="D409" s="24" t="str">
        <v>なし</v>
      </c>
      <c r="G409" s="31" t="s">
        <v>139</v>
      </c>
      <c r="H409" s="24" t="s">
        <v>2246</v>
      </c>
      <c r="I409" s="32" t="s">
        <v>2223</v>
      </c>
      <c r="J409" s="23" t="s">
        <v>1861</v>
      </c>
      <c r="K409" s="292">
        <v>1</v>
      </c>
    </row>
    <row r="410" spans="1:11" ht="15" customHeight="1" x14ac:dyDescent="0.4">
      <c r="A410" s="23" t="str">
        <v>グルカゴノーマ</v>
      </c>
      <c r="B410" s="23" t="str">
        <v>シート8　（シート9～10には記入しない）</v>
      </c>
      <c r="C410" s="24" t="str">
        <v>病弱</v>
      </c>
      <c r="D410" s="24" t="str">
        <v>なし</v>
      </c>
      <c r="G410" s="31" t="s">
        <v>159</v>
      </c>
      <c r="H410" s="24" t="s">
        <v>2246</v>
      </c>
      <c r="I410" s="32" t="s">
        <v>2223</v>
      </c>
      <c r="J410" s="23" t="s">
        <v>1861</v>
      </c>
      <c r="K410" s="292">
        <v>1</v>
      </c>
    </row>
    <row r="411" spans="1:11" ht="15" customHeight="1" x14ac:dyDescent="0.4">
      <c r="A411" s="23" t="str">
        <v>インスリノーマ</v>
      </c>
      <c r="B411" s="23" t="str">
        <v>シート8　（シート9～10には記入しない）</v>
      </c>
      <c r="C411" s="24" t="str">
        <v>病弱</v>
      </c>
      <c r="D411" s="24" t="str">
        <v>なし</v>
      </c>
      <c r="G411" s="31" t="s">
        <v>96</v>
      </c>
      <c r="H411" s="24" t="s">
        <v>2246</v>
      </c>
      <c r="I411" s="32" t="s">
        <v>2223</v>
      </c>
      <c r="J411" s="23" t="s">
        <v>1861</v>
      </c>
      <c r="K411" s="292">
        <v>1</v>
      </c>
    </row>
    <row r="412" spans="1:11" ht="15" customHeight="1" x14ac:dyDescent="0.4">
      <c r="A412" s="23" t="str">
        <v>先天性高インスリン血症</v>
      </c>
      <c r="B412" s="23" t="str">
        <v>シート8　（シート9～10には記入しない）</v>
      </c>
      <c r="C412" s="24" t="str">
        <v>病弱</v>
      </c>
      <c r="D412" s="24" t="str">
        <v>なし</v>
      </c>
      <c r="G412" s="31" t="s">
        <v>962</v>
      </c>
      <c r="H412" s="24" t="s">
        <v>2246</v>
      </c>
      <c r="I412" s="32" t="s">
        <v>2223</v>
      </c>
      <c r="J412" s="23" t="s">
        <v>1861</v>
      </c>
      <c r="K412" s="292">
        <v>1</v>
      </c>
    </row>
    <row r="413" spans="1:11" ht="15" customHeight="1" x14ac:dyDescent="0.4">
      <c r="A413" s="23" t="str">
        <v>高インスリン血性低血糖症</v>
      </c>
      <c r="B413" s="23" t="str">
        <v>シート8　（シート9～10には記入しない）</v>
      </c>
      <c r="C413" s="24" t="str">
        <v>病弱</v>
      </c>
      <c r="D413" s="24" t="str">
        <v>なし</v>
      </c>
      <c r="G413" s="31" t="s">
        <v>660</v>
      </c>
      <c r="H413" s="24" t="s">
        <v>2246</v>
      </c>
      <c r="I413" s="32" t="s">
        <v>2223</v>
      </c>
      <c r="J413" s="23" t="s">
        <v>1861</v>
      </c>
      <c r="K413" s="292">
        <v>1</v>
      </c>
    </row>
    <row r="414" spans="1:11" ht="15" customHeight="1" x14ac:dyDescent="0.4">
      <c r="A414" s="23" t="str">
        <v>ビタミンD依存性くる病</v>
      </c>
      <c r="B414" s="23" t="str">
        <v>シート8　（シート9～10には記入しない）</v>
      </c>
      <c r="C414" s="24" t="str">
        <v>病弱</v>
      </c>
      <c r="D414" s="24" t="str">
        <v>なし</v>
      </c>
      <c r="G414" s="31" t="s">
        <v>281</v>
      </c>
      <c r="H414" s="24" t="s">
        <v>2246</v>
      </c>
      <c r="I414" s="32" t="s">
        <v>2223</v>
      </c>
      <c r="J414" s="23" t="s">
        <v>1861</v>
      </c>
      <c r="K414" s="292">
        <v>1</v>
      </c>
    </row>
    <row r="415" spans="1:11" ht="15" customHeight="1" x14ac:dyDescent="0.4">
      <c r="A415" s="23" t="str">
        <v>ビタミンD抵抗性骨軟化症</v>
      </c>
      <c r="B415" s="23" t="str">
        <v>シート8　（シート9～10には記入しない）</v>
      </c>
      <c r="C415" s="24" t="str">
        <v>病弱</v>
      </c>
      <c r="D415" s="24" t="str">
        <v>なし</v>
      </c>
      <c r="G415" s="31" t="s">
        <v>283</v>
      </c>
      <c r="H415" s="24" t="s">
        <v>2246</v>
      </c>
      <c r="I415" s="32" t="s">
        <v>2223</v>
      </c>
      <c r="J415" s="23" t="s">
        <v>1861</v>
      </c>
      <c r="K415" s="292">
        <v>1</v>
      </c>
    </row>
    <row r="416" spans="1:11" ht="15" customHeight="1" x14ac:dyDescent="0.4">
      <c r="A416" s="23" t="str">
        <v>原発性低リン血症性くる病</v>
      </c>
      <c r="B416" s="23" t="str">
        <v>シート8　（シート9～10には記入しない）</v>
      </c>
      <c r="C416" s="24" t="str">
        <v>病弱</v>
      </c>
      <c r="D416" s="24" t="str">
        <v>なし</v>
      </c>
      <c r="G416" s="31" t="s">
        <v>611</v>
      </c>
      <c r="H416" s="24" t="s">
        <v>2246</v>
      </c>
      <c r="I416" s="32" t="s">
        <v>2223</v>
      </c>
      <c r="J416" s="23" t="s">
        <v>1861</v>
      </c>
      <c r="K416" s="292">
        <v>1</v>
      </c>
    </row>
    <row r="417" spans="1:11" ht="15" customHeight="1" x14ac:dyDescent="0.4">
      <c r="A417" s="23" t="str">
        <v>脂肪異栄養症</v>
      </c>
      <c r="B417" s="23" t="str">
        <v>シート8　（シート9～10には記入しない）</v>
      </c>
      <c r="C417" s="24" t="str">
        <v>病弱</v>
      </c>
      <c r="D417" s="24" t="str">
        <v>なし</v>
      </c>
      <c r="G417" s="31" t="s">
        <v>723</v>
      </c>
      <c r="H417" s="24" t="s">
        <v>2246</v>
      </c>
      <c r="I417" s="32" t="s">
        <v>2223</v>
      </c>
      <c r="J417" s="23" t="s">
        <v>1861</v>
      </c>
      <c r="K417" s="292">
        <v>1</v>
      </c>
    </row>
    <row r="418" spans="1:11" ht="15" customHeight="1" x14ac:dyDescent="0.4">
      <c r="A418" s="23" t="str">
        <v>脂肪萎縮症</v>
      </c>
      <c r="B418" s="23" t="str">
        <v>シート8　（シート9～10には記入しない）</v>
      </c>
      <c r="C418" s="24" t="str">
        <v>病弱</v>
      </c>
      <c r="D418" s="24" t="str">
        <v>なし</v>
      </c>
      <c r="G418" s="31" t="s">
        <v>1715</v>
      </c>
      <c r="H418" s="24" t="s">
        <v>2246</v>
      </c>
      <c r="I418" s="32" t="s">
        <v>2223</v>
      </c>
      <c r="J418" s="23" t="s">
        <v>1861</v>
      </c>
      <c r="K418" s="292">
        <v>1</v>
      </c>
    </row>
    <row r="419" spans="1:11" ht="15" customHeight="1" x14ac:dyDescent="0.4">
      <c r="A419" s="23" t="str">
        <v>多発性内分泌腫瘍1型</v>
      </c>
      <c r="B419" s="23" t="str">
        <v>シート8　（シート9～10には記入しない）</v>
      </c>
      <c r="C419" s="24" t="str">
        <v>病弱</v>
      </c>
      <c r="D419" s="24" t="str">
        <v>なし</v>
      </c>
      <c r="G419" s="31" t="s">
        <v>1044</v>
      </c>
      <c r="H419" s="24" t="s">
        <v>2246</v>
      </c>
      <c r="I419" s="31" t="s">
        <v>2223</v>
      </c>
      <c r="J419" s="23" t="s">
        <v>1861</v>
      </c>
      <c r="K419" s="292">
        <v>1</v>
      </c>
    </row>
    <row r="420" spans="1:11" ht="15" customHeight="1" x14ac:dyDescent="0.4">
      <c r="A420" s="23" t="str">
        <v>ウェルマー症候群</v>
      </c>
      <c r="B420" s="23" t="str">
        <v>シート8　（シート9～10には記入しない）</v>
      </c>
      <c r="C420" s="24" t="str">
        <v>病弱</v>
      </c>
      <c r="D420" s="24" t="str">
        <v>なし</v>
      </c>
      <c r="G420" s="31" t="s">
        <v>1716</v>
      </c>
      <c r="H420" s="24" t="s">
        <v>2246</v>
      </c>
      <c r="I420" s="32" t="s">
        <v>2223</v>
      </c>
      <c r="J420" s="23" t="s">
        <v>1861</v>
      </c>
      <c r="K420" s="292">
        <v>1</v>
      </c>
    </row>
    <row r="421" spans="1:11" ht="15" customHeight="1" x14ac:dyDescent="0.4">
      <c r="A421" s="23" t="str">
        <v>多発性内分泌腫瘍2型</v>
      </c>
      <c r="B421" s="23" t="str">
        <v>シート8　（シート9～10には記入しない）</v>
      </c>
      <c r="C421" s="24" t="str">
        <v>病弱</v>
      </c>
      <c r="D421" s="24" t="str">
        <v>なし</v>
      </c>
      <c r="G421" s="31" t="s">
        <v>1045</v>
      </c>
      <c r="H421" s="24" t="s">
        <v>2246</v>
      </c>
      <c r="I421" s="32" t="s">
        <v>2223</v>
      </c>
      <c r="J421" s="23" t="s">
        <v>1861</v>
      </c>
      <c r="K421" s="292">
        <v>1</v>
      </c>
    </row>
    <row r="422" spans="1:11" ht="15" customHeight="1" x14ac:dyDescent="0.4">
      <c r="A422" s="23" t="str">
        <v>シップル症候群</v>
      </c>
      <c r="B422" s="23" t="str">
        <v>シート8　（シート9～10には記入しない）</v>
      </c>
      <c r="C422" s="24" t="str">
        <v>病弱</v>
      </c>
      <c r="D422" s="24" t="str">
        <v>なし</v>
      </c>
      <c r="G422" s="31" t="s">
        <v>196</v>
      </c>
      <c r="H422" s="24" t="s">
        <v>2246</v>
      </c>
      <c r="I422" s="32" t="s">
        <v>2223</v>
      </c>
      <c r="J422" s="23" t="s">
        <v>1861</v>
      </c>
      <c r="K422" s="292">
        <v>1</v>
      </c>
    </row>
    <row r="423" spans="1:11" ht="15" customHeight="1" x14ac:dyDescent="0.4">
      <c r="A423" s="23" t="str">
        <v>多発性内分泌腫瘍</v>
      </c>
      <c r="B423" s="23" t="str">
        <v>シート8　（シート9～10には記入しない）</v>
      </c>
      <c r="C423" s="24" t="str">
        <v>病弱</v>
      </c>
      <c r="D423" s="24" t="str">
        <v>なし</v>
      </c>
      <c r="G423" s="31" t="s">
        <v>1043</v>
      </c>
      <c r="H423" s="24" t="s">
        <v>2246</v>
      </c>
      <c r="I423" s="32" t="s">
        <v>2223</v>
      </c>
      <c r="J423" s="23" t="s">
        <v>1861</v>
      </c>
      <c r="K423" s="292">
        <v>1</v>
      </c>
    </row>
    <row r="424" spans="1:11" ht="15" customHeight="1" x14ac:dyDescent="0.4">
      <c r="A424" s="23" t="str">
        <v>多嚢胞性卵巣症候群</v>
      </c>
      <c r="B424" s="23" t="str">
        <v>シート8　（シート9～10には記入しない）</v>
      </c>
      <c r="C424" s="24" t="str">
        <v>病弱</v>
      </c>
      <c r="D424" s="24" t="str">
        <v>なし</v>
      </c>
      <c r="G424" s="31" t="s">
        <v>1038</v>
      </c>
      <c r="H424" s="24" t="s">
        <v>2246</v>
      </c>
      <c r="I424" s="32" t="s">
        <v>2223</v>
      </c>
      <c r="J424" s="23" t="s">
        <v>1861</v>
      </c>
      <c r="K424" s="292">
        <v>1</v>
      </c>
    </row>
    <row r="425" spans="1:11" ht="15" customHeight="1" x14ac:dyDescent="0.4">
      <c r="A425" s="23" t="str">
        <v>ターナー症候群</v>
      </c>
      <c r="B425" s="23" t="str">
        <v>シート8　（シート9～10には記入しない）</v>
      </c>
      <c r="C425" s="24" t="str">
        <v>病弱</v>
      </c>
      <c r="D425" s="24" t="str">
        <v>なし</v>
      </c>
      <c r="G425" s="31" t="s">
        <v>224</v>
      </c>
      <c r="H425" s="24" t="s">
        <v>2246</v>
      </c>
      <c r="I425" s="32" t="s">
        <v>2223</v>
      </c>
      <c r="J425" s="23" t="s">
        <v>1861</v>
      </c>
      <c r="K425" s="292">
        <v>1</v>
      </c>
    </row>
    <row r="426" spans="1:11" ht="15" customHeight="1" x14ac:dyDescent="0.4">
      <c r="A426" s="23" t="str">
        <v>プラダー・ウィリ症候群</v>
      </c>
      <c r="B426" s="23" t="str">
        <v>シート8　（シート9～10には記入しない）</v>
      </c>
      <c r="C426" s="24" t="str">
        <v>病弱</v>
      </c>
      <c r="D426" s="24" t="str">
        <v>なし</v>
      </c>
      <c r="G426" s="31" t="s">
        <v>1717</v>
      </c>
      <c r="H426" s="24" t="s">
        <v>2246</v>
      </c>
      <c r="I426" s="32" t="s">
        <v>2223</v>
      </c>
      <c r="J426" s="23" t="s">
        <v>1861</v>
      </c>
      <c r="K426" s="292">
        <v>1</v>
      </c>
    </row>
    <row r="427" spans="1:11" ht="15" customHeight="1" x14ac:dyDescent="0.4">
      <c r="A427" s="23" t="str">
        <v>マッキューン・オルブライト症候群</v>
      </c>
      <c r="B427" s="23" t="str">
        <v>シート8　（シート9～10には記入しない）</v>
      </c>
      <c r="C427" s="24" t="str">
        <v>病弱</v>
      </c>
      <c r="D427" s="24" t="str">
        <v>なし</v>
      </c>
      <c r="G427" s="31" t="s">
        <v>326</v>
      </c>
      <c r="H427" s="24" t="s">
        <v>2246</v>
      </c>
      <c r="I427" s="32" t="s">
        <v>2223</v>
      </c>
      <c r="J427" s="23" t="s">
        <v>1861</v>
      </c>
      <c r="K427" s="292">
        <v>1</v>
      </c>
    </row>
    <row r="428" spans="1:11" ht="15" customHeight="1" x14ac:dyDescent="0.4">
      <c r="A428" s="23" t="str">
        <v>ヌーナン症候群</v>
      </c>
      <c r="B428" s="23" t="str">
        <v>シート8　（シート9～10には記入しない）</v>
      </c>
      <c r="C428" s="24" t="str">
        <v>病弱</v>
      </c>
      <c r="D428" s="24" t="str">
        <v>なし</v>
      </c>
      <c r="G428" s="31" t="s">
        <v>1718</v>
      </c>
      <c r="H428" s="24" t="s">
        <v>2246</v>
      </c>
      <c r="I428" s="32" t="s">
        <v>2223</v>
      </c>
      <c r="J428" s="23" t="s">
        <v>1861</v>
      </c>
      <c r="K428" s="292">
        <v>1</v>
      </c>
    </row>
    <row r="429" spans="1:11" ht="15" customHeight="1" x14ac:dyDescent="0.4">
      <c r="A429" s="23" t="str">
        <v>バルデー・ビードル症候群</v>
      </c>
      <c r="B429" s="23" t="str">
        <v>シート8　（シート9～10には記入しない）</v>
      </c>
      <c r="C429" s="24" t="str">
        <v>病弱</v>
      </c>
      <c r="D429" s="24" t="str">
        <v>なし</v>
      </c>
      <c r="G429" s="31" t="s">
        <v>274</v>
      </c>
      <c r="H429" s="24" t="s">
        <v>2246</v>
      </c>
      <c r="I429" s="32" t="s">
        <v>2223</v>
      </c>
      <c r="J429" s="23" t="s">
        <v>1861</v>
      </c>
      <c r="K429" s="292">
        <v>1</v>
      </c>
    </row>
    <row r="430" spans="1:11" ht="15" customHeight="1" x14ac:dyDescent="0.4">
      <c r="A430" s="23" t="str">
        <v>若年性特発性関節炎</v>
      </c>
      <c r="B430" s="23" t="str">
        <v>シート8　（シート9～10には記入しない）</v>
      </c>
      <c r="C430" s="24" t="str">
        <v>病弱</v>
      </c>
      <c r="D430" s="24" t="str">
        <v>なし</v>
      </c>
      <c r="G430" s="31" t="s">
        <v>1719</v>
      </c>
      <c r="H430" s="24" t="s">
        <v>2246</v>
      </c>
      <c r="I430" s="32" t="s">
        <v>2223</v>
      </c>
      <c r="J430" s="23" t="s">
        <v>1861</v>
      </c>
      <c r="K430" s="292">
        <v>1</v>
      </c>
    </row>
    <row r="431" spans="1:11" ht="15" customHeight="1" x14ac:dyDescent="0.4">
      <c r="A431" s="23" t="str">
        <v>全身性エリテマトーデス</v>
      </c>
      <c r="B431" s="23" t="str">
        <v>シート8　（シート9～10には記入しない）</v>
      </c>
      <c r="C431" s="24" t="str">
        <v>病弱</v>
      </c>
      <c r="D431" s="24" t="str">
        <v>なし</v>
      </c>
      <c r="G431" s="31" t="s">
        <v>1006</v>
      </c>
      <c r="H431" s="24" t="s">
        <v>2246</v>
      </c>
      <c r="I431" s="32" t="s">
        <v>2223</v>
      </c>
      <c r="J431" s="23" t="s">
        <v>1861</v>
      </c>
      <c r="K431" s="292">
        <v>1</v>
      </c>
    </row>
    <row r="432" spans="1:11" ht="15" customHeight="1" x14ac:dyDescent="0.4">
      <c r="A432" s="23" t="str">
        <v>皮膚筋炎</v>
      </c>
      <c r="B432" s="23" t="str">
        <v>シート8　（シート9～10には記入しない）</v>
      </c>
      <c r="C432" s="24" t="str">
        <v>病弱</v>
      </c>
      <c r="D432" s="24" t="str">
        <v>なし</v>
      </c>
      <c r="G432" s="31" t="s">
        <v>1246</v>
      </c>
      <c r="H432" s="24" t="s">
        <v>2246</v>
      </c>
      <c r="I432" s="32" t="s">
        <v>2223</v>
      </c>
      <c r="J432" s="23" t="s">
        <v>1861</v>
      </c>
      <c r="K432" s="292">
        <v>1</v>
      </c>
    </row>
    <row r="433" spans="1:11" ht="15" customHeight="1" x14ac:dyDescent="0.4">
      <c r="A433" s="23" t="str">
        <v>多発性筋炎</v>
      </c>
      <c r="B433" s="23" t="str">
        <v>シート8　（シート9～10には記入しない）</v>
      </c>
      <c r="C433" s="24" t="str">
        <v>病弱</v>
      </c>
      <c r="D433" s="24" t="str">
        <v>なし</v>
      </c>
      <c r="G433" s="31" t="s">
        <v>1041</v>
      </c>
      <c r="H433" s="24" t="s">
        <v>2246</v>
      </c>
      <c r="I433" s="32" t="s">
        <v>2223</v>
      </c>
      <c r="J433" s="23" t="s">
        <v>1861</v>
      </c>
      <c r="K433" s="292">
        <v>1</v>
      </c>
    </row>
    <row r="434" spans="1:11" ht="15" customHeight="1" x14ac:dyDescent="0.4">
      <c r="A434" s="23" t="str">
        <v>シェーグレン症候群</v>
      </c>
      <c r="B434" s="23" t="str">
        <v>シート8　（シート9～10には記入しない）</v>
      </c>
      <c r="C434" s="24" t="str">
        <v>病弱</v>
      </c>
      <c r="D434" s="24" t="str">
        <v>なし</v>
      </c>
      <c r="G434" s="31" t="s">
        <v>193</v>
      </c>
      <c r="H434" s="24" t="s">
        <v>2246</v>
      </c>
      <c r="I434" s="31" t="s">
        <v>2223</v>
      </c>
      <c r="J434" s="23" t="s">
        <v>1861</v>
      </c>
      <c r="K434" s="292">
        <v>1</v>
      </c>
    </row>
    <row r="435" spans="1:11" ht="15" customHeight="1" x14ac:dyDescent="0.4">
      <c r="A435" s="23" t="str">
        <v>抗リン脂質抗体症候群</v>
      </c>
      <c r="B435" s="23" t="str">
        <v>シート8　（シート9～10には記入しない）</v>
      </c>
      <c r="C435" s="24" t="str">
        <v>病弱</v>
      </c>
      <c r="D435" s="24" t="str">
        <v>なし</v>
      </c>
      <c r="G435" s="31" t="s">
        <v>643</v>
      </c>
      <c r="H435" s="24" t="s">
        <v>2246</v>
      </c>
      <c r="I435" s="32" t="s">
        <v>2223</v>
      </c>
      <c r="J435" s="23" t="s">
        <v>1861</v>
      </c>
      <c r="K435" s="292">
        <v>1</v>
      </c>
    </row>
    <row r="436" spans="1:11" ht="15" customHeight="1" x14ac:dyDescent="0.4">
      <c r="A436" s="23" t="str">
        <v>ベーチェット病</v>
      </c>
      <c r="B436" s="23" t="str">
        <v>シート8　（シート9～10には記入しない）</v>
      </c>
      <c r="C436" s="24" t="str">
        <v>病弱</v>
      </c>
      <c r="D436" s="24" t="str">
        <v>なし</v>
      </c>
      <c r="G436" s="31" t="s">
        <v>313</v>
      </c>
      <c r="H436" s="24" t="s">
        <v>2246</v>
      </c>
      <c r="I436" s="31" t="s">
        <v>2223</v>
      </c>
      <c r="J436" s="23" t="s">
        <v>1861</v>
      </c>
      <c r="K436" s="292">
        <v>1</v>
      </c>
    </row>
    <row r="437" spans="1:11" ht="15" customHeight="1" x14ac:dyDescent="0.4">
      <c r="A437" s="23" t="str">
        <v>高安動脈炎</v>
      </c>
      <c r="B437" s="23" t="str">
        <v>シート8　（シート9～10には記入しない）</v>
      </c>
      <c r="C437" s="24" t="str">
        <v>病弱</v>
      </c>
      <c r="D437" s="24" t="str">
        <v>なし</v>
      </c>
      <c r="G437" s="31" t="s">
        <v>668</v>
      </c>
      <c r="H437" s="24" t="s">
        <v>2246</v>
      </c>
      <c r="I437" s="32" t="s">
        <v>2223</v>
      </c>
      <c r="J437" s="23" t="s">
        <v>1861</v>
      </c>
      <c r="K437" s="292">
        <v>1</v>
      </c>
    </row>
    <row r="438" spans="1:11" ht="15" customHeight="1" x14ac:dyDescent="0.4">
      <c r="A438" s="23" t="str">
        <v>結節性多発動脈炎</v>
      </c>
      <c r="B438" s="23" t="str">
        <v>シート8　（シート9～10には記入しない）</v>
      </c>
      <c r="C438" s="24" t="str">
        <v>病弱</v>
      </c>
      <c r="D438" s="24" t="str">
        <v>なし</v>
      </c>
      <c r="G438" s="31" t="s">
        <v>581</v>
      </c>
      <c r="H438" s="24" t="s">
        <v>2246</v>
      </c>
      <c r="I438" s="32" t="s">
        <v>2223</v>
      </c>
      <c r="J438" s="23" t="s">
        <v>1861</v>
      </c>
      <c r="K438" s="292">
        <v>1</v>
      </c>
    </row>
    <row r="439" spans="1:11" ht="15" customHeight="1" x14ac:dyDescent="0.4">
      <c r="A439" s="23" t="str">
        <v>好酸球性多発血管炎性肉芽腫症</v>
      </c>
      <c r="B439" s="23" t="str">
        <v>シート8　（シート9～10には記入しない）</v>
      </c>
      <c r="C439" s="24" t="str">
        <v>病弱</v>
      </c>
      <c r="D439" s="24" t="str">
        <v>なし</v>
      </c>
      <c r="G439" s="31" t="s">
        <v>639</v>
      </c>
      <c r="H439" s="24" t="s">
        <v>2246</v>
      </c>
      <c r="I439" s="32" t="s">
        <v>2223</v>
      </c>
      <c r="J439" s="23" t="s">
        <v>1861</v>
      </c>
      <c r="K439" s="292">
        <v>1</v>
      </c>
    </row>
    <row r="440" spans="1:11" ht="15" customHeight="1" x14ac:dyDescent="0.4">
      <c r="A440" s="23" t="str">
        <v>再発性多発軟骨炎</v>
      </c>
      <c r="B440" s="23" t="str">
        <v>シート8　（シート9～10には記入しない）</v>
      </c>
      <c r="C440" s="24" t="str">
        <v>病弱</v>
      </c>
      <c r="D440" s="24" t="str">
        <v>なし</v>
      </c>
      <c r="G440" s="31" t="s">
        <v>703</v>
      </c>
      <c r="H440" s="24" t="s">
        <v>2246</v>
      </c>
      <c r="I440" s="32" t="s">
        <v>2223</v>
      </c>
      <c r="J440" s="23" t="s">
        <v>1861</v>
      </c>
      <c r="K440" s="292">
        <v>1</v>
      </c>
    </row>
    <row r="441" spans="1:11" ht="15" customHeight="1" x14ac:dyDescent="0.4">
      <c r="A441" s="23" t="str">
        <v>全身性強皮症</v>
      </c>
      <c r="B441" s="23" t="str">
        <v>シート8　（シート9～10には記入しない）</v>
      </c>
      <c r="C441" s="24" t="str">
        <v>病弱</v>
      </c>
      <c r="D441" s="24" t="str">
        <v>なし</v>
      </c>
      <c r="G441" s="31" t="s">
        <v>1009</v>
      </c>
      <c r="H441" s="24" t="s">
        <v>2246</v>
      </c>
      <c r="I441" s="32" t="s">
        <v>2223</v>
      </c>
      <c r="J441" s="23" t="s">
        <v>1861</v>
      </c>
      <c r="K441" s="292">
        <v>1</v>
      </c>
    </row>
    <row r="442" spans="1:11" ht="15" customHeight="1" x14ac:dyDescent="0.4">
      <c r="A442" s="23" t="str">
        <v>混合性結合組織病</v>
      </c>
      <c r="B442" s="23" t="str">
        <v>シート8　（シート9～10には記入しない）</v>
      </c>
      <c r="C442" s="24" t="str">
        <v>病弱</v>
      </c>
      <c r="D442" s="24" t="str">
        <v>なし</v>
      </c>
      <c r="G442" s="31" t="s">
        <v>693</v>
      </c>
      <c r="H442" s="24" t="s">
        <v>2246</v>
      </c>
      <c r="I442" s="32" t="s">
        <v>2223</v>
      </c>
      <c r="J442" s="23" t="s">
        <v>1861</v>
      </c>
      <c r="K442" s="292">
        <v>1</v>
      </c>
    </row>
    <row r="443" spans="1:11" ht="15" customHeight="1" x14ac:dyDescent="0.4">
      <c r="A443" s="23" t="str">
        <v>家族性地中海熱</v>
      </c>
      <c r="B443" s="23" t="str">
        <v>シート8　（シート9～10には記入しない）</v>
      </c>
      <c r="C443" s="24" t="str">
        <v>病弱</v>
      </c>
      <c r="D443" s="24" t="str">
        <v>なし</v>
      </c>
      <c r="G443" s="31" t="s">
        <v>1720</v>
      </c>
      <c r="H443" s="24" t="s">
        <v>2246</v>
      </c>
      <c r="I443" s="32" t="s">
        <v>2223</v>
      </c>
      <c r="J443" s="23" t="s">
        <v>1861</v>
      </c>
      <c r="K443" s="292">
        <v>1</v>
      </c>
    </row>
    <row r="444" spans="1:11" ht="15" customHeight="1" x14ac:dyDescent="0.4">
      <c r="A444" s="23" t="str">
        <v>クリオピリン関連周期熱症候群</v>
      </c>
      <c r="B444" s="23" t="str">
        <v>シート8　（シート9～10には記入しない）</v>
      </c>
      <c r="C444" s="24" t="str">
        <v>病弱</v>
      </c>
      <c r="D444" s="24" t="str">
        <v>なし</v>
      </c>
      <c r="G444" s="31" t="s">
        <v>1721</v>
      </c>
      <c r="H444" s="24" t="s">
        <v>2246</v>
      </c>
      <c r="I444" s="32" t="s">
        <v>2223</v>
      </c>
      <c r="J444" s="23" t="s">
        <v>1861</v>
      </c>
      <c r="K444" s="292">
        <v>1</v>
      </c>
    </row>
    <row r="445" spans="1:11" ht="15" customHeight="1" x14ac:dyDescent="0.4">
      <c r="A445" s="23" t="str">
        <v>TNF受容体関連周期性症候群</v>
      </c>
      <c r="B445" s="23" t="str">
        <v>シート8　（シート9～10には記入しない）</v>
      </c>
      <c r="C445" s="24" t="str">
        <v>病弱</v>
      </c>
      <c r="D445" s="24" t="str">
        <v>なし</v>
      </c>
      <c r="G445" s="31" t="s">
        <v>61</v>
      </c>
      <c r="H445" s="24" t="s">
        <v>2246</v>
      </c>
      <c r="I445" s="32" t="s">
        <v>2223</v>
      </c>
      <c r="J445" s="23" t="s">
        <v>1861</v>
      </c>
      <c r="K445" s="292">
        <v>1</v>
      </c>
    </row>
    <row r="446" spans="1:11" ht="15" customHeight="1" x14ac:dyDescent="0.4">
      <c r="A446" s="23" t="str">
        <v>ブラウ症候群</v>
      </c>
      <c r="B446" s="23" t="str">
        <v>シート8　（シート9～10には記入しない）</v>
      </c>
      <c r="C446" s="24" t="str">
        <v>病弱</v>
      </c>
      <c r="D446" s="24" t="str">
        <v>なし</v>
      </c>
      <c r="G446" s="31" t="s">
        <v>306</v>
      </c>
      <c r="H446" s="24" t="s">
        <v>2246</v>
      </c>
      <c r="I446" s="32" t="s">
        <v>2223</v>
      </c>
      <c r="J446" s="23" t="s">
        <v>1861</v>
      </c>
      <c r="K446" s="292">
        <v>1</v>
      </c>
    </row>
    <row r="447" spans="1:11" ht="15" customHeight="1" x14ac:dyDescent="0.4">
      <c r="A447" s="23" t="str">
        <v>若年発症サルコイドーシス</v>
      </c>
      <c r="B447" s="23" t="str">
        <v>シート8　（シート9～10には記入しない）</v>
      </c>
      <c r="C447" s="24" t="str">
        <v>病弱</v>
      </c>
      <c r="D447" s="24" t="str">
        <v>なし</v>
      </c>
      <c r="G447" s="31" t="s">
        <v>766</v>
      </c>
      <c r="H447" s="24" t="s">
        <v>2246</v>
      </c>
      <c r="I447" s="32" t="s">
        <v>2223</v>
      </c>
      <c r="J447" s="23" t="s">
        <v>1861</v>
      </c>
      <c r="K447" s="292">
        <v>1</v>
      </c>
    </row>
    <row r="448" spans="1:11" ht="15" customHeight="1" x14ac:dyDescent="0.4">
      <c r="A448" s="23" t="str">
        <v>中條・西村症候群</v>
      </c>
      <c r="B448" s="23" t="str">
        <v>シート8　（シート9～10には記入しない）</v>
      </c>
      <c r="C448" s="24" t="str">
        <v>病弱</v>
      </c>
      <c r="D448" s="24" t="str">
        <v>なし</v>
      </c>
      <c r="G448" s="31" t="s">
        <v>1722</v>
      </c>
      <c r="H448" s="24" t="s">
        <v>2246</v>
      </c>
      <c r="I448" s="32" t="s">
        <v>2223</v>
      </c>
      <c r="J448" s="23" t="s">
        <v>1861</v>
      </c>
      <c r="K448" s="292">
        <v>1</v>
      </c>
    </row>
    <row r="449" spans="1:11" ht="15" customHeight="1" x14ac:dyDescent="0.4">
      <c r="A449" s="23" t="str">
        <v>高IgD症候群</v>
      </c>
      <c r="B449" s="23" t="str">
        <v>シート8　（シート9～10には記入しない）</v>
      </c>
      <c r="C449" s="24" t="str">
        <v>病弱</v>
      </c>
      <c r="D449" s="24" t="str">
        <v>なし</v>
      </c>
      <c r="G449" s="31" t="s">
        <v>656</v>
      </c>
      <c r="H449" s="24" t="s">
        <v>2246</v>
      </c>
      <c r="I449" s="32" t="s">
        <v>2223</v>
      </c>
      <c r="J449" s="23" t="s">
        <v>1861</v>
      </c>
      <c r="K449" s="292">
        <v>1</v>
      </c>
    </row>
    <row r="450" spans="1:11" ht="15" customHeight="1" x14ac:dyDescent="0.4">
      <c r="A450" s="23" t="str">
        <v>メバロン酸キナーゼ欠損症</v>
      </c>
      <c r="B450" s="23" t="str">
        <v>シート8　（シート9～10には記入しない）</v>
      </c>
      <c r="C450" s="24" t="str">
        <v>病弱</v>
      </c>
      <c r="D450" s="24" t="str">
        <v>なし</v>
      </c>
      <c r="G450" s="31" t="s">
        <v>347</v>
      </c>
      <c r="H450" s="24" t="s">
        <v>2246</v>
      </c>
      <c r="I450" s="32" t="s">
        <v>2223</v>
      </c>
      <c r="J450" s="23" t="s">
        <v>1861</v>
      </c>
      <c r="K450" s="292">
        <v>1</v>
      </c>
    </row>
    <row r="451" spans="1:11" ht="15" customHeight="1" x14ac:dyDescent="0.4">
      <c r="A451" s="23" t="str">
        <v>化膿性無菌性関節炎</v>
      </c>
      <c r="B451" s="23" t="str">
        <v>シート8　（シート9～10には記入しない）</v>
      </c>
      <c r="C451" s="24" t="str">
        <v>病弱</v>
      </c>
      <c r="D451" s="24" t="str">
        <v>なし</v>
      </c>
      <c r="G451" s="31" t="s">
        <v>445</v>
      </c>
      <c r="H451" s="24" t="s">
        <v>2246</v>
      </c>
      <c r="I451" s="32" t="s">
        <v>2223</v>
      </c>
      <c r="J451" s="23" t="s">
        <v>1861</v>
      </c>
      <c r="K451" s="292">
        <v>1</v>
      </c>
    </row>
    <row r="452" spans="1:11" ht="15" customHeight="1" x14ac:dyDescent="0.4">
      <c r="A452" s="23" t="str">
        <v>壊疽性膿皮症</v>
      </c>
      <c r="B452" s="23" t="str">
        <v>シート8　（シート9～10には記入しない）</v>
      </c>
      <c r="C452" s="24" t="str">
        <v>病弱</v>
      </c>
      <c r="D452" s="24" t="str">
        <v>なし</v>
      </c>
      <c r="G452" s="31" t="s">
        <v>470</v>
      </c>
      <c r="H452" s="24" t="s">
        <v>2246</v>
      </c>
      <c r="I452" s="32" t="s">
        <v>2223</v>
      </c>
      <c r="J452" s="23" t="s">
        <v>1861</v>
      </c>
      <c r="K452" s="292">
        <v>1</v>
      </c>
    </row>
    <row r="453" spans="1:11" ht="15" customHeight="1" x14ac:dyDescent="0.4">
      <c r="A453" s="23" t="str">
        <v>アクネ症候群</v>
      </c>
      <c r="B453" s="23" t="str">
        <v>シート8　（シート9～10には記入しない）</v>
      </c>
      <c r="C453" s="24" t="str">
        <v>病弱</v>
      </c>
      <c r="D453" s="24" t="str">
        <v>なし</v>
      </c>
      <c r="G453" s="31" t="s">
        <v>74</v>
      </c>
      <c r="H453" s="24" t="s">
        <v>2246</v>
      </c>
      <c r="I453" s="32" t="s">
        <v>2223</v>
      </c>
      <c r="J453" s="23" t="s">
        <v>1861</v>
      </c>
      <c r="K453" s="292">
        <v>1</v>
      </c>
    </row>
    <row r="454" spans="1:11" ht="15" customHeight="1" x14ac:dyDescent="0.4">
      <c r="A454" s="23" t="str">
        <v>慢性再発性多発性骨髄炎</v>
      </c>
      <c r="B454" s="23" t="str">
        <v>シート8　（シート9～10には記入しない）</v>
      </c>
      <c r="C454" s="24" t="str">
        <v>病弱</v>
      </c>
      <c r="D454" s="24" t="str">
        <v>なし</v>
      </c>
      <c r="G454" s="31" t="s">
        <v>1723</v>
      </c>
      <c r="H454" s="24" t="s">
        <v>2246</v>
      </c>
      <c r="I454" s="32" t="s">
        <v>2223</v>
      </c>
      <c r="J454" s="23" t="s">
        <v>1861</v>
      </c>
      <c r="K454" s="292">
        <v>1</v>
      </c>
    </row>
    <row r="455" spans="1:11" ht="15" customHeight="1" x14ac:dyDescent="0.4">
      <c r="A455" s="23" t="str">
        <v>インターロイキンⅠ受容体拮抗分子欠損症</v>
      </c>
      <c r="B455" s="23" t="str">
        <v>シート8　（シート9～10には記入しない）</v>
      </c>
      <c r="C455" s="24" t="str">
        <v>病弱</v>
      </c>
      <c r="D455" s="24" t="str">
        <v>なし</v>
      </c>
      <c r="G455" s="31" t="s">
        <v>99</v>
      </c>
      <c r="H455" s="24" t="s">
        <v>2246</v>
      </c>
      <c r="I455" s="32" t="s">
        <v>2223</v>
      </c>
      <c r="J455" s="23" t="s">
        <v>1861</v>
      </c>
      <c r="K455" s="292">
        <v>1</v>
      </c>
    </row>
    <row r="456" spans="1:11" ht="15" customHeight="1" x14ac:dyDescent="0.4">
      <c r="A456" s="23" t="str">
        <v>自己炎症性疾患</v>
      </c>
      <c r="B456" s="23" t="str">
        <v>シート8　（シート9～10には記入しない）</v>
      </c>
      <c r="C456" s="24" t="str">
        <v>病弱</v>
      </c>
      <c r="D456" s="24" t="str">
        <v>なし</v>
      </c>
      <c r="G456" s="31" t="s">
        <v>738</v>
      </c>
      <c r="H456" s="24" t="s">
        <v>2246</v>
      </c>
      <c r="I456" s="32" t="s">
        <v>2223</v>
      </c>
      <c r="J456" s="23" t="s">
        <v>1861</v>
      </c>
      <c r="K456" s="292">
        <v>1</v>
      </c>
    </row>
    <row r="457" spans="1:11" ht="15" customHeight="1" x14ac:dyDescent="0.4">
      <c r="A457" s="23" t="str">
        <v>フェニルケトン尿症</v>
      </c>
      <c r="B457" s="23" t="str">
        <v>シート8　（シート9～10には記入しない）</v>
      </c>
      <c r="C457" s="24" t="str">
        <v>病弱</v>
      </c>
      <c r="D457" s="24" t="str">
        <v>なし</v>
      </c>
      <c r="G457" s="31" t="s">
        <v>1724</v>
      </c>
      <c r="H457" s="24" t="s">
        <v>2246</v>
      </c>
      <c r="I457" s="32" t="s">
        <v>2223</v>
      </c>
      <c r="J457" s="23" t="s">
        <v>1861</v>
      </c>
      <c r="K457" s="292">
        <v>1</v>
      </c>
    </row>
    <row r="458" spans="1:11" ht="15" customHeight="1" x14ac:dyDescent="0.4">
      <c r="A458" s="23" t="str">
        <v>高フェニルアラニン血症</v>
      </c>
      <c r="B458" s="23" t="str">
        <v>シート8　（シート9～10には記入しない）</v>
      </c>
      <c r="C458" s="24" t="str">
        <v>病弱</v>
      </c>
      <c r="D458" s="24" t="str">
        <v>なし</v>
      </c>
      <c r="G458" s="31" t="s">
        <v>664</v>
      </c>
      <c r="H458" s="24" t="s">
        <v>2246</v>
      </c>
      <c r="I458" s="32" t="s">
        <v>2223</v>
      </c>
      <c r="J458" s="23" t="s">
        <v>1861</v>
      </c>
      <c r="K458" s="292">
        <v>1</v>
      </c>
    </row>
    <row r="459" spans="1:11" ht="15" customHeight="1" x14ac:dyDescent="0.4">
      <c r="A459" s="23" t="str">
        <v>高チロシン血症１型</v>
      </c>
      <c r="B459" s="23" t="str">
        <v>シート8　（シート9～10には記入しない）</v>
      </c>
      <c r="C459" s="24" t="str">
        <v>病弱</v>
      </c>
      <c r="D459" s="24" t="str">
        <v>なし</v>
      </c>
      <c r="G459" s="31" t="s">
        <v>1725</v>
      </c>
      <c r="H459" s="24" t="s">
        <v>2246</v>
      </c>
      <c r="I459" s="32" t="s">
        <v>2223</v>
      </c>
      <c r="J459" s="23" t="s">
        <v>1861</v>
      </c>
      <c r="K459" s="292">
        <v>1</v>
      </c>
    </row>
    <row r="460" spans="1:11" ht="15" customHeight="1" x14ac:dyDescent="0.4">
      <c r="A460" s="23" t="str">
        <v>高チロシン血症２型</v>
      </c>
      <c r="B460" s="23" t="str">
        <v>シート8　（シート9～10には記入しない）</v>
      </c>
      <c r="C460" s="24" t="str">
        <v>病弱</v>
      </c>
      <c r="D460" s="24" t="str">
        <v>なし</v>
      </c>
      <c r="G460" s="31" t="s">
        <v>1726</v>
      </c>
      <c r="H460" s="24" t="s">
        <v>2246</v>
      </c>
      <c r="I460" s="32" t="s">
        <v>2223</v>
      </c>
      <c r="J460" s="23" t="s">
        <v>1861</v>
      </c>
      <c r="K460" s="292">
        <v>1</v>
      </c>
    </row>
    <row r="461" spans="1:11" ht="15" customHeight="1" x14ac:dyDescent="0.4">
      <c r="A461" s="23" t="str">
        <v>高チロシン血症３型</v>
      </c>
      <c r="B461" s="23" t="str">
        <v>シート8　（シート9～10には記入しない）</v>
      </c>
      <c r="C461" s="24" t="str">
        <v>病弱</v>
      </c>
      <c r="D461" s="24" t="str">
        <v>なし</v>
      </c>
      <c r="G461" s="31" t="s">
        <v>1727</v>
      </c>
      <c r="H461" s="24" t="s">
        <v>2246</v>
      </c>
      <c r="I461" s="32" t="s">
        <v>2223</v>
      </c>
      <c r="J461" s="23" t="s">
        <v>1861</v>
      </c>
      <c r="K461" s="292">
        <v>1</v>
      </c>
    </row>
    <row r="462" spans="1:11" ht="15" customHeight="1" x14ac:dyDescent="0.4">
      <c r="A462" s="23" t="str">
        <v>高プロリン血症</v>
      </c>
      <c r="B462" s="23" t="str">
        <v>シート8　（シート9～10には記入しない）</v>
      </c>
      <c r="C462" s="24" t="str">
        <v>病弱</v>
      </c>
      <c r="D462" s="24" t="str">
        <v>なし</v>
      </c>
      <c r="G462" s="31" t="s">
        <v>666</v>
      </c>
      <c r="H462" s="24" t="s">
        <v>2246</v>
      </c>
      <c r="I462" s="32" t="s">
        <v>2223</v>
      </c>
      <c r="J462" s="23" t="s">
        <v>1861</v>
      </c>
      <c r="K462" s="292">
        <v>1</v>
      </c>
    </row>
    <row r="463" spans="1:11" ht="15" customHeight="1" x14ac:dyDescent="0.4">
      <c r="A463" s="23" t="str">
        <v>プロリダーゼ欠損症</v>
      </c>
      <c r="B463" s="23" t="str">
        <v>シート8　（シート9～10には記入しない）</v>
      </c>
      <c r="C463" s="24" t="str">
        <v>病弱</v>
      </c>
      <c r="D463" s="24" t="str">
        <v>なし</v>
      </c>
      <c r="G463" s="31" t="s">
        <v>312</v>
      </c>
      <c r="H463" s="24" t="s">
        <v>2246</v>
      </c>
      <c r="I463" s="32" t="s">
        <v>2223</v>
      </c>
      <c r="J463" s="23" t="s">
        <v>1861</v>
      </c>
      <c r="K463" s="292">
        <v>1</v>
      </c>
    </row>
    <row r="464" spans="1:11" ht="15" customHeight="1" x14ac:dyDescent="0.4">
      <c r="A464" s="23" t="str">
        <v>メープルシロップ尿症</v>
      </c>
      <c r="B464" s="23" t="str">
        <v>シート8　（シート9～10には記入しない）</v>
      </c>
      <c r="C464" s="24" t="str">
        <v>病弱</v>
      </c>
      <c r="D464" s="24" t="str">
        <v>なし</v>
      </c>
      <c r="G464" s="31" t="s">
        <v>344</v>
      </c>
      <c r="H464" s="24" t="s">
        <v>2246</v>
      </c>
      <c r="I464" s="32" t="s">
        <v>2223</v>
      </c>
      <c r="J464" s="23" t="s">
        <v>1861</v>
      </c>
      <c r="K464" s="292">
        <v>1</v>
      </c>
    </row>
    <row r="465" spans="1:11" ht="15" customHeight="1" x14ac:dyDescent="0.4">
      <c r="A465" s="23" t="str">
        <v>ホモシスチン尿症</v>
      </c>
      <c r="B465" s="23" t="str">
        <v>シート8　（シート9～10には記入しない）</v>
      </c>
      <c r="C465" s="24" t="str">
        <v>病弱</v>
      </c>
      <c r="D465" s="24" t="str">
        <v>なし</v>
      </c>
      <c r="G465" s="31" t="s">
        <v>324</v>
      </c>
      <c r="H465" s="24" t="s">
        <v>2246</v>
      </c>
      <c r="I465" s="32" t="s">
        <v>2223</v>
      </c>
      <c r="J465" s="23" t="s">
        <v>1861</v>
      </c>
      <c r="K465" s="292">
        <v>1</v>
      </c>
    </row>
    <row r="466" spans="1:11" ht="15" customHeight="1" x14ac:dyDescent="0.4">
      <c r="A466" s="23" t="str">
        <v>高メチオニン血症</v>
      </c>
      <c r="B466" s="23" t="str">
        <v>シート8　（シート9～10には記入しない）</v>
      </c>
      <c r="C466" s="24" t="str">
        <v>病弱</v>
      </c>
      <c r="D466" s="24" t="str">
        <v>なし</v>
      </c>
      <c r="G466" s="31" t="s">
        <v>667</v>
      </c>
      <c r="H466" s="24" t="s">
        <v>2246</v>
      </c>
      <c r="I466" s="32" t="s">
        <v>2223</v>
      </c>
      <c r="J466" s="23" t="s">
        <v>1861</v>
      </c>
      <c r="K466" s="292">
        <v>1</v>
      </c>
    </row>
    <row r="467" spans="1:11" ht="15" customHeight="1" x14ac:dyDescent="0.4">
      <c r="A467" s="23" t="str">
        <v>非ケトーシス型高グリシン血症</v>
      </c>
      <c r="B467" s="23" t="str">
        <v>シート8　（シート9～10には記入しない）</v>
      </c>
      <c r="C467" s="24" t="str">
        <v>病弱</v>
      </c>
      <c r="D467" s="24" t="str">
        <v>なし</v>
      </c>
      <c r="G467" s="31" t="s">
        <v>1249</v>
      </c>
      <c r="H467" s="24" t="s">
        <v>2246</v>
      </c>
      <c r="I467" s="32" t="s">
        <v>2223</v>
      </c>
      <c r="J467" s="23" t="s">
        <v>1861</v>
      </c>
      <c r="K467" s="292">
        <v>1</v>
      </c>
    </row>
    <row r="468" spans="1:11" ht="15" customHeight="1" x14ac:dyDescent="0.4">
      <c r="A468" s="23" t="str">
        <v>カルバミルリン酸合成酵素欠損症</v>
      </c>
      <c r="B468" s="23" t="str">
        <v>シート8　（シート9～10には記入しない）</v>
      </c>
      <c r="C468" s="24" t="str">
        <v>病弱</v>
      </c>
      <c r="D468" s="24" t="str">
        <v>なし</v>
      </c>
      <c r="G468" s="31" t="s">
        <v>144</v>
      </c>
      <c r="H468" s="24" t="s">
        <v>2246</v>
      </c>
      <c r="I468" s="32" t="s">
        <v>2223</v>
      </c>
      <c r="J468" s="23" t="s">
        <v>1861</v>
      </c>
      <c r="K468" s="292">
        <v>1</v>
      </c>
    </row>
    <row r="469" spans="1:11" ht="15" customHeight="1" x14ac:dyDescent="0.4">
      <c r="A469" s="23" t="str">
        <v>オルニチントランスカルバミラーゼ欠
損症</v>
      </c>
      <c r="B469" s="23" t="str">
        <v>シート8　（シート9～10には記入しない）</v>
      </c>
      <c r="C469" s="24" t="str">
        <v>病弱</v>
      </c>
      <c r="D469" s="24" t="str">
        <v>なし</v>
      </c>
      <c r="G469" s="31" t="s">
        <v>1728</v>
      </c>
      <c r="H469" s="24" t="s">
        <v>2246</v>
      </c>
      <c r="I469" s="32" t="s">
        <v>2223</v>
      </c>
      <c r="J469" s="23" t="s">
        <v>1861</v>
      </c>
      <c r="K469" s="292">
        <v>1</v>
      </c>
    </row>
    <row r="470" spans="1:11" ht="15" customHeight="1" x14ac:dyDescent="0.4">
      <c r="A470" s="23" t="str">
        <v>アルギニノコハク酸合成酵素欠損症</v>
      </c>
      <c r="B470" s="23" t="str">
        <v>シート8　（シート9～10には記入しない）</v>
      </c>
      <c r="C470" s="24" t="str">
        <v>病弱</v>
      </c>
      <c r="D470" s="24" t="str">
        <v>なし</v>
      </c>
      <c r="G470" s="31" t="s">
        <v>85</v>
      </c>
      <c r="H470" s="24" t="s">
        <v>2246</v>
      </c>
      <c r="I470" s="32" t="s">
        <v>2223</v>
      </c>
      <c r="J470" s="23" t="s">
        <v>1861</v>
      </c>
      <c r="K470" s="292">
        <v>1</v>
      </c>
    </row>
    <row r="471" spans="1:11" ht="15" customHeight="1" x14ac:dyDescent="0.4">
      <c r="A471" s="23" t="str">
        <v>シトルリン血症</v>
      </c>
      <c r="B471" s="23" t="str">
        <v>シート8　（シート9～10には記入しない）</v>
      </c>
      <c r="C471" s="24" t="str">
        <v>病弱</v>
      </c>
      <c r="D471" s="24" t="str">
        <v>なし</v>
      </c>
      <c r="G471" s="31" t="s">
        <v>198</v>
      </c>
      <c r="H471" s="24" t="s">
        <v>2246</v>
      </c>
      <c r="I471" s="32" t="s">
        <v>2223</v>
      </c>
      <c r="J471" s="23" t="s">
        <v>1861</v>
      </c>
      <c r="K471" s="292">
        <v>1</v>
      </c>
    </row>
    <row r="472" spans="1:11" ht="15" customHeight="1" x14ac:dyDescent="0.4">
      <c r="A472" s="23" t="str">
        <v>アルギニノコハク酸尿症</v>
      </c>
      <c r="B472" s="23" t="str">
        <v>シート8　（シート9～10には記入しない）</v>
      </c>
      <c r="C472" s="24" t="str">
        <v>病弱</v>
      </c>
      <c r="D472" s="24" t="str">
        <v>なし</v>
      </c>
      <c r="G472" s="31" t="s">
        <v>86</v>
      </c>
      <c r="H472" s="24" t="s">
        <v>2246</v>
      </c>
      <c r="I472" s="32" t="s">
        <v>2223</v>
      </c>
      <c r="J472" s="23" t="s">
        <v>1861</v>
      </c>
      <c r="K472" s="292">
        <v>1</v>
      </c>
    </row>
    <row r="473" spans="1:11" ht="15" customHeight="1" x14ac:dyDescent="0.4">
      <c r="A473" s="23" t="str">
        <v>高アルギニン血症</v>
      </c>
      <c r="B473" s="23" t="str">
        <v>シート8　（シート9～10には記入しない）</v>
      </c>
      <c r="C473" s="24" t="str">
        <v>病弱</v>
      </c>
      <c r="D473" s="24" t="str">
        <v>なし</v>
      </c>
      <c r="G473" s="31" t="s">
        <v>659</v>
      </c>
      <c r="H473" s="24" t="s">
        <v>2246</v>
      </c>
      <c r="I473" s="32" t="s">
        <v>2223</v>
      </c>
      <c r="J473" s="23" t="s">
        <v>1861</v>
      </c>
      <c r="K473" s="292">
        <v>1</v>
      </c>
    </row>
    <row r="474" spans="1:11" ht="15" customHeight="1" x14ac:dyDescent="0.4">
      <c r="A474" s="23" t="str">
        <v>シトリン欠損症</v>
      </c>
      <c r="B474" s="23" t="str">
        <v>シート8　（シート9～10には記入しない）</v>
      </c>
      <c r="C474" s="24" t="str">
        <v>病弱</v>
      </c>
      <c r="D474" s="24" t="str">
        <v>なし</v>
      </c>
      <c r="G474" s="31" t="s">
        <v>197</v>
      </c>
      <c r="H474" s="24" t="s">
        <v>2246</v>
      </c>
      <c r="I474" s="32" t="s">
        <v>2223</v>
      </c>
      <c r="J474" s="23" t="s">
        <v>1861</v>
      </c>
      <c r="K474" s="292">
        <v>1</v>
      </c>
    </row>
    <row r="475" spans="1:11" ht="15" customHeight="1" x14ac:dyDescent="0.4">
      <c r="A475" s="23" t="str">
        <v>高オルニチン血症</v>
      </c>
      <c r="B475" s="23" t="str">
        <v>シート8　（シート9～10には記入しない）</v>
      </c>
      <c r="C475" s="24" t="str">
        <v>病弱</v>
      </c>
      <c r="D475" s="24" t="str">
        <v>なし</v>
      </c>
      <c r="G475" s="31" t="s">
        <v>661</v>
      </c>
      <c r="H475" s="24" t="s">
        <v>2246</v>
      </c>
      <c r="I475" s="32" t="s">
        <v>2223</v>
      </c>
      <c r="J475" s="23" t="s">
        <v>1861</v>
      </c>
      <c r="K475" s="292">
        <v>1</v>
      </c>
    </row>
    <row r="476" spans="1:11" ht="15" customHeight="1" x14ac:dyDescent="0.4">
      <c r="A476" s="23" t="str">
        <v>ハートナップ病</v>
      </c>
      <c r="B476" s="23" t="str">
        <v>シート8　（シート9～10には記入しない）</v>
      </c>
      <c r="C476" s="24" t="str">
        <v>病弱</v>
      </c>
      <c r="D476" s="24" t="str">
        <v>なし</v>
      </c>
      <c r="G476" s="31" t="s">
        <v>265</v>
      </c>
      <c r="H476" s="24" t="s">
        <v>2246</v>
      </c>
      <c r="I476" s="32" t="s">
        <v>2223</v>
      </c>
      <c r="J476" s="23" t="s">
        <v>1861</v>
      </c>
      <c r="K476" s="292">
        <v>1</v>
      </c>
    </row>
    <row r="477" spans="1:11" ht="15" customHeight="1" x14ac:dyDescent="0.4">
      <c r="A477" s="23" t="str">
        <v>リジン尿性蛋白不耐症</v>
      </c>
      <c r="B477" s="23" t="str">
        <v>シート8　（シート9～10には記入しない）</v>
      </c>
      <c r="C477" s="24" t="str">
        <v>病弱</v>
      </c>
      <c r="D477" s="24" t="str">
        <v>なし</v>
      </c>
      <c r="G477" s="31" t="s">
        <v>1729</v>
      </c>
      <c r="H477" s="24" t="s">
        <v>2246</v>
      </c>
      <c r="I477" s="32" t="s">
        <v>2223</v>
      </c>
      <c r="J477" s="23" t="s">
        <v>1861</v>
      </c>
      <c r="K477" s="292">
        <v>1</v>
      </c>
    </row>
    <row r="478" spans="1:11" ht="15" customHeight="1" x14ac:dyDescent="0.4">
      <c r="A478" s="23" t="str">
        <v>シスチン尿症</v>
      </c>
      <c r="B478" s="23" t="str">
        <v>シート8　（シート9～10には記入しない）</v>
      </c>
      <c r="C478" s="24" t="str">
        <v>病弱</v>
      </c>
      <c r="D478" s="24" t="str">
        <v>なし</v>
      </c>
      <c r="G478" s="31" t="s">
        <v>195</v>
      </c>
      <c r="H478" s="24" t="s">
        <v>2246</v>
      </c>
      <c r="I478" s="32" t="s">
        <v>2223</v>
      </c>
      <c r="J478" s="23" t="s">
        <v>1861</v>
      </c>
      <c r="K478" s="292">
        <v>1</v>
      </c>
    </row>
    <row r="479" spans="1:11" ht="15" customHeight="1" x14ac:dyDescent="0.4">
      <c r="A479" s="23" t="str">
        <v>アミノ酸代謝異常症</v>
      </c>
      <c r="B479" s="23" t="str">
        <v>シート8　（シート9～10には記入しない）</v>
      </c>
      <c r="C479" s="24" t="str">
        <v>病弱</v>
      </c>
      <c r="D479" s="24" t="str">
        <v>なし</v>
      </c>
      <c r="G479" s="31" t="s">
        <v>81</v>
      </c>
      <c r="H479" s="24" t="s">
        <v>2246</v>
      </c>
      <c r="I479" s="32" t="s">
        <v>2223</v>
      </c>
      <c r="J479" s="23" t="s">
        <v>1861</v>
      </c>
      <c r="K479" s="292">
        <v>1</v>
      </c>
    </row>
    <row r="480" spans="1:11" ht="15" customHeight="1" x14ac:dyDescent="0.4">
      <c r="A480" s="23" t="str">
        <v>メチルマロン酸血症</v>
      </c>
      <c r="B480" s="23" t="str">
        <v>シート8　（シート9～10には記入しない）</v>
      </c>
      <c r="C480" s="24" t="str">
        <v>病弱</v>
      </c>
      <c r="D480" s="24" t="str">
        <v>なし</v>
      </c>
      <c r="G480" s="31" t="s">
        <v>1730</v>
      </c>
      <c r="H480" s="24" t="s">
        <v>2246</v>
      </c>
      <c r="I480" s="32" t="s">
        <v>2223</v>
      </c>
      <c r="J480" s="23" t="s">
        <v>1861</v>
      </c>
      <c r="K480" s="292">
        <v>1</v>
      </c>
    </row>
    <row r="481" spans="1:11" ht="15" customHeight="1" x14ac:dyDescent="0.4">
      <c r="A481" s="23" t="str">
        <v>プロピオン酸血症</v>
      </c>
      <c r="B481" s="23" t="str">
        <v>シート8　（シート9～10には記入しない）</v>
      </c>
      <c r="C481" s="24" t="str">
        <v>病弱</v>
      </c>
      <c r="D481" s="24" t="str">
        <v>なし</v>
      </c>
      <c r="G481" s="31" t="s">
        <v>1731</v>
      </c>
      <c r="H481" s="24" t="s">
        <v>2246</v>
      </c>
      <c r="I481" s="32" t="s">
        <v>2223</v>
      </c>
      <c r="J481" s="23" t="s">
        <v>1861</v>
      </c>
      <c r="K481" s="292">
        <v>1</v>
      </c>
    </row>
    <row r="482" spans="1:11" ht="15" customHeight="1" x14ac:dyDescent="0.4">
      <c r="A482" s="23" t="str">
        <v>イソ吉草酸血症</v>
      </c>
      <c r="B482" s="23" t="str">
        <v>シート8　（シート9～10には記入しない）</v>
      </c>
      <c r="C482" s="24" t="str">
        <v>病弱</v>
      </c>
      <c r="D482" s="24" t="str">
        <v>なし</v>
      </c>
      <c r="G482" s="31" t="s">
        <v>1733</v>
      </c>
      <c r="H482" s="24" t="s">
        <v>2246</v>
      </c>
      <c r="I482" s="32" t="s">
        <v>2223</v>
      </c>
      <c r="J482" s="23" t="s">
        <v>1861</v>
      </c>
      <c r="K482" s="292">
        <v>1</v>
      </c>
    </row>
    <row r="483" spans="1:11" ht="15" customHeight="1" x14ac:dyDescent="0.4">
      <c r="A483" s="23" t="str">
        <v>３-メチルクロトニルＣｏＡカルボキシラーゼ欠損症</v>
      </c>
      <c r="B483" s="23" t="str">
        <v>シート8　（シート9～10には記入しない）</v>
      </c>
      <c r="C483" s="24" t="str">
        <v>病弱</v>
      </c>
      <c r="D483" s="24" t="str">
        <v>なし</v>
      </c>
      <c r="G483" s="31" t="s">
        <v>1734</v>
      </c>
      <c r="H483" s="24" t="s">
        <v>2246</v>
      </c>
      <c r="I483" s="32" t="s">
        <v>2223</v>
      </c>
      <c r="J483" s="23" t="s">
        <v>1861</v>
      </c>
      <c r="K483" s="292">
        <v>1</v>
      </c>
    </row>
    <row r="484" spans="1:11" ht="15" customHeight="1" x14ac:dyDescent="0.4">
      <c r="A484" s="23" t="str">
        <v>メチルグルタコン酸尿症</v>
      </c>
      <c r="B484" s="23" t="str">
        <v>シート8　（シート9～10には記入しない）</v>
      </c>
      <c r="C484" s="24" t="str">
        <v>病弱</v>
      </c>
      <c r="D484" s="24" t="str">
        <v>なし</v>
      </c>
      <c r="G484" s="31" t="s">
        <v>346</v>
      </c>
      <c r="H484" s="24" t="s">
        <v>2246</v>
      </c>
      <c r="I484" s="32" t="s">
        <v>2223</v>
      </c>
      <c r="J484" s="23" t="s">
        <v>1861</v>
      </c>
      <c r="K484" s="292">
        <v>1</v>
      </c>
    </row>
    <row r="485" spans="1:11" ht="15" customHeight="1" x14ac:dyDescent="0.4">
      <c r="A485" s="23" t="str">
        <v>３-ヒドロキシ-３-メチルグルタリルＣｏＡ合成酵素欠損症</v>
      </c>
      <c r="B485" s="23" t="str">
        <v>シート8　（シート9～10には記入しない）</v>
      </c>
      <c r="C485" s="24" t="str">
        <v>病弱</v>
      </c>
      <c r="D485" s="24" t="str">
        <v>なし</v>
      </c>
      <c r="G485" s="31" t="s">
        <v>1735</v>
      </c>
      <c r="H485" s="24" t="s">
        <v>2246</v>
      </c>
      <c r="I485" s="32" t="s">
        <v>2223</v>
      </c>
      <c r="J485" s="23" t="s">
        <v>1861</v>
      </c>
      <c r="K485" s="292">
        <v>1</v>
      </c>
    </row>
    <row r="486" spans="1:11" ht="15" customHeight="1" x14ac:dyDescent="0.4">
      <c r="A486" s="23" t="str">
        <v>スクシニル-ＣｏＡ：３-ＳＣＯＴ欠損症</v>
      </c>
      <c r="B486" s="23" t="str">
        <v>シート8　（シート9～10には記入しない）</v>
      </c>
      <c r="C486" s="24" t="str">
        <v>病弱</v>
      </c>
      <c r="D486" s="24" t="str">
        <v>なし</v>
      </c>
      <c r="G486" s="31" t="s">
        <v>1736</v>
      </c>
      <c r="H486" s="24" t="s">
        <v>2246</v>
      </c>
      <c r="I486" s="32" t="s">
        <v>2223</v>
      </c>
      <c r="J486" s="23" t="s">
        <v>1861</v>
      </c>
      <c r="K486" s="292">
        <v>1</v>
      </c>
    </row>
    <row r="487" spans="1:11" ht="15" customHeight="1" x14ac:dyDescent="0.4">
      <c r="A487" s="23" t="str">
        <v>複合カルボキシラーゼ欠損症</v>
      </c>
      <c r="B487" s="23" t="str">
        <v>シート8　（シート9～10には記入しない）</v>
      </c>
      <c r="C487" s="24" t="str">
        <v>病弱</v>
      </c>
      <c r="D487" s="24" t="str">
        <v>なし</v>
      </c>
      <c r="G487" s="31" t="s">
        <v>1292</v>
      </c>
      <c r="H487" s="24" t="s">
        <v>2246</v>
      </c>
      <c r="I487" s="32" t="s">
        <v>2223</v>
      </c>
      <c r="J487" s="23" t="s">
        <v>1861</v>
      </c>
      <c r="K487" s="292">
        <v>1</v>
      </c>
    </row>
    <row r="488" spans="1:11" ht="15" customHeight="1" x14ac:dyDescent="0.4">
      <c r="A488" s="23" t="str">
        <v>原発性高シュウ酸尿症</v>
      </c>
      <c r="B488" s="23" t="str">
        <v>シート8　（シート9～10には記入しない）</v>
      </c>
      <c r="C488" s="24" t="str">
        <v>病弱</v>
      </c>
      <c r="D488" s="24" t="str">
        <v>なし</v>
      </c>
      <c r="G488" s="31" t="s">
        <v>608</v>
      </c>
      <c r="H488" s="24" t="s">
        <v>2246</v>
      </c>
      <c r="I488" s="32" t="s">
        <v>2223</v>
      </c>
      <c r="J488" s="23" t="s">
        <v>1861</v>
      </c>
      <c r="K488" s="292">
        <v>1</v>
      </c>
    </row>
    <row r="489" spans="1:11" ht="15" customHeight="1" x14ac:dyDescent="0.4">
      <c r="A489" s="23" t="str">
        <v>アルカプトン尿症</v>
      </c>
      <c r="B489" s="23" t="str">
        <v>シート8　（シート9～10には記入しない）</v>
      </c>
      <c r="C489" s="24" t="str">
        <v>病弱</v>
      </c>
      <c r="D489" s="24" t="str">
        <v>なし</v>
      </c>
      <c r="G489" s="31" t="s">
        <v>84</v>
      </c>
      <c r="H489" s="24" t="s">
        <v>2246</v>
      </c>
      <c r="I489" s="32" t="s">
        <v>2223</v>
      </c>
      <c r="J489" s="23" t="s">
        <v>1861</v>
      </c>
      <c r="K489" s="292">
        <v>1</v>
      </c>
    </row>
    <row r="490" spans="1:11" ht="15" customHeight="1" x14ac:dyDescent="0.4">
      <c r="A490" s="23" t="str">
        <v>グリセロール尿症</v>
      </c>
      <c r="B490" s="23" t="str">
        <v>シート8　（シート9～10には記入しない）</v>
      </c>
      <c r="C490" s="24" t="str">
        <v>病弱</v>
      </c>
      <c r="D490" s="24" t="str">
        <v>なし</v>
      </c>
      <c r="G490" s="31" t="s">
        <v>157</v>
      </c>
      <c r="H490" s="24" t="s">
        <v>2246</v>
      </c>
      <c r="I490" s="32" t="s">
        <v>2223</v>
      </c>
      <c r="J490" s="23" t="s">
        <v>1861</v>
      </c>
      <c r="K490" s="292">
        <v>1</v>
      </c>
    </row>
    <row r="491" spans="1:11" ht="15" customHeight="1" x14ac:dyDescent="0.4">
      <c r="A491" s="23" t="str">
        <v>先天性胆汁酸代謝異常症</v>
      </c>
      <c r="B491" s="23" t="str">
        <v>シート8　（シート9～10には記入しない）</v>
      </c>
      <c r="C491" s="24" t="str">
        <v>病弱</v>
      </c>
      <c r="D491" s="24" t="str">
        <v>なし</v>
      </c>
      <c r="G491" s="31" t="s">
        <v>976</v>
      </c>
      <c r="H491" s="24" t="s">
        <v>2246</v>
      </c>
      <c r="I491" s="32" t="s">
        <v>2223</v>
      </c>
      <c r="J491" s="23" t="s">
        <v>1861</v>
      </c>
      <c r="K491" s="292">
        <v>1</v>
      </c>
    </row>
    <row r="492" spans="1:11" ht="15" customHeight="1" x14ac:dyDescent="0.4">
      <c r="A492" s="23" t="str">
        <v>有機酸代謝異常症</v>
      </c>
      <c r="B492" s="23" t="str">
        <v>シート8　（シート9～10には記入しない）</v>
      </c>
      <c r="C492" s="24" t="str">
        <v>病弱</v>
      </c>
      <c r="D492" s="24" t="str">
        <v>なし</v>
      </c>
      <c r="G492" s="31" t="s">
        <v>1385</v>
      </c>
      <c r="H492" s="24" t="s">
        <v>2246</v>
      </c>
      <c r="I492" s="32" t="s">
        <v>2223</v>
      </c>
      <c r="J492" s="23" t="s">
        <v>1861</v>
      </c>
      <c r="K492" s="292">
        <v>1</v>
      </c>
    </row>
    <row r="493" spans="1:11" ht="15" customHeight="1" x14ac:dyDescent="0.4">
      <c r="A493" s="23" t="str">
        <v>全身性カルニチン欠損症</v>
      </c>
      <c r="B493" s="23" t="str">
        <v>シート8　（シート9～10には記入しない）</v>
      </c>
      <c r="C493" s="24" t="str">
        <v>病弱</v>
      </c>
      <c r="D493" s="24" t="str">
        <v>なし</v>
      </c>
      <c r="G493" s="31" t="s">
        <v>1007</v>
      </c>
      <c r="H493" s="24" t="s">
        <v>2246</v>
      </c>
      <c r="I493" s="32" t="s">
        <v>2223</v>
      </c>
      <c r="J493" s="23" t="s">
        <v>1861</v>
      </c>
      <c r="K493" s="292">
        <v>1</v>
      </c>
    </row>
    <row r="494" spans="1:11" ht="15" customHeight="1" x14ac:dyDescent="0.4">
      <c r="A494" s="23" t="str">
        <v>カルニチンパルミトイルトランスフェラーゼⅠ欠損症</v>
      </c>
      <c r="B494" s="23" t="str">
        <v>シート8　（シート9～10には記入しない）</v>
      </c>
      <c r="C494" s="24" t="str">
        <v>病弱</v>
      </c>
      <c r="D494" s="24" t="str">
        <v>なし</v>
      </c>
      <c r="G494" s="31" t="s">
        <v>141</v>
      </c>
      <c r="H494" s="24" t="s">
        <v>2246</v>
      </c>
      <c r="I494" s="32" t="s">
        <v>2223</v>
      </c>
      <c r="J494" s="23" t="s">
        <v>1861</v>
      </c>
      <c r="K494" s="292">
        <v>1</v>
      </c>
    </row>
    <row r="495" spans="1:11" ht="15" customHeight="1" x14ac:dyDescent="0.4">
      <c r="A495" s="23" t="str">
        <v>カルニチンパルミトイルトランスフェラーゼⅡ欠損症</v>
      </c>
      <c r="B495" s="23" t="str">
        <v>シート8　（シート9～10には記入しない）</v>
      </c>
      <c r="C495" s="24" t="str">
        <v>病弱</v>
      </c>
      <c r="D495" s="24" t="str">
        <v>なし</v>
      </c>
      <c r="G495" s="31" t="s">
        <v>142</v>
      </c>
      <c r="H495" s="24" t="s">
        <v>2246</v>
      </c>
      <c r="I495" s="32" t="s">
        <v>2223</v>
      </c>
      <c r="J495" s="23" t="s">
        <v>1861</v>
      </c>
      <c r="K495" s="292">
        <v>1</v>
      </c>
    </row>
    <row r="496" spans="1:11" ht="15" customHeight="1" x14ac:dyDescent="0.4">
      <c r="A496" s="23" t="str">
        <v>カルニチンアシルカルニチントランスロカーゼ欠損症</v>
      </c>
      <c r="B496" s="23" t="str">
        <v>シート8　（シート9～10には記入しない）</v>
      </c>
      <c r="C496" s="24" t="str">
        <v>病弱</v>
      </c>
      <c r="D496" s="24" t="str">
        <v>なし</v>
      </c>
      <c r="G496" s="31" t="s">
        <v>140</v>
      </c>
      <c r="H496" s="24" t="s">
        <v>2246</v>
      </c>
      <c r="I496" s="32" t="s">
        <v>2223</v>
      </c>
      <c r="J496" s="23" t="s">
        <v>1861</v>
      </c>
      <c r="K496" s="292">
        <v>1</v>
      </c>
    </row>
    <row r="497" spans="1:11" ht="15" customHeight="1" x14ac:dyDescent="0.4">
      <c r="A497" s="23" t="str">
        <v>三頭酵素欠損症</v>
      </c>
      <c r="B497" s="23" t="str">
        <v>シート8　（シート9～10には記入しない）</v>
      </c>
      <c r="C497" s="24" t="str">
        <v>病弱</v>
      </c>
      <c r="D497" s="24" t="str">
        <v>なし</v>
      </c>
      <c r="G497" s="31" t="s">
        <v>710</v>
      </c>
      <c r="H497" s="24" t="s">
        <v>2246</v>
      </c>
      <c r="I497" s="32" t="s">
        <v>2223</v>
      </c>
      <c r="J497" s="23" t="s">
        <v>1861</v>
      </c>
      <c r="K497" s="292">
        <v>1</v>
      </c>
    </row>
    <row r="498" spans="1:11" ht="15" customHeight="1" x14ac:dyDescent="0.4">
      <c r="A498" s="23" t="str">
        <v>脂肪酸代謝異常症</v>
      </c>
      <c r="B498" s="23" t="str">
        <v>シート8　（シート9～10には記入しない）</v>
      </c>
      <c r="C498" s="24" t="str">
        <v>病弱</v>
      </c>
      <c r="D498" s="24" t="str">
        <v>なし</v>
      </c>
      <c r="G498" s="31" t="s">
        <v>724</v>
      </c>
      <c r="H498" s="24" t="s">
        <v>2246</v>
      </c>
      <c r="I498" s="32" t="s">
        <v>2223</v>
      </c>
      <c r="J498" s="23" t="s">
        <v>1861</v>
      </c>
      <c r="K498" s="292">
        <v>1</v>
      </c>
    </row>
    <row r="499" spans="1:11" ht="15" customHeight="1" x14ac:dyDescent="0.4">
      <c r="A499" s="23" t="str">
        <v>ピルビン酸脱水素酵素複合体欠損症</v>
      </c>
      <c r="B499" s="23" t="str">
        <v>シート8　（シート9～10には記入しない）</v>
      </c>
      <c r="C499" s="24" t="str">
        <v>病弱</v>
      </c>
      <c r="D499" s="24" t="str">
        <v>なし</v>
      </c>
      <c r="G499" s="31" t="s">
        <v>292</v>
      </c>
      <c r="H499" s="24" t="s">
        <v>2246</v>
      </c>
      <c r="I499" s="32" t="s">
        <v>2223</v>
      </c>
      <c r="J499" s="23" t="s">
        <v>1861</v>
      </c>
      <c r="K499" s="292">
        <v>1</v>
      </c>
    </row>
    <row r="500" spans="1:11" ht="15" customHeight="1" x14ac:dyDescent="0.4">
      <c r="A500" s="23" t="str">
        <v>ピルビン酸カルボキシラーゼ欠損症</v>
      </c>
      <c r="B500" s="23" t="str">
        <v>シート8　（シート9～10には記入しない）</v>
      </c>
      <c r="C500" s="24" t="str">
        <v>病弱</v>
      </c>
      <c r="D500" s="24" t="str">
        <v>なし</v>
      </c>
      <c r="G500" s="31" t="s">
        <v>290</v>
      </c>
      <c r="H500" s="24" t="s">
        <v>2246</v>
      </c>
      <c r="I500" s="32" t="s">
        <v>2223</v>
      </c>
      <c r="J500" s="23" t="s">
        <v>1861</v>
      </c>
      <c r="K500" s="292">
        <v>1</v>
      </c>
    </row>
    <row r="501" spans="1:11" ht="15" customHeight="1" x14ac:dyDescent="0.4">
      <c r="A501" s="23" t="str">
        <v>フマラーゼ欠損症</v>
      </c>
      <c r="B501" s="23" t="str">
        <v>シート8　（シート9～10には記入しない）</v>
      </c>
      <c r="C501" s="24" t="str">
        <v>病弱</v>
      </c>
      <c r="D501" s="24" t="str">
        <v>なし</v>
      </c>
      <c r="G501" s="31" t="s">
        <v>305</v>
      </c>
      <c r="H501" s="24" t="s">
        <v>2246</v>
      </c>
      <c r="I501" s="32" t="s">
        <v>2223</v>
      </c>
      <c r="J501" s="23" t="s">
        <v>1861</v>
      </c>
      <c r="K501" s="292">
        <v>1</v>
      </c>
    </row>
    <row r="502" spans="1:11" ht="15" customHeight="1" x14ac:dyDescent="0.4">
      <c r="A502" s="23" t="str">
        <v>ミトコンドリア呼吸鎖複合体欠損症</v>
      </c>
      <c r="B502" s="23" t="str">
        <v>シート8　（シート9～10には記入しない）</v>
      </c>
      <c r="C502" s="24" t="str">
        <v>病弱</v>
      </c>
      <c r="D502" s="24" t="str">
        <v>なし</v>
      </c>
      <c r="G502" s="31" t="s">
        <v>337</v>
      </c>
      <c r="H502" s="24" t="s">
        <v>2246</v>
      </c>
      <c r="I502" s="32" t="s">
        <v>2223</v>
      </c>
      <c r="J502" s="23" t="s">
        <v>1861</v>
      </c>
      <c r="K502" s="292">
        <v>1</v>
      </c>
    </row>
    <row r="503" spans="1:11" ht="15" customHeight="1" x14ac:dyDescent="0.4">
      <c r="A503" s="23" t="str">
        <v>リー症候群</v>
      </c>
      <c r="B503" s="23" t="str">
        <v>シート8　（シート9～10には記入しない）</v>
      </c>
      <c r="C503" s="24" t="str">
        <v>病弱</v>
      </c>
      <c r="D503" s="24" t="str">
        <v>なし</v>
      </c>
      <c r="G503" s="31" t="s">
        <v>367</v>
      </c>
      <c r="H503" s="24" t="s">
        <v>2246</v>
      </c>
      <c r="I503" s="32" t="s">
        <v>2223</v>
      </c>
      <c r="J503" s="23" t="s">
        <v>1861</v>
      </c>
      <c r="K503" s="292">
        <v>1</v>
      </c>
    </row>
    <row r="504" spans="1:11" ht="15" customHeight="1" x14ac:dyDescent="0.4">
      <c r="A504" s="23" t="str">
        <v>ＭＥＬＡＳ</v>
      </c>
      <c r="B504" s="23" t="str">
        <v>シート8　（シート9～10には記入しない）</v>
      </c>
      <c r="C504" s="24" t="str">
        <v>病弱</v>
      </c>
      <c r="D504" s="24" t="str">
        <v>なし</v>
      </c>
      <c r="G504" s="31" t="s">
        <v>1737</v>
      </c>
      <c r="H504" s="24" t="s">
        <v>2246</v>
      </c>
      <c r="I504" s="31" t="s">
        <v>2223</v>
      </c>
      <c r="J504" s="23" t="s">
        <v>1861</v>
      </c>
      <c r="K504" s="292">
        <v>1</v>
      </c>
    </row>
    <row r="505" spans="1:11" ht="15" customHeight="1" x14ac:dyDescent="0.4">
      <c r="A505" s="23" t="str">
        <v>ＭＥＲＲＦ</v>
      </c>
      <c r="B505" s="23" t="str">
        <v>シート8　（シート9～10には記入しない）</v>
      </c>
      <c r="C505" s="24" t="str">
        <v>病弱</v>
      </c>
      <c r="D505" s="24" t="str">
        <v>なし</v>
      </c>
      <c r="G505" s="31" t="s">
        <v>1738</v>
      </c>
      <c r="H505" s="24" t="s">
        <v>2246</v>
      </c>
      <c r="I505" s="31" t="s">
        <v>2223</v>
      </c>
      <c r="J505" s="23" t="s">
        <v>1861</v>
      </c>
      <c r="K505" s="292">
        <v>1</v>
      </c>
    </row>
    <row r="506" spans="1:11" ht="15" customHeight="1" x14ac:dyDescent="0.4">
      <c r="A506" s="23" t="str">
        <v>ミトコンドリアＤＮＡ欠失</v>
      </c>
      <c r="B506" s="23" t="str">
        <v>シート8　（シート9～10には記入しない）</v>
      </c>
      <c r="C506" s="24" t="str">
        <v>病弱</v>
      </c>
      <c r="D506" s="24" t="str">
        <v>なし</v>
      </c>
      <c r="G506" s="31" t="s">
        <v>1739</v>
      </c>
      <c r="H506" s="24" t="s">
        <v>2246</v>
      </c>
      <c r="I506" s="32" t="s">
        <v>2223</v>
      </c>
      <c r="J506" s="23" t="s">
        <v>1861</v>
      </c>
      <c r="K506" s="292">
        <v>1</v>
      </c>
    </row>
    <row r="507" spans="1:11" ht="15" customHeight="1" x14ac:dyDescent="0.4">
      <c r="A507" s="23" t="str">
        <v>カーンズ・セイヤー症候群</v>
      </c>
      <c r="B507" s="23" t="str">
        <v>シート8　（シート9～10には記入しない）</v>
      </c>
      <c r="C507" s="24" t="str">
        <v>病弱</v>
      </c>
      <c r="D507" s="24" t="str">
        <v>なし</v>
      </c>
      <c r="G507" s="31" t="s">
        <v>1740</v>
      </c>
      <c r="H507" s="24" t="s">
        <v>2246</v>
      </c>
      <c r="I507" s="32" t="s">
        <v>2223</v>
      </c>
      <c r="J507" s="23" t="s">
        <v>1861</v>
      </c>
      <c r="K507" s="292">
        <v>1</v>
      </c>
    </row>
    <row r="508" spans="1:11" ht="15" customHeight="1" x14ac:dyDescent="0.4">
      <c r="A508" s="23" t="str">
        <v>ミトコンドリア病</v>
      </c>
      <c r="B508" s="23" t="str">
        <v>シート8　（シート9～10には記入しない）</v>
      </c>
      <c r="C508" s="24" t="str">
        <v>病弱</v>
      </c>
      <c r="D508" s="24" t="str">
        <v>なし</v>
      </c>
      <c r="G508" s="31" t="s">
        <v>338</v>
      </c>
      <c r="H508" s="24" t="s">
        <v>2246</v>
      </c>
      <c r="I508" s="32" t="s">
        <v>2223</v>
      </c>
      <c r="J508" s="23" t="s">
        <v>1861</v>
      </c>
      <c r="K508" s="292">
        <v>1</v>
      </c>
    </row>
    <row r="509" spans="1:11" ht="15" customHeight="1" x14ac:dyDescent="0.4">
      <c r="A509" s="23" t="str">
        <v>遺伝性フルクトース不耐症</v>
      </c>
      <c r="B509" s="23" t="str">
        <v>シート8　（シート9～10には記入しない）</v>
      </c>
      <c r="C509" s="24" t="str">
        <v>病弱</v>
      </c>
      <c r="D509" s="24" t="str">
        <v>なし</v>
      </c>
      <c r="G509" s="31" t="s">
        <v>412</v>
      </c>
      <c r="H509" s="24" t="s">
        <v>2246</v>
      </c>
      <c r="I509" s="32" t="s">
        <v>2223</v>
      </c>
      <c r="J509" s="23" t="s">
        <v>1861</v>
      </c>
      <c r="K509" s="292">
        <v>1</v>
      </c>
    </row>
    <row r="510" spans="1:11" ht="15" customHeight="1" x14ac:dyDescent="0.4">
      <c r="A510" s="23" t="str">
        <v>ガラクトキナーゼ欠損症</v>
      </c>
      <c r="B510" s="23" t="str">
        <v>シート8　（シート9～10には記入しない）</v>
      </c>
      <c r="C510" s="24" t="str">
        <v>病弱</v>
      </c>
      <c r="D510" s="24" t="str">
        <v>なし</v>
      </c>
      <c r="G510" s="31" t="s">
        <v>136</v>
      </c>
      <c r="H510" s="24" t="s">
        <v>2246</v>
      </c>
      <c r="I510" s="32" t="s">
        <v>2223</v>
      </c>
      <c r="J510" s="23" t="s">
        <v>1861</v>
      </c>
      <c r="K510" s="292">
        <v>1</v>
      </c>
    </row>
    <row r="511" spans="1:11" ht="15" customHeight="1" x14ac:dyDescent="0.4">
      <c r="A511" s="23" t="str">
        <v>ホスホエノールピルビン酸カルボキシキナーゼ欠損症</v>
      </c>
      <c r="B511" s="23" t="str">
        <v>シート8　（シート9～10には記入しない）</v>
      </c>
      <c r="C511" s="24" t="str">
        <v>病弱</v>
      </c>
      <c r="D511" s="24" t="str">
        <v>なし</v>
      </c>
      <c r="G511" s="31" t="s">
        <v>322</v>
      </c>
      <c r="H511" s="24" t="s">
        <v>2246</v>
      </c>
      <c r="I511" s="32" t="s">
        <v>2223</v>
      </c>
      <c r="J511" s="23" t="s">
        <v>1861</v>
      </c>
      <c r="K511" s="292">
        <v>1</v>
      </c>
    </row>
    <row r="512" spans="1:11" ht="15" customHeight="1" x14ac:dyDescent="0.4">
      <c r="A512" s="23" t="str">
        <v>グリコーゲン合成酵素欠損症</v>
      </c>
      <c r="B512" s="23" t="str">
        <v>シート8　（シート9～10には記入しない）</v>
      </c>
      <c r="C512" s="24" t="str">
        <v>病弱</v>
      </c>
      <c r="D512" s="24" t="str">
        <v>なし</v>
      </c>
      <c r="G512" s="31" t="s">
        <v>156</v>
      </c>
      <c r="H512" s="24" t="s">
        <v>2246</v>
      </c>
      <c r="I512" s="32" t="s">
        <v>2223</v>
      </c>
      <c r="J512" s="23" t="s">
        <v>1861</v>
      </c>
      <c r="K512" s="292">
        <v>1</v>
      </c>
    </row>
    <row r="513" spans="1:11" ht="15" customHeight="1" x14ac:dyDescent="0.4">
      <c r="A513" s="23" t="str">
        <v>糖原病０型</v>
      </c>
      <c r="B513" s="23" t="str">
        <v>シート8　（シート9～10には記入しない）</v>
      </c>
      <c r="C513" s="24" t="str">
        <v>病弱</v>
      </c>
      <c r="D513" s="24" t="str">
        <v>なし</v>
      </c>
      <c r="G513" s="31" t="s">
        <v>1741</v>
      </c>
      <c r="H513" s="24" t="s">
        <v>2246</v>
      </c>
      <c r="I513" s="32" t="s">
        <v>2223</v>
      </c>
      <c r="J513" s="23" t="s">
        <v>1861</v>
      </c>
      <c r="K513" s="292">
        <v>1</v>
      </c>
    </row>
    <row r="514" spans="1:11" ht="15" customHeight="1" x14ac:dyDescent="0.4">
      <c r="A514" s="23" t="str">
        <v>糖原病Ⅰ型</v>
      </c>
      <c r="B514" s="23" t="str">
        <v>シート8　（シート9～10には記入しない）</v>
      </c>
      <c r="C514" s="24" t="str">
        <v>病弱</v>
      </c>
      <c r="D514" s="24" t="str">
        <v>なし</v>
      </c>
      <c r="G514" s="31" t="s">
        <v>1742</v>
      </c>
      <c r="H514" s="24" t="s">
        <v>2246</v>
      </c>
      <c r="I514" s="32" t="s">
        <v>2223</v>
      </c>
      <c r="J514" s="23" t="s">
        <v>1861</v>
      </c>
      <c r="K514" s="292">
        <v>1</v>
      </c>
    </row>
    <row r="515" spans="1:11" ht="15" customHeight="1" x14ac:dyDescent="0.4">
      <c r="A515" s="23" t="str">
        <v>糖原病Ⅲ型</v>
      </c>
      <c r="B515" s="23" t="str">
        <v>シート8　（シート9～10には記入しない）</v>
      </c>
      <c r="C515" s="24" t="str">
        <v>病弱</v>
      </c>
      <c r="D515" s="24" t="str">
        <v>なし</v>
      </c>
      <c r="G515" s="31" t="s">
        <v>1743</v>
      </c>
      <c r="H515" s="24" t="s">
        <v>2246</v>
      </c>
      <c r="I515" s="32" t="s">
        <v>2223</v>
      </c>
      <c r="J515" s="23" t="s">
        <v>1861</v>
      </c>
      <c r="K515" s="292">
        <v>1</v>
      </c>
    </row>
    <row r="516" spans="1:11" ht="15" customHeight="1" x14ac:dyDescent="0.4">
      <c r="A516" s="23" t="str">
        <v>糖原病Ⅳ型</v>
      </c>
      <c r="B516" s="23" t="str">
        <v>シート8　（シート9～10には記入しない）</v>
      </c>
      <c r="C516" s="24" t="str">
        <v>病弱</v>
      </c>
      <c r="D516" s="24" t="str">
        <v>なし</v>
      </c>
      <c r="G516" s="31" t="s">
        <v>1744</v>
      </c>
      <c r="H516" s="24" t="s">
        <v>2246</v>
      </c>
      <c r="I516" s="32" t="s">
        <v>2223</v>
      </c>
      <c r="J516" s="23" t="s">
        <v>1861</v>
      </c>
      <c r="K516" s="292">
        <v>1</v>
      </c>
    </row>
    <row r="517" spans="1:11" ht="15" customHeight="1" x14ac:dyDescent="0.4">
      <c r="A517" s="23" t="str">
        <v>糖原病Ⅴ型</v>
      </c>
      <c r="B517" s="23" t="str">
        <v>シート8　（シート9～10には記入しない）</v>
      </c>
      <c r="C517" s="24" t="str">
        <v>病弱</v>
      </c>
      <c r="D517" s="24" t="str">
        <v>なし</v>
      </c>
      <c r="G517" s="31" t="s">
        <v>1745</v>
      </c>
      <c r="H517" s="24" t="s">
        <v>2246</v>
      </c>
      <c r="I517" s="32" t="s">
        <v>2223</v>
      </c>
      <c r="J517" s="23" t="s">
        <v>1861</v>
      </c>
      <c r="K517" s="292">
        <v>1</v>
      </c>
    </row>
    <row r="518" spans="1:11" ht="15" customHeight="1" x14ac:dyDescent="0.4">
      <c r="A518" s="23" t="str">
        <v>糖原病Ⅵ型</v>
      </c>
      <c r="B518" s="23" t="str">
        <v>シート8　（シート9～10には記入しない）</v>
      </c>
      <c r="C518" s="24" t="str">
        <v>病弱</v>
      </c>
      <c r="D518" s="24" t="str">
        <v>なし</v>
      </c>
      <c r="G518" s="31" t="s">
        <v>1746</v>
      </c>
      <c r="H518" s="24" t="s">
        <v>2246</v>
      </c>
      <c r="I518" s="32" t="s">
        <v>2223</v>
      </c>
      <c r="J518" s="23" t="s">
        <v>1861</v>
      </c>
      <c r="K518" s="292">
        <v>1</v>
      </c>
    </row>
    <row r="519" spans="1:11" ht="15" customHeight="1" x14ac:dyDescent="0.4">
      <c r="A519" s="23" t="str">
        <v>糖原病Ⅶ型</v>
      </c>
      <c r="B519" s="23" t="str">
        <v>シート8　（シート9～10には記入しない）</v>
      </c>
      <c r="C519" s="24" t="str">
        <v>病弱</v>
      </c>
      <c r="D519" s="24" t="str">
        <v>なし</v>
      </c>
      <c r="G519" s="31" t="s">
        <v>1747</v>
      </c>
      <c r="H519" s="24" t="s">
        <v>2246</v>
      </c>
      <c r="I519" s="32" t="s">
        <v>2223</v>
      </c>
      <c r="J519" s="23" t="s">
        <v>1861</v>
      </c>
      <c r="K519" s="292">
        <v>1</v>
      </c>
    </row>
    <row r="520" spans="1:11" ht="15" customHeight="1" x14ac:dyDescent="0.4">
      <c r="A520" s="23" t="str">
        <v>糖原病Ⅸ型</v>
      </c>
      <c r="B520" s="23" t="str">
        <v>シート8　（シート9～10には記入しない）</v>
      </c>
      <c r="C520" s="24" t="str">
        <v>病弱</v>
      </c>
      <c r="D520" s="24" t="str">
        <v>なし</v>
      </c>
      <c r="G520" s="31" t="s">
        <v>1748</v>
      </c>
      <c r="H520" s="24" t="s">
        <v>2246</v>
      </c>
      <c r="I520" s="32" t="s">
        <v>2223</v>
      </c>
      <c r="J520" s="23" t="s">
        <v>1861</v>
      </c>
      <c r="K520" s="292">
        <v>1</v>
      </c>
    </row>
    <row r="521" spans="1:11" ht="15" customHeight="1" x14ac:dyDescent="0.4">
      <c r="A521" s="23" t="str">
        <v>ＧＬＵＴ１欠損症</v>
      </c>
      <c r="B521" s="23" t="str">
        <v>シート8　（シート9～10には記入しない）</v>
      </c>
      <c r="C521" s="24" t="str">
        <v>病弱</v>
      </c>
      <c r="D521" s="24" t="str">
        <v>なし</v>
      </c>
      <c r="G521" s="31" t="s">
        <v>1749</v>
      </c>
      <c r="H521" s="24" t="s">
        <v>2246</v>
      </c>
      <c r="I521" s="32" t="s">
        <v>2223</v>
      </c>
      <c r="J521" s="23" t="s">
        <v>1861</v>
      </c>
      <c r="K521" s="292">
        <v>1</v>
      </c>
    </row>
    <row r="522" spans="1:11" ht="15" customHeight="1" x14ac:dyDescent="0.4">
      <c r="A522" s="23" t="str">
        <v>糖質代謝異常症</v>
      </c>
      <c r="B522" s="23" t="str">
        <v>シート8　（シート9～10には記入しない）</v>
      </c>
      <c r="C522" s="24" t="str">
        <v>病弱</v>
      </c>
      <c r="D522" s="24" t="str">
        <v>なし</v>
      </c>
      <c r="G522" s="31" t="s">
        <v>1134</v>
      </c>
      <c r="H522" s="24" t="s">
        <v>2246</v>
      </c>
      <c r="I522" s="32" t="s">
        <v>2223</v>
      </c>
      <c r="J522" s="23" t="s">
        <v>1861</v>
      </c>
      <c r="K522" s="292">
        <v>1</v>
      </c>
    </row>
    <row r="523" spans="1:11" ht="15" customHeight="1" x14ac:dyDescent="0.4">
      <c r="A523" s="23" t="str">
        <v>ムコ多糖症Ⅰ型</v>
      </c>
      <c r="B523" s="23" t="str">
        <v>シート8　（シート9～10には記入しない）</v>
      </c>
      <c r="C523" s="24" t="str">
        <v>病弱</v>
      </c>
      <c r="D523" s="24" t="str">
        <v>なし</v>
      </c>
      <c r="G523" s="31" t="s">
        <v>1750</v>
      </c>
      <c r="H523" s="24" t="s">
        <v>2246</v>
      </c>
      <c r="I523" s="32" t="s">
        <v>2223</v>
      </c>
      <c r="J523" s="23" t="s">
        <v>1861</v>
      </c>
      <c r="K523" s="292">
        <v>1</v>
      </c>
    </row>
    <row r="524" spans="1:11" ht="15" customHeight="1" x14ac:dyDescent="0.4">
      <c r="A524" s="23" t="str">
        <v>ムコ多糖症Ⅱ型</v>
      </c>
      <c r="B524" s="23" t="str">
        <v>シート8　（シート9～10には記入しない）</v>
      </c>
      <c r="C524" s="24" t="str">
        <v>病弱</v>
      </c>
      <c r="D524" s="24" t="str">
        <v>なし</v>
      </c>
      <c r="G524" s="31" t="s">
        <v>1751</v>
      </c>
      <c r="H524" s="24" t="s">
        <v>2246</v>
      </c>
      <c r="I524" s="32" t="s">
        <v>2223</v>
      </c>
      <c r="J524" s="23" t="s">
        <v>1861</v>
      </c>
      <c r="K524" s="292">
        <v>1</v>
      </c>
    </row>
    <row r="525" spans="1:11" ht="15" customHeight="1" x14ac:dyDescent="0.4">
      <c r="A525" s="23" t="str">
        <v>ムコ多糖症Ⅲ型</v>
      </c>
      <c r="B525" s="23" t="str">
        <v>シート8　（シート9～10には記入しない）</v>
      </c>
      <c r="C525" s="24" t="str">
        <v>病弱</v>
      </c>
      <c r="D525" s="24" t="str">
        <v>なし</v>
      </c>
      <c r="G525" s="31" t="s">
        <v>1752</v>
      </c>
      <c r="H525" s="24" t="s">
        <v>2246</v>
      </c>
      <c r="I525" s="32" t="s">
        <v>2223</v>
      </c>
      <c r="J525" s="23" t="s">
        <v>1861</v>
      </c>
      <c r="K525" s="292">
        <v>1</v>
      </c>
    </row>
    <row r="526" spans="1:11" ht="15" customHeight="1" x14ac:dyDescent="0.4">
      <c r="A526" s="23" t="str">
        <v>ムコ多糖症Ⅳ型</v>
      </c>
      <c r="B526" s="23" t="str">
        <v>シート8　（シート9～10には記入しない）</v>
      </c>
      <c r="C526" s="24" t="str">
        <v>病弱</v>
      </c>
      <c r="D526" s="24" t="str">
        <v>なし</v>
      </c>
      <c r="G526" s="31" t="s">
        <v>1753</v>
      </c>
      <c r="H526" s="24" t="s">
        <v>2246</v>
      </c>
      <c r="I526" s="32" t="s">
        <v>2223</v>
      </c>
      <c r="J526" s="23" t="s">
        <v>1861</v>
      </c>
      <c r="K526" s="292">
        <v>1</v>
      </c>
    </row>
    <row r="527" spans="1:11" ht="15" customHeight="1" x14ac:dyDescent="0.4">
      <c r="A527" s="23" t="str">
        <v>ムコ多糖症Ⅵ型</v>
      </c>
      <c r="B527" s="23" t="str">
        <v>シート8　（シート9～10には記入しない）</v>
      </c>
      <c r="C527" s="24" t="str">
        <v>病弱</v>
      </c>
      <c r="D527" s="24" t="str">
        <v>なし</v>
      </c>
      <c r="G527" s="31" t="s">
        <v>1754</v>
      </c>
      <c r="H527" s="24" t="s">
        <v>2246</v>
      </c>
      <c r="I527" s="32" t="s">
        <v>2223</v>
      </c>
      <c r="J527" s="23" t="s">
        <v>1861</v>
      </c>
      <c r="K527" s="292">
        <v>1</v>
      </c>
    </row>
    <row r="528" spans="1:11" ht="15" customHeight="1" x14ac:dyDescent="0.4">
      <c r="A528" s="23" t="str">
        <v>ムコ多糖症Ⅶ型</v>
      </c>
      <c r="B528" s="23" t="str">
        <v>シート8　（シート9～10には記入しない）</v>
      </c>
      <c r="C528" s="24" t="str">
        <v>病弱</v>
      </c>
      <c r="D528" s="24" t="str">
        <v>なし</v>
      </c>
      <c r="G528" s="31" t="s">
        <v>1755</v>
      </c>
      <c r="H528" s="24" t="s">
        <v>2246</v>
      </c>
      <c r="I528" s="32" t="s">
        <v>2223</v>
      </c>
      <c r="J528" s="23" t="s">
        <v>1861</v>
      </c>
      <c r="K528" s="292">
        <v>1</v>
      </c>
    </row>
    <row r="529" spans="1:11" ht="15" customHeight="1" x14ac:dyDescent="0.4">
      <c r="A529" s="23" t="str">
        <v>フコシドーシス</v>
      </c>
      <c r="B529" s="23" t="str">
        <v>シート8　（シート9～10には記入しない）</v>
      </c>
      <c r="C529" s="24" t="str">
        <v>病弱</v>
      </c>
      <c r="D529" s="24" t="str">
        <v>なし</v>
      </c>
      <c r="G529" s="31" t="s">
        <v>302</v>
      </c>
      <c r="H529" s="24" t="s">
        <v>2246</v>
      </c>
      <c r="I529" s="32" t="s">
        <v>2223</v>
      </c>
      <c r="J529" s="23" t="s">
        <v>1861</v>
      </c>
      <c r="K529" s="292">
        <v>1</v>
      </c>
    </row>
    <row r="530" spans="1:11" ht="15" customHeight="1" x14ac:dyDescent="0.4">
      <c r="A530" s="23" t="str">
        <v>マンノシドーシス</v>
      </c>
      <c r="B530" s="23" t="str">
        <v>シート8　（シート9～10には記入しない）</v>
      </c>
      <c r="C530" s="24" t="str">
        <v>病弱</v>
      </c>
      <c r="D530" s="24" t="str">
        <v>なし</v>
      </c>
      <c r="G530" s="31" t="s">
        <v>330</v>
      </c>
      <c r="H530" s="24" t="s">
        <v>2246</v>
      </c>
      <c r="I530" s="32" t="s">
        <v>2223</v>
      </c>
      <c r="J530" s="23" t="s">
        <v>1861</v>
      </c>
      <c r="K530" s="292">
        <v>1</v>
      </c>
    </row>
    <row r="531" spans="1:11" ht="15" customHeight="1" x14ac:dyDescent="0.4">
      <c r="A531" s="23" t="str">
        <v>アスパルチルグルコサミン尿症</v>
      </c>
      <c r="B531" s="23" t="str">
        <v>シート8　（シート9～10には記入しない）</v>
      </c>
      <c r="C531" s="24" t="str">
        <v>病弱</v>
      </c>
      <c r="D531" s="24" t="str">
        <v>なし</v>
      </c>
      <c r="G531" s="31" t="s">
        <v>75</v>
      </c>
      <c r="H531" s="24" t="s">
        <v>2246</v>
      </c>
      <c r="I531" s="32" t="s">
        <v>2223</v>
      </c>
      <c r="J531" s="23" t="s">
        <v>1861</v>
      </c>
      <c r="K531" s="292">
        <v>1</v>
      </c>
    </row>
    <row r="532" spans="1:11" ht="15" customHeight="1" x14ac:dyDescent="0.4">
      <c r="A532" s="23" t="str">
        <v>シアリドーシス</v>
      </c>
      <c r="B532" s="23" t="str">
        <v>シート8　（シート9～10には記入しない）</v>
      </c>
      <c r="C532" s="24" t="str">
        <v>病弱</v>
      </c>
      <c r="D532" s="24" t="str">
        <v>なし</v>
      </c>
      <c r="G532" s="31" t="s">
        <v>191</v>
      </c>
      <c r="H532" s="24" t="s">
        <v>2246</v>
      </c>
      <c r="I532" s="32" t="s">
        <v>2223</v>
      </c>
      <c r="J532" s="23" t="s">
        <v>1861</v>
      </c>
      <c r="K532" s="292">
        <v>1</v>
      </c>
    </row>
    <row r="533" spans="1:11" ht="15" customHeight="1" x14ac:dyDescent="0.4">
      <c r="A533" s="23" t="str">
        <v>ガラクトシアリドーシス</v>
      </c>
      <c r="B533" s="23" t="str">
        <v>シート8　（シート9～10には記入しない）</v>
      </c>
      <c r="C533" s="24" t="str">
        <v>病弱</v>
      </c>
      <c r="D533" s="24" t="str">
        <v>なし</v>
      </c>
      <c r="G533" s="31" t="s">
        <v>137</v>
      </c>
      <c r="H533" s="24" t="s">
        <v>2246</v>
      </c>
      <c r="I533" s="32" t="s">
        <v>2223</v>
      </c>
      <c r="J533" s="23" t="s">
        <v>1861</v>
      </c>
      <c r="K533" s="292">
        <v>1</v>
      </c>
    </row>
    <row r="534" spans="1:11" ht="15" customHeight="1" x14ac:dyDescent="0.4">
      <c r="A534" s="23" t="str">
        <v>ＧＭ１-ガングリオシドーシス</v>
      </c>
      <c r="B534" s="23" t="str">
        <v>シート8　（シート9～10には記入しない）</v>
      </c>
      <c r="C534" s="24" t="str">
        <v>病弱</v>
      </c>
      <c r="D534" s="24" t="str">
        <v>なし</v>
      </c>
      <c r="G534" s="31" t="s">
        <v>1756</v>
      </c>
      <c r="H534" s="24" t="s">
        <v>2246</v>
      </c>
      <c r="I534" s="32" t="s">
        <v>2223</v>
      </c>
      <c r="J534" s="23" t="s">
        <v>1861</v>
      </c>
      <c r="K534" s="292">
        <v>1</v>
      </c>
    </row>
    <row r="535" spans="1:11" ht="15" customHeight="1" x14ac:dyDescent="0.4">
      <c r="A535" s="23" t="str">
        <v>ＧＭ２-ガングリオシドーシス</v>
      </c>
      <c r="B535" s="23" t="str">
        <v>シート8　（シート9～10には記入しない）</v>
      </c>
      <c r="C535" s="24" t="str">
        <v>病弱</v>
      </c>
      <c r="D535" s="24" t="str">
        <v>なし</v>
      </c>
      <c r="G535" s="31" t="s">
        <v>1757</v>
      </c>
      <c r="H535" s="24" t="s">
        <v>2246</v>
      </c>
      <c r="I535" s="32" t="s">
        <v>2223</v>
      </c>
      <c r="J535" s="23" t="s">
        <v>1861</v>
      </c>
      <c r="K535" s="292">
        <v>1</v>
      </c>
    </row>
    <row r="536" spans="1:11" ht="15" customHeight="1" x14ac:dyDescent="0.4">
      <c r="A536" s="23" t="str">
        <v>異染性白質ジストロフィー</v>
      </c>
      <c r="B536" s="23" t="str">
        <v>シート8　（シート9～10には記入しない）</v>
      </c>
      <c r="C536" s="24" t="str">
        <v>病弱</v>
      </c>
      <c r="D536" s="24" t="str">
        <v>なし</v>
      </c>
      <c r="G536" s="31" t="s">
        <v>407</v>
      </c>
      <c r="H536" s="24" t="s">
        <v>2246</v>
      </c>
      <c r="I536" s="32" t="s">
        <v>2223</v>
      </c>
      <c r="J536" s="23" t="s">
        <v>1861</v>
      </c>
      <c r="K536" s="292">
        <v>1</v>
      </c>
    </row>
    <row r="537" spans="1:11" ht="15" customHeight="1" x14ac:dyDescent="0.4">
      <c r="A537" s="23" t="str">
        <v>ニーマン・ピック病</v>
      </c>
      <c r="B537" s="23" t="str">
        <v>シート8　（シート9～10には記入しない）</v>
      </c>
      <c r="C537" s="24" t="str">
        <v>病弱</v>
      </c>
      <c r="D537" s="24" t="str">
        <v>なし</v>
      </c>
      <c r="G537" s="31" t="s">
        <v>254</v>
      </c>
      <c r="H537" s="24" t="s">
        <v>2246</v>
      </c>
      <c r="I537" s="32" t="s">
        <v>2223</v>
      </c>
      <c r="J537" s="23" t="s">
        <v>1861</v>
      </c>
      <c r="K537" s="292">
        <v>1</v>
      </c>
    </row>
    <row r="538" spans="1:11" ht="15" customHeight="1" x14ac:dyDescent="0.4">
      <c r="A538" s="23" t="str">
        <v>ゴーシェ病</v>
      </c>
      <c r="B538" s="23" t="str">
        <v>シート8　（シート9～10には記入しない）</v>
      </c>
      <c r="C538" s="24" t="str">
        <v>病弱</v>
      </c>
      <c r="D538" s="24" t="str">
        <v>なし</v>
      </c>
      <c r="G538" s="31" t="s">
        <v>175</v>
      </c>
      <c r="H538" s="24" t="s">
        <v>2246</v>
      </c>
      <c r="I538" s="32" t="s">
        <v>2223</v>
      </c>
      <c r="J538" s="23" t="s">
        <v>1861</v>
      </c>
      <c r="K538" s="292">
        <v>1</v>
      </c>
    </row>
    <row r="539" spans="1:11" ht="15" customHeight="1" x14ac:dyDescent="0.4">
      <c r="A539" s="23" t="str">
        <v>ファブリー病</v>
      </c>
      <c r="B539" s="23" t="str">
        <v>シート8　（シート9～10には記入しない）</v>
      </c>
      <c r="C539" s="24" t="str">
        <v>病弱</v>
      </c>
      <c r="D539" s="24" t="str">
        <v>なし</v>
      </c>
      <c r="G539" s="31" t="s">
        <v>294</v>
      </c>
      <c r="H539" s="24" t="s">
        <v>2246</v>
      </c>
      <c r="I539" s="32" t="s">
        <v>2223</v>
      </c>
      <c r="J539" s="23" t="s">
        <v>1861</v>
      </c>
      <c r="K539" s="292">
        <v>1</v>
      </c>
    </row>
    <row r="540" spans="1:11" ht="15" customHeight="1" x14ac:dyDescent="0.4">
      <c r="A540" s="23" t="str">
        <v>クラッベ病</v>
      </c>
      <c r="B540" s="23" t="str">
        <v>シート8　（シート9～10には記入しない）</v>
      </c>
      <c r="C540" s="24" t="str">
        <v>病弱</v>
      </c>
      <c r="D540" s="24" t="str">
        <v>なし</v>
      </c>
      <c r="G540" s="31" t="s">
        <v>154</v>
      </c>
      <c r="H540" s="24" t="s">
        <v>2246</v>
      </c>
      <c r="I540" s="32" t="s">
        <v>2223</v>
      </c>
      <c r="J540" s="23" t="s">
        <v>1861</v>
      </c>
      <c r="K540" s="292">
        <v>1</v>
      </c>
    </row>
    <row r="541" spans="1:11" ht="15" customHeight="1" x14ac:dyDescent="0.4">
      <c r="A541" s="23" t="str">
        <v>ファーバー病</v>
      </c>
      <c r="B541" s="23" t="str">
        <v>シート8　（シート9～10には記入しない）</v>
      </c>
      <c r="C541" s="24" t="str">
        <v>病弱</v>
      </c>
      <c r="D541" s="24" t="str">
        <v>なし</v>
      </c>
      <c r="G541" s="31" t="s">
        <v>293</v>
      </c>
      <c r="H541" s="24" t="s">
        <v>2246</v>
      </c>
      <c r="I541" s="32" t="s">
        <v>2223</v>
      </c>
      <c r="J541" s="23" t="s">
        <v>1861</v>
      </c>
      <c r="K541" s="292">
        <v>1</v>
      </c>
    </row>
    <row r="542" spans="1:11" ht="15" customHeight="1" x14ac:dyDescent="0.4">
      <c r="A542" s="23" t="str">
        <v>マルチプルスルファターゼ欠損症</v>
      </c>
      <c r="B542" s="23" t="str">
        <v>シート8　（シート9～10には記入しない）</v>
      </c>
      <c r="C542" s="24" t="str">
        <v>病弱</v>
      </c>
      <c r="D542" s="24" t="str">
        <v>なし</v>
      </c>
      <c r="G542" s="31" t="s">
        <v>329</v>
      </c>
      <c r="H542" s="24" t="s">
        <v>2246</v>
      </c>
      <c r="I542" s="32" t="s">
        <v>2223</v>
      </c>
      <c r="J542" s="23" t="s">
        <v>1861</v>
      </c>
      <c r="K542" s="292">
        <v>1</v>
      </c>
    </row>
    <row r="543" spans="1:11" ht="15" customHeight="1" x14ac:dyDescent="0.4">
      <c r="A543" s="23" t="str">
        <v>ムコリピドーシスⅡ型</v>
      </c>
      <c r="B543" s="23" t="str">
        <v>シート8　（シート9～10には記入しない）</v>
      </c>
      <c r="C543" s="24" t="str">
        <v>病弱</v>
      </c>
      <c r="D543" s="24" t="str">
        <v>なし</v>
      </c>
      <c r="G543" s="31" t="s">
        <v>340</v>
      </c>
      <c r="H543" s="24" t="s">
        <v>2246</v>
      </c>
      <c r="I543" s="32" t="s">
        <v>2223</v>
      </c>
      <c r="J543" s="23" t="s">
        <v>1861</v>
      </c>
      <c r="K543" s="292">
        <v>1</v>
      </c>
    </row>
    <row r="544" spans="1:11" ht="15" customHeight="1" x14ac:dyDescent="0.4">
      <c r="A544" s="23" t="str">
        <v>Ⅰ-cell病</v>
      </c>
      <c r="B544" s="23" t="str">
        <v>シート8　（シート9～10には記入しない）</v>
      </c>
      <c r="C544" s="24" t="str">
        <v>病弱</v>
      </c>
      <c r="D544" s="24" t="str">
        <v>なし</v>
      </c>
      <c r="G544" s="31" t="s">
        <v>1758</v>
      </c>
      <c r="H544" s="24" t="s">
        <v>2246</v>
      </c>
      <c r="I544" s="32" t="s">
        <v>2223</v>
      </c>
      <c r="J544" s="23" t="s">
        <v>1861</v>
      </c>
      <c r="K544" s="292">
        <v>1</v>
      </c>
    </row>
    <row r="545" spans="1:11" ht="15" customHeight="1" x14ac:dyDescent="0.4">
      <c r="A545" s="23" t="str">
        <v>ムコリピドーシスⅢ型</v>
      </c>
      <c r="B545" s="23" t="str">
        <v>シート8　（シート9～10には記入しない）</v>
      </c>
      <c r="C545" s="24" t="str">
        <v>病弱</v>
      </c>
      <c r="D545" s="24" t="str">
        <v>なし</v>
      </c>
      <c r="G545" s="31" t="s">
        <v>341</v>
      </c>
      <c r="H545" s="24" t="s">
        <v>2246</v>
      </c>
      <c r="I545" s="32" t="s">
        <v>2223</v>
      </c>
      <c r="J545" s="23" t="s">
        <v>1861</v>
      </c>
      <c r="K545" s="292">
        <v>1</v>
      </c>
    </row>
    <row r="546" spans="1:11" ht="15" customHeight="1" x14ac:dyDescent="0.4">
      <c r="A546" s="23" t="str">
        <v>ポンペ病</v>
      </c>
      <c r="B546" s="23" t="str">
        <v>シート8　（シート9～10には記入しない）</v>
      </c>
      <c r="C546" s="24" t="str">
        <v>病弱</v>
      </c>
      <c r="D546" s="24" t="str">
        <v>なし</v>
      </c>
      <c r="G546" s="31" t="s">
        <v>325</v>
      </c>
      <c r="H546" s="24" t="s">
        <v>2246</v>
      </c>
      <c r="I546" s="32" t="s">
        <v>2223</v>
      </c>
      <c r="J546" s="23" t="s">
        <v>1861</v>
      </c>
      <c r="K546" s="292">
        <v>1</v>
      </c>
    </row>
    <row r="547" spans="1:11" ht="15" customHeight="1" x14ac:dyDescent="0.4">
      <c r="A547" s="23" t="str">
        <v>酸性リパーゼ欠損症</v>
      </c>
      <c r="B547" s="23" t="str">
        <v>シート8　（シート9～10には記入しない）</v>
      </c>
      <c r="C547" s="24" t="str">
        <v>病弱</v>
      </c>
      <c r="D547" s="24" t="str">
        <v>なし</v>
      </c>
      <c r="G547" s="31" t="s">
        <v>712</v>
      </c>
      <c r="H547" s="24" t="s">
        <v>2246</v>
      </c>
      <c r="I547" s="32" t="s">
        <v>2223</v>
      </c>
      <c r="J547" s="23" t="s">
        <v>1861</v>
      </c>
      <c r="K547" s="292">
        <v>1</v>
      </c>
    </row>
    <row r="548" spans="1:11" ht="15" customHeight="1" x14ac:dyDescent="0.4">
      <c r="A548" s="23" t="str">
        <v>シスチン症</v>
      </c>
      <c r="B548" s="23" t="str">
        <v>シート8　（シート9～10には記入しない）</v>
      </c>
      <c r="C548" s="24" t="str">
        <v>病弱</v>
      </c>
      <c r="D548" s="24" t="str">
        <v>なし</v>
      </c>
      <c r="G548" s="31" t="s">
        <v>194</v>
      </c>
      <c r="H548" s="24" t="s">
        <v>2246</v>
      </c>
      <c r="I548" s="32" t="s">
        <v>2223</v>
      </c>
      <c r="J548" s="23" t="s">
        <v>1861</v>
      </c>
      <c r="K548" s="292">
        <v>1</v>
      </c>
    </row>
    <row r="549" spans="1:11" ht="15" customHeight="1" x14ac:dyDescent="0.4">
      <c r="A549" s="23" t="str">
        <v>遊離シアル酸蓄積症</v>
      </c>
      <c r="B549" s="23" t="str">
        <v>シート8　（シート9～10には記入しない）</v>
      </c>
      <c r="C549" s="24" t="str">
        <v>病弱</v>
      </c>
      <c r="D549" s="24" t="str">
        <v>なし</v>
      </c>
      <c r="G549" s="31" t="s">
        <v>1387</v>
      </c>
      <c r="H549" s="24" t="s">
        <v>2246</v>
      </c>
      <c r="I549" s="32" t="s">
        <v>2223</v>
      </c>
      <c r="J549" s="23" t="s">
        <v>1861</v>
      </c>
      <c r="K549" s="292">
        <v>1</v>
      </c>
    </row>
    <row r="550" spans="1:11" ht="15" customHeight="1" x14ac:dyDescent="0.4">
      <c r="A550" s="23" t="str">
        <v>神経セロイドリポフスチン症</v>
      </c>
      <c r="B550" s="23" t="str">
        <v>シート8　（シート9～10には記入しない）</v>
      </c>
      <c r="C550" s="24" t="str">
        <v>病弱</v>
      </c>
      <c r="D550" s="24" t="str">
        <v>なし</v>
      </c>
      <c r="G550" s="31" t="s">
        <v>848</v>
      </c>
      <c r="H550" s="24" t="s">
        <v>2246</v>
      </c>
      <c r="I550" s="32" t="s">
        <v>2223</v>
      </c>
      <c r="J550" s="23" t="s">
        <v>1861</v>
      </c>
      <c r="K550" s="292">
        <v>1</v>
      </c>
    </row>
    <row r="551" spans="1:11" ht="15" customHeight="1" x14ac:dyDescent="0.4">
      <c r="A551" s="23" t="str">
        <v>ライソゾーム病</v>
      </c>
      <c r="B551" s="23" t="str">
        <v>シート8　（シート9～10には記入しない）</v>
      </c>
      <c r="C551" s="24" t="str">
        <v>病弱</v>
      </c>
      <c r="D551" s="24" t="str">
        <v>なし</v>
      </c>
      <c r="G551" s="31" t="s">
        <v>358</v>
      </c>
      <c r="H551" s="24" t="s">
        <v>2246</v>
      </c>
      <c r="I551" s="32" t="s">
        <v>2223</v>
      </c>
      <c r="J551" s="23" t="s">
        <v>1861</v>
      </c>
      <c r="K551" s="292">
        <v>1</v>
      </c>
    </row>
    <row r="552" spans="1:11" ht="15" customHeight="1" x14ac:dyDescent="0.4">
      <c r="A552" s="23" t="str">
        <v>ペルオキシソーム形成異常症</v>
      </c>
      <c r="B552" s="23" t="str">
        <v>シート8　（シート9～10には記入しない）</v>
      </c>
      <c r="C552" s="24" t="str">
        <v>病弱</v>
      </c>
      <c r="D552" s="24" t="str">
        <v>なし</v>
      </c>
      <c r="G552" s="31" t="s">
        <v>317</v>
      </c>
      <c r="H552" s="24" t="s">
        <v>2246</v>
      </c>
      <c r="I552" s="32" t="s">
        <v>2223</v>
      </c>
      <c r="J552" s="23" t="s">
        <v>1861</v>
      </c>
      <c r="K552" s="292">
        <v>1</v>
      </c>
    </row>
    <row r="553" spans="1:11" ht="15" customHeight="1" x14ac:dyDescent="0.4">
      <c r="A553" s="23" t="str">
        <v>副腎白質ジストロフィー</v>
      </c>
      <c r="B553" s="23" t="str">
        <v>シート8　（シート9～10には記入しない）</v>
      </c>
      <c r="C553" s="24" t="str">
        <v>病弱</v>
      </c>
      <c r="D553" s="24" t="str">
        <v>なし</v>
      </c>
      <c r="G553" s="31" t="s">
        <v>1285</v>
      </c>
      <c r="H553" s="24" t="s">
        <v>2246</v>
      </c>
      <c r="I553" s="32" t="s">
        <v>2223</v>
      </c>
      <c r="J553" s="23" t="s">
        <v>1861</v>
      </c>
      <c r="K553" s="292">
        <v>1</v>
      </c>
    </row>
    <row r="554" spans="1:11" ht="15" customHeight="1" x14ac:dyDescent="0.4">
      <c r="A554" s="23" t="str">
        <v>レフサム病</v>
      </c>
      <c r="B554" s="23" t="str">
        <v>シート8　（シート9～10には記入しない）</v>
      </c>
      <c r="C554" s="24" t="str">
        <v>病弱</v>
      </c>
      <c r="D554" s="24" t="str">
        <v>なし</v>
      </c>
      <c r="G554" s="31" t="s">
        <v>384</v>
      </c>
      <c r="H554" s="24" t="s">
        <v>2246</v>
      </c>
      <c r="I554" s="32" t="s">
        <v>2223</v>
      </c>
      <c r="J554" s="23" t="s">
        <v>1861</v>
      </c>
      <c r="K554" s="292">
        <v>1</v>
      </c>
    </row>
    <row r="555" spans="1:11" ht="15" customHeight="1" x14ac:dyDescent="0.4">
      <c r="A555" s="23" t="str">
        <v>ペルオキシソーム病</v>
      </c>
      <c r="B555" s="23" t="str">
        <v>シート8　（シート9～10には記入しない）</v>
      </c>
      <c r="C555" s="24" t="str">
        <v>病弱</v>
      </c>
      <c r="D555" s="24" t="str">
        <v>なし</v>
      </c>
      <c r="G555" s="31" t="s">
        <v>318</v>
      </c>
      <c r="H555" s="24" t="s">
        <v>2246</v>
      </c>
      <c r="I555" s="32" t="s">
        <v>2223</v>
      </c>
      <c r="J555" s="23" t="s">
        <v>1861</v>
      </c>
      <c r="K555" s="292">
        <v>1</v>
      </c>
    </row>
    <row r="556" spans="1:11" ht="15" customHeight="1" x14ac:dyDescent="0.4">
      <c r="A556" s="23" t="str">
        <v>ウィルソン病</v>
      </c>
      <c r="B556" s="23" t="str">
        <v>シート8　（シート9～10には記入しない）</v>
      </c>
      <c r="C556" s="24" t="str">
        <v>病弱</v>
      </c>
      <c r="D556" s="24" t="str">
        <v>なし</v>
      </c>
      <c r="G556" s="31" t="s">
        <v>107</v>
      </c>
      <c r="H556" s="24" t="s">
        <v>2246</v>
      </c>
      <c r="I556" s="32" t="s">
        <v>2223</v>
      </c>
      <c r="J556" s="23" t="s">
        <v>1861</v>
      </c>
      <c r="K556" s="292">
        <v>1</v>
      </c>
    </row>
    <row r="557" spans="1:11" ht="15" customHeight="1" x14ac:dyDescent="0.4">
      <c r="A557" s="23" t="str">
        <v>メンケス病</v>
      </c>
      <c r="B557" s="23" t="str">
        <v>シート8　（シート9～10には記入しない）</v>
      </c>
      <c r="C557" s="24" t="str">
        <v>病弱</v>
      </c>
      <c r="D557" s="24" t="str">
        <v>なし</v>
      </c>
      <c r="G557" s="31" t="s">
        <v>1759</v>
      </c>
      <c r="H557" s="24" t="s">
        <v>2246</v>
      </c>
      <c r="I557" s="32" t="s">
        <v>2223</v>
      </c>
      <c r="J557" s="23" t="s">
        <v>1861</v>
      </c>
      <c r="K557" s="292">
        <v>1</v>
      </c>
    </row>
    <row r="558" spans="1:11" ht="15" customHeight="1" x14ac:dyDescent="0.4">
      <c r="A558" s="23" t="str">
        <v>オクシピタル・ホーン症候群</v>
      </c>
      <c r="B558" s="23" t="str">
        <v>シート8　（シート9～10には記入しない）</v>
      </c>
      <c r="C558" s="24" t="str">
        <v>病弱</v>
      </c>
      <c r="D558" s="24" t="str">
        <v>なし</v>
      </c>
      <c r="G558" s="31" t="s">
        <v>1760</v>
      </c>
      <c r="H558" s="24" t="s">
        <v>2246</v>
      </c>
      <c r="I558" s="32" t="s">
        <v>2223</v>
      </c>
      <c r="J558" s="23" t="s">
        <v>1861</v>
      </c>
      <c r="K558" s="292">
        <v>1</v>
      </c>
    </row>
    <row r="559" spans="1:11" ht="15" customHeight="1" x14ac:dyDescent="0.4">
      <c r="A559" s="23" t="str">
        <v>無セルロプラスミン血症</v>
      </c>
      <c r="B559" s="23" t="str">
        <v>シート8　（シート9～10には記入しない）</v>
      </c>
      <c r="C559" s="24" t="str">
        <v>病弱</v>
      </c>
      <c r="D559" s="24" t="str">
        <v>なし</v>
      </c>
      <c r="G559" s="31" t="s">
        <v>1355</v>
      </c>
      <c r="H559" s="24" t="s">
        <v>2246</v>
      </c>
      <c r="I559" s="32" t="s">
        <v>2223</v>
      </c>
      <c r="J559" s="23" t="s">
        <v>1861</v>
      </c>
      <c r="K559" s="292">
        <v>1</v>
      </c>
    </row>
    <row r="560" spans="1:11" ht="15" customHeight="1" x14ac:dyDescent="0.4">
      <c r="A560" s="23" t="str">
        <v>亜硫酸酸化酵素欠損症</v>
      </c>
      <c r="B560" s="23" t="str">
        <v>シート8　（シート9～10には記入しない）</v>
      </c>
      <c r="C560" s="24" t="str">
        <v>病弱</v>
      </c>
      <c r="D560" s="24" t="str">
        <v>なし</v>
      </c>
      <c r="G560" s="31" t="s">
        <v>390</v>
      </c>
      <c r="H560" s="24" t="s">
        <v>2246</v>
      </c>
      <c r="I560" s="32" t="s">
        <v>2223</v>
      </c>
      <c r="J560" s="23" t="s">
        <v>1861</v>
      </c>
      <c r="K560" s="292">
        <v>1</v>
      </c>
    </row>
    <row r="561" spans="1:11" ht="15" customHeight="1" x14ac:dyDescent="0.4">
      <c r="A561" s="23" t="str">
        <v>先天性腸性肢端皮膚炎</v>
      </c>
      <c r="B561" s="23" t="str">
        <v>シート8　（シート9～10には記入しない）</v>
      </c>
      <c r="C561" s="24" t="str">
        <v>病弱</v>
      </c>
      <c r="D561" s="24" t="str">
        <v>なし</v>
      </c>
      <c r="G561" s="31" t="s">
        <v>979</v>
      </c>
      <c r="H561" s="24" t="s">
        <v>2246</v>
      </c>
      <c r="I561" s="32" t="s">
        <v>2223</v>
      </c>
      <c r="J561" s="23" t="s">
        <v>1861</v>
      </c>
      <c r="K561" s="292">
        <v>1</v>
      </c>
    </row>
    <row r="562" spans="1:11" ht="15" customHeight="1" x14ac:dyDescent="0.4">
      <c r="A562" s="23" t="str">
        <v>金属代謝異常症</v>
      </c>
      <c r="B562" s="23" t="str">
        <v>シート8　（シート9～10には記入しない）</v>
      </c>
      <c r="C562" s="24" t="str">
        <v>病弱</v>
      </c>
      <c r="D562" s="24" t="str">
        <v>なし</v>
      </c>
      <c r="G562" s="31" t="s">
        <v>571</v>
      </c>
      <c r="H562" s="24" t="s">
        <v>2246</v>
      </c>
      <c r="I562" s="32" t="s">
        <v>2223</v>
      </c>
      <c r="J562" s="23" t="s">
        <v>1861</v>
      </c>
      <c r="K562" s="292">
        <v>1</v>
      </c>
    </row>
    <row r="563" spans="1:11" ht="15" customHeight="1" x14ac:dyDescent="0.4">
      <c r="A563" s="23" t="str">
        <v>ヒポキサンチングアニンホスホリボシルトランスフェラーゼ欠損症</v>
      </c>
      <c r="B563" s="23" t="str">
        <v>シート8　（シート9～10には記入しない）</v>
      </c>
      <c r="C563" s="24" t="str">
        <v>病弱</v>
      </c>
      <c r="D563" s="24" t="str">
        <v>なし</v>
      </c>
      <c r="G563" s="31" t="s">
        <v>1761</v>
      </c>
      <c r="H563" s="24" t="s">
        <v>2246</v>
      </c>
      <c r="I563" s="32" t="s">
        <v>2223</v>
      </c>
      <c r="J563" s="23" t="s">
        <v>1861</v>
      </c>
      <c r="K563" s="292">
        <v>1</v>
      </c>
    </row>
    <row r="564" spans="1:11" ht="15" customHeight="1" x14ac:dyDescent="0.4">
      <c r="A564" s="23" t="str">
        <v>レッシュ・ナイハン症候群</v>
      </c>
      <c r="B564" s="23" t="str">
        <v>シート8　（シート9～10には記入しない）</v>
      </c>
      <c r="C564" s="24" t="str">
        <v>病弱</v>
      </c>
      <c r="D564" s="24" t="str">
        <v>なし</v>
      </c>
      <c r="G564" s="31" t="s">
        <v>382</v>
      </c>
      <c r="H564" s="24" t="s">
        <v>2246</v>
      </c>
      <c r="I564" s="32" t="s">
        <v>2223</v>
      </c>
      <c r="J564" s="23" t="s">
        <v>1861</v>
      </c>
      <c r="K564" s="292">
        <v>1</v>
      </c>
    </row>
    <row r="565" spans="1:11" ht="15" customHeight="1" x14ac:dyDescent="0.4">
      <c r="A565" s="23" t="str">
        <v>アデニンホスホリボシルトランスフェラーゼ欠損症</v>
      </c>
      <c r="B565" s="23" t="str">
        <v>シート8　（シート9～10には記入しない）</v>
      </c>
      <c r="C565" s="24" t="str">
        <v>病弱</v>
      </c>
      <c r="D565" s="24" t="str">
        <v>なし</v>
      </c>
      <c r="G565" s="31" t="s">
        <v>77</v>
      </c>
      <c r="H565" s="24" t="s">
        <v>2246</v>
      </c>
      <c r="I565" s="32" t="s">
        <v>2223</v>
      </c>
      <c r="J565" s="23" t="s">
        <v>1861</v>
      </c>
      <c r="K565" s="292">
        <v>1</v>
      </c>
    </row>
    <row r="566" spans="1:11" ht="15" customHeight="1" x14ac:dyDescent="0.4">
      <c r="A566" s="23" t="str">
        <v>キサンチン尿症</v>
      </c>
      <c r="B566" s="23" t="str">
        <v>シート8　（シート9～10には記入しない）</v>
      </c>
      <c r="C566" s="24" t="str">
        <v>病弱</v>
      </c>
      <c r="D566" s="24" t="str">
        <v>なし</v>
      </c>
      <c r="G566" s="31" t="s">
        <v>147</v>
      </c>
      <c r="H566" s="24" t="s">
        <v>2246</v>
      </c>
      <c r="I566" s="32" t="s">
        <v>2223</v>
      </c>
      <c r="J566" s="23" t="s">
        <v>1861</v>
      </c>
      <c r="K566" s="292">
        <v>1</v>
      </c>
    </row>
    <row r="567" spans="1:11" ht="15" customHeight="1" x14ac:dyDescent="0.4">
      <c r="A567" s="23" t="str">
        <v>尿酸トランスポーター異常症</v>
      </c>
      <c r="B567" s="23" t="str">
        <v>シート8　（シート9～10には記入しない）</v>
      </c>
      <c r="C567" s="24" t="str">
        <v>病弱</v>
      </c>
      <c r="D567" s="24" t="str">
        <v>なし</v>
      </c>
      <c r="G567" s="31" t="s">
        <v>1192</v>
      </c>
      <c r="H567" s="24" t="s">
        <v>2246</v>
      </c>
      <c r="I567" s="32" t="s">
        <v>2223</v>
      </c>
      <c r="J567" s="23" t="s">
        <v>1861</v>
      </c>
      <c r="K567" s="292">
        <v>1</v>
      </c>
    </row>
    <row r="568" spans="1:11" ht="15" customHeight="1" x14ac:dyDescent="0.4">
      <c r="A568" s="23" t="str">
        <v>オロト酸尿症</v>
      </c>
      <c r="B568" s="23" t="str">
        <v>シート8　（シート9～10には記入しない）</v>
      </c>
      <c r="C568" s="24" t="str">
        <v>病弱</v>
      </c>
      <c r="D568" s="24" t="str">
        <v>なし</v>
      </c>
      <c r="G568" s="31" t="s">
        <v>125</v>
      </c>
      <c r="H568" s="24" t="s">
        <v>2246</v>
      </c>
      <c r="I568" s="32" t="s">
        <v>2223</v>
      </c>
      <c r="J568" s="23" t="s">
        <v>1861</v>
      </c>
      <c r="K568" s="292">
        <v>1</v>
      </c>
    </row>
    <row r="569" spans="1:11" ht="15" customHeight="1" x14ac:dyDescent="0.4">
      <c r="A569" s="23" t="str">
        <v>プリンピリミジン代謝異常症</v>
      </c>
      <c r="B569" s="23" t="str">
        <v>シート8　（シート9～10には記入しない）</v>
      </c>
      <c r="C569" s="24" t="str">
        <v>病弱</v>
      </c>
      <c r="D569" s="24" t="str">
        <v>なし</v>
      </c>
      <c r="G569" s="31" t="s">
        <v>309</v>
      </c>
      <c r="H569" s="24" t="s">
        <v>2246</v>
      </c>
      <c r="I569" s="32" t="s">
        <v>2223</v>
      </c>
      <c r="J569" s="23" t="s">
        <v>1861</v>
      </c>
      <c r="K569" s="292">
        <v>1</v>
      </c>
    </row>
    <row r="570" spans="1:11" ht="15" customHeight="1" x14ac:dyDescent="0.4">
      <c r="A570" s="23" t="str">
        <v>先天性葉酸吸収不全症</v>
      </c>
      <c r="B570" s="23" t="str">
        <v>シート8　（シート9～10には記入しない）</v>
      </c>
      <c r="C570" s="24" t="str">
        <v>病弱</v>
      </c>
      <c r="D570" s="24" t="str">
        <v>なし</v>
      </c>
      <c r="G570" s="31" t="s">
        <v>988</v>
      </c>
      <c r="H570" s="24" t="s">
        <v>2246</v>
      </c>
      <c r="I570" s="32" t="s">
        <v>2223</v>
      </c>
      <c r="J570" s="23" t="s">
        <v>1861</v>
      </c>
      <c r="K570" s="292">
        <v>1</v>
      </c>
    </row>
    <row r="571" spans="1:11" ht="15" customHeight="1" x14ac:dyDescent="0.4">
      <c r="A571" s="23" t="str">
        <v>ビタミン代謝異常症</v>
      </c>
      <c r="B571" s="23" t="str">
        <v>シート8　（シート9～10には記入しない）</v>
      </c>
      <c r="C571" s="24" t="str">
        <v>病弱</v>
      </c>
      <c r="D571" s="24" t="str">
        <v>なし</v>
      </c>
      <c r="G571" s="31" t="s">
        <v>284</v>
      </c>
      <c r="H571" s="24" t="s">
        <v>2246</v>
      </c>
      <c r="I571" s="32" t="s">
        <v>2223</v>
      </c>
      <c r="J571" s="23" t="s">
        <v>1861</v>
      </c>
      <c r="K571" s="292">
        <v>1</v>
      </c>
    </row>
    <row r="572" spans="1:11" ht="15" customHeight="1" x14ac:dyDescent="0.4">
      <c r="A572" s="23" t="str">
        <v>ビオプテリン代謝異常症</v>
      </c>
      <c r="B572" s="23" t="str">
        <v>シート8　（シート9～10には記入しない）</v>
      </c>
      <c r="C572" s="24" t="str">
        <v>病弱</v>
      </c>
      <c r="D572" s="24" t="str">
        <v>なし</v>
      </c>
      <c r="G572" s="31" t="s">
        <v>279</v>
      </c>
      <c r="H572" s="24" t="s">
        <v>2246</v>
      </c>
      <c r="I572" s="32" t="s">
        <v>2223</v>
      </c>
      <c r="J572" s="23" t="s">
        <v>1861</v>
      </c>
      <c r="K572" s="292">
        <v>1</v>
      </c>
    </row>
    <row r="573" spans="1:11" ht="15" customHeight="1" x14ac:dyDescent="0.4">
      <c r="A573" s="23" t="str">
        <v>チロシン水酸化酵素欠損症</v>
      </c>
      <c r="B573" s="23" t="str">
        <v>シート8　（シート9～10には記入しない）</v>
      </c>
      <c r="C573" s="24" t="str">
        <v>病弱</v>
      </c>
      <c r="D573" s="24" t="str">
        <v>なし</v>
      </c>
      <c r="G573" s="31" t="s">
        <v>235</v>
      </c>
      <c r="H573" s="24" t="s">
        <v>2246</v>
      </c>
      <c r="I573" s="32" t="s">
        <v>2223</v>
      </c>
      <c r="J573" s="23" t="s">
        <v>1861</v>
      </c>
      <c r="K573" s="292">
        <v>1</v>
      </c>
    </row>
    <row r="574" spans="1:11" ht="15" customHeight="1" x14ac:dyDescent="0.4">
      <c r="A574" s="23" t="str">
        <v>ドーパミンβ-水酸化酵素欠損症</v>
      </c>
      <c r="B574" s="23" t="str">
        <v>シート8　（シート9～10には記入しない）</v>
      </c>
      <c r="C574" s="24" t="str">
        <v>病弱</v>
      </c>
      <c r="D574" s="24" t="str">
        <v>なし</v>
      </c>
      <c r="G574" s="31" t="s">
        <v>246</v>
      </c>
      <c r="H574" s="24" t="s">
        <v>2246</v>
      </c>
      <c r="I574" s="32" t="s">
        <v>2223</v>
      </c>
      <c r="J574" s="23" t="s">
        <v>1861</v>
      </c>
      <c r="K574" s="292">
        <v>1</v>
      </c>
    </row>
    <row r="575" spans="1:11" ht="15" customHeight="1" x14ac:dyDescent="0.4">
      <c r="A575" s="23" t="str">
        <v>ＧＡＢＡアミノ基転移酵素欠損症</v>
      </c>
      <c r="B575" s="23" t="str">
        <v>シート8　（シート9～10には記入しない）</v>
      </c>
      <c r="C575" s="24" t="str">
        <v>病弱</v>
      </c>
      <c r="D575" s="24" t="str">
        <v>なし</v>
      </c>
      <c r="G575" s="31" t="s">
        <v>1762</v>
      </c>
      <c r="H575" s="24" t="s">
        <v>2246</v>
      </c>
      <c r="I575" s="32" t="s">
        <v>2223</v>
      </c>
      <c r="J575" s="23" t="s">
        <v>1861</v>
      </c>
      <c r="K575" s="292">
        <v>1</v>
      </c>
    </row>
    <row r="576" spans="1:11" ht="15" customHeight="1" x14ac:dyDescent="0.4">
      <c r="A576" s="23" t="str">
        <v>コハク酸セミアルデヒド脱水素酵素欠損症</v>
      </c>
      <c r="B576" s="23" t="str">
        <v>シート8　（シート9～10には記入しない）</v>
      </c>
      <c r="C576" s="24" t="str">
        <v>病弱</v>
      </c>
      <c r="D576" s="24" t="str">
        <v>なし</v>
      </c>
      <c r="G576" s="31" t="s">
        <v>182</v>
      </c>
      <c r="H576" s="24" t="s">
        <v>2246</v>
      </c>
      <c r="I576" s="31" t="s">
        <v>2223</v>
      </c>
      <c r="J576" s="23" t="s">
        <v>1861</v>
      </c>
      <c r="K576" s="292">
        <v>1</v>
      </c>
    </row>
    <row r="577" spans="1:11" ht="15" customHeight="1" x14ac:dyDescent="0.4">
      <c r="A577" s="23" t="str">
        <v>神経伝達物質異常症</v>
      </c>
      <c r="B577" s="23" t="str">
        <v>シート8　（シート9～10には記入しない）</v>
      </c>
      <c r="C577" s="24" t="str">
        <v>病弱</v>
      </c>
      <c r="D577" s="24" t="str">
        <v>なし</v>
      </c>
      <c r="G577" s="31" t="s">
        <v>870</v>
      </c>
      <c r="H577" s="24" t="s">
        <v>2246</v>
      </c>
      <c r="I577" s="32" t="s">
        <v>2223</v>
      </c>
      <c r="J577" s="23" t="s">
        <v>1861</v>
      </c>
      <c r="K577" s="292">
        <v>1</v>
      </c>
    </row>
    <row r="578" spans="1:11" ht="15" customHeight="1" x14ac:dyDescent="0.4">
      <c r="A578" s="23" t="str">
        <v>原発性高カイロミクロン血症</v>
      </c>
      <c r="B578" s="23" t="str">
        <v>シート8　（シート9～10には記入しない）</v>
      </c>
      <c r="C578" s="24" t="str">
        <v>病弱</v>
      </c>
      <c r="D578" s="24" t="str">
        <v>なし</v>
      </c>
      <c r="G578" s="31" t="s">
        <v>1763</v>
      </c>
      <c r="H578" s="24" t="s">
        <v>2246</v>
      </c>
      <c r="I578" s="32" t="s">
        <v>2223</v>
      </c>
      <c r="J578" s="23" t="s">
        <v>1861</v>
      </c>
      <c r="K578" s="292">
        <v>1</v>
      </c>
    </row>
    <row r="579" spans="1:11" ht="15" customHeight="1" x14ac:dyDescent="0.4">
      <c r="A579" s="23" t="str">
        <v>家族性高コレステロール血症</v>
      </c>
      <c r="B579" s="23" t="str">
        <v>シート8　（シート9～10には記入しない）</v>
      </c>
      <c r="C579" s="24" t="str">
        <v>病弱</v>
      </c>
      <c r="D579" s="24" t="str">
        <v>なし</v>
      </c>
      <c r="G579" s="31" t="s">
        <v>447</v>
      </c>
      <c r="H579" s="24" t="s">
        <v>2246</v>
      </c>
      <c r="I579" s="32" t="s">
        <v>2223</v>
      </c>
      <c r="J579" s="23" t="s">
        <v>1861</v>
      </c>
      <c r="K579" s="292">
        <v>1</v>
      </c>
    </row>
    <row r="580" spans="1:11" ht="15" customHeight="1" x14ac:dyDescent="0.4">
      <c r="A580" s="23" t="str">
        <v>家族性複合型高脂質血症</v>
      </c>
      <c r="B580" s="23" t="str">
        <v>シート8　（シート9～10には記入しない）</v>
      </c>
      <c r="C580" s="24" t="str">
        <v>病弱</v>
      </c>
      <c r="D580" s="24" t="str">
        <v>なし</v>
      </c>
      <c r="G580" s="31" t="s">
        <v>1764</v>
      </c>
      <c r="H580" s="24" t="s">
        <v>2246</v>
      </c>
      <c r="I580" s="32" t="s">
        <v>2223</v>
      </c>
      <c r="J580" s="23" t="s">
        <v>1861</v>
      </c>
      <c r="K580" s="292">
        <v>1</v>
      </c>
    </row>
    <row r="581" spans="1:11" ht="15" customHeight="1" x14ac:dyDescent="0.4">
      <c r="A581" s="23" t="str">
        <v>無β-リポタンパク血症</v>
      </c>
      <c r="B581" s="23" t="str">
        <v>シート8　（シート9～10には記入しない）</v>
      </c>
      <c r="C581" s="24" t="str">
        <v>病弱</v>
      </c>
      <c r="D581" s="24" t="str">
        <v>なし</v>
      </c>
      <c r="G581" s="31" t="s">
        <v>1354</v>
      </c>
      <c r="H581" s="24" t="s">
        <v>2246</v>
      </c>
      <c r="I581" s="32" t="s">
        <v>2223</v>
      </c>
      <c r="J581" s="23" t="s">
        <v>1861</v>
      </c>
      <c r="K581" s="292">
        <v>1</v>
      </c>
    </row>
    <row r="582" spans="1:11" ht="15" customHeight="1" x14ac:dyDescent="0.4">
      <c r="A582" s="23" t="str">
        <v>高比重リポタンパク欠乏症</v>
      </c>
      <c r="B582" s="23" t="str">
        <v>シート8　（シート9～10には記入しない）</v>
      </c>
      <c r="C582" s="24" t="str">
        <v>病弱</v>
      </c>
      <c r="D582" s="24" t="str">
        <v>なし</v>
      </c>
      <c r="G582" s="24" t="s">
        <v>677</v>
      </c>
      <c r="H582" s="24" t="s">
        <v>2246</v>
      </c>
      <c r="I582" s="32" t="s">
        <v>2223</v>
      </c>
      <c r="J582" s="23" t="s">
        <v>1861</v>
      </c>
      <c r="K582" s="292">
        <v>1</v>
      </c>
    </row>
    <row r="583" spans="1:11" ht="15" customHeight="1" x14ac:dyDescent="0.4">
      <c r="A583" s="23" t="str">
        <v>高比重ＨＤＬ欠乏症</v>
      </c>
      <c r="B583" s="23" t="str">
        <v>シート8　（シート9～10には記入しない）</v>
      </c>
      <c r="C583" s="24" t="str">
        <v>病弱</v>
      </c>
      <c r="D583" s="24" t="str">
        <v>なし</v>
      </c>
      <c r="G583" s="31" t="s">
        <v>1765</v>
      </c>
      <c r="H583" s="24" t="s">
        <v>2246</v>
      </c>
      <c r="I583" s="32" t="s">
        <v>2223</v>
      </c>
      <c r="J583" s="23" t="s">
        <v>1861</v>
      </c>
      <c r="K583" s="292">
        <v>1</v>
      </c>
    </row>
    <row r="584" spans="1:11" ht="15" customHeight="1" x14ac:dyDescent="0.4">
      <c r="A584" s="23" t="str">
        <v>脂質代謝異常症</v>
      </c>
      <c r="B584" s="23" t="str">
        <v>シート8　（シート9～10には記入しない）</v>
      </c>
      <c r="C584" s="24" t="str">
        <v>病弱</v>
      </c>
      <c r="D584" s="24" t="str">
        <v>なし</v>
      </c>
      <c r="G584" s="31" t="s">
        <v>722</v>
      </c>
      <c r="H584" s="24" t="s">
        <v>2246</v>
      </c>
      <c r="I584" s="32" t="s">
        <v>2223</v>
      </c>
      <c r="J584" s="23" t="s">
        <v>1861</v>
      </c>
      <c r="K584" s="292">
        <v>1</v>
      </c>
    </row>
    <row r="585" spans="1:11" ht="15" customHeight="1" x14ac:dyDescent="0.4">
      <c r="A585" s="23" t="str">
        <v>エーラス・ダンロス症候群</v>
      </c>
      <c r="B585" s="23" t="str">
        <v>シート8　（シート9～10には記入しない）</v>
      </c>
      <c r="C585" s="24" t="str">
        <v>病弱</v>
      </c>
      <c r="D585" s="24" t="str">
        <v>なし</v>
      </c>
      <c r="G585" s="31" t="s">
        <v>1766</v>
      </c>
      <c r="H585" s="24" t="s">
        <v>2246</v>
      </c>
      <c r="I585" s="31" t="s">
        <v>2223</v>
      </c>
      <c r="J585" s="23" t="s">
        <v>1861</v>
      </c>
      <c r="K585" s="292">
        <v>1</v>
      </c>
    </row>
    <row r="586" spans="1:11" ht="15" customHeight="1" x14ac:dyDescent="0.4">
      <c r="A586" s="23" t="str">
        <v>リポイドタンパク症</v>
      </c>
      <c r="B586" s="23" t="str">
        <v>シート8　（シート9～10には記入しない）</v>
      </c>
      <c r="C586" s="24" t="str">
        <v>病弱</v>
      </c>
      <c r="D586" s="24" t="str">
        <v>なし</v>
      </c>
      <c r="G586" s="31" t="s">
        <v>370</v>
      </c>
      <c r="H586" s="24" t="s">
        <v>2246</v>
      </c>
      <c r="I586" s="31" t="s">
        <v>2223</v>
      </c>
      <c r="J586" s="23" t="s">
        <v>1861</v>
      </c>
      <c r="K586" s="292">
        <v>1</v>
      </c>
    </row>
    <row r="587" spans="1:11" ht="15" customHeight="1" x14ac:dyDescent="0.4">
      <c r="A587" s="23" t="str">
        <v>結合組織異常症</v>
      </c>
      <c r="B587" s="23" t="str">
        <v>シート8　（シート9～10には記入しない）</v>
      </c>
      <c r="C587" s="24" t="str">
        <v>病弱</v>
      </c>
      <c r="D587" s="24" t="str">
        <v>なし</v>
      </c>
      <c r="G587" s="31" t="s">
        <v>579</v>
      </c>
      <c r="H587" s="24" t="s">
        <v>2246</v>
      </c>
      <c r="I587" s="32" t="s">
        <v>2223</v>
      </c>
      <c r="J587" s="23" t="s">
        <v>1861</v>
      </c>
      <c r="K587" s="292">
        <v>1</v>
      </c>
    </row>
    <row r="588" spans="1:11" ht="15" customHeight="1" x14ac:dyDescent="0.4">
      <c r="A588" s="23" t="str">
        <v>α１-アンチトリプシン欠損症</v>
      </c>
      <c r="B588" s="23" t="str">
        <v>シート8　（シート9～10には記入しない）</v>
      </c>
      <c r="C588" s="24" t="str">
        <v>病弱</v>
      </c>
      <c r="D588" s="24" t="str">
        <v>なし</v>
      </c>
      <c r="G588" s="31" t="s">
        <v>1767</v>
      </c>
      <c r="H588" s="24" t="s">
        <v>2246</v>
      </c>
      <c r="I588" s="32" t="s">
        <v>2223</v>
      </c>
      <c r="J588" s="23" t="s">
        <v>1861</v>
      </c>
      <c r="K588" s="292">
        <v>1</v>
      </c>
    </row>
    <row r="589" spans="1:11" ht="15" customHeight="1" x14ac:dyDescent="0.4">
      <c r="A589" s="23" t="str">
        <v>巨赤芽球性貧血</v>
      </c>
      <c r="B589" s="23" t="str">
        <v>シート8　（シート9～10には記入しない）</v>
      </c>
      <c r="C589" s="24" t="str">
        <v>病弱</v>
      </c>
      <c r="D589" s="24" t="str">
        <v>なし</v>
      </c>
      <c r="G589" s="31" t="s">
        <v>542</v>
      </c>
      <c r="H589" s="24" t="s">
        <v>2246</v>
      </c>
      <c r="I589" s="32" t="s">
        <v>2223</v>
      </c>
      <c r="J589" s="23" t="s">
        <v>1861</v>
      </c>
      <c r="K589" s="292">
        <v>1</v>
      </c>
    </row>
    <row r="590" spans="1:11" ht="15" customHeight="1" x14ac:dyDescent="0.4">
      <c r="A590" s="23" t="str">
        <v>後天性赤芽球癆</v>
      </c>
      <c r="B590" s="23" t="str">
        <v>シート8　（シート9～10には記入しない）</v>
      </c>
      <c r="C590" s="24" t="str">
        <v>病弱</v>
      </c>
      <c r="D590" s="24" t="str">
        <v>なし</v>
      </c>
      <c r="G590" s="31" t="s">
        <v>1768</v>
      </c>
      <c r="H590" s="24" t="s">
        <v>2246</v>
      </c>
      <c r="I590" s="32" t="s">
        <v>2223</v>
      </c>
      <c r="J590" s="23" t="s">
        <v>1861</v>
      </c>
      <c r="K590" s="292">
        <v>1</v>
      </c>
    </row>
    <row r="591" spans="1:11" ht="15" customHeight="1" x14ac:dyDescent="0.4">
      <c r="A591" s="23" t="str">
        <v>先天性赤芽球癆</v>
      </c>
      <c r="B591" s="23" t="str">
        <v>シート8　（シート9～10には記入しない）</v>
      </c>
      <c r="C591" s="24" t="str">
        <v>病弱</v>
      </c>
      <c r="D591" s="24" t="str">
        <v>なし</v>
      </c>
      <c r="G591" s="31" t="s">
        <v>971</v>
      </c>
      <c r="H591" s="24" t="s">
        <v>2246</v>
      </c>
      <c r="I591" s="32" t="s">
        <v>2223</v>
      </c>
      <c r="J591" s="23" t="s">
        <v>1861</v>
      </c>
      <c r="K591" s="292">
        <v>1</v>
      </c>
    </row>
    <row r="592" spans="1:11" ht="15" customHeight="1" x14ac:dyDescent="0.4">
      <c r="A592" s="23" t="str">
        <v>ダイアモンド・ブラックファン貧血</v>
      </c>
      <c r="B592" s="23" t="str">
        <v>シート8　（シート9～10には記入しない）</v>
      </c>
      <c r="C592" s="24" t="str">
        <v>病弱</v>
      </c>
      <c r="D592" s="24" t="str">
        <v>なし</v>
      </c>
      <c r="G592" s="31" t="s">
        <v>225</v>
      </c>
      <c r="H592" s="24" t="s">
        <v>2246</v>
      </c>
      <c r="I592" s="32" t="s">
        <v>2223</v>
      </c>
      <c r="J592" s="23" t="s">
        <v>1861</v>
      </c>
      <c r="K592" s="292">
        <v>1</v>
      </c>
    </row>
    <row r="593" spans="1:11" ht="15" customHeight="1" x14ac:dyDescent="0.4">
      <c r="A593" s="23" t="str">
        <v>先天性赤血球形成異常性貧血</v>
      </c>
      <c r="B593" s="23" t="str">
        <v>シート8　（シート9～10には記入しない）</v>
      </c>
      <c r="C593" s="24" t="str">
        <v>病弱</v>
      </c>
      <c r="D593" s="24" t="str">
        <v>なし</v>
      </c>
      <c r="G593" s="31" t="s">
        <v>972</v>
      </c>
      <c r="H593" s="24" t="s">
        <v>2246</v>
      </c>
      <c r="I593" s="32" t="s">
        <v>2223</v>
      </c>
      <c r="J593" s="23" t="s">
        <v>1861</v>
      </c>
      <c r="K593" s="292">
        <v>1</v>
      </c>
    </row>
    <row r="594" spans="1:11" ht="15" customHeight="1" x14ac:dyDescent="0.4">
      <c r="A594" s="23" t="str">
        <v>鉄芽球性貧血</v>
      </c>
      <c r="B594" s="23" t="str">
        <v>シート8　（シート9～10には記入しない）</v>
      </c>
      <c r="C594" s="24" t="str">
        <v>病弱</v>
      </c>
      <c r="D594" s="24" t="str">
        <v>なし</v>
      </c>
      <c r="G594" s="31" t="s">
        <v>1125</v>
      </c>
      <c r="H594" s="24" t="s">
        <v>2246</v>
      </c>
      <c r="I594" s="32" t="s">
        <v>2223</v>
      </c>
      <c r="J594" s="23" t="s">
        <v>1861</v>
      </c>
      <c r="K594" s="292">
        <v>1</v>
      </c>
    </row>
    <row r="595" spans="1:11" ht="15" customHeight="1" x14ac:dyDescent="0.4">
      <c r="A595" s="23" t="str">
        <v>無トランスフェリン血症</v>
      </c>
      <c r="B595" s="23" t="str">
        <v>シート8　（シート9～10には記入しない）</v>
      </c>
      <c r="C595" s="24" t="str">
        <v>病弱</v>
      </c>
      <c r="D595" s="24" t="str">
        <v>なし</v>
      </c>
      <c r="G595" s="31" t="s">
        <v>1356</v>
      </c>
      <c r="H595" s="24" t="s">
        <v>2246</v>
      </c>
      <c r="I595" s="32" t="s">
        <v>2223</v>
      </c>
      <c r="J595" s="23" t="s">
        <v>1861</v>
      </c>
      <c r="K595" s="292">
        <v>1</v>
      </c>
    </row>
    <row r="596" spans="1:11" ht="15" customHeight="1" x14ac:dyDescent="0.4">
      <c r="A596" s="23" t="str">
        <v>寒冷凝集素症</v>
      </c>
      <c r="B596" s="23" t="str">
        <v>シート8　（シート9～10には記入しない）</v>
      </c>
      <c r="C596" s="24" t="str">
        <v>病弱</v>
      </c>
      <c r="D596" s="24" t="str">
        <v>なし</v>
      </c>
      <c r="G596" s="31" t="s">
        <v>489</v>
      </c>
      <c r="H596" s="24" t="s">
        <v>2246</v>
      </c>
      <c r="I596" s="32" t="s">
        <v>2223</v>
      </c>
      <c r="J596" s="23" t="s">
        <v>1861</v>
      </c>
      <c r="K596" s="292">
        <v>1</v>
      </c>
    </row>
    <row r="597" spans="1:11" ht="15" customHeight="1" x14ac:dyDescent="0.4">
      <c r="A597" s="23" t="str">
        <v>発作性寒冷ヘモグロビン尿症</v>
      </c>
      <c r="B597" s="23" t="str">
        <v>シート8　（シート9～10には記入しない）</v>
      </c>
      <c r="C597" s="24" t="str">
        <v>病弱</v>
      </c>
      <c r="D597" s="24" t="str">
        <v>なし</v>
      </c>
      <c r="G597" s="31" t="s">
        <v>1229</v>
      </c>
      <c r="H597" s="24" t="s">
        <v>2246</v>
      </c>
      <c r="I597" s="31" t="s">
        <v>2223</v>
      </c>
      <c r="J597" s="23" t="s">
        <v>1861</v>
      </c>
      <c r="K597" s="292">
        <v>1</v>
      </c>
    </row>
    <row r="598" spans="1:11" ht="15" customHeight="1" x14ac:dyDescent="0.4">
      <c r="A598" s="23" t="str">
        <v>自己免疫性溶血性貧血</v>
      </c>
      <c r="B598" s="23" t="str">
        <v>シート8　（シート9～10には記入しない）</v>
      </c>
      <c r="C598" s="24" t="str">
        <v>病弱</v>
      </c>
      <c r="D598" s="24" t="str">
        <v>なし</v>
      </c>
      <c r="G598" s="31" t="s">
        <v>749</v>
      </c>
      <c r="H598" s="24" t="s">
        <v>2246</v>
      </c>
      <c r="I598" s="32" t="s">
        <v>2223</v>
      </c>
      <c r="J598" s="23" t="s">
        <v>1861</v>
      </c>
      <c r="K598" s="292">
        <v>1</v>
      </c>
    </row>
    <row r="599" spans="1:11" ht="15" customHeight="1" x14ac:dyDescent="0.4">
      <c r="A599" s="23" t="str">
        <v>AIHA</v>
      </c>
      <c r="B599" s="23" t="str">
        <v>シート8　（シート9～10には記入しない）</v>
      </c>
      <c r="C599" s="24" t="str">
        <v>病弱</v>
      </c>
      <c r="D599" s="24" t="str">
        <v>なし</v>
      </c>
      <c r="G599" s="31" t="s">
        <v>24</v>
      </c>
      <c r="H599" s="24" t="s">
        <v>2246</v>
      </c>
      <c r="I599" s="32" t="s">
        <v>2223</v>
      </c>
      <c r="J599" s="23" t="s">
        <v>1861</v>
      </c>
      <c r="K599" s="292">
        <v>1</v>
      </c>
    </row>
    <row r="600" spans="1:11" ht="15" customHeight="1" x14ac:dyDescent="0.4">
      <c r="A600" s="23" t="str">
        <v>発作性夜間ヘモグロビン尿症</v>
      </c>
      <c r="B600" s="23" t="str">
        <v>シート8　（シート9～10には記入しない）</v>
      </c>
      <c r="C600" s="24" t="str">
        <v>病弱</v>
      </c>
      <c r="D600" s="24" t="str">
        <v>なし</v>
      </c>
      <c r="G600" s="31" t="s">
        <v>1230</v>
      </c>
      <c r="H600" s="24" t="s">
        <v>2246</v>
      </c>
      <c r="I600" s="32" t="s">
        <v>2223</v>
      </c>
      <c r="J600" s="23" t="s">
        <v>1861</v>
      </c>
      <c r="K600" s="292">
        <v>1</v>
      </c>
    </row>
    <row r="601" spans="1:11" ht="15" customHeight="1" x14ac:dyDescent="0.4">
      <c r="A601" s="23" t="str">
        <v>遺伝性球状赤血球症</v>
      </c>
      <c r="B601" s="23" t="str">
        <v>シート8　（シート9～10には記入しない）</v>
      </c>
      <c r="C601" s="24" t="str">
        <v>病弱</v>
      </c>
      <c r="D601" s="24" t="str">
        <v>なし</v>
      </c>
      <c r="G601" s="31" t="s">
        <v>414</v>
      </c>
      <c r="H601" s="24" t="s">
        <v>2246</v>
      </c>
      <c r="I601" s="32" t="s">
        <v>2223</v>
      </c>
      <c r="J601" s="23" t="s">
        <v>1861</v>
      </c>
      <c r="K601" s="292">
        <v>1</v>
      </c>
    </row>
    <row r="602" spans="1:11" ht="15" customHeight="1" x14ac:dyDescent="0.4">
      <c r="A602" s="23" t="str">
        <v>口唇赤血球症</v>
      </c>
      <c r="B602" s="23" t="str">
        <v>シート8　（シート9～10には記入しない）</v>
      </c>
      <c r="C602" s="24" t="str">
        <v>病弱</v>
      </c>
      <c r="D602" s="24" t="str">
        <v>なし</v>
      </c>
      <c r="G602" s="31" t="s">
        <v>637</v>
      </c>
      <c r="H602" s="24" t="s">
        <v>2246</v>
      </c>
      <c r="I602" s="32" t="s">
        <v>2223</v>
      </c>
      <c r="J602" s="23" t="s">
        <v>1861</v>
      </c>
      <c r="K602" s="292">
        <v>1</v>
      </c>
    </row>
    <row r="603" spans="1:11" ht="15" customHeight="1" x14ac:dyDescent="0.4">
      <c r="A603" s="23" t="str">
        <v>鎌状赤血球症</v>
      </c>
      <c r="B603" s="23" t="str">
        <v>シート8　（シート9～10には記入しない）</v>
      </c>
      <c r="C603" s="24" t="str">
        <v>病弱</v>
      </c>
      <c r="D603" s="24" t="str">
        <v>なし</v>
      </c>
      <c r="G603" s="31" t="s">
        <v>484</v>
      </c>
      <c r="H603" s="24" t="s">
        <v>2246</v>
      </c>
      <c r="I603" s="32" t="s">
        <v>2223</v>
      </c>
      <c r="J603" s="23" t="s">
        <v>1861</v>
      </c>
      <c r="K603" s="292">
        <v>1</v>
      </c>
    </row>
    <row r="604" spans="1:11" ht="15" customHeight="1" x14ac:dyDescent="0.4">
      <c r="A604" s="23" t="str">
        <v>不安定ヘモグロビン症</v>
      </c>
      <c r="B604" s="23" t="str">
        <v>シート8　（シート9～10には記入しない）</v>
      </c>
      <c r="C604" s="24" t="str">
        <v>病弱</v>
      </c>
      <c r="D604" s="24" t="str">
        <v>なし</v>
      </c>
      <c r="G604" s="31" t="s">
        <v>1271</v>
      </c>
      <c r="H604" s="24" t="s">
        <v>2246</v>
      </c>
      <c r="I604" s="32" t="s">
        <v>2223</v>
      </c>
      <c r="J604" s="23" t="s">
        <v>1861</v>
      </c>
      <c r="K604" s="292">
        <v>1</v>
      </c>
    </row>
    <row r="605" spans="1:11" ht="15" customHeight="1" x14ac:dyDescent="0.4">
      <c r="A605" s="23" t="str">
        <v>サラセミア</v>
      </c>
      <c r="B605" s="23" t="str">
        <v>シート8　（シート9～10には記入しない）</v>
      </c>
      <c r="C605" s="24" t="str">
        <v>病弱</v>
      </c>
      <c r="D605" s="24" t="str">
        <v>なし</v>
      </c>
      <c r="G605" s="31" t="s">
        <v>189</v>
      </c>
      <c r="H605" s="24" t="s">
        <v>2246</v>
      </c>
      <c r="I605" s="32" t="s">
        <v>2223</v>
      </c>
      <c r="J605" s="23" t="s">
        <v>1861</v>
      </c>
      <c r="K605" s="292">
        <v>1</v>
      </c>
    </row>
    <row r="606" spans="1:11" ht="15" customHeight="1" x14ac:dyDescent="0.4">
      <c r="A606" s="23" t="str">
        <v>グルコース-6-リン酸脱水素酵素欠乏症</v>
      </c>
      <c r="B606" s="23" t="str">
        <v>シート8　（シート9～10には記入しない）</v>
      </c>
      <c r="C606" s="24" t="str">
        <v>病弱</v>
      </c>
      <c r="D606" s="24" t="str">
        <v>なし</v>
      </c>
      <c r="G606" s="31" t="s">
        <v>160</v>
      </c>
      <c r="H606" s="24" t="s">
        <v>2246</v>
      </c>
      <c r="I606" s="32" t="s">
        <v>2223</v>
      </c>
      <c r="J606" s="23" t="s">
        <v>1861</v>
      </c>
      <c r="K606" s="292">
        <v>1</v>
      </c>
    </row>
    <row r="607" spans="1:11" ht="15" customHeight="1" x14ac:dyDescent="0.4">
      <c r="A607" s="23" t="str">
        <v>ピルビン酸キナーゼ欠乏性貧血</v>
      </c>
      <c r="B607" s="23" t="str">
        <v>シート8　（シート9～10には記入しない）</v>
      </c>
      <c r="C607" s="24" t="str">
        <v>病弱</v>
      </c>
      <c r="D607" s="24" t="str">
        <v>なし</v>
      </c>
      <c r="G607" s="31" t="s">
        <v>291</v>
      </c>
      <c r="H607" s="24" t="s">
        <v>2246</v>
      </c>
      <c r="I607" s="32" t="s">
        <v>2223</v>
      </c>
      <c r="J607" s="23" t="s">
        <v>1861</v>
      </c>
      <c r="K607" s="292">
        <v>1</v>
      </c>
    </row>
    <row r="608" spans="1:11" ht="15" customHeight="1" x14ac:dyDescent="0.4">
      <c r="A608" s="23" t="str">
        <v>遺伝性溶血性貧血</v>
      </c>
      <c r="B608" s="23" t="str">
        <v>シート8　（シート9～10には記入しない）</v>
      </c>
      <c r="C608" s="24" t="str">
        <v>病弱</v>
      </c>
      <c r="D608" s="24" t="str">
        <v>なし</v>
      </c>
      <c r="G608" s="31" t="s">
        <v>418</v>
      </c>
      <c r="H608" s="24" t="s">
        <v>2246</v>
      </c>
      <c r="I608" s="32" t="s">
        <v>2223</v>
      </c>
      <c r="J608" s="23" t="s">
        <v>1861</v>
      </c>
      <c r="K608" s="292">
        <v>1</v>
      </c>
    </row>
    <row r="609" spans="1:11" ht="15" customHeight="1" x14ac:dyDescent="0.4">
      <c r="A609" s="23" t="str">
        <v>溶血性貧血</v>
      </c>
      <c r="B609" s="23" t="str">
        <v>シート8　（シート9～10には記入しない）</v>
      </c>
      <c r="C609" s="24" t="str">
        <v>病弱</v>
      </c>
      <c r="D609" s="24" t="str">
        <v>なし</v>
      </c>
      <c r="G609" s="31" t="s">
        <v>1388</v>
      </c>
      <c r="H609" s="24" t="s">
        <v>2246</v>
      </c>
      <c r="I609" s="32" t="s">
        <v>2223</v>
      </c>
      <c r="J609" s="23" t="s">
        <v>1861</v>
      </c>
      <c r="K609" s="292">
        <v>1</v>
      </c>
    </row>
    <row r="610" spans="1:11" ht="15" customHeight="1" x14ac:dyDescent="0.4">
      <c r="A610" s="23" t="str">
        <v>脾機能亢進症</v>
      </c>
      <c r="B610" s="23" t="str">
        <v>シート8　（シート9～10には記入しない）</v>
      </c>
      <c r="C610" s="24" t="str">
        <v>病弱</v>
      </c>
      <c r="D610" s="24" t="str">
        <v>なし</v>
      </c>
      <c r="G610" s="31" t="s">
        <v>1769</v>
      </c>
      <c r="H610" s="24" t="s">
        <v>2246</v>
      </c>
      <c r="I610" s="32" t="s">
        <v>2223</v>
      </c>
      <c r="J610" s="23" t="s">
        <v>1861</v>
      </c>
      <c r="K610" s="292">
        <v>1</v>
      </c>
    </row>
    <row r="611" spans="1:11" ht="15" customHeight="1" x14ac:dyDescent="0.4">
      <c r="A611" s="23" t="str">
        <v>微小血管障害性溶血性貧血</v>
      </c>
      <c r="B611" s="23" t="str">
        <v>シート8　（シート9～10には記入しない）</v>
      </c>
      <c r="C611" s="24" t="str">
        <v>病弱</v>
      </c>
      <c r="D611" s="24" t="str">
        <v>なし</v>
      </c>
      <c r="G611" s="31" t="s">
        <v>1253</v>
      </c>
      <c r="H611" s="24" t="s">
        <v>2246</v>
      </c>
      <c r="I611" s="32" t="s">
        <v>2223</v>
      </c>
      <c r="J611" s="23" t="s">
        <v>1861</v>
      </c>
      <c r="K611" s="292">
        <v>1</v>
      </c>
    </row>
    <row r="612" spans="1:11" ht="15" customHeight="1" x14ac:dyDescent="0.4">
      <c r="A612" s="23" t="str">
        <v>真性多血症</v>
      </c>
      <c r="B612" s="23" t="str">
        <v>シート8　（シート9～10には記入しない）</v>
      </c>
      <c r="C612" s="24" t="str">
        <v>病弱</v>
      </c>
      <c r="D612" s="24" t="str">
        <v>なし</v>
      </c>
      <c r="G612" s="31" t="s">
        <v>847</v>
      </c>
      <c r="H612" s="24" t="s">
        <v>2246</v>
      </c>
      <c r="I612" s="32" t="s">
        <v>2223</v>
      </c>
      <c r="J612" s="23" t="s">
        <v>1861</v>
      </c>
      <c r="K612" s="292">
        <v>1</v>
      </c>
    </row>
    <row r="613" spans="1:11" ht="15" customHeight="1" x14ac:dyDescent="0.4">
      <c r="A613" s="23" t="str">
        <v>家族性赤血球増加症</v>
      </c>
      <c r="B613" s="23" t="str">
        <v>シート8　（シート9～10には記入しない）</v>
      </c>
      <c r="C613" s="24" t="str">
        <v>病弱</v>
      </c>
      <c r="D613" s="24" t="str">
        <v>なし</v>
      </c>
      <c r="G613" s="31" t="s">
        <v>449</v>
      </c>
      <c r="H613" s="24" t="s">
        <v>2246</v>
      </c>
      <c r="I613" s="32" t="s">
        <v>2223</v>
      </c>
      <c r="J613" s="23" t="s">
        <v>1861</v>
      </c>
      <c r="K613" s="292">
        <v>1</v>
      </c>
    </row>
    <row r="614" spans="1:11" ht="15" customHeight="1" x14ac:dyDescent="0.4">
      <c r="A614" s="23" t="str">
        <v>免疫性血小板減少性紫斑病</v>
      </c>
      <c r="B614" s="23" t="str">
        <v>シート8　（シート9～10には記入しない）</v>
      </c>
      <c r="C614" s="24" t="str">
        <v>病弱</v>
      </c>
      <c r="D614" s="24" t="str">
        <v>なし</v>
      </c>
      <c r="G614" s="31" t="s">
        <v>1367</v>
      </c>
      <c r="H614" s="24" t="s">
        <v>2246</v>
      </c>
      <c r="I614" s="32" t="s">
        <v>2223</v>
      </c>
      <c r="J614" s="23" t="s">
        <v>1861</v>
      </c>
      <c r="K614" s="292">
        <v>1</v>
      </c>
    </row>
    <row r="615" spans="1:11" ht="15" customHeight="1" x14ac:dyDescent="0.4">
      <c r="A615" s="23" t="str">
        <v>血小板減少性紫斑病</v>
      </c>
      <c r="B615" s="23" t="str">
        <v>シート8　（シート9～10には記入しない）</v>
      </c>
      <c r="C615" s="24" t="str">
        <v>病弱</v>
      </c>
      <c r="D615" s="24" t="str">
        <v>なし</v>
      </c>
      <c r="G615" s="31" t="s">
        <v>591</v>
      </c>
      <c r="H615" s="24" t="s">
        <v>2246</v>
      </c>
      <c r="I615" s="32" t="s">
        <v>2223</v>
      </c>
      <c r="J615" s="23" t="s">
        <v>1861</v>
      </c>
      <c r="K615" s="292">
        <v>1</v>
      </c>
    </row>
    <row r="616" spans="1:11" ht="15" customHeight="1" x14ac:dyDescent="0.4">
      <c r="A616" s="23" t="str">
        <v>血栓性血小板減少性紫斑病</v>
      </c>
      <c r="B616" s="23" t="str">
        <v>シート8　（シート9～10には記入しない）</v>
      </c>
      <c r="C616" s="24" t="str">
        <v>病弱</v>
      </c>
      <c r="D616" s="24" t="str">
        <v>なし</v>
      </c>
      <c r="G616" s="31" t="s">
        <v>594</v>
      </c>
      <c r="H616" s="24" t="s">
        <v>2246</v>
      </c>
      <c r="I616" s="32" t="s">
        <v>2223</v>
      </c>
      <c r="J616" s="23" t="s">
        <v>1861</v>
      </c>
      <c r="K616" s="292">
        <v>1</v>
      </c>
    </row>
    <row r="617" spans="1:11" ht="15" customHeight="1" x14ac:dyDescent="0.4">
      <c r="A617" s="23" t="str">
        <v>血小板減少症</v>
      </c>
      <c r="B617" s="23" t="str">
        <v>シート8　（シート9～10には記入しない）</v>
      </c>
      <c r="C617" s="24" t="str">
        <v>病弱</v>
      </c>
      <c r="D617" s="24" t="str">
        <v>なし</v>
      </c>
      <c r="G617" s="31" t="s">
        <v>590</v>
      </c>
      <c r="H617" s="24" t="s">
        <v>2246</v>
      </c>
      <c r="I617" s="32" t="s">
        <v>2223</v>
      </c>
      <c r="J617" s="23" t="s">
        <v>1861</v>
      </c>
      <c r="K617" s="292">
        <v>1</v>
      </c>
    </row>
    <row r="618" spans="1:11" ht="15" customHeight="1" x14ac:dyDescent="0.4">
      <c r="A618" s="23" t="str">
        <v>先天性無巨核球性血小板減少症</v>
      </c>
      <c r="B618" s="23" t="str">
        <v>シート8　（シート9～10には記入しない）</v>
      </c>
      <c r="C618" s="24" t="str">
        <v>病弱</v>
      </c>
      <c r="D618" s="24" t="str">
        <v>なし</v>
      </c>
      <c r="G618" s="31" t="s">
        <v>985</v>
      </c>
      <c r="H618" s="24" t="s">
        <v>2246</v>
      </c>
      <c r="I618" s="32" t="s">
        <v>2223</v>
      </c>
      <c r="J618" s="23" t="s">
        <v>1861</v>
      </c>
      <c r="K618" s="292">
        <v>1</v>
      </c>
    </row>
    <row r="619" spans="1:11" ht="15" customHeight="1" x14ac:dyDescent="0.4">
      <c r="A619" s="23" t="str">
        <v>ファンコニ貧血</v>
      </c>
      <c r="B619" s="23" t="str">
        <v>シート8　（シート9～10には記入しない）</v>
      </c>
      <c r="C619" s="24" t="str">
        <v>病弱</v>
      </c>
      <c r="D619" s="24" t="str">
        <v>なし</v>
      </c>
      <c r="G619" s="31" t="s">
        <v>1770</v>
      </c>
      <c r="H619" s="24" t="s">
        <v>2246</v>
      </c>
      <c r="I619" s="32" t="s">
        <v>2223</v>
      </c>
      <c r="J619" s="23" t="s">
        <v>1861</v>
      </c>
      <c r="K619" s="292">
        <v>1</v>
      </c>
    </row>
    <row r="620" spans="1:11" ht="15" customHeight="1" x14ac:dyDescent="0.4">
      <c r="A620" s="23" t="str">
        <v>周期性血小板減少症</v>
      </c>
      <c r="B620" s="23" t="str">
        <v>シート8　（シート9～10には記入しない）</v>
      </c>
      <c r="C620" s="24" t="str">
        <v>病弱</v>
      </c>
      <c r="D620" s="24" t="str">
        <v>なし</v>
      </c>
      <c r="G620" s="31" t="s">
        <v>770</v>
      </c>
      <c r="H620" s="24" t="s">
        <v>2246</v>
      </c>
      <c r="I620" s="32" t="s">
        <v>2223</v>
      </c>
      <c r="J620" s="23" t="s">
        <v>1861</v>
      </c>
      <c r="K620" s="292">
        <v>1</v>
      </c>
    </row>
    <row r="621" spans="1:11" ht="15" customHeight="1" x14ac:dyDescent="0.4">
      <c r="A621" s="23" t="str">
        <v>メイ・ヘグリン異常症</v>
      </c>
      <c r="B621" s="23" t="str">
        <v>シート8　（シート9～10には記入しない）</v>
      </c>
      <c r="C621" s="24" t="str">
        <v>病弱</v>
      </c>
      <c r="D621" s="24" t="str">
        <v>なし</v>
      </c>
      <c r="G621" s="31" t="s">
        <v>343</v>
      </c>
      <c r="H621" s="24" t="s">
        <v>2246</v>
      </c>
      <c r="I621" s="32" t="s">
        <v>2223</v>
      </c>
      <c r="J621" s="23" t="s">
        <v>1861</v>
      </c>
      <c r="K621" s="292">
        <v>1</v>
      </c>
    </row>
    <row r="622" spans="1:11" ht="15" customHeight="1" x14ac:dyDescent="0.4">
      <c r="A622" s="23" t="str">
        <v>本態性血小板血症</v>
      </c>
      <c r="B622" s="23" t="str">
        <v>シート8　（シート9～10には記入しない）</v>
      </c>
      <c r="C622" s="24" t="str">
        <v>病弱</v>
      </c>
      <c r="D622" s="24" t="str">
        <v>なし</v>
      </c>
      <c r="G622" s="24" t="s">
        <v>1312</v>
      </c>
      <c r="H622" s="24" t="s">
        <v>2246</v>
      </c>
      <c r="I622" s="32" t="s">
        <v>2223</v>
      </c>
      <c r="J622" s="23" t="s">
        <v>1861</v>
      </c>
      <c r="K622" s="292">
        <v>1</v>
      </c>
    </row>
    <row r="623" spans="1:11" ht="15" customHeight="1" x14ac:dyDescent="0.4">
      <c r="A623" s="23" t="str">
        <v>ベルナール・スーリエ症候群</v>
      </c>
      <c r="B623" s="23" t="str">
        <v>シート8　（シート9～10には記入しない）</v>
      </c>
      <c r="C623" s="24" t="str">
        <v>病弱</v>
      </c>
      <c r="D623" s="24" t="str">
        <v>なし</v>
      </c>
      <c r="G623" s="31" t="s">
        <v>319</v>
      </c>
      <c r="H623" s="24" t="s">
        <v>2246</v>
      </c>
      <c r="I623" s="32" t="s">
        <v>2223</v>
      </c>
      <c r="J623" s="23" t="s">
        <v>1861</v>
      </c>
      <c r="K623" s="292">
        <v>1</v>
      </c>
    </row>
    <row r="624" spans="1:11" ht="15" customHeight="1" x14ac:dyDescent="0.4">
      <c r="A624" s="23" t="str">
        <v>血小板無力症</v>
      </c>
      <c r="B624" s="23" t="str">
        <v>シート8　（シート9～10には記入しない）</v>
      </c>
      <c r="C624" s="24" t="str">
        <v>病弱</v>
      </c>
      <c r="D624" s="24" t="str">
        <v>なし</v>
      </c>
      <c r="G624" s="31" t="s">
        <v>593</v>
      </c>
      <c r="H624" s="24" t="s">
        <v>2246</v>
      </c>
      <c r="I624" s="32" t="s">
        <v>2223</v>
      </c>
      <c r="J624" s="23" t="s">
        <v>1861</v>
      </c>
      <c r="K624" s="292">
        <v>1</v>
      </c>
    </row>
    <row r="625" spans="1:11" ht="15" customHeight="1" x14ac:dyDescent="0.4">
      <c r="A625" s="23" t="str">
        <v>血小板放出機構異常症</v>
      </c>
      <c r="B625" s="23" t="str">
        <v>シート8　（シート9～10には記入しない）</v>
      </c>
      <c r="C625" s="24" t="str">
        <v>病弱</v>
      </c>
      <c r="D625" s="24" t="str">
        <v>なし</v>
      </c>
      <c r="G625" s="31" t="s">
        <v>592</v>
      </c>
      <c r="H625" s="24" t="s">
        <v>2246</v>
      </c>
      <c r="I625" s="32" t="s">
        <v>2223</v>
      </c>
      <c r="J625" s="23" t="s">
        <v>1861</v>
      </c>
      <c r="K625" s="292">
        <v>1</v>
      </c>
    </row>
    <row r="626" spans="1:11" ht="15" customHeight="1" x14ac:dyDescent="0.4">
      <c r="A626" s="23" t="str">
        <v>血小板機能異常症</v>
      </c>
      <c r="B626" s="23" t="str">
        <v>シート8　（シート9～10には記入しない）</v>
      </c>
      <c r="C626" s="24" t="str">
        <v>病弱</v>
      </c>
      <c r="D626" s="24" t="str">
        <v>なし</v>
      </c>
      <c r="G626" s="31" t="s">
        <v>589</v>
      </c>
      <c r="H626" s="24" t="s">
        <v>2246</v>
      </c>
      <c r="I626" s="32" t="s">
        <v>2223</v>
      </c>
      <c r="J626" s="23" t="s">
        <v>1861</v>
      </c>
      <c r="K626" s="292">
        <v>1</v>
      </c>
    </row>
    <row r="627" spans="1:11" ht="15" customHeight="1" x14ac:dyDescent="0.4">
      <c r="A627" s="23" t="str">
        <v>先天性フィブリノーゲン欠乏症</v>
      </c>
      <c r="B627" s="23" t="str">
        <v>シート8　（シート9～10には記入しない）</v>
      </c>
      <c r="C627" s="24" t="str">
        <v>病弱</v>
      </c>
      <c r="D627" s="24" t="str">
        <v>なし</v>
      </c>
      <c r="G627" s="31" t="s">
        <v>945</v>
      </c>
      <c r="H627" s="24" t="s">
        <v>2246</v>
      </c>
      <c r="I627" s="32" t="s">
        <v>2223</v>
      </c>
      <c r="J627" s="23" t="s">
        <v>1861</v>
      </c>
      <c r="K627" s="292">
        <v>1</v>
      </c>
    </row>
    <row r="628" spans="1:11" ht="15" customHeight="1" x14ac:dyDescent="0.4">
      <c r="A628" s="23" t="str">
        <v>先天性プロトロンビン欠乏症</v>
      </c>
      <c r="B628" s="23" t="str">
        <v>シート8　（シート9～10には記入しない）</v>
      </c>
      <c r="C628" s="24" t="str">
        <v>病弱</v>
      </c>
      <c r="D628" s="24" t="str">
        <v>なし</v>
      </c>
      <c r="G628" s="31" t="s">
        <v>948</v>
      </c>
      <c r="H628" s="24" t="s">
        <v>2246</v>
      </c>
      <c r="I628" s="32" t="s">
        <v>2223</v>
      </c>
      <c r="J628" s="23" t="s">
        <v>1861</v>
      </c>
      <c r="K628" s="292">
        <v>1</v>
      </c>
    </row>
    <row r="629" spans="1:11" ht="15" customHeight="1" x14ac:dyDescent="0.4">
      <c r="A629" s="23" t="str">
        <v>第Ⅴ因子欠乏症</v>
      </c>
      <c r="B629" s="23" t="str">
        <v>シート8　（シート9～10には記入しない）</v>
      </c>
      <c r="C629" s="24" t="str">
        <v>病弱</v>
      </c>
      <c r="D629" s="24" t="str">
        <v>なし</v>
      </c>
      <c r="G629" s="31" t="s">
        <v>1771</v>
      </c>
      <c r="H629" s="24" t="s">
        <v>2246</v>
      </c>
      <c r="I629" s="32" t="s">
        <v>2223</v>
      </c>
      <c r="J629" s="23" t="s">
        <v>1861</v>
      </c>
      <c r="K629" s="292">
        <v>1</v>
      </c>
    </row>
    <row r="630" spans="1:11" ht="15" customHeight="1" x14ac:dyDescent="0.4">
      <c r="A630" s="23" t="str">
        <v>第Ⅶ因子欠乏症</v>
      </c>
      <c r="B630" s="23" t="str">
        <v>シート8　（シート9～10には記入しない）</v>
      </c>
      <c r="C630" s="24" t="str">
        <v>病弱</v>
      </c>
      <c r="D630" s="24" t="str">
        <v>なし</v>
      </c>
      <c r="G630" s="24" t="s">
        <v>1080</v>
      </c>
      <c r="H630" s="24" t="s">
        <v>2246</v>
      </c>
      <c r="I630" s="32" t="s">
        <v>2223</v>
      </c>
      <c r="J630" s="23" t="s">
        <v>1861</v>
      </c>
      <c r="K630" s="292">
        <v>1</v>
      </c>
    </row>
    <row r="631" spans="1:11" ht="15" customHeight="1" x14ac:dyDescent="0.4">
      <c r="A631" s="23" t="str">
        <v>血友病</v>
      </c>
      <c r="B631" s="23" t="str">
        <v>シート8　（シート9～10には記入しない）</v>
      </c>
      <c r="C631" s="24" t="str">
        <v>病弱</v>
      </c>
      <c r="D631" s="24" t="str">
        <v>なし</v>
      </c>
      <c r="G631" s="31" t="s">
        <v>597</v>
      </c>
      <c r="H631" s="24" t="s">
        <v>2246</v>
      </c>
      <c r="I631" s="32" t="s">
        <v>2223</v>
      </c>
      <c r="J631" s="23" t="s">
        <v>1861</v>
      </c>
      <c r="K631" s="292">
        <v>1</v>
      </c>
    </row>
    <row r="632" spans="1:11" ht="15" customHeight="1" x14ac:dyDescent="0.4">
      <c r="A632" s="23" t="str">
        <v>血友病Ａ</v>
      </c>
      <c r="B632" s="23" t="str">
        <v>シート8　（シート9～10には記入しない）</v>
      </c>
      <c r="C632" s="24" t="str">
        <v>病弱</v>
      </c>
      <c r="D632" s="24" t="str">
        <v>なし</v>
      </c>
      <c r="G632" s="31" t="s">
        <v>1772</v>
      </c>
      <c r="H632" s="24" t="s">
        <v>2246</v>
      </c>
      <c r="I632" s="32" t="s">
        <v>2223</v>
      </c>
      <c r="J632" s="23" t="s">
        <v>1861</v>
      </c>
      <c r="K632" s="292">
        <v>1</v>
      </c>
    </row>
    <row r="633" spans="1:11" ht="15" customHeight="1" x14ac:dyDescent="0.4">
      <c r="A633" s="23" t="str">
        <v>血友病Ｂ</v>
      </c>
      <c r="B633" s="23" t="str">
        <v>シート8　（シート9～10には記入しない）</v>
      </c>
      <c r="C633" s="24" t="str">
        <v>病弱</v>
      </c>
      <c r="D633" s="24" t="str">
        <v>なし</v>
      </c>
      <c r="G633" s="31" t="s">
        <v>1773</v>
      </c>
      <c r="H633" s="24" t="s">
        <v>2246</v>
      </c>
      <c r="I633" s="32" t="s">
        <v>2223</v>
      </c>
      <c r="J633" s="23" t="s">
        <v>1861</v>
      </c>
      <c r="K633" s="292">
        <v>1</v>
      </c>
    </row>
    <row r="634" spans="1:11" ht="15" customHeight="1" x14ac:dyDescent="0.4">
      <c r="A634" s="23" t="str">
        <v>第Ⅹ因子欠乏症</v>
      </c>
      <c r="B634" s="23" t="str">
        <v>シート8　（シート9～10には記入しない）</v>
      </c>
      <c r="C634" s="24" t="str">
        <v>病弱</v>
      </c>
      <c r="D634" s="24" t="str">
        <v>なし</v>
      </c>
      <c r="G634" s="31" t="s">
        <v>1774</v>
      </c>
      <c r="H634" s="24" t="s">
        <v>2246</v>
      </c>
      <c r="I634" s="32" t="s">
        <v>2223</v>
      </c>
      <c r="J634" s="23" t="s">
        <v>1861</v>
      </c>
      <c r="K634" s="292">
        <v>1</v>
      </c>
    </row>
    <row r="635" spans="1:11" ht="15" customHeight="1" x14ac:dyDescent="0.4">
      <c r="A635" s="23" t="str">
        <v>第Ⅺ因子欠乏症</v>
      </c>
      <c r="B635" s="23" t="str">
        <v>シート8　（シート9～10には記入しない）</v>
      </c>
      <c r="C635" s="24" t="str">
        <v>病弱</v>
      </c>
      <c r="D635" s="24" t="str">
        <v>なし</v>
      </c>
      <c r="G635" s="31" t="s">
        <v>1081</v>
      </c>
      <c r="H635" s="24" t="s">
        <v>2246</v>
      </c>
      <c r="I635" s="32" t="s">
        <v>2223</v>
      </c>
      <c r="J635" s="23" t="s">
        <v>1861</v>
      </c>
      <c r="K635" s="292">
        <v>1</v>
      </c>
    </row>
    <row r="636" spans="1:11" ht="15" customHeight="1" x14ac:dyDescent="0.4">
      <c r="A636" s="23" t="str">
        <v>第Ⅻ因子欠乏症</v>
      </c>
      <c r="B636" s="23" t="str">
        <v>シート8　（シート9～10には記入しない）</v>
      </c>
      <c r="C636" s="24" t="str">
        <v>病弱</v>
      </c>
      <c r="D636" s="24" t="str">
        <v>なし</v>
      </c>
      <c r="G636" s="31" t="s">
        <v>1082</v>
      </c>
      <c r="H636" s="24" t="s">
        <v>2246</v>
      </c>
      <c r="I636" s="32" t="s">
        <v>2223</v>
      </c>
      <c r="J636" s="23" t="s">
        <v>1861</v>
      </c>
      <c r="K636" s="292">
        <v>1</v>
      </c>
    </row>
    <row r="637" spans="1:11" ht="15" customHeight="1" x14ac:dyDescent="0.4">
      <c r="A637" s="23" t="str">
        <v>第XIII因子欠乏症</v>
      </c>
      <c r="B637" s="23" t="str">
        <v>シート8　（シート9～10には記入しない）</v>
      </c>
      <c r="C637" s="24" t="str">
        <v>病弱</v>
      </c>
      <c r="D637" s="24" t="str">
        <v>なし</v>
      </c>
      <c r="G637" s="31" t="s">
        <v>1775</v>
      </c>
      <c r="H637" s="24" t="s">
        <v>2246</v>
      </c>
      <c r="I637" s="32" t="s">
        <v>2223</v>
      </c>
      <c r="J637" s="23" t="s">
        <v>1861</v>
      </c>
      <c r="K637" s="292">
        <v>1</v>
      </c>
    </row>
    <row r="638" spans="1:11" ht="15" customHeight="1" x14ac:dyDescent="0.4">
      <c r="A638" s="23" t="str">
        <v>フォンウィルブランド病</v>
      </c>
      <c r="B638" s="23" t="str">
        <v>シート8　（シート9～10には記入しない）</v>
      </c>
      <c r="C638" s="24" t="str">
        <v>病弱</v>
      </c>
      <c r="D638" s="24" t="str">
        <v>なし</v>
      </c>
      <c r="G638" s="31" t="s">
        <v>299</v>
      </c>
      <c r="H638" s="24" t="s">
        <v>2246</v>
      </c>
      <c r="I638" s="32" t="s">
        <v>2223</v>
      </c>
      <c r="J638" s="23" t="s">
        <v>1861</v>
      </c>
      <c r="K638" s="292">
        <v>1</v>
      </c>
    </row>
    <row r="639" spans="1:11" ht="15" customHeight="1" x14ac:dyDescent="0.4">
      <c r="A639" s="23" t="str">
        <v>先天性血液凝固因子異常</v>
      </c>
      <c r="B639" s="23" t="str">
        <v>シート8　（シート9～10には記入しない）</v>
      </c>
      <c r="C639" s="24" t="str">
        <v>病弱</v>
      </c>
      <c r="D639" s="24" t="str">
        <v>なし</v>
      </c>
      <c r="G639" s="31" t="s">
        <v>960</v>
      </c>
      <c r="H639" s="24" t="s">
        <v>2246</v>
      </c>
      <c r="I639" s="32" t="s">
        <v>2223</v>
      </c>
      <c r="J639" s="23" t="s">
        <v>1861</v>
      </c>
      <c r="K639" s="292">
        <v>1</v>
      </c>
    </row>
    <row r="640" spans="1:11" ht="15" customHeight="1" x14ac:dyDescent="0.4">
      <c r="A640" s="23" t="str">
        <v>先天性プロテインC欠乏症</v>
      </c>
      <c r="B640" s="23" t="str">
        <v>シート8　（シート9～10には記入しない）</v>
      </c>
      <c r="C640" s="24" t="str">
        <v>病弱</v>
      </c>
      <c r="D640" s="24" t="str">
        <v>なし</v>
      </c>
      <c r="G640" s="31" t="s">
        <v>946</v>
      </c>
      <c r="H640" s="24" t="s">
        <v>2246</v>
      </c>
      <c r="I640" s="32" t="s">
        <v>2223</v>
      </c>
      <c r="J640" s="23" t="s">
        <v>1861</v>
      </c>
      <c r="K640" s="292">
        <v>1</v>
      </c>
    </row>
    <row r="641" spans="1:11" ht="15" customHeight="1" x14ac:dyDescent="0.4">
      <c r="A641" s="23" t="str">
        <v>先天性プロテインS欠乏症</v>
      </c>
      <c r="B641" s="23" t="str">
        <v>シート8　（シート9～10には記入しない）</v>
      </c>
      <c r="C641" s="24" t="str">
        <v>病弱</v>
      </c>
      <c r="D641" s="24" t="str">
        <v>なし</v>
      </c>
      <c r="G641" s="31" t="s">
        <v>947</v>
      </c>
      <c r="H641" s="24" t="s">
        <v>2246</v>
      </c>
      <c r="I641" s="32" t="s">
        <v>2223</v>
      </c>
      <c r="J641" s="23" t="s">
        <v>1861</v>
      </c>
      <c r="K641" s="292">
        <v>1</v>
      </c>
    </row>
    <row r="642" spans="1:11" ht="15" customHeight="1" x14ac:dyDescent="0.4">
      <c r="A642" s="23" t="str">
        <v>先天性アンチトロンビン欠乏症</v>
      </c>
      <c r="B642" s="23" t="str">
        <v>シート8　（シート9～10には記入しない）</v>
      </c>
      <c r="C642" s="24" t="str">
        <v>病弱</v>
      </c>
      <c r="D642" s="24" t="str">
        <v>なし</v>
      </c>
      <c r="G642" s="31" t="s">
        <v>939</v>
      </c>
      <c r="H642" s="24" t="s">
        <v>2246</v>
      </c>
      <c r="I642" s="32" t="s">
        <v>2223</v>
      </c>
      <c r="J642" s="23" t="s">
        <v>1861</v>
      </c>
      <c r="K642" s="292">
        <v>1</v>
      </c>
    </row>
    <row r="643" spans="1:11" ht="15" customHeight="1" x14ac:dyDescent="0.4">
      <c r="A643" s="23" t="str">
        <v>骨髄線維症</v>
      </c>
      <c r="B643" s="23" t="str">
        <v>シート8　（シート9～10には記入しない）</v>
      </c>
      <c r="C643" s="24" t="str">
        <v>病弱</v>
      </c>
      <c r="D643" s="24" t="str">
        <v>なし</v>
      </c>
      <c r="G643" s="31" t="s">
        <v>687</v>
      </c>
      <c r="H643" s="24" t="s">
        <v>2246</v>
      </c>
      <c r="I643" s="32" t="s">
        <v>2223</v>
      </c>
      <c r="J643" s="23" t="s">
        <v>1861</v>
      </c>
      <c r="K643" s="292">
        <v>1</v>
      </c>
    </row>
    <row r="644" spans="1:11" ht="15" customHeight="1" x14ac:dyDescent="0.4">
      <c r="A644" s="23" t="str">
        <v>再生不良性貧血</v>
      </c>
      <c r="B644" s="23" t="str">
        <v>シート8　（シート9～10には記入しない）</v>
      </c>
      <c r="C644" s="24" t="str">
        <v>病弱</v>
      </c>
      <c r="D644" s="24" t="str">
        <v>なし</v>
      </c>
      <c r="G644" s="31" t="s">
        <v>702</v>
      </c>
      <c r="H644" s="24" t="s">
        <v>2246</v>
      </c>
      <c r="I644" s="32" t="s">
        <v>2223</v>
      </c>
      <c r="J644" s="23" t="s">
        <v>1861</v>
      </c>
      <c r="K644" s="292">
        <v>1</v>
      </c>
    </row>
    <row r="645" spans="1:11" ht="15" customHeight="1" x14ac:dyDescent="0.4">
      <c r="A645" s="23" t="str">
        <v>X連鎖重症複合免疫不全症</v>
      </c>
      <c r="B645" s="23" t="str">
        <v>シート8　（シート9～10には記入しない）</v>
      </c>
      <c r="C645" s="24" t="str">
        <v>病弱</v>
      </c>
      <c r="D645" s="24" t="str">
        <v>なし</v>
      </c>
      <c r="G645" s="31" t="s">
        <v>67</v>
      </c>
      <c r="H645" s="24" t="s">
        <v>2246</v>
      </c>
      <c r="I645" s="32" t="s">
        <v>2223</v>
      </c>
      <c r="J645" s="23" t="s">
        <v>1861</v>
      </c>
      <c r="K645" s="292">
        <v>1</v>
      </c>
    </row>
    <row r="646" spans="1:11" ht="15" customHeight="1" x14ac:dyDescent="0.4">
      <c r="A646" s="23" t="str">
        <v>細網異形成症</v>
      </c>
      <c r="B646" s="23" t="str">
        <v>シート8　（シート9～10には記入しない）</v>
      </c>
      <c r="C646" s="24" t="str">
        <v>病弱</v>
      </c>
      <c r="D646" s="24" t="str">
        <v>なし</v>
      </c>
      <c r="G646" s="31" t="s">
        <v>704</v>
      </c>
      <c r="H646" s="24" t="s">
        <v>2246</v>
      </c>
      <c r="I646" s="32" t="s">
        <v>2223</v>
      </c>
      <c r="J646" s="23" t="s">
        <v>1861</v>
      </c>
      <c r="K646" s="292">
        <v>1</v>
      </c>
    </row>
    <row r="647" spans="1:11" ht="15" customHeight="1" x14ac:dyDescent="0.4">
      <c r="A647" s="23" t="str">
        <v>アデノシンデアミナーゼ欠損症</v>
      </c>
      <c r="B647" s="23" t="str">
        <v>シート8　（シート9～10には記入しない）</v>
      </c>
      <c r="C647" s="24" t="str">
        <v>病弱</v>
      </c>
      <c r="D647" s="24" t="str">
        <v>なし</v>
      </c>
      <c r="G647" s="31" t="s">
        <v>78</v>
      </c>
      <c r="H647" s="24" t="s">
        <v>2246</v>
      </c>
      <c r="I647" s="32" t="s">
        <v>2223</v>
      </c>
      <c r="J647" s="23" t="s">
        <v>1861</v>
      </c>
      <c r="K647" s="292">
        <v>1</v>
      </c>
    </row>
    <row r="648" spans="1:11" ht="15" customHeight="1" x14ac:dyDescent="0.4">
      <c r="A648" s="23" t="str">
        <v>ADA欠損症</v>
      </c>
      <c r="B648" s="23" t="str">
        <v>シート8　（シート9～10には記入しない）</v>
      </c>
      <c r="C648" s="24" t="str">
        <v>病弱</v>
      </c>
      <c r="D648" s="24" t="str">
        <v>なし</v>
      </c>
      <c r="G648" s="31" t="s">
        <v>20</v>
      </c>
      <c r="H648" s="24" t="s">
        <v>2246</v>
      </c>
      <c r="I648" s="32" t="s">
        <v>2223</v>
      </c>
      <c r="J648" s="23" t="s">
        <v>1861</v>
      </c>
      <c r="K648" s="292">
        <v>1</v>
      </c>
    </row>
    <row r="649" spans="1:11" ht="15" customHeight="1" x14ac:dyDescent="0.4">
      <c r="A649" s="23" t="str">
        <v>オーメン症候群</v>
      </c>
      <c r="B649" s="23" t="str">
        <v>シート8　（シート9～10には記入しない）</v>
      </c>
      <c r="C649" s="24" t="str">
        <v>病弱</v>
      </c>
      <c r="D649" s="24" t="str">
        <v>なし</v>
      </c>
      <c r="G649" s="31" t="s">
        <v>123</v>
      </c>
      <c r="H649" s="24" t="s">
        <v>2246</v>
      </c>
      <c r="I649" s="32" t="s">
        <v>2223</v>
      </c>
      <c r="J649" s="23" t="s">
        <v>1861</v>
      </c>
      <c r="K649" s="292">
        <v>1</v>
      </c>
    </row>
    <row r="650" spans="1:11" ht="15" customHeight="1" x14ac:dyDescent="0.4">
      <c r="A650" s="23" t="str">
        <v>プリンヌクレオシドホスホリラーゼ欠損症</v>
      </c>
      <c r="B650" s="23" t="str">
        <v>シート8　（シート9～10には記入しない）</v>
      </c>
      <c r="C650" s="24" t="str">
        <v>病弱</v>
      </c>
      <c r="D650" s="24" t="str">
        <v>なし</v>
      </c>
      <c r="G650" s="31" t="s">
        <v>308</v>
      </c>
      <c r="H650" s="24" t="s">
        <v>2246</v>
      </c>
      <c r="I650" s="32" t="s">
        <v>2223</v>
      </c>
      <c r="J650" s="23" t="s">
        <v>1861</v>
      </c>
      <c r="K650" s="292">
        <v>1</v>
      </c>
    </row>
    <row r="651" spans="1:11" ht="15" customHeight="1" x14ac:dyDescent="0.4">
      <c r="A651" s="23" t="str">
        <v>CD8欠損症</v>
      </c>
      <c r="B651" s="23" t="str">
        <v>シート8　（シート9～10には記入しない）</v>
      </c>
      <c r="C651" s="24" t="str">
        <v>病弱</v>
      </c>
      <c r="D651" s="24" t="str">
        <v>なし</v>
      </c>
      <c r="G651" s="31" t="s">
        <v>29</v>
      </c>
      <c r="H651" s="24" t="s">
        <v>2246</v>
      </c>
      <c r="I651" s="31" t="s">
        <v>2223</v>
      </c>
      <c r="J651" s="23" t="s">
        <v>1861</v>
      </c>
      <c r="K651" s="292">
        <v>1</v>
      </c>
    </row>
    <row r="652" spans="1:11" ht="15" customHeight="1" x14ac:dyDescent="0.4">
      <c r="A652" s="23" t="str">
        <v>ZAP-70欠損症</v>
      </c>
      <c r="B652" s="23" t="str">
        <v>シート8　（シート9～10には記入しない）</v>
      </c>
      <c r="C652" s="24" t="str">
        <v>病弱</v>
      </c>
      <c r="D652" s="24" t="str">
        <v>なし</v>
      </c>
      <c r="G652" s="31" t="s">
        <v>69</v>
      </c>
      <c r="H652" s="24" t="s">
        <v>2246</v>
      </c>
      <c r="I652" s="32" t="s">
        <v>2223</v>
      </c>
      <c r="J652" s="23" t="s">
        <v>1861</v>
      </c>
      <c r="K652" s="292">
        <v>1</v>
      </c>
    </row>
    <row r="653" spans="1:11" ht="15" customHeight="1" x14ac:dyDescent="0.4">
      <c r="A653" s="23" t="str">
        <v>MHCクラスⅠ欠損症</v>
      </c>
      <c r="B653" s="23" t="str">
        <v>シート8　（シート9～10には記入しない）</v>
      </c>
      <c r="C653" s="24" t="str">
        <v>病弱</v>
      </c>
      <c r="D653" s="24" t="str">
        <v>なし</v>
      </c>
      <c r="G653" s="31" t="s">
        <v>47</v>
      </c>
      <c r="H653" s="24" t="s">
        <v>2246</v>
      </c>
      <c r="I653" s="32" t="s">
        <v>2223</v>
      </c>
      <c r="J653" s="23" t="s">
        <v>1861</v>
      </c>
      <c r="K653" s="292">
        <v>1</v>
      </c>
    </row>
    <row r="654" spans="1:11" ht="15" customHeight="1" x14ac:dyDescent="0.4">
      <c r="A654" s="23" t="str">
        <v>MHCクラスⅡ欠損症</v>
      </c>
      <c r="B654" s="23" t="str">
        <v>シート8　（シート9～10には記入しない）</v>
      </c>
      <c r="C654" s="24" t="str">
        <v>病弱</v>
      </c>
      <c r="D654" s="24" t="str">
        <v>なし</v>
      </c>
      <c r="G654" s="31" t="s">
        <v>48</v>
      </c>
      <c r="H654" s="24" t="s">
        <v>2246</v>
      </c>
      <c r="I654" s="32" t="s">
        <v>2223</v>
      </c>
      <c r="J654" s="23" t="s">
        <v>1861</v>
      </c>
      <c r="K654" s="292">
        <v>1</v>
      </c>
    </row>
    <row r="655" spans="1:11" ht="15" customHeight="1" x14ac:dyDescent="0.4">
      <c r="A655" s="23" t="str">
        <v>複合免疫不全症</v>
      </c>
      <c r="B655" s="23" t="str">
        <v>シート8　（シート9～10には記入しない）</v>
      </c>
      <c r="C655" s="24" t="str">
        <v>病弱</v>
      </c>
      <c r="D655" s="24" t="str">
        <v>なし</v>
      </c>
      <c r="G655" s="31" t="s">
        <v>1293</v>
      </c>
      <c r="H655" s="24" t="s">
        <v>2246</v>
      </c>
      <c r="I655" s="32" t="s">
        <v>2223</v>
      </c>
      <c r="J655" s="23" t="s">
        <v>1861</v>
      </c>
      <c r="K655" s="292">
        <v>1</v>
      </c>
    </row>
    <row r="656" spans="1:11" ht="15" customHeight="1" x14ac:dyDescent="0.4">
      <c r="A656" s="23" t="str">
        <v>ウィスコット・オルドリッチ症候群</v>
      </c>
      <c r="B656" s="23" t="str">
        <v>シート8　（シート9～10には記入しない）</v>
      </c>
      <c r="C656" s="24" t="str">
        <v>病弱</v>
      </c>
      <c r="D656" s="24" t="str">
        <v>なし</v>
      </c>
      <c r="G656" s="31" t="s">
        <v>100</v>
      </c>
      <c r="H656" s="24" t="s">
        <v>2246</v>
      </c>
      <c r="I656" s="31" t="s">
        <v>2223</v>
      </c>
      <c r="J656" s="23" t="s">
        <v>1861</v>
      </c>
      <c r="K656" s="292">
        <v>1</v>
      </c>
    </row>
    <row r="657" spans="1:11" ht="15" customHeight="1" x14ac:dyDescent="0.4">
      <c r="A657" s="23" t="str">
        <v>毛細血管拡張性運動失調症</v>
      </c>
      <c r="B657" s="23" t="str">
        <v>シート8　（シート9～10には記入しない）</v>
      </c>
      <c r="C657" s="24" t="str">
        <v>病弱</v>
      </c>
      <c r="D657" s="24" t="str">
        <v>なし</v>
      </c>
      <c r="G657" s="31" t="s">
        <v>1371</v>
      </c>
      <c r="H657" s="24" t="s">
        <v>2246</v>
      </c>
      <c r="I657" s="32" t="s">
        <v>2223</v>
      </c>
      <c r="J657" s="23" t="s">
        <v>1861</v>
      </c>
      <c r="K657" s="292">
        <v>1</v>
      </c>
    </row>
    <row r="658" spans="1:11" ht="15" customHeight="1" x14ac:dyDescent="0.4">
      <c r="A658" s="23" t="str">
        <v>ナイミーヘン染色体不安定症候群</v>
      </c>
      <c r="B658" s="23" t="str">
        <v>シート8　（シート9～10には記入しない）</v>
      </c>
      <c r="C658" s="24" t="str">
        <v>病弱</v>
      </c>
      <c r="D658" s="24" t="str">
        <v>なし</v>
      </c>
      <c r="G658" s="31" t="s">
        <v>250</v>
      </c>
      <c r="H658" s="24" t="s">
        <v>2246</v>
      </c>
      <c r="I658" s="32" t="s">
        <v>2223</v>
      </c>
      <c r="J658" s="23" t="s">
        <v>1861</v>
      </c>
      <c r="K658" s="292">
        <v>1</v>
      </c>
    </row>
    <row r="659" spans="1:11" ht="15" customHeight="1" x14ac:dyDescent="0.4">
      <c r="A659" s="23" t="str">
        <v>ブルーム症候群</v>
      </c>
      <c r="B659" s="23" t="str">
        <v>シート8　（シート9～10には記入しない）</v>
      </c>
      <c r="C659" s="24" t="str">
        <v>病弱</v>
      </c>
      <c r="D659" s="24" t="str">
        <v>なし</v>
      </c>
      <c r="G659" s="31" t="s">
        <v>310</v>
      </c>
      <c r="H659" s="24" t="s">
        <v>2246</v>
      </c>
      <c r="I659" s="32" t="s">
        <v>2223</v>
      </c>
      <c r="J659" s="23" t="s">
        <v>1861</v>
      </c>
      <c r="K659" s="292">
        <v>1</v>
      </c>
    </row>
    <row r="660" spans="1:11" ht="15" customHeight="1" x14ac:dyDescent="0.4">
      <c r="A660" s="23" t="str">
        <v>ICF症候群</v>
      </c>
      <c r="B660" s="23" t="str">
        <v>シート8　（シート9～10には記入しない）</v>
      </c>
      <c r="C660" s="24" t="str">
        <v>病弱</v>
      </c>
      <c r="D660" s="24" t="str">
        <v>なし</v>
      </c>
      <c r="G660" s="31" t="s">
        <v>39</v>
      </c>
      <c r="H660" s="24" t="s">
        <v>2246</v>
      </c>
      <c r="I660" s="32" t="s">
        <v>2223</v>
      </c>
      <c r="J660" s="23" t="s">
        <v>1861</v>
      </c>
      <c r="K660" s="292">
        <v>1</v>
      </c>
    </row>
    <row r="661" spans="1:11" ht="15" customHeight="1" x14ac:dyDescent="0.4">
      <c r="A661" s="23" t="str">
        <v>PMS2異常症</v>
      </c>
      <c r="B661" s="23" t="str">
        <v>シート8　（シート9～10には記入しない）</v>
      </c>
      <c r="C661" s="24" t="str">
        <v>病弱</v>
      </c>
      <c r="D661" s="24" t="str">
        <v>なし</v>
      </c>
      <c r="G661" s="31" t="s">
        <v>57</v>
      </c>
      <c r="H661" s="24" t="s">
        <v>2246</v>
      </c>
      <c r="I661" s="32" t="s">
        <v>2223</v>
      </c>
      <c r="J661" s="23" t="s">
        <v>1861</v>
      </c>
      <c r="K661" s="292">
        <v>1</v>
      </c>
    </row>
    <row r="662" spans="1:11" ht="15" customHeight="1" x14ac:dyDescent="0.4">
      <c r="A662" s="23" t="str">
        <v>RIDDLE症候群</v>
      </c>
      <c r="B662" s="23" t="str">
        <v>シート8　（シート9～10には記入しない）</v>
      </c>
      <c r="C662" s="24" t="str">
        <v>病弱</v>
      </c>
      <c r="D662" s="24" t="str">
        <v>なし</v>
      </c>
      <c r="G662" s="31" t="s">
        <v>58</v>
      </c>
      <c r="H662" s="24" t="s">
        <v>2246</v>
      </c>
      <c r="I662" s="32" t="s">
        <v>2223</v>
      </c>
      <c r="J662" s="23" t="s">
        <v>1861</v>
      </c>
      <c r="K662" s="292">
        <v>1</v>
      </c>
    </row>
    <row r="663" spans="1:11" ht="15" customHeight="1" x14ac:dyDescent="0.4">
      <c r="A663" s="23" t="str">
        <v>シムケ症候群</v>
      </c>
      <c r="B663" s="23" t="str">
        <v>シート8　（シート9～10には記入しない）</v>
      </c>
      <c r="C663" s="24" t="str">
        <v>病弱</v>
      </c>
      <c r="D663" s="24" t="str">
        <v>なし</v>
      </c>
      <c r="G663" s="31" t="s">
        <v>200</v>
      </c>
      <c r="H663" s="24" t="s">
        <v>2246</v>
      </c>
      <c r="I663" s="32" t="s">
        <v>2223</v>
      </c>
      <c r="J663" s="23" t="s">
        <v>1861</v>
      </c>
      <c r="K663" s="292">
        <v>1</v>
      </c>
    </row>
    <row r="664" spans="1:11" ht="15" customHeight="1" x14ac:dyDescent="0.4">
      <c r="A664" s="23" t="str">
        <v>胸腺低形成</v>
      </c>
      <c r="B664" s="23" t="str">
        <v>シート8　（シート9～10には記入しない）</v>
      </c>
      <c r="C664" s="24" t="str">
        <v>病弱</v>
      </c>
      <c r="D664" s="24" t="str">
        <v>なし</v>
      </c>
      <c r="G664" s="31" t="s">
        <v>555</v>
      </c>
      <c r="H664" s="24" t="s">
        <v>2246</v>
      </c>
      <c r="I664" s="32" t="s">
        <v>2223</v>
      </c>
      <c r="J664" s="23" t="s">
        <v>1861</v>
      </c>
      <c r="K664" s="292">
        <v>1</v>
      </c>
    </row>
    <row r="665" spans="1:11" ht="15" customHeight="1" x14ac:dyDescent="0.4">
      <c r="A665" s="23" t="str">
        <v>ディ・ジョージ症候群</v>
      </c>
      <c r="B665" s="23" t="str">
        <v>シート8　（シート9～10には記入しない）</v>
      </c>
      <c r="C665" s="24" t="str">
        <v>病弱</v>
      </c>
      <c r="D665" s="24" t="str">
        <v>なし</v>
      </c>
      <c r="G665" s="31" t="s">
        <v>236</v>
      </c>
      <c r="H665" s="24" t="s">
        <v>2246</v>
      </c>
      <c r="I665" s="32" t="s">
        <v>2223</v>
      </c>
      <c r="J665" s="23" t="s">
        <v>1861</v>
      </c>
      <c r="K665" s="292">
        <v>1</v>
      </c>
    </row>
    <row r="666" spans="1:11" ht="15" customHeight="1" x14ac:dyDescent="0.4">
      <c r="A666" s="23" t="str">
        <v>22q11.2欠失症候群</v>
      </c>
      <c r="B666" s="23" t="str">
        <v>シート8　（シート9～10には記入しない）</v>
      </c>
      <c r="C666" s="24" t="str">
        <v>病弱</v>
      </c>
      <c r="D666" s="24" t="str">
        <v>なし</v>
      </c>
      <c r="G666" s="31" t="s">
        <v>11</v>
      </c>
      <c r="H666" s="24" t="s">
        <v>2246</v>
      </c>
      <c r="I666" s="32" t="s">
        <v>2223</v>
      </c>
      <c r="J666" s="23" t="s">
        <v>1861</v>
      </c>
      <c r="K666" s="292">
        <v>1</v>
      </c>
    </row>
    <row r="667" spans="1:11" ht="15" customHeight="1" x14ac:dyDescent="0.4">
      <c r="A667" s="23" t="str">
        <v>高IgE症候群</v>
      </c>
      <c r="B667" s="23" t="str">
        <v>シート8　（シート9～10には記入しない）</v>
      </c>
      <c r="C667" s="24" t="str">
        <v>病弱</v>
      </c>
      <c r="D667" s="24" t="str">
        <v>なし</v>
      </c>
      <c r="G667" s="31" t="s">
        <v>657</v>
      </c>
      <c r="H667" s="24" t="s">
        <v>2246</v>
      </c>
      <c r="I667" s="32" t="s">
        <v>2223</v>
      </c>
      <c r="J667" s="23" t="s">
        <v>1861</v>
      </c>
      <c r="K667" s="292">
        <v>1</v>
      </c>
    </row>
    <row r="668" spans="1:11" ht="15" customHeight="1" x14ac:dyDescent="0.4">
      <c r="A668" s="23" t="str">
        <v>肝中心静脈閉鎖症を伴う免疫不全症</v>
      </c>
      <c r="B668" s="23" t="str">
        <v>シート8　（シート9～10には記入しない）</v>
      </c>
      <c r="C668" s="24" t="str">
        <v>病弱</v>
      </c>
      <c r="D668" s="24" t="str">
        <v>なし</v>
      </c>
      <c r="G668" s="31" t="s">
        <v>499</v>
      </c>
      <c r="H668" s="24" t="s">
        <v>2246</v>
      </c>
      <c r="I668" s="32" t="s">
        <v>2223</v>
      </c>
      <c r="J668" s="23" t="s">
        <v>1861</v>
      </c>
      <c r="K668" s="292">
        <v>1</v>
      </c>
    </row>
    <row r="669" spans="1:11" ht="15" customHeight="1" x14ac:dyDescent="0.4">
      <c r="A669" s="23" t="str">
        <v>先天性角化異常症</v>
      </c>
      <c r="B669" s="23" t="str">
        <v>シート8　（シート9～10には記入しない）</v>
      </c>
      <c r="C669" s="24" t="str">
        <v>病弱</v>
      </c>
      <c r="D669" s="24" t="str">
        <v>なし</v>
      </c>
      <c r="G669" s="31" t="s">
        <v>954</v>
      </c>
      <c r="H669" s="24" t="s">
        <v>2246</v>
      </c>
      <c r="I669" s="32" t="s">
        <v>2223</v>
      </c>
      <c r="J669" s="23" t="s">
        <v>1861</v>
      </c>
      <c r="K669" s="292">
        <v>1</v>
      </c>
    </row>
    <row r="670" spans="1:11" ht="15" customHeight="1" x14ac:dyDescent="0.4">
      <c r="A670" s="23" t="str">
        <v>X連鎖無ガンマグロブリン血症</v>
      </c>
      <c r="B670" s="23" t="str">
        <v>シート8　（シート9～10には記入しない）</v>
      </c>
      <c r="C670" s="24" t="str">
        <v>病弱</v>
      </c>
      <c r="D670" s="24" t="str">
        <v>なし</v>
      </c>
      <c r="G670" s="31" t="s">
        <v>68</v>
      </c>
      <c r="H670" s="24" t="s">
        <v>2246</v>
      </c>
      <c r="I670" s="32" t="s">
        <v>2223</v>
      </c>
      <c r="J670" s="23" t="s">
        <v>1861</v>
      </c>
      <c r="K670" s="292">
        <v>1</v>
      </c>
    </row>
    <row r="671" spans="1:11" ht="15" customHeight="1" x14ac:dyDescent="0.4">
      <c r="A671" s="23" t="str">
        <v>分類不能型免疫不全症</v>
      </c>
      <c r="B671" s="23" t="str">
        <v>シート8　（シート9～10には記入しない）</v>
      </c>
      <c r="C671" s="24" t="str">
        <v>病弱</v>
      </c>
      <c r="D671" s="24" t="str">
        <v>なし</v>
      </c>
      <c r="G671" s="31" t="s">
        <v>1295</v>
      </c>
      <c r="H671" s="24" t="s">
        <v>2246</v>
      </c>
      <c r="I671" s="32" t="s">
        <v>2223</v>
      </c>
      <c r="J671" s="23" t="s">
        <v>1861</v>
      </c>
      <c r="K671" s="292">
        <v>1</v>
      </c>
    </row>
    <row r="672" spans="1:11" ht="15" customHeight="1" x14ac:dyDescent="0.4">
      <c r="A672" s="23" t="str">
        <v>高IgM症候群</v>
      </c>
      <c r="B672" s="23" t="str">
        <v>シート8　（シート9～10には記入しない）</v>
      </c>
      <c r="C672" s="24" t="str">
        <v>病弱</v>
      </c>
      <c r="D672" s="24" t="str">
        <v>なし</v>
      </c>
      <c r="G672" s="31" t="s">
        <v>658</v>
      </c>
      <c r="H672" s="24" t="s">
        <v>2246</v>
      </c>
      <c r="I672" s="32" t="s">
        <v>2223</v>
      </c>
      <c r="J672" s="23" t="s">
        <v>1861</v>
      </c>
      <c r="K672" s="292">
        <v>1</v>
      </c>
    </row>
    <row r="673" spans="1:11" ht="15" customHeight="1" x14ac:dyDescent="0.4">
      <c r="A673" s="23" t="str">
        <v>IgGサブクラス欠損症</v>
      </c>
      <c r="B673" s="23" t="str">
        <v>シート8　（シート9～10には記入しない）</v>
      </c>
      <c r="C673" s="24" t="str">
        <v>病弱</v>
      </c>
      <c r="D673" s="24" t="str">
        <v>なし</v>
      </c>
      <c r="G673" s="31" t="s">
        <v>41</v>
      </c>
      <c r="H673" s="24" t="s">
        <v>2246</v>
      </c>
      <c r="I673" s="32" t="s">
        <v>2223</v>
      </c>
      <c r="J673" s="23" t="s">
        <v>1861</v>
      </c>
      <c r="K673" s="292">
        <v>1</v>
      </c>
    </row>
    <row r="674" spans="1:11" ht="15" customHeight="1" x14ac:dyDescent="0.4">
      <c r="A674" s="23" t="str">
        <v>選択的IgA欠損</v>
      </c>
      <c r="B674" s="23" t="str">
        <v>シート8　（シート9～10には記入しない）</v>
      </c>
      <c r="C674" s="24" t="str">
        <v>病弱</v>
      </c>
      <c r="D674" s="24" t="str">
        <v>なし</v>
      </c>
      <c r="G674" s="31" t="s">
        <v>1000</v>
      </c>
      <c r="H674" s="24" t="s">
        <v>2246</v>
      </c>
      <c r="I674" s="32" t="s">
        <v>2223</v>
      </c>
      <c r="J674" s="23" t="s">
        <v>1861</v>
      </c>
      <c r="K674" s="292">
        <v>1</v>
      </c>
    </row>
    <row r="675" spans="1:11" ht="15" customHeight="1" x14ac:dyDescent="0.4">
      <c r="A675" s="23" t="str">
        <v>特異抗体産生不全症</v>
      </c>
      <c r="B675" s="23" t="str">
        <v>シート8　（シート9～10には記入しない）</v>
      </c>
      <c r="C675" s="24" t="str">
        <v>病弱</v>
      </c>
      <c r="D675" s="24" t="str">
        <v>なし</v>
      </c>
      <c r="G675" s="31" t="s">
        <v>1150</v>
      </c>
      <c r="H675" s="24" t="s">
        <v>2246</v>
      </c>
      <c r="I675" s="32" t="s">
        <v>2223</v>
      </c>
      <c r="J675" s="23" t="s">
        <v>1861</v>
      </c>
      <c r="K675" s="292">
        <v>1</v>
      </c>
    </row>
    <row r="676" spans="1:11" ht="15" customHeight="1" x14ac:dyDescent="0.4">
      <c r="A676" s="23" t="str">
        <v>乳児一過性低ガンマグロブリン血症</v>
      </c>
      <c r="B676" s="23" t="str">
        <v>シート8　（シート9～10には記入しない）</v>
      </c>
      <c r="C676" s="24" t="str">
        <v>病弱</v>
      </c>
      <c r="D676" s="24" t="str">
        <v>なし</v>
      </c>
      <c r="G676" s="31" t="s">
        <v>1184</v>
      </c>
      <c r="H676" s="24" t="s">
        <v>2246</v>
      </c>
      <c r="I676" s="31" t="s">
        <v>2223</v>
      </c>
      <c r="J676" s="23" t="s">
        <v>1861</v>
      </c>
      <c r="K676" s="292">
        <v>1</v>
      </c>
    </row>
    <row r="677" spans="1:11" ht="15" customHeight="1" x14ac:dyDescent="0.4">
      <c r="A677" s="23" t="str">
        <v>液性免疫不全</v>
      </c>
      <c r="B677" s="23" t="str">
        <v>シート8　（シート9～10には記入しない）</v>
      </c>
      <c r="C677" s="24" t="str">
        <v>病弱</v>
      </c>
      <c r="D677" s="24" t="str">
        <v>なし</v>
      </c>
      <c r="G677" s="31" t="s">
        <v>1776</v>
      </c>
      <c r="H677" s="24" t="s">
        <v>2246</v>
      </c>
      <c r="I677" s="32" t="s">
        <v>2223</v>
      </c>
      <c r="J677" s="23" t="s">
        <v>1861</v>
      </c>
      <c r="K677" s="292">
        <v>1</v>
      </c>
    </row>
    <row r="678" spans="1:11" ht="15" customHeight="1" x14ac:dyDescent="0.4">
      <c r="A678" s="23" t="str">
        <v>チェディアック・東症候群</v>
      </c>
      <c r="B678" s="23" t="str">
        <v>シート8　（シート9～10には記入しない）</v>
      </c>
      <c r="C678" s="24" t="str">
        <v>病弱</v>
      </c>
      <c r="D678" s="24" t="str">
        <v>なし</v>
      </c>
      <c r="G678" s="31" t="s">
        <v>231</v>
      </c>
      <c r="H678" s="24" t="s">
        <v>2246</v>
      </c>
      <c r="I678" s="32" t="s">
        <v>2223</v>
      </c>
      <c r="J678" s="23" t="s">
        <v>1861</v>
      </c>
      <c r="K678" s="292">
        <v>1</v>
      </c>
    </row>
    <row r="679" spans="1:11" ht="15" customHeight="1" x14ac:dyDescent="0.4">
      <c r="A679" s="23" t="str">
        <v>X連鎖リンパ増殖症候群</v>
      </c>
      <c r="B679" s="23" t="str">
        <v>シート8　（シート9～10には記入しない）</v>
      </c>
      <c r="C679" s="24" t="str">
        <v>病弱</v>
      </c>
      <c r="D679" s="24" t="str">
        <v>なし</v>
      </c>
      <c r="G679" s="31" t="s">
        <v>66</v>
      </c>
      <c r="H679" s="24" t="s">
        <v>2246</v>
      </c>
      <c r="I679" s="31" t="s">
        <v>2223</v>
      </c>
      <c r="J679" s="23" t="s">
        <v>1861</v>
      </c>
      <c r="K679" s="292">
        <v>1</v>
      </c>
    </row>
    <row r="680" spans="1:11" ht="15" customHeight="1" x14ac:dyDescent="0.4">
      <c r="A680" s="23" t="str">
        <v>自己免疫性リンパ増殖症候群</v>
      </c>
      <c r="B680" s="23" t="str">
        <v>シート8　（シート9～10には記入しない）</v>
      </c>
      <c r="C680" s="24" t="str">
        <v>病弱</v>
      </c>
      <c r="D680" s="24" t="str">
        <v>なし</v>
      </c>
      <c r="G680" s="31" t="s">
        <v>744</v>
      </c>
      <c r="H680" s="24" t="s">
        <v>2246</v>
      </c>
      <c r="I680" s="31" t="s">
        <v>2223</v>
      </c>
      <c r="J680" s="23" t="s">
        <v>1861</v>
      </c>
      <c r="K680" s="292">
        <v>1</v>
      </c>
    </row>
    <row r="681" spans="1:11" ht="15" customHeight="1" x14ac:dyDescent="0.4">
      <c r="A681" s="23" t="str">
        <v>ALPS</v>
      </c>
      <c r="B681" s="23" t="str">
        <v>シート8　（シート9～10には記入しない）</v>
      </c>
      <c r="C681" s="24" t="str">
        <v>病弱</v>
      </c>
      <c r="D681" s="24" t="str">
        <v>なし</v>
      </c>
      <c r="G681" s="31" t="s">
        <v>25</v>
      </c>
      <c r="H681" s="24" t="s">
        <v>2246</v>
      </c>
      <c r="I681" s="32" t="s">
        <v>2223</v>
      </c>
      <c r="J681" s="23" t="s">
        <v>1861</v>
      </c>
      <c r="K681" s="292">
        <v>1</v>
      </c>
    </row>
    <row r="682" spans="1:11" ht="15" customHeight="1" x14ac:dyDescent="0.4">
      <c r="A682" s="23" t="str">
        <v>免疫調節障害</v>
      </c>
      <c r="B682" s="23" t="str">
        <v>シート8　（シート9～10には記入しない）</v>
      </c>
      <c r="C682" s="24" t="str">
        <v>病弱</v>
      </c>
      <c r="D682" s="24" t="str">
        <v>なし</v>
      </c>
      <c r="G682" s="31" t="s">
        <v>1368</v>
      </c>
      <c r="H682" s="24" t="s">
        <v>2246</v>
      </c>
      <c r="I682" s="32" t="s">
        <v>2223</v>
      </c>
      <c r="J682" s="23" t="s">
        <v>1861</v>
      </c>
      <c r="K682" s="292">
        <v>1</v>
      </c>
    </row>
    <row r="683" spans="1:11" ht="15" customHeight="1" x14ac:dyDescent="0.4">
      <c r="A683" s="23" t="str">
        <v>重症先天性好中球減少症</v>
      </c>
      <c r="B683" s="23" t="str">
        <v>シート8　（シート9～10には記入しない）</v>
      </c>
      <c r="C683" s="24" t="str">
        <v>病弱</v>
      </c>
      <c r="D683" s="24" t="str">
        <v>なし</v>
      </c>
      <c r="G683" s="31" t="s">
        <v>782</v>
      </c>
      <c r="H683" s="24" t="s">
        <v>2246</v>
      </c>
      <c r="I683" s="31" t="s">
        <v>2223</v>
      </c>
      <c r="J683" s="23" t="s">
        <v>1861</v>
      </c>
      <c r="K683" s="292">
        <v>1</v>
      </c>
    </row>
    <row r="684" spans="1:11" ht="15" customHeight="1" x14ac:dyDescent="0.4">
      <c r="A684" s="23" t="str">
        <v>周期性好中球減少症</v>
      </c>
      <c r="B684" s="23" t="str">
        <v>シート8　（シート9～10には記入しない）</v>
      </c>
      <c r="C684" s="24" t="str">
        <v>病弱</v>
      </c>
      <c r="D684" s="24" t="str">
        <v>なし</v>
      </c>
      <c r="G684" s="31" t="s">
        <v>771</v>
      </c>
      <c r="H684" s="24" t="s">
        <v>2246</v>
      </c>
      <c r="I684" s="32" t="s">
        <v>2223</v>
      </c>
      <c r="J684" s="23" t="s">
        <v>1861</v>
      </c>
      <c r="K684" s="292">
        <v>1</v>
      </c>
    </row>
    <row r="685" spans="1:11" ht="15" customHeight="1" x14ac:dyDescent="0.4">
      <c r="A685" s="23" t="str">
        <v>好中球減少症</v>
      </c>
      <c r="B685" s="23" t="str">
        <v>シート8　（シート9～10には記入しない）</v>
      </c>
      <c r="C685" s="24" t="str">
        <v>病弱</v>
      </c>
      <c r="D685" s="24" t="str">
        <v>なし</v>
      </c>
      <c r="G685" s="31" t="s">
        <v>1777</v>
      </c>
      <c r="H685" s="24" t="s">
        <v>2246</v>
      </c>
      <c r="I685" s="32" t="s">
        <v>2223</v>
      </c>
      <c r="J685" s="23" t="s">
        <v>1861</v>
      </c>
      <c r="K685" s="292">
        <v>1</v>
      </c>
    </row>
    <row r="686" spans="1:11" ht="15" customHeight="1" x14ac:dyDescent="0.4">
      <c r="A686" s="23" t="str">
        <v>白血球接着不全症</v>
      </c>
      <c r="B686" s="23" t="str">
        <v>シート8　（シート9～10には記入しない）</v>
      </c>
      <c r="C686" s="24" t="str">
        <v>病弱</v>
      </c>
      <c r="D686" s="24" t="str">
        <v>なし</v>
      </c>
      <c r="G686" s="31" t="s">
        <v>1224</v>
      </c>
      <c r="H686" s="24" t="s">
        <v>2246</v>
      </c>
      <c r="I686" s="32" t="s">
        <v>2223</v>
      </c>
      <c r="J686" s="23" t="s">
        <v>1861</v>
      </c>
      <c r="K686" s="292">
        <v>1</v>
      </c>
    </row>
    <row r="687" spans="1:11" ht="15" customHeight="1" x14ac:dyDescent="0.4">
      <c r="A687" s="23" t="str">
        <v>シュワッハマン・ダイアモンド症候群</v>
      </c>
      <c r="B687" s="23" t="str">
        <v>シート8　（シート9～10には記入しない）</v>
      </c>
      <c r="C687" s="24" t="str">
        <v>病弱</v>
      </c>
      <c r="D687" s="24" t="str">
        <v>なし</v>
      </c>
      <c r="G687" s="31" t="s">
        <v>205</v>
      </c>
      <c r="H687" s="24" t="s">
        <v>2246</v>
      </c>
      <c r="I687" s="32" t="s">
        <v>2223</v>
      </c>
      <c r="J687" s="23" t="s">
        <v>1861</v>
      </c>
      <c r="K687" s="292">
        <v>1</v>
      </c>
    </row>
    <row r="688" spans="1:11" ht="15" customHeight="1" x14ac:dyDescent="0.4">
      <c r="A688" s="23" t="str">
        <v>慢性肉芽腫症</v>
      </c>
      <c r="B688" s="23" t="str">
        <v>シート8　（シート9～10には記入しない）</v>
      </c>
      <c r="C688" s="24" t="str">
        <v>病弱</v>
      </c>
      <c r="D688" s="24" t="str">
        <v>なし</v>
      </c>
      <c r="G688" s="31" t="s">
        <v>1335</v>
      </c>
      <c r="H688" s="24" t="s">
        <v>2246</v>
      </c>
      <c r="I688" s="32" t="s">
        <v>2223</v>
      </c>
      <c r="J688" s="23" t="s">
        <v>1861</v>
      </c>
      <c r="K688" s="292">
        <v>1</v>
      </c>
    </row>
    <row r="689" spans="1:11" ht="15" customHeight="1" x14ac:dyDescent="0.4">
      <c r="A689" s="23" t="str">
        <v>ミエロペルオキシダーゼ欠損症</v>
      </c>
      <c r="B689" s="23" t="str">
        <v>シート8　（シート9～10には記入しない）</v>
      </c>
      <c r="C689" s="24" t="str">
        <v>病弱</v>
      </c>
      <c r="D689" s="24" t="str">
        <v>なし</v>
      </c>
      <c r="G689" s="31" t="s">
        <v>331</v>
      </c>
      <c r="H689" s="24" t="s">
        <v>2246</v>
      </c>
      <c r="I689" s="32" t="s">
        <v>2223</v>
      </c>
      <c r="J689" s="23" t="s">
        <v>1861</v>
      </c>
      <c r="K689" s="292">
        <v>1</v>
      </c>
    </row>
    <row r="690" spans="1:11" ht="15" customHeight="1" x14ac:dyDescent="0.4">
      <c r="A690" s="23" t="str">
        <v>メンデル遺伝型マイコバクテリア易感染症</v>
      </c>
      <c r="B690" s="23" t="str">
        <v>シート8　（シート9～10には記入しない）</v>
      </c>
      <c r="C690" s="24" t="str">
        <v>病弱</v>
      </c>
      <c r="D690" s="24" t="str">
        <v>なし</v>
      </c>
      <c r="G690" s="31" t="s">
        <v>352</v>
      </c>
      <c r="H690" s="24" t="s">
        <v>2246</v>
      </c>
      <c r="I690" s="32" t="s">
        <v>2223</v>
      </c>
      <c r="J690" s="23" t="s">
        <v>1861</v>
      </c>
      <c r="K690" s="292">
        <v>1</v>
      </c>
    </row>
    <row r="691" spans="1:11" ht="15" customHeight="1" x14ac:dyDescent="0.4">
      <c r="A691" s="23" t="str">
        <v>白血球機能異常</v>
      </c>
      <c r="B691" s="23" t="str">
        <v>シート8　（シート9～10には記入しない）</v>
      </c>
      <c r="C691" s="24" t="str">
        <v>病弱</v>
      </c>
      <c r="D691" s="24" t="str">
        <v>なし</v>
      </c>
      <c r="G691" s="31" t="s">
        <v>1223</v>
      </c>
      <c r="H691" s="24" t="s">
        <v>2246</v>
      </c>
      <c r="I691" s="32" t="s">
        <v>2223</v>
      </c>
      <c r="J691" s="23" t="s">
        <v>1861</v>
      </c>
      <c r="K691" s="292">
        <v>1</v>
      </c>
    </row>
    <row r="692" spans="1:11" ht="15" customHeight="1" x14ac:dyDescent="0.4">
      <c r="A692" s="23" t="str">
        <v>免疫不全を伴う無汗性外胚葉形成異常症</v>
      </c>
      <c r="B692" s="23" t="str">
        <v>シート8　（シート9～10には記入しない）</v>
      </c>
      <c r="C692" s="24" t="str">
        <v>病弱</v>
      </c>
      <c r="D692" s="24" t="str">
        <v>なし</v>
      </c>
      <c r="G692" s="31" t="s">
        <v>1369</v>
      </c>
      <c r="H692" s="24" t="s">
        <v>2246</v>
      </c>
      <c r="I692" s="32" t="s">
        <v>2223</v>
      </c>
      <c r="J692" s="23" t="s">
        <v>1861</v>
      </c>
      <c r="K692" s="292">
        <v>1</v>
      </c>
    </row>
    <row r="693" spans="1:11" ht="15" customHeight="1" x14ac:dyDescent="0.4">
      <c r="A693" s="23" t="str">
        <v>IRAK4欠損症</v>
      </c>
      <c r="B693" s="23" t="str">
        <v>シート8　（シート9～10には記入しない）</v>
      </c>
      <c r="C693" s="24" t="str">
        <v>病弱</v>
      </c>
      <c r="D693" s="24" t="str">
        <v>なし</v>
      </c>
      <c r="G693" s="31" t="s">
        <v>43</v>
      </c>
      <c r="H693" s="24" t="s">
        <v>2246</v>
      </c>
      <c r="I693" s="32" t="s">
        <v>2223</v>
      </c>
      <c r="J693" s="23" t="s">
        <v>1861</v>
      </c>
      <c r="K693" s="292">
        <v>1</v>
      </c>
    </row>
    <row r="694" spans="1:11" ht="15" customHeight="1" x14ac:dyDescent="0.4">
      <c r="A694" s="23" t="str">
        <v>MyD88欠損症</v>
      </c>
      <c r="B694" s="23" t="str">
        <v>シート8　（シート9～10には記入しない）</v>
      </c>
      <c r="C694" s="24" t="str">
        <v>病弱</v>
      </c>
      <c r="D694" s="24" t="str">
        <v>なし</v>
      </c>
      <c r="G694" s="31" t="s">
        <v>49</v>
      </c>
      <c r="H694" s="24" t="s">
        <v>2246</v>
      </c>
      <c r="I694" s="32" t="s">
        <v>2223</v>
      </c>
      <c r="J694" s="23" t="s">
        <v>1861</v>
      </c>
      <c r="K694" s="292">
        <v>1</v>
      </c>
    </row>
    <row r="695" spans="1:11" ht="15" customHeight="1" x14ac:dyDescent="0.4">
      <c r="A695" s="23" t="str">
        <v>慢性皮膚粘膜カンジダ症</v>
      </c>
      <c r="B695" s="23" t="str">
        <v>シート8　（シート9～10には記入しない）</v>
      </c>
      <c r="C695" s="24" t="str">
        <v>病弱</v>
      </c>
      <c r="D695" s="24" t="str">
        <v>なし</v>
      </c>
      <c r="G695" s="31" t="s">
        <v>1340</v>
      </c>
      <c r="H695" s="24" t="s">
        <v>2246</v>
      </c>
      <c r="I695" s="31" t="s">
        <v>2223</v>
      </c>
      <c r="J695" s="23" t="s">
        <v>1861</v>
      </c>
      <c r="K695" s="292">
        <v>1</v>
      </c>
    </row>
    <row r="696" spans="1:11" ht="15" customHeight="1" x14ac:dyDescent="0.4">
      <c r="A696" s="23" t="str">
        <v>自然免疫異常</v>
      </c>
      <c r="B696" s="23" t="str">
        <v>シート8　（シート9～10には記入しない）</v>
      </c>
      <c r="C696" s="24" t="str">
        <v>病弱</v>
      </c>
      <c r="D696" s="24" t="str">
        <v>なし</v>
      </c>
      <c r="G696" s="31" t="s">
        <v>754</v>
      </c>
      <c r="H696" s="24" t="s">
        <v>2246</v>
      </c>
      <c r="I696" s="32" t="s">
        <v>2223</v>
      </c>
      <c r="J696" s="23" t="s">
        <v>1861</v>
      </c>
      <c r="K696" s="292">
        <v>1</v>
      </c>
    </row>
    <row r="697" spans="1:11" ht="15" customHeight="1" x14ac:dyDescent="0.4">
      <c r="A697" s="23" t="str">
        <v>先天性補体欠損症</v>
      </c>
      <c r="B697" s="23" t="str">
        <v>シート8　（シート9～10には記入しない）</v>
      </c>
      <c r="C697" s="24" t="str">
        <v>病弱</v>
      </c>
      <c r="D697" s="24" t="str">
        <v>なし</v>
      </c>
      <c r="G697" s="31" t="s">
        <v>984</v>
      </c>
      <c r="H697" s="24" t="s">
        <v>2246</v>
      </c>
      <c r="I697" s="32" t="s">
        <v>2223</v>
      </c>
      <c r="J697" s="23" t="s">
        <v>1861</v>
      </c>
      <c r="K697" s="292">
        <v>1</v>
      </c>
    </row>
    <row r="698" spans="1:11" ht="15" customHeight="1" x14ac:dyDescent="0.4">
      <c r="A698" s="23" t="str">
        <v>遺伝性血管性浮腫</v>
      </c>
      <c r="B698" s="23" t="str">
        <v>シート8　（シート9～10には記入しない）</v>
      </c>
      <c r="C698" s="24" t="str">
        <v>病弱</v>
      </c>
      <c r="D698" s="24" t="str">
        <v>なし</v>
      </c>
      <c r="G698" s="31" t="s">
        <v>415</v>
      </c>
      <c r="H698" s="24" t="s">
        <v>2246</v>
      </c>
      <c r="I698" s="32" t="s">
        <v>2223</v>
      </c>
      <c r="J698" s="23" t="s">
        <v>1861</v>
      </c>
      <c r="K698" s="292">
        <v>1</v>
      </c>
    </row>
    <row r="699" spans="1:11" ht="15" customHeight="1" x14ac:dyDescent="0.4">
      <c r="A699" s="23" t="str">
        <v>C1インヒビター欠損症</v>
      </c>
      <c r="B699" s="23" t="str">
        <v>シート8　（シート9～10には記入しない）</v>
      </c>
      <c r="C699" s="24" t="str">
        <v>病弱</v>
      </c>
      <c r="D699" s="24" t="str">
        <v>なし</v>
      </c>
      <c r="G699" s="31" t="s">
        <v>28</v>
      </c>
      <c r="H699" s="24" t="s">
        <v>2246</v>
      </c>
      <c r="I699" s="32" t="s">
        <v>2223</v>
      </c>
      <c r="J699" s="23" t="s">
        <v>1861</v>
      </c>
      <c r="K699" s="292">
        <v>1</v>
      </c>
    </row>
    <row r="700" spans="1:11" ht="15" customHeight="1" x14ac:dyDescent="0.4">
      <c r="A700" s="23" t="str">
        <v>好酸球増加症</v>
      </c>
      <c r="B700" s="23" t="str">
        <v>シート8　（シート9～10には記入しない）</v>
      </c>
      <c r="C700" s="24" t="str">
        <v>病弱</v>
      </c>
      <c r="D700" s="24" t="str">
        <v>なし</v>
      </c>
      <c r="G700" s="31" t="s">
        <v>640</v>
      </c>
      <c r="H700" s="24" t="s">
        <v>2246</v>
      </c>
      <c r="I700" s="32" t="s">
        <v>2223</v>
      </c>
      <c r="J700" s="23" t="s">
        <v>1861</v>
      </c>
      <c r="K700" s="292">
        <v>1</v>
      </c>
    </row>
    <row r="701" spans="1:11" ht="15" customHeight="1" x14ac:dyDescent="0.4">
      <c r="A701" s="23" t="str">
        <v>慢性活動性EBウイルス感染症</v>
      </c>
      <c r="B701" s="23" t="str">
        <v>シート8　（シート9～10には記入しない）</v>
      </c>
      <c r="C701" s="24" t="str">
        <v>病弱</v>
      </c>
      <c r="D701" s="24" t="str">
        <v>なし</v>
      </c>
      <c r="G701" s="31" t="s">
        <v>1323</v>
      </c>
      <c r="H701" s="24" t="s">
        <v>2246</v>
      </c>
      <c r="I701" s="32" t="s">
        <v>2223</v>
      </c>
      <c r="J701" s="23" t="s">
        <v>1861</v>
      </c>
      <c r="K701" s="292">
        <v>1</v>
      </c>
    </row>
    <row r="702" spans="1:11" ht="15" customHeight="1" x14ac:dyDescent="0.4">
      <c r="A702" s="23" t="str">
        <v>後天性免疫不全症候群</v>
      </c>
      <c r="B702" s="23" t="str">
        <v>シート8　（シート9～10には記入しない）</v>
      </c>
      <c r="C702" s="24" t="str">
        <v>病弱</v>
      </c>
      <c r="D702" s="24" t="str">
        <v>なし</v>
      </c>
      <c r="G702" s="31" t="s">
        <v>627</v>
      </c>
      <c r="H702" s="24" t="s">
        <v>2246</v>
      </c>
      <c r="I702" s="32" t="s">
        <v>2223</v>
      </c>
      <c r="J702" s="23" t="s">
        <v>1861</v>
      </c>
      <c r="K702" s="292">
        <v>1</v>
      </c>
    </row>
    <row r="703" spans="1:11" ht="15" customHeight="1" x14ac:dyDescent="0.4">
      <c r="A703" s="23" t="str">
        <v>HIV</v>
      </c>
      <c r="B703" s="23" t="str">
        <v>シート8　（シート9～10には記入しない）</v>
      </c>
      <c r="C703" s="24" t="str">
        <v>病弱</v>
      </c>
      <c r="D703" s="24" t="str">
        <v>なし</v>
      </c>
      <c r="G703" s="31" t="s">
        <v>1778</v>
      </c>
      <c r="H703" s="24" t="s">
        <v>2246</v>
      </c>
      <c r="I703" s="32" t="s">
        <v>2223</v>
      </c>
      <c r="J703" s="23" t="s">
        <v>1861</v>
      </c>
      <c r="K703" s="292">
        <v>1</v>
      </c>
    </row>
    <row r="704" spans="1:11" ht="15" customHeight="1" x14ac:dyDescent="0.4">
      <c r="A704" s="23" t="str">
        <v>後天性免疫不全症</v>
      </c>
      <c r="B704" s="23" t="str">
        <v>シート8　（シート9～10には記入しない）</v>
      </c>
      <c r="C704" s="24" t="str">
        <v>病弱</v>
      </c>
      <c r="D704" s="24" t="str">
        <v>なし</v>
      </c>
      <c r="G704" s="31" t="s">
        <v>2309</v>
      </c>
      <c r="H704" s="24" t="s">
        <v>2246</v>
      </c>
      <c r="I704" s="32" t="s">
        <v>2223</v>
      </c>
      <c r="J704" s="23" t="s">
        <v>1861</v>
      </c>
      <c r="K704" s="292">
        <v>1</v>
      </c>
    </row>
    <row r="705" spans="1:11" ht="15" customHeight="1" x14ac:dyDescent="0.4">
      <c r="A705" s="23" t="str">
        <v>慢性移植片対宿主病</v>
      </c>
      <c r="B705" s="23" t="str">
        <v>シート8　（シート9～10には記入しない）</v>
      </c>
      <c r="C705" s="24" t="str">
        <v>病弱</v>
      </c>
      <c r="D705" s="24" t="str">
        <v>なし</v>
      </c>
      <c r="G705" s="31" t="s">
        <v>1319</v>
      </c>
      <c r="H705" s="24" t="s">
        <v>2246</v>
      </c>
      <c r="I705" s="31" t="s">
        <v>2223</v>
      </c>
      <c r="J705" s="23" t="s">
        <v>1861</v>
      </c>
      <c r="K705" s="292">
        <v>1</v>
      </c>
    </row>
    <row r="706" spans="1:11" ht="15" customHeight="1" x14ac:dyDescent="0.4">
      <c r="A706" s="23" t="str">
        <v>髄膜脳瘤</v>
      </c>
      <c r="B706" s="23" t="str">
        <v>シート8　（シート9～10には記入しない）</v>
      </c>
      <c r="C706" s="24" t="str">
        <v>病弱</v>
      </c>
      <c r="D706" s="24" t="str">
        <v>なし</v>
      </c>
      <c r="G706" s="31" t="s">
        <v>899</v>
      </c>
      <c r="H706" s="24" t="s">
        <v>2246</v>
      </c>
      <c r="I706" s="31" t="s">
        <v>2223</v>
      </c>
      <c r="J706" s="23" t="s">
        <v>1861</v>
      </c>
      <c r="K706" s="292">
        <v>1</v>
      </c>
    </row>
    <row r="707" spans="1:11" ht="15" customHeight="1" x14ac:dyDescent="0.4">
      <c r="A707" s="23" t="str">
        <v>脊髄髄膜瘤</v>
      </c>
      <c r="B707" s="23" t="str">
        <v>シート8　（シート9～10には記入しない）</v>
      </c>
      <c r="C707" s="24" t="str">
        <v>病弱</v>
      </c>
      <c r="D707" s="24" t="str">
        <v>なし</v>
      </c>
      <c r="G707" s="31" t="s">
        <v>926</v>
      </c>
      <c r="H707" s="24" t="s">
        <v>2246</v>
      </c>
      <c r="I707" s="31" t="s">
        <v>2223</v>
      </c>
      <c r="J707" s="23" t="s">
        <v>1861</v>
      </c>
      <c r="K707" s="292">
        <v>1</v>
      </c>
    </row>
    <row r="708" spans="1:11" ht="15" customHeight="1" x14ac:dyDescent="0.4">
      <c r="A708" s="23" t="str">
        <v>脊髄脂肪腫</v>
      </c>
      <c r="B708" s="23" t="str">
        <v>シート8　（シート9～10には記入しない）</v>
      </c>
      <c r="C708" s="24" t="str">
        <v>病弱</v>
      </c>
      <c r="D708" s="24" t="str">
        <v>なし</v>
      </c>
      <c r="G708" s="31" t="s">
        <v>924</v>
      </c>
      <c r="H708" s="24" t="s">
        <v>2246</v>
      </c>
      <c r="I708" s="32" t="s">
        <v>2223</v>
      </c>
      <c r="J708" s="23" t="s">
        <v>1861</v>
      </c>
      <c r="K708" s="292">
        <v>1</v>
      </c>
    </row>
    <row r="709" spans="1:11" ht="15" customHeight="1" x14ac:dyDescent="0.4">
      <c r="A709" s="23" t="str">
        <v>仙尾部奇形腫</v>
      </c>
      <c r="B709" s="23" t="str">
        <v>シート8　（シート9～10には記入しない）</v>
      </c>
      <c r="C709" s="24" t="str">
        <v>病弱</v>
      </c>
      <c r="D709" s="24" t="str">
        <v>なし</v>
      </c>
      <c r="G709" s="31" t="s">
        <v>936</v>
      </c>
      <c r="H709" s="24" t="s">
        <v>2246</v>
      </c>
      <c r="I709" s="31" t="s">
        <v>2223</v>
      </c>
      <c r="J709" s="23" t="s">
        <v>1861</v>
      </c>
      <c r="K709" s="292">
        <v>1</v>
      </c>
    </row>
    <row r="710" spans="1:11" ht="15" customHeight="1" x14ac:dyDescent="0.4">
      <c r="A710" s="23" t="str">
        <v>滑脳症</v>
      </c>
      <c r="B710" s="23" t="str">
        <v>シート8　（シート9～10には記入しない）</v>
      </c>
      <c r="C710" s="24" t="str">
        <v>病弱</v>
      </c>
      <c r="D710" s="24" t="str">
        <v>なし</v>
      </c>
      <c r="G710" s="31" t="s">
        <v>481</v>
      </c>
      <c r="H710" s="24" t="s">
        <v>2246</v>
      </c>
      <c r="I710" s="31" t="s">
        <v>2223</v>
      </c>
      <c r="J710" s="23" t="s">
        <v>1861</v>
      </c>
      <c r="K710" s="292">
        <v>1</v>
      </c>
    </row>
    <row r="711" spans="1:11" ht="15" customHeight="1" x14ac:dyDescent="0.4">
      <c r="A711" s="23" t="str">
        <v>裂脳症</v>
      </c>
      <c r="B711" s="23" t="str">
        <v>シート8　（シート9～10には記入しない）</v>
      </c>
      <c r="C711" s="24" t="str">
        <v>病弱</v>
      </c>
      <c r="D711" s="24" t="str">
        <v>なし</v>
      </c>
      <c r="G711" s="31" t="s">
        <v>1412</v>
      </c>
      <c r="H711" s="24" t="s">
        <v>2246</v>
      </c>
      <c r="I711" s="31" t="s">
        <v>2223</v>
      </c>
      <c r="J711" s="23" t="s">
        <v>1861</v>
      </c>
      <c r="K711" s="292">
        <v>1</v>
      </c>
    </row>
    <row r="712" spans="1:11" ht="15" customHeight="1" x14ac:dyDescent="0.4">
      <c r="A712" s="23" t="str">
        <v>全前脳胞症</v>
      </c>
      <c r="B712" s="23" t="str">
        <v>シート8　（シート9～10には記入しない）</v>
      </c>
      <c r="C712" s="24" t="str">
        <v>病弱</v>
      </c>
      <c r="D712" s="24" t="str">
        <v>なし</v>
      </c>
      <c r="G712" s="31" t="s">
        <v>1010</v>
      </c>
      <c r="H712" s="24" t="s">
        <v>2246</v>
      </c>
      <c r="I712" s="31" t="s">
        <v>2223</v>
      </c>
      <c r="J712" s="23" t="s">
        <v>1861</v>
      </c>
      <c r="K712" s="292">
        <v>1</v>
      </c>
    </row>
    <row r="713" spans="1:11" ht="15" customHeight="1" x14ac:dyDescent="0.4">
      <c r="A713" s="23" t="str">
        <v>中隔視神経形成異常症</v>
      </c>
      <c r="B713" s="23" t="str">
        <v>シート8　（シート9～10には記入しない）</v>
      </c>
      <c r="C713" s="24" t="str">
        <v>病弱</v>
      </c>
      <c r="D713" s="24" t="str">
        <v>なし</v>
      </c>
      <c r="G713" s="31" t="s">
        <v>1093</v>
      </c>
      <c r="H713" s="24" t="s">
        <v>2246</v>
      </c>
      <c r="I713" s="31" t="s">
        <v>2223</v>
      </c>
      <c r="J713" s="23" t="s">
        <v>1861</v>
      </c>
      <c r="K713" s="292">
        <v>1</v>
      </c>
    </row>
    <row r="714" spans="1:11" ht="15" customHeight="1" x14ac:dyDescent="0.4">
      <c r="A714" s="23" t="str">
        <v>ドモルシア症候群</v>
      </c>
      <c r="B714" s="23" t="str">
        <v>シート8　（シート9～10には記入しない）</v>
      </c>
      <c r="C714" s="24" t="str">
        <v>病弱</v>
      </c>
      <c r="D714" s="24" t="str">
        <v>なし</v>
      </c>
      <c r="G714" s="31" t="s">
        <v>247</v>
      </c>
      <c r="H714" s="24" t="s">
        <v>2246</v>
      </c>
      <c r="I714" s="31" t="s">
        <v>2223</v>
      </c>
      <c r="J714" s="23" t="s">
        <v>1861</v>
      </c>
      <c r="K714" s="292">
        <v>1</v>
      </c>
    </row>
    <row r="715" spans="1:11" ht="15" customHeight="1" x14ac:dyDescent="0.4">
      <c r="A715" s="23" t="str">
        <v>ダンディー・ウォーカー症候群</v>
      </c>
      <c r="B715" s="23" t="str">
        <v>シート8　（シート9～10には記入しない）</v>
      </c>
      <c r="C715" s="24" t="str">
        <v>病弱</v>
      </c>
      <c r="D715" s="24" t="str">
        <v>なし</v>
      </c>
      <c r="G715" s="31" t="s">
        <v>230</v>
      </c>
      <c r="H715" s="24" t="s">
        <v>2246</v>
      </c>
      <c r="I715" s="31" t="s">
        <v>2223</v>
      </c>
      <c r="J715" s="23" t="s">
        <v>1861</v>
      </c>
      <c r="K715" s="292">
        <v>1</v>
      </c>
    </row>
    <row r="716" spans="1:11" ht="15" customHeight="1" x14ac:dyDescent="0.4">
      <c r="A716" s="23" t="str">
        <v>先天性水頭症</v>
      </c>
      <c r="B716" s="23" t="str">
        <v>シート8　（シート9～10には記入しない）</v>
      </c>
      <c r="C716" s="24" t="str">
        <v>病弱</v>
      </c>
      <c r="D716" s="24" t="str">
        <v>なし</v>
      </c>
      <c r="G716" s="31" t="s">
        <v>970</v>
      </c>
      <c r="H716" s="24" t="s">
        <v>2246</v>
      </c>
      <c r="I716" s="31" t="s">
        <v>2223</v>
      </c>
      <c r="J716" s="23" t="s">
        <v>1861</v>
      </c>
      <c r="K716" s="292">
        <v>1</v>
      </c>
    </row>
    <row r="717" spans="1:11" ht="15" customHeight="1" x14ac:dyDescent="0.4">
      <c r="A717" s="23" t="str">
        <v>巨脳症</v>
      </c>
      <c r="B717" s="23" t="str">
        <v>シート8　（シート9～10には記入しない）</v>
      </c>
      <c r="C717" s="24" t="str">
        <v>病弱</v>
      </c>
      <c r="D717" s="24" t="str">
        <v>なし</v>
      </c>
      <c r="G717" s="31" t="s">
        <v>1779</v>
      </c>
      <c r="H717" s="24" t="s">
        <v>2246</v>
      </c>
      <c r="I717" s="31" t="s">
        <v>2223</v>
      </c>
      <c r="J717" s="23" t="s">
        <v>1861</v>
      </c>
      <c r="K717" s="292">
        <v>1</v>
      </c>
    </row>
    <row r="718" spans="1:11" ht="15" customHeight="1" x14ac:dyDescent="0.4">
      <c r="A718" s="23" t="str">
        <v>毛細血管奇形症候群</v>
      </c>
      <c r="B718" s="23" t="str">
        <v>シート8　（シート9～10には記入しない）</v>
      </c>
      <c r="C718" s="24" t="str">
        <v>病弱</v>
      </c>
      <c r="D718" s="24" t="str">
        <v>なし</v>
      </c>
      <c r="G718" s="31" t="s">
        <v>1780</v>
      </c>
      <c r="H718" s="24" t="s">
        <v>2246</v>
      </c>
      <c r="I718" s="32" t="s">
        <v>2223</v>
      </c>
      <c r="J718" s="23" t="s">
        <v>1861</v>
      </c>
      <c r="K718" s="292">
        <v>1</v>
      </c>
    </row>
    <row r="719" spans="1:11" ht="15" customHeight="1" x14ac:dyDescent="0.4">
      <c r="A719" s="23" t="str">
        <v>ＣＡＳＫ異常症</v>
      </c>
      <c r="B719" s="23" t="str">
        <v>シート8　（シート9～10には記入しない）</v>
      </c>
      <c r="C719" s="24" t="str">
        <v>病弱</v>
      </c>
      <c r="D719" s="24" t="str">
        <v>なし</v>
      </c>
      <c r="G719" s="31" t="s">
        <v>1781</v>
      </c>
      <c r="H719" s="24" t="s">
        <v>2246</v>
      </c>
      <c r="I719" s="32" t="s">
        <v>2223</v>
      </c>
      <c r="J719" s="23" t="s">
        <v>1861</v>
      </c>
      <c r="K719" s="292">
        <v>1</v>
      </c>
    </row>
    <row r="720" spans="1:11" ht="15" customHeight="1" x14ac:dyDescent="0.4">
      <c r="A720" s="23" t="str">
        <v>片側巨脳症</v>
      </c>
      <c r="B720" s="23" t="str">
        <v>シート8　（シート9～10には記入しない）</v>
      </c>
      <c r="C720" s="24" t="str">
        <v>病弱</v>
      </c>
      <c r="D720" s="24" t="str">
        <v>なし</v>
      </c>
      <c r="G720" s="31" t="s">
        <v>1303</v>
      </c>
      <c r="H720" s="24" t="s">
        <v>2246</v>
      </c>
      <c r="I720" s="32" t="s">
        <v>2223</v>
      </c>
      <c r="J720" s="23" t="s">
        <v>1861</v>
      </c>
      <c r="K720" s="292">
        <v>1</v>
      </c>
    </row>
    <row r="721" spans="1:11" ht="15" customHeight="1" x14ac:dyDescent="0.4">
      <c r="A721" s="23" t="str">
        <v>ジュベール症候群関連疾患</v>
      </c>
      <c r="B721" s="23" t="str">
        <v>シート8　（シート9～10には記入しない）</v>
      </c>
      <c r="C721" s="24" t="str">
        <v>病弱</v>
      </c>
      <c r="D721" s="24" t="str">
        <v>なし</v>
      </c>
      <c r="G721" s="31" t="s">
        <v>1782</v>
      </c>
      <c r="H721" s="24" t="s">
        <v>2246</v>
      </c>
      <c r="I721" s="32" t="s">
        <v>2223</v>
      </c>
      <c r="J721" s="23" t="s">
        <v>1861</v>
      </c>
      <c r="K721" s="292">
        <v>1</v>
      </c>
    </row>
    <row r="722" spans="1:11" ht="15" customHeight="1" x14ac:dyDescent="0.4">
      <c r="A722" s="23" t="str">
        <v>レット症候群</v>
      </c>
      <c r="B722" s="23" t="str">
        <v>シート8　（シート9～10には記入しない）</v>
      </c>
      <c r="C722" s="24" t="str">
        <v>病弱</v>
      </c>
      <c r="D722" s="24" t="str">
        <v>なし</v>
      </c>
      <c r="G722" s="31" t="s">
        <v>383</v>
      </c>
      <c r="H722" s="24" t="s">
        <v>2246</v>
      </c>
      <c r="I722" s="32" t="s">
        <v>2223</v>
      </c>
      <c r="J722" s="23" t="s">
        <v>1861</v>
      </c>
      <c r="K722" s="292">
        <v>1</v>
      </c>
    </row>
    <row r="723" spans="1:11" ht="15" customHeight="1" x14ac:dyDescent="0.4">
      <c r="A723" s="23" t="str">
        <v>結節性硬化症</v>
      </c>
      <c r="B723" s="23" t="str">
        <v>シート8　（シート9～10には記入しない）</v>
      </c>
      <c r="C723" s="24" t="str">
        <v>病弱</v>
      </c>
      <c r="D723" s="24" t="str">
        <v>なし</v>
      </c>
      <c r="G723" s="31" t="s">
        <v>1783</v>
      </c>
      <c r="H723" s="24" t="s">
        <v>2246</v>
      </c>
      <c r="I723" s="32" t="s">
        <v>2223</v>
      </c>
      <c r="J723" s="23" t="s">
        <v>1861</v>
      </c>
      <c r="K723" s="292">
        <v>1</v>
      </c>
    </row>
    <row r="724" spans="1:11" ht="15" customHeight="1" x14ac:dyDescent="0.4">
      <c r="A724" s="23" t="str">
        <v>神経皮膚黒色症</v>
      </c>
      <c r="B724" s="23" t="str">
        <v>シート8　（シート9～10には記入しない）</v>
      </c>
      <c r="C724" s="24" t="str">
        <v>病弱</v>
      </c>
      <c r="D724" s="24" t="str">
        <v>なし</v>
      </c>
      <c r="G724" s="31" t="s">
        <v>872</v>
      </c>
      <c r="H724" s="24" t="s">
        <v>2246</v>
      </c>
      <c r="I724" s="32" t="s">
        <v>2223</v>
      </c>
      <c r="J724" s="23" t="s">
        <v>1861</v>
      </c>
      <c r="K724" s="292">
        <v>1</v>
      </c>
    </row>
    <row r="725" spans="1:11" ht="15" customHeight="1" x14ac:dyDescent="0.4">
      <c r="A725" s="23" t="str">
        <v>ゴーリン症候群</v>
      </c>
      <c r="B725" s="23" t="str">
        <v>シート8　（シート9～10には記入しない）</v>
      </c>
      <c r="C725" s="24" t="str">
        <v>病弱</v>
      </c>
      <c r="D725" s="24" t="str">
        <v>なし</v>
      </c>
      <c r="G725" s="31" t="s">
        <v>178</v>
      </c>
      <c r="H725" s="24" t="s">
        <v>2246</v>
      </c>
      <c r="I725" s="32" t="s">
        <v>2223</v>
      </c>
      <c r="J725" s="23" t="s">
        <v>1861</v>
      </c>
      <c r="K725" s="292">
        <v>1</v>
      </c>
    </row>
    <row r="726" spans="1:11" ht="15" customHeight="1" x14ac:dyDescent="0.4">
      <c r="A726" s="23" t="str">
        <v>基底細胞母斑症候群</v>
      </c>
      <c r="B726" s="23" t="str">
        <v>シート8　（シート9～10には記入しない）</v>
      </c>
      <c r="C726" s="24" t="str">
        <v>病弱</v>
      </c>
      <c r="D726" s="24" t="str">
        <v>なし</v>
      </c>
      <c r="G726" s="31" t="s">
        <v>512</v>
      </c>
      <c r="H726" s="24" t="s">
        <v>2246</v>
      </c>
      <c r="I726" s="32" t="s">
        <v>2223</v>
      </c>
      <c r="J726" s="23" t="s">
        <v>1861</v>
      </c>
      <c r="K726" s="292">
        <v>1</v>
      </c>
    </row>
    <row r="727" spans="1:11" ht="15" customHeight="1" x14ac:dyDescent="0.4">
      <c r="A727" s="23" t="str">
        <v>フォンヒッペル・リンドウ病</v>
      </c>
      <c r="B727" s="23" t="str">
        <v>シート8　（シート9～10には記入しない）</v>
      </c>
      <c r="C727" s="24" t="str">
        <v>病弱</v>
      </c>
      <c r="D727" s="24" t="str">
        <v>なし</v>
      </c>
      <c r="G727" s="31" t="s">
        <v>301</v>
      </c>
      <c r="H727" s="24" t="s">
        <v>2246</v>
      </c>
      <c r="I727" s="32" t="s">
        <v>2223</v>
      </c>
      <c r="J727" s="23" t="s">
        <v>1861</v>
      </c>
      <c r="K727" s="292">
        <v>1</v>
      </c>
    </row>
    <row r="728" spans="1:11" ht="15" customHeight="1" x14ac:dyDescent="0.4">
      <c r="A728" s="23" t="str">
        <v>スタージ・ウェーバー症候群</v>
      </c>
      <c r="B728" s="23" t="str">
        <v>シート8　（シート9～10には記入しない）</v>
      </c>
      <c r="C728" s="24" t="str">
        <v>病弱</v>
      </c>
      <c r="D728" s="24" t="str">
        <v>なし</v>
      </c>
      <c r="G728" s="31" t="s">
        <v>214</v>
      </c>
      <c r="H728" s="24" t="s">
        <v>2246</v>
      </c>
      <c r="I728" s="32" t="s">
        <v>2223</v>
      </c>
      <c r="J728" s="23" t="s">
        <v>1861</v>
      </c>
      <c r="K728" s="292">
        <v>1</v>
      </c>
    </row>
    <row r="729" spans="1:11" ht="15" customHeight="1" x14ac:dyDescent="0.4">
      <c r="A729" s="23" t="str">
        <v>ウェルナー症候群</v>
      </c>
      <c r="B729" s="23" t="str">
        <v>シート8　（シート9～10には記入しない）</v>
      </c>
      <c r="C729" s="24" t="str">
        <v>病弱</v>
      </c>
      <c r="D729" s="24" t="str">
        <v>なし</v>
      </c>
      <c r="G729" s="31" t="s">
        <v>1784</v>
      </c>
      <c r="H729" s="24" t="s">
        <v>2246</v>
      </c>
      <c r="I729" s="32" t="s">
        <v>2223</v>
      </c>
      <c r="J729" s="23" t="s">
        <v>1861</v>
      </c>
      <c r="K729" s="292">
        <v>1</v>
      </c>
    </row>
    <row r="730" spans="1:11" ht="15" customHeight="1" x14ac:dyDescent="0.4">
      <c r="A730" s="23" t="str">
        <v>コケイン症候群</v>
      </c>
      <c r="B730" s="23" t="str">
        <v>シート8　（シート9～10には記入しない）</v>
      </c>
      <c r="C730" s="24" t="str">
        <v>病弱</v>
      </c>
      <c r="D730" s="24" t="str">
        <v>なし</v>
      </c>
      <c r="G730" s="31" t="s">
        <v>1785</v>
      </c>
      <c r="H730" s="24" t="s">
        <v>2246</v>
      </c>
      <c r="I730" s="32" t="s">
        <v>2223</v>
      </c>
      <c r="J730" s="23" t="s">
        <v>1861</v>
      </c>
      <c r="K730" s="292">
        <v>1</v>
      </c>
    </row>
    <row r="731" spans="1:11" ht="15" customHeight="1" x14ac:dyDescent="0.4">
      <c r="A731" s="23" t="str">
        <v>ハッチンソン・ギルフォード症候群</v>
      </c>
      <c r="B731" s="23" t="str">
        <v>シート8　（シート9～10には記入しない）</v>
      </c>
      <c r="C731" s="24" t="str">
        <v>病弱</v>
      </c>
      <c r="D731" s="24" t="str">
        <v>なし</v>
      </c>
      <c r="G731" s="24" t="s">
        <v>1786</v>
      </c>
      <c r="H731" s="24" t="s">
        <v>2246</v>
      </c>
      <c r="I731" s="32" t="s">
        <v>2223</v>
      </c>
      <c r="J731" s="23" t="s">
        <v>1861</v>
      </c>
      <c r="K731" s="292">
        <v>1</v>
      </c>
    </row>
    <row r="732" spans="1:11" ht="15" customHeight="1" x14ac:dyDescent="0.4">
      <c r="A732" s="23" t="str">
        <v>カナバン病</v>
      </c>
      <c r="B732" s="23" t="str">
        <v>シート8　（シート9～10には記入しない）</v>
      </c>
      <c r="C732" s="24" t="str">
        <v>病弱</v>
      </c>
      <c r="D732" s="24" t="str">
        <v>なし</v>
      </c>
      <c r="G732" s="24" t="s">
        <v>133</v>
      </c>
      <c r="H732" s="24" t="s">
        <v>2246</v>
      </c>
      <c r="I732" s="32" t="s">
        <v>2223</v>
      </c>
      <c r="J732" s="23" t="s">
        <v>1861</v>
      </c>
      <c r="K732" s="292">
        <v>1</v>
      </c>
    </row>
    <row r="733" spans="1:11" ht="15" customHeight="1" x14ac:dyDescent="0.4">
      <c r="A733" s="23" t="str">
        <v>アレキサンダー病</v>
      </c>
      <c r="B733" s="23" t="str">
        <v>シート8　（シート9～10には記入しない）</v>
      </c>
      <c r="C733" s="24" t="str">
        <v>病弱</v>
      </c>
      <c r="D733" s="24" t="str">
        <v>なし</v>
      </c>
      <c r="G733" s="31" t="s">
        <v>90</v>
      </c>
      <c r="H733" s="24" t="s">
        <v>2246</v>
      </c>
      <c r="I733" s="32" t="s">
        <v>2223</v>
      </c>
      <c r="J733" s="23" t="s">
        <v>1861</v>
      </c>
      <c r="K733" s="292">
        <v>1</v>
      </c>
    </row>
    <row r="734" spans="1:11" ht="15" customHeight="1" x14ac:dyDescent="0.4">
      <c r="A734" s="23" t="str">
        <v>先天性大脳白質形成不全症</v>
      </c>
      <c r="B734" s="23" t="str">
        <v>シート8　（シート9～10には記入しない）</v>
      </c>
      <c r="C734" s="24" t="str">
        <v>病弱</v>
      </c>
      <c r="D734" s="24" t="str">
        <v>なし</v>
      </c>
      <c r="G734" s="31" t="s">
        <v>975</v>
      </c>
      <c r="H734" s="24" t="s">
        <v>2246</v>
      </c>
      <c r="I734" s="32" t="s">
        <v>2223</v>
      </c>
      <c r="J734" s="23" t="s">
        <v>1861</v>
      </c>
      <c r="K734" s="292">
        <v>1</v>
      </c>
    </row>
    <row r="735" spans="1:11" ht="15" customHeight="1" x14ac:dyDescent="0.4">
      <c r="A735" s="23" t="str">
        <v>皮質下嚢胞をもつ大頭型白質脳症</v>
      </c>
      <c r="B735" s="23" t="str">
        <v>シート8　（シート9～10には記入しない）</v>
      </c>
      <c r="C735" s="24" t="str">
        <v>病弱</v>
      </c>
      <c r="D735" s="24" t="str">
        <v>なし</v>
      </c>
      <c r="G735" s="31" t="s">
        <v>1244</v>
      </c>
      <c r="H735" s="24" t="s">
        <v>2246</v>
      </c>
      <c r="I735" s="32" t="s">
        <v>2223</v>
      </c>
      <c r="J735" s="23" t="s">
        <v>1861</v>
      </c>
      <c r="K735" s="292">
        <v>1</v>
      </c>
    </row>
    <row r="736" spans="1:11" ht="15" customHeight="1" x14ac:dyDescent="0.4">
      <c r="A736" s="23" t="str">
        <v>白質消失症</v>
      </c>
      <c r="B736" s="23" t="str">
        <v>シート8　（シート9～10には記入しない）</v>
      </c>
      <c r="C736" s="24" t="str">
        <v>病弱</v>
      </c>
      <c r="D736" s="24" t="str">
        <v>なし</v>
      </c>
      <c r="G736" s="31" t="s">
        <v>1787</v>
      </c>
      <c r="H736" s="24" t="s">
        <v>2246</v>
      </c>
      <c r="I736" s="31" t="s">
        <v>2223</v>
      </c>
      <c r="J736" s="23" t="s">
        <v>1861</v>
      </c>
      <c r="K736" s="292">
        <v>1</v>
      </c>
    </row>
    <row r="737" spans="1:11" ht="15" customHeight="1" x14ac:dyDescent="0.4">
      <c r="A737" s="23" t="str">
        <v>ＡＴＲ-Ｘ症候群</v>
      </c>
      <c r="B737" s="23" t="str">
        <v>シート8　（シート9～10には記入しない）</v>
      </c>
      <c r="C737" s="24" t="str">
        <v>病弱</v>
      </c>
      <c r="D737" s="24" t="str">
        <v>なし</v>
      </c>
      <c r="G737" s="31" t="s">
        <v>1788</v>
      </c>
      <c r="H737" s="24" t="s">
        <v>2246</v>
      </c>
      <c r="I737" s="32" t="s">
        <v>2223</v>
      </c>
      <c r="J737" s="23" t="s">
        <v>1861</v>
      </c>
      <c r="K737" s="292">
        <v>1</v>
      </c>
    </row>
    <row r="738" spans="1:11" ht="15" customHeight="1" x14ac:dyDescent="0.4">
      <c r="A738" s="23" t="str">
        <v>ＤＤＸ３Ｘ関連神経発達異常症</v>
      </c>
      <c r="B738" s="23" t="str">
        <v>シート8　（シート9～10には記入しない）</v>
      </c>
      <c r="C738" s="24" t="str">
        <v>病弱</v>
      </c>
      <c r="D738" s="24" t="str">
        <v>なし</v>
      </c>
      <c r="G738" s="31" t="s">
        <v>1789</v>
      </c>
      <c r="H738" s="24" t="s">
        <v>2246</v>
      </c>
      <c r="I738" s="32" t="s">
        <v>2223</v>
      </c>
      <c r="J738" s="23" t="s">
        <v>1861</v>
      </c>
      <c r="K738" s="292">
        <v>1</v>
      </c>
    </row>
    <row r="739" spans="1:11" ht="15" customHeight="1" x14ac:dyDescent="0.4">
      <c r="A739" s="23" t="str">
        <v>先天性グリコシル化異常症</v>
      </c>
      <c r="B739" s="23" t="str">
        <v>シート8　（シート9～10には記入しない）</v>
      </c>
      <c r="C739" s="24" t="str">
        <v>病弱</v>
      </c>
      <c r="D739" s="24" t="str">
        <v>なし</v>
      </c>
      <c r="G739" s="31" t="s">
        <v>1790</v>
      </c>
      <c r="H739" s="24" t="s">
        <v>2246</v>
      </c>
      <c r="I739" s="32" t="s">
        <v>2223</v>
      </c>
      <c r="J739" s="23" t="s">
        <v>1861</v>
      </c>
      <c r="K739" s="292">
        <v>1</v>
      </c>
    </row>
    <row r="740" spans="1:11" ht="15" customHeight="1" x14ac:dyDescent="0.4">
      <c r="A740" s="23" t="str">
        <v>脳クレアチン欠乏症候群</v>
      </c>
      <c r="B740" s="23" t="str">
        <v>シート8　（シート9～10には記入しない）</v>
      </c>
      <c r="C740" s="24" t="str">
        <v>病弱</v>
      </c>
      <c r="D740" s="24" t="str">
        <v>なし</v>
      </c>
      <c r="G740" s="31" t="s">
        <v>1197</v>
      </c>
      <c r="H740" s="24" t="s">
        <v>2246</v>
      </c>
      <c r="I740" s="32" t="s">
        <v>2223</v>
      </c>
      <c r="J740" s="23" t="s">
        <v>1861</v>
      </c>
      <c r="K740" s="292">
        <v>1</v>
      </c>
    </row>
    <row r="741" spans="1:11" ht="15" customHeight="1" x14ac:dyDescent="0.4">
      <c r="A741" s="23" t="str">
        <v>非症候性頭蓋骨縫合早期癒合症</v>
      </c>
      <c r="B741" s="23" t="str">
        <v>シート8　（シート9～10には記入しない）</v>
      </c>
      <c r="C741" s="24" t="str">
        <v>病弱</v>
      </c>
      <c r="D741" s="24" t="str">
        <v>なし</v>
      </c>
      <c r="G741" s="31" t="s">
        <v>1251</v>
      </c>
      <c r="H741" s="24" t="s">
        <v>2246</v>
      </c>
      <c r="I741" s="32" t="s">
        <v>2223</v>
      </c>
      <c r="J741" s="23" t="s">
        <v>1861</v>
      </c>
      <c r="K741" s="292">
        <v>1</v>
      </c>
    </row>
    <row r="742" spans="1:11" ht="15" customHeight="1" x14ac:dyDescent="0.4">
      <c r="A742" s="23" t="str">
        <v>アペール症候群</v>
      </c>
      <c r="B742" s="23" t="str">
        <v>シート8　（シート9～10には記入しない）</v>
      </c>
      <c r="C742" s="24" t="str">
        <v>病弱</v>
      </c>
      <c r="D742" s="24" t="str">
        <v>なし</v>
      </c>
      <c r="G742" s="31" t="s">
        <v>1791</v>
      </c>
      <c r="H742" s="24" t="s">
        <v>2246</v>
      </c>
      <c r="I742" s="32" t="s">
        <v>2223</v>
      </c>
      <c r="J742" s="23" t="s">
        <v>1861</v>
      </c>
      <c r="K742" s="292">
        <v>1</v>
      </c>
    </row>
    <row r="743" spans="1:11" ht="15" customHeight="1" x14ac:dyDescent="0.4">
      <c r="A743" s="23" t="str">
        <v>クルーゾン病</v>
      </c>
      <c r="B743" s="23" t="str">
        <v>シート8　（シート9～10には記入しない）</v>
      </c>
      <c r="C743" s="24" t="str">
        <v>病弱</v>
      </c>
      <c r="D743" s="24" t="str">
        <v>なし</v>
      </c>
      <c r="G743" s="31" t="s">
        <v>158</v>
      </c>
      <c r="H743" s="24" t="s">
        <v>2246</v>
      </c>
      <c r="I743" s="32" t="s">
        <v>2223</v>
      </c>
      <c r="J743" s="23" t="s">
        <v>1861</v>
      </c>
      <c r="K743" s="292">
        <v>1</v>
      </c>
    </row>
    <row r="744" spans="1:11" ht="15" customHeight="1" x14ac:dyDescent="0.4">
      <c r="A744" s="23" t="str">
        <v>重度頭蓋骨早期癒合症</v>
      </c>
      <c r="B744" s="23" t="str">
        <v>シート8　（シート9～10には記入しない）</v>
      </c>
      <c r="C744" s="24" t="str">
        <v>病弱</v>
      </c>
      <c r="D744" s="24" t="str">
        <v>なし</v>
      </c>
      <c r="G744" s="31" t="s">
        <v>1792</v>
      </c>
      <c r="H744" s="24" t="s">
        <v>2246</v>
      </c>
      <c r="I744" s="32" t="s">
        <v>2223</v>
      </c>
      <c r="J744" s="23" t="s">
        <v>1861</v>
      </c>
      <c r="K744" s="292">
        <v>1</v>
      </c>
    </row>
    <row r="745" spans="1:11" ht="15" customHeight="1" x14ac:dyDescent="0.4">
      <c r="A745" s="23" t="str">
        <v>もやもや病</v>
      </c>
      <c r="B745" s="23" t="str">
        <v>シート8　（シート9～10には記入しない）</v>
      </c>
      <c r="C745" s="24" t="str">
        <v>病弱</v>
      </c>
      <c r="D745" s="24" t="str">
        <v>なし</v>
      </c>
      <c r="G745" s="24" t="s">
        <v>354</v>
      </c>
      <c r="H745" s="24" t="s">
        <v>2246</v>
      </c>
      <c r="I745" s="32" t="s">
        <v>2223</v>
      </c>
      <c r="J745" s="23" t="s">
        <v>1861</v>
      </c>
      <c r="K745" s="292">
        <v>1</v>
      </c>
    </row>
    <row r="746" spans="1:11" ht="15" customHeight="1" x14ac:dyDescent="0.4">
      <c r="A746" s="23" t="str">
        <v>脳動静脈奇形</v>
      </c>
      <c r="B746" s="23" t="str">
        <v>シート8　（シート9～10には記入しない）</v>
      </c>
      <c r="C746" s="24" t="str">
        <v>病弱</v>
      </c>
      <c r="D746" s="24" t="str">
        <v>なし</v>
      </c>
      <c r="G746" s="31" t="s">
        <v>1793</v>
      </c>
      <c r="H746" s="24" t="s">
        <v>2246</v>
      </c>
      <c r="I746" s="32" t="s">
        <v>2223</v>
      </c>
      <c r="J746" s="23" t="s">
        <v>1861</v>
      </c>
      <c r="K746" s="292">
        <v>1</v>
      </c>
    </row>
    <row r="747" spans="1:11" ht="15" customHeight="1" x14ac:dyDescent="0.4">
      <c r="A747" s="23" t="str">
        <v>海綿状血管腫（脳脊髄）</v>
      </c>
      <c r="B747" s="23" t="str">
        <v>シート8　（シート9～10には記入しない）</v>
      </c>
      <c r="C747" s="24" t="str">
        <v>病弱</v>
      </c>
      <c r="D747" s="24" t="str">
        <v>なし</v>
      </c>
      <c r="G747" s="31" t="s">
        <v>1794</v>
      </c>
      <c r="H747" s="24" t="s">
        <v>2246</v>
      </c>
      <c r="I747" s="32" t="s">
        <v>2223</v>
      </c>
      <c r="J747" s="23" t="s">
        <v>1861</v>
      </c>
      <c r="K747" s="292">
        <v>1</v>
      </c>
    </row>
    <row r="748" spans="1:11" ht="15" customHeight="1" x14ac:dyDescent="0.4">
      <c r="A748" s="23" t="str">
        <v>脊髄性筋萎縮症</v>
      </c>
      <c r="B748" s="23" t="str">
        <v>シート8　（シート9～10には記入しない）</v>
      </c>
      <c r="C748" s="24" t="str">
        <v>病弱</v>
      </c>
      <c r="D748" s="24" t="str">
        <v>なし</v>
      </c>
      <c r="G748" s="31" t="s">
        <v>927</v>
      </c>
      <c r="H748" s="24" t="s">
        <v>2246</v>
      </c>
      <c r="I748" s="32" t="s">
        <v>2223</v>
      </c>
      <c r="J748" s="23" t="s">
        <v>1861</v>
      </c>
      <c r="K748" s="292">
        <v>1</v>
      </c>
    </row>
    <row r="749" spans="1:11" ht="15" customHeight="1" x14ac:dyDescent="0.4">
      <c r="A749" s="23" t="str">
        <v>先天性無痛無汗症</v>
      </c>
      <c r="B749" s="23" t="str">
        <v>シート8　（シート9～10には記入しない）</v>
      </c>
      <c r="C749" s="24" t="str">
        <v>病弱</v>
      </c>
      <c r="D749" s="24" t="str">
        <v>なし</v>
      </c>
      <c r="G749" s="31" t="s">
        <v>986</v>
      </c>
      <c r="H749" s="24" t="s">
        <v>2246</v>
      </c>
      <c r="I749" s="32" t="s">
        <v>2223</v>
      </c>
      <c r="J749" s="23" t="s">
        <v>1861</v>
      </c>
      <c r="K749" s="292">
        <v>1</v>
      </c>
    </row>
    <row r="750" spans="1:11" ht="15" customHeight="1" x14ac:dyDescent="0.4">
      <c r="A750" s="23" t="str">
        <v>遺伝性運動感覚ニューロパチー</v>
      </c>
      <c r="B750" s="23" t="str">
        <v>シート8　（シート9～10には記入しない）</v>
      </c>
      <c r="C750" s="24" t="str">
        <v>病弱</v>
      </c>
      <c r="D750" s="24" t="str">
        <v>なし</v>
      </c>
      <c r="G750" s="31" t="s">
        <v>413</v>
      </c>
      <c r="H750" s="24" t="s">
        <v>2246</v>
      </c>
      <c r="I750" s="32" t="s">
        <v>2223</v>
      </c>
      <c r="J750" s="23" t="s">
        <v>1861</v>
      </c>
      <c r="K750" s="292">
        <v>1</v>
      </c>
    </row>
    <row r="751" spans="1:11" ht="15" customHeight="1" x14ac:dyDescent="0.4">
      <c r="A751" s="23" t="str">
        <v>デュシェンヌ型筋ジストロフィー</v>
      </c>
      <c r="B751" s="23" t="str">
        <v>シート8　（シート9～10には記入しない）</v>
      </c>
      <c r="C751" s="24" t="str">
        <v>病弱</v>
      </c>
      <c r="D751" s="24" t="str">
        <v>なし</v>
      </c>
      <c r="G751" s="31" t="s">
        <v>238</v>
      </c>
      <c r="H751" s="24" t="s">
        <v>2246</v>
      </c>
      <c r="I751" s="32" t="s">
        <v>2223</v>
      </c>
      <c r="J751" s="23" t="s">
        <v>1861</v>
      </c>
      <c r="K751" s="292">
        <v>1</v>
      </c>
    </row>
    <row r="752" spans="1:11" ht="15" customHeight="1" x14ac:dyDescent="0.4">
      <c r="A752" s="23" t="str">
        <v>肢帯型筋ジストロフィー</v>
      </c>
      <c r="B752" s="23" t="str">
        <v>シート8　（シート9～10には記入しない）</v>
      </c>
      <c r="C752" s="24" t="str">
        <v>病弱</v>
      </c>
      <c r="D752" s="24" t="str">
        <v>なし</v>
      </c>
      <c r="G752" s="31" t="s">
        <v>720</v>
      </c>
      <c r="H752" s="24" t="s">
        <v>2246</v>
      </c>
      <c r="I752" s="32" t="s">
        <v>2223</v>
      </c>
      <c r="J752" s="23" t="s">
        <v>1861</v>
      </c>
      <c r="K752" s="292">
        <v>1</v>
      </c>
    </row>
    <row r="753" spans="1:11" ht="15" customHeight="1" x14ac:dyDescent="0.4">
      <c r="A753" s="23" t="str">
        <v>顔面肩甲上腕型筋ジストロフィー</v>
      </c>
      <c r="B753" s="23" t="str">
        <v>シート8　（シート9～10には記入しない）</v>
      </c>
      <c r="C753" s="24" t="str">
        <v>病弱</v>
      </c>
      <c r="D753" s="24" t="str">
        <v>なし</v>
      </c>
      <c r="G753" s="31" t="s">
        <v>510</v>
      </c>
      <c r="H753" s="24" t="s">
        <v>2246</v>
      </c>
      <c r="I753" s="31" t="s">
        <v>2223</v>
      </c>
      <c r="J753" s="23" t="s">
        <v>1861</v>
      </c>
      <c r="K753" s="292">
        <v>1</v>
      </c>
    </row>
    <row r="754" spans="1:11" ht="15" customHeight="1" x14ac:dyDescent="0.4">
      <c r="A754" s="23" t="str">
        <v>福山型先天性筋ジストロフィー</v>
      </c>
      <c r="B754" s="23" t="str">
        <v>シート8　（シート9～10には記入しない）</v>
      </c>
      <c r="C754" s="24" t="str">
        <v>病弱</v>
      </c>
      <c r="D754" s="24" t="str">
        <v>なし</v>
      </c>
      <c r="G754" s="31" t="s">
        <v>1291</v>
      </c>
      <c r="H754" s="24" t="s">
        <v>2246</v>
      </c>
      <c r="I754" s="32" t="s">
        <v>2223</v>
      </c>
      <c r="J754" s="23" t="s">
        <v>1861</v>
      </c>
      <c r="K754" s="292">
        <v>1</v>
      </c>
    </row>
    <row r="755" spans="1:11" ht="15" customHeight="1" x14ac:dyDescent="0.4">
      <c r="A755" s="23" t="str">
        <v>ウルリヒ型先天性筋ジストロフィー</v>
      </c>
      <c r="B755" s="23" t="str">
        <v>シート8　（シート9～10には記入しない）</v>
      </c>
      <c r="C755" s="24" t="str">
        <v>病弱</v>
      </c>
      <c r="D755" s="24" t="str">
        <v>なし</v>
      </c>
      <c r="G755" s="31" t="s">
        <v>116</v>
      </c>
      <c r="H755" s="24" t="s">
        <v>2246</v>
      </c>
      <c r="I755" s="32" t="s">
        <v>2223</v>
      </c>
      <c r="J755" s="23" t="s">
        <v>1861</v>
      </c>
      <c r="K755" s="292">
        <v>1</v>
      </c>
    </row>
    <row r="756" spans="1:11" ht="15" customHeight="1" x14ac:dyDescent="0.4">
      <c r="A756" s="23" t="str">
        <v>筋ジストロフィー</v>
      </c>
      <c r="B756" s="23" t="str">
        <v>シート8　（シート9～10には記入しない）</v>
      </c>
      <c r="C756" s="24" t="str">
        <v>病弱</v>
      </c>
      <c r="D756" s="24" t="str">
        <v>なし</v>
      </c>
      <c r="G756" s="31" t="s">
        <v>563</v>
      </c>
      <c r="H756" s="24" t="s">
        <v>2246</v>
      </c>
      <c r="I756" s="32" t="s">
        <v>2223</v>
      </c>
      <c r="J756" s="23" t="s">
        <v>1861</v>
      </c>
      <c r="K756" s="292">
        <v>1</v>
      </c>
    </row>
    <row r="757" spans="1:11" ht="15" customHeight="1" x14ac:dyDescent="0.4">
      <c r="A757" s="23" t="str">
        <v>ミオチュブラーミオパチー</v>
      </c>
      <c r="B757" s="23" t="str">
        <v>シート8　（シート9～10には記入しない）</v>
      </c>
      <c r="C757" s="24" t="str">
        <v>病弱</v>
      </c>
      <c r="D757" s="24" t="str">
        <v>なし</v>
      </c>
      <c r="G757" s="31" t="s">
        <v>334</v>
      </c>
      <c r="H757" s="24" t="s">
        <v>2246</v>
      </c>
      <c r="I757" s="32" t="s">
        <v>2223</v>
      </c>
      <c r="J757" s="23" t="s">
        <v>1861</v>
      </c>
      <c r="K757" s="292">
        <v>1</v>
      </c>
    </row>
    <row r="758" spans="1:11" ht="15" customHeight="1" x14ac:dyDescent="0.4">
      <c r="A758" s="23" t="str">
        <v>先天性筋線維不均等症</v>
      </c>
      <c r="B758" s="23" t="str">
        <v>シート8　（シート9～10には記入しない）</v>
      </c>
      <c r="C758" s="24" t="str">
        <v>病弱</v>
      </c>
      <c r="D758" s="24" t="str">
        <v>なし</v>
      </c>
      <c r="G758" s="31" t="s">
        <v>958</v>
      </c>
      <c r="H758" s="24" t="s">
        <v>2246</v>
      </c>
      <c r="I758" s="32" t="s">
        <v>2223</v>
      </c>
      <c r="J758" s="23" t="s">
        <v>1861</v>
      </c>
      <c r="K758" s="292">
        <v>1</v>
      </c>
    </row>
    <row r="759" spans="1:11" ht="15" customHeight="1" x14ac:dyDescent="0.4">
      <c r="A759" s="23" t="str">
        <v>ネマリンミオパチー</v>
      </c>
      <c r="B759" s="23" t="str">
        <v>シート8　（シート9～10には記入しない）</v>
      </c>
      <c r="C759" s="24" t="str">
        <v>病弱</v>
      </c>
      <c r="D759" s="24" t="str">
        <v>なし</v>
      </c>
      <c r="G759" s="31" t="s">
        <v>260</v>
      </c>
      <c r="H759" s="24" t="s">
        <v>2246</v>
      </c>
      <c r="I759" s="32" t="s">
        <v>2223</v>
      </c>
      <c r="J759" s="23" t="s">
        <v>1861</v>
      </c>
      <c r="K759" s="292">
        <v>1</v>
      </c>
    </row>
    <row r="760" spans="1:11" ht="15" customHeight="1" x14ac:dyDescent="0.4">
      <c r="A760" s="23" t="str">
        <v>セントラルコア病</v>
      </c>
      <c r="B760" s="23" t="str">
        <v>シート8　（シート9～10には記入しない）</v>
      </c>
      <c r="C760" s="24" t="str">
        <v>病弱</v>
      </c>
      <c r="D760" s="24" t="str">
        <v>なし</v>
      </c>
      <c r="G760" s="31" t="s">
        <v>221</v>
      </c>
      <c r="H760" s="24" t="s">
        <v>2246</v>
      </c>
      <c r="I760" s="32" t="s">
        <v>2223</v>
      </c>
      <c r="J760" s="23" t="s">
        <v>1861</v>
      </c>
      <c r="K760" s="292">
        <v>1</v>
      </c>
    </row>
    <row r="761" spans="1:11" ht="15" customHeight="1" x14ac:dyDescent="0.4">
      <c r="A761" s="23" t="str">
        <v>マルチコア病</v>
      </c>
      <c r="B761" s="23" t="str">
        <v>シート8　（シート9～10には記入しない）</v>
      </c>
      <c r="C761" s="24" t="str">
        <v>病弱</v>
      </c>
      <c r="D761" s="24" t="str">
        <v>なし</v>
      </c>
      <c r="G761" s="31" t="s">
        <v>328</v>
      </c>
      <c r="H761" s="24" t="s">
        <v>2246</v>
      </c>
      <c r="I761" s="32" t="s">
        <v>2223</v>
      </c>
      <c r="J761" s="23" t="s">
        <v>1861</v>
      </c>
      <c r="K761" s="292">
        <v>1</v>
      </c>
    </row>
    <row r="762" spans="1:11" ht="15" customHeight="1" x14ac:dyDescent="0.4">
      <c r="A762" s="23" t="str">
        <v>ミニコア病</v>
      </c>
      <c r="B762" s="23" t="str">
        <v>シート8　（シート9～10には記入しない）</v>
      </c>
      <c r="C762" s="24" t="str">
        <v>病弱</v>
      </c>
      <c r="D762" s="24" t="str">
        <v>なし</v>
      </c>
      <c r="G762" s="31" t="s">
        <v>339</v>
      </c>
      <c r="H762" s="24" t="s">
        <v>2246</v>
      </c>
      <c r="I762" s="32" t="s">
        <v>2223</v>
      </c>
      <c r="J762" s="23" t="s">
        <v>1861</v>
      </c>
      <c r="K762" s="292">
        <v>1</v>
      </c>
    </row>
    <row r="763" spans="1:11" ht="15" customHeight="1" x14ac:dyDescent="0.4">
      <c r="A763" s="23" t="str">
        <v>先天性ミオパチー</v>
      </c>
      <c r="B763" s="23" t="str">
        <v>シート8　（シート9～10には記入しない）</v>
      </c>
      <c r="C763" s="24" t="str">
        <v>病弱</v>
      </c>
      <c r="D763" s="24" t="str">
        <v>なし</v>
      </c>
      <c r="G763" s="31" t="s">
        <v>951</v>
      </c>
      <c r="H763" s="24" t="s">
        <v>2246</v>
      </c>
      <c r="I763" s="32" t="s">
        <v>2223</v>
      </c>
      <c r="J763" s="23" t="s">
        <v>1861</v>
      </c>
      <c r="K763" s="292">
        <v>1</v>
      </c>
    </row>
    <row r="764" spans="1:11" ht="15" customHeight="1" x14ac:dyDescent="0.4">
      <c r="A764" s="23" t="str">
        <v>シュワルツ・ヤンペル症候群</v>
      </c>
      <c r="B764" s="23" t="str">
        <v>シート8　（シート9～10には記入しない）</v>
      </c>
      <c r="C764" s="24" t="str">
        <v>病弱</v>
      </c>
      <c r="D764" s="24" t="str">
        <v>なし</v>
      </c>
      <c r="G764" s="31" t="s">
        <v>206</v>
      </c>
      <c r="H764" s="24" t="s">
        <v>2246</v>
      </c>
      <c r="I764" s="32" t="s">
        <v>2223</v>
      </c>
      <c r="J764" s="23" t="s">
        <v>1861</v>
      </c>
      <c r="K764" s="292">
        <v>1</v>
      </c>
    </row>
    <row r="765" spans="1:11" ht="15" customHeight="1" x14ac:dyDescent="0.4">
      <c r="A765" s="23" t="str">
        <v>乳児重症ミオクロニーてんかん</v>
      </c>
      <c r="B765" s="23" t="str">
        <v>シート8　（シート9～10には記入しない）</v>
      </c>
      <c r="C765" s="24" t="str">
        <v>病弱</v>
      </c>
      <c r="D765" s="24" t="str">
        <v>なし</v>
      </c>
      <c r="G765" s="31" t="s">
        <v>1185</v>
      </c>
      <c r="H765" s="24" t="s">
        <v>2246</v>
      </c>
      <c r="I765" s="32" t="s">
        <v>2223</v>
      </c>
      <c r="J765" s="23" t="s">
        <v>1861</v>
      </c>
      <c r="K765" s="292">
        <v>1</v>
      </c>
    </row>
    <row r="766" spans="1:11" ht="15" customHeight="1" x14ac:dyDescent="0.4">
      <c r="A766" s="23" t="str">
        <v>点頭てんかん</v>
      </c>
      <c r="B766" s="23" t="str">
        <v>シート8　（シート9～10には記入しない）</v>
      </c>
      <c r="C766" s="24" t="str">
        <v>病弱</v>
      </c>
      <c r="D766" s="24" t="str">
        <v>なし</v>
      </c>
      <c r="G766" s="31" t="s">
        <v>1131</v>
      </c>
      <c r="H766" s="24" t="s">
        <v>2246</v>
      </c>
      <c r="I766" s="31" t="s">
        <v>2223</v>
      </c>
      <c r="J766" s="23" t="s">
        <v>1861</v>
      </c>
      <c r="K766" s="292">
        <v>1</v>
      </c>
    </row>
    <row r="767" spans="1:11" ht="15" customHeight="1" x14ac:dyDescent="0.4">
      <c r="A767" s="23" t="str">
        <v>ウエスト症候群</v>
      </c>
      <c r="B767" s="23" t="str">
        <v>シート8　（シート9～10には記入しない）</v>
      </c>
      <c r="C767" s="24" t="str">
        <v>病弱</v>
      </c>
      <c r="D767" s="24" t="str">
        <v>なし</v>
      </c>
      <c r="G767" s="31" t="s">
        <v>109</v>
      </c>
      <c r="H767" s="24" t="s">
        <v>2246</v>
      </c>
      <c r="I767" s="31" t="s">
        <v>2223</v>
      </c>
      <c r="J767" s="23" t="s">
        <v>1861</v>
      </c>
      <c r="K767" s="292">
        <v>1</v>
      </c>
    </row>
    <row r="768" spans="1:11" ht="15" customHeight="1" x14ac:dyDescent="0.4">
      <c r="A768" s="23" t="str">
        <v>レノックス・ガストー症候群</v>
      </c>
      <c r="B768" s="23" t="str">
        <v>シート8　（シート9～10には記入しない）</v>
      </c>
      <c r="C768" s="24" t="str">
        <v>病弱</v>
      </c>
      <c r="D768" s="24" t="str">
        <v>なし</v>
      </c>
      <c r="G768" s="31" t="s">
        <v>1795</v>
      </c>
      <c r="H768" s="24" t="s">
        <v>2246</v>
      </c>
      <c r="I768" s="32" t="s">
        <v>2223</v>
      </c>
      <c r="J768" s="23" t="s">
        <v>1861</v>
      </c>
      <c r="K768" s="292">
        <v>1</v>
      </c>
    </row>
    <row r="769" spans="1:11" ht="15" customHeight="1" x14ac:dyDescent="0.4">
      <c r="A769" s="23" t="str">
        <v>アイカルディ症候群</v>
      </c>
      <c r="B769" s="23" t="str">
        <v>シート8　（シート9～10には記入しない）</v>
      </c>
      <c r="C769" s="24" t="str">
        <v>病弱</v>
      </c>
      <c r="D769" s="24" t="str">
        <v>なし</v>
      </c>
      <c r="G769" s="31" t="s">
        <v>72</v>
      </c>
      <c r="H769" s="24" t="s">
        <v>2246</v>
      </c>
      <c r="I769" s="32" t="s">
        <v>2223</v>
      </c>
      <c r="J769" s="23" t="s">
        <v>1861</v>
      </c>
      <c r="K769" s="292">
        <v>1</v>
      </c>
    </row>
    <row r="770" spans="1:11" ht="15" customHeight="1" x14ac:dyDescent="0.4">
      <c r="A770" s="23" t="str">
        <v>大田原症候群</v>
      </c>
      <c r="B770" s="23" t="str">
        <v>シート8　（シート9～10には記入しない）</v>
      </c>
      <c r="C770" s="24" t="str">
        <v>病弱</v>
      </c>
      <c r="D770" s="24" t="str">
        <v>なし</v>
      </c>
      <c r="G770" s="31" t="s">
        <v>1064</v>
      </c>
      <c r="H770" s="24" t="s">
        <v>2246</v>
      </c>
      <c r="I770" s="32" t="s">
        <v>2223</v>
      </c>
      <c r="J770" s="23" t="s">
        <v>1861</v>
      </c>
      <c r="K770" s="292">
        <v>1</v>
      </c>
    </row>
    <row r="771" spans="1:11" ht="15" customHeight="1" x14ac:dyDescent="0.4">
      <c r="A771" s="23" t="str">
        <v>環状20番染色体症候群</v>
      </c>
      <c r="B771" s="23" t="str">
        <v>シート8　（シート9～10には記入しない）</v>
      </c>
      <c r="C771" s="24" t="str">
        <v>病弱</v>
      </c>
      <c r="D771" s="24" t="str">
        <v>なし</v>
      </c>
      <c r="G771" s="31" t="s">
        <v>494</v>
      </c>
      <c r="H771" s="24" t="s">
        <v>2246</v>
      </c>
      <c r="I771" s="32" t="s">
        <v>2223</v>
      </c>
      <c r="J771" s="23" t="s">
        <v>1861</v>
      </c>
      <c r="K771" s="292">
        <v>1</v>
      </c>
    </row>
    <row r="772" spans="1:11" ht="15" customHeight="1" x14ac:dyDescent="0.4">
      <c r="A772" s="23" t="str">
        <v>ＧＲＩＮ２Ｂ関連神経発達異常症</v>
      </c>
      <c r="B772" s="23" t="str">
        <v>シート8　（シート9～10には記入しない）</v>
      </c>
      <c r="C772" s="24" t="str">
        <v>病弱</v>
      </c>
      <c r="D772" s="24" t="str">
        <v>なし</v>
      </c>
      <c r="G772" s="31" t="s">
        <v>1796</v>
      </c>
      <c r="H772" s="24" t="s">
        <v>2246</v>
      </c>
      <c r="I772" s="32" t="s">
        <v>2223</v>
      </c>
      <c r="J772" s="23" t="s">
        <v>1861</v>
      </c>
      <c r="K772" s="292">
        <v>1</v>
      </c>
    </row>
    <row r="773" spans="1:11" ht="15" customHeight="1" x14ac:dyDescent="0.4">
      <c r="A773" s="23" t="str">
        <v>視床下部過誤腫症候群</v>
      </c>
      <c r="B773" s="23" t="str">
        <v>シート8　（シート9～10には記入しない）</v>
      </c>
      <c r="C773" s="24" t="str">
        <v>病弱</v>
      </c>
      <c r="D773" s="24" t="str">
        <v>なし</v>
      </c>
      <c r="G773" s="31" t="s">
        <v>1797</v>
      </c>
      <c r="H773" s="24" t="s">
        <v>2246</v>
      </c>
      <c r="I773" s="32" t="s">
        <v>2223</v>
      </c>
      <c r="J773" s="23" t="s">
        <v>1861</v>
      </c>
      <c r="K773" s="292">
        <v>1</v>
      </c>
    </row>
    <row r="774" spans="1:11" ht="15" customHeight="1" x14ac:dyDescent="0.4">
      <c r="A774" s="23" t="str">
        <v>徐波睡眠期持続性棘徐波を示すてんかん性脳症</v>
      </c>
      <c r="B774" s="23" t="str">
        <v>シート8　（シート9～10には記入しない）</v>
      </c>
      <c r="C774" s="24" t="str">
        <v>病弱</v>
      </c>
      <c r="D774" s="24" t="str">
        <v>なし</v>
      </c>
      <c r="G774" s="31" t="s">
        <v>791</v>
      </c>
      <c r="H774" s="24" t="s">
        <v>2246</v>
      </c>
      <c r="I774" s="32" t="s">
        <v>2223</v>
      </c>
      <c r="J774" s="23" t="s">
        <v>1861</v>
      </c>
      <c r="K774" s="292">
        <v>1</v>
      </c>
    </row>
    <row r="775" spans="1:11" ht="15" customHeight="1" x14ac:dyDescent="0.4">
      <c r="A775" s="23" t="str">
        <v>早期ミオクロニー脳症</v>
      </c>
      <c r="B775" s="23" t="str">
        <v>シート8　（シート9～10には記入しない）</v>
      </c>
      <c r="C775" s="24" t="str">
        <v>病弱</v>
      </c>
      <c r="D775" s="24" t="str">
        <v>なし</v>
      </c>
      <c r="G775" s="31" t="s">
        <v>1019</v>
      </c>
      <c r="H775" s="24" t="s">
        <v>2246</v>
      </c>
      <c r="I775" s="31" t="s">
        <v>2223</v>
      </c>
      <c r="J775" s="23" t="s">
        <v>1861</v>
      </c>
      <c r="K775" s="292">
        <v>1</v>
      </c>
    </row>
    <row r="776" spans="1:11" ht="15" customHeight="1" x14ac:dyDescent="0.4">
      <c r="A776" s="23" t="str">
        <v>ＰＣＤＨ19関連症候群</v>
      </c>
      <c r="B776" s="23" t="str">
        <v>シート8　（シート9～10には記入しない）</v>
      </c>
      <c r="C776" s="24" t="str">
        <v>病弱</v>
      </c>
      <c r="D776" s="24" t="str">
        <v>なし</v>
      </c>
      <c r="G776" s="31" t="s">
        <v>1798</v>
      </c>
      <c r="H776" s="24" t="s">
        <v>2246</v>
      </c>
      <c r="I776" s="31" t="s">
        <v>2223</v>
      </c>
      <c r="J776" s="23" t="s">
        <v>1861</v>
      </c>
      <c r="K776" s="292">
        <v>1</v>
      </c>
    </row>
    <row r="777" spans="1:11" ht="15" customHeight="1" x14ac:dyDescent="0.4">
      <c r="A777" s="23" t="str">
        <v>ＰＵＲＡ関連神経発達異常症</v>
      </c>
      <c r="B777" s="23" t="str">
        <v>シート8　（シート9～10には記入しない）</v>
      </c>
      <c r="C777" s="24" t="str">
        <v>病弱</v>
      </c>
      <c r="D777" s="24" t="str">
        <v>なし</v>
      </c>
      <c r="G777" s="31" t="s">
        <v>1799</v>
      </c>
      <c r="H777" s="24" t="s">
        <v>2246</v>
      </c>
      <c r="I777" s="31" t="s">
        <v>2223</v>
      </c>
      <c r="J777" s="23" t="s">
        <v>1861</v>
      </c>
      <c r="K777" s="292">
        <v>1</v>
      </c>
    </row>
    <row r="778" spans="1:11" ht="15" customHeight="1" x14ac:dyDescent="0.4">
      <c r="A778" s="23" t="str">
        <v>ミオクロニー欠神てんかん</v>
      </c>
      <c r="B778" s="23" t="str">
        <v>シート8　（シート9～10には記入しない）</v>
      </c>
      <c r="C778" s="24" t="str">
        <v>病弱</v>
      </c>
      <c r="D778" s="24" t="str">
        <v>なし</v>
      </c>
      <c r="G778" s="31" t="s">
        <v>332</v>
      </c>
      <c r="H778" s="24" t="s">
        <v>2246</v>
      </c>
      <c r="I778" s="31" t="s">
        <v>2223</v>
      </c>
      <c r="J778" s="23" t="s">
        <v>1861</v>
      </c>
      <c r="K778" s="292">
        <v>1</v>
      </c>
    </row>
    <row r="779" spans="1:11" ht="15" customHeight="1" x14ac:dyDescent="0.4">
      <c r="A779" s="23" t="str">
        <v>ミオクロニー脱力発作を伴うてんかん</v>
      </c>
      <c r="B779" s="23" t="str">
        <v>シート8　（シート9～10には記入しない）</v>
      </c>
      <c r="C779" s="24" t="str">
        <v>病弱</v>
      </c>
      <c r="D779" s="24" t="str">
        <v>なし</v>
      </c>
      <c r="G779" s="31" t="s">
        <v>333</v>
      </c>
      <c r="H779" s="24" t="s">
        <v>2246</v>
      </c>
      <c r="I779" s="31" t="s">
        <v>2223</v>
      </c>
      <c r="J779" s="23" t="s">
        <v>1861</v>
      </c>
      <c r="K779" s="292">
        <v>1</v>
      </c>
    </row>
    <row r="780" spans="1:11" ht="15" customHeight="1" x14ac:dyDescent="0.4">
      <c r="A780" s="23" t="str">
        <v>遊走性焦点発作を伴う乳児てんかん</v>
      </c>
      <c r="B780" s="23" t="str">
        <v>シート8　（シート9～10には記入しない）</v>
      </c>
      <c r="C780" s="24" t="str">
        <v>病弱</v>
      </c>
      <c r="D780" s="24" t="str">
        <v>なし</v>
      </c>
      <c r="G780" s="31" t="s">
        <v>1386</v>
      </c>
      <c r="H780" s="24" t="s">
        <v>2246</v>
      </c>
      <c r="I780" s="31" t="s">
        <v>2223</v>
      </c>
      <c r="J780" s="23" t="s">
        <v>1861</v>
      </c>
      <c r="K780" s="292">
        <v>1</v>
      </c>
    </row>
    <row r="781" spans="1:11" ht="15" customHeight="1" x14ac:dyDescent="0.4">
      <c r="A781" s="23" t="str">
        <v>ビタミンＢ６依存性てんかん</v>
      </c>
      <c r="B781" s="23" t="str">
        <v>シート8　（シート9～10には記入しない）</v>
      </c>
      <c r="C781" s="24" t="str">
        <v>病弱</v>
      </c>
      <c r="D781" s="24" t="str">
        <v>なし</v>
      </c>
      <c r="G781" s="31" t="s">
        <v>1800</v>
      </c>
      <c r="H781" s="24" t="s">
        <v>2246</v>
      </c>
      <c r="I781" s="32" t="s">
        <v>2223</v>
      </c>
      <c r="J781" s="23" t="s">
        <v>1861</v>
      </c>
      <c r="K781" s="292">
        <v>1</v>
      </c>
    </row>
    <row r="782" spans="1:11" ht="15" customHeight="1" x14ac:dyDescent="0.4">
      <c r="A782" s="23" t="str">
        <v>早産児ビリルビン脳症</v>
      </c>
      <c r="B782" s="23" t="str">
        <v>シート8　（シート9～10には記入しない）</v>
      </c>
      <c r="C782" s="24" t="str">
        <v>病弱</v>
      </c>
      <c r="D782" s="24" t="str">
        <v>なし</v>
      </c>
      <c r="G782" s="31" t="s">
        <v>1801</v>
      </c>
      <c r="H782" s="24" t="s">
        <v>2246</v>
      </c>
      <c r="I782" s="31" t="s">
        <v>2223</v>
      </c>
      <c r="J782" s="23" t="s">
        <v>1861</v>
      </c>
      <c r="K782" s="292">
        <v>1</v>
      </c>
    </row>
    <row r="783" spans="1:11" ht="15" customHeight="1" x14ac:dyDescent="0.4">
      <c r="A783" s="23" t="str">
        <v>ウンフェルリヒト・ルントボルク病</v>
      </c>
      <c r="B783" s="23" t="str">
        <v>シート8　（シート9～10には記入しない）</v>
      </c>
      <c r="C783" s="24" t="str">
        <v>病弱</v>
      </c>
      <c r="D783" s="24" t="str">
        <v>なし</v>
      </c>
      <c r="G783" s="31" t="s">
        <v>118</v>
      </c>
      <c r="H783" s="24" t="s">
        <v>2246</v>
      </c>
      <c r="I783" s="32" t="s">
        <v>2223</v>
      </c>
      <c r="J783" s="23" t="s">
        <v>1861</v>
      </c>
      <c r="K783" s="292">
        <v>1</v>
      </c>
    </row>
    <row r="784" spans="1:11" ht="15" customHeight="1" x14ac:dyDescent="0.4">
      <c r="A784" s="23" t="str">
        <v>ラフォラ病</v>
      </c>
      <c r="B784" s="23" t="str">
        <v>シート8　（シート9～10には記入しない）</v>
      </c>
      <c r="C784" s="24" t="str">
        <v>病弱</v>
      </c>
      <c r="D784" s="24" t="str">
        <v>なし</v>
      </c>
      <c r="G784" s="31" t="s">
        <v>362</v>
      </c>
      <c r="H784" s="24" t="s">
        <v>2246</v>
      </c>
      <c r="I784" s="32" t="s">
        <v>2223</v>
      </c>
      <c r="J784" s="23" t="s">
        <v>1861</v>
      </c>
      <c r="K784" s="292">
        <v>1</v>
      </c>
    </row>
    <row r="785" spans="1:11" ht="15" customHeight="1" x14ac:dyDescent="0.4">
      <c r="A785" s="23" t="str">
        <v>脊髄小脳変性症</v>
      </c>
      <c r="B785" s="23" t="str">
        <v>シート8　（シート9～10には記入しない）</v>
      </c>
      <c r="C785" s="24" t="str">
        <v>病弱</v>
      </c>
      <c r="D785" s="24" t="str">
        <v>なし</v>
      </c>
      <c r="G785" s="24" t="s">
        <v>925</v>
      </c>
      <c r="H785" s="24" t="s">
        <v>2246</v>
      </c>
      <c r="I785" s="32" t="s">
        <v>2223</v>
      </c>
      <c r="J785" s="23" t="s">
        <v>1861</v>
      </c>
      <c r="K785" s="292">
        <v>1</v>
      </c>
    </row>
    <row r="786" spans="1:11" ht="15" customHeight="1" x14ac:dyDescent="0.4">
      <c r="A786" s="23" t="str">
        <v>小児交互性片麻痺</v>
      </c>
      <c r="B786" s="23" t="str">
        <v>シート8　（シート9～10には記入しない）</v>
      </c>
      <c r="C786" s="24" t="str">
        <v>病弱</v>
      </c>
      <c r="D786" s="24" t="str">
        <v>なし</v>
      </c>
      <c r="G786" s="31" t="s">
        <v>794</v>
      </c>
      <c r="H786" s="24" t="s">
        <v>2246</v>
      </c>
      <c r="I786" s="32" t="s">
        <v>2223</v>
      </c>
      <c r="J786" s="23" t="s">
        <v>1861</v>
      </c>
      <c r="K786" s="292">
        <v>1</v>
      </c>
    </row>
    <row r="787" spans="1:11" ht="15" customHeight="1" x14ac:dyDescent="0.4">
      <c r="A787" s="23" t="str">
        <v>変形性筋ジストニー</v>
      </c>
      <c r="B787" s="23" t="str">
        <v>シート8　（シート9～10には記入しない）</v>
      </c>
      <c r="C787" s="24" t="str">
        <v>病弱</v>
      </c>
      <c r="D787" s="24" t="str">
        <v>なし</v>
      </c>
      <c r="G787" s="31" t="s">
        <v>1301</v>
      </c>
      <c r="H787" s="24" t="s">
        <v>2246</v>
      </c>
      <c r="I787" s="32" t="s">
        <v>2223</v>
      </c>
      <c r="J787" s="23" t="s">
        <v>1861</v>
      </c>
      <c r="K787" s="292">
        <v>1</v>
      </c>
    </row>
    <row r="788" spans="1:11" ht="15" customHeight="1" x14ac:dyDescent="0.4">
      <c r="A788" s="23" t="str">
        <v>瀬川病</v>
      </c>
      <c r="B788" s="23" t="str">
        <v>シート8　（シート9～10には記入しない）</v>
      </c>
      <c r="C788" s="24" t="str">
        <v>病弱</v>
      </c>
      <c r="D788" s="24" t="str">
        <v>なし</v>
      </c>
      <c r="G788" s="31" t="s">
        <v>900</v>
      </c>
      <c r="H788" s="24" t="s">
        <v>2246</v>
      </c>
      <c r="I788" s="32" t="s">
        <v>2223</v>
      </c>
      <c r="J788" s="23" t="s">
        <v>1861</v>
      </c>
      <c r="K788" s="292">
        <v>1</v>
      </c>
    </row>
    <row r="789" spans="1:11" ht="15" customHeight="1" x14ac:dyDescent="0.4">
      <c r="A789" s="23" t="str">
        <v>パントテン酸キナーゼ関連神経変性症</v>
      </c>
      <c r="B789" s="23" t="str">
        <v>シート8　（シート9～10には記入しない）</v>
      </c>
      <c r="C789" s="24" t="str">
        <v>病弱</v>
      </c>
      <c r="D789" s="24" t="str">
        <v>なし</v>
      </c>
      <c r="G789" s="31" t="s">
        <v>277</v>
      </c>
      <c r="H789" s="24" t="s">
        <v>2246</v>
      </c>
      <c r="I789" s="31" t="s">
        <v>2223</v>
      </c>
      <c r="J789" s="23" t="s">
        <v>1861</v>
      </c>
      <c r="K789" s="292">
        <v>1</v>
      </c>
    </row>
    <row r="790" spans="1:11" ht="15" customHeight="1" x14ac:dyDescent="0.4">
      <c r="A790" s="23" t="str">
        <v>乳児神経軸索ジストロフィー</v>
      </c>
      <c r="B790" s="23" t="str">
        <v>シート8　（シート9～10には記入しない）</v>
      </c>
      <c r="C790" s="24" t="str">
        <v>病弱</v>
      </c>
      <c r="D790" s="24" t="str">
        <v>なし</v>
      </c>
      <c r="G790" s="31" t="s">
        <v>1186</v>
      </c>
      <c r="H790" s="24" t="s">
        <v>2246</v>
      </c>
      <c r="I790" s="32" t="s">
        <v>2223</v>
      </c>
      <c r="J790" s="23" t="s">
        <v>1861</v>
      </c>
      <c r="K790" s="292">
        <v>1</v>
      </c>
    </row>
    <row r="791" spans="1:11" ht="15" customHeight="1" x14ac:dyDescent="0.4">
      <c r="A791" s="23" t="str">
        <v>ＷＤＲ45関連神経変性症</v>
      </c>
      <c r="B791" s="23" t="str">
        <v>シート8　（シート9～10には記入しない）</v>
      </c>
      <c r="C791" s="24" t="str">
        <v>病弱</v>
      </c>
      <c r="D791" s="24" t="str">
        <v>なし</v>
      </c>
      <c r="G791" s="31" t="s">
        <v>1802</v>
      </c>
      <c r="H791" s="24" t="s">
        <v>2246</v>
      </c>
      <c r="I791" s="32" t="s">
        <v>2223</v>
      </c>
      <c r="J791" s="23" t="s">
        <v>1861</v>
      </c>
      <c r="K791" s="292">
        <v>1</v>
      </c>
    </row>
    <row r="792" spans="1:11" ht="15" customHeight="1" x14ac:dyDescent="0.4">
      <c r="A792" s="23" t="str">
        <v>乳児両側線条体壊死</v>
      </c>
      <c r="B792" s="23" t="str">
        <v>シート8　（シート9～10には記入しない）</v>
      </c>
      <c r="C792" s="24" t="str">
        <v>病弱</v>
      </c>
      <c r="D792" s="24" t="str">
        <v>なし</v>
      </c>
      <c r="G792" s="31" t="s">
        <v>1188</v>
      </c>
      <c r="H792" s="24" t="s">
        <v>2246</v>
      </c>
      <c r="I792" s="32" t="s">
        <v>2223</v>
      </c>
      <c r="J792" s="23" t="s">
        <v>1861</v>
      </c>
      <c r="K792" s="292">
        <v>1</v>
      </c>
    </row>
    <row r="793" spans="1:11" ht="15" customHeight="1" x14ac:dyDescent="0.4">
      <c r="A793" s="23" t="str">
        <v>先天性ヘルペスウイルス感染症</v>
      </c>
      <c r="B793" s="23" t="str">
        <v>シート8　（シート9～10には記入しない）</v>
      </c>
      <c r="C793" s="24" t="str">
        <v>病弱</v>
      </c>
      <c r="D793" s="24" t="str">
        <v>なし</v>
      </c>
      <c r="G793" s="31" t="s">
        <v>949</v>
      </c>
      <c r="H793" s="24" t="s">
        <v>2246</v>
      </c>
      <c r="I793" s="32" t="s">
        <v>2223</v>
      </c>
      <c r="J793" s="23" t="s">
        <v>1861</v>
      </c>
      <c r="K793" s="292">
        <v>1</v>
      </c>
    </row>
    <row r="794" spans="1:11" ht="15" customHeight="1" x14ac:dyDescent="0.4">
      <c r="A794" s="23" t="str">
        <v>先天性風疹症候群</v>
      </c>
      <c r="B794" s="23" t="str">
        <v>シート8　（シート9～10には記入しない）</v>
      </c>
      <c r="C794" s="24" t="str">
        <v>病弱</v>
      </c>
      <c r="D794" s="24" t="str">
        <v>なし</v>
      </c>
      <c r="G794" s="31" t="s">
        <v>982</v>
      </c>
      <c r="H794" s="24" t="s">
        <v>2246</v>
      </c>
      <c r="I794" s="32" t="s">
        <v>2223</v>
      </c>
      <c r="J794" s="23" t="s">
        <v>1861</v>
      </c>
      <c r="K794" s="292">
        <v>1</v>
      </c>
    </row>
    <row r="795" spans="1:11" ht="15" customHeight="1" x14ac:dyDescent="0.4">
      <c r="A795" s="23" t="str">
        <v>先天性サイトメガロウイルス感染症</v>
      </c>
      <c r="B795" s="23" t="str">
        <v>シート8　（シート9～10には記入しない）</v>
      </c>
      <c r="C795" s="24" t="str">
        <v>病弱</v>
      </c>
      <c r="D795" s="24" t="str">
        <v>なし</v>
      </c>
      <c r="G795" s="31" t="s">
        <v>942</v>
      </c>
      <c r="H795" s="24" t="s">
        <v>2246</v>
      </c>
      <c r="I795" s="32" t="s">
        <v>2223</v>
      </c>
      <c r="J795" s="23" t="s">
        <v>1861</v>
      </c>
      <c r="K795" s="292">
        <v>1</v>
      </c>
    </row>
    <row r="796" spans="1:11" ht="15" customHeight="1" x14ac:dyDescent="0.4">
      <c r="A796" s="23" t="str">
        <v>先天性トキソプラズマ感染症</v>
      </c>
      <c r="B796" s="23" t="str">
        <v>シート8　（シート9～10には記入しない）</v>
      </c>
      <c r="C796" s="24" t="str">
        <v>病弱</v>
      </c>
      <c r="D796" s="24" t="str">
        <v>なし</v>
      </c>
      <c r="G796" s="31" t="s">
        <v>944</v>
      </c>
      <c r="H796" s="24" t="s">
        <v>2246</v>
      </c>
      <c r="I796" s="32" t="s">
        <v>2223</v>
      </c>
      <c r="J796" s="23" t="s">
        <v>1861</v>
      </c>
      <c r="K796" s="292">
        <v>1</v>
      </c>
    </row>
    <row r="797" spans="1:11" ht="15" customHeight="1" x14ac:dyDescent="0.4">
      <c r="A797" s="23" t="str">
        <v>エカルディ・グティエール症候群</v>
      </c>
      <c r="B797" s="23" t="str">
        <v>シート8　（シート9～10には記入しない）</v>
      </c>
      <c r="C797" s="24" t="str">
        <v>病弱</v>
      </c>
      <c r="D797" s="24" t="str">
        <v>なし</v>
      </c>
      <c r="G797" s="31" t="s">
        <v>119</v>
      </c>
      <c r="H797" s="24" t="s">
        <v>2246</v>
      </c>
      <c r="I797" s="32" t="s">
        <v>2223</v>
      </c>
      <c r="J797" s="23" t="s">
        <v>1861</v>
      </c>
      <c r="K797" s="292">
        <v>1</v>
      </c>
    </row>
    <row r="798" spans="1:11" ht="15" customHeight="1" x14ac:dyDescent="0.4">
      <c r="A798" s="23" t="str">
        <v>亜急性硬化性全脳炎</v>
      </c>
      <c r="B798" s="23" t="str">
        <v>シート8　（シート9～10には記入しない）</v>
      </c>
      <c r="C798" s="24" t="str">
        <v>病弱</v>
      </c>
      <c r="D798" s="24" t="str">
        <v>なし</v>
      </c>
      <c r="G798" s="31" t="s">
        <v>388</v>
      </c>
      <c r="H798" s="24" t="s">
        <v>2246</v>
      </c>
      <c r="I798" s="32" t="s">
        <v>2223</v>
      </c>
      <c r="J798" s="23" t="s">
        <v>1861</v>
      </c>
      <c r="K798" s="292">
        <v>1</v>
      </c>
    </row>
    <row r="799" spans="1:11" ht="15" customHeight="1" x14ac:dyDescent="0.4">
      <c r="A799" s="23" t="str">
        <v>ラスムッセン脳炎</v>
      </c>
      <c r="B799" s="23" t="str">
        <v>シート8　（シート9～10には記入しない）</v>
      </c>
      <c r="C799" s="24" t="str">
        <v>病弱</v>
      </c>
      <c r="D799" s="24" t="str">
        <v>なし</v>
      </c>
      <c r="G799" s="31" t="s">
        <v>359</v>
      </c>
      <c r="H799" s="24" t="s">
        <v>2246</v>
      </c>
      <c r="I799" s="32" t="s">
        <v>2223</v>
      </c>
      <c r="J799" s="23" t="s">
        <v>1861</v>
      </c>
      <c r="K799" s="292">
        <v>1</v>
      </c>
    </row>
    <row r="800" spans="1:11" ht="15" customHeight="1" x14ac:dyDescent="0.4">
      <c r="A800" s="23" t="str">
        <v>痙攣重積型急性脳症</v>
      </c>
      <c r="B800" s="23" t="str">
        <v>シート8　（シート9～10には記入しない）</v>
      </c>
      <c r="C800" s="24" t="str">
        <v>病弱</v>
      </c>
      <c r="D800" s="24" t="str">
        <v>なし</v>
      </c>
      <c r="G800" s="31" t="s">
        <v>1420</v>
      </c>
      <c r="H800" s="24" t="s">
        <v>2246</v>
      </c>
      <c r="I800" s="32" t="s">
        <v>2223</v>
      </c>
      <c r="J800" s="23" t="s">
        <v>1861</v>
      </c>
      <c r="K800" s="292">
        <v>1</v>
      </c>
    </row>
    <row r="801" spans="1:11" ht="15" customHeight="1" x14ac:dyDescent="0.4">
      <c r="A801" s="23" t="str">
        <v>痙攣二相性急性脳症</v>
      </c>
      <c r="B801" s="23" t="str">
        <v>シート8　（シート9～10には記入しない）</v>
      </c>
      <c r="C801" s="24" t="str">
        <v>病弱</v>
      </c>
      <c r="D801" s="24" t="str">
        <v>なし</v>
      </c>
      <c r="G801" s="31" t="s">
        <v>1421</v>
      </c>
      <c r="H801" s="24" t="s">
        <v>2246</v>
      </c>
      <c r="I801" s="32" t="s">
        <v>2223</v>
      </c>
      <c r="J801" s="23" t="s">
        <v>1861</v>
      </c>
      <c r="K801" s="292">
        <v>1</v>
      </c>
    </row>
    <row r="802" spans="1:11" ht="15" customHeight="1" x14ac:dyDescent="0.4">
      <c r="A802" s="23" t="str">
        <v>自己免疫介在性脳炎</v>
      </c>
      <c r="B802" s="23" t="str">
        <v>シート8　（シート9～10には記入しない）</v>
      </c>
      <c r="C802" s="24" t="str">
        <v>病弱</v>
      </c>
      <c r="D802" s="24" t="str">
        <v>なし</v>
      </c>
      <c r="G802" s="31" t="s">
        <v>741</v>
      </c>
      <c r="H802" s="24" t="s">
        <v>2246</v>
      </c>
      <c r="I802" s="32" t="s">
        <v>2223</v>
      </c>
      <c r="J802" s="23" t="s">
        <v>1861</v>
      </c>
      <c r="K802" s="292">
        <v>1</v>
      </c>
    </row>
    <row r="803" spans="1:11" ht="15" customHeight="1" x14ac:dyDescent="0.4">
      <c r="A803" s="23" t="str">
        <v>自己免疫介在性脳症</v>
      </c>
      <c r="B803" s="23" t="str">
        <v>シート8　（シート9～10には記入しない）</v>
      </c>
      <c r="C803" s="24" t="str">
        <v>病弱</v>
      </c>
      <c r="D803" s="24" t="str">
        <v>なし</v>
      </c>
      <c r="G803" s="31" t="s">
        <v>742</v>
      </c>
      <c r="H803" s="24" t="s">
        <v>2246</v>
      </c>
      <c r="I803" s="32" t="s">
        <v>2223</v>
      </c>
      <c r="J803" s="23" t="s">
        <v>1861</v>
      </c>
      <c r="K803" s="292">
        <v>1</v>
      </c>
    </row>
    <row r="804" spans="1:11" ht="15" customHeight="1" x14ac:dyDescent="0.4">
      <c r="A804" s="23" t="str">
        <v>難治頻回部分発作重積型急性脳炎</v>
      </c>
      <c r="B804" s="23" t="str">
        <v>シート8　（シート9～10には記入しない）</v>
      </c>
      <c r="C804" s="24" t="str">
        <v>病弱</v>
      </c>
      <c r="D804" s="24" t="str">
        <v>なし</v>
      </c>
      <c r="G804" s="31" t="s">
        <v>1177</v>
      </c>
      <c r="H804" s="24" t="s">
        <v>2246</v>
      </c>
      <c r="I804" s="32" t="s">
        <v>2223</v>
      </c>
      <c r="J804" s="23" t="s">
        <v>1861</v>
      </c>
      <c r="K804" s="292">
        <v>1</v>
      </c>
    </row>
    <row r="805" spans="1:11" ht="15" customHeight="1" x14ac:dyDescent="0.4">
      <c r="A805" s="23" t="str">
        <v>多発性硬化症</v>
      </c>
      <c r="B805" s="23" t="str">
        <v>シート8　（シート9～10には記入しない）</v>
      </c>
      <c r="C805" s="24" t="str">
        <v>病弱</v>
      </c>
      <c r="D805" s="24" t="str">
        <v>なし</v>
      </c>
      <c r="G805" s="24" t="s">
        <v>1042</v>
      </c>
      <c r="H805" s="24" t="s">
        <v>2246</v>
      </c>
      <c r="I805" s="32" t="s">
        <v>2223</v>
      </c>
      <c r="J805" s="23" t="s">
        <v>1861</v>
      </c>
      <c r="K805" s="292">
        <v>1</v>
      </c>
    </row>
    <row r="806" spans="1:11" ht="15" customHeight="1" x14ac:dyDescent="0.4">
      <c r="A806" s="23" t="str">
        <v>慢性炎症性脱髄性多発神経炎</v>
      </c>
      <c r="B806" s="23" t="str">
        <v>シート8　（シート9～10には記入しない）</v>
      </c>
      <c r="C806" s="24" t="str">
        <v>病弱</v>
      </c>
      <c r="D806" s="24" t="str">
        <v>なし</v>
      </c>
      <c r="G806" s="24" t="s">
        <v>1321</v>
      </c>
      <c r="H806" s="24" t="s">
        <v>2246</v>
      </c>
      <c r="I806" s="32" t="s">
        <v>2223</v>
      </c>
      <c r="J806" s="23" t="s">
        <v>1861</v>
      </c>
      <c r="K806" s="292">
        <v>1</v>
      </c>
    </row>
    <row r="807" spans="1:11" ht="15" customHeight="1" x14ac:dyDescent="0.4">
      <c r="A807" s="23" t="str">
        <v>多巣性運動ニューロパチー</v>
      </c>
      <c r="B807" s="23" t="str">
        <v>シート8　（シート9～10には記入しない）</v>
      </c>
      <c r="C807" s="24" t="str">
        <v>病弱</v>
      </c>
      <c r="D807" s="24" t="str">
        <v>なし</v>
      </c>
      <c r="G807" s="31" t="s">
        <v>1035</v>
      </c>
      <c r="H807" s="24" t="s">
        <v>2246</v>
      </c>
      <c r="I807" s="32" t="s">
        <v>2223</v>
      </c>
      <c r="J807" s="23" t="s">
        <v>1861</v>
      </c>
      <c r="K807" s="292">
        <v>1</v>
      </c>
    </row>
    <row r="808" spans="1:11" ht="15" customHeight="1" x14ac:dyDescent="0.4">
      <c r="A808" s="23" t="str">
        <v>重症筋無力症</v>
      </c>
      <c r="B808" s="23" t="str">
        <v>シート8　（シート9～10には記入しない）</v>
      </c>
      <c r="C808" s="24" t="str">
        <v>病弱</v>
      </c>
      <c r="D808" s="24" t="str">
        <v>なし</v>
      </c>
      <c r="G808" s="31" t="s">
        <v>780</v>
      </c>
      <c r="H808" s="24" t="s">
        <v>2246</v>
      </c>
      <c r="I808" s="32" t="s">
        <v>2223</v>
      </c>
      <c r="J808" s="23" t="s">
        <v>1861</v>
      </c>
      <c r="K808" s="292">
        <v>1</v>
      </c>
    </row>
    <row r="809" spans="1:11" ht="15" customHeight="1" x14ac:dyDescent="0.4">
      <c r="A809" s="23" t="str">
        <v>乳糖不耐症</v>
      </c>
      <c r="B809" s="23" t="str">
        <v>シート8　（シート9～10には記入しない）</v>
      </c>
      <c r="C809" s="24" t="str">
        <v>病弱</v>
      </c>
      <c r="D809" s="24" t="str">
        <v>なし</v>
      </c>
      <c r="G809" s="31" t="s">
        <v>1189</v>
      </c>
      <c r="H809" s="24" t="s">
        <v>2246</v>
      </c>
      <c r="I809" s="32" t="s">
        <v>2223</v>
      </c>
      <c r="J809" s="23" t="s">
        <v>1861</v>
      </c>
      <c r="K809" s="292">
        <v>1</v>
      </c>
    </row>
    <row r="810" spans="1:11" ht="15" customHeight="1" x14ac:dyDescent="0.4">
      <c r="A810" s="23" t="str">
        <v>ショ糖イソ麦芽糖分解酵素欠損症</v>
      </c>
      <c r="B810" s="23" t="str">
        <v>シート8　（シート9～10には記入しない）</v>
      </c>
      <c r="C810" s="24" t="str">
        <v>病弱</v>
      </c>
      <c r="D810" s="24" t="str">
        <v>なし</v>
      </c>
      <c r="G810" s="31" t="s">
        <v>209</v>
      </c>
      <c r="H810" s="24" t="s">
        <v>2246</v>
      </c>
      <c r="I810" s="32" t="s">
        <v>2223</v>
      </c>
      <c r="J810" s="23" t="s">
        <v>1861</v>
      </c>
      <c r="K810" s="292">
        <v>1</v>
      </c>
    </row>
    <row r="811" spans="1:11" ht="15" customHeight="1" x14ac:dyDescent="0.4">
      <c r="A811" s="23" t="str">
        <v>先天性グルコース・ガラクトース吸収不良症</v>
      </c>
      <c r="B811" s="23" t="str">
        <v>シート8　（シート9～10には記入しない）</v>
      </c>
      <c r="C811" s="24" t="str">
        <v>病弱</v>
      </c>
      <c r="D811" s="24" t="str">
        <v>なし</v>
      </c>
      <c r="G811" s="31" t="s">
        <v>941</v>
      </c>
      <c r="H811" s="24" t="s">
        <v>2246</v>
      </c>
      <c r="I811" s="32" t="s">
        <v>2223</v>
      </c>
      <c r="J811" s="23" t="s">
        <v>1861</v>
      </c>
      <c r="K811" s="292">
        <v>1</v>
      </c>
    </row>
    <row r="812" spans="1:11" ht="15" customHeight="1" x14ac:dyDescent="0.4">
      <c r="A812" s="23" t="str">
        <v>エンテロキナーゼ欠損症</v>
      </c>
      <c r="B812" s="23" t="str">
        <v>シート8　（シート9～10には記入しない）</v>
      </c>
      <c r="C812" s="24" t="str">
        <v>病弱</v>
      </c>
      <c r="D812" s="24" t="str">
        <v>なし</v>
      </c>
      <c r="G812" s="31" t="s">
        <v>122</v>
      </c>
      <c r="H812" s="24" t="s">
        <v>2246</v>
      </c>
      <c r="I812" s="32" t="s">
        <v>2223</v>
      </c>
      <c r="J812" s="23" t="s">
        <v>1861</v>
      </c>
      <c r="K812" s="292">
        <v>1</v>
      </c>
    </row>
    <row r="813" spans="1:11" ht="15" customHeight="1" x14ac:dyDescent="0.4">
      <c r="A813" s="23" t="str">
        <v>アミラーゼ欠損症</v>
      </c>
      <c r="B813" s="23" t="str">
        <v>シート8　（シート9～10には記入しない）</v>
      </c>
      <c r="C813" s="24" t="str">
        <v>病弱</v>
      </c>
      <c r="D813" s="24" t="str">
        <v>なし</v>
      </c>
      <c r="G813" s="24" t="s">
        <v>82</v>
      </c>
      <c r="H813" s="24" t="s">
        <v>2246</v>
      </c>
      <c r="I813" s="32" t="s">
        <v>2223</v>
      </c>
      <c r="J813" s="23" t="s">
        <v>1861</v>
      </c>
      <c r="K813" s="292">
        <v>1</v>
      </c>
    </row>
    <row r="814" spans="1:11" ht="15" customHeight="1" x14ac:dyDescent="0.4">
      <c r="A814" s="23" t="str">
        <v>リパーゼ欠損症</v>
      </c>
      <c r="B814" s="23" t="str">
        <v>シート8　（シート9～10には記入しない）</v>
      </c>
      <c r="C814" s="24" t="str">
        <v>病弱</v>
      </c>
      <c r="D814" s="24" t="str">
        <v>なし</v>
      </c>
      <c r="G814" s="31" t="s">
        <v>369</v>
      </c>
      <c r="H814" s="24" t="s">
        <v>2246</v>
      </c>
      <c r="I814" s="32" t="s">
        <v>2223</v>
      </c>
      <c r="J814" s="23" t="s">
        <v>1861</v>
      </c>
      <c r="K814" s="292">
        <v>1</v>
      </c>
    </row>
    <row r="815" spans="1:11" ht="15" customHeight="1" x14ac:dyDescent="0.4">
      <c r="A815" s="23" t="str">
        <v>微絨毛封入体病</v>
      </c>
      <c r="B815" s="23" t="str">
        <v>シート8　（シート9～10には記入しない）</v>
      </c>
      <c r="C815" s="24" t="str">
        <v>病弱</v>
      </c>
      <c r="D815" s="24" t="str">
        <v>なし</v>
      </c>
      <c r="G815" s="31" t="s">
        <v>1255</v>
      </c>
      <c r="H815" s="24" t="s">
        <v>2246</v>
      </c>
      <c r="I815" s="32" t="s">
        <v>2223</v>
      </c>
      <c r="J815" s="23" t="s">
        <v>1861</v>
      </c>
      <c r="K815" s="292">
        <v>1</v>
      </c>
    </row>
    <row r="816" spans="1:11" ht="15" customHeight="1" x14ac:dyDescent="0.4">
      <c r="A816" s="23" t="str">
        <v>腸リンパ管拡張症</v>
      </c>
      <c r="B816" s="23" t="str">
        <v>シート8　（シート9～10には記入しない）</v>
      </c>
      <c r="C816" s="24" t="str">
        <v>病弱</v>
      </c>
      <c r="D816" s="24" t="str">
        <v>なし</v>
      </c>
      <c r="G816" s="31" t="s">
        <v>1108</v>
      </c>
      <c r="H816" s="24" t="s">
        <v>2246</v>
      </c>
      <c r="I816" s="32" t="s">
        <v>2223</v>
      </c>
      <c r="J816" s="23" t="s">
        <v>1861</v>
      </c>
      <c r="K816" s="292">
        <v>1</v>
      </c>
    </row>
    <row r="817" spans="1:11" ht="15" customHeight="1" x14ac:dyDescent="0.4">
      <c r="A817" s="23" t="str">
        <v>家族性腺腫性ポリポーシス</v>
      </c>
      <c r="B817" s="23" t="str">
        <v>シート8　（シート9～10には記入しない）</v>
      </c>
      <c r="C817" s="24" t="str">
        <v>病弱</v>
      </c>
      <c r="D817" s="24" t="str">
        <v>なし</v>
      </c>
      <c r="G817" s="31" t="s">
        <v>450</v>
      </c>
      <c r="H817" s="24" t="s">
        <v>2246</v>
      </c>
      <c r="I817" s="32" t="s">
        <v>2223</v>
      </c>
      <c r="J817" s="23" t="s">
        <v>1861</v>
      </c>
      <c r="K817" s="292">
        <v>1</v>
      </c>
    </row>
    <row r="818" spans="1:11" ht="15" customHeight="1" x14ac:dyDescent="0.4">
      <c r="A818" s="23" t="str">
        <v>若年性ポリポーシス</v>
      </c>
      <c r="B818" s="23" t="str">
        <v>シート8　（シート9～10には記入しない）</v>
      </c>
      <c r="C818" s="24" t="str">
        <v>病弱</v>
      </c>
      <c r="D818" s="24" t="str">
        <v>なし</v>
      </c>
      <c r="G818" s="24" t="s">
        <v>764</v>
      </c>
      <c r="H818" s="24" t="s">
        <v>2246</v>
      </c>
      <c r="I818" s="32" t="s">
        <v>2223</v>
      </c>
      <c r="J818" s="23" t="s">
        <v>1861</v>
      </c>
      <c r="K818" s="292">
        <v>1</v>
      </c>
    </row>
    <row r="819" spans="1:11" ht="15" customHeight="1" x14ac:dyDescent="0.4">
      <c r="A819" s="23" t="str">
        <v>ポイツ・ジェガース症候群</v>
      </c>
      <c r="B819" s="23" t="str">
        <v>シート8　（シート9～10には記入しない）</v>
      </c>
      <c r="C819" s="24" t="str">
        <v>病弱</v>
      </c>
      <c r="D819" s="24" t="str">
        <v>なし</v>
      </c>
      <c r="G819" s="24" t="s">
        <v>320</v>
      </c>
      <c r="H819" s="24" t="s">
        <v>2246</v>
      </c>
      <c r="I819" s="32" t="s">
        <v>2223</v>
      </c>
      <c r="J819" s="23" t="s">
        <v>1861</v>
      </c>
      <c r="K819" s="292">
        <v>1</v>
      </c>
    </row>
    <row r="820" spans="1:11" ht="15" customHeight="1" x14ac:dyDescent="0.4">
      <c r="A820" s="23" t="str">
        <v>カウデン症候群</v>
      </c>
      <c r="B820" s="23" t="str">
        <v>シート8　（シート9～10には記入しない）</v>
      </c>
      <c r="C820" s="24" t="str">
        <v>病弱</v>
      </c>
      <c r="D820" s="24" t="str">
        <v>なし</v>
      </c>
      <c r="G820" s="31" t="s">
        <v>128</v>
      </c>
      <c r="H820" s="24" t="s">
        <v>2246</v>
      </c>
      <c r="I820" s="32" t="s">
        <v>2223</v>
      </c>
      <c r="J820" s="23" t="s">
        <v>1861</v>
      </c>
      <c r="K820" s="292">
        <v>1</v>
      </c>
    </row>
    <row r="821" spans="1:11" ht="15" customHeight="1" x14ac:dyDescent="0.4">
      <c r="A821" s="23" t="str">
        <v>周期性嘔吐症候群</v>
      </c>
      <c r="B821" s="23" t="str">
        <v>シート8　（シート9～10には記入しない）</v>
      </c>
      <c r="C821" s="24" t="str">
        <v>病弱</v>
      </c>
      <c r="D821" s="24" t="str">
        <v>なし</v>
      </c>
      <c r="G821" s="31" t="s">
        <v>775</v>
      </c>
      <c r="H821" s="24" t="s">
        <v>2246</v>
      </c>
      <c r="I821" s="32" t="s">
        <v>2223</v>
      </c>
      <c r="J821" s="23" t="s">
        <v>1861</v>
      </c>
      <c r="K821" s="292">
        <v>1</v>
      </c>
    </row>
    <row r="822" spans="1:11" ht="15" customHeight="1" x14ac:dyDescent="0.4">
      <c r="A822" s="23" t="str">
        <v>潰瘍性大腸炎</v>
      </c>
      <c r="B822" s="23" t="str">
        <v>シート8　（シート9～10には記入しない）</v>
      </c>
      <c r="C822" s="24" t="str">
        <v>病弱</v>
      </c>
      <c r="D822" s="24" t="str">
        <v>なし</v>
      </c>
      <c r="G822" s="31" t="s">
        <v>1113</v>
      </c>
      <c r="H822" s="24" t="s">
        <v>2246</v>
      </c>
      <c r="I822" s="31" t="s">
        <v>2223</v>
      </c>
      <c r="J822" s="23" t="s">
        <v>1861</v>
      </c>
      <c r="K822" s="292">
        <v>1</v>
      </c>
    </row>
    <row r="823" spans="1:11" ht="15" customHeight="1" x14ac:dyDescent="0.4">
      <c r="A823" s="23" t="str">
        <v>クローン病</v>
      </c>
      <c r="B823" s="23" t="str">
        <v>シート8　（シート9～10には記入しない）</v>
      </c>
      <c r="C823" s="24" t="str">
        <v>病弱</v>
      </c>
      <c r="D823" s="24" t="str">
        <v>なし</v>
      </c>
      <c r="G823" s="31" t="s">
        <v>168</v>
      </c>
      <c r="H823" s="24" t="s">
        <v>2246</v>
      </c>
      <c r="I823" s="32" t="s">
        <v>2223</v>
      </c>
      <c r="J823" s="23" t="s">
        <v>1861</v>
      </c>
      <c r="K823" s="292">
        <v>1</v>
      </c>
    </row>
    <row r="824" spans="1:11" ht="15" customHeight="1" x14ac:dyDescent="0.4">
      <c r="A824" s="23" t="str">
        <v>早期発症型炎症性腸疾患</v>
      </c>
      <c r="B824" s="23" t="str">
        <v>シート8　（シート9～10には記入しない）</v>
      </c>
      <c r="C824" s="24" t="str">
        <v>病弱</v>
      </c>
      <c r="D824" s="24" t="str">
        <v>なし</v>
      </c>
      <c r="G824" s="24" t="s">
        <v>1020</v>
      </c>
      <c r="H824" s="24" t="s">
        <v>2246</v>
      </c>
      <c r="I824" s="32" t="s">
        <v>2223</v>
      </c>
      <c r="J824" s="23" t="s">
        <v>1861</v>
      </c>
      <c r="K824" s="292">
        <v>1</v>
      </c>
    </row>
    <row r="825" spans="1:11" ht="15" customHeight="1" x14ac:dyDescent="0.4">
      <c r="A825" s="23" t="str">
        <v>自己免疫性腸症</v>
      </c>
      <c r="B825" s="23" t="str">
        <v>シート8　（シート9～10には記入しない）</v>
      </c>
      <c r="C825" s="24" t="str">
        <v>病弱</v>
      </c>
      <c r="D825" s="24" t="str">
        <v>なし</v>
      </c>
      <c r="G825" s="31" t="s">
        <v>748</v>
      </c>
      <c r="H825" s="24" t="s">
        <v>2246</v>
      </c>
      <c r="I825" s="32" t="s">
        <v>2223</v>
      </c>
      <c r="J825" s="23" t="s">
        <v>1861</v>
      </c>
      <c r="K825" s="292">
        <v>1</v>
      </c>
    </row>
    <row r="826" spans="1:11" ht="15" customHeight="1" x14ac:dyDescent="0.4">
      <c r="A826" s="23" t="str">
        <v>IPEX症候群</v>
      </c>
      <c r="B826" s="23" t="str">
        <v>シート8　（シート9～10には記入しない）</v>
      </c>
      <c r="C826" s="24" t="str">
        <v>病弱</v>
      </c>
      <c r="D826" s="24" t="str">
        <v>なし</v>
      </c>
      <c r="G826" s="31" t="s">
        <v>42</v>
      </c>
      <c r="H826" s="24" t="s">
        <v>2246</v>
      </c>
      <c r="I826" s="32" t="s">
        <v>2223</v>
      </c>
      <c r="J826" s="23" t="s">
        <v>1861</v>
      </c>
      <c r="K826" s="292">
        <v>1</v>
      </c>
    </row>
    <row r="827" spans="1:11" ht="15" customHeight="1" x14ac:dyDescent="0.4">
      <c r="A827" s="23" t="str">
        <v>非特異性多発性小腸潰瘍症</v>
      </c>
      <c r="B827" s="23" t="str">
        <v>シート8　（シート9～10には記入しない）</v>
      </c>
      <c r="C827" s="24" t="str">
        <v>病弱</v>
      </c>
      <c r="D827" s="24" t="str">
        <v>なし</v>
      </c>
      <c r="G827" s="31" t="s">
        <v>1803</v>
      </c>
      <c r="H827" s="24" t="s">
        <v>2246</v>
      </c>
      <c r="I827" s="32" t="s">
        <v>2223</v>
      </c>
      <c r="J827" s="23" t="s">
        <v>1861</v>
      </c>
      <c r="K827" s="292">
        <v>1</v>
      </c>
    </row>
    <row r="828" spans="1:11" ht="15" customHeight="1" x14ac:dyDescent="0.4">
      <c r="A828" s="23" t="str">
        <v>急性肝不全（昏睡型）</v>
      </c>
      <c r="B828" s="23" t="str">
        <v>シート8　（シート9～10には記入しない）</v>
      </c>
      <c r="C828" s="24" t="str">
        <v>病弱</v>
      </c>
      <c r="D828" s="24" t="str">
        <v>なし</v>
      </c>
      <c r="G828" s="24" t="s">
        <v>1804</v>
      </c>
      <c r="H828" s="24" t="s">
        <v>2246</v>
      </c>
      <c r="I828" s="32" t="s">
        <v>2223</v>
      </c>
      <c r="J828" s="23" t="s">
        <v>1861</v>
      </c>
      <c r="K828" s="292">
        <v>1</v>
      </c>
    </row>
    <row r="829" spans="1:11" ht="15" customHeight="1" x14ac:dyDescent="0.4">
      <c r="A829" s="23" t="str">
        <v>新生児ヘモクロマトーシス</v>
      </c>
      <c r="B829" s="23" t="str">
        <v>シート8　（シート9～10には記入しない）</v>
      </c>
      <c r="C829" s="24" t="str">
        <v>病弱</v>
      </c>
      <c r="D829" s="24" t="str">
        <v>なし</v>
      </c>
      <c r="G829" s="31" t="s">
        <v>843</v>
      </c>
      <c r="H829" s="24" t="s">
        <v>2246</v>
      </c>
      <c r="I829" s="32" t="s">
        <v>2223</v>
      </c>
      <c r="J829" s="23" t="s">
        <v>1861</v>
      </c>
      <c r="K829" s="292">
        <v>1</v>
      </c>
    </row>
    <row r="830" spans="1:11" ht="15" customHeight="1" x14ac:dyDescent="0.4">
      <c r="A830" s="23" t="str">
        <v>自己免疫性肝炎</v>
      </c>
      <c r="B830" s="23" t="str">
        <v>シート8　（シート9～10には記入しない）</v>
      </c>
      <c r="C830" s="24" t="str">
        <v>病弱</v>
      </c>
      <c r="D830" s="24" t="str">
        <v>なし</v>
      </c>
      <c r="G830" s="31" t="s">
        <v>745</v>
      </c>
      <c r="H830" s="24" t="s">
        <v>2246</v>
      </c>
      <c r="I830" s="32" t="s">
        <v>2223</v>
      </c>
      <c r="J830" s="23" t="s">
        <v>1861</v>
      </c>
      <c r="K830" s="292">
        <v>1</v>
      </c>
    </row>
    <row r="831" spans="1:11" ht="15" customHeight="1" x14ac:dyDescent="0.4">
      <c r="A831" s="23" t="str">
        <v>原発性硬化性胆管炎</v>
      </c>
      <c r="B831" s="23" t="str">
        <v>シート8　（シート9～10には記入しない）</v>
      </c>
      <c r="C831" s="24" t="str">
        <v>病弱</v>
      </c>
      <c r="D831" s="24" t="str">
        <v>なし</v>
      </c>
      <c r="G831" s="31" t="s">
        <v>1805</v>
      </c>
      <c r="H831" s="24" t="s">
        <v>2246</v>
      </c>
      <c r="I831" s="32" t="s">
        <v>2223</v>
      </c>
      <c r="J831" s="23" t="s">
        <v>1861</v>
      </c>
      <c r="K831" s="292">
        <v>1</v>
      </c>
    </row>
    <row r="832" spans="1:11" ht="15" customHeight="1" x14ac:dyDescent="0.4">
      <c r="A832" s="23" t="str">
        <v>胆道閉鎖症</v>
      </c>
      <c r="B832" s="23" t="str">
        <v>シート8　（シート9～10には記入しない）</v>
      </c>
      <c r="C832" s="24" t="str">
        <v>病弱</v>
      </c>
      <c r="D832" s="24" t="str">
        <v>なし</v>
      </c>
      <c r="G832" s="31" t="s">
        <v>1806</v>
      </c>
      <c r="H832" s="24" t="s">
        <v>2246</v>
      </c>
      <c r="I832" s="32" t="s">
        <v>2223</v>
      </c>
      <c r="J832" s="23" t="s">
        <v>1861</v>
      </c>
      <c r="K832" s="292">
        <v>1</v>
      </c>
    </row>
    <row r="833" spans="1:11" ht="15" customHeight="1" x14ac:dyDescent="0.4">
      <c r="A833" s="23" t="str">
        <v>アラジール症候群</v>
      </c>
      <c r="B833" s="23" t="str">
        <v>シート8　（シート9～10には記入しない）</v>
      </c>
      <c r="C833" s="24" t="str">
        <v>病弱</v>
      </c>
      <c r="D833" s="24" t="str">
        <v>なし</v>
      </c>
      <c r="G833" s="31" t="s">
        <v>1807</v>
      </c>
      <c r="H833" s="24" t="s">
        <v>2246</v>
      </c>
      <c r="I833" s="32" t="s">
        <v>2223</v>
      </c>
      <c r="J833" s="23" t="s">
        <v>1861</v>
      </c>
      <c r="K833" s="292">
        <v>1</v>
      </c>
    </row>
    <row r="834" spans="1:11" ht="15" customHeight="1" x14ac:dyDescent="0.4">
      <c r="A834" s="23" t="str">
        <v>肝内胆管減少症</v>
      </c>
      <c r="B834" s="23" t="str">
        <v>シート8　（シート9～10には記入しない）</v>
      </c>
      <c r="C834" s="24" t="str">
        <v>病弱</v>
      </c>
      <c r="D834" s="24" t="str">
        <v>なし</v>
      </c>
      <c r="G834" s="31" t="s">
        <v>500</v>
      </c>
      <c r="H834" s="24" t="s">
        <v>2246</v>
      </c>
      <c r="I834" s="32" t="s">
        <v>2223</v>
      </c>
      <c r="J834" s="23" t="s">
        <v>1861</v>
      </c>
      <c r="K834" s="292">
        <v>1</v>
      </c>
    </row>
    <row r="835" spans="1:11" ht="15" customHeight="1" x14ac:dyDescent="0.4">
      <c r="A835" s="23" t="str">
        <v>進行性家族性肝内胆汁うっ滞症</v>
      </c>
      <c r="B835" s="23" t="str">
        <v>シート8　（シート9～10には記入しない）</v>
      </c>
      <c r="C835" s="24" t="str">
        <v>病弱</v>
      </c>
      <c r="D835" s="24" t="str">
        <v>なし</v>
      </c>
      <c r="G835" s="31" t="s">
        <v>876</v>
      </c>
      <c r="H835" s="24" t="s">
        <v>2246</v>
      </c>
      <c r="I835" s="32" t="s">
        <v>2223</v>
      </c>
      <c r="J835" s="23" t="s">
        <v>1861</v>
      </c>
      <c r="K835" s="292">
        <v>1</v>
      </c>
    </row>
    <row r="836" spans="1:11" ht="15" customHeight="1" x14ac:dyDescent="0.4">
      <c r="A836" s="23" t="str">
        <v>先天性多発肝内胆管拡張症</v>
      </c>
      <c r="B836" s="23" t="str">
        <v>シート8　（シート9～10には記入しない）</v>
      </c>
      <c r="C836" s="24" t="str">
        <v>病弱</v>
      </c>
      <c r="D836" s="24" t="str">
        <v>なし</v>
      </c>
      <c r="G836" s="31" t="s">
        <v>974</v>
      </c>
      <c r="H836" s="24" t="s">
        <v>2246</v>
      </c>
      <c r="I836" s="32" t="s">
        <v>2223</v>
      </c>
      <c r="J836" s="23" t="s">
        <v>1861</v>
      </c>
      <c r="K836" s="292">
        <v>1</v>
      </c>
    </row>
    <row r="837" spans="1:11" ht="15" customHeight="1" x14ac:dyDescent="0.4">
      <c r="A837" s="23" t="str">
        <v>カロリ病</v>
      </c>
      <c r="B837" s="23" t="str">
        <v>シート8　（シート9～10には記入しない）</v>
      </c>
      <c r="C837" s="24" t="str">
        <v>病弱</v>
      </c>
      <c r="D837" s="24" t="str">
        <v>なし</v>
      </c>
      <c r="G837" s="31" t="s">
        <v>146</v>
      </c>
      <c r="H837" s="24" t="s">
        <v>2246</v>
      </c>
      <c r="I837" s="32" t="s">
        <v>2223</v>
      </c>
      <c r="J837" s="23" t="s">
        <v>1861</v>
      </c>
      <c r="K837" s="292">
        <v>1</v>
      </c>
    </row>
    <row r="838" spans="1:11" ht="15" customHeight="1" x14ac:dyDescent="0.4">
      <c r="A838" s="23" t="str">
        <v>先天性胆道拡張症</v>
      </c>
      <c r="B838" s="23" t="str">
        <v>シート8　（シート9～10には記入しない）</v>
      </c>
      <c r="C838" s="24" t="str">
        <v>病弱</v>
      </c>
      <c r="D838" s="24" t="str">
        <v>なし</v>
      </c>
      <c r="G838" s="31" t="s">
        <v>977</v>
      </c>
      <c r="H838" s="24" t="s">
        <v>2246</v>
      </c>
      <c r="I838" s="31" t="s">
        <v>2223</v>
      </c>
      <c r="J838" s="23" t="s">
        <v>1861</v>
      </c>
      <c r="K838" s="292">
        <v>1</v>
      </c>
    </row>
    <row r="839" spans="1:11" ht="15" customHeight="1" x14ac:dyDescent="0.4">
      <c r="A839" s="23" t="str">
        <v>先天性肝線維症</v>
      </c>
      <c r="B839" s="23" t="str">
        <v>シート8　（シート9～10には記入しない）</v>
      </c>
      <c r="C839" s="24" t="str">
        <v>病弱</v>
      </c>
      <c r="D839" s="24" t="str">
        <v>なし</v>
      </c>
      <c r="G839" s="24" t="s">
        <v>955</v>
      </c>
      <c r="H839" s="24" t="s">
        <v>2246</v>
      </c>
      <c r="I839" s="31" t="s">
        <v>2223</v>
      </c>
      <c r="J839" s="23" t="s">
        <v>1861</v>
      </c>
      <c r="K839" s="292">
        <v>1</v>
      </c>
    </row>
    <row r="840" spans="1:11" ht="15" customHeight="1" x14ac:dyDescent="0.4">
      <c r="A840" s="23" t="str">
        <v>肝硬変症</v>
      </c>
      <c r="B840" s="23" t="str">
        <v>シート8　（シート9～10には記入しない）</v>
      </c>
      <c r="C840" s="24" t="str">
        <v>病弱</v>
      </c>
      <c r="D840" s="24" t="str">
        <v>なし</v>
      </c>
      <c r="G840" s="24" t="s">
        <v>497</v>
      </c>
      <c r="H840" s="24" t="s">
        <v>2246</v>
      </c>
      <c r="I840" s="32" t="s">
        <v>2223</v>
      </c>
      <c r="J840" s="23" t="s">
        <v>1861</v>
      </c>
      <c r="K840" s="292">
        <v>1</v>
      </c>
    </row>
    <row r="841" spans="1:11" ht="15" customHeight="1" x14ac:dyDescent="0.4">
      <c r="A841" s="23" t="str">
        <v>門脈圧亢進症</v>
      </c>
      <c r="B841" s="23" t="str">
        <v>シート8　（シート9～10には記入しない）</v>
      </c>
      <c r="C841" s="24" t="str">
        <v>病弱</v>
      </c>
      <c r="D841" s="24" t="str">
        <v>なし</v>
      </c>
      <c r="G841" s="31" t="s">
        <v>1380</v>
      </c>
      <c r="H841" s="24" t="s">
        <v>2246</v>
      </c>
      <c r="I841" s="32" t="s">
        <v>2223</v>
      </c>
      <c r="J841" s="23" t="s">
        <v>1861</v>
      </c>
      <c r="K841" s="292">
        <v>1</v>
      </c>
    </row>
    <row r="842" spans="1:11" ht="15" customHeight="1" x14ac:dyDescent="0.4">
      <c r="A842" s="23" t="str">
        <v>バンチ症候群</v>
      </c>
      <c r="B842" s="23" t="str">
        <v>シート8　（シート9～10には記入しない）</v>
      </c>
      <c r="C842" s="24" t="str">
        <v>病弱</v>
      </c>
      <c r="D842" s="24" t="str">
        <v>なし</v>
      </c>
      <c r="G842" s="31" t="s">
        <v>276</v>
      </c>
      <c r="H842" s="24" t="s">
        <v>2246</v>
      </c>
      <c r="I842" s="32" t="s">
        <v>2223</v>
      </c>
      <c r="J842" s="23" t="s">
        <v>1861</v>
      </c>
      <c r="K842" s="292">
        <v>1</v>
      </c>
    </row>
    <row r="843" spans="1:11" ht="15" customHeight="1" x14ac:dyDescent="0.4">
      <c r="A843" s="23" t="str">
        <v>先天性門脈欠損症</v>
      </c>
      <c r="B843" s="23" t="str">
        <v>シート8　（シート9～10には記入しない）</v>
      </c>
      <c r="C843" s="24" t="str">
        <v>病弱</v>
      </c>
      <c r="D843" s="24" t="str">
        <v>なし</v>
      </c>
      <c r="G843" s="31" t="s">
        <v>987</v>
      </c>
      <c r="H843" s="24" t="s">
        <v>2246</v>
      </c>
      <c r="I843" s="32" t="s">
        <v>2223</v>
      </c>
      <c r="J843" s="23" t="s">
        <v>1861</v>
      </c>
      <c r="K843" s="292">
        <v>1</v>
      </c>
    </row>
    <row r="844" spans="1:11" ht="15" customHeight="1" x14ac:dyDescent="0.4">
      <c r="A844" s="23" t="str">
        <v>門脈・肝動脈瘻</v>
      </c>
      <c r="B844" s="23" t="str">
        <v>シート8　（シート9～10には記入しない）</v>
      </c>
      <c r="C844" s="24" t="str">
        <v>病弱</v>
      </c>
      <c r="D844" s="24" t="str">
        <v>なし</v>
      </c>
      <c r="G844" s="24" t="s">
        <v>1379</v>
      </c>
      <c r="H844" s="24" t="s">
        <v>2246</v>
      </c>
      <c r="I844" s="32" t="s">
        <v>2223</v>
      </c>
      <c r="J844" s="23" t="s">
        <v>1861</v>
      </c>
      <c r="K844" s="292">
        <v>1</v>
      </c>
    </row>
    <row r="845" spans="1:11" ht="15" customHeight="1" x14ac:dyDescent="0.4">
      <c r="A845" s="23" t="str">
        <v>門脈瘻</v>
      </c>
      <c r="B845" s="23" t="str">
        <v>シート8　（シート9～10には記入しない）</v>
      </c>
      <c r="C845" s="24" t="str">
        <v>病弱</v>
      </c>
      <c r="D845" s="24" t="str">
        <v>なし</v>
      </c>
      <c r="G845" s="31" t="s">
        <v>1808</v>
      </c>
      <c r="H845" s="24" t="s">
        <v>2246</v>
      </c>
      <c r="I845" s="32" t="s">
        <v>2223</v>
      </c>
      <c r="J845" s="23" t="s">
        <v>1861</v>
      </c>
      <c r="K845" s="292">
        <v>1</v>
      </c>
    </row>
    <row r="846" spans="1:11" ht="15" customHeight="1" x14ac:dyDescent="0.4">
      <c r="A846" s="23" t="str">
        <v>肝動脈瘻</v>
      </c>
      <c r="B846" s="23" t="str">
        <v>シート8　（シート9～10には記入しない）</v>
      </c>
      <c r="C846" s="24" t="str">
        <v>病弱</v>
      </c>
      <c r="D846" s="24" t="str">
        <v>なし</v>
      </c>
      <c r="G846" s="24" t="s">
        <v>1809</v>
      </c>
      <c r="H846" s="24" t="s">
        <v>2246</v>
      </c>
      <c r="I846" s="32" t="s">
        <v>2223</v>
      </c>
      <c r="J846" s="23" t="s">
        <v>1861</v>
      </c>
      <c r="K846" s="292">
        <v>1</v>
      </c>
    </row>
    <row r="847" spans="1:11" ht="15" customHeight="1" x14ac:dyDescent="0.4">
      <c r="A847" s="23" t="str">
        <v>クリグラー・ナジャー症候群</v>
      </c>
      <c r="B847" s="23" t="str">
        <v>シート8　（シート9～10には記入しない）</v>
      </c>
      <c r="C847" s="24" t="str">
        <v>病弱</v>
      </c>
      <c r="D847" s="24" t="str">
        <v>なし</v>
      </c>
      <c r="G847" s="31" t="s">
        <v>155</v>
      </c>
      <c r="H847" s="24" t="s">
        <v>2246</v>
      </c>
      <c r="I847" s="32" t="s">
        <v>2223</v>
      </c>
      <c r="J847" s="23" t="s">
        <v>1861</v>
      </c>
      <c r="K847" s="292">
        <v>1</v>
      </c>
    </row>
    <row r="848" spans="1:11" ht="15" customHeight="1" x14ac:dyDescent="0.4">
      <c r="A848" s="23" t="str">
        <v>遺伝性膵炎</v>
      </c>
      <c r="B848" s="23" t="str">
        <v>シート8　（シート9～10には記入しない）</v>
      </c>
      <c r="C848" s="24" t="str">
        <v>病弱</v>
      </c>
      <c r="D848" s="24" t="str">
        <v>なし</v>
      </c>
      <c r="G848" s="24" t="s">
        <v>1810</v>
      </c>
      <c r="H848" s="24" t="s">
        <v>2246</v>
      </c>
      <c r="I848" s="32" t="s">
        <v>2223</v>
      </c>
      <c r="J848" s="23" t="s">
        <v>1861</v>
      </c>
      <c r="K848" s="292">
        <v>1</v>
      </c>
    </row>
    <row r="849" spans="1:11" ht="15" customHeight="1" x14ac:dyDescent="0.4">
      <c r="A849" s="23" t="str">
        <v>自己免疫性膵炎</v>
      </c>
      <c r="B849" s="23" t="str">
        <v>シート8　（シート9～10には記入しない）</v>
      </c>
      <c r="C849" s="24" t="str">
        <v>病弱</v>
      </c>
      <c r="D849" s="24" t="str">
        <v>なし</v>
      </c>
      <c r="G849" s="31" t="s">
        <v>750</v>
      </c>
      <c r="H849" s="24" t="s">
        <v>2246</v>
      </c>
      <c r="I849" s="32" t="s">
        <v>2223</v>
      </c>
      <c r="J849" s="23" t="s">
        <v>1861</v>
      </c>
      <c r="K849" s="292">
        <v>1</v>
      </c>
    </row>
    <row r="850" spans="1:11" ht="15" customHeight="1" x14ac:dyDescent="0.4">
      <c r="A850" s="23" t="str">
        <v>短腸症</v>
      </c>
      <c r="B850" s="23" t="str">
        <v>シート8　（シート9～10には記入しない）</v>
      </c>
      <c r="C850" s="24" t="str">
        <v>病弱</v>
      </c>
      <c r="D850" s="24" t="str">
        <v>なし</v>
      </c>
      <c r="G850" s="31" t="s">
        <v>1089</v>
      </c>
      <c r="H850" s="24" t="s">
        <v>2246</v>
      </c>
      <c r="I850" s="32" t="s">
        <v>2223</v>
      </c>
      <c r="J850" s="23" t="s">
        <v>1861</v>
      </c>
      <c r="K850" s="292">
        <v>1</v>
      </c>
    </row>
    <row r="851" spans="1:11" ht="15" customHeight="1" x14ac:dyDescent="0.4">
      <c r="A851" s="23" t="str">
        <v>ヒルシュスプルング病</v>
      </c>
      <c r="B851" s="23" t="str">
        <v>シート8　（シート9～10には記入しない）</v>
      </c>
      <c r="C851" s="24" t="str">
        <v>病弱</v>
      </c>
      <c r="D851" s="24" t="str">
        <v>なし</v>
      </c>
      <c r="G851" s="31" t="s">
        <v>289</v>
      </c>
      <c r="H851" s="24" t="s">
        <v>2246</v>
      </c>
      <c r="I851" s="31" t="s">
        <v>2223</v>
      </c>
      <c r="J851" s="23" t="s">
        <v>1861</v>
      </c>
      <c r="K851" s="292">
        <v>1</v>
      </c>
    </row>
    <row r="852" spans="1:11" ht="15" customHeight="1" x14ac:dyDescent="0.4">
      <c r="A852" s="23" t="str">
        <v>慢性特発性偽性腸閉塞症</v>
      </c>
      <c r="B852" s="23" t="str">
        <v>シート8　（シート9～10には記入しない）</v>
      </c>
      <c r="C852" s="24" t="str">
        <v>病弱</v>
      </c>
      <c r="D852" s="24" t="str">
        <v>なし</v>
      </c>
      <c r="G852" s="31" t="s">
        <v>1333</v>
      </c>
      <c r="H852" s="24" t="s">
        <v>2246</v>
      </c>
      <c r="I852" s="32" t="s">
        <v>2223</v>
      </c>
      <c r="J852" s="23" t="s">
        <v>1861</v>
      </c>
      <c r="K852" s="292">
        <v>1</v>
      </c>
    </row>
    <row r="853" spans="1:11" ht="15" customHeight="1" x14ac:dyDescent="0.4">
      <c r="A853" s="23" t="str">
        <v>巨大膀胱短小結腸腸管蠕動不全症</v>
      </c>
      <c r="B853" s="23" t="str">
        <v>シート8　（シート9～10には記入しない）</v>
      </c>
      <c r="C853" s="24" t="str">
        <v>病弱</v>
      </c>
      <c r="D853" s="24" t="str">
        <v>なし</v>
      </c>
      <c r="G853" s="31" t="s">
        <v>1811</v>
      </c>
      <c r="H853" s="24" t="s">
        <v>2246</v>
      </c>
      <c r="I853" s="32" t="s">
        <v>2223</v>
      </c>
      <c r="J853" s="23" t="s">
        <v>1861</v>
      </c>
      <c r="K853" s="292">
        <v>1</v>
      </c>
    </row>
    <row r="854" spans="1:11" ht="15" customHeight="1" x14ac:dyDescent="0.4">
      <c r="A854" s="23" t="str">
        <v>腸管神経節細胞僅少症</v>
      </c>
      <c r="B854" s="23" t="str">
        <v>シート8　（シート9～10には記入しない）</v>
      </c>
      <c r="C854" s="24" t="str">
        <v>病弱</v>
      </c>
      <c r="D854" s="24" t="str">
        <v>なし</v>
      </c>
      <c r="G854" s="31" t="s">
        <v>1111</v>
      </c>
      <c r="H854" s="24" t="s">
        <v>2246</v>
      </c>
      <c r="I854" s="32" t="s">
        <v>2223</v>
      </c>
      <c r="J854" s="23" t="s">
        <v>1861</v>
      </c>
      <c r="K854" s="292">
        <v>1</v>
      </c>
    </row>
    <row r="855" spans="1:11" ht="15" customHeight="1" x14ac:dyDescent="0.4">
      <c r="A855" s="23" t="str">
        <v>肝巨大血管腫</v>
      </c>
      <c r="B855" s="23" t="str">
        <v>シート8　（シート9～10には記入しない）</v>
      </c>
      <c r="C855" s="24" t="str">
        <v>病弱</v>
      </c>
      <c r="D855" s="24" t="str">
        <v>なし</v>
      </c>
      <c r="G855" s="31" t="s">
        <v>496</v>
      </c>
      <c r="H855" s="24" t="s">
        <v>2246</v>
      </c>
      <c r="I855" s="32" t="s">
        <v>2223</v>
      </c>
      <c r="J855" s="23" t="s">
        <v>1861</v>
      </c>
      <c r="K855" s="292">
        <v>1</v>
      </c>
    </row>
    <row r="856" spans="1:11" ht="15" customHeight="1" x14ac:dyDescent="0.4">
      <c r="A856" s="23" t="str">
        <v>総排泄腔遺残</v>
      </c>
      <c r="B856" s="23" t="str">
        <v>シート8　（シート9～10には記入しない）</v>
      </c>
      <c r="C856" s="24" t="str">
        <v>病弱</v>
      </c>
      <c r="D856" s="24" t="str">
        <v>なし</v>
      </c>
      <c r="G856" s="31" t="s">
        <v>1812</v>
      </c>
      <c r="H856" s="24" t="s">
        <v>2246</v>
      </c>
      <c r="I856" s="31" t="s">
        <v>2223</v>
      </c>
      <c r="J856" s="23" t="s">
        <v>1861</v>
      </c>
      <c r="K856" s="292">
        <v>1</v>
      </c>
    </row>
    <row r="857" spans="1:11" ht="15" customHeight="1" x14ac:dyDescent="0.4">
      <c r="A857" s="23" t="str">
        <v>総排泄腔外反症</v>
      </c>
      <c r="B857" s="23" t="str">
        <v>シート8　（シート9～10には記入しない）</v>
      </c>
      <c r="C857" s="24" t="str">
        <v>病弱</v>
      </c>
      <c r="D857" s="24" t="str">
        <v>なし</v>
      </c>
      <c r="G857" s="31" t="s">
        <v>1813</v>
      </c>
      <c r="H857" s="24" t="s">
        <v>2246</v>
      </c>
      <c r="I857" s="31" t="s">
        <v>2223</v>
      </c>
      <c r="J857" s="23" t="s">
        <v>1861</v>
      </c>
      <c r="K857" s="292">
        <v>1</v>
      </c>
    </row>
    <row r="858" spans="1:11" ht="15" customHeight="1" x14ac:dyDescent="0.4">
      <c r="A858" s="23" t="str">
        <v>コフィン・ローリー症候群</v>
      </c>
      <c r="B858" s="23" t="str">
        <v>シート8　（シート9～10には記入しない）</v>
      </c>
      <c r="C858" s="24" t="str">
        <v>病弱</v>
      </c>
      <c r="D858" s="24" t="str">
        <v>なし</v>
      </c>
      <c r="G858" s="31" t="s">
        <v>183</v>
      </c>
      <c r="H858" s="24" t="s">
        <v>2246</v>
      </c>
      <c r="I858" s="31" t="s">
        <v>2223</v>
      </c>
      <c r="J858" s="23" t="s">
        <v>1861</v>
      </c>
      <c r="K858" s="292">
        <v>1</v>
      </c>
    </row>
    <row r="859" spans="1:11" ht="15" customHeight="1" x14ac:dyDescent="0.4">
      <c r="A859" s="23" t="str">
        <v>ソトス症候群</v>
      </c>
      <c r="B859" s="23" t="str">
        <v>シート8　（シート9～10には記入しない）</v>
      </c>
      <c r="C859" s="24" t="str">
        <v>病弱</v>
      </c>
      <c r="D859" s="24" t="str">
        <v>なし</v>
      </c>
      <c r="G859" s="24" t="s">
        <v>1814</v>
      </c>
      <c r="H859" s="24" t="s">
        <v>2246</v>
      </c>
      <c r="I859" s="32" t="s">
        <v>2223</v>
      </c>
      <c r="J859" s="23" t="s">
        <v>1861</v>
      </c>
      <c r="K859" s="292">
        <v>1</v>
      </c>
    </row>
    <row r="860" spans="1:11" ht="15" customHeight="1" x14ac:dyDescent="0.4">
      <c r="A860" s="23" t="str">
        <v>スミス・マギニス症候群</v>
      </c>
      <c r="B860" s="23" t="str">
        <v>シート8　（シート9～10には記入しない）</v>
      </c>
      <c r="C860" s="24" t="str">
        <v>病弱</v>
      </c>
      <c r="D860" s="24" t="str">
        <v>なし</v>
      </c>
      <c r="G860" s="31" t="s">
        <v>1815</v>
      </c>
      <c r="H860" s="24" t="s">
        <v>2246</v>
      </c>
      <c r="I860" s="32" t="s">
        <v>2223</v>
      </c>
      <c r="J860" s="23" t="s">
        <v>1861</v>
      </c>
      <c r="K860" s="292">
        <v>1</v>
      </c>
    </row>
    <row r="861" spans="1:11" ht="15" customHeight="1" x14ac:dyDescent="0.4">
      <c r="A861" s="23" t="str">
        <v>ルビンシュタイン・テイビ症候群</v>
      </c>
      <c r="B861" s="23" t="str">
        <v>シート8　（シート9～10には記入しない）</v>
      </c>
      <c r="C861" s="24" t="str">
        <v>病弱</v>
      </c>
      <c r="D861" s="24" t="str">
        <v>なし</v>
      </c>
      <c r="G861" s="24" t="s">
        <v>378</v>
      </c>
      <c r="H861" s="24" t="s">
        <v>2246</v>
      </c>
      <c r="I861" s="32" t="s">
        <v>2223</v>
      </c>
      <c r="J861" s="23" t="s">
        <v>1861</v>
      </c>
      <c r="K861" s="292">
        <v>1</v>
      </c>
    </row>
    <row r="862" spans="1:11" ht="15" customHeight="1" x14ac:dyDescent="0.4">
      <c r="A862" s="23" t="str">
        <v>歌舞伎症候群</v>
      </c>
      <c r="B862" s="23" t="str">
        <v>シート8　（シート9～10には記入しない）</v>
      </c>
      <c r="C862" s="24" t="str">
        <v>病弱</v>
      </c>
      <c r="D862" s="24" t="str">
        <v>なし</v>
      </c>
      <c r="G862" s="24" t="s">
        <v>1816</v>
      </c>
      <c r="H862" s="24" t="s">
        <v>2246</v>
      </c>
      <c r="I862" s="32" t="s">
        <v>2223</v>
      </c>
      <c r="J862" s="23" t="s">
        <v>1861</v>
      </c>
      <c r="K862" s="292">
        <v>1</v>
      </c>
    </row>
    <row r="863" spans="1:11" ht="15" customHeight="1" x14ac:dyDescent="0.4">
      <c r="A863" s="23" t="str">
        <v>ウィーバー症候群</v>
      </c>
      <c r="B863" s="23" t="str">
        <v>シート8　（シート9～10には記入しない）</v>
      </c>
      <c r="C863" s="24" t="str">
        <v>病弱</v>
      </c>
      <c r="D863" s="24" t="str">
        <v>なし</v>
      </c>
      <c r="G863" s="24" t="s">
        <v>1817</v>
      </c>
      <c r="H863" s="24" t="s">
        <v>2246</v>
      </c>
      <c r="I863" s="32" t="s">
        <v>2223</v>
      </c>
      <c r="J863" s="23" t="s">
        <v>1861</v>
      </c>
      <c r="K863" s="292">
        <v>1</v>
      </c>
    </row>
    <row r="864" spans="1:11" ht="15" customHeight="1" x14ac:dyDescent="0.4">
      <c r="A864" s="23" t="str">
        <v>コルネリア・デランゲ症候群</v>
      </c>
      <c r="B864" s="23" t="str">
        <v>シート8　（シート9～10には記入しない）</v>
      </c>
      <c r="C864" s="24" t="str">
        <v>病弱</v>
      </c>
      <c r="D864" s="24" t="str">
        <v>なし</v>
      </c>
      <c r="G864" s="31" t="s">
        <v>186</v>
      </c>
      <c r="H864" s="24" t="s">
        <v>2246</v>
      </c>
      <c r="I864" s="32" t="s">
        <v>2223</v>
      </c>
      <c r="J864" s="23" t="s">
        <v>1861</v>
      </c>
      <c r="K864" s="292">
        <v>1</v>
      </c>
    </row>
    <row r="865" spans="1:11" ht="15" customHeight="1" x14ac:dyDescent="0.4">
      <c r="A865" s="23" t="str">
        <v>ベックウィズ・ヴィーデマン症候群</v>
      </c>
      <c r="B865" s="23" t="str">
        <v>シート8　（シート9～10には記入しない）</v>
      </c>
      <c r="C865" s="24" t="str">
        <v>病弱</v>
      </c>
      <c r="D865" s="24" t="str">
        <v>なし</v>
      </c>
      <c r="G865" s="31" t="s">
        <v>315</v>
      </c>
      <c r="H865" s="24" t="s">
        <v>2246</v>
      </c>
      <c r="I865" s="32" t="s">
        <v>2223</v>
      </c>
      <c r="J865" s="23" t="s">
        <v>1861</v>
      </c>
      <c r="K865" s="292">
        <v>1</v>
      </c>
    </row>
    <row r="866" spans="1:11" ht="15" customHeight="1" x14ac:dyDescent="0.4">
      <c r="A866" s="23" t="str">
        <v>アンジェルマン症候群</v>
      </c>
      <c r="B866" s="23" t="str">
        <v>シート8　（シート9～10には記入しない）</v>
      </c>
      <c r="C866" s="24" t="str">
        <v>病弱</v>
      </c>
      <c r="D866" s="24" t="str">
        <v>なし</v>
      </c>
      <c r="G866" s="24" t="s">
        <v>1818</v>
      </c>
      <c r="H866" s="24" t="s">
        <v>2246</v>
      </c>
      <c r="I866" s="32" t="s">
        <v>2223</v>
      </c>
      <c r="J866" s="23" t="s">
        <v>1861</v>
      </c>
      <c r="K866" s="292">
        <v>1</v>
      </c>
    </row>
    <row r="867" spans="1:11" ht="15" customHeight="1" x14ac:dyDescent="0.4">
      <c r="A867" s="23" t="str">
        <v>５ｐ-症候群</v>
      </c>
      <c r="B867" s="23" t="str">
        <v>シート8　（シート9～10には記入しない）</v>
      </c>
      <c r="C867" s="24" t="str">
        <v>病弱</v>
      </c>
      <c r="D867" s="24" t="str">
        <v>なし</v>
      </c>
      <c r="G867" s="24" t="s">
        <v>1819</v>
      </c>
      <c r="H867" s="24" t="s">
        <v>2246</v>
      </c>
      <c r="I867" s="32" t="s">
        <v>2223</v>
      </c>
      <c r="J867" s="23" t="s">
        <v>1861</v>
      </c>
      <c r="K867" s="292">
        <v>1</v>
      </c>
    </row>
    <row r="868" spans="1:11" ht="15" customHeight="1" x14ac:dyDescent="0.4">
      <c r="A868" s="23" t="str">
        <v>４ｐ-症候群</v>
      </c>
      <c r="B868" s="23" t="str">
        <v>シート8　（シート9～10には記入しない）</v>
      </c>
      <c r="C868" s="24" t="str">
        <v>病弱</v>
      </c>
      <c r="D868" s="24" t="str">
        <v>なし</v>
      </c>
      <c r="G868" s="31" t="s">
        <v>1820</v>
      </c>
      <c r="H868" s="24" t="s">
        <v>2246</v>
      </c>
      <c r="I868" s="32" t="s">
        <v>2223</v>
      </c>
      <c r="J868" s="23" t="s">
        <v>1861</v>
      </c>
      <c r="K868" s="292">
        <v>1</v>
      </c>
    </row>
    <row r="869" spans="1:11" ht="15" customHeight="1" x14ac:dyDescent="0.4">
      <c r="A869" s="23" t="str">
        <v>18トリソミー症候群</v>
      </c>
      <c r="B869" s="23" t="str">
        <v>シート8　（シート9～10には記入しない）</v>
      </c>
      <c r="C869" s="24" t="str">
        <v>病弱</v>
      </c>
      <c r="D869" s="24" t="str">
        <v>なし</v>
      </c>
      <c r="G869" s="31" t="s">
        <v>9</v>
      </c>
      <c r="H869" s="24" t="s">
        <v>2246</v>
      </c>
      <c r="I869" s="32" t="s">
        <v>2223</v>
      </c>
      <c r="J869" s="23" t="s">
        <v>1861</v>
      </c>
      <c r="K869" s="292">
        <v>1</v>
      </c>
    </row>
    <row r="870" spans="1:11" ht="15" customHeight="1" x14ac:dyDescent="0.4">
      <c r="A870" s="23" t="str">
        <v>13トリソミー症候群</v>
      </c>
      <c r="B870" s="23" t="str">
        <v>シート8　（シート9～10には記入しない）</v>
      </c>
      <c r="C870" s="24" t="str">
        <v>病弱</v>
      </c>
      <c r="D870" s="24" t="str">
        <v>なし</v>
      </c>
      <c r="G870" s="31" t="s">
        <v>6</v>
      </c>
      <c r="H870" s="24" t="s">
        <v>2246</v>
      </c>
      <c r="I870" s="32" t="s">
        <v>2223</v>
      </c>
      <c r="J870" s="23" t="s">
        <v>1861</v>
      </c>
      <c r="K870" s="292">
        <v>1</v>
      </c>
    </row>
    <row r="871" spans="1:11" ht="15" customHeight="1" x14ac:dyDescent="0.4">
      <c r="A871" s="23" t="str">
        <v>ダウン症候群</v>
      </c>
      <c r="B871" s="23" t="str">
        <v>シート8　（シート9～10には記入しない）</v>
      </c>
      <c r="C871" s="24" t="str">
        <v>病弱</v>
      </c>
      <c r="D871" s="24" t="str">
        <v>なし</v>
      </c>
      <c r="G871" s="24" t="s">
        <v>227</v>
      </c>
      <c r="H871" s="24" t="s">
        <v>2246</v>
      </c>
      <c r="I871" s="32" t="s">
        <v>2223</v>
      </c>
      <c r="J871" s="23" t="s">
        <v>1861</v>
      </c>
      <c r="K871" s="292">
        <v>1</v>
      </c>
    </row>
    <row r="872" spans="1:11" ht="15" customHeight="1" x14ac:dyDescent="0.4">
      <c r="A872" s="23" t="str">
        <v>常染色体異常</v>
      </c>
      <c r="B872" s="23" t="str">
        <v>シート8　（シート9～10には記入しない）</v>
      </c>
      <c r="C872" s="24" t="str">
        <v>病弱</v>
      </c>
      <c r="D872" s="24" t="str">
        <v>なし</v>
      </c>
      <c r="G872" s="31" t="s">
        <v>807</v>
      </c>
      <c r="H872" s="24" t="s">
        <v>2246</v>
      </c>
      <c r="I872" s="32" t="s">
        <v>2223</v>
      </c>
      <c r="J872" s="23" t="s">
        <v>1861</v>
      </c>
      <c r="K872" s="292">
        <v>1</v>
      </c>
    </row>
    <row r="873" spans="1:11" ht="15" customHeight="1" x14ac:dyDescent="0.4">
      <c r="A873" s="23" t="str">
        <v>ＣＦＣ症候群</v>
      </c>
      <c r="B873" s="23" t="str">
        <v>シート8　（シート9～10には記入しない）</v>
      </c>
      <c r="C873" s="24" t="str">
        <v>病弱</v>
      </c>
      <c r="D873" s="24" t="str">
        <v>なし</v>
      </c>
      <c r="G873" s="31" t="s">
        <v>1821</v>
      </c>
      <c r="H873" s="24" t="s">
        <v>2246</v>
      </c>
      <c r="I873" s="32" t="s">
        <v>2223</v>
      </c>
      <c r="J873" s="23" t="s">
        <v>1861</v>
      </c>
      <c r="K873" s="292">
        <v>1</v>
      </c>
    </row>
    <row r="874" spans="1:11" ht="15" customHeight="1" x14ac:dyDescent="0.4">
      <c r="A874" s="23" t="str">
        <v>マルファン症候群</v>
      </c>
      <c r="B874" s="23" t="str">
        <v>シート8　（シート9～10には記入しない）</v>
      </c>
      <c r="C874" s="24" t="str">
        <v>病弱</v>
      </c>
      <c r="D874" s="24" t="str">
        <v>なし</v>
      </c>
      <c r="G874" s="24" t="s">
        <v>1822</v>
      </c>
      <c r="H874" s="24" t="s">
        <v>2246</v>
      </c>
      <c r="I874" s="32" t="s">
        <v>2223</v>
      </c>
      <c r="J874" s="23" t="s">
        <v>1861</v>
      </c>
      <c r="K874" s="292">
        <v>1</v>
      </c>
    </row>
    <row r="875" spans="1:11" ht="15" customHeight="1" x14ac:dyDescent="0.4">
      <c r="A875" s="23" t="str">
        <v>ロイス・ディーツ症候群</v>
      </c>
      <c r="B875" s="23" t="str">
        <v>シート8　（シート9～10には記入しない）</v>
      </c>
      <c r="C875" s="24" t="str">
        <v>病弱</v>
      </c>
      <c r="D875" s="24" t="str">
        <v>なし</v>
      </c>
      <c r="G875" s="31" t="s">
        <v>385</v>
      </c>
      <c r="H875" s="24" t="s">
        <v>2246</v>
      </c>
      <c r="I875" s="32" t="s">
        <v>2223</v>
      </c>
      <c r="J875" s="23" t="s">
        <v>1861</v>
      </c>
      <c r="K875" s="292">
        <v>1</v>
      </c>
    </row>
    <row r="876" spans="1:11" ht="15" customHeight="1" x14ac:dyDescent="0.4">
      <c r="A876" s="23" t="str">
        <v>カムラティ・エンゲルマン症候群</v>
      </c>
      <c r="B876" s="23" t="str">
        <v>シート8　（シート9～10には記入しない）</v>
      </c>
      <c r="C876" s="24" t="str">
        <v>病弱</v>
      </c>
      <c r="D876" s="24" t="str">
        <v>なし</v>
      </c>
      <c r="G876" s="31" t="s">
        <v>134</v>
      </c>
      <c r="H876" s="24" t="s">
        <v>2246</v>
      </c>
      <c r="I876" s="32" t="s">
        <v>2223</v>
      </c>
      <c r="J876" s="23" t="s">
        <v>1861</v>
      </c>
      <c r="K876" s="292">
        <v>1</v>
      </c>
    </row>
    <row r="877" spans="1:11" ht="15" customHeight="1" x14ac:dyDescent="0.4">
      <c r="A877" s="23" t="str">
        <v>コステロ症候群</v>
      </c>
      <c r="B877" s="23" t="str">
        <v>シート8　（シート9～10には記入しない）</v>
      </c>
      <c r="C877" s="24" t="str">
        <v>病弱</v>
      </c>
      <c r="D877" s="24" t="str">
        <v>なし</v>
      </c>
      <c r="G877" s="31" t="s">
        <v>179</v>
      </c>
      <c r="H877" s="24" t="s">
        <v>2246</v>
      </c>
      <c r="I877" s="32" t="s">
        <v>2223</v>
      </c>
      <c r="J877" s="23" t="s">
        <v>1861</v>
      </c>
      <c r="K877" s="292">
        <v>1</v>
      </c>
    </row>
    <row r="878" spans="1:11" ht="15" customHeight="1" x14ac:dyDescent="0.4">
      <c r="A878" s="23" t="str">
        <v>チャージ症候群</v>
      </c>
      <c r="B878" s="23" t="str">
        <v>シート8　（シート9～10には記入しない）</v>
      </c>
      <c r="C878" s="24" t="str">
        <v>病弱</v>
      </c>
      <c r="D878" s="24" t="str">
        <v>なし</v>
      </c>
      <c r="G878" s="24" t="s">
        <v>234</v>
      </c>
      <c r="H878" s="24" t="s">
        <v>2246</v>
      </c>
      <c r="I878" s="32" t="s">
        <v>2223</v>
      </c>
      <c r="J878" s="23" t="s">
        <v>1861</v>
      </c>
      <c r="K878" s="292">
        <v>1</v>
      </c>
    </row>
    <row r="879" spans="1:11" ht="15" customHeight="1" x14ac:dyDescent="0.4">
      <c r="A879" s="23" t="str">
        <v>ハーラマン・ストライフ症候群</v>
      </c>
      <c r="B879" s="23" t="str">
        <v>シート8　（シート9～10には記入しない）</v>
      </c>
      <c r="C879" s="24" t="str">
        <v>病弱</v>
      </c>
      <c r="D879" s="24" t="str">
        <v>なし</v>
      </c>
      <c r="G879" s="24" t="s">
        <v>266</v>
      </c>
      <c r="H879" s="24" t="s">
        <v>2246</v>
      </c>
      <c r="I879" s="32" t="s">
        <v>2223</v>
      </c>
      <c r="J879" s="23" t="s">
        <v>1861</v>
      </c>
      <c r="K879" s="292">
        <v>1</v>
      </c>
    </row>
    <row r="880" spans="1:11" ht="15" customHeight="1" x14ac:dyDescent="0.4">
      <c r="A880" s="23" t="str">
        <v>色素失調症</v>
      </c>
      <c r="B880" s="23" t="str">
        <v>シート8　（シート9～10には記入しない）</v>
      </c>
      <c r="C880" s="24" t="str">
        <v>病弱</v>
      </c>
      <c r="D880" s="24" t="str">
        <v>なし</v>
      </c>
      <c r="G880" s="24" t="s">
        <v>815</v>
      </c>
      <c r="H880" s="24" t="s">
        <v>2246</v>
      </c>
      <c r="I880" s="32" t="s">
        <v>2223</v>
      </c>
      <c r="J880" s="23" t="s">
        <v>1861</v>
      </c>
      <c r="K880" s="292">
        <v>1</v>
      </c>
    </row>
    <row r="881" spans="1:11" ht="15" customHeight="1" x14ac:dyDescent="0.4">
      <c r="A881" s="23" t="str">
        <v>アントレー・ビクスラー症候群</v>
      </c>
      <c r="B881" s="23" t="str">
        <v>シート8　（シート9～10には記入しない）</v>
      </c>
      <c r="C881" s="24" t="str">
        <v>病弱</v>
      </c>
      <c r="D881" s="24" t="str">
        <v>なし</v>
      </c>
      <c r="G881" s="31" t="s">
        <v>1823</v>
      </c>
      <c r="H881" s="24" t="s">
        <v>2246</v>
      </c>
      <c r="I881" s="32" t="s">
        <v>2223</v>
      </c>
      <c r="J881" s="23" t="s">
        <v>1861</v>
      </c>
      <c r="K881" s="292">
        <v>1</v>
      </c>
    </row>
    <row r="882" spans="1:11" ht="15" customHeight="1" x14ac:dyDescent="0.4">
      <c r="A882" s="23" t="str">
        <v>ファイファー症候群</v>
      </c>
      <c r="B882" s="23" t="str">
        <v>シート8　（シート9～10には記入しない）</v>
      </c>
      <c r="C882" s="24" t="str">
        <v>病弱</v>
      </c>
      <c r="D882" s="24" t="str">
        <v>なし</v>
      </c>
      <c r="G882" s="31" t="s">
        <v>1824</v>
      </c>
      <c r="H882" s="24" t="s">
        <v>2246</v>
      </c>
      <c r="I882" s="32" t="s">
        <v>2223</v>
      </c>
      <c r="J882" s="23" t="s">
        <v>1861</v>
      </c>
      <c r="K882" s="292">
        <v>1</v>
      </c>
    </row>
    <row r="883" spans="1:11" ht="15" customHeight="1" x14ac:dyDescent="0.4">
      <c r="A883" s="23" t="str">
        <v>コフィン・シリス症候群</v>
      </c>
      <c r="B883" s="23" t="str">
        <v>シート8　（シート9～10には記入しない）</v>
      </c>
      <c r="C883" s="24" t="str">
        <v>病弱</v>
      </c>
      <c r="D883" s="24" t="str">
        <v>なし</v>
      </c>
      <c r="G883" s="24" t="s">
        <v>1825</v>
      </c>
      <c r="H883" s="24" t="s">
        <v>2246</v>
      </c>
      <c r="I883" s="32" t="s">
        <v>2223</v>
      </c>
      <c r="J883" s="23" t="s">
        <v>1861</v>
      </c>
      <c r="K883" s="292">
        <v>1</v>
      </c>
    </row>
    <row r="884" spans="1:11" ht="15" customHeight="1" x14ac:dyDescent="0.4">
      <c r="A884" s="23" t="str">
        <v>シンプソン・ゴラビ・ベーメル症候群</v>
      </c>
      <c r="B884" s="23" t="str">
        <v>シート8　（シート9～10には記入しない）</v>
      </c>
      <c r="C884" s="24" t="str">
        <v>病弱</v>
      </c>
      <c r="D884" s="24" t="str">
        <v>なし</v>
      </c>
      <c r="G884" s="24" t="s">
        <v>210</v>
      </c>
      <c r="H884" s="24" t="s">
        <v>2246</v>
      </c>
      <c r="I884" s="32" t="s">
        <v>2223</v>
      </c>
      <c r="J884" s="23" t="s">
        <v>1861</v>
      </c>
      <c r="K884" s="292">
        <v>1</v>
      </c>
    </row>
    <row r="885" spans="1:11" ht="15" customHeight="1" x14ac:dyDescent="0.4">
      <c r="A885" s="23" t="str">
        <v>スミス・レムリ・オピッツ症候群</v>
      </c>
      <c r="B885" s="23" t="str">
        <v>シート8　（シート9～10には記入しない）</v>
      </c>
      <c r="C885" s="24" t="str">
        <v>病弱</v>
      </c>
      <c r="D885" s="24" t="str">
        <v>なし</v>
      </c>
      <c r="G885" s="24" t="s">
        <v>218</v>
      </c>
      <c r="H885" s="24" t="s">
        <v>2246</v>
      </c>
      <c r="I885" s="32" t="s">
        <v>2223</v>
      </c>
      <c r="J885" s="23" t="s">
        <v>1861</v>
      </c>
      <c r="K885" s="292">
        <v>1</v>
      </c>
    </row>
    <row r="886" spans="1:11" ht="15" customHeight="1" x14ac:dyDescent="0.4">
      <c r="A886" s="23" t="str">
        <v>メビウス症候群</v>
      </c>
      <c r="B886" s="23" t="str">
        <v>シート8　（シート9～10には記入しない）</v>
      </c>
      <c r="C886" s="24" t="str">
        <v>病弱</v>
      </c>
      <c r="D886" s="24" t="str">
        <v>なし</v>
      </c>
      <c r="G886" s="31" t="s">
        <v>348</v>
      </c>
      <c r="H886" s="24" t="s">
        <v>2246</v>
      </c>
      <c r="I886" s="32" t="s">
        <v>2223</v>
      </c>
      <c r="J886" s="23" t="s">
        <v>1861</v>
      </c>
      <c r="K886" s="292">
        <v>1</v>
      </c>
    </row>
    <row r="887" spans="1:11" ht="15" customHeight="1" x14ac:dyDescent="0.4">
      <c r="A887" s="23" t="str">
        <v>モワット・ウィルソン症候群</v>
      </c>
      <c r="B887" s="23" t="str">
        <v>シート8　（シート9～10には記入しない）</v>
      </c>
      <c r="C887" s="24" t="str">
        <v>病弱</v>
      </c>
      <c r="D887" s="24" t="str">
        <v>なし</v>
      </c>
      <c r="G887" s="31" t="s">
        <v>1826</v>
      </c>
      <c r="H887" s="24" t="s">
        <v>2246</v>
      </c>
      <c r="I887" s="32" t="s">
        <v>2223</v>
      </c>
      <c r="J887" s="23" t="s">
        <v>1861</v>
      </c>
      <c r="K887" s="292">
        <v>1</v>
      </c>
    </row>
    <row r="888" spans="1:11" ht="15" customHeight="1" x14ac:dyDescent="0.4">
      <c r="A888" s="23" t="str">
        <v>ヤング・シンプソン症候群</v>
      </c>
      <c r="B888" s="23" t="str">
        <v>シート8　（シート9～10には記入しない）</v>
      </c>
      <c r="C888" s="24" t="str">
        <v>病弱</v>
      </c>
      <c r="D888" s="24" t="str">
        <v>なし</v>
      </c>
      <c r="G888" s="31" t="s">
        <v>1827</v>
      </c>
      <c r="H888" s="24" t="s">
        <v>2246</v>
      </c>
      <c r="I888" s="32" t="s">
        <v>2223</v>
      </c>
      <c r="J888" s="23" t="s">
        <v>1861</v>
      </c>
      <c r="K888" s="292">
        <v>1</v>
      </c>
    </row>
    <row r="889" spans="1:11" ht="15" customHeight="1" x14ac:dyDescent="0.4">
      <c r="A889" s="23" t="str">
        <v>ＶＡＴＥＲ症候群</v>
      </c>
      <c r="B889" s="23" t="str">
        <v>シート8　（シート9～10には記入しない）</v>
      </c>
      <c r="C889" s="24" t="str">
        <v>病弱</v>
      </c>
      <c r="D889" s="24" t="str">
        <v>なし</v>
      </c>
      <c r="G889" s="31" t="s">
        <v>1828</v>
      </c>
      <c r="H889" s="24" t="s">
        <v>2246</v>
      </c>
      <c r="I889" s="32" t="s">
        <v>2223</v>
      </c>
      <c r="J889" s="23" t="s">
        <v>1861</v>
      </c>
      <c r="K889" s="292">
        <v>1</v>
      </c>
    </row>
    <row r="890" spans="1:11" ht="15" customHeight="1" x14ac:dyDescent="0.4">
      <c r="A890" s="23" t="str">
        <v>ＭＥＣＰ２重複症候群</v>
      </c>
      <c r="B890" s="23" t="str">
        <v>シート8　（シート9～10には記入しない）</v>
      </c>
      <c r="C890" s="24" t="str">
        <v>病弱</v>
      </c>
      <c r="D890" s="24" t="str">
        <v>なし</v>
      </c>
      <c r="G890" s="24" t="s">
        <v>1829</v>
      </c>
      <c r="H890" s="24" t="s">
        <v>2246</v>
      </c>
      <c r="I890" s="32" t="s">
        <v>2223</v>
      </c>
      <c r="J890" s="23" t="s">
        <v>1861</v>
      </c>
      <c r="K890" s="292">
        <v>1</v>
      </c>
    </row>
    <row r="891" spans="1:11" ht="15" customHeight="1" x14ac:dyDescent="0.4">
      <c r="A891" s="23" t="str">
        <v>武内・小崎症候群</v>
      </c>
      <c r="B891" s="23" t="str">
        <v>シート8　（シート9～10には記入しない）</v>
      </c>
      <c r="C891" s="24" t="str">
        <v>病弱</v>
      </c>
      <c r="D891" s="24" t="str">
        <v>なし</v>
      </c>
      <c r="G891" s="31" t="s">
        <v>1830</v>
      </c>
      <c r="H891" s="24" t="s">
        <v>2246</v>
      </c>
      <c r="I891" s="32" t="s">
        <v>2223</v>
      </c>
      <c r="J891" s="23" t="s">
        <v>1861</v>
      </c>
      <c r="K891" s="292">
        <v>1</v>
      </c>
    </row>
    <row r="892" spans="1:11" ht="15" customHeight="1" x14ac:dyDescent="0.4">
      <c r="A892" s="23" t="str">
        <v>眼皮膚白皮症</v>
      </c>
      <c r="B892" s="23" t="str">
        <v>シート8　（シート9～10には記入しない）</v>
      </c>
      <c r="C892" s="24" t="str">
        <v>病弱</v>
      </c>
      <c r="D892" s="24" t="str">
        <v>なし</v>
      </c>
      <c r="G892" s="31" t="s">
        <v>1831</v>
      </c>
      <c r="H892" s="24" t="s">
        <v>2246</v>
      </c>
      <c r="I892" s="32" t="s">
        <v>2223</v>
      </c>
      <c r="J892" s="23" t="s">
        <v>1861</v>
      </c>
      <c r="K892" s="292">
        <v>1</v>
      </c>
    </row>
    <row r="893" spans="1:11" ht="15" customHeight="1" x14ac:dyDescent="0.4">
      <c r="A893" s="23" t="str">
        <v>先天性白皮症</v>
      </c>
      <c r="B893" s="23" t="str">
        <v>シート8　（シート9～10には記入しない）</v>
      </c>
      <c r="C893" s="24" t="str">
        <v>病弱</v>
      </c>
      <c r="D893" s="24" t="str">
        <v>なし</v>
      </c>
      <c r="G893" s="31" t="s">
        <v>981</v>
      </c>
      <c r="H893" s="24" t="s">
        <v>2246</v>
      </c>
      <c r="I893" s="32" t="s">
        <v>2223</v>
      </c>
      <c r="J893" s="23" t="s">
        <v>1861</v>
      </c>
      <c r="K893" s="292">
        <v>1</v>
      </c>
    </row>
    <row r="894" spans="1:11" ht="15" customHeight="1" x14ac:dyDescent="0.4">
      <c r="A894" s="23" t="str">
        <v>ケラチン症性魚鱗癬</v>
      </c>
      <c r="B894" s="23" t="str">
        <v>シート8　（シート9～10には記入しない）</v>
      </c>
      <c r="C894" s="24" t="str">
        <v>病弱</v>
      </c>
      <c r="D894" s="24" t="str">
        <v>なし</v>
      </c>
      <c r="G894" s="31" t="s">
        <v>172</v>
      </c>
      <c r="H894" s="24" t="s">
        <v>2246</v>
      </c>
      <c r="I894" s="31" t="s">
        <v>2223</v>
      </c>
      <c r="J894" s="23" t="s">
        <v>1861</v>
      </c>
      <c r="K894" s="292">
        <v>1</v>
      </c>
    </row>
    <row r="895" spans="1:11" ht="15" customHeight="1" x14ac:dyDescent="0.4">
      <c r="A895" s="23" t="str">
        <v>表皮融解性魚鱗癬</v>
      </c>
      <c r="B895" s="23" t="str">
        <v>シート8　（シート9～10には記入しない）</v>
      </c>
      <c r="C895" s="24" t="str">
        <v>病弱</v>
      </c>
      <c r="D895" s="24" t="str">
        <v>なし</v>
      </c>
      <c r="G895" s="31" t="s">
        <v>1263</v>
      </c>
      <c r="H895" s="24" t="s">
        <v>2246</v>
      </c>
      <c r="I895" s="32" t="s">
        <v>2223</v>
      </c>
      <c r="J895" s="23" t="s">
        <v>1861</v>
      </c>
      <c r="K895" s="292">
        <v>1</v>
      </c>
    </row>
    <row r="896" spans="1:11" ht="15" customHeight="1" x14ac:dyDescent="0.4">
      <c r="A896" s="23" t="str">
        <v>表在性表皮融解性魚鱗癬</v>
      </c>
      <c r="B896" s="23" t="str">
        <v>シート8　（シート9～10には記入しない）</v>
      </c>
      <c r="C896" s="24" t="str">
        <v>病弱</v>
      </c>
      <c r="D896" s="24" t="str">
        <v>なし</v>
      </c>
      <c r="G896" s="24" t="s">
        <v>1261</v>
      </c>
      <c r="H896" s="24" t="s">
        <v>2246</v>
      </c>
      <c r="I896" s="32" t="s">
        <v>2223</v>
      </c>
      <c r="J896" s="23" t="s">
        <v>1861</v>
      </c>
      <c r="K896" s="292">
        <v>1</v>
      </c>
    </row>
    <row r="897" spans="1:11" ht="15" customHeight="1" x14ac:dyDescent="0.4">
      <c r="A897" s="23" t="str">
        <v>常染色体劣性遺伝性魚鱗癬</v>
      </c>
      <c r="B897" s="23" t="str">
        <v>シート8　（シート9～10には記入しない）</v>
      </c>
      <c r="C897" s="24" t="str">
        <v>病弱</v>
      </c>
      <c r="D897" s="24" t="str">
        <v>なし</v>
      </c>
      <c r="G897" s="31" t="s">
        <v>808</v>
      </c>
      <c r="H897" s="24" t="s">
        <v>2246</v>
      </c>
      <c r="I897" s="32" t="s">
        <v>2223</v>
      </c>
      <c r="J897" s="23" t="s">
        <v>1861</v>
      </c>
      <c r="K897" s="292">
        <v>1</v>
      </c>
    </row>
    <row r="898" spans="1:11" ht="15" customHeight="1" x14ac:dyDescent="0.4">
      <c r="A898" s="23" t="str">
        <v>道化師様魚鱗癬</v>
      </c>
      <c r="B898" s="23" t="str">
        <v>シート8　（シート9～10には記入しない）</v>
      </c>
      <c r="C898" s="24" t="str">
        <v>病弱</v>
      </c>
      <c r="D898" s="24" t="str">
        <v>なし</v>
      </c>
      <c r="G898" s="31" t="s">
        <v>1149</v>
      </c>
      <c r="H898" s="24" t="s">
        <v>2246</v>
      </c>
      <c r="I898" s="32" t="s">
        <v>2223</v>
      </c>
      <c r="J898" s="23" t="s">
        <v>1861</v>
      </c>
      <c r="K898" s="292">
        <v>1</v>
      </c>
    </row>
    <row r="899" spans="1:11" ht="15" customHeight="1" x14ac:dyDescent="0.4">
      <c r="A899" s="23" t="str">
        <v>ネザートン症候群</v>
      </c>
      <c r="B899" s="23" t="str">
        <v>シート8　（シート9～10には記入しない）</v>
      </c>
      <c r="C899" s="24" t="str">
        <v>病弱</v>
      </c>
      <c r="D899" s="24" t="str">
        <v>なし</v>
      </c>
      <c r="G899" s="31" t="s">
        <v>257</v>
      </c>
      <c r="H899" s="24" t="s">
        <v>2246</v>
      </c>
      <c r="I899" s="32" t="s">
        <v>2223</v>
      </c>
      <c r="J899" s="23" t="s">
        <v>1861</v>
      </c>
      <c r="K899" s="292">
        <v>1</v>
      </c>
    </row>
    <row r="900" spans="1:11" ht="15" customHeight="1" x14ac:dyDescent="0.4">
      <c r="A900" s="23" t="str">
        <v>シェーグレン・ラルソン症候群</v>
      </c>
      <c r="B900" s="23" t="str">
        <v>シート8　（シート9～10には記入しない）</v>
      </c>
      <c r="C900" s="24" t="str">
        <v>病弱</v>
      </c>
      <c r="D900" s="24" t="str">
        <v>なし</v>
      </c>
      <c r="G900" s="31" t="s">
        <v>192</v>
      </c>
      <c r="H900" s="24" t="s">
        <v>2246</v>
      </c>
      <c r="I900" s="32" t="s">
        <v>2223</v>
      </c>
      <c r="J900" s="23" t="s">
        <v>1861</v>
      </c>
      <c r="K900" s="292">
        <v>1</v>
      </c>
    </row>
    <row r="901" spans="1:11" ht="15" customHeight="1" x14ac:dyDescent="0.4">
      <c r="A901" s="23" t="str">
        <v>先天性魚鱗癬</v>
      </c>
      <c r="B901" s="23" t="str">
        <v>シート8　（シート9～10には記入しない）</v>
      </c>
      <c r="C901" s="24" t="str">
        <v>病弱</v>
      </c>
      <c r="D901" s="24" t="str">
        <v>なし</v>
      </c>
      <c r="G901" s="31" t="s">
        <v>1832</v>
      </c>
      <c r="H901" s="24" t="s">
        <v>2246</v>
      </c>
      <c r="I901" s="32" t="s">
        <v>2223</v>
      </c>
      <c r="J901" s="23" t="s">
        <v>1861</v>
      </c>
      <c r="K901" s="292">
        <v>1</v>
      </c>
    </row>
    <row r="902" spans="1:11" ht="15" customHeight="1" x14ac:dyDescent="0.4">
      <c r="A902" s="23" t="str">
        <v>表皮水疱症</v>
      </c>
      <c r="B902" s="23" t="str">
        <v>シート8　（シート9～10には記入しない）</v>
      </c>
      <c r="C902" s="24" t="str">
        <v>病弱</v>
      </c>
      <c r="D902" s="24" t="str">
        <v>なし</v>
      </c>
      <c r="G902" s="31" t="s">
        <v>1262</v>
      </c>
      <c r="H902" s="24" t="s">
        <v>2246</v>
      </c>
      <c r="I902" s="32" t="s">
        <v>2223</v>
      </c>
      <c r="J902" s="23" t="s">
        <v>1861</v>
      </c>
      <c r="K902" s="292">
        <v>1</v>
      </c>
    </row>
    <row r="903" spans="1:11" ht="15" customHeight="1" x14ac:dyDescent="0.4">
      <c r="A903" s="23" t="str">
        <v>汎発型膿疱性乾癬</v>
      </c>
      <c r="B903" s="23" t="str">
        <v>シート8　（シート9～10には記入しない）</v>
      </c>
      <c r="C903" s="24" t="str">
        <v>病弱</v>
      </c>
      <c r="D903" s="24" t="str">
        <v>なし</v>
      </c>
      <c r="G903" s="31" t="s">
        <v>1242</v>
      </c>
      <c r="H903" s="24" t="s">
        <v>2246</v>
      </c>
      <c r="I903" s="32" t="s">
        <v>2223</v>
      </c>
      <c r="J903" s="23" t="s">
        <v>1861</v>
      </c>
      <c r="K903" s="292">
        <v>1</v>
      </c>
    </row>
    <row r="904" spans="1:11" ht="15" customHeight="1" x14ac:dyDescent="0.4">
      <c r="A904" s="23" t="str">
        <v>色素性乾皮症</v>
      </c>
      <c r="B904" s="23" t="str">
        <v>シート8　（シート9～10には記入しない）</v>
      </c>
      <c r="C904" s="24" t="str">
        <v>病弱</v>
      </c>
      <c r="D904" s="24" t="str">
        <v>なし</v>
      </c>
      <c r="G904" s="31" t="s">
        <v>1833</v>
      </c>
      <c r="H904" s="24" t="s">
        <v>2246</v>
      </c>
      <c r="I904" s="32" t="s">
        <v>2223</v>
      </c>
      <c r="J904" s="23" t="s">
        <v>1861</v>
      </c>
      <c r="K904" s="292">
        <v>1</v>
      </c>
    </row>
    <row r="905" spans="1:11" ht="15" customHeight="1" x14ac:dyDescent="0.4">
      <c r="A905" s="23" t="str">
        <v>レックリングハウゼン病</v>
      </c>
      <c r="B905" s="23" t="str">
        <v>シート8　（シート9～10には記入しない）</v>
      </c>
      <c r="C905" s="24" t="str">
        <v>病弱</v>
      </c>
      <c r="D905" s="24" t="str">
        <v>なし</v>
      </c>
      <c r="G905" s="31" t="s">
        <v>381</v>
      </c>
      <c r="H905" s="24" t="s">
        <v>2246</v>
      </c>
      <c r="I905" s="32" t="s">
        <v>2223</v>
      </c>
      <c r="J905" s="23" t="s">
        <v>1861</v>
      </c>
      <c r="K905" s="292">
        <v>1</v>
      </c>
    </row>
    <row r="906" spans="1:11" ht="15" customHeight="1" x14ac:dyDescent="0.4">
      <c r="A906" s="23" t="str">
        <v>神経線維腫症Ⅰ型</v>
      </c>
      <c r="B906" s="23" t="str">
        <v>シート8　（シート9～10には記入しない）</v>
      </c>
      <c r="C906" s="24" t="str">
        <v>病弱</v>
      </c>
      <c r="D906" s="24" t="str">
        <v>なし</v>
      </c>
      <c r="G906" s="31" t="s">
        <v>865</v>
      </c>
      <c r="H906" s="24" t="s">
        <v>2246</v>
      </c>
      <c r="I906" s="32" t="s">
        <v>2223</v>
      </c>
      <c r="J906" s="23" t="s">
        <v>1861</v>
      </c>
      <c r="K906" s="292">
        <v>1</v>
      </c>
    </row>
    <row r="907" spans="1:11" ht="15" customHeight="1" x14ac:dyDescent="0.4">
      <c r="A907" s="23" t="str">
        <v>肥厚性皮膚骨膜症</v>
      </c>
      <c r="B907" s="23" t="str">
        <v>シート8　（シート9～10には記入しない）</v>
      </c>
      <c r="C907" s="24" t="str">
        <v>病弱</v>
      </c>
      <c r="D907" s="24" t="str">
        <v>なし</v>
      </c>
      <c r="G907" s="31" t="s">
        <v>1834</v>
      </c>
      <c r="H907" s="24" t="s">
        <v>2246</v>
      </c>
      <c r="I907" s="31" t="s">
        <v>2223</v>
      </c>
      <c r="J907" s="23" t="s">
        <v>1861</v>
      </c>
      <c r="K907" s="292">
        <v>1</v>
      </c>
    </row>
    <row r="908" spans="1:11" ht="15" customHeight="1" x14ac:dyDescent="0.4">
      <c r="A908" s="23" t="str">
        <v>無汗性外胚葉形成不全</v>
      </c>
      <c r="B908" s="23" t="str">
        <v>シート8　（シート9～10には記入しない）</v>
      </c>
      <c r="C908" s="24" t="str">
        <v>病弱</v>
      </c>
      <c r="D908" s="24" t="str">
        <v>なし</v>
      </c>
      <c r="G908" s="31" t="s">
        <v>1357</v>
      </c>
      <c r="H908" s="24" t="s">
        <v>2246</v>
      </c>
      <c r="I908" s="31" t="s">
        <v>2223</v>
      </c>
      <c r="J908" s="23" t="s">
        <v>1861</v>
      </c>
      <c r="K908" s="292">
        <v>1</v>
      </c>
    </row>
    <row r="909" spans="1:11" ht="15" customHeight="1" x14ac:dyDescent="0.4">
      <c r="A909" s="23" t="str">
        <v>スティーヴンス・ジョンソン症候群</v>
      </c>
      <c r="B909" s="23" t="str">
        <v>シート8　（シート9～10には記入しない）</v>
      </c>
      <c r="C909" s="24" t="str">
        <v>病弱</v>
      </c>
      <c r="D909" s="24" t="str">
        <v>なし</v>
      </c>
      <c r="G909" s="31" t="s">
        <v>215</v>
      </c>
      <c r="H909" s="24" t="s">
        <v>2246</v>
      </c>
      <c r="I909" s="31" t="s">
        <v>2223</v>
      </c>
      <c r="J909" s="23" t="s">
        <v>1861</v>
      </c>
      <c r="K909" s="292">
        <v>1</v>
      </c>
    </row>
    <row r="910" spans="1:11" ht="15" customHeight="1" x14ac:dyDescent="0.4">
      <c r="A910" s="23" t="str">
        <v>中毒性表皮壊死症</v>
      </c>
      <c r="B910" s="23" t="str">
        <v>シート8　（シート9～10には記入しない）</v>
      </c>
      <c r="C910" s="24" t="str">
        <v>病弱</v>
      </c>
      <c r="D910" s="24" t="str">
        <v>なし</v>
      </c>
      <c r="G910" s="31" t="s">
        <v>1100</v>
      </c>
      <c r="H910" s="24" t="s">
        <v>2246</v>
      </c>
      <c r="I910" s="31" t="s">
        <v>2223</v>
      </c>
      <c r="J910" s="23" t="s">
        <v>1861</v>
      </c>
      <c r="K910" s="292">
        <v>1</v>
      </c>
    </row>
    <row r="911" spans="1:11" ht="15" customHeight="1" x14ac:dyDescent="0.4">
      <c r="A911" s="23" t="str">
        <v>限局性強皮症</v>
      </c>
      <c r="B911" s="23" t="str">
        <v>シート8　（シート9～10には記入しない）</v>
      </c>
      <c r="C911" s="24" t="str">
        <v>病弱</v>
      </c>
      <c r="D911" s="24" t="str">
        <v>なし</v>
      </c>
      <c r="G911" s="31" t="s">
        <v>1835</v>
      </c>
      <c r="H911" s="24" t="s">
        <v>2246</v>
      </c>
      <c r="I911" s="32" t="s">
        <v>2223</v>
      </c>
      <c r="J911" s="23" t="s">
        <v>1861</v>
      </c>
      <c r="K911" s="292">
        <v>1</v>
      </c>
    </row>
    <row r="912" spans="1:11" ht="15" customHeight="1" x14ac:dyDescent="0.4">
      <c r="A912" s="23" t="str">
        <v>先天性ポルフィリン症</v>
      </c>
      <c r="B912" s="23" t="str">
        <v>シート8　（シート9～10には記入しない）</v>
      </c>
      <c r="C912" s="24" t="str">
        <v>病弱</v>
      </c>
      <c r="D912" s="24" t="str">
        <v>なし</v>
      </c>
      <c r="G912" s="24" t="s">
        <v>950</v>
      </c>
      <c r="H912" s="24" t="s">
        <v>2246</v>
      </c>
      <c r="I912" s="32" t="s">
        <v>2223</v>
      </c>
      <c r="J912" s="23" t="s">
        <v>1861</v>
      </c>
      <c r="K912" s="292">
        <v>1</v>
      </c>
    </row>
    <row r="913" spans="1:11" ht="15" customHeight="1" x14ac:dyDescent="0.4">
      <c r="A913" s="23" t="str">
        <v>胸郭不全症候群</v>
      </c>
      <c r="B913" s="23" t="str">
        <v>シート8　（シート9～10には記入しない）</v>
      </c>
      <c r="C913" s="24" t="str">
        <v>病弱</v>
      </c>
      <c r="D913" s="24" t="str">
        <v>なし</v>
      </c>
      <c r="G913" s="24" t="s">
        <v>554</v>
      </c>
      <c r="H913" s="24" t="s">
        <v>2246</v>
      </c>
      <c r="I913" s="32" t="s">
        <v>2223</v>
      </c>
      <c r="J913" s="23" t="s">
        <v>1861</v>
      </c>
      <c r="K913" s="292">
        <v>1</v>
      </c>
    </row>
    <row r="914" spans="1:11" ht="15" customHeight="1" x14ac:dyDescent="0.4">
      <c r="A914" s="23" t="str">
        <v>軟骨無形成症</v>
      </c>
      <c r="B914" s="23" t="str">
        <v>シート8　（シート9～10には記入しない）</v>
      </c>
      <c r="C914" s="24" t="str">
        <v>病弱</v>
      </c>
      <c r="D914" s="24" t="str">
        <v>なし</v>
      </c>
      <c r="G914" s="31" t="s">
        <v>1836</v>
      </c>
      <c r="H914" s="24" t="s">
        <v>2246</v>
      </c>
      <c r="I914" s="32" t="s">
        <v>2223</v>
      </c>
      <c r="J914" s="23" t="s">
        <v>1861</v>
      </c>
      <c r="K914" s="292">
        <v>1</v>
      </c>
    </row>
    <row r="915" spans="1:11" ht="15" customHeight="1" x14ac:dyDescent="0.4">
      <c r="A915" s="23" t="str">
        <v>軟骨低形成症</v>
      </c>
      <c r="B915" s="23" t="str">
        <v>シート8　（シート9～10には記入しない）</v>
      </c>
      <c r="C915" s="24" t="str">
        <v>病弱</v>
      </c>
      <c r="D915" s="24" t="str">
        <v>なし</v>
      </c>
      <c r="G915" s="31" t="s">
        <v>1173</v>
      </c>
      <c r="H915" s="24" t="s">
        <v>2246</v>
      </c>
      <c r="I915" s="32" t="s">
        <v>2223</v>
      </c>
      <c r="J915" s="23" t="s">
        <v>1861</v>
      </c>
      <c r="K915" s="292">
        <v>1</v>
      </c>
    </row>
    <row r="916" spans="1:11" ht="15" customHeight="1" x14ac:dyDescent="0.4">
      <c r="A916" s="23" t="str">
        <v>タナトフォリック骨異形成症</v>
      </c>
      <c r="B916" s="23" t="str">
        <v>シート8　（シート9～10には記入しない）</v>
      </c>
      <c r="C916" s="24" t="str">
        <v>病弱</v>
      </c>
      <c r="D916" s="24" t="str">
        <v>なし</v>
      </c>
      <c r="G916" s="31" t="s">
        <v>228</v>
      </c>
      <c r="H916" s="24" t="s">
        <v>2246</v>
      </c>
      <c r="I916" s="32" t="s">
        <v>2223</v>
      </c>
      <c r="J916" s="23" t="s">
        <v>1861</v>
      </c>
      <c r="K916" s="292">
        <v>1</v>
      </c>
    </row>
    <row r="917" spans="1:11" ht="15" customHeight="1" x14ac:dyDescent="0.4">
      <c r="A917" s="23" t="str">
        <v>骨形成不全症</v>
      </c>
      <c r="B917" s="23" t="str">
        <v>シート8　（シート9～10には記入しない）</v>
      </c>
      <c r="C917" s="24" t="str">
        <v>病弱</v>
      </c>
      <c r="D917" s="24" t="str">
        <v>なし</v>
      </c>
      <c r="G917" s="31" t="s">
        <v>1837</v>
      </c>
      <c r="H917" s="24" t="s">
        <v>2246</v>
      </c>
      <c r="I917" s="32" t="s">
        <v>2223</v>
      </c>
      <c r="J917" s="23" t="s">
        <v>1861</v>
      </c>
      <c r="K917" s="292">
        <v>1</v>
      </c>
    </row>
    <row r="918" spans="1:11" ht="15" customHeight="1" x14ac:dyDescent="0.4">
      <c r="A918" s="23" t="str">
        <v>低ホスファターゼ症</v>
      </c>
      <c r="B918" s="23" t="str">
        <v>シート8　（シート9～10には記入しない）</v>
      </c>
      <c r="C918" s="24" t="str">
        <v>病弱</v>
      </c>
      <c r="D918" s="24" t="str">
        <v>なし</v>
      </c>
      <c r="G918" s="31" t="s">
        <v>1838</v>
      </c>
      <c r="H918" s="24" t="s">
        <v>2246</v>
      </c>
      <c r="I918" s="32" t="s">
        <v>2223</v>
      </c>
      <c r="J918" s="23" t="s">
        <v>1861</v>
      </c>
      <c r="K918" s="292">
        <v>1</v>
      </c>
    </row>
    <row r="919" spans="1:11" ht="15" customHeight="1" x14ac:dyDescent="0.4">
      <c r="A919" s="23" t="str">
        <v>大理石骨病</v>
      </c>
      <c r="B919" s="23" t="str">
        <v>シート8　（シート9～10には記入しない）</v>
      </c>
      <c r="C919" s="24" t="str">
        <v>病弱</v>
      </c>
      <c r="D919" s="24" t="str">
        <v>なし</v>
      </c>
      <c r="G919" s="31" t="s">
        <v>1078</v>
      </c>
      <c r="H919" s="24" t="s">
        <v>2246</v>
      </c>
      <c r="I919" s="32" t="s">
        <v>2223</v>
      </c>
      <c r="J919" s="23" t="s">
        <v>1861</v>
      </c>
      <c r="K919" s="292">
        <v>1</v>
      </c>
    </row>
    <row r="920" spans="1:11" ht="15" customHeight="1" x14ac:dyDescent="0.4">
      <c r="A920" s="23" t="str">
        <v>多発性軟骨性外骨腫症</v>
      </c>
      <c r="B920" s="23" t="str">
        <v>シート8　（シート9～10には記入しない）</v>
      </c>
      <c r="C920" s="24" t="str">
        <v>病弱</v>
      </c>
      <c r="D920" s="24" t="str">
        <v>なし</v>
      </c>
      <c r="G920" s="31" t="s">
        <v>1046</v>
      </c>
      <c r="H920" s="24" t="s">
        <v>2246</v>
      </c>
      <c r="I920" s="32" t="s">
        <v>2223</v>
      </c>
      <c r="J920" s="23" t="s">
        <v>1861</v>
      </c>
      <c r="K920" s="292">
        <v>1</v>
      </c>
    </row>
    <row r="921" spans="1:11" ht="15" customHeight="1" x14ac:dyDescent="0.4">
      <c r="A921" s="23" t="str">
        <v>内軟骨腫症</v>
      </c>
      <c r="B921" s="23" t="str">
        <v>シート8　（シート9～10には記入しない）</v>
      </c>
      <c r="C921" s="24" t="str">
        <v>病弱</v>
      </c>
      <c r="D921" s="24" t="str">
        <v>なし</v>
      </c>
      <c r="G921" s="31" t="s">
        <v>1170</v>
      </c>
      <c r="H921" s="24" t="s">
        <v>2246</v>
      </c>
      <c r="I921" s="32" t="s">
        <v>2223</v>
      </c>
      <c r="J921" s="23" t="s">
        <v>1861</v>
      </c>
      <c r="K921" s="292">
        <v>1</v>
      </c>
    </row>
    <row r="922" spans="1:11" ht="15" customHeight="1" x14ac:dyDescent="0.4">
      <c r="A922" s="23" t="str">
        <v>２型コラーゲン異常症関連疾患</v>
      </c>
      <c r="B922" s="23" t="str">
        <v>シート8　（シート9～10には記入しない）</v>
      </c>
      <c r="C922" s="24" t="str">
        <v>病弱</v>
      </c>
      <c r="D922" s="24" t="str">
        <v>なし</v>
      </c>
      <c r="G922" s="31" t="s">
        <v>1839</v>
      </c>
      <c r="H922" s="24" t="s">
        <v>2246</v>
      </c>
      <c r="I922" s="32" t="s">
        <v>2223</v>
      </c>
      <c r="J922" s="23" t="s">
        <v>1861</v>
      </c>
      <c r="K922" s="292">
        <v>1</v>
      </c>
    </row>
    <row r="923" spans="1:11" ht="15" customHeight="1" x14ac:dyDescent="0.4">
      <c r="A923" s="23" t="str">
        <v>点状軟骨異形成症</v>
      </c>
      <c r="B923" s="23" t="str">
        <v>シート8　（シート9～10には記入しない）</v>
      </c>
      <c r="C923" s="24" t="str">
        <v>病弱</v>
      </c>
      <c r="D923" s="24" t="str">
        <v>なし</v>
      </c>
      <c r="G923" s="31" t="s">
        <v>1130</v>
      </c>
      <c r="H923" s="24" t="s">
        <v>2246</v>
      </c>
      <c r="I923" s="32" t="s">
        <v>2223</v>
      </c>
      <c r="J923" s="23" t="s">
        <v>1861</v>
      </c>
      <c r="K923" s="292">
        <v>1</v>
      </c>
    </row>
    <row r="924" spans="1:11" ht="15" customHeight="1" x14ac:dyDescent="0.4">
      <c r="A924" s="23" t="str">
        <v>偽性軟骨無形成症</v>
      </c>
      <c r="B924" s="23" t="str">
        <v>シート8　（シート9～10には記入しない）</v>
      </c>
      <c r="C924" s="24" t="str">
        <v>病弱</v>
      </c>
      <c r="D924" s="24" t="str">
        <v>なし</v>
      </c>
      <c r="G924" s="24" t="s">
        <v>532</v>
      </c>
      <c r="H924" s="24" t="s">
        <v>2246</v>
      </c>
      <c r="I924" s="32" t="s">
        <v>2223</v>
      </c>
      <c r="J924" s="23" t="s">
        <v>1861</v>
      </c>
      <c r="K924" s="292">
        <v>1</v>
      </c>
    </row>
    <row r="925" spans="1:11" ht="15" customHeight="1" x14ac:dyDescent="0.4">
      <c r="A925" s="23" t="str">
        <v>ラーセン症候群</v>
      </c>
      <c r="B925" s="23" t="str">
        <v>シート8　（シート9～10には記入しない）</v>
      </c>
      <c r="C925" s="24" t="str">
        <v>病弱</v>
      </c>
      <c r="D925" s="24" t="str">
        <v>なし</v>
      </c>
      <c r="G925" s="24" t="s">
        <v>356</v>
      </c>
      <c r="H925" s="24" t="s">
        <v>2246</v>
      </c>
      <c r="I925" s="32" t="s">
        <v>2223</v>
      </c>
      <c r="J925" s="23" t="s">
        <v>1861</v>
      </c>
      <c r="K925" s="292">
        <v>1</v>
      </c>
    </row>
    <row r="926" spans="1:11" ht="15" customHeight="1" x14ac:dyDescent="0.4">
      <c r="A926" s="23" t="str">
        <v>進行性骨化性線維異形成症</v>
      </c>
      <c r="B926" s="23" t="str">
        <v>シート8　（シート9～10には記入しない）</v>
      </c>
      <c r="C926" s="24" t="str">
        <v>病弱</v>
      </c>
      <c r="D926" s="24" t="str">
        <v>なし</v>
      </c>
      <c r="G926" s="31" t="s">
        <v>1840</v>
      </c>
      <c r="H926" s="24" t="s">
        <v>2246</v>
      </c>
      <c r="I926" s="32" t="s">
        <v>2223</v>
      </c>
      <c r="J926" s="23" t="s">
        <v>1861</v>
      </c>
      <c r="K926" s="292">
        <v>1</v>
      </c>
    </row>
    <row r="927" spans="1:11" ht="15" customHeight="1" x14ac:dyDescent="0.4">
      <c r="A927" s="23" t="str">
        <v>ＴＲＰＶ４異常症</v>
      </c>
      <c r="B927" s="23" t="str">
        <v>シート8　（シート9～10には記入しない）</v>
      </c>
      <c r="C927" s="24" t="str">
        <v>病弱</v>
      </c>
      <c r="D927" s="24" t="str">
        <v>なし</v>
      </c>
      <c r="G927" s="31" t="s">
        <v>1841</v>
      </c>
      <c r="H927" s="24" t="s">
        <v>2246</v>
      </c>
      <c r="I927" s="32" t="s">
        <v>2223</v>
      </c>
      <c r="J927" s="23" t="s">
        <v>1861</v>
      </c>
      <c r="K927" s="292">
        <v>1</v>
      </c>
    </row>
    <row r="928" spans="1:11" ht="15" customHeight="1" x14ac:dyDescent="0.4">
      <c r="A928" s="23" t="str">
        <v>骨硬化性疾患</v>
      </c>
      <c r="B928" s="23" t="str">
        <v>シート8　（シート9～10には記入しない）</v>
      </c>
      <c r="C928" s="24" t="str">
        <v>病弱</v>
      </c>
      <c r="D928" s="24" t="str">
        <v>なし</v>
      </c>
      <c r="G928" s="31" t="s">
        <v>685</v>
      </c>
      <c r="H928" s="24" t="s">
        <v>2246</v>
      </c>
      <c r="I928" s="32" t="s">
        <v>2223</v>
      </c>
      <c r="J928" s="23" t="s">
        <v>1861</v>
      </c>
      <c r="K928" s="292">
        <v>1</v>
      </c>
    </row>
    <row r="929" spans="1:11" ht="15" customHeight="1" x14ac:dyDescent="0.4">
      <c r="A929" s="23" t="str">
        <v>ビールズ症候群</v>
      </c>
      <c r="B929" s="23" t="str">
        <v>シート8　（シート9～10には記入しない）</v>
      </c>
      <c r="C929" s="24" t="str">
        <v>病弱</v>
      </c>
      <c r="D929" s="24" t="str">
        <v>なし</v>
      </c>
      <c r="G929" s="24" t="s">
        <v>278</v>
      </c>
      <c r="H929" s="24" t="s">
        <v>2246</v>
      </c>
      <c r="I929" s="32" t="s">
        <v>2223</v>
      </c>
      <c r="J929" s="23" t="s">
        <v>1861</v>
      </c>
      <c r="K929" s="292">
        <v>1</v>
      </c>
    </row>
    <row r="930" spans="1:11" ht="15" customHeight="1" x14ac:dyDescent="0.4">
      <c r="A930" s="23" t="str">
        <v>青色ゴムまり様母斑症候群</v>
      </c>
      <c r="B930" s="23" t="str">
        <v>シート8　（シート9～10には記入しない）</v>
      </c>
      <c r="C930" s="24" t="str">
        <v>病弱</v>
      </c>
      <c r="D930" s="24" t="str">
        <v>なし</v>
      </c>
      <c r="G930" s="31" t="s">
        <v>915</v>
      </c>
      <c r="H930" s="24" t="s">
        <v>2246</v>
      </c>
      <c r="I930" s="32" t="s">
        <v>2223</v>
      </c>
      <c r="J930" s="23" t="s">
        <v>1861</v>
      </c>
      <c r="K930" s="292">
        <v>1</v>
      </c>
    </row>
    <row r="931" spans="1:11" ht="15" customHeight="1" x14ac:dyDescent="0.4">
      <c r="A931" s="23" t="str">
        <v>巨大静脈奇形</v>
      </c>
      <c r="B931" s="23" t="str">
        <v>シート8　（シート9～10には記入しない）</v>
      </c>
      <c r="C931" s="24" t="str">
        <v>病弱</v>
      </c>
      <c r="D931" s="24" t="str">
        <v>なし</v>
      </c>
      <c r="G931" s="31" t="s">
        <v>543</v>
      </c>
      <c r="H931" s="24" t="s">
        <v>2246</v>
      </c>
      <c r="I931" s="32" t="s">
        <v>2223</v>
      </c>
      <c r="J931" s="23" t="s">
        <v>1861</v>
      </c>
      <c r="K931" s="292">
        <v>1</v>
      </c>
    </row>
    <row r="932" spans="1:11" ht="15" customHeight="1" x14ac:dyDescent="0.4">
      <c r="A932" s="23" t="str">
        <v>巨大動静脈奇形</v>
      </c>
      <c r="B932" s="23" t="str">
        <v>シート8　（シート9～10には記入しない）</v>
      </c>
      <c r="C932" s="24" t="str">
        <v>病弱</v>
      </c>
      <c r="D932" s="24" t="str">
        <v>なし</v>
      </c>
      <c r="G932" s="31" t="s">
        <v>544</v>
      </c>
      <c r="H932" s="24" t="s">
        <v>2246</v>
      </c>
      <c r="I932" s="32" t="s">
        <v>2223</v>
      </c>
      <c r="J932" s="23" t="s">
        <v>1861</v>
      </c>
      <c r="K932" s="292">
        <v>1</v>
      </c>
    </row>
    <row r="933" spans="1:11" ht="15" customHeight="1" x14ac:dyDescent="0.4">
      <c r="A933" s="23" t="str">
        <v>クリッペル・トレノネー・ウェーバー
症候群</v>
      </c>
      <c r="B933" s="23" t="str">
        <v>シート8　（シート9～10には記入しない）</v>
      </c>
      <c r="C933" s="24" t="str">
        <v>病弱</v>
      </c>
      <c r="D933" s="24" t="str">
        <v>なし</v>
      </c>
      <c r="G933" s="31" t="s">
        <v>1842</v>
      </c>
      <c r="H933" s="24" t="s">
        <v>2246</v>
      </c>
      <c r="I933" s="32" t="s">
        <v>2223</v>
      </c>
      <c r="J933" s="23" t="s">
        <v>1861</v>
      </c>
      <c r="K933" s="292">
        <v>1</v>
      </c>
    </row>
    <row r="934" spans="1:11" ht="15" customHeight="1" x14ac:dyDescent="0.4">
      <c r="A934" s="23" t="str">
        <v>原発性リンパ浮腫</v>
      </c>
      <c r="B934" s="23" t="str">
        <v>シート8　（シート9～10には記入しない）</v>
      </c>
      <c r="C934" s="24" t="str">
        <v>病弱</v>
      </c>
      <c r="D934" s="24" t="str">
        <v>なし</v>
      </c>
      <c r="G934" s="31" t="s">
        <v>606</v>
      </c>
      <c r="H934" s="24" t="s">
        <v>2246</v>
      </c>
      <c r="I934" s="32" t="s">
        <v>2223</v>
      </c>
      <c r="J934" s="23" t="s">
        <v>1861</v>
      </c>
      <c r="K934" s="292">
        <v>1</v>
      </c>
    </row>
    <row r="935" spans="1:11" ht="15" customHeight="1" x14ac:dyDescent="0.4">
      <c r="A935" s="23" t="str">
        <v>リンパ管腫</v>
      </c>
      <c r="B935" s="23" t="str">
        <v>シート8　（シート9～10には記入しない）</v>
      </c>
      <c r="C935" s="24" t="str">
        <v>病弱</v>
      </c>
      <c r="D935" s="24" t="str">
        <v>なし</v>
      </c>
      <c r="G935" s="31" t="s">
        <v>373</v>
      </c>
      <c r="H935" s="24" t="s">
        <v>2246</v>
      </c>
      <c r="I935" s="32" t="s">
        <v>2223</v>
      </c>
      <c r="J935" s="23" t="s">
        <v>1861</v>
      </c>
      <c r="K935" s="292">
        <v>1</v>
      </c>
    </row>
    <row r="936" spans="1:11" ht="15" customHeight="1" x14ac:dyDescent="0.4">
      <c r="A936" s="23" t="str">
        <v>リンパ管腫症</v>
      </c>
      <c r="B936" s="23" t="str">
        <v>シート8　（シート9～10には記入しない）</v>
      </c>
      <c r="C936" s="24" t="str">
        <v>病弱</v>
      </c>
      <c r="D936" s="24" t="str">
        <v>なし</v>
      </c>
      <c r="G936" s="31" t="s">
        <v>374</v>
      </c>
      <c r="H936" s="24" t="s">
        <v>2246</v>
      </c>
      <c r="I936" s="32" t="s">
        <v>2223</v>
      </c>
      <c r="J936" s="23" t="s">
        <v>1861</v>
      </c>
      <c r="K936" s="292">
        <v>1</v>
      </c>
    </row>
    <row r="937" spans="1:11" ht="15" customHeight="1" x14ac:dyDescent="0.4">
      <c r="A937" s="23" t="str">
        <v>遺伝性出血性末梢血管拡張症</v>
      </c>
      <c r="B937" s="23" t="str">
        <v>シート8　（シート9～10には記入しない）</v>
      </c>
      <c r="C937" s="24" t="str">
        <v>病弱</v>
      </c>
      <c r="D937" s="24" t="str">
        <v>なし</v>
      </c>
      <c r="G937" s="31" t="s">
        <v>417</v>
      </c>
      <c r="H937" s="24" t="s">
        <v>2246</v>
      </c>
      <c r="I937" s="32" t="s">
        <v>2223</v>
      </c>
      <c r="J937" s="23" t="s">
        <v>1861</v>
      </c>
      <c r="K937" s="292">
        <v>1</v>
      </c>
    </row>
    <row r="938" spans="1:11" ht="15" customHeight="1" x14ac:dyDescent="0.4">
      <c r="A938" s="23" t="str">
        <v>カサバッハ・メリット現象</v>
      </c>
      <c r="B938" s="23" t="str">
        <v>シート8　（シート9～10には記入しない）</v>
      </c>
      <c r="C938" s="24" t="str">
        <v>病弱</v>
      </c>
      <c r="D938" s="24" t="str">
        <v>なし</v>
      </c>
      <c r="G938" s="31" t="s">
        <v>1843</v>
      </c>
      <c r="H938" s="24" t="s">
        <v>2246</v>
      </c>
      <c r="I938" s="32" t="s">
        <v>2223</v>
      </c>
      <c r="J938" s="23" t="s">
        <v>1861</v>
      </c>
      <c r="K938" s="292">
        <v>1</v>
      </c>
    </row>
    <row r="939" spans="1:11" ht="15" customHeight="1" x14ac:dyDescent="0.4">
      <c r="A939" s="23" t="str">
        <v>カサバッハ・メリット症候群</v>
      </c>
      <c r="B939" s="23" t="str">
        <v>シート8　（シート9～10には記入しない）</v>
      </c>
      <c r="C939" s="24" t="str">
        <v>病弱</v>
      </c>
      <c r="D939" s="24" t="str">
        <v>なし</v>
      </c>
      <c r="G939" s="31" t="s">
        <v>129</v>
      </c>
      <c r="H939" s="24" t="s">
        <v>2246</v>
      </c>
      <c r="I939" s="32" t="s">
        <v>2223</v>
      </c>
      <c r="J939" s="23" t="s">
        <v>1861</v>
      </c>
      <c r="K939" s="292">
        <v>1</v>
      </c>
    </row>
    <row r="940" spans="1:11" ht="15" customHeight="1" x14ac:dyDescent="0.4">
      <c r="A940" s="23" t="str">
        <v>先天性三尖弁狭窄症</v>
      </c>
      <c r="B940" s="23" t="str">
        <v>シート8　（シート9～10には記入しない）</v>
      </c>
      <c r="C940" s="24" t="str">
        <v>病弱</v>
      </c>
      <c r="D940" s="24" t="str">
        <v>なし</v>
      </c>
      <c r="G940" s="31" t="s">
        <v>2310</v>
      </c>
      <c r="H940" s="24" t="s">
        <v>2246</v>
      </c>
      <c r="I940" s="32" t="s">
        <v>2223</v>
      </c>
      <c r="J940" s="23" t="s">
        <v>1861</v>
      </c>
      <c r="K940" s="292">
        <v>1</v>
      </c>
    </row>
    <row r="941" spans="1:11" ht="15" customHeight="1" x14ac:dyDescent="0.4">
      <c r="A941" s="23" t="str">
        <v>先天性僧帽弁狭窄症</v>
      </c>
      <c r="B941" s="23" t="str">
        <v>シート8　（シート9～10には記入しない）</v>
      </c>
      <c r="C941" s="24" t="str">
        <v>病弱</v>
      </c>
      <c r="D941" s="24" t="str">
        <v>なし</v>
      </c>
      <c r="G941" s="24" t="s">
        <v>2311</v>
      </c>
      <c r="H941" s="24" t="s">
        <v>2246</v>
      </c>
      <c r="I941" s="32" t="s">
        <v>2223</v>
      </c>
      <c r="J941" s="23" t="s">
        <v>1861</v>
      </c>
      <c r="K941" s="292">
        <v>1</v>
      </c>
    </row>
    <row r="942" spans="1:11" ht="15" customHeight="1" x14ac:dyDescent="0.4">
      <c r="A942" s="23" t="str">
        <v>先天性肺静脈狭窄症</v>
      </c>
      <c r="B942" s="23" t="str">
        <v>シート8　（シート9～10には記入しない）</v>
      </c>
      <c r="C942" s="24" t="str">
        <v>病弱</v>
      </c>
      <c r="D942" s="24" t="str">
        <v>なし</v>
      </c>
      <c r="G942" s="24" t="s">
        <v>2312</v>
      </c>
      <c r="H942" s="24" t="s">
        <v>2246</v>
      </c>
      <c r="I942" s="32" t="s">
        <v>2223</v>
      </c>
      <c r="J942" s="23" t="s">
        <v>1861</v>
      </c>
      <c r="K942" s="292">
        <v>1</v>
      </c>
    </row>
    <row r="943" spans="1:11" ht="15" customHeight="1" x14ac:dyDescent="0.4">
      <c r="A943" s="23" t="str">
        <v>左肺動脈右肺動脈起始症</v>
      </c>
      <c r="B943" s="23" t="str">
        <v>シート8　（シート9～10には記入しない）</v>
      </c>
      <c r="C943" s="24" t="str">
        <v>病弱</v>
      </c>
      <c r="D943" s="24" t="str">
        <v>なし</v>
      </c>
      <c r="G943" s="31" t="s">
        <v>1702</v>
      </c>
      <c r="H943" s="24" t="s">
        <v>2246</v>
      </c>
      <c r="I943" s="32" t="s">
        <v>2223</v>
      </c>
      <c r="J943" s="23" t="s">
        <v>1861</v>
      </c>
      <c r="K943" s="292">
        <v>1</v>
      </c>
    </row>
    <row r="944" spans="1:11" ht="15" customHeight="1" x14ac:dyDescent="0.4">
      <c r="A944" s="23" t="str">
        <v>ネイルパテラ症候群</v>
      </c>
      <c r="B944" s="23" t="str">
        <v>シート8　（シート9～10には記入しない）</v>
      </c>
      <c r="C944" s="24" t="str">
        <v>病弱</v>
      </c>
      <c r="D944" s="24" t="str">
        <v>なし</v>
      </c>
      <c r="G944" s="31" t="s">
        <v>256</v>
      </c>
      <c r="H944" s="24" t="s">
        <v>2246</v>
      </c>
      <c r="I944" s="32" t="s">
        <v>2223</v>
      </c>
      <c r="J944" s="23" t="s">
        <v>1861</v>
      </c>
      <c r="K944" s="292">
        <v>1</v>
      </c>
    </row>
    <row r="945" spans="1:11" ht="15" customHeight="1" x14ac:dyDescent="0.4">
      <c r="A945" s="23" t="str">
        <v>爪膝蓋骨症候群</v>
      </c>
      <c r="B945" s="23" t="str">
        <v>シート8　（シート9～10には記入しない）</v>
      </c>
      <c r="C945" s="24" t="str">
        <v>病弱</v>
      </c>
      <c r="D945" s="24" t="str">
        <v>なし</v>
      </c>
      <c r="G945" s="31" t="s">
        <v>1114</v>
      </c>
      <c r="H945" s="24" t="s">
        <v>2246</v>
      </c>
      <c r="I945" s="32" t="s">
        <v>2223</v>
      </c>
      <c r="J945" s="23" t="s">
        <v>1861</v>
      </c>
      <c r="K945" s="292">
        <v>1</v>
      </c>
    </row>
    <row r="946" spans="1:11" ht="15" customHeight="1" x14ac:dyDescent="0.4">
      <c r="A946" s="23" t="str">
        <v>ＬＭＸ１Ｂ関連腎症</v>
      </c>
      <c r="B946" s="23" t="str">
        <v>シート8　（シート9～10には記入しない）</v>
      </c>
      <c r="C946" s="24" t="str">
        <v>病弱</v>
      </c>
      <c r="D946" s="24" t="str">
        <v>なし</v>
      </c>
      <c r="G946" s="24" t="s">
        <v>1844</v>
      </c>
      <c r="H946" s="24" t="s">
        <v>2246</v>
      </c>
      <c r="I946" s="31" t="s">
        <v>2223</v>
      </c>
      <c r="J946" s="23" t="s">
        <v>1861</v>
      </c>
      <c r="K946" s="292">
        <v>1</v>
      </c>
    </row>
    <row r="947" spans="1:11" ht="15" customHeight="1" x14ac:dyDescent="0.4">
      <c r="A947" s="23" t="str">
        <v>カルニチン回路異常症</v>
      </c>
      <c r="B947" s="23" t="str">
        <v>シート8　（シート9～10には記入しない）</v>
      </c>
      <c r="C947" s="24" t="str">
        <v>病弱</v>
      </c>
      <c r="D947" s="24" t="str">
        <v>なし</v>
      </c>
      <c r="G947" s="24" t="s">
        <v>143</v>
      </c>
      <c r="H947" s="24" t="s">
        <v>2246</v>
      </c>
      <c r="I947" s="32" t="s">
        <v>2223</v>
      </c>
      <c r="J947" s="23" t="s">
        <v>1861</v>
      </c>
      <c r="K947" s="292">
        <v>1</v>
      </c>
    </row>
    <row r="948" spans="1:11" ht="15" customHeight="1" x14ac:dyDescent="0.4">
      <c r="A948" s="23" t="str">
        <v>三頭酵素欠損症</v>
      </c>
      <c r="B948" s="23" t="str">
        <v>シート8　（シート9～10には記入しない）</v>
      </c>
      <c r="C948" s="24" t="str">
        <v>病弱</v>
      </c>
      <c r="D948" s="24" t="str">
        <v>なし</v>
      </c>
      <c r="G948" s="24" t="s">
        <v>710</v>
      </c>
      <c r="H948" s="24" t="s">
        <v>2246</v>
      </c>
      <c r="I948" s="32" t="s">
        <v>2223</v>
      </c>
      <c r="J948" s="23" t="s">
        <v>1861</v>
      </c>
      <c r="K948" s="292">
        <v>1</v>
      </c>
    </row>
    <row r="949" spans="1:11" ht="15" customHeight="1" x14ac:dyDescent="0.4">
      <c r="A949" s="23" t="str">
        <v>シトリン欠損症</v>
      </c>
      <c r="B949" s="23" t="str">
        <v>シート8　（シート9～10には記入しない）</v>
      </c>
      <c r="C949" s="24" t="str">
        <v>病弱</v>
      </c>
      <c r="D949" s="24" t="str">
        <v>なし</v>
      </c>
      <c r="G949" s="31" t="s">
        <v>197</v>
      </c>
      <c r="H949" s="24" t="s">
        <v>2246</v>
      </c>
      <c r="I949" s="32" t="s">
        <v>2223</v>
      </c>
      <c r="J949" s="23" t="s">
        <v>1861</v>
      </c>
      <c r="K949" s="292">
        <v>1</v>
      </c>
    </row>
    <row r="950" spans="1:11" ht="15" customHeight="1" x14ac:dyDescent="0.4">
      <c r="A950" s="23" t="str">
        <v>セピアプテリン還元酵素欠損症</v>
      </c>
      <c r="B950" s="23" t="str">
        <v>シート8　（シート9～10には記入しない）</v>
      </c>
      <c r="C950" s="24" t="str">
        <v>病弱</v>
      </c>
      <c r="D950" s="24" t="str">
        <v>なし</v>
      </c>
      <c r="G950" s="31" t="s">
        <v>219</v>
      </c>
      <c r="H950" s="24" t="s">
        <v>2246</v>
      </c>
      <c r="I950" s="32" t="s">
        <v>2223</v>
      </c>
      <c r="J950" s="23" t="s">
        <v>1861</v>
      </c>
      <c r="K950" s="292">
        <v>1</v>
      </c>
    </row>
    <row r="951" spans="1:11" ht="15" customHeight="1" x14ac:dyDescent="0.4">
      <c r="A951" s="23" t="str">
        <v>ＳＲ欠損症</v>
      </c>
      <c r="B951" s="23" t="str">
        <v>シート8　（シート9～10には記入しない）</v>
      </c>
      <c r="C951" s="24" t="str">
        <v>病弱</v>
      </c>
      <c r="D951" s="24" t="str">
        <v>なし</v>
      </c>
      <c r="G951" s="31" t="s">
        <v>1845</v>
      </c>
      <c r="H951" s="24" t="s">
        <v>2246</v>
      </c>
      <c r="I951" s="32" t="s">
        <v>2223</v>
      </c>
      <c r="J951" s="23" t="s">
        <v>1861</v>
      </c>
      <c r="K951" s="292">
        <v>1</v>
      </c>
    </row>
    <row r="952" spans="1:11" ht="15" customHeight="1" x14ac:dyDescent="0.4">
      <c r="A952" s="23" t="str">
        <v>先天性グリコシルホスファチジルイノシトール欠損症</v>
      </c>
      <c r="B952" s="23" t="str">
        <v>シート8　（シート9～10には記入しない）</v>
      </c>
      <c r="C952" s="24" t="str">
        <v>病弱</v>
      </c>
      <c r="D952" s="24" t="str">
        <v>なし</v>
      </c>
      <c r="G952" s="24" t="s">
        <v>940</v>
      </c>
      <c r="H952" s="24" t="s">
        <v>2246</v>
      </c>
      <c r="I952" s="32" t="s">
        <v>2223</v>
      </c>
      <c r="J952" s="23" t="s">
        <v>1861</v>
      </c>
      <c r="K952" s="292">
        <v>1</v>
      </c>
    </row>
    <row r="953" spans="1:11" ht="15" customHeight="1" x14ac:dyDescent="0.4">
      <c r="A953" s="23" t="str">
        <v>先天性GPI欠損症</v>
      </c>
      <c r="B953" s="23" t="str">
        <v>シート8　（シート9～10には記入しない）</v>
      </c>
      <c r="C953" s="24" t="str">
        <v>病弱</v>
      </c>
      <c r="D953" s="24" t="str">
        <v>なし</v>
      </c>
      <c r="G953" s="24" t="s">
        <v>2313</v>
      </c>
      <c r="H953" s="24" t="s">
        <v>2246</v>
      </c>
      <c r="I953" s="31" t="s">
        <v>2223</v>
      </c>
      <c r="J953" s="23" t="s">
        <v>1861</v>
      </c>
      <c r="K953" s="292">
        <v>1</v>
      </c>
    </row>
    <row r="954" spans="1:11" ht="15" customHeight="1" x14ac:dyDescent="0.4">
      <c r="A954" s="23" t="str">
        <v>β―ケトチオラーゼ欠損症</v>
      </c>
      <c r="B954" s="23" t="str">
        <v>シート8　（シート9～10には記入しない）</v>
      </c>
      <c r="C954" s="24" t="str">
        <v>病弱</v>
      </c>
      <c r="D954" s="24" t="str">
        <v>なし</v>
      </c>
      <c r="G954" s="24" t="s">
        <v>1732</v>
      </c>
      <c r="H954" s="24" t="s">
        <v>2246</v>
      </c>
      <c r="I954" s="32" t="s">
        <v>2223</v>
      </c>
      <c r="J954" s="23" t="s">
        <v>1861</v>
      </c>
      <c r="K954" s="292">
        <v>1</v>
      </c>
    </row>
    <row r="955" spans="1:11" ht="15" customHeight="1" x14ac:dyDescent="0.4">
      <c r="A955" s="23" t="str">
        <v>遺伝性自己炎症疾患</v>
      </c>
      <c r="B955" s="23" t="str">
        <v>シート8　（シート9～10には記入しない）</v>
      </c>
      <c r="C955" s="24" t="str">
        <v>病弱</v>
      </c>
      <c r="D955" s="24" t="str">
        <v>なし</v>
      </c>
      <c r="G955" s="24" t="s">
        <v>416</v>
      </c>
      <c r="H955" s="24" t="s">
        <v>2246</v>
      </c>
      <c r="I955" s="32" t="s">
        <v>2223</v>
      </c>
      <c r="J955" s="23" t="s">
        <v>1861</v>
      </c>
      <c r="K955" s="292">
        <v>1</v>
      </c>
    </row>
    <row r="956" spans="1:11" ht="15" customHeight="1" x14ac:dyDescent="0.4">
      <c r="A956" s="23" t="str">
        <v>特発性血栓症</v>
      </c>
      <c r="B956" s="23" t="str">
        <v>シート8　（シート9～10には記入しない）</v>
      </c>
      <c r="C956" s="24" t="str">
        <v>病弱</v>
      </c>
      <c r="D956" s="24" t="str">
        <v>なし</v>
      </c>
      <c r="G956" s="24" t="s">
        <v>1155</v>
      </c>
      <c r="H956" s="24" t="s">
        <v>2246</v>
      </c>
      <c r="I956" s="32" t="s">
        <v>2223</v>
      </c>
      <c r="J956" s="23" t="s">
        <v>1861</v>
      </c>
      <c r="K956" s="292">
        <v>1</v>
      </c>
    </row>
    <row r="957" spans="1:11" ht="15" customHeight="1" x14ac:dyDescent="0.4">
      <c r="A957" s="23" t="str">
        <v>前眼部形成異常</v>
      </c>
      <c r="B957" s="23" t="str">
        <v>シート8　（シート9～10には記入しない）</v>
      </c>
      <c r="C957" s="24" t="str">
        <v>病弱</v>
      </c>
      <c r="D957" s="24" t="str">
        <v>なし</v>
      </c>
      <c r="G957" s="31" t="s">
        <v>1002</v>
      </c>
      <c r="H957" s="24" t="s">
        <v>2246</v>
      </c>
      <c r="I957" s="32" t="s">
        <v>2223</v>
      </c>
      <c r="J957" s="23" t="s">
        <v>1861</v>
      </c>
      <c r="K957" s="292">
        <v>1</v>
      </c>
    </row>
    <row r="958" spans="1:11" ht="15" customHeight="1" x14ac:dyDescent="0.4">
      <c r="A958" s="23" t="str">
        <v>先天性気管狭窄症</v>
      </c>
      <c r="B958" s="23" t="str">
        <v>シート8　（シート9～10には記入しない）</v>
      </c>
      <c r="C958" s="24" t="str">
        <v>病弱</v>
      </c>
      <c r="D958" s="24" t="str">
        <v>なし</v>
      </c>
      <c r="G958" s="31" t="s">
        <v>2314</v>
      </c>
      <c r="H958" s="24" t="s">
        <v>2246</v>
      </c>
      <c r="I958" s="32" t="s">
        <v>2223</v>
      </c>
      <c r="J958" s="23" t="s">
        <v>1861</v>
      </c>
      <c r="K958" s="292">
        <v>1</v>
      </c>
    </row>
    <row r="959" spans="1:11" ht="15" customHeight="1" x14ac:dyDescent="0.4">
      <c r="A959" s="23" t="str">
        <v>先天性声門下狭窄症</v>
      </c>
      <c r="B959" s="23" t="str">
        <v>シート8　（シート9～10には記入しない）</v>
      </c>
      <c r="C959" s="24" t="str">
        <v>病弱</v>
      </c>
      <c r="D959" s="24" t="str">
        <v>なし</v>
      </c>
      <c r="G959" s="31" t="s">
        <v>1846</v>
      </c>
      <c r="H959" s="24" t="s">
        <v>2246</v>
      </c>
      <c r="I959" s="32" t="s">
        <v>2223</v>
      </c>
      <c r="J959" s="23" t="s">
        <v>1861</v>
      </c>
      <c r="K959" s="292">
        <v>1</v>
      </c>
    </row>
    <row r="960" spans="1:11" ht="15" customHeight="1" x14ac:dyDescent="0.4">
      <c r="A960" s="23" t="str">
        <v>特発性多中心性キャッスルマン病</v>
      </c>
      <c r="B960" s="23" t="str">
        <v>シート8　（シート9～10には記入しない）</v>
      </c>
      <c r="C960" s="24" t="str">
        <v>病弱</v>
      </c>
      <c r="D960" s="24" t="str">
        <v>なし</v>
      </c>
      <c r="G960" s="24" t="s">
        <v>2315</v>
      </c>
      <c r="H960" s="24" t="s">
        <v>2246</v>
      </c>
      <c r="I960" s="32" t="s">
        <v>2223</v>
      </c>
      <c r="J960" s="23" t="s">
        <v>1861</v>
      </c>
      <c r="K960" s="292">
        <v>1</v>
      </c>
    </row>
    <row r="961" spans="1:11" ht="15" customHeight="1" x14ac:dyDescent="0.4">
      <c r="A961" s="23" t="str">
        <v>膠様滴状角膜ジストロフィー</v>
      </c>
      <c r="B961" s="23" t="str">
        <v>シート8　（シート9～10には記入しない）</v>
      </c>
      <c r="C961" s="24" t="str">
        <v>病弱</v>
      </c>
      <c r="D961" s="24" t="str">
        <v>なし</v>
      </c>
      <c r="G961" s="24" t="s">
        <v>2316</v>
      </c>
      <c r="H961" s="24" t="s">
        <v>2246</v>
      </c>
      <c r="I961" s="32" t="s">
        <v>2223</v>
      </c>
      <c r="J961" s="23" t="s">
        <v>1861</v>
      </c>
      <c r="K961" s="292">
        <v>1</v>
      </c>
    </row>
    <row r="962" spans="1:11" ht="15" customHeight="1" x14ac:dyDescent="0.4">
      <c r="A962" s="23" t="str">
        <v>家族性低βリポタンパク血症１（ホモ接合体）</v>
      </c>
      <c r="B962" s="23" t="str">
        <v>シート8　（シート9～10には記入しない）</v>
      </c>
      <c r="C962" s="24" t="str">
        <v>病弱</v>
      </c>
      <c r="D962" s="24" t="str">
        <v>なし</v>
      </c>
      <c r="G962" s="31" t="s">
        <v>1847</v>
      </c>
      <c r="H962" s="24" t="s">
        <v>2246</v>
      </c>
      <c r="I962" s="32" t="s">
        <v>2223</v>
      </c>
      <c r="J962" s="23" t="s">
        <v>1861</v>
      </c>
      <c r="K962" s="292">
        <v>1</v>
      </c>
    </row>
    <row r="963" spans="1:11" ht="15" customHeight="1" x14ac:dyDescent="0.4">
      <c r="A963" s="23" t="str">
        <v>1p36欠失症候群</v>
      </c>
      <c r="B963" s="23" t="str">
        <v>シート8　（シート9～10には記入しない）</v>
      </c>
      <c r="C963" s="24" t="str">
        <v>病弱</v>
      </c>
      <c r="D963" s="24" t="str">
        <v>なし</v>
      </c>
      <c r="G963" s="31" t="s">
        <v>2317</v>
      </c>
      <c r="H963" s="24" t="s">
        <v>2246</v>
      </c>
      <c r="I963" s="31" t="s">
        <v>2223</v>
      </c>
      <c r="J963" s="23" t="s">
        <v>1861</v>
      </c>
      <c r="K963" s="292">
        <v>1</v>
      </c>
    </row>
    <row r="964" spans="1:11" ht="15" customHeight="1" x14ac:dyDescent="0.4">
      <c r="A964" s="23" t="str">
        <v>3-ヒドロキシ-3-メチルグルタル酸血症</v>
      </c>
      <c r="B964" s="23" t="str">
        <v>シート8　（シート9～10には記入しない）</v>
      </c>
      <c r="C964" s="24" t="str">
        <v>病弱</v>
      </c>
      <c r="D964" s="24" t="str">
        <v>なし</v>
      </c>
      <c r="G964" s="31" t="s">
        <v>13</v>
      </c>
      <c r="H964" s="24" t="s">
        <v>2246</v>
      </c>
      <c r="I964" s="32" t="s">
        <v>2223</v>
      </c>
      <c r="J964" s="23" t="s">
        <v>1861</v>
      </c>
      <c r="K964" s="292">
        <v>1</v>
      </c>
    </row>
    <row r="965" spans="1:11" ht="15" customHeight="1" x14ac:dyDescent="0.4">
      <c r="A965" s="23" t="str">
        <v>3-ヒドロキシアシルCoA脱水素酵素欠損症</v>
      </c>
      <c r="B965" s="23" t="str">
        <v>シート8　（シート9～10には記入しない）</v>
      </c>
      <c r="C965" s="24" t="str">
        <v>病弱</v>
      </c>
      <c r="D965" s="24" t="str">
        <v>なし</v>
      </c>
      <c r="G965" s="31" t="s">
        <v>14</v>
      </c>
      <c r="H965" s="24" t="s">
        <v>2246</v>
      </c>
      <c r="I965" s="32" t="s">
        <v>2223</v>
      </c>
      <c r="J965" s="23" t="s">
        <v>1861</v>
      </c>
      <c r="K965" s="292">
        <v>1</v>
      </c>
    </row>
    <row r="966" spans="1:11" ht="15" customHeight="1" x14ac:dyDescent="0.4">
      <c r="A966" s="23" t="str">
        <v>4p欠失症候群</v>
      </c>
      <c r="B966" s="23" t="str">
        <v>シート8　（シート9～10には記入しない）</v>
      </c>
      <c r="C966" s="24" t="str">
        <v>病弱</v>
      </c>
      <c r="D966" s="24" t="str">
        <v>なし</v>
      </c>
      <c r="G966" s="31" t="s">
        <v>2318</v>
      </c>
      <c r="H966" s="24" t="s">
        <v>2246</v>
      </c>
      <c r="I966" s="32" t="s">
        <v>2223</v>
      </c>
      <c r="J966" s="23" t="s">
        <v>1861</v>
      </c>
      <c r="K966" s="292">
        <v>1</v>
      </c>
    </row>
    <row r="967" spans="1:11" ht="15" customHeight="1" x14ac:dyDescent="0.4">
      <c r="A967" s="23" t="str">
        <v>5p欠失症候群</v>
      </c>
      <c r="B967" s="23" t="str">
        <v>シート8　（シート9～10には記入しない）</v>
      </c>
      <c r="C967" s="24" t="str">
        <v>病弱</v>
      </c>
      <c r="D967" s="24" t="str">
        <v>なし</v>
      </c>
      <c r="G967" s="31" t="s">
        <v>2319</v>
      </c>
      <c r="H967" s="24" t="s">
        <v>2246</v>
      </c>
      <c r="I967" s="32" t="s">
        <v>2223</v>
      </c>
      <c r="J967" s="23" t="s">
        <v>1861</v>
      </c>
      <c r="K967" s="292">
        <v>1</v>
      </c>
    </row>
    <row r="968" spans="1:11" ht="15" customHeight="1" x14ac:dyDescent="0.4">
      <c r="A968" s="23" t="str">
        <v>ACTH産生症候群</v>
      </c>
      <c r="B968" s="23" t="str">
        <v>シート8　（シート9～10には記入しない）</v>
      </c>
      <c r="C968" s="24" t="str">
        <v>病弱</v>
      </c>
      <c r="D968" s="24" t="str">
        <v>なし</v>
      </c>
      <c r="G968" s="31" t="s">
        <v>17</v>
      </c>
      <c r="H968" s="24" t="s">
        <v>2246</v>
      </c>
      <c r="I968" s="32" t="s">
        <v>2223</v>
      </c>
      <c r="J968" s="23" t="s">
        <v>1861</v>
      </c>
      <c r="K968" s="292">
        <v>1</v>
      </c>
    </row>
    <row r="969" spans="1:11" ht="15" customHeight="1" x14ac:dyDescent="0.4">
      <c r="A969" s="23" t="str">
        <v>AME症候群</v>
      </c>
      <c r="B969" s="23" t="str">
        <v>シート8　（シート9～10には記入しない）</v>
      </c>
      <c r="C969" s="24" t="str">
        <v>病弱</v>
      </c>
      <c r="D969" s="24" t="str">
        <v>なし</v>
      </c>
      <c r="G969" s="31" t="s">
        <v>1848</v>
      </c>
      <c r="H969" s="24" t="s">
        <v>2246</v>
      </c>
      <c r="I969" s="32" t="s">
        <v>2223</v>
      </c>
      <c r="J969" s="23" t="s">
        <v>1861</v>
      </c>
      <c r="K969" s="292">
        <v>1</v>
      </c>
    </row>
    <row r="970" spans="1:11" ht="15" customHeight="1" x14ac:dyDescent="0.4">
      <c r="A970" s="23" t="str">
        <v>Down症候群</v>
      </c>
      <c r="B970" s="23" t="str">
        <v>シート8　（シート9～10には記入しない）</v>
      </c>
      <c r="C970" s="24" t="str">
        <v>病弱</v>
      </c>
      <c r="D970" s="24" t="str">
        <v>なし</v>
      </c>
      <c r="G970" s="24" t="s">
        <v>32</v>
      </c>
      <c r="H970" s="24" t="s">
        <v>2246</v>
      </c>
      <c r="I970" s="31" t="s">
        <v>2223</v>
      </c>
      <c r="J970" s="23" t="s">
        <v>1861</v>
      </c>
      <c r="K970" s="292">
        <v>1</v>
      </c>
    </row>
    <row r="971" spans="1:11" ht="15" customHeight="1" x14ac:dyDescent="0.4">
      <c r="A971" s="23" t="str">
        <v>GPI欠損症</v>
      </c>
      <c r="B971" s="23" t="str">
        <v>シート8　（シート9～10には記入しない）</v>
      </c>
      <c r="C971" s="24" t="str">
        <v>病弱</v>
      </c>
      <c r="D971" s="24" t="str">
        <v>なし</v>
      </c>
      <c r="G971" s="31" t="s">
        <v>35</v>
      </c>
      <c r="H971" s="24" t="s">
        <v>2246</v>
      </c>
      <c r="I971" s="32" t="s">
        <v>2223</v>
      </c>
      <c r="J971" s="23" t="s">
        <v>1861</v>
      </c>
      <c r="K971" s="292">
        <v>1</v>
      </c>
    </row>
    <row r="972" spans="1:11" ht="15" customHeight="1" x14ac:dyDescent="0.4">
      <c r="A972" s="23" t="str">
        <v>HDL欠乏症</v>
      </c>
      <c r="B972" s="23" t="str">
        <v>シート8　（シート9～10には記入しない）</v>
      </c>
      <c r="C972" s="24" t="str">
        <v>病弱</v>
      </c>
      <c r="D972" s="24" t="str">
        <v>なし</v>
      </c>
      <c r="G972" s="31" t="s">
        <v>36</v>
      </c>
      <c r="H972" s="24" t="s">
        <v>2246</v>
      </c>
      <c r="I972" s="31" t="s">
        <v>2223</v>
      </c>
      <c r="J972" s="23" t="s">
        <v>1861</v>
      </c>
      <c r="K972" s="292">
        <v>1</v>
      </c>
    </row>
    <row r="973" spans="1:11" ht="15" customHeight="1" x14ac:dyDescent="0.4">
      <c r="A973" s="23" t="str">
        <v>HTLV-1関連脊髄症</v>
      </c>
      <c r="B973" s="23" t="str">
        <v>シート8　（シート9～10には記入しない）</v>
      </c>
      <c r="C973" s="24" t="str">
        <v>病弱</v>
      </c>
      <c r="D973" s="24" t="str">
        <v>なし</v>
      </c>
      <c r="G973" s="31" t="s">
        <v>37</v>
      </c>
      <c r="H973" s="24" t="s">
        <v>2246</v>
      </c>
      <c r="I973" s="32" t="s">
        <v>2223</v>
      </c>
      <c r="J973" s="23" t="s">
        <v>1861</v>
      </c>
      <c r="K973" s="292">
        <v>1</v>
      </c>
    </row>
    <row r="974" spans="1:11" ht="15" customHeight="1" x14ac:dyDescent="0.4">
      <c r="A974" s="23" t="str">
        <v>I-cell病</v>
      </c>
      <c r="B974" s="23" t="str">
        <v>シート8　（シート9～10には記入しない）</v>
      </c>
      <c r="C974" s="24" t="str">
        <v>病弱</v>
      </c>
      <c r="D974" s="24" t="str">
        <v>なし</v>
      </c>
      <c r="G974" s="31" t="s">
        <v>38</v>
      </c>
      <c r="H974" s="24" t="s">
        <v>2246</v>
      </c>
      <c r="I974" s="32" t="s">
        <v>2223</v>
      </c>
      <c r="J974" s="23" t="s">
        <v>1861</v>
      </c>
      <c r="K974" s="292">
        <v>1</v>
      </c>
    </row>
    <row r="975" spans="1:11" ht="15" customHeight="1" x14ac:dyDescent="0.4">
      <c r="A975" s="23" t="str">
        <v>IgG4関連疾患</v>
      </c>
      <c r="B975" s="23" t="str">
        <v>シート8　（シート9～10には記入しない）</v>
      </c>
      <c r="C975" s="24" t="str">
        <v>病弱</v>
      </c>
      <c r="D975" s="24" t="str">
        <v>なし</v>
      </c>
      <c r="G975" s="31" t="s">
        <v>2320</v>
      </c>
      <c r="H975" s="24" t="s">
        <v>2246</v>
      </c>
      <c r="I975" s="32" t="s">
        <v>2223</v>
      </c>
      <c r="J975" s="23" t="s">
        <v>1861</v>
      </c>
      <c r="K975" s="292">
        <v>1</v>
      </c>
    </row>
    <row r="976" spans="1:11" ht="15" customHeight="1" x14ac:dyDescent="0.4">
      <c r="A976" s="23" t="str">
        <v>N-アセチルグルタミン酸合成酵素欠損症</v>
      </c>
      <c r="B976" s="23" t="str">
        <v>シート8　（シート9～10には記入しない）</v>
      </c>
      <c r="C976" s="24" t="str">
        <v>病弱</v>
      </c>
      <c r="D976" s="24" t="str">
        <v>なし</v>
      </c>
      <c r="G976" s="24" t="s">
        <v>51</v>
      </c>
      <c r="H976" s="24" t="s">
        <v>2246</v>
      </c>
      <c r="I976" s="32" t="s">
        <v>2223</v>
      </c>
      <c r="J976" s="23" t="s">
        <v>1861</v>
      </c>
      <c r="K976" s="292">
        <v>1</v>
      </c>
    </row>
    <row r="977" spans="1:11" ht="15" customHeight="1" x14ac:dyDescent="0.4">
      <c r="A977" s="23" t="str">
        <v>SCOT欠損症</v>
      </c>
      <c r="B977" s="23" t="str">
        <v>シート8　（シート9～10には記入しない）</v>
      </c>
      <c r="C977" s="24" t="str">
        <v>病弱</v>
      </c>
      <c r="D977" s="24" t="str">
        <v>なし</v>
      </c>
      <c r="G977" s="31" t="s">
        <v>59</v>
      </c>
      <c r="H977" s="24" t="s">
        <v>2246</v>
      </c>
      <c r="I977" s="32" t="s">
        <v>2223</v>
      </c>
      <c r="J977" s="23" t="s">
        <v>1861</v>
      </c>
      <c r="K977" s="292">
        <v>1</v>
      </c>
    </row>
    <row r="978" spans="1:11" ht="15" customHeight="1" x14ac:dyDescent="0.4">
      <c r="A978" s="23" t="str">
        <v>TSH分泌低下症</v>
      </c>
      <c r="B978" s="23" t="str">
        <v>シート8　（シート9～10には記入しない）</v>
      </c>
      <c r="C978" s="24" t="str">
        <v>病弱</v>
      </c>
      <c r="D978" s="24" t="str">
        <v>なし</v>
      </c>
      <c r="G978" s="31" t="s">
        <v>62</v>
      </c>
      <c r="H978" s="24" t="s">
        <v>2246</v>
      </c>
      <c r="I978" s="32" t="s">
        <v>2223</v>
      </c>
      <c r="J978" s="23" t="s">
        <v>1861</v>
      </c>
      <c r="K978" s="292">
        <v>1</v>
      </c>
    </row>
    <row r="979" spans="1:11" ht="15" customHeight="1" x14ac:dyDescent="0.4">
      <c r="A979" s="23" t="str">
        <v>β-ケトチオラーゼ欠損症</v>
      </c>
      <c r="B979" s="23" t="str">
        <v>シート8　（シート9～10には記入しない）</v>
      </c>
      <c r="C979" s="24" t="str">
        <v>病弱</v>
      </c>
      <c r="D979" s="24" t="str">
        <v>なし</v>
      </c>
      <c r="G979" s="31" t="s">
        <v>70</v>
      </c>
      <c r="H979" s="24" t="s">
        <v>2246</v>
      </c>
      <c r="I979" s="32" t="s">
        <v>2223</v>
      </c>
      <c r="J979" s="23" t="s">
        <v>1861</v>
      </c>
      <c r="K979" s="292">
        <v>1</v>
      </c>
    </row>
    <row r="980" spans="1:11" ht="15" customHeight="1" x14ac:dyDescent="0.4">
      <c r="A980" s="23" t="str">
        <v>アイザックス症候群</v>
      </c>
      <c r="B980" s="23" t="str">
        <v>シート8　（シート9～10には記入しない）</v>
      </c>
      <c r="C980" s="24" t="str">
        <v>病弱</v>
      </c>
      <c r="D980" s="24" t="str">
        <v>なし</v>
      </c>
      <c r="G980" s="31" t="s">
        <v>2321</v>
      </c>
      <c r="H980" s="24" t="s">
        <v>2246</v>
      </c>
      <c r="I980" s="32" t="s">
        <v>2223</v>
      </c>
      <c r="J980" s="23" t="s">
        <v>1861</v>
      </c>
      <c r="K980" s="292">
        <v>1</v>
      </c>
    </row>
    <row r="981" spans="1:11" ht="15" customHeight="1" x14ac:dyDescent="0.4">
      <c r="A981" s="23" t="str">
        <v>アッシャー症候群</v>
      </c>
      <c r="B981" s="23" t="str">
        <v>シート8　（シート9～10には記入しない）</v>
      </c>
      <c r="C981" s="24" t="str">
        <v>病弱</v>
      </c>
      <c r="D981" s="24" t="str">
        <v>なし</v>
      </c>
      <c r="G981" s="31" t="s">
        <v>2322</v>
      </c>
      <c r="H981" s="24" t="s">
        <v>2246</v>
      </c>
      <c r="I981" s="32" t="s">
        <v>2223</v>
      </c>
      <c r="J981" s="23" t="s">
        <v>1861</v>
      </c>
      <c r="K981" s="292">
        <v>1</v>
      </c>
    </row>
    <row r="982" spans="1:11" ht="15" customHeight="1" x14ac:dyDescent="0.4">
      <c r="A982" s="23" t="str">
        <v>アトピー性脊髄炎</v>
      </c>
      <c r="B982" s="23" t="str">
        <v>シート8　（シート9～10には記入しない）</v>
      </c>
      <c r="C982" s="24" t="str">
        <v>病弱</v>
      </c>
      <c r="D982" s="24" t="str">
        <v>なし</v>
      </c>
      <c r="G982" s="31" t="s">
        <v>79</v>
      </c>
      <c r="H982" s="24" t="s">
        <v>2246</v>
      </c>
      <c r="I982" s="32" t="s">
        <v>2223</v>
      </c>
      <c r="J982" s="23" t="s">
        <v>1861</v>
      </c>
      <c r="K982" s="292">
        <v>1</v>
      </c>
    </row>
    <row r="983" spans="1:11" ht="15" customHeight="1" x14ac:dyDescent="0.4">
      <c r="A983" s="23" t="str">
        <v>遺伝性鉄芽球性貧血</v>
      </c>
      <c r="B983" s="23" t="str">
        <v>シート8　（シート9～10には記入しない）</v>
      </c>
      <c r="C983" s="24" t="str">
        <v>病弱</v>
      </c>
      <c r="D983" s="24" t="str">
        <v>なし</v>
      </c>
      <c r="G983" s="24" t="s">
        <v>2323</v>
      </c>
      <c r="H983" s="24" t="s">
        <v>2246</v>
      </c>
      <c r="I983" s="32" t="s">
        <v>2223</v>
      </c>
      <c r="J983" s="23" t="s">
        <v>1861</v>
      </c>
      <c r="K983" s="292">
        <v>1</v>
      </c>
    </row>
    <row r="984" spans="1:11" ht="15" customHeight="1" x14ac:dyDescent="0.4">
      <c r="A984" s="23" t="str">
        <v>遺伝性周期性四肢麻痺</v>
      </c>
      <c r="B984" s="23" t="str">
        <v>シート8　（シート9～10には記入しない）</v>
      </c>
      <c r="C984" s="24" t="str">
        <v>病弱</v>
      </c>
      <c r="D984" s="24" t="str">
        <v>なし</v>
      </c>
      <c r="G984" s="31" t="s">
        <v>2324</v>
      </c>
      <c r="H984" s="24" t="s">
        <v>2246</v>
      </c>
      <c r="I984" s="32" t="s">
        <v>2223</v>
      </c>
      <c r="J984" s="23" t="s">
        <v>1861</v>
      </c>
      <c r="K984" s="292">
        <v>1</v>
      </c>
    </row>
    <row r="985" spans="1:11" ht="15" customHeight="1" x14ac:dyDescent="0.4">
      <c r="A985" s="23" t="str">
        <v>ウォルフラム症候群</v>
      </c>
      <c r="B985" s="23" t="str">
        <v>シート8　（シート9～10には記入しない）</v>
      </c>
      <c r="C985" s="24" t="str">
        <v>病弱</v>
      </c>
      <c r="D985" s="24" t="str">
        <v>なし</v>
      </c>
      <c r="G985" s="31" t="s">
        <v>2325</v>
      </c>
      <c r="H985" s="24" t="s">
        <v>2246</v>
      </c>
      <c r="I985" s="32" t="s">
        <v>2223</v>
      </c>
      <c r="J985" s="23" t="s">
        <v>1861</v>
      </c>
      <c r="K985" s="292">
        <v>1</v>
      </c>
    </row>
    <row r="986" spans="1:11" ht="15" customHeight="1" x14ac:dyDescent="0.4">
      <c r="A986" s="23" t="str">
        <v>ウルリッヒ病</v>
      </c>
      <c r="B986" s="23" t="str">
        <v>シート8　（シート9～10には記入しない）</v>
      </c>
      <c r="C986" s="24" t="str">
        <v>病弱</v>
      </c>
      <c r="D986" s="24" t="str">
        <v>なし</v>
      </c>
      <c r="G986" s="31" t="s">
        <v>115</v>
      </c>
      <c r="H986" s="24" t="s">
        <v>2246</v>
      </c>
      <c r="I986" s="32" t="s">
        <v>2223</v>
      </c>
      <c r="J986" s="23" t="s">
        <v>1861</v>
      </c>
      <c r="K986" s="292">
        <v>1</v>
      </c>
    </row>
    <row r="987" spans="1:11" ht="15" customHeight="1" x14ac:dyDescent="0.4">
      <c r="A987" s="23" t="str">
        <v>エマヌエル症候群</v>
      </c>
      <c r="B987" s="23" t="str">
        <v>シート8　（シート9～10には記入しない）</v>
      </c>
      <c r="C987" s="24" t="str">
        <v>病弱</v>
      </c>
      <c r="D987" s="24" t="str">
        <v>なし</v>
      </c>
      <c r="G987" s="24" t="s">
        <v>2326</v>
      </c>
      <c r="H987" s="24" t="s">
        <v>2246</v>
      </c>
      <c r="I987" s="32" t="s">
        <v>2223</v>
      </c>
      <c r="J987" s="23" t="s">
        <v>1861</v>
      </c>
      <c r="K987" s="292">
        <v>1</v>
      </c>
    </row>
    <row r="988" spans="1:11" ht="15" customHeight="1" x14ac:dyDescent="0.4">
      <c r="A988" s="23" t="str">
        <v>エメリー・ドレイフス型筋ジストロフィー</v>
      </c>
      <c r="B988" s="23" t="str">
        <v>シート8　（シート9～10には記入しない）</v>
      </c>
      <c r="C988" s="24" t="str">
        <v>病弱</v>
      </c>
      <c r="D988" s="24" t="str">
        <v>なし</v>
      </c>
      <c r="G988" s="31" t="s">
        <v>121</v>
      </c>
      <c r="H988" s="24" t="s">
        <v>2246</v>
      </c>
      <c r="I988" s="32" t="s">
        <v>2223</v>
      </c>
      <c r="J988" s="23" t="s">
        <v>1861</v>
      </c>
      <c r="K988" s="292">
        <v>1</v>
      </c>
    </row>
    <row r="989" spans="1:11" ht="15" customHeight="1" x14ac:dyDescent="0.4">
      <c r="A989" s="23" t="str">
        <v>黄斑ジストロフィー</v>
      </c>
      <c r="B989" s="23" t="str">
        <v>シート8　（シート9～10には記入しない）</v>
      </c>
      <c r="C989" s="24" t="str">
        <v>病弱</v>
      </c>
      <c r="D989" s="24" t="str">
        <v>なし</v>
      </c>
      <c r="G989" s="31" t="s">
        <v>2327</v>
      </c>
      <c r="H989" s="24" t="s">
        <v>2246</v>
      </c>
      <c r="I989" s="32" t="s">
        <v>2223</v>
      </c>
      <c r="J989" s="23" t="s">
        <v>1861</v>
      </c>
      <c r="K989" s="292">
        <v>1</v>
      </c>
    </row>
    <row r="990" spans="1:11" ht="15" customHeight="1" x14ac:dyDescent="0.4">
      <c r="A990" s="23" t="str">
        <v>オスラー病</v>
      </c>
      <c r="B990" s="23" t="str">
        <v>シート8　（シート9～10には記入しない）</v>
      </c>
      <c r="C990" s="24" t="str">
        <v>病弱</v>
      </c>
      <c r="D990" s="24" t="str">
        <v>なし</v>
      </c>
      <c r="G990" s="31" t="s">
        <v>2328</v>
      </c>
      <c r="H990" s="24" t="s">
        <v>2246</v>
      </c>
      <c r="I990" s="32" t="s">
        <v>2223</v>
      </c>
      <c r="J990" s="23" t="s">
        <v>1861</v>
      </c>
      <c r="K990" s="292">
        <v>1</v>
      </c>
    </row>
    <row r="991" spans="1:11" ht="15" customHeight="1" x14ac:dyDescent="0.4">
      <c r="A991" s="23" t="str">
        <v>カーニー複合</v>
      </c>
      <c r="B991" s="23" t="str">
        <v>シート8　（シート9～10には記入しない）</v>
      </c>
      <c r="C991" s="24" t="str">
        <v>病弱</v>
      </c>
      <c r="D991" s="24" t="str">
        <v>なし</v>
      </c>
      <c r="G991" s="31" t="s">
        <v>2329</v>
      </c>
      <c r="H991" s="24" t="s">
        <v>2246</v>
      </c>
      <c r="I991" s="32" t="s">
        <v>2223</v>
      </c>
      <c r="J991" s="23" t="s">
        <v>1861</v>
      </c>
      <c r="K991" s="292">
        <v>1</v>
      </c>
    </row>
    <row r="992" spans="1:11" ht="15" customHeight="1" x14ac:dyDescent="0.4">
      <c r="A992" s="23" t="str">
        <v>外リンパ瘻</v>
      </c>
      <c r="B992" s="23" t="str">
        <v>シート8　（シート9～10には記入しない）</v>
      </c>
      <c r="C992" s="24" t="str">
        <v>病弱</v>
      </c>
      <c r="D992" s="24" t="str">
        <v>なし</v>
      </c>
      <c r="G992" s="31" t="s">
        <v>1849</v>
      </c>
      <c r="H992" s="24" t="s">
        <v>2246</v>
      </c>
      <c r="I992" s="32" t="s">
        <v>2223</v>
      </c>
      <c r="J992" s="23" t="s">
        <v>1861</v>
      </c>
      <c r="K992" s="292">
        <v>1</v>
      </c>
    </row>
    <row r="993" spans="1:11" ht="15" customHeight="1" x14ac:dyDescent="0.4">
      <c r="A993" s="23" t="str">
        <v>下垂体性ADH分泌異常症</v>
      </c>
      <c r="B993" s="23" t="str">
        <v>シート8　（シート9～10には記入しない）</v>
      </c>
      <c r="C993" s="24" t="str">
        <v>病弱</v>
      </c>
      <c r="D993" s="24" t="str">
        <v>なし</v>
      </c>
      <c r="G993" s="31" t="s">
        <v>2330</v>
      </c>
      <c r="H993" s="31" t="s">
        <v>2246</v>
      </c>
      <c r="I993" s="32" t="s">
        <v>2223</v>
      </c>
      <c r="J993" s="23" t="s">
        <v>1861</v>
      </c>
      <c r="K993" s="292">
        <v>1</v>
      </c>
    </row>
    <row r="994" spans="1:11" ht="15" customHeight="1" x14ac:dyDescent="0.4">
      <c r="A994" s="23" t="str">
        <v>下垂体性ゴナドトロピン分泌亢進症</v>
      </c>
      <c r="B994" s="23" t="str">
        <v>シート8　（シート9～10には記入しない）</v>
      </c>
      <c r="C994" s="24" t="str">
        <v>病弱</v>
      </c>
      <c r="D994" s="24" t="str">
        <v>なし</v>
      </c>
      <c r="G994" s="31" t="s">
        <v>2331</v>
      </c>
      <c r="H994" s="24" t="s">
        <v>2246</v>
      </c>
      <c r="I994" s="32" t="s">
        <v>2223</v>
      </c>
      <c r="J994" s="23" t="s">
        <v>1861</v>
      </c>
      <c r="K994" s="292">
        <v>1</v>
      </c>
    </row>
    <row r="995" spans="1:11" ht="15" customHeight="1" x14ac:dyDescent="0.4">
      <c r="A995" s="23" t="str">
        <v>下垂体性成長ホルモン分泌亢進症</v>
      </c>
      <c r="B995" s="23" t="str">
        <v>シート8　（シート9～10には記入しない）</v>
      </c>
      <c r="C995" s="24" t="str">
        <v>病弱</v>
      </c>
      <c r="D995" s="24" t="str">
        <v>なし</v>
      </c>
      <c r="G995" s="24" t="s">
        <v>2332</v>
      </c>
      <c r="H995" s="24" t="s">
        <v>2246</v>
      </c>
      <c r="I995" s="32" t="s">
        <v>2223</v>
      </c>
      <c r="J995" s="23" t="s">
        <v>1861</v>
      </c>
      <c r="K995" s="292">
        <v>1</v>
      </c>
    </row>
    <row r="996" spans="1:11" ht="15" customHeight="1" x14ac:dyDescent="0.4">
      <c r="A996" s="23" t="str">
        <v>下垂体前葉機能低下症</v>
      </c>
      <c r="B996" s="23" t="str">
        <v>シート8　（シート9～10には記入しない）</v>
      </c>
      <c r="C996" s="24" t="str">
        <v>病弱</v>
      </c>
      <c r="D996" s="24" t="str">
        <v>なし</v>
      </c>
      <c r="G996" s="31" t="s">
        <v>2333</v>
      </c>
      <c r="H996" s="24" t="s">
        <v>2246</v>
      </c>
      <c r="I996" s="32" t="s">
        <v>2223</v>
      </c>
      <c r="J996" s="23" t="s">
        <v>1861</v>
      </c>
      <c r="K996" s="292">
        <v>1</v>
      </c>
    </row>
    <row r="997" spans="1:11" ht="15" customHeight="1" x14ac:dyDescent="0.4">
      <c r="A997" s="23" t="str">
        <v>家族性良性慢性天疱瘡</v>
      </c>
      <c r="B997" s="23" t="str">
        <v>シート8　（シート9～10には記入しない）</v>
      </c>
      <c r="C997" s="24" t="str">
        <v>病弱</v>
      </c>
      <c r="D997" s="24" t="str">
        <v>なし</v>
      </c>
      <c r="G997" s="31" t="s">
        <v>2334</v>
      </c>
      <c r="H997" s="24" t="s">
        <v>2246</v>
      </c>
      <c r="I997" s="32" t="s">
        <v>2223</v>
      </c>
      <c r="J997" s="23" t="s">
        <v>1861</v>
      </c>
      <c r="K997" s="292">
        <v>1</v>
      </c>
    </row>
    <row r="998" spans="1:11" ht="15" customHeight="1" x14ac:dyDescent="0.4">
      <c r="A998" s="23" t="str">
        <v>ガラクトース-1-リン酸ウリジルトランスフェラーゼ欠損
症</v>
      </c>
      <c r="B998" s="23" t="str">
        <v>シート8　（シート9～10には記入しない）</v>
      </c>
      <c r="C998" s="24" t="str">
        <v>病弱</v>
      </c>
      <c r="D998" s="24" t="str">
        <v>なし</v>
      </c>
      <c r="G998" s="31" t="s">
        <v>135</v>
      </c>
      <c r="H998" s="24" t="s">
        <v>2246</v>
      </c>
      <c r="I998" s="32" t="s">
        <v>2223</v>
      </c>
      <c r="J998" s="23" t="s">
        <v>1861</v>
      </c>
      <c r="K998" s="292">
        <v>1</v>
      </c>
    </row>
    <row r="999" spans="1:11" ht="15" customHeight="1" x14ac:dyDescent="0.4">
      <c r="A999" s="23" t="str">
        <v>カルニチン回路異常症</v>
      </c>
      <c r="B999" s="23" t="str">
        <v>シート8　（シート9～10には記入しない）</v>
      </c>
      <c r="C999" s="24" t="str">
        <v>病弱</v>
      </c>
      <c r="D999" s="24" t="str">
        <v>なし</v>
      </c>
      <c r="G999" s="24" t="s">
        <v>143</v>
      </c>
      <c r="H999" s="24" t="s">
        <v>2246</v>
      </c>
      <c r="I999" s="32" t="s">
        <v>2223</v>
      </c>
      <c r="J999" s="23" t="s">
        <v>1861</v>
      </c>
      <c r="K999" s="292">
        <v>1</v>
      </c>
    </row>
    <row r="1000" spans="1:11" ht="15" customHeight="1" x14ac:dyDescent="0.4">
      <c r="A1000" s="23" t="str">
        <v>肝型糖原病</v>
      </c>
      <c r="B1000" s="23" t="str">
        <v>シート8　（シート9～10には記入しない）</v>
      </c>
      <c r="C1000" s="24" t="str">
        <v>病弱</v>
      </c>
      <c r="D1000" s="24" t="str">
        <v>なし</v>
      </c>
      <c r="G1000" s="31" t="s">
        <v>2335</v>
      </c>
      <c r="H1000" s="24" t="s">
        <v>2246</v>
      </c>
      <c r="I1000" s="32" t="s">
        <v>2223</v>
      </c>
      <c r="J1000" s="23" t="s">
        <v>1861</v>
      </c>
      <c r="K1000" s="292">
        <v>1</v>
      </c>
    </row>
    <row r="1001" spans="1:11" ht="15" customHeight="1" x14ac:dyDescent="0.4">
      <c r="A1001" s="23" t="str">
        <v>強直性脊椎炎</v>
      </c>
      <c r="B1001" s="23" t="str">
        <v>シート8　（シート9～10には記入しない）</v>
      </c>
      <c r="C1001" s="24" t="str">
        <v>病弱</v>
      </c>
      <c r="D1001" s="24" t="str">
        <v>なし</v>
      </c>
      <c r="G1001" s="31" t="s">
        <v>2336</v>
      </c>
      <c r="H1001" s="24" t="s">
        <v>2246</v>
      </c>
      <c r="I1001" s="32" t="s">
        <v>2223</v>
      </c>
      <c r="J1001" s="23" t="s">
        <v>1861</v>
      </c>
      <c r="K1001" s="292">
        <v>1</v>
      </c>
    </row>
    <row r="1002" spans="1:11" ht="15" customHeight="1" x14ac:dyDescent="0.4">
      <c r="A1002" s="23" t="str">
        <v>巨大リンパ管奇形</v>
      </c>
      <c r="B1002" s="23" t="str">
        <v>シート8　（シート9～10には記入しない）</v>
      </c>
      <c r="C1002" s="24" t="str">
        <v>病弱</v>
      </c>
      <c r="D1002" s="24" t="str">
        <v>なし</v>
      </c>
      <c r="G1002" s="31" t="s">
        <v>2337</v>
      </c>
      <c r="H1002" s="24" t="s">
        <v>2246</v>
      </c>
      <c r="I1002" s="32" t="s">
        <v>2223</v>
      </c>
      <c r="J1002" s="23" t="s">
        <v>1861</v>
      </c>
      <c r="K1002" s="292">
        <v>1</v>
      </c>
    </row>
    <row r="1003" spans="1:11" ht="15" customHeight="1" x14ac:dyDescent="0.4">
      <c r="A1003" s="23" t="str">
        <v>筋型糖原病</v>
      </c>
      <c r="B1003" s="23" t="str">
        <v>シート8　（シート9～10には記入しない）</v>
      </c>
      <c r="C1003" s="24" t="str">
        <v>病弱</v>
      </c>
      <c r="D1003" s="24" t="str">
        <v>なし</v>
      </c>
      <c r="G1003" s="24" t="s">
        <v>2338</v>
      </c>
      <c r="H1003" s="24" t="s">
        <v>2246</v>
      </c>
      <c r="I1003" s="32" t="s">
        <v>2223</v>
      </c>
      <c r="J1003" s="23" t="s">
        <v>1861</v>
      </c>
      <c r="K1003" s="292">
        <v>1</v>
      </c>
    </row>
    <row r="1004" spans="1:11" ht="15" customHeight="1" x14ac:dyDescent="0.4">
      <c r="A1004" s="23" t="str">
        <v>クルーゾン症候群</v>
      </c>
      <c r="B1004" s="23" t="str">
        <v>シート8　（シート9～10には記入しない）</v>
      </c>
      <c r="C1004" s="24" t="str">
        <v>病弱</v>
      </c>
      <c r="D1004" s="24" t="str">
        <v>なし</v>
      </c>
      <c r="G1004" s="24" t="s">
        <v>2339</v>
      </c>
      <c r="H1004" s="24" t="s">
        <v>2246</v>
      </c>
      <c r="I1004" s="32" t="s">
        <v>2223</v>
      </c>
      <c r="J1004" s="23" t="s">
        <v>1861</v>
      </c>
      <c r="K1004" s="292">
        <v>1</v>
      </c>
    </row>
    <row r="1005" spans="1:11" ht="15" customHeight="1" x14ac:dyDescent="0.4">
      <c r="A1005" s="23" t="str">
        <v>グルコーストランスポーター1欠損症</v>
      </c>
      <c r="B1005" s="23" t="str">
        <v>シート8　（シート9～10には記入しない）</v>
      </c>
      <c r="C1005" s="24" t="str">
        <v>病弱</v>
      </c>
      <c r="D1005" s="24" t="str">
        <v>なし</v>
      </c>
      <c r="G1005" s="31" t="s">
        <v>161</v>
      </c>
      <c r="H1005" s="24" t="s">
        <v>2246</v>
      </c>
      <c r="I1005" s="32" t="s">
        <v>2223</v>
      </c>
      <c r="J1005" s="23" t="s">
        <v>1861</v>
      </c>
      <c r="K1005" s="292">
        <v>1</v>
      </c>
    </row>
    <row r="1006" spans="1:11" ht="15" customHeight="1" x14ac:dyDescent="0.4">
      <c r="A1006" s="23" t="str">
        <v>グルタル酸血症1型</v>
      </c>
      <c r="B1006" s="23" t="str">
        <v>シート8　（シート9～10には記入しない）</v>
      </c>
      <c r="C1006" s="24" t="str">
        <v>病弱</v>
      </c>
      <c r="D1006" s="24" t="str">
        <v>なし</v>
      </c>
      <c r="G1006" s="31" t="s">
        <v>163</v>
      </c>
      <c r="H1006" s="24" t="s">
        <v>2246</v>
      </c>
      <c r="I1006" s="32" t="s">
        <v>2223</v>
      </c>
      <c r="J1006" s="23" t="s">
        <v>1861</v>
      </c>
      <c r="K1006" s="292">
        <v>1</v>
      </c>
    </row>
    <row r="1007" spans="1:11" ht="15" customHeight="1" x14ac:dyDescent="0.4">
      <c r="A1007" s="23" t="str">
        <v>グルタル酸血症2型</v>
      </c>
      <c r="B1007" s="23" t="str">
        <v>シート8　（シート9～10には記入しない）</v>
      </c>
      <c r="C1007" s="24" t="str">
        <v>病弱</v>
      </c>
      <c r="D1007" s="24" t="str">
        <v>なし</v>
      </c>
      <c r="G1007" s="31" t="s">
        <v>164</v>
      </c>
      <c r="H1007" s="24" t="s">
        <v>2246</v>
      </c>
      <c r="I1007" s="32" t="s">
        <v>2223</v>
      </c>
      <c r="J1007" s="23" t="s">
        <v>1861</v>
      </c>
      <c r="K1007" s="292">
        <v>1</v>
      </c>
    </row>
    <row r="1008" spans="1:11" ht="15" customHeight="1" x14ac:dyDescent="0.4">
      <c r="A1008" s="23" t="str">
        <v>クロウ・深瀬症候群</v>
      </c>
      <c r="B1008" s="23" t="str">
        <v>シート8　（シート9～10には記入しない）</v>
      </c>
      <c r="C1008" s="24" t="str">
        <v>病弱</v>
      </c>
      <c r="D1008" s="24" t="str">
        <v>なし</v>
      </c>
      <c r="G1008" s="31" t="s">
        <v>167</v>
      </c>
      <c r="H1008" s="24" t="s">
        <v>2246</v>
      </c>
      <c r="I1008" s="32" t="s">
        <v>2223</v>
      </c>
      <c r="J1008" s="23" t="s">
        <v>1861</v>
      </c>
      <c r="K1008" s="292">
        <v>1</v>
      </c>
    </row>
    <row r="1009" spans="1:11" ht="15" customHeight="1" x14ac:dyDescent="0.4">
      <c r="A1009" s="23" t="str">
        <v>クロンカイト・カナダ症候群</v>
      </c>
      <c r="B1009" s="23" t="str">
        <v>シート8　（シート9～10には記入しない）</v>
      </c>
      <c r="C1009" s="24" t="str">
        <v>病弱</v>
      </c>
      <c r="D1009" s="24" t="str">
        <v>なし</v>
      </c>
      <c r="G1009" s="31" t="s">
        <v>2340</v>
      </c>
      <c r="H1009" s="24" t="s">
        <v>2246</v>
      </c>
      <c r="I1009" s="32" t="s">
        <v>2223</v>
      </c>
      <c r="J1009" s="23" t="s">
        <v>1861</v>
      </c>
      <c r="K1009" s="292">
        <v>1</v>
      </c>
    </row>
    <row r="1010" spans="1:11" ht="15" customHeight="1" x14ac:dyDescent="0.4">
      <c r="A1010" s="23" t="str">
        <v>痙攣重積型二相性急性脳症</v>
      </c>
      <c r="B1010" s="23" t="str">
        <v>シート8　（シート9～10には記入しない）</v>
      </c>
      <c r="C1010" s="24" t="str">
        <v>病弱</v>
      </c>
      <c r="D1010" s="24" t="str">
        <v>なし</v>
      </c>
      <c r="G1010" s="31" t="s">
        <v>2341</v>
      </c>
      <c r="H1010" s="24" t="s">
        <v>2246</v>
      </c>
      <c r="I1010" s="32" t="s">
        <v>2223</v>
      </c>
      <c r="J1010" s="23" t="s">
        <v>1861</v>
      </c>
      <c r="K1010" s="292">
        <v>1</v>
      </c>
    </row>
    <row r="1011" spans="1:11" ht="15" customHeight="1" x14ac:dyDescent="0.4">
      <c r="A1011" s="23" t="str">
        <v>けいれん重積型二相性急性脳症</v>
      </c>
      <c r="B1011" s="23" t="str">
        <v>シート8　（シート9～10には記入しない）</v>
      </c>
      <c r="C1011" s="24" t="str">
        <v>病弱</v>
      </c>
      <c r="D1011" s="24" t="str">
        <v>なし</v>
      </c>
      <c r="G1011" s="24" t="s">
        <v>170</v>
      </c>
      <c r="H1011" s="24" t="s">
        <v>2246</v>
      </c>
      <c r="I1011" s="32" t="s">
        <v>2223</v>
      </c>
      <c r="J1011" s="23" t="s">
        <v>1861</v>
      </c>
      <c r="K1011" s="292">
        <v>1</v>
      </c>
    </row>
    <row r="1012" spans="1:11" ht="15" customHeight="1" x14ac:dyDescent="0.4">
      <c r="A1012" s="23" t="str">
        <v>原発性胆汁性胆管炎</v>
      </c>
      <c r="B1012" s="23" t="str">
        <v>シート8　（シート9～10には記入しない）</v>
      </c>
      <c r="C1012" s="24" t="str">
        <v>病弱</v>
      </c>
      <c r="D1012" s="24" t="str">
        <v>なし</v>
      </c>
      <c r="G1012" s="31" t="s">
        <v>2342</v>
      </c>
      <c r="H1012" s="24" t="s">
        <v>2246</v>
      </c>
      <c r="I1012" s="32" t="s">
        <v>2223</v>
      </c>
      <c r="J1012" s="23" t="s">
        <v>1861</v>
      </c>
      <c r="K1012" s="292">
        <v>1</v>
      </c>
    </row>
    <row r="1013" spans="1:11" ht="15" customHeight="1" x14ac:dyDescent="0.4">
      <c r="A1013" s="23" t="str">
        <v>好酸球性副鼻腔炎</v>
      </c>
      <c r="B1013" s="23" t="str">
        <v>シート8　（シート9～10には記入しない）</v>
      </c>
      <c r="C1013" s="24" t="str">
        <v>病弱</v>
      </c>
      <c r="D1013" s="24" t="str">
        <v>なし</v>
      </c>
      <c r="G1013" s="31" t="s">
        <v>2343</v>
      </c>
      <c r="H1013" s="24" t="s">
        <v>2246</v>
      </c>
      <c r="I1013" s="32" t="s">
        <v>2223</v>
      </c>
      <c r="J1013" s="23" t="s">
        <v>1861</v>
      </c>
      <c r="K1013" s="292">
        <v>1</v>
      </c>
    </row>
    <row r="1014" spans="1:11" ht="15" customHeight="1" x14ac:dyDescent="0.4">
      <c r="A1014" s="23" t="str">
        <v>高チロシン血症2型</v>
      </c>
      <c r="B1014" s="23" t="str">
        <v>シート8　（シート9～10には記入しない）</v>
      </c>
      <c r="C1014" s="24" t="str">
        <v>病弱</v>
      </c>
      <c r="D1014" s="24" t="str">
        <v>なし</v>
      </c>
      <c r="G1014" s="31" t="s">
        <v>2344</v>
      </c>
      <c r="H1014" s="24" t="s">
        <v>2246</v>
      </c>
      <c r="I1014" s="31" t="s">
        <v>2223</v>
      </c>
      <c r="J1014" s="23" t="s">
        <v>1861</v>
      </c>
      <c r="K1014" s="292">
        <v>1</v>
      </c>
    </row>
    <row r="1015" spans="1:11" ht="15" customHeight="1" x14ac:dyDescent="0.4">
      <c r="A1015" s="23" t="str">
        <v>高チロシン血症3型</v>
      </c>
      <c r="B1015" s="23" t="str">
        <v>シート8　（シート9～10には記入しない）</v>
      </c>
      <c r="C1015" s="24" t="str">
        <v>病弱</v>
      </c>
      <c r="D1015" s="24" t="str">
        <v>なし</v>
      </c>
      <c r="G1015" s="24" t="s">
        <v>2345</v>
      </c>
      <c r="H1015" s="24" t="s">
        <v>2246</v>
      </c>
      <c r="I1015" s="31" t="s">
        <v>2223</v>
      </c>
      <c r="J1015" s="23" t="s">
        <v>1861</v>
      </c>
      <c r="K1015" s="292">
        <v>1</v>
      </c>
    </row>
    <row r="1016" spans="1:11" ht="15" customHeight="1" x14ac:dyDescent="0.4">
      <c r="A1016" s="23" t="str">
        <v>ゴーハム病</v>
      </c>
      <c r="B1016" s="23" t="str">
        <v>シート8　（シート9～10には記入しない）</v>
      </c>
      <c r="C1016" s="24" t="str">
        <v>病弱</v>
      </c>
      <c r="D1016" s="24" t="str">
        <v>なし</v>
      </c>
      <c r="G1016" s="31" t="s">
        <v>177</v>
      </c>
      <c r="H1016" s="24" t="s">
        <v>2246</v>
      </c>
      <c r="I1016" s="32" t="s">
        <v>2223</v>
      </c>
      <c r="J1016" s="23" t="s">
        <v>1861</v>
      </c>
      <c r="K1016" s="292">
        <v>1</v>
      </c>
    </row>
    <row r="1017" spans="1:11" ht="15" customHeight="1" x14ac:dyDescent="0.4">
      <c r="A1017" s="23" t="str">
        <v>骨軟化症</v>
      </c>
      <c r="B1017" s="23" t="str">
        <v>シート8　（シート9～10には記入しない）</v>
      </c>
      <c r="C1017" s="24" t="str">
        <v>病弱</v>
      </c>
      <c r="D1017" s="24" t="str">
        <v>なし</v>
      </c>
      <c r="G1017" s="24" t="s">
        <v>2346</v>
      </c>
      <c r="H1017" s="24" t="s">
        <v>2246</v>
      </c>
      <c r="I1017" s="32" t="s">
        <v>2223</v>
      </c>
      <c r="J1017" s="23" t="s">
        <v>1861</v>
      </c>
      <c r="K1017" s="292">
        <v>1</v>
      </c>
    </row>
    <row r="1018" spans="1:11" ht="15" customHeight="1" x14ac:dyDescent="0.4">
      <c r="A1018" s="23" t="str">
        <v>サルコイドーシス</v>
      </c>
      <c r="B1018" s="23" t="str">
        <v>シート8　（シート9～10には記入しない）</v>
      </c>
      <c r="C1018" s="24" t="str">
        <v>病弱</v>
      </c>
      <c r="D1018" s="24" t="str">
        <v>なし</v>
      </c>
      <c r="G1018" s="24" t="s">
        <v>190</v>
      </c>
      <c r="H1018" s="24" t="s">
        <v>2246</v>
      </c>
      <c r="I1018" s="32" t="s">
        <v>2223</v>
      </c>
      <c r="J1018" s="23" t="s">
        <v>1861</v>
      </c>
      <c r="K1018" s="292">
        <v>1</v>
      </c>
    </row>
    <row r="1019" spans="1:11" ht="15" customHeight="1" x14ac:dyDescent="0.4">
      <c r="A1019" s="23" t="str">
        <v>自己免疫性後天性凝固因子欠乏症</v>
      </c>
      <c r="B1019" s="23" t="str">
        <v>シート8　（シート9～10には記入しない）</v>
      </c>
      <c r="C1019" s="24" t="str">
        <v>病弱</v>
      </c>
      <c r="D1019" s="24" t="str">
        <v>なし</v>
      </c>
      <c r="G1019" s="31" t="s">
        <v>2347</v>
      </c>
      <c r="H1019" s="24" t="s">
        <v>2246</v>
      </c>
      <c r="I1019" s="32" t="s">
        <v>2223</v>
      </c>
      <c r="J1019" s="23" t="s">
        <v>1861</v>
      </c>
      <c r="K1019" s="292">
        <v>1</v>
      </c>
    </row>
    <row r="1020" spans="1:11" ht="15" customHeight="1" x14ac:dyDescent="0.4">
      <c r="A1020" s="23" t="str">
        <v>シトステロール血症</v>
      </c>
      <c r="B1020" s="23" t="str">
        <v>シート8　（シート9～10には記入しない）</v>
      </c>
      <c r="C1020" s="24" t="str">
        <v>病弱</v>
      </c>
      <c r="D1020" s="24" t="str">
        <v>なし</v>
      </c>
      <c r="G1020" s="31" t="s">
        <v>2348</v>
      </c>
      <c r="H1020" s="24" t="s">
        <v>2246</v>
      </c>
      <c r="I1020" s="32" t="s">
        <v>2223</v>
      </c>
      <c r="J1020" s="23" t="s">
        <v>1861</v>
      </c>
      <c r="K1020" s="292">
        <v>1</v>
      </c>
    </row>
    <row r="1021" spans="1:11" ht="15" customHeight="1" x14ac:dyDescent="0.4">
      <c r="A1021" s="23" t="str">
        <v>若年発症型両側性感音難聴</v>
      </c>
      <c r="B1021" s="23" t="str">
        <v>シート8　（シート9～10には記入しない）</v>
      </c>
      <c r="C1021" s="24" t="str">
        <v>病弱</v>
      </c>
      <c r="D1021" s="24" t="str">
        <v>なし</v>
      </c>
      <c r="G1021" s="24" t="s">
        <v>2349</v>
      </c>
      <c r="H1021" s="24" t="s">
        <v>2246</v>
      </c>
      <c r="I1021" s="32" t="s">
        <v>2223</v>
      </c>
      <c r="J1021" s="23" t="s">
        <v>1861</v>
      </c>
      <c r="K1021" s="292">
        <v>1</v>
      </c>
    </row>
    <row r="1022" spans="1:11" ht="15" customHeight="1" x14ac:dyDescent="0.4">
      <c r="A1022" s="23" t="str">
        <v>シャルコー・マリー・トゥース病</v>
      </c>
      <c r="B1022" s="23" t="str">
        <v>シート8　（シート9～10には記入しない）</v>
      </c>
      <c r="C1022" s="24" t="str">
        <v>病弱</v>
      </c>
      <c r="D1022" s="24" t="str">
        <v>なし</v>
      </c>
      <c r="G1022" s="31" t="s">
        <v>204</v>
      </c>
      <c r="H1022" s="24" t="s">
        <v>2246</v>
      </c>
      <c r="I1022" s="32" t="s">
        <v>2223</v>
      </c>
      <c r="J1022" s="23" t="s">
        <v>1861</v>
      </c>
      <c r="K1022" s="292">
        <v>1</v>
      </c>
    </row>
    <row r="1023" spans="1:11" ht="15" customHeight="1" x14ac:dyDescent="0.4">
      <c r="A1023" s="23" t="str">
        <v>修正大血管転位症</v>
      </c>
      <c r="B1023" s="23" t="str">
        <v>シート8　（シート9～10には記入しない）</v>
      </c>
      <c r="C1023" s="24" t="str">
        <v>病弱</v>
      </c>
      <c r="D1023" s="24" t="str">
        <v>なし</v>
      </c>
      <c r="G1023" s="31" t="s">
        <v>2350</v>
      </c>
      <c r="H1023" s="24" t="s">
        <v>2246</v>
      </c>
      <c r="I1023" s="32" t="s">
        <v>2223</v>
      </c>
      <c r="J1023" s="23" t="s">
        <v>1861</v>
      </c>
      <c r="K1023" s="292">
        <v>1</v>
      </c>
    </row>
    <row r="1024" spans="1:11" ht="15" customHeight="1" x14ac:dyDescent="0.4">
      <c r="A1024" s="23" t="str">
        <v>心室中隔欠損を伴う肺動脈閉鎖症</v>
      </c>
      <c r="B1024" s="23" t="str">
        <v>シート8　（シート9～10には記入しない）</v>
      </c>
      <c r="C1024" s="24" t="str">
        <v>病弱</v>
      </c>
      <c r="D1024" s="24" t="str">
        <v>なし</v>
      </c>
      <c r="G1024" s="31" t="s">
        <v>2351</v>
      </c>
      <c r="H1024" s="24" t="s">
        <v>2246</v>
      </c>
      <c r="I1024" s="32" t="s">
        <v>2223</v>
      </c>
      <c r="J1024" s="23" t="s">
        <v>1861</v>
      </c>
      <c r="K1024" s="292">
        <v>1</v>
      </c>
    </row>
    <row r="1025" spans="1:11" ht="15" customHeight="1" x14ac:dyDescent="0.4">
      <c r="A1025" s="23" t="str">
        <v>スクシニル-CoA:3-ケト酸CoAトランスフェラーゼ欠損症</v>
      </c>
      <c r="B1025" s="23" t="str">
        <v>シート8　（シート9～10には記入しない）</v>
      </c>
      <c r="C1025" s="24" t="str">
        <v>病弱</v>
      </c>
      <c r="D1025" s="24" t="str">
        <v>なし</v>
      </c>
      <c r="G1025" s="31" t="s">
        <v>212</v>
      </c>
      <c r="H1025" s="24" t="s">
        <v>2246</v>
      </c>
      <c r="I1025" s="32" t="s">
        <v>2223</v>
      </c>
      <c r="J1025" s="23" t="s">
        <v>1861</v>
      </c>
      <c r="K1025" s="292">
        <v>1</v>
      </c>
    </row>
    <row r="1026" spans="1:11" ht="15" customHeight="1" x14ac:dyDescent="0.4">
      <c r="A1026" s="23" t="str">
        <v>スクシニル-CoAリガーゼ欠損症</v>
      </c>
      <c r="B1026" s="23" t="str">
        <v>シート8　（シート9～10には記入しない）</v>
      </c>
      <c r="C1026" s="24" t="str">
        <v>病弱</v>
      </c>
      <c r="D1026" s="24" t="str">
        <v>なし</v>
      </c>
      <c r="G1026" s="31" t="s">
        <v>213</v>
      </c>
      <c r="H1026" s="24" t="s">
        <v>2246</v>
      </c>
      <c r="I1026" s="32" t="s">
        <v>2223</v>
      </c>
      <c r="J1026" s="23" t="s">
        <v>1861</v>
      </c>
      <c r="K1026" s="292">
        <v>1</v>
      </c>
    </row>
    <row r="1027" spans="1:11" ht="15" customHeight="1" x14ac:dyDescent="0.4">
      <c r="A1027" s="23" t="str">
        <v>喘息</v>
      </c>
      <c r="B1027" s="23" t="str">
        <v>シート8　（シート9～10には記入しない）</v>
      </c>
      <c r="C1027" s="24" t="str">
        <v>病弱</v>
      </c>
      <c r="D1027" s="24" t="str">
        <v>なし</v>
      </c>
      <c r="G1027" s="31" t="s">
        <v>2352</v>
      </c>
      <c r="H1027" s="24" t="s">
        <v>2246</v>
      </c>
      <c r="I1027" s="31" t="s">
        <v>2223</v>
      </c>
      <c r="J1027" s="23" t="s">
        <v>1861</v>
      </c>
      <c r="K1027" s="292">
        <v>1</v>
      </c>
    </row>
    <row r="1028" spans="1:11" ht="15" customHeight="1" x14ac:dyDescent="0.4">
      <c r="A1028" s="23" t="str">
        <v>ぜんそく</v>
      </c>
      <c r="B1028" s="23" t="str">
        <v>シート8　（シート9～10には記入しない）</v>
      </c>
      <c r="C1028" s="24" t="str">
        <v>病弱</v>
      </c>
      <c r="D1028" s="24" t="str">
        <v>なし</v>
      </c>
      <c r="G1028" s="31" t="s">
        <v>220</v>
      </c>
      <c r="H1028" s="24" t="s">
        <v>2246</v>
      </c>
      <c r="I1028" s="32" t="s">
        <v>2223</v>
      </c>
      <c r="J1028" s="23" t="s">
        <v>1861</v>
      </c>
      <c r="K1028" s="292">
        <v>1</v>
      </c>
    </row>
    <row r="1029" spans="1:11" ht="15" customHeight="1" x14ac:dyDescent="0.4">
      <c r="A1029" s="23" t="str">
        <v>先天性三尖弁狭窄症</v>
      </c>
      <c r="B1029" s="23" t="str">
        <v>シート8　（シート9～10には記入しない）</v>
      </c>
      <c r="C1029" s="24" t="str">
        <v>病弱</v>
      </c>
      <c r="D1029" s="24" t="str">
        <v>なし</v>
      </c>
      <c r="G1029" s="31" t="s">
        <v>2353</v>
      </c>
      <c r="H1029" s="24" t="s">
        <v>2246</v>
      </c>
      <c r="I1029" s="32" t="s">
        <v>2223</v>
      </c>
      <c r="J1029" s="23" t="s">
        <v>1861</v>
      </c>
      <c r="K1029" s="292">
        <v>1</v>
      </c>
    </row>
    <row r="1030" spans="1:11" ht="15" customHeight="1" x14ac:dyDescent="0.4">
      <c r="A1030" s="23" t="str">
        <v>先天性腎性尿崩症</v>
      </c>
      <c r="B1030" s="23" t="str">
        <v>シート8　（シート9～10には記入しない）</v>
      </c>
      <c r="C1030" s="24" t="str">
        <v>病弱</v>
      </c>
      <c r="D1030" s="24" t="str">
        <v>なし</v>
      </c>
      <c r="G1030" s="31" t="s">
        <v>2354</v>
      </c>
      <c r="H1030" s="24" t="s">
        <v>2246</v>
      </c>
      <c r="I1030" s="32" t="s">
        <v>2223</v>
      </c>
      <c r="J1030" s="23" t="s">
        <v>1861</v>
      </c>
      <c r="K1030" s="292">
        <v>1</v>
      </c>
    </row>
    <row r="1031" spans="1:11" ht="15" customHeight="1" x14ac:dyDescent="0.4">
      <c r="A1031" s="23" t="str">
        <v>先天性僧帽弁狭窄症</v>
      </c>
      <c r="B1031" s="23" t="str">
        <v>シート8　（シート9～10には記入しない）</v>
      </c>
      <c r="C1031" s="24" t="str">
        <v>病弱</v>
      </c>
      <c r="D1031" s="24" t="str">
        <v>なし</v>
      </c>
      <c r="G1031" s="31" t="s">
        <v>2355</v>
      </c>
      <c r="H1031" s="24" t="s">
        <v>2246</v>
      </c>
      <c r="I1031" s="32" t="s">
        <v>2223</v>
      </c>
      <c r="J1031" s="23" t="s">
        <v>1861</v>
      </c>
      <c r="K1031" s="292">
        <v>1</v>
      </c>
    </row>
    <row r="1032" spans="1:11" ht="15" customHeight="1" x14ac:dyDescent="0.4">
      <c r="A1032" s="23" t="str">
        <v>先天性肺静脈狭窄症</v>
      </c>
      <c r="B1032" s="23" t="str">
        <v>シート8　（シート9～10には記入しない）</v>
      </c>
      <c r="C1032" s="24" t="str">
        <v>病弱</v>
      </c>
      <c r="D1032" s="24" t="str">
        <v>なし</v>
      </c>
      <c r="G1032" s="31" t="s">
        <v>2356</v>
      </c>
      <c r="H1032" s="24" t="s">
        <v>2246</v>
      </c>
      <c r="I1032" s="32" t="s">
        <v>2223</v>
      </c>
      <c r="J1032" s="23" t="s">
        <v>1861</v>
      </c>
      <c r="K1032" s="292">
        <v>1</v>
      </c>
    </row>
    <row r="1033" spans="1:11" ht="15" customHeight="1" x14ac:dyDescent="0.4">
      <c r="A1033" s="23" t="str">
        <v>先天性葉酸吸収不全</v>
      </c>
      <c r="B1033" s="23" t="str">
        <v>シート8　（シート9～10には記入しない）</v>
      </c>
      <c r="C1033" s="24" t="str">
        <v>病弱</v>
      </c>
      <c r="D1033" s="24" t="str">
        <v>なし</v>
      </c>
      <c r="G1033" s="24" t="s">
        <v>2357</v>
      </c>
      <c r="H1033" s="24" t="s">
        <v>2246</v>
      </c>
      <c r="I1033" s="32" t="s">
        <v>2223</v>
      </c>
      <c r="J1033" s="23" t="s">
        <v>1861</v>
      </c>
      <c r="K1033" s="292">
        <v>1</v>
      </c>
    </row>
    <row r="1034" spans="1:11" ht="15" customHeight="1" x14ac:dyDescent="0.4">
      <c r="A1034" s="23" t="str">
        <v>先天性副腎皮質酵素欠損症</v>
      </c>
      <c r="B1034" s="23" t="str">
        <v>シート8　（シート9～10には記入しない）</v>
      </c>
      <c r="C1034" s="24" t="str">
        <v>病弱</v>
      </c>
      <c r="D1034" s="24" t="str">
        <v>なし</v>
      </c>
      <c r="G1034" s="31" t="s">
        <v>2358</v>
      </c>
      <c r="H1034" s="24" t="s">
        <v>2246</v>
      </c>
      <c r="I1034" s="32" t="s">
        <v>2223</v>
      </c>
      <c r="J1034" s="23" t="s">
        <v>1861</v>
      </c>
      <c r="K1034" s="292">
        <v>1</v>
      </c>
    </row>
    <row r="1035" spans="1:11" ht="15" customHeight="1" x14ac:dyDescent="0.4">
      <c r="A1035" s="23" t="str">
        <v>前頭側頭葉変性症</v>
      </c>
      <c r="B1035" s="23" t="str">
        <v>シート8　（シート9～10には記入しない）</v>
      </c>
      <c r="C1035" s="24" t="str">
        <v>病弱</v>
      </c>
      <c r="D1035" s="24" t="str">
        <v>なし</v>
      </c>
      <c r="G1035" s="31" t="s">
        <v>2359</v>
      </c>
      <c r="H1035" s="24" t="s">
        <v>2246</v>
      </c>
      <c r="I1035" s="32" t="s">
        <v>2223</v>
      </c>
      <c r="J1035" s="23" t="s">
        <v>1861</v>
      </c>
      <c r="K1035" s="292">
        <v>1</v>
      </c>
    </row>
    <row r="1036" spans="1:11" ht="15" customHeight="1" x14ac:dyDescent="0.4">
      <c r="A1036" s="23" t="str">
        <v>タンジール病</v>
      </c>
      <c r="B1036" s="23" t="str">
        <v>シート8　（シート9～10には記入しない）</v>
      </c>
      <c r="C1036" s="24" t="str">
        <v>病弱</v>
      </c>
      <c r="D1036" s="24" t="str">
        <v>なし</v>
      </c>
      <c r="G1036" s="31" t="s">
        <v>2360</v>
      </c>
      <c r="H1036" s="24" t="s">
        <v>2246</v>
      </c>
      <c r="I1036" s="31" t="s">
        <v>2223</v>
      </c>
      <c r="J1036" s="23" t="s">
        <v>1861</v>
      </c>
      <c r="K1036" s="292">
        <v>1</v>
      </c>
    </row>
    <row r="1037" spans="1:11" ht="15" customHeight="1" x14ac:dyDescent="0.4">
      <c r="A1037" s="23" t="str">
        <v>弾性線維性仮性黄色腫</v>
      </c>
      <c r="B1037" s="23" t="str">
        <v>シート8　（シート9～10には記入しない）</v>
      </c>
      <c r="C1037" s="24" t="str">
        <v>病弱</v>
      </c>
      <c r="D1037" s="24" t="str">
        <v>なし</v>
      </c>
      <c r="G1037" s="31" t="s">
        <v>2361</v>
      </c>
      <c r="H1037" s="24" t="s">
        <v>2246</v>
      </c>
      <c r="I1037" s="32" t="s">
        <v>2223</v>
      </c>
      <c r="J1037" s="23" t="s">
        <v>1861</v>
      </c>
      <c r="K1037" s="292">
        <v>1</v>
      </c>
    </row>
    <row r="1038" spans="1:11" ht="15" customHeight="1" x14ac:dyDescent="0.4">
      <c r="A1038" s="23" t="str">
        <v>遅発性内リンパ水腫</v>
      </c>
      <c r="B1038" s="23" t="str">
        <v>シート8　（シート9～10には記入しない）</v>
      </c>
      <c r="C1038" s="24" t="str">
        <v>病弱</v>
      </c>
      <c r="D1038" s="24" t="str">
        <v>なし</v>
      </c>
      <c r="G1038" s="31" t="s">
        <v>2362</v>
      </c>
      <c r="H1038" s="24" t="s">
        <v>2246</v>
      </c>
      <c r="I1038" s="31" t="s">
        <v>2223</v>
      </c>
      <c r="J1038" s="23" t="s">
        <v>1861</v>
      </c>
      <c r="K1038" s="292">
        <v>1</v>
      </c>
    </row>
    <row r="1039" spans="1:11" ht="15" customHeight="1" x14ac:dyDescent="0.4">
      <c r="A1039" s="23" t="str">
        <v>特発性後天性全身性無汗症</v>
      </c>
      <c r="B1039" s="23" t="str">
        <v>シート8　（シート9～10には記入しない）</v>
      </c>
      <c r="C1039" s="24" t="str">
        <v>病弱</v>
      </c>
      <c r="D1039" s="24" t="str">
        <v>なし</v>
      </c>
      <c r="G1039" s="31" t="s">
        <v>2363</v>
      </c>
      <c r="H1039" s="24" t="s">
        <v>2246</v>
      </c>
      <c r="I1039" s="32" t="s">
        <v>2223</v>
      </c>
      <c r="J1039" s="23" t="s">
        <v>1861</v>
      </c>
      <c r="K1039" s="292">
        <v>1</v>
      </c>
    </row>
    <row r="1040" spans="1:11" ht="15" customHeight="1" x14ac:dyDescent="0.4">
      <c r="A1040" s="23" t="str">
        <v>ドラベ症候群</v>
      </c>
      <c r="B1040" s="23" t="str">
        <v>シート8　（シート9～10には記入しない）</v>
      </c>
      <c r="C1040" s="24" t="str">
        <v>病弱</v>
      </c>
      <c r="D1040" s="24" t="str">
        <v>なし</v>
      </c>
      <c r="G1040" s="24" t="s">
        <v>249</v>
      </c>
      <c r="H1040" s="24" t="s">
        <v>2246</v>
      </c>
      <c r="I1040" s="32" t="s">
        <v>2223</v>
      </c>
      <c r="J1040" s="23" t="s">
        <v>1861</v>
      </c>
      <c r="K1040" s="292">
        <v>1</v>
      </c>
    </row>
    <row r="1041" spans="1:11" ht="15" customHeight="1" x14ac:dyDescent="0.4">
      <c r="A1041" s="23" t="str">
        <v>那須・ハコラ病</v>
      </c>
      <c r="B1041" s="23" t="str">
        <v>シート8　（シート9～10には記入しない）</v>
      </c>
      <c r="C1041" s="24" t="str">
        <v>病弱</v>
      </c>
      <c r="D1041" s="24" t="str">
        <v>なし</v>
      </c>
      <c r="G1041" s="31" t="s">
        <v>2364</v>
      </c>
      <c r="H1041" s="24" t="s">
        <v>2246</v>
      </c>
      <c r="I1041" s="32" t="s">
        <v>2223</v>
      </c>
      <c r="J1041" s="23" t="s">
        <v>1861</v>
      </c>
      <c r="K1041" s="292">
        <v>1</v>
      </c>
    </row>
    <row r="1042" spans="1:11" ht="15" customHeight="1" x14ac:dyDescent="0.4">
      <c r="A1042" s="23" t="str">
        <v>乳幼児肝巨大血管腫</v>
      </c>
      <c r="B1042" s="23" t="str">
        <v>シート8　（シート9～10には記入しない）</v>
      </c>
      <c r="C1042" s="24" t="str">
        <v>病弱</v>
      </c>
      <c r="D1042" s="24" t="str">
        <v>なし</v>
      </c>
      <c r="G1042" s="31" t="s">
        <v>2365</v>
      </c>
      <c r="H1042" s="24" t="s">
        <v>2246</v>
      </c>
      <c r="I1042" s="32" t="s">
        <v>2223</v>
      </c>
      <c r="J1042" s="23" t="s">
        <v>1861</v>
      </c>
      <c r="K1042" s="292">
        <v>1</v>
      </c>
    </row>
    <row r="1043" spans="1:11" ht="15" customHeight="1" x14ac:dyDescent="0.4">
      <c r="A1043" s="23" t="str">
        <v>尿素サイクル異常症</v>
      </c>
      <c r="B1043" s="23" t="str">
        <v>シート8　（シート9～10には記入しない）</v>
      </c>
      <c r="C1043" s="24" t="str">
        <v>病弱</v>
      </c>
      <c r="D1043" s="24" t="str">
        <v>なし</v>
      </c>
      <c r="G1043" s="31" t="s">
        <v>2366</v>
      </c>
      <c r="H1043" s="24" t="s">
        <v>2246</v>
      </c>
      <c r="I1043" s="32" t="s">
        <v>2223</v>
      </c>
      <c r="J1043" s="23" t="s">
        <v>1861</v>
      </c>
      <c r="K1043" s="292">
        <v>1</v>
      </c>
    </row>
    <row r="1044" spans="1:11" ht="15" customHeight="1" x14ac:dyDescent="0.4">
      <c r="A1044" s="23" t="str">
        <v>ネイルパテラ症候群</v>
      </c>
      <c r="B1044" s="23" t="str">
        <v>シート8　（シート9～10には記入しない）</v>
      </c>
      <c r="C1044" s="24" t="str">
        <v>病弱</v>
      </c>
      <c r="D1044" s="24" t="str">
        <v>なし</v>
      </c>
      <c r="G1044" s="31" t="s">
        <v>256</v>
      </c>
      <c r="H1044" s="24" t="s">
        <v>2246</v>
      </c>
      <c r="I1044" s="32" t="s">
        <v>2223</v>
      </c>
      <c r="J1044" s="23" t="s">
        <v>1861</v>
      </c>
      <c r="K1044" s="292">
        <v>1</v>
      </c>
    </row>
    <row r="1045" spans="1:11" ht="15" customHeight="1" x14ac:dyDescent="0.4">
      <c r="A1045" s="23" t="str">
        <v>脳腱黄色腫症</v>
      </c>
      <c r="B1045" s="23" t="str">
        <v>シート8　（シート9～10には記入しない）</v>
      </c>
      <c r="C1045" s="24" t="str">
        <v>病弱</v>
      </c>
      <c r="D1045" s="24" t="str">
        <v>なし</v>
      </c>
      <c r="G1045" s="31" t="s">
        <v>2367</v>
      </c>
      <c r="H1045" s="24" t="s">
        <v>2246</v>
      </c>
      <c r="I1045" s="32" t="s">
        <v>2223</v>
      </c>
      <c r="J1045" s="23" t="s">
        <v>1861</v>
      </c>
      <c r="K1045" s="292">
        <v>1</v>
      </c>
    </row>
    <row r="1046" spans="1:11" ht="15" customHeight="1" x14ac:dyDescent="0.4">
      <c r="A1046" s="23" t="str">
        <v>パーキンソン病</v>
      </c>
      <c r="B1046" s="23" t="str">
        <v>シート8　（シート9～10には記入しない）</v>
      </c>
      <c r="C1046" s="24" t="str">
        <v>病弱</v>
      </c>
      <c r="D1046" s="24" t="str">
        <v>なし</v>
      </c>
      <c r="G1046" s="24" t="s">
        <v>261</v>
      </c>
      <c r="H1046" s="24" t="s">
        <v>2246</v>
      </c>
      <c r="I1046" s="32" t="s">
        <v>2223</v>
      </c>
      <c r="J1046" s="23" t="s">
        <v>1861</v>
      </c>
      <c r="K1046" s="292">
        <v>1</v>
      </c>
    </row>
    <row r="1047" spans="1:11" ht="15" customHeight="1" x14ac:dyDescent="0.4">
      <c r="A1047" s="23" t="str">
        <v>バージャー病</v>
      </c>
      <c r="B1047" s="23" t="str">
        <v>シート8　（シート9～10には記入しない）</v>
      </c>
      <c r="C1047" s="24" t="str">
        <v>病弱</v>
      </c>
      <c r="D1047" s="24" t="str">
        <v>なし</v>
      </c>
      <c r="G1047" s="24" t="s">
        <v>262</v>
      </c>
      <c r="H1047" s="24" t="s">
        <v>2246</v>
      </c>
      <c r="I1047" s="32" t="s">
        <v>2223</v>
      </c>
      <c r="J1047" s="23" t="s">
        <v>1861</v>
      </c>
      <c r="K1047" s="292">
        <v>1</v>
      </c>
    </row>
    <row r="1048" spans="1:11" ht="15" customHeight="1" x14ac:dyDescent="0.4">
      <c r="A1048" s="23" t="str">
        <v>肺胞低換気症候群</v>
      </c>
      <c r="B1048" s="23" t="str">
        <v>シート8　（シート9～10には記入しない）</v>
      </c>
      <c r="C1048" s="24" t="str">
        <v>病弱</v>
      </c>
      <c r="D1048" s="24" t="str">
        <v>なし</v>
      </c>
      <c r="G1048" s="24" t="s">
        <v>2368</v>
      </c>
      <c r="H1048" s="24" t="s">
        <v>2246</v>
      </c>
      <c r="I1048" s="31" t="s">
        <v>2223</v>
      </c>
      <c r="J1048" s="23" t="s">
        <v>1861</v>
      </c>
      <c r="K1048" s="292">
        <v>1</v>
      </c>
    </row>
    <row r="1049" spans="1:11" ht="15" customHeight="1" x14ac:dyDescent="0.4">
      <c r="A1049" s="23" t="str">
        <v>バッド・キアリ症候群</v>
      </c>
      <c r="B1049" s="23" t="str">
        <v>シート8　（シート9～10には記入しない）</v>
      </c>
      <c r="C1049" s="24" t="str">
        <v>病弱</v>
      </c>
      <c r="D1049" s="24" t="str">
        <v>なし</v>
      </c>
      <c r="G1049" s="31" t="s">
        <v>270</v>
      </c>
      <c r="H1049" s="24" t="s">
        <v>2246</v>
      </c>
      <c r="I1049" s="31" t="s">
        <v>2223</v>
      </c>
      <c r="J1049" s="23" t="s">
        <v>1861</v>
      </c>
      <c r="K1049" s="292">
        <v>1</v>
      </c>
    </row>
    <row r="1050" spans="1:11" ht="15" customHeight="1" x14ac:dyDescent="0.4">
      <c r="A1050" s="23" t="str">
        <v>ハンチントン病</v>
      </c>
      <c r="B1050" s="23" t="str">
        <v>シート8　（シート9～10には記入しない）</v>
      </c>
      <c r="C1050" s="24" t="str">
        <v>病弱</v>
      </c>
      <c r="D1050" s="24" t="str">
        <v>なし</v>
      </c>
      <c r="G1050" s="31" t="s">
        <v>275</v>
      </c>
      <c r="H1050" s="24" t="s">
        <v>2246</v>
      </c>
      <c r="I1050" s="32" t="s">
        <v>2223</v>
      </c>
      <c r="J1050" s="23" t="s">
        <v>1861</v>
      </c>
      <c r="K1050" s="292">
        <v>1</v>
      </c>
    </row>
    <row r="1051" spans="1:11" ht="15" customHeight="1" x14ac:dyDescent="0.4">
      <c r="A1051" s="23" t="str">
        <v>ハンナ型間質性膀胱炎</v>
      </c>
      <c r="B1051" s="23" t="str">
        <v>シート8　（シート9～10には記入しない）</v>
      </c>
      <c r="C1051" s="24" t="str">
        <v>病弱</v>
      </c>
      <c r="D1051" s="24" t="str">
        <v>なし</v>
      </c>
      <c r="G1051" s="31" t="s">
        <v>2369</v>
      </c>
      <c r="H1051" s="24" t="s">
        <v>2246</v>
      </c>
      <c r="I1051" s="32" t="s">
        <v>2223</v>
      </c>
      <c r="J1051" s="23" t="s">
        <v>1861</v>
      </c>
      <c r="K1051" s="292">
        <v>1</v>
      </c>
    </row>
    <row r="1052" spans="1:11" ht="15" customHeight="1" x14ac:dyDescent="0.4">
      <c r="A1052" s="23" t="str">
        <v>ビタミンD抵抗性くる病</v>
      </c>
      <c r="B1052" s="23" t="str">
        <v>シート8　（シート9～10には記入しない）</v>
      </c>
      <c r="C1052" s="24" t="str">
        <v>病弱</v>
      </c>
      <c r="D1052" s="24" t="str">
        <v>なし</v>
      </c>
      <c r="G1052" s="31" t="s">
        <v>282</v>
      </c>
      <c r="H1052" s="24" t="s">
        <v>2246</v>
      </c>
      <c r="I1052" s="32" t="s">
        <v>2223</v>
      </c>
      <c r="J1052" s="23" t="s">
        <v>1861</v>
      </c>
      <c r="K1052" s="292">
        <v>1</v>
      </c>
    </row>
    <row r="1053" spans="1:11" ht="15" customHeight="1" x14ac:dyDescent="0.4">
      <c r="A1053" s="23" t="str">
        <v>ビッカースタッフ脳幹脳炎</v>
      </c>
      <c r="B1053" s="23" t="str">
        <v>シート8　（シート9～10には記入しない）</v>
      </c>
      <c r="C1053" s="24" t="str">
        <v>病弱</v>
      </c>
      <c r="D1053" s="24" t="str">
        <v>なし</v>
      </c>
      <c r="G1053" s="31" t="s">
        <v>285</v>
      </c>
      <c r="H1053" s="24" t="s">
        <v>2246</v>
      </c>
      <c r="I1053" s="32" t="s">
        <v>2223</v>
      </c>
      <c r="J1053" s="23" t="s">
        <v>1861</v>
      </c>
      <c r="K1053" s="292">
        <v>1</v>
      </c>
    </row>
    <row r="1054" spans="1:11" ht="15" customHeight="1" x14ac:dyDescent="0.4">
      <c r="A1054" s="23" t="str">
        <v>ヒポキサンチングアニンホスホリボシルトランスフェ</v>
      </c>
      <c r="B1054" s="23" t="str">
        <v>シート8　（シート9～10には記入しない）</v>
      </c>
      <c r="C1054" s="24" t="str">
        <v>病弱</v>
      </c>
      <c r="D1054" s="24" t="str">
        <v>なし</v>
      </c>
      <c r="G1054" s="24" t="s">
        <v>286</v>
      </c>
      <c r="H1054" s="24" t="s">
        <v>2246</v>
      </c>
      <c r="I1054" s="32" t="s">
        <v>2223</v>
      </c>
      <c r="J1054" s="23" t="s">
        <v>1861</v>
      </c>
      <c r="K1054" s="292">
        <v>1</v>
      </c>
    </row>
    <row r="1055" spans="1:11" ht="15" customHeight="1" x14ac:dyDescent="0.4">
      <c r="A1055" s="23" t="str">
        <v>フィブリノーゲン欠乏症</v>
      </c>
      <c r="B1055" s="23" t="str">
        <v>シート8　（シート9～10には記入しない）</v>
      </c>
      <c r="C1055" s="24" t="str">
        <v>病弱</v>
      </c>
      <c r="D1055" s="24" t="str">
        <v>なし</v>
      </c>
      <c r="G1055" s="31" t="s">
        <v>296</v>
      </c>
      <c r="H1055" s="24" t="s">
        <v>2246</v>
      </c>
      <c r="I1055" s="32" t="s">
        <v>2223</v>
      </c>
      <c r="J1055" s="23" t="s">
        <v>1861</v>
      </c>
      <c r="K1055" s="292">
        <v>1</v>
      </c>
    </row>
    <row r="1056" spans="1:11" ht="15" customHeight="1" x14ac:dyDescent="0.4">
      <c r="A1056" s="23" t="str">
        <v>プリオン病</v>
      </c>
      <c r="B1056" s="23" t="str">
        <v>シート8　（シート9～10には記入しない）</v>
      </c>
      <c r="C1056" s="24" t="str">
        <v>病弱</v>
      </c>
      <c r="D1056" s="24" t="str">
        <v>なし</v>
      </c>
      <c r="G1056" s="31" t="s">
        <v>307</v>
      </c>
      <c r="H1056" s="24" t="s">
        <v>2246</v>
      </c>
      <c r="I1056" s="32" t="s">
        <v>2223</v>
      </c>
      <c r="J1056" s="23" t="s">
        <v>1861</v>
      </c>
      <c r="K1056" s="292">
        <v>1</v>
      </c>
    </row>
    <row r="1057" spans="1:11" ht="15" customHeight="1" x14ac:dyDescent="0.4">
      <c r="A1057" s="23" t="str">
        <v>フルクトース-1,6-ビスホスファターゼ欠損症</v>
      </c>
      <c r="B1057" s="23" t="str">
        <v>シート8　（シート9～10には記入しない）</v>
      </c>
      <c r="C1057" s="24" t="str">
        <v>病弱</v>
      </c>
      <c r="D1057" s="24" t="str">
        <v>なし</v>
      </c>
      <c r="G1057" s="24" t="s">
        <v>311</v>
      </c>
      <c r="H1057" s="24" t="s">
        <v>2246</v>
      </c>
      <c r="I1057" s="32" t="s">
        <v>2223</v>
      </c>
      <c r="J1057" s="23" t="s">
        <v>1861</v>
      </c>
      <c r="K1057" s="292">
        <v>1</v>
      </c>
    </row>
    <row r="1058" spans="1:11" ht="15" customHeight="1" x14ac:dyDescent="0.4">
      <c r="A1058" s="23" t="str">
        <v>ベスレムミオパチー</v>
      </c>
      <c r="B1058" s="23" t="str">
        <v>シート8　（シート9～10には記入しない）</v>
      </c>
      <c r="C1058" s="24" t="str">
        <v>病弱</v>
      </c>
      <c r="D1058" s="24" t="str">
        <v>なし</v>
      </c>
      <c r="G1058" s="31" t="s">
        <v>314</v>
      </c>
      <c r="H1058" s="24" t="s">
        <v>2246</v>
      </c>
      <c r="I1058" s="32" t="s">
        <v>2223</v>
      </c>
      <c r="J1058" s="23" t="s">
        <v>1861</v>
      </c>
      <c r="K1058" s="292">
        <v>1</v>
      </c>
    </row>
    <row r="1059" spans="1:11" ht="15" customHeight="1" x14ac:dyDescent="0.4">
      <c r="A1059" s="23" t="str">
        <v>ペリー病</v>
      </c>
      <c r="B1059" s="23" t="str">
        <v>シート8　（シート9～10には記入しない）</v>
      </c>
      <c r="C1059" s="24" t="str">
        <v>病弱</v>
      </c>
      <c r="D1059" s="24" t="str">
        <v>なし</v>
      </c>
      <c r="G1059" s="31" t="s">
        <v>2791</v>
      </c>
      <c r="H1059" s="24" t="s">
        <v>2246</v>
      </c>
      <c r="I1059" s="32" t="s">
        <v>2223</v>
      </c>
      <c r="J1059" s="23" t="s">
        <v>1861</v>
      </c>
      <c r="K1059" s="292">
        <v>1</v>
      </c>
    </row>
    <row r="1060" spans="1:11" ht="15" customHeight="1" x14ac:dyDescent="0.4">
      <c r="A1060" s="23" t="str">
        <v>ポルフィリン症</v>
      </c>
      <c r="B1060" s="23" t="str">
        <v>シート8　（シート9～10には記入しない）</v>
      </c>
      <c r="C1060" s="24" t="str">
        <v>病弱</v>
      </c>
      <c r="D1060" s="24" t="str">
        <v>なし</v>
      </c>
      <c r="G1060" s="31" t="s">
        <v>2370</v>
      </c>
      <c r="H1060" s="24" t="s">
        <v>2246</v>
      </c>
      <c r="I1060" s="32" t="s">
        <v>2223</v>
      </c>
      <c r="J1060" s="23" t="s">
        <v>1861</v>
      </c>
      <c r="K1060" s="292">
        <v>1</v>
      </c>
    </row>
    <row r="1061" spans="1:11" ht="15" customHeight="1" x14ac:dyDescent="0.4">
      <c r="A1061" s="23" t="str">
        <v>マリネスコ・シェーグレン症候群</v>
      </c>
      <c r="B1061" s="23" t="str">
        <v>シート8　（シート9～10には記入しない）</v>
      </c>
      <c r="C1061" s="24" t="str">
        <v>病弱</v>
      </c>
      <c r="D1061" s="24" t="str">
        <v>なし</v>
      </c>
      <c r="G1061" s="24" t="s">
        <v>327</v>
      </c>
      <c r="H1061" s="24" t="s">
        <v>2246</v>
      </c>
      <c r="I1061" s="31" t="s">
        <v>2223</v>
      </c>
      <c r="J1061" s="23" t="s">
        <v>1861</v>
      </c>
      <c r="K1061" s="292">
        <v>1</v>
      </c>
    </row>
    <row r="1062" spans="1:11" ht="15" customHeight="1" x14ac:dyDescent="0.4">
      <c r="A1062" s="23" t="str">
        <v>ミトコンドリアDNA枯渇症候群</v>
      </c>
      <c r="B1062" s="23" t="str">
        <v>シート8　（シート9～10には記入しない）</v>
      </c>
      <c r="C1062" s="24" t="str">
        <v>病弱</v>
      </c>
      <c r="D1062" s="24" t="str">
        <v>なし</v>
      </c>
      <c r="G1062" s="31" t="s">
        <v>335</v>
      </c>
      <c r="H1062" s="24" t="s">
        <v>2246</v>
      </c>
      <c r="I1062" s="32" t="s">
        <v>2223</v>
      </c>
      <c r="J1062" s="23" t="s">
        <v>1861</v>
      </c>
      <c r="K1062" s="292">
        <v>1</v>
      </c>
    </row>
    <row r="1063" spans="1:11" ht="15" customHeight="1" x14ac:dyDescent="0.4">
      <c r="A1063" s="23" t="str">
        <v>ミトコンドリアDNA突然変異</v>
      </c>
      <c r="B1063" s="23" t="str">
        <v>シート8　（シート9～10には記入しない）</v>
      </c>
      <c r="C1063" s="24" t="str">
        <v>病弱</v>
      </c>
      <c r="D1063" s="24" t="str">
        <v>なし</v>
      </c>
      <c r="G1063" s="24" t="s">
        <v>336</v>
      </c>
      <c r="H1063" s="24" t="s">
        <v>2246</v>
      </c>
      <c r="I1063" s="32" t="s">
        <v>2223</v>
      </c>
      <c r="J1063" s="23" t="s">
        <v>1861</v>
      </c>
      <c r="K1063" s="292">
        <v>1</v>
      </c>
    </row>
    <row r="1064" spans="1:11" ht="15" customHeight="1" x14ac:dyDescent="0.4">
      <c r="A1064" s="23" t="str">
        <v>無βリポタンパク血症</v>
      </c>
      <c r="B1064" s="23" t="str">
        <v>シート8　（シート9～10には記入しない）</v>
      </c>
      <c r="C1064" s="24" t="str">
        <v>病弱</v>
      </c>
      <c r="D1064" s="24" t="str">
        <v>なし</v>
      </c>
      <c r="G1064" s="24" t="s">
        <v>2371</v>
      </c>
      <c r="H1064" s="24" t="s">
        <v>2246</v>
      </c>
      <c r="I1064" s="32" t="s">
        <v>2223</v>
      </c>
      <c r="J1064" s="23" t="s">
        <v>1861</v>
      </c>
      <c r="K1064" s="292">
        <v>1</v>
      </c>
    </row>
    <row r="1065" spans="1:11" ht="15" customHeight="1" x14ac:dyDescent="0.4">
      <c r="A1065" s="23" t="str">
        <v>ムコ多糖症</v>
      </c>
      <c r="B1065" s="23" t="str">
        <v>シート8　（シート9～10には記入しない）</v>
      </c>
      <c r="C1065" s="24" t="str">
        <v>病弱</v>
      </c>
      <c r="D1065" s="24" t="str">
        <v>なし</v>
      </c>
      <c r="G1065" s="31" t="s">
        <v>342</v>
      </c>
      <c r="H1065" s="24" t="s">
        <v>2246</v>
      </c>
      <c r="I1065" s="32" t="s">
        <v>2223</v>
      </c>
      <c r="J1065" s="23" t="s">
        <v>1861</v>
      </c>
      <c r="K1065" s="292">
        <v>1</v>
      </c>
    </row>
    <row r="1066" spans="1:11" ht="15" customHeight="1" x14ac:dyDescent="0.4">
      <c r="A1066" s="23" t="str">
        <v>メロシン欠損型先天性筋ジストロフィー</v>
      </c>
      <c r="B1066" s="23" t="str">
        <v>シート8　（シート9～10には記入しない）</v>
      </c>
      <c r="C1066" s="24" t="str">
        <v>病弱</v>
      </c>
      <c r="D1066" s="24" t="str">
        <v>なし</v>
      </c>
      <c r="G1066" s="24" t="s">
        <v>351</v>
      </c>
      <c r="H1066" s="24" t="s">
        <v>2246</v>
      </c>
      <c r="I1066" s="32" t="s">
        <v>2223</v>
      </c>
      <c r="J1066" s="23" t="s">
        <v>1861</v>
      </c>
      <c r="K1066" s="292">
        <v>1</v>
      </c>
    </row>
    <row r="1067" spans="1:11" ht="15" customHeight="1" x14ac:dyDescent="0.4">
      <c r="A1067" s="23" t="str">
        <v>モビッツ2型ブロック</v>
      </c>
      <c r="B1067" s="23" t="str">
        <v>シート8　（シート9～10には記入しない）</v>
      </c>
      <c r="C1067" s="24" t="str">
        <v>病弱</v>
      </c>
      <c r="D1067" s="24" t="str">
        <v>なし</v>
      </c>
      <c r="G1067" s="24" t="s">
        <v>353</v>
      </c>
      <c r="H1067" s="24" t="s">
        <v>2246</v>
      </c>
      <c r="I1067" s="32" t="s">
        <v>2223</v>
      </c>
      <c r="J1067" s="23" t="s">
        <v>1861</v>
      </c>
      <c r="K1067" s="292">
        <v>1</v>
      </c>
    </row>
    <row r="1068" spans="1:11" ht="15" customHeight="1" x14ac:dyDescent="0.4">
      <c r="A1068" s="23" t="str">
        <v>ラーゼ欠損症</v>
      </c>
      <c r="B1068" s="23" t="str">
        <v>シート8　（シート9～10には記入しない）</v>
      </c>
      <c r="C1068" s="24" t="str">
        <v>病弱</v>
      </c>
      <c r="D1068" s="24" t="str">
        <v>なし</v>
      </c>
      <c r="G1068" s="31" t="s">
        <v>357</v>
      </c>
      <c r="H1068" s="24" t="s">
        <v>2246</v>
      </c>
      <c r="I1068" s="32" t="s">
        <v>2223</v>
      </c>
      <c r="J1068" s="23" t="s">
        <v>1861</v>
      </c>
      <c r="K1068" s="292">
        <v>1</v>
      </c>
    </row>
    <row r="1069" spans="1:11" ht="15" customHeight="1" x14ac:dyDescent="0.4">
      <c r="A1069" s="23" t="str">
        <v>ランドウ・クレフナー症候群</v>
      </c>
      <c r="B1069" s="23" t="str">
        <v>シート8　（シート9～10には記入しない）</v>
      </c>
      <c r="C1069" s="24" t="str">
        <v>病弱</v>
      </c>
      <c r="D1069" s="24" t="str">
        <v>なし</v>
      </c>
      <c r="G1069" s="31" t="s">
        <v>366</v>
      </c>
      <c r="H1069" s="24" t="s">
        <v>2246</v>
      </c>
      <c r="I1069" s="32" t="s">
        <v>2223</v>
      </c>
      <c r="J1069" s="23" t="s">
        <v>1861</v>
      </c>
      <c r="K1069" s="292">
        <v>1</v>
      </c>
    </row>
    <row r="1070" spans="1:11" ht="15" customHeight="1" x14ac:dyDescent="0.4">
      <c r="A1070" s="23" t="str">
        <v>リンパ脈管筋腫症</v>
      </c>
      <c r="B1070" s="23" t="str">
        <v>シート8　（シート9～10には記入しない）</v>
      </c>
      <c r="C1070" s="24" t="str">
        <v>病弱</v>
      </c>
      <c r="D1070" s="24" t="str">
        <v>なし</v>
      </c>
      <c r="G1070" s="31" t="s">
        <v>2372</v>
      </c>
      <c r="H1070" s="24" t="s">
        <v>2246</v>
      </c>
      <c r="I1070" s="32" t="s">
        <v>2223</v>
      </c>
      <c r="J1070" s="23" t="s">
        <v>1861</v>
      </c>
      <c r="K1070" s="292">
        <v>1</v>
      </c>
    </row>
    <row r="1071" spans="1:11" ht="15" customHeight="1" x14ac:dyDescent="0.4">
      <c r="A1071" s="23" t="str">
        <v>類天疱瘡</v>
      </c>
      <c r="B1071" s="23" t="str">
        <v>シート8　（シート9～10には記入しない）</v>
      </c>
      <c r="C1071" s="24" t="str">
        <v>病弱</v>
      </c>
      <c r="D1071" s="24" t="str">
        <v>なし</v>
      </c>
      <c r="G1071" s="24" t="s">
        <v>2373</v>
      </c>
      <c r="H1071" s="24" t="s">
        <v>2246</v>
      </c>
      <c r="I1071" s="32" t="s">
        <v>2223</v>
      </c>
      <c r="J1071" s="23" t="s">
        <v>1861</v>
      </c>
      <c r="K1071" s="292">
        <v>1</v>
      </c>
    </row>
    <row r="1072" spans="1:11" ht="15" customHeight="1" x14ac:dyDescent="0.4">
      <c r="A1072" s="23" t="str">
        <v>レーベル遺伝性視神経症</v>
      </c>
      <c r="B1072" s="23" t="str">
        <v>シート8　（シート9～10には記入しない）</v>
      </c>
      <c r="C1072" s="24" t="str">
        <v>病弱</v>
      </c>
      <c r="D1072" s="24" t="str">
        <v>なし</v>
      </c>
      <c r="G1072" s="24" t="s">
        <v>379</v>
      </c>
      <c r="H1072" s="24" t="s">
        <v>2246</v>
      </c>
      <c r="I1072" s="32" t="s">
        <v>2223</v>
      </c>
      <c r="J1072" s="23" t="s">
        <v>1861</v>
      </c>
      <c r="K1072" s="292">
        <v>1</v>
      </c>
    </row>
    <row r="1073" spans="1:11" ht="15" customHeight="1" x14ac:dyDescent="0.4">
      <c r="A1073" s="23" t="str">
        <v>レシチンコレステロールアシルトランスフェラーゼ欠損症</v>
      </c>
      <c r="B1073" s="23" t="str">
        <v>シート8　（シート9～10には記入しない）</v>
      </c>
      <c r="C1073" s="24" t="str">
        <v>病弱</v>
      </c>
      <c r="D1073" s="24" t="str">
        <v>なし</v>
      </c>
      <c r="G1073" s="31" t="s">
        <v>2374</v>
      </c>
      <c r="H1073" s="24" t="s">
        <v>2246</v>
      </c>
      <c r="I1073" s="32" t="s">
        <v>2223</v>
      </c>
      <c r="J1073" s="23" t="s">
        <v>1861</v>
      </c>
      <c r="K1073" s="292">
        <v>1</v>
      </c>
    </row>
    <row r="1074" spans="1:11" ht="15" customHeight="1" x14ac:dyDescent="0.4">
      <c r="A1074" s="23" t="str">
        <v>ロスムンド・トムソン症候群</v>
      </c>
      <c r="B1074" s="23" t="str">
        <v>シート8　（シート9～10には記入しない）</v>
      </c>
      <c r="C1074" s="24" t="str">
        <v>病弱</v>
      </c>
      <c r="D1074" s="24" t="str">
        <v>なし</v>
      </c>
      <c r="G1074" s="31" t="s">
        <v>2375</v>
      </c>
      <c r="H1074" s="24" t="s">
        <v>2246</v>
      </c>
      <c r="I1074" s="32" t="s">
        <v>2223</v>
      </c>
      <c r="J1074" s="23" t="s">
        <v>1861</v>
      </c>
      <c r="K1074" s="292">
        <v>1</v>
      </c>
    </row>
    <row r="1075" spans="1:11" ht="15" customHeight="1" x14ac:dyDescent="0.4">
      <c r="A1075" s="23" t="str">
        <v>悪性関節リウマチ</v>
      </c>
      <c r="B1075" s="23" t="str">
        <v>シート8　（シート9～10には記入しない）</v>
      </c>
      <c r="C1075" s="24" t="str">
        <v>病弱</v>
      </c>
      <c r="D1075" s="24" t="str">
        <v>なし</v>
      </c>
      <c r="G1075" s="31" t="s">
        <v>392</v>
      </c>
      <c r="H1075" s="24" t="s">
        <v>2246</v>
      </c>
      <c r="I1075" s="32" t="s">
        <v>2223</v>
      </c>
      <c r="J1075" s="23" t="s">
        <v>1861</v>
      </c>
      <c r="K1075" s="292">
        <v>1</v>
      </c>
    </row>
    <row r="1076" spans="1:11" ht="15" customHeight="1" x14ac:dyDescent="0.4">
      <c r="A1076" s="23" t="str">
        <v>悪性末梢神経鞘腫瘍</v>
      </c>
      <c r="B1076" s="23" t="str">
        <v>シート8　（シート9～10には記入しない）</v>
      </c>
      <c r="C1076" s="24" t="str">
        <v>病弱</v>
      </c>
      <c r="D1076" s="24" t="str">
        <v>なし</v>
      </c>
      <c r="G1076" s="24" t="s">
        <v>397</v>
      </c>
      <c r="H1076" s="24" t="s">
        <v>2246</v>
      </c>
      <c r="I1076" s="32" t="s">
        <v>2223</v>
      </c>
      <c r="J1076" s="23" t="s">
        <v>1861</v>
      </c>
      <c r="K1076" s="292">
        <v>1</v>
      </c>
    </row>
    <row r="1077" spans="1:11" ht="15" customHeight="1" x14ac:dyDescent="0.4">
      <c r="A1077" s="23" t="str">
        <v>遺伝性ジストニア</v>
      </c>
      <c r="B1077" s="23" t="str">
        <v>シート8　（シート9～10には記入しない）</v>
      </c>
      <c r="C1077" s="24" t="str">
        <v>病弱</v>
      </c>
      <c r="D1077" s="24" t="str">
        <v>なし</v>
      </c>
      <c r="G1077" s="31" t="s">
        <v>411</v>
      </c>
      <c r="H1077" s="24" t="s">
        <v>2246</v>
      </c>
      <c r="I1077" s="32" t="s">
        <v>2223</v>
      </c>
      <c r="J1077" s="23" t="s">
        <v>1861</v>
      </c>
      <c r="K1077" s="292">
        <v>1</v>
      </c>
    </row>
    <row r="1078" spans="1:11" ht="15" customHeight="1" x14ac:dyDescent="0.4">
      <c r="A1078" s="23" t="str">
        <v>一次性ネフローゼ症候群</v>
      </c>
      <c r="B1078" s="23" t="str">
        <v>シート8　（シート9～10には記入しない）</v>
      </c>
      <c r="C1078" s="24" t="str">
        <v>病弱</v>
      </c>
      <c r="D1078" s="24" t="str">
        <v>なし</v>
      </c>
      <c r="G1078" s="31" t="s">
        <v>422</v>
      </c>
      <c r="H1078" s="24" t="s">
        <v>2246</v>
      </c>
      <c r="I1078" s="32" t="s">
        <v>2223</v>
      </c>
      <c r="J1078" s="23" t="s">
        <v>1861</v>
      </c>
      <c r="K1078" s="292">
        <v>1</v>
      </c>
    </row>
    <row r="1079" spans="1:11" ht="15" customHeight="1" x14ac:dyDescent="0.4">
      <c r="A1079" s="23" t="str">
        <v>一次性膜性増殖性糸球体腎炎</v>
      </c>
      <c r="B1079" s="23" t="str">
        <v>シート8　（シート9～10には記入しない）</v>
      </c>
      <c r="C1079" s="24" t="str">
        <v>病弱</v>
      </c>
      <c r="D1079" s="24" t="str">
        <v>なし</v>
      </c>
      <c r="G1079" s="31" t="s">
        <v>423</v>
      </c>
      <c r="H1079" s="24" t="s">
        <v>2246</v>
      </c>
      <c r="I1079" s="32" t="s">
        <v>2223</v>
      </c>
      <c r="J1079" s="23" t="s">
        <v>1861</v>
      </c>
      <c r="K1079" s="292">
        <v>1</v>
      </c>
    </row>
    <row r="1080" spans="1:11" ht="15" customHeight="1" x14ac:dyDescent="0.4">
      <c r="A1080" s="23" t="str">
        <v>液性免疫不全を主とする疾患</v>
      </c>
      <c r="B1080" s="23" t="str">
        <v>シート8　（シート9～10には記入しない）</v>
      </c>
      <c r="C1080" s="24" t="str">
        <v>病弱</v>
      </c>
      <c r="D1080" s="24" t="str">
        <v>なし</v>
      </c>
      <c r="G1080" s="31" t="s">
        <v>429</v>
      </c>
      <c r="H1080" s="24" t="s">
        <v>2246</v>
      </c>
      <c r="I1080" s="32" t="s">
        <v>2223</v>
      </c>
      <c r="J1080" s="23" t="s">
        <v>1861</v>
      </c>
      <c r="K1080" s="292">
        <v>1</v>
      </c>
    </row>
    <row r="1081" spans="1:11" ht="15" customHeight="1" x14ac:dyDescent="0.4">
      <c r="A1081" s="23" t="str">
        <v>遠位型ミオパチー</v>
      </c>
      <c r="B1081" s="23" t="str">
        <v>シート8　（シート9～10には記入しない）</v>
      </c>
      <c r="C1081" s="24" t="str">
        <v>病弱</v>
      </c>
      <c r="D1081" s="24" t="str">
        <v>なし</v>
      </c>
      <c r="G1081" s="24" t="s">
        <v>432</v>
      </c>
      <c r="H1081" s="24" t="s">
        <v>2246</v>
      </c>
      <c r="I1081" s="31" t="s">
        <v>2223</v>
      </c>
      <c r="J1081" s="23" t="s">
        <v>1861</v>
      </c>
      <c r="K1081" s="292">
        <v>1</v>
      </c>
    </row>
    <row r="1082" spans="1:11" ht="15" customHeight="1" x14ac:dyDescent="0.4">
      <c r="A1082" s="23" t="str">
        <v>黄色靱帯骨化症</v>
      </c>
      <c r="B1082" s="23" t="str">
        <v>シート8　（シート9～10には記入しない）</v>
      </c>
      <c r="C1082" s="24" t="str">
        <v>病弱</v>
      </c>
      <c r="D1082" s="24" t="str">
        <v>なし</v>
      </c>
      <c r="G1082" s="24" t="s">
        <v>437</v>
      </c>
      <c r="H1082" s="24" t="s">
        <v>2246</v>
      </c>
      <c r="I1082" s="32" t="s">
        <v>2223</v>
      </c>
      <c r="J1082" s="23" t="s">
        <v>1861</v>
      </c>
      <c r="K1082" s="292">
        <v>1</v>
      </c>
    </row>
    <row r="1083" spans="1:11" ht="15" customHeight="1" x14ac:dyDescent="0.4">
      <c r="A1083" s="23" t="str">
        <v>下垂体機能低下症</v>
      </c>
      <c r="B1083" s="23" t="str">
        <v>シート8　（シート9～10には記入しない）</v>
      </c>
      <c r="C1083" s="24" t="str">
        <v>病弱</v>
      </c>
      <c r="D1083" s="24" t="str">
        <v>なし</v>
      </c>
      <c r="G1083" s="24" t="s">
        <v>440</v>
      </c>
      <c r="H1083" s="24" t="s">
        <v>2246</v>
      </c>
      <c r="I1083" s="32" t="s">
        <v>2223</v>
      </c>
      <c r="J1083" s="23" t="s">
        <v>1861</v>
      </c>
      <c r="K1083" s="292">
        <v>1</v>
      </c>
    </row>
    <row r="1084" spans="1:11" ht="15" customHeight="1" x14ac:dyDescent="0.4">
      <c r="A1084" s="23" t="str">
        <v>下垂体性PRL分泌亢進症</v>
      </c>
      <c r="B1084" s="23" t="str">
        <v>シート8　（シート9～10には記入しない）</v>
      </c>
      <c r="C1084" s="24" t="str">
        <v>病弱</v>
      </c>
      <c r="D1084" s="24" t="str">
        <v>なし</v>
      </c>
      <c r="G1084" s="31" t="s">
        <v>2376</v>
      </c>
      <c r="H1084" s="24" t="s">
        <v>2246</v>
      </c>
      <c r="I1084" s="32" t="s">
        <v>2223</v>
      </c>
      <c r="J1084" s="23" t="s">
        <v>1861</v>
      </c>
      <c r="K1084" s="292">
        <v>1</v>
      </c>
    </row>
    <row r="1085" spans="1:11" ht="15" customHeight="1" x14ac:dyDescent="0.4">
      <c r="A1085" s="23" t="str">
        <v>下垂体性TSH分泌亢進症</v>
      </c>
      <c r="B1085" s="23" t="str">
        <v>シート8　（シート9～10には記入しない）</v>
      </c>
      <c r="C1085" s="24" t="str">
        <v>病弱</v>
      </c>
      <c r="D1085" s="24" t="str">
        <v>なし</v>
      </c>
      <c r="G1085" s="24" t="s">
        <v>2377</v>
      </c>
      <c r="H1085" s="24" t="s">
        <v>2246</v>
      </c>
      <c r="I1085" s="32" t="s">
        <v>2223</v>
      </c>
      <c r="J1085" s="23" t="s">
        <v>1861</v>
      </c>
      <c r="K1085" s="292">
        <v>1</v>
      </c>
    </row>
    <row r="1086" spans="1:11" ht="15" customHeight="1" x14ac:dyDescent="0.4">
      <c r="A1086" s="23" t="str">
        <v>化膿性無菌性関節炎・壊疽性膿皮症・アクネ症候群</v>
      </c>
      <c r="B1086" s="23" t="str">
        <v>シート8　（シート9～10には記入しない）</v>
      </c>
      <c r="C1086" s="24" t="str">
        <v>病弱</v>
      </c>
      <c r="D1086" s="24" t="str">
        <v>なし</v>
      </c>
      <c r="G1086" s="31" t="s">
        <v>446</v>
      </c>
      <c r="H1086" s="24" t="s">
        <v>2246</v>
      </c>
      <c r="I1086" s="32" t="s">
        <v>2223</v>
      </c>
      <c r="J1086" s="23" t="s">
        <v>1861</v>
      </c>
      <c r="K1086" s="292">
        <v>1</v>
      </c>
    </row>
    <row r="1087" spans="1:11" ht="15" customHeight="1" x14ac:dyDescent="0.4">
      <c r="A1087" s="23" t="str">
        <v>家族性複合型高脂血症</v>
      </c>
      <c r="B1087" s="23" t="str">
        <v>シート8　（シート9～10には記入しない）</v>
      </c>
      <c r="C1087" s="24" t="str">
        <v>病弱</v>
      </c>
      <c r="D1087" s="24" t="str">
        <v>なし</v>
      </c>
      <c r="G1087" s="24" t="s">
        <v>451</v>
      </c>
      <c r="H1087" s="24" t="s">
        <v>2246</v>
      </c>
      <c r="I1087" s="32" t="s">
        <v>2223</v>
      </c>
      <c r="J1087" s="23" t="s">
        <v>1861</v>
      </c>
      <c r="K1087" s="292">
        <v>1</v>
      </c>
    </row>
    <row r="1088" spans="1:11" ht="15" customHeight="1" x14ac:dyDescent="0.4">
      <c r="A1088" s="23" t="str">
        <v>海馬硬化を伴う内側側頭葉てんかん</v>
      </c>
      <c r="B1088" s="23" t="str">
        <v>シート8　（シート9～10には記入しない）</v>
      </c>
      <c r="C1088" s="24" t="str">
        <v>病弱</v>
      </c>
      <c r="D1088" s="24" t="str">
        <v>なし</v>
      </c>
      <c r="G1088" s="31" t="s">
        <v>471</v>
      </c>
      <c r="H1088" s="24" t="s">
        <v>2246</v>
      </c>
      <c r="I1088" s="32" t="s">
        <v>2223</v>
      </c>
      <c r="J1088" s="23" t="s">
        <v>1861</v>
      </c>
      <c r="K1088" s="292">
        <v>1</v>
      </c>
    </row>
    <row r="1089" spans="1:11" ht="15" customHeight="1" x14ac:dyDescent="0.4">
      <c r="A1089" s="23" t="str">
        <v>急性肝不全</v>
      </c>
      <c r="B1089" s="23" t="str">
        <v>シート8　（シート9～10には記入しない）</v>
      </c>
      <c r="C1089" s="24" t="str">
        <v>病弱</v>
      </c>
      <c r="D1089" s="24" t="str">
        <v>なし</v>
      </c>
      <c r="G1089" s="31" t="s">
        <v>537</v>
      </c>
      <c r="H1089" s="24" t="s">
        <v>2246</v>
      </c>
      <c r="I1089" s="32" t="s">
        <v>2223</v>
      </c>
      <c r="J1089" s="23" t="s">
        <v>1861</v>
      </c>
      <c r="K1089" s="292">
        <v>1</v>
      </c>
    </row>
    <row r="1090" spans="1:11" ht="15" customHeight="1" x14ac:dyDescent="0.4">
      <c r="A1090" s="23" t="str">
        <v>球脊髄性筋萎縮症</v>
      </c>
      <c r="B1090" s="23" t="str">
        <v>シート8　（シート9～10には記入しない）</v>
      </c>
      <c r="C1090" s="24" t="str">
        <v>病弱</v>
      </c>
      <c r="D1090" s="24" t="str">
        <v>なし</v>
      </c>
      <c r="G1090" s="31" t="s">
        <v>540</v>
      </c>
      <c r="H1090" s="24" t="s">
        <v>2246</v>
      </c>
      <c r="I1090" s="32" t="s">
        <v>2223</v>
      </c>
      <c r="J1090" s="23" t="s">
        <v>1861</v>
      </c>
      <c r="K1090" s="292">
        <v>1</v>
      </c>
    </row>
    <row r="1091" spans="1:11" ht="15" customHeight="1" x14ac:dyDescent="0.4">
      <c r="A1091" s="23" t="str">
        <v>巨細胞性動脈炎</v>
      </c>
      <c r="B1091" s="23" t="str">
        <v>シート8　（シート9～10には記入しない）</v>
      </c>
      <c r="C1091" s="24" t="str">
        <v>病弱</v>
      </c>
      <c r="D1091" s="24" t="str">
        <v>なし</v>
      </c>
      <c r="G1091" s="24" t="s">
        <v>541</v>
      </c>
      <c r="H1091" s="24" t="s">
        <v>2246</v>
      </c>
      <c r="I1091" s="32" t="s">
        <v>2223</v>
      </c>
      <c r="J1091" s="23" t="s">
        <v>1861</v>
      </c>
      <c r="K1091" s="292">
        <v>1</v>
      </c>
    </row>
    <row r="1092" spans="1:11" ht="15" customHeight="1" x14ac:dyDescent="0.4">
      <c r="A1092" s="23" t="str">
        <v>強皮症</v>
      </c>
      <c r="B1092" s="23" t="str">
        <v>シート8　（シート9～10には記入しない）</v>
      </c>
      <c r="C1092" s="24" t="str">
        <v>病弱</v>
      </c>
      <c r="D1092" s="24" t="str">
        <v>なし</v>
      </c>
      <c r="G1092" s="31" t="s">
        <v>550</v>
      </c>
      <c r="H1092" s="24" t="s">
        <v>2246</v>
      </c>
      <c r="I1092" s="32" t="s">
        <v>2223</v>
      </c>
      <c r="J1092" s="23" t="s">
        <v>1861</v>
      </c>
      <c r="K1092" s="292">
        <v>1</v>
      </c>
    </row>
    <row r="1093" spans="1:11" ht="15" customHeight="1" x14ac:dyDescent="0.4">
      <c r="A1093" s="23" t="str">
        <v>極長鎖アシルCoA脱水素酵素欠損症</v>
      </c>
      <c r="B1093" s="23" t="str">
        <v>シート8　（シート9～10には記入しない）</v>
      </c>
      <c r="C1093" s="24" t="str">
        <v>病弱</v>
      </c>
      <c r="D1093" s="24" t="str">
        <v>なし</v>
      </c>
      <c r="G1093" s="31" t="s">
        <v>562</v>
      </c>
      <c r="H1093" s="24" t="s">
        <v>2246</v>
      </c>
      <c r="I1093" s="32" t="s">
        <v>2223</v>
      </c>
      <c r="J1093" s="23" t="s">
        <v>1861</v>
      </c>
      <c r="K1093" s="292">
        <v>1</v>
      </c>
    </row>
    <row r="1094" spans="1:11" ht="15" customHeight="1" x14ac:dyDescent="0.4">
      <c r="A1094" s="23" t="str">
        <v>筋萎縮性側索硬化症</v>
      </c>
      <c r="B1094" s="23" t="str">
        <v>シート8　（シート9～10には記入しない）</v>
      </c>
      <c r="C1094" s="24" t="str">
        <v>病弱</v>
      </c>
      <c r="D1094" s="24" t="str">
        <v>なし</v>
      </c>
      <c r="G1094" s="31" t="s">
        <v>564</v>
      </c>
      <c r="H1094" s="24" t="s">
        <v>2246</v>
      </c>
      <c r="I1094" s="32" t="s">
        <v>2223</v>
      </c>
      <c r="J1094" s="23" t="s">
        <v>1861</v>
      </c>
      <c r="K1094" s="292">
        <v>1</v>
      </c>
    </row>
    <row r="1095" spans="1:11" ht="15" customHeight="1" x14ac:dyDescent="0.4">
      <c r="A1095" s="23" t="str">
        <v>結節性多発血管炎</v>
      </c>
      <c r="B1095" s="23" t="str">
        <v>シート8　（シート9～10には記入しない）</v>
      </c>
      <c r="C1095" s="24" t="str">
        <v>病弱</v>
      </c>
      <c r="D1095" s="24" t="str">
        <v>なし</v>
      </c>
      <c r="G1095" s="31" t="s">
        <v>580</v>
      </c>
      <c r="H1095" s="24" t="s">
        <v>2246</v>
      </c>
      <c r="I1095" s="32" t="s">
        <v>2223</v>
      </c>
      <c r="J1095" s="23" t="s">
        <v>1861</v>
      </c>
      <c r="K1095" s="292">
        <v>1</v>
      </c>
    </row>
    <row r="1096" spans="1:11" ht="15" customHeight="1" x14ac:dyDescent="0.4">
      <c r="A1096" s="23" t="str">
        <v>見かけの鉱質コルチコイド過剰症候群</v>
      </c>
      <c r="B1096" s="23" t="str">
        <v>シート8　（シート9～10には記入しない）</v>
      </c>
      <c r="C1096" s="24" t="str">
        <v>病弱</v>
      </c>
      <c r="D1096" s="24" t="str">
        <v>なし</v>
      </c>
      <c r="G1096" s="24" t="s">
        <v>603</v>
      </c>
      <c r="H1096" s="24" t="s">
        <v>2246</v>
      </c>
      <c r="I1096" s="32" t="s">
        <v>2223</v>
      </c>
      <c r="J1096" s="23" t="s">
        <v>1861</v>
      </c>
      <c r="K1096" s="292">
        <v>1</v>
      </c>
    </row>
    <row r="1097" spans="1:11" ht="15" customHeight="1" x14ac:dyDescent="0.4">
      <c r="A1097" s="23" t="str">
        <v>原発性抗リン脂質抗体症候群</v>
      </c>
      <c r="B1097" s="23" t="str">
        <v>シート8　（シート9～10には記入しない）</v>
      </c>
      <c r="C1097" s="24" t="str">
        <v>病弱</v>
      </c>
      <c r="D1097" s="24" t="str">
        <v>なし</v>
      </c>
      <c r="G1097" s="31" t="s">
        <v>607</v>
      </c>
      <c r="H1097" s="24" t="s">
        <v>2246</v>
      </c>
      <c r="I1097" s="32" t="s">
        <v>2223</v>
      </c>
      <c r="J1097" s="23" t="s">
        <v>1861</v>
      </c>
      <c r="K1097" s="292">
        <v>1</v>
      </c>
    </row>
    <row r="1098" spans="1:11" ht="15" customHeight="1" x14ac:dyDescent="0.4">
      <c r="A1098" s="23" t="str">
        <v>原発性側索硬化症</v>
      </c>
      <c r="B1098" s="23" t="str">
        <v>シート8　（シート9～10には記入しない）</v>
      </c>
      <c r="C1098" s="24" t="str">
        <v>病弱</v>
      </c>
      <c r="D1098" s="24" t="str">
        <v>なし</v>
      </c>
      <c r="G1098" s="31" t="s">
        <v>609</v>
      </c>
      <c r="H1098" s="24" t="s">
        <v>2246</v>
      </c>
      <c r="I1098" s="32" t="s">
        <v>2223</v>
      </c>
      <c r="J1098" s="23" t="s">
        <v>1861</v>
      </c>
      <c r="K1098" s="292">
        <v>1</v>
      </c>
    </row>
    <row r="1099" spans="1:11" ht="15" customHeight="1" x14ac:dyDescent="0.4">
      <c r="A1099" s="23" t="str">
        <v>原発性免疫不全症候群</v>
      </c>
      <c r="B1099" s="23" t="str">
        <v>シート8　（シート9～10には記入しない）</v>
      </c>
      <c r="C1099" s="24" t="str">
        <v>病弱</v>
      </c>
      <c r="D1099" s="24" t="str">
        <v>なし</v>
      </c>
      <c r="G1099" s="24" t="s">
        <v>613</v>
      </c>
      <c r="H1099" s="24" t="s">
        <v>2246</v>
      </c>
      <c r="I1099" s="32" t="s">
        <v>2223</v>
      </c>
      <c r="J1099" s="23" t="s">
        <v>1861</v>
      </c>
      <c r="K1099" s="292">
        <v>1</v>
      </c>
    </row>
    <row r="1100" spans="1:11" ht="15" customHeight="1" x14ac:dyDescent="0.4">
      <c r="A1100" s="23" t="str">
        <v>減汗性外胚葉異形成症</v>
      </c>
      <c r="B1100" s="23" t="str">
        <v>シート8　（シート9～10には記入しない）</v>
      </c>
      <c r="C1100" s="24" t="str">
        <v>病弱</v>
      </c>
      <c r="D1100" s="24" t="str">
        <v>なし</v>
      </c>
      <c r="G1100" s="24" t="s">
        <v>616</v>
      </c>
      <c r="H1100" s="31" t="s">
        <v>2246</v>
      </c>
      <c r="I1100" s="32" t="s">
        <v>2223</v>
      </c>
      <c r="J1100" s="23" t="s">
        <v>1861</v>
      </c>
      <c r="K1100" s="292">
        <v>1</v>
      </c>
    </row>
    <row r="1101" spans="1:11" ht="15" customHeight="1" x14ac:dyDescent="0.4">
      <c r="A1101" s="23" t="str">
        <v>限局性皮質異形成</v>
      </c>
      <c r="B1101" s="23" t="str">
        <v>シート8　（シート9～10には記入しない）</v>
      </c>
      <c r="C1101" s="24" t="str">
        <v>病弱</v>
      </c>
      <c r="D1101" s="24" t="str">
        <v>なし</v>
      </c>
      <c r="G1101" s="31" t="s">
        <v>620</v>
      </c>
      <c r="H1101" s="31" t="s">
        <v>2246</v>
      </c>
      <c r="I1101" s="31" t="s">
        <v>2223</v>
      </c>
      <c r="J1101" s="23" t="s">
        <v>1861</v>
      </c>
      <c r="K1101" s="292">
        <v>1</v>
      </c>
    </row>
    <row r="1102" spans="1:11" ht="15" customHeight="1" x14ac:dyDescent="0.4">
      <c r="A1102" s="23" t="str">
        <v>後縦靱帯骨化症</v>
      </c>
      <c r="B1102" s="23" t="str">
        <v>シート8　（シート9～10には記入しない）</v>
      </c>
      <c r="C1102" s="24" t="str">
        <v>病弱</v>
      </c>
      <c r="D1102" s="24" t="str">
        <v>なし</v>
      </c>
      <c r="G1102" s="31" t="s">
        <v>624</v>
      </c>
      <c r="H1102" s="24" t="s">
        <v>2246</v>
      </c>
      <c r="I1102" s="32" t="s">
        <v>2223</v>
      </c>
      <c r="J1102" s="23" t="s">
        <v>1861</v>
      </c>
      <c r="K1102" s="292">
        <v>1</v>
      </c>
    </row>
    <row r="1103" spans="1:11" ht="15" customHeight="1" x14ac:dyDescent="0.4">
      <c r="A1103" s="23" t="str">
        <v>後天的な免疫系障害による免疫不全症</v>
      </c>
      <c r="B1103" s="23" t="str">
        <v>シート8　（シート9～10には記入しない）</v>
      </c>
      <c r="C1103" s="24" t="str">
        <v>病弱</v>
      </c>
      <c r="D1103" s="24" t="str">
        <v>なし</v>
      </c>
      <c r="G1103" s="31" t="s">
        <v>628</v>
      </c>
      <c r="H1103" s="24" t="s">
        <v>2246</v>
      </c>
      <c r="I1103" s="32" t="s">
        <v>2223</v>
      </c>
      <c r="J1103" s="23" t="s">
        <v>1861</v>
      </c>
      <c r="K1103" s="292">
        <v>1</v>
      </c>
    </row>
    <row r="1104" spans="1:11" ht="15" customHeight="1" x14ac:dyDescent="0.4">
      <c r="A1104" s="23" t="str">
        <v>好酸球性消化管疾患</v>
      </c>
      <c r="B1104" s="23" t="str">
        <v>シート8　（シート9～10には記入しない）</v>
      </c>
      <c r="C1104" s="24" t="str">
        <v>病弱</v>
      </c>
      <c r="D1104" s="24" t="str">
        <v>なし</v>
      </c>
      <c r="G1104" s="31" t="s">
        <v>2378</v>
      </c>
      <c r="H1104" s="24" t="s">
        <v>2246</v>
      </c>
      <c r="I1104" s="32" t="s">
        <v>2223</v>
      </c>
      <c r="J1104" s="23" t="s">
        <v>1861</v>
      </c>
      <c r="K1104" s="292">
        <v>1</v>
      </c>
    </row>
    <row r="1105" spans="1:11" ht="15" customHeight="1" x14ac:dyDescent="0.4">
      <c r="A1105" s="23" t="str">
        <v>広範脊柱管狭窄症</v>
      </c>
      <c r="B1105" s="23" t="str">
        <v>シート8　（シート9～10には記入しない）</v>
      </c>
      <c r="C1105" s="24" t="str">
        <v>病弱</v>
      </c>
      <c r="D1105" s="24" t="str">
        <v>なし</v>
      </c>
      <c r="G1105" s="31" t="s">
        <v>642</v>
      </c>
      <c r="H1105" s="24" t="s">
        <v>2246</v>
      </c>
      <c r="I1105" s="32" t="s">
        <v>2223</v>
      </c>
      <c r="J1105" s="23" t="s">
        <v>1861</v>
      </c>
      <c r="K1105" s="292">
        <v>1</v>
      </c>
    </row>
    <row r="1106" spans="1:11" ht="15" customHeight="1" x14ac:dyDescent="0.4">
      <c r="A1106" s="23" t="str">
        <v>甲状腺刺激ホルモン分泌低下症</v>
      </c>
      <c r="B1106" s="23" t="str">
        <v>シート8　（シート9～10には記入しない）</v>
      </c>
      <c r="C1106" s="24" t="str">
        <v>病弱</v>
      </c>
      <c r="D1106" s="24" t="str">
        <v>なし</v>
      </c>
      <c r="G1106" s="31" t="s">
        <v>650</v>
      </c>
      <c r="H1106" s="24" t="s">
        <v>2246</v>
      </c>
      <c r="I1106" s="32" t="s">
        <v>2223</v>
      </c>
      <c r="J1106" s="23" t="s">
        <v>1861</v>
      </c>
      <c r="K1106" s="292">
        <v>1</v>
      </c>
    </row>
    <row r="1107" spans="1:11" ht="15" customHeight="1" x14ac:dyDescent="0.4">
      <c r="A1107" s="23" t="str">
        <v>高チロシン血症1型</v>
      </c>
      <c r="B1107" s="23" t="str">
        <v>シート8　（シート9～10には記入しない）</v>
      </c>
      <c r="C1107" s="24" t="str">
        <v>病弱</v>
      </c>
      <c r="D1107" s="24" t="str">
        <v>なし</v>
      </c>
      <c r="G1107" s="31" t="s">
        <v>663</v>
      </c>
      <c r="H1107" s="24" t="s">
        <v>2246</v>
      </c>
      <c r="I1107" s="32" t="s">
        <v>2223</v>
      </c>
      <c r="J1107" s="23" t="s">
        <v>1861</v>
      </c>
      <c r="K1107" s="292">
        <v>1</v>
      </c>
    </row>
    <row r="1108" spans="1:11" ht="15" customHeight="1" x14ac:dyDescent="0.4">
      <c r="A1108" s="23" t="str">
        <v>視神経脊髄炎</v>
      </c>
      <c r="B1108" s="23" t="str">
        <v>シート8　（シート9～10には記入しない）</v>
      </c>
      <c r="C1108" s="24" t="str">
        <v>病弱</v>
      </c>
      <c r="D1108" s="24" t="str">
        <v>なし</v>
      </c>
      <c r="G1108" s="31" t="s">
        <v>727</v>
      </c>
      <c r="H1108" s="24" t="s">
        <v>2246</v>
      </c>
      <c r="I1108" s="32" t="s">
        <v>2223</v>
      </c>
      <c r="J1108" s="23" t="s">
        <v>1861</v>
      </c>
      <c r="K1108" s="292">
        <v>1</v>
      </c>
    </row>
    <row r="1109" spans="1:11" ht="15" customHeight="1" x14ac:dyDescent="0.4">
      <c r="A1109" s="23" t="str">
        <v>自己免疫関連脳症</v>
      </c>
      <c r="B1109" s="23" t="str">
        <v>シート8　（シート9～10には記入しない）</v>
      </c>
      <c r="C1109" s="24" t="str">
        <v>病弱</v>
      </c>
      <c r="D1109" s="24" t="str">
        <v>なし</v>
      </c>
      <c r="G1109" s="24" t="s">
        <v>743</v>
      </c>
      <c r="H1109" s="24" t="s">
        <v>2246</v>
      </c>
      <c r="I1109" s="32" t="s">
        <v>2223</v>
      </c>
      <c r="J1109" s="23" t="s">
        <v>1861</v>
      </c>
      <c r="K1109" s="292">
        <v>1</v>
      </c>
    </row>
    <row r="1110" spans="1:11" ht="15" customHeight="1" x14ac:dyDescent="0.4">
      <c r="A1110" s="23" t="str">
        <v>自己免疫性肺胞蛋白症</v>
      </c>
      <c r="B1110" s="23" t="str">
        <v>シート8　（シート9～10には記入しない）</v>
      </c>
      <c r="C1110" s="24" t="str">
        <v>病弱</v>
      </c>
      <c r="D1110" s="24" t="str">
        <v>なし</v>
      </c>
      <c r="G1110" s="31" t="s">
        <v>2379</v>
      </c>
      <c r="H1110" s="24" t="s">
        <v>2246</v>
      </c>
      <c r="I1110" s="32" t="s">
        <v>2223</v>
      </c>
      <c r="J1110" s="23" t="s">
        <v>1861</v>
      </c>
      <c r="K1110" s="292">
        <v>1</v>
      </c>
    </row>
    <row r="1111" spans="1:11" ht="15" customHeight="1" x14ac:dyDescent="0.4">
      <c r="A1111" s="23" t="str">
        <v>自己貪食空胞性ミオパチー</v>
      </c>
      <c r="B1111" s="23" t="str">
        <v>シート8　（シート9～10には記入しない）</v>
      </c>
      <c r="C1111" s="24" t="str">
        <v>病弱</v>
      </c>
      <c r="D1111" s="24" t="str">
        <v>なし</v>
      </c>
      <c r="G1111" s="31" t="s">
        <v>751</v>
      </c>
      <c r="H1111" s="24" t="s">
        <v>2246</v>
      </c>
      <c r="I1111" s="32" t="s">
        <v>2223</v>
      </c>
      <c r="J1111" s="23" t="s">
        <v>1861</v>
      </c>
      <c r="K1111" s="292">
        <v>1</v>
      </c>
    </row>
    <row r="1112" spans="1:11" ht="15" customHeight="1" x14ac:dyDescent="0.4">
      <c r="A1112" s="23" t="str">
        <v>周期性嘔吐症</v>
      </c>
      <c r="B1112" s="23" t="str">
        <v>シート8　（シート9～10には記入しない）</v>
      </c>
      <c r="C1112" s="24" t="str">
        <v>病弱</v>
      </c>
      <c r="D1112" s="24" t="str">
        <v>なし</v>
      </c>
      <c r="G1112" s="31" t="s">
        <v>774</v>
      </c>
      <c r="H1112" s="24" t="s">
        <v>2246</v>
      </c>
      <c r="I1112" s="32" t="s">
        <v>2223</v>
      </c>
      <c r="J1112" s="23" t="s">
        <v>1861</v>
      </c>
      <c r="K1112" s="292">
        <v>1</v>
      </c>
    </row>
    <row r="1113" spans="1:11" ht="15" customHeight="1" x14ac:dyDescent="0.4">
      <c r="A1113" s="23" t="str">
        <v>重度の頭蓋骨早期癒合症</v>
      </c>
      <c r="B1113" s="23" t="str">
        <v>シート8　（シート9～10には記入しない）</v>
      </c>
      <c r="C1113" s="24" t="str">
        <v>病弱</v>
      </c>
      <c r="D1113" s="24" t="str">
        <v>なし</v>
      </c>
      <c r="G1113" s="31" t="s">
        <v>784</v>
      </c>
      <c r="H1113" s="24" t="s">
        <v>2246</v>
      </c>
      <c r="I1113" s="32" t="s">
        <v>2223</v>
      </c>
      <c r="J1113" s="23" t="s">
        <v>1861</v>
      </c>
      <c r="K1113" s="292">
        <v>1</v>
      </c>
    </row>
    <row r="1114" spans="1:11" ht="15" customHeight="1" x14ac:dyDescent="0.4">
      <c r="A1114" s="23" t="str">
        <v>心室中隔欠損を伴わない肺動脈閉鎖症</v>
      </c>
      <c r="B1114" s="23" t="str">
        <v>シート8　（シート9～10には記入しない）</v>
      </c>
      <c r="C1114" s="24" t="str">
        <v>病弱</v>
      </c>
      <c r="D1114" s="24" t="str">
        <v>なし</v>
      </c>
      <c r="G1114" s="31" t="s">
        <v>2380</v>
      </c>
      <c r="H1114" s="24" t="s">
        <v>2246</v>
      </c>
      <c r="I1114" s="32" t="s">
        <v>2223</v>
      </c>
      <c r="J1114" s="23" t="s">
        <v>1861</v>
      </c>
      <c r="K1114" s="292">
        <v>1</v>
      </c>
    </row>
    <row r="1115" spans="1:11" ht="15" customHeight="1" x14ac:dyDescent="0.4">
      <c r="A1115" s="23" t="str">
        <v>脳内鉄沈着神経変性症</v>
      </c>
      <c r="B1115" s="23" t="str">
        <v>シート8　（シート9～10には記入しない）</v>
      </c>
      <c r="C1115" s="24" t="str">
        <v>病弱</v>
      </c>
      <c r="D1115" s="24" t="str">
        <v>なし</v>
      </c>
      <c r="G1115" s="31" t="s">
        <v>2792</v>
      </c>
      <c r="H1115" s="24" t="s">
        <v>2246</v>
      </c>
      <c r="I1115" s="32" t="s">
        <v>2223</v>
      </c>
      <c r="J1115" s="23" t="s">
        <v>1861</v>
      </c>
      <c r="K1115" s="292">
        <v>1</v>
      </c>
    </row>
    <row r="1116" spans="1:11" ht="15" customHeight="1" x14ac:dyDescent="0.4">
      <c r="A1116" s="23" t="str">
        <v>神経芽細胞腫</v>
      </c>
      <c r="B1116" s="23" t="str">
        <v>シート8　（シート9～10には記入しない）</v>
      </c>
      <c r="C1116" s="24" t="str">
        <v>病弱</v>
      </c>
      <c r="D1116" s="24" t="str">
        <v>なし</v>
      </c>
      <c r="G1116" s="31" t="s">
        <v>851</v>
      </c>
      <c r="H1116" s="24" t="s">
        <v>2246</v>
      </c>
      <c r="I1116" s="32" t="s">
        <v>2223</v>
      </c>
      <c r="J1116" s="23" t="s">
        <v>1861</v>
      </c>
      <c r="K1116" s="292">
        <v>1</v>
      </c>
    </row>
    <row r="1117" spans="1:11" ht="15" customHeight="1" x14ac:dyDescent="0.4">
      <c r="A1117" s="23" t="str">
        <v>神経細胞移動異常症</v>
      </c>
      <c r="B1117" s="23" t="str">
        <v>シート8　（シート9～10には記入しない）</v>
      </c>
      <c r="C1117" s="24" t="str">
        <v>病弱</v>
      </c>
      <c r="D1117" s="24" t="str">
        <v>なし</v>
      </c>
      <c r="G1117" s="31" t="s">
        <v>853</v>
      </c>
      <c r="H1117" s="24" t="s">
        <v>2246</v>
      </c>
      <c r="I1117" s="32" t="s">
        <v>2223</v>
      </c>
      <c r="J1117" s="23" t="s">
        <v>1861</v>
      </c>
      <c r="K1117" s="292">
        <v>1</v>
      </c>
    </row>
    <row r="1118" spans="1:11" ht="15" customHeight="1" x14ac:dyDescent="0.4">
      <c r="A1118" s="23" t="str">
        <v>神経軸索スフェロイド形成を伴う遺伝性びまん性白質脳症</v>
      </c>
      <c r="B1118" s="23" t="str">
        <v>シート8　（シート9～10には記入しない）</v>
      </c>
      <c r="C1118" s="24" t="str">
        <v>病弱</v>
      </c>
      <c r="D1118" s="24" t="str">
        <v>なし</v>
      </c>
      <c r="G1118" s="31" t="s">
        <v>854</v>
      </c>
      <c r="H1118" s="24" t="s">
        <v>2246</v>
      </c>
      <c r="I1118" s="31" t="s">
        <v>2223</v>
      </c>
      <c r="J1118" s="23" t="s">
        <v>1861</v>
      </c>
      <c r="K1118" s="292">
        <v>1</v>
      </c>
    </row>
    <row r="1119" spans="1:11" ht="15" customHeight="1" x14ac:dyDescent="0.4">
      <c r="A1119" s="23" t="str">
        <v>神経節細胞腫</v>
      </c>
      <c r="B1119" s="23" t="str">
        <v>シート8　（シート9～10には記入しない）</v>
      </c>
      <c r="C1119" s="24" t="str">
        <v>病弱</v>
      </c>
      <c r="D1119" s="24" t="str">
        <v>なし</v>
      </c>
      <c r="G1119" s="31" t="s">
        <v>861</v>
      </c>
      <c r="H1119" s="24" t="s">
        <v>2246</v>
      </c>
      <c r="I1119" s="32" t="s">
        <v>2223</v>
      </c>
      <c r="J1119" s="23" t="s">
        <v>1861</v>
      </c>
      <c r="K1119" s="292">
        <v>1</v>
      </c>
    </row>
    <row r="1120" spans="1:11" ht="15" customHeight="1" x14ac:dyDescent="0.4">
      <c r="A1120" s="23" t="str">
        <v>神経線維腫症</v>
      </c>
      <c r="B1120" s="23" t="str">
        <v>シート8　（シート9～10には記入しない）</v>
      </c>
      <c r="C1120" s="24" t="str">
        <v>病弱</v>
      </c>
      <c r="D1120" s="24" t="str">
        <v>なし</v>
      </c>
      <c r="G1120" s="31" t="s">
        <v>864</v>
      </c>
      <c r="H1120" s="24" t="s">
        <v>2246</v>
      </c>
      <c r="I1120" s="31" t="s">
        <v>2223</v>
      </c>
      <c r="J1120" s="23" t="s">
        <v>1861</v>
      </c>
      <c r="K1120" s="292">
        <v>1</v>
      </c>
    </row>
    <row r="1121" spans="1:11" ht="15" customHeight="1" x14ac:dyDescent="0.4">
      <c r="A1121" s="23" t="str">
        <v>神経有棘赤血球症</v>
      </c>
      <c r="B1121" s="23" t="str">
        <v>シート8　（シート9～10には記入しない）</v>
      </c>
      <c r="C1121" s="24" t="str">
        <v>病弱</v>
      </c>
      <c r="D1121" s="24" t="str">
        <v>なし</v>
      </c>
      <c r="G1121" s="24" t="s">
        <v>873</v>
      </c>
      <c r="H1121" s="24" t="s">
        <v>2246</v>
      </c>
      <c r="I1121" s="32" t="s">
        <v>2223</v>
      </c>
      <c r="J1121" s="23" t="s">
        <v>1861</v>
      </c>
      <c r="K1121" s="292">
        <v>1</v>
      </c>
    </row>
    <row r="1122" spans="1:11" ht="15" customHeight="1" x14ac:dyDescent="0.4">
      <c r="A1122" s="23" t="str">
        <v>進行性ミオクローヌスてんかん</v>
      </c>
      <c r="B1122" s="23" t="str">
        <v>シート8　（シート9～10には記入しない）</v>
      </c>
      <c r="C1122" s="24" t="str">
        <v>病弱</v>
      </c>
      <c r="D1122" s="24" t="str">
        <v>なし</v>
      </c>
      <c r="G1122" s="24" t="s">
        <v>875</v>
      </c>
      <c r="H1122" s="24" t="s">
        <v>2246</v>
      </c>
      <c r="I1122" s="32" t="s">
        <v>2223</v>
      </c>
      <c r="J1122" s="23" t="s">
        <v>1861</v>
      </c>
      <c r="K1122" s="292">
        <v>1</v>
      </c>
    </row>
    <row r="1123" spans="1:11" ht="15" customHeight="1" x14ac:dyDescent="0.4">
      <c r="A1123" s="23" t="str">
        <v>進行性核上性麻痺</v>
      </c>
      <c r="B1123" s="23" t="str">
        <v>シート8　（シート9～10には記入しない）</v>
      </c>
      <c r="C1123" s="24" t="str">
        <v>病弱</v>
      </c>
      <c r="D1123" s="24" t="str">
        <v>なし</v>
      </c>
      <c r="G1123" s="31" t="s">
        <v>877</v>
      </c>
      <c r="H1123" s="24" t="s">
        <v>2246</v>
      </c>
      <c r="I1123" s="32" t="s">
        <v>2223</v>
      </c>
      <c r="J1123" s="23" t="s">
        <v>1861</v>
      </c>
      <c r="K1123" s="292">
        <v>1</v>
      </c>
    </row>
    <row r="1124" spans="1:11" ht="15" customHeight="1" x14ac:dyDescent="0.4">
      <c r="A1124" s="23" t="str">
        <v>進行性多巣性白質脳症</v>
      </c>
      <c r="B1124" s="23" t="str">
        <v>シート8　（シート9～10には記入しない）</v>
      </c>
      <c r="C1124" s="24" t="str">
        <v>病弱</v>
      </c>
      <c r="D1124" s="24" t="str">
        <v>なし</v>
      </c>
      <c r="G1124" s="31" t="s">
        <v>878</v>
      </c>
      <c r="H1124" s="24" t="s">
        <v>2246</v>
      </c>
      <c r="I1124" s="32" t="s">
        <v>2223</v>
      </c>
      <c r="J1124" s="23" t="s">
        <v>1861</v>
      </c>
      <c r="K1124" s="292">
        <v>1</v>
      </c>
    </row>
    <row r="1125" spans="1:11" ht="15" customHeight="1" x14ac:dyDescent="0.4">
      <c r="A1125" s="23" t="str">
        <v>進行性白質脳症</v>
      </c>
      <c r="B1125" s="23" t="str">
        <v>シート8　（シート9～10には記入しない）</v>
      </c>
      <c r="C1125" s="24" t="str">
        <v>病弱</v>
      </c>
      <c r="D1125" s="24" t="str">
        <v>なし</v>
      </c>
      <c r="G1125" s="31" t="s">
        <v>880</v>
      </c>
      <c r="H1125" s="24" t="s">
        <v>2246</v>
      </c>
      <c r="I1125" s="32" t="s">
        <v>2223</v>
      </c>
      <c r="J1125" s="23" t="s">
        <v>1861</v>
      </c>
      <c r="K1125" s="292">
        <v>1</v>
      </c>
    </row>
    <row r="1126" spans="1:11" ht="15" customHeight="1" x14ac:dyDescent="0.4">
      <c r="A1126" s="23" t="str">
        <v>腎動静脈瘻</v>
      </c>
      <c r="B1126" s="23" t="str">
        <v>シート8　（シート9～10には記入しない）</v>
      </c>
      <c r="C1126" s="24" t="str">
        <v>病弱</v>
      </c>
      <c r="D1126" s="24" t="str">
        <v>なし</v>
      </c>
      <c r="G1126" s="31" t="s">
        <v>890</v>
      </c>
      <c r="H1126" s="24" t="s">
        <v>2246</v>
      </c>
      <c r="I1126" s="32" t="s">
        <v>2223</v>
      </c>
      <c r="J1126" s="23" t="s">
        <v>1861</v>
      </c>
      <c r="K1126" s="292">
        <v>1</v>
      </c>
    </row>
    <row r="1127" spans="1:11" ht="15" customHeight="1" x14ac:dyDescent="0.4">
      <c r="A1127" s="23" t="str">
        <v>成人発症スチル病</v>
      </c>
      <c r="B1127" s="23" t="str">
        <v>シート8　（シート9～10には記入しない）</v>
      </c>
      <c r="C1127" s="24" t="str">
        <v>病弱</v>
      </c>
      <c r="D1127" s="24" t="str">
        <v>なし</v>
      </c>
      <c r="G1127" s="31" t="s">
        <v>2793</v>
      </c>
      <c r="H1127" s="24" t="s">
        <v>2246</v>
      </c>
      <c r="I1127" s="32" t="s">
        <v>2223</v>
      </c>
      <c r="J1127" s="23" t="s">
        <v>1861</v>
      </c>
      <c r="K1127" s="292">
        <v>1</v>
      </c>
    </row>
    <row r="1128" spans="1:11" ht="15" customHeight="1" x14ac:dyDescent="0.4">
      <c r="A1128" s="23" t="str">
        <v>脆弱X症候群</v>
      </c>
      <c r="B1128" s="23" t="str">
        <v>シート8　（シート9～10には記入しない）</v>
      </c>
      <c r="C1128" s="24" t="str">
        <v>病弱</v>
      </c>
      <c r="D1128" s="24" t="str">
        <v>なし</v>
      </c>
      <c r="G1128" s="31" t="s">
        <v>917</v>
      </c>
      <c r="H1128" s="24" t="s">
        <v>2246</v>
      </c>
      <c r="I1128" s="32" t="s">
        <v>2223</v>
      </c>
      <c r="J1128" s="23" t="s">
        <v>1861</v>
      </c>
      <c r="K1128" s="292">
        <v>1</v>
      </c>
    </row>
    <row r="1129" spans="1:11" ht="15" customHeight="1" x14ac:dyDescent="0.4">
      <c r="A1129" s="23" t="str">
        <v>脆弱X症候群関連疾患</v>
      </c>
      <c r="B1129" s="23" t="str">
        <v>シート8　（シート9～10には記入しない）</v>
      </c>
      <c r="C1129" s="24" t="str">
        <v>病弱</v>
      </c>
      <c r="D1129" s="24" t="str">
        <v>なし</v>
      </c>
      <c r="G1129" s="31" t="s">
        <v>918</v>
      </c>
      <c r="H1129" s="24" t="s">
        <v>2246</v>
      </c>
      <c r="I1129" s="32" t="s">
        <v>2223</v>
      </c>
      <c r="J1129" s="23" t="s">
        <v>1861</v>
      </c>
      <c r="K1129" s="292">
        <v>1</v>
      </c>
    </row>
    <row r="1130" spans="1:11" ht="15" customHeight="1" x14ac:dyDescent="0.4">
      <c r="A1130" s="23" t="str">
        <v>脊髄空洞症</v>
      </c>
      <c r="B1130" s="23" t="str">
        <v>シート8　（シート9～10には記入しない）</v>
      </c>
      <c r="C1130" s="24" t="str">
        <v>病弱</v>
      </c>
      <c r="D1130" s="24" t="str">
        <v>なし</v>
      </c>
      <c r="G1130" s="31" t="s">
        <v>922</v>
      </c>
      <c r="H1130" s="24" t="s">
        <v>2246</v>
      </c>
      <c r="I1130" s="32" t="s">
        <v>2223</v>
      </c>
      <c r="J1130" s="23" t="s">
        <v>1861</v>
      </c>
      <c r="K1130" s="292">
        <v>1</v>
      </c>
    </row>
    <row r="1131" spans="1:11" ht="15" customHeight="1" x14ac:dyDescent="0.4">
      <c r="A1131" s="23" t="str">
        <v>先天異常症候群</v>
      </c>
      <c r="B1131" s="23" t="str">
        <v>シート8　（シート9～10には記入しない）</v>
      </c>
      <c r="C1131" s="24" t="str">
        <v>病弱</v>
      </c>
      <c r="D1131" s="24" t="str">
        <v>なし</v>
      </c>
      <c r="G1131" s="31" t="s">
        <v>938</v>
      </c>
      <c r="H1131" s="24" t="s">
        <v>2246</v>
      </c>
      <c r="I1131" s="32" t="s">
        <v>2223</v>
      </c>
      <c r="J1131" s="23" t="s">
        <v>1861</v>
      </c>
      <c r="K1131" s="292">
        <v>1</v>
      </c>
    </row>
    <row r="1132" spans="1:11" ht="15" customHeight="1" x14ac:dyDescent="0.4">
      <c r="A1132" s="23" t="str">
        <v>先天性核上性球麻痺</v>
      </c>
      <c r="B1132" s="23" t="str">
        <v>シート8　（シート9～10には記入しない）</v>
      </c>
      <c r="C1132" s="24" t="str">
        <v>病弱</v>
      </c>
      <c r="D1132" s="24" t="str">
        <v>なし</v>
      </c>
      <c r="G1132" s="31" t="s">
        <v>953</v>
      </c>
      <c r="H1132" s="24" t="s">
        <v>2246</v>
      </c>
      <c r="I1132" s="32" t="s">
        <v>2223</v>
      </c>
      <c r="J1132" s="23" t="s">
        <v>1861</v>
      </c>
      <c r="K1132" s="292">
        <v>1</v>
      </c>
    </row>
    <row r="1133" spans="1:11" ht="15" customHeight="1" x14ac:dyDescent="0.4">
      <c r="A1133" s="23" t="str">
        <v>先天性筋無力症候群</v>
      </c>
      <c r="B1133" s="23" t="str">
        <v>シート8　（シート9～10には記入しない）</v>
      </c>
      <c r="C1133" s="24" t="str">
        <v>病弱</v>
      </c>
      <c r="D1133" s="24" t="str">
        <v>なし</v>
      </c>
      <c r="G1133" s="31" t="s">
        <v>959</v>
      </c>
      <c r="H1133" s="24" t="s">
        <v>2246</v>
      </c>
      <c r="I1133" s="32" t="s">
        <v>2223</v>
      </c>
      <c r="J1133" s="23" t="s">
        <v>1861</v>
      </c>
      <c r="K1133" s="292">
        <v>1</v>
      </c>
    </row>
    <row r="1134" spans="1:11" ht="15" customHeight="1" x14ac:dyDescent="0.4">
      <c r="A1134" s="23" t="str">
        <v>先天性側弯症</v>
      </c>
      <c r="B1134" s="23" t="str">
        <v>シート8　（シート9～10には記入しない）</v>
      </c>
      <c r="C1134" s="24" t="str">
        <v>病弱</v>
      </c>
      <c r="D1134" s="24" t="str">
        <v>なし</v>
      </c>
      <c r="G1134" s="31" t="s">
        <v>1850</v>
      </c>
      <c r="H1134" s="24" t="s">
        <v>2246</v>
      </c>
      <c r="I1134" s="32" t="s">
        <v>2223</v>
      </c>
      <c r="J1134" s="23" t="s">
        <v>1861</v>
      </c>
      <c r="K1134" s="292">
        <v>1</v>
      </c>
    </row>
    <row r="1135" spans="1:11" ht="15" customHeight="1" x14ac:dyDescent="0.4">
      <c r="A1135" s="23" t="str">
        <v>先天性側湾症</v>
      </c>
      <c r="B1135" s="23" t="str">
        <v>シート8　（シート9～10には記入しない）</v>
      </c>
      <c r="C1135" s="24" t="str">
        <v>病弱</v>
      </c>
      <c r="D1135" s="24" t="str">
        <v>なし</v>
      </c>
      <c r="G1135" s="31" t="s">
        <v>2381</v>
      </c>
      <c r="H1135" s="24" t="s">
        <v>2246</v>
      </c>
      <c r="I1135" s="32" t="s">
        <v>2223</v>
      </c>
      <c r="J1135" s="23" t="s">
        <v>1861</v>
      </c>
      <c r="K1135" s="292">
        <v>1</v>
      </c>
    </row>
    <row r="1136" spans="1:11" ht="15" customHeight="1" x14ac:dyDescent="0.4">
      <c r="A1136" s="23" t="str">
        <v>全身性アミロイドーシス</v>
      </c>
      <c r="B1136" s="23" t="str">
        <v>シート8　（シート9～10には記入しない）</v>
      </c>
      <c r="C1136" s="24" t="str">
        <v>病弱</v>
      </c>
      <c r="D1136" s="24" t="str">
        <v>なし</v>
      </c>
      <c r="G1136" s="31" t="s">
        <v>1005</v>
      </c>
      <c r="H1136" s="24" t="s">
        <v>2246</v>
      </c>
      <c r="I1136" s="32" t="s">
        <v>2223</v>
      </c>
      <c r="J1136" s="23" t="s">
        <v>1861</v>
      </c>
      <c r="K1136" s="292">
        <v>1</v>
      </c>
    </row>
    <row r="1137" spans="1:11" ht="15" customHeight="1" x14ac:dyDescent="0.4">
      <c r="A1137" s="23" t="str">
        <v>多系統萎縮症</v>
      </c>
      <c r="B1137" s="23" t="str">
        <v>シート8　（シート9～10には記入しない）</v>
      </c>
      <c r="C1137" s="24" t="str">
        <v>病弱</v>
      </c>
      <c r="D1137" s="24" t="str">
        <v>なし</v>
      </c>
      <c r="G1137" s="24" t="s">
        <v>1031</v>
      </c>
      <c r="H1137" s="24" t="s">
        <v>2246</v>
      </c>
      <c r="I1137" s="32" t="s">
        <v>2223</v>
      </c>
      <c r="J1137" s="23" t="s">
        <v>1861</v>
      </c>
      <c r="K1137" s="292">
        <v>1</v>
      </c>
    </row>
    <row r="1138" spans="1:11" ht="15" customHeight="1" x14ac:dyDescent="0.4">
      <c r="A1138" s="23" t="str">
        <v>大動脈炎症候群</v>
      </c>
      <c r="B1138" s="23" t="str">
        <v>シート8　（シート9～10には記入しない）</v>
      </c>
      <c r="C1138" s="24" t="str">
        <v>病弱</v>
      </c>
      <c r="D1138" s="24" t="str">
        <v>なし</v>
      </c>
      <c r="G1138" s="31" t="s">
        <v>1065</v>
      </c>
      <c r="H1138" s="24" t="s">
        <v>2246</v>
      </c>
      <c r="I1138" s="32" t="s">
        <v>2223</v>
      </c>
      <c r="J1138" s="23" t="s">
        <v>1861</v>
      </c>
      <c r="K1138" s="292">
        <v>1</v>
      </c>
    </row>
    <row r="1139" spans="1:11" ht="15" customHeight="1" x14ac:dyDescent="0.4">
      <c r="A1139" s="23" t="str">
        <v>大脳皮質基底核変性症</v>
      </c>
      <c r="B1139" s="23" t="str">
        <v>シート8　（シート9～10には記入しない）</v>
      </c>
      <c r="C1139" s="24" t="str">
        <v>病弱</v>
      </c>
      <c r="D1139" s="24" t="str">
        <v>なし</v>
      </c>
      <c r="G1139" s="31" t="s">
        <v>1077</v>
      </c>
      <c r="H1139" s="24" t="s">
        <v>2246</v>
      </c>
      <c r="I1139" s="32" t="s">
        <v>2223</v>
      </c>
      <c r="J1139" s="23" t="s">
        <v>1861</v>
      </c>
      <c r="K1139" s="292">
        <v>1</v>
      </c>
    </row>
    <row r="1140" spans="1:11" ht="15" customHeight="1" x14ac:dyDescent="0.4">
      <c r="A1140" s="23" t="str">
        <v>第14番染色体父親性ダイソミー症候群</v>
      </c>
      <c r="B1140" s="23" t="str">
        <v>シート8　（シート9～10には記入しない）</v>
      </c>
      <c r="C1140" s="24" t="str">
        <v>病弱</v>
      </c>
      <c r="D1140" s="24" t="str">
        <v>なし</v>
      </c>
      <c r="G1140" s="31" t="s">
        <v>2382</v>
      </c>
      <c r="H1140" s="24" t="s">
        <v>2246</v>
      </c>
      <c r="I1140" s="32" t="s">
        <v>2223</v>
      </c>
      <c r="J1140" s="23" t="s">
        <v>1861</v>
      </c>
      <c r="K1140" s="292">
        <v>1</v>
      </c>
    </row>
    <row r="1141" spans="1:11" ht="15" customHeight="1" x14ac:dyDescent="0.4">
      <c r="A1141" s="23" t="str">
        <v>第V因子欠乏症</v>
      </c>
      <c r="B1141" s="23" t="str">
        <v>シート8　（シート9～10には記入しない）</v>
      </c>
      <c r="C1141" s="24" t="str">
        <v>病弱</v>
      </c>
      <c r="D1141" s="24" t="str">
        <v>なし</v>
      </c>
      <c r="G1141" s="24" t="s">
        <v>1083</v>
      </c>
      <c r="H1141" s="24" t="s">
        <v>2246</v>
      </c>
      <c r="I1141" s="32" t="s">
        <v>2223</v>
      </c>
      <c r="J1141" s="23" t="s">
        <v>1861</v>
      </c>
      <c r="K1141" s="292">
        <v>1</v>
      </c>
    </row>
    <row r="1142" spans="1:11" ht="15" customHeight="1" x14ac:dyDescent="0.4">
      <c r="A1142" s="23" t="str">
        <v>第XⅢ因子欠乏症</v>
      </c>
      <c r="B1142" s="23" t="str">
        <v>シート8　（シート9～10には記入しない）</v>
      </c>
      <c r="C1142" s="24" t="str">
        <v>病弱</v>
      </c>
      <c r="D1142" s="24" t="str">
        <v>なし</v>
      </c>
      <c r="G1142" s="24" t="s">
        <v>1084</v>
      </c>
      <c r="H1142" s="24" t="s">
        <v>2246</v>
      </c>
      <c r="I1142" s="32" t="s">
        <v>2223</v>
      </c>
      <c r="J1142" s="23" t="s">
        <v>1861</v>
      </c>
      <c r="K1142" s="292">
        <v>1</v>
      </c>
    </row>
    <row r="1143" spans="1:11" ht="15" customHeight="1" x14ac:dyDescent="0.4">
      <c r="A1143" s="23" t="str">
        <v>第X因子欠乏症</v>
      </c>
      <c r="B1143" s="23" t="str">
        <v>シート8　（シート9～10には記入しない）</v>
      </c>
      <c r="C1143" s="24" t="str">
        <v>病弱</v>
      </c>
      <c r="D1143" s="24" t="str">
        <v>なし</v>
      </c>
      <c r="G1143" s="31" t="s">
        <v>1085</v>
      </c>
      <c r="H1143" s="24" t="s">
        <v>2246</v>
      </c>
      <c r="I1143" s="32" t="s">
        <v>2223</v>
      </c>
      <c r="J1143" s="23" t="s">
        <v>1861</v>
      </c>
      <c r="K1143" s="292">
        <v>1</v>
      </c>
    </row>
    <row r="1144" spans="1:11" ht="15" customHeight="1" x14ac:dyDescent="0.4">
      <c r="A1144" s="23" t="str">
        <v>短鎖アシルCoA脱水素酵素欠損症</v>
      </c>
      <c r="B1144" s="23" t="str">
        <v>シート8　（シート9～10には記入しない）</v>
      </c>
      <c r="C1144" s="24" t="str">
        <v>病弱</v>
      </c>
      <c r="D1144" s="24" t="str">
        <v>なし</v>
      </c>
      <c r="G1144" s="24" t="s">
        <v>1088</v>
      </c>
      <c r="H1144" s="24" t="s">
        <v>2246</v>
      </c>
      <c r="I1144" s="32" t="s">
        <v>2223</v>
      </c>
      <c r="J1144" s="23" t="s">
        <v>1861</v>
      </c>
      <c r="K1144" s="292">
        <v>1</v>
      </c>
    </row>
    <row r="1145" spans="1:11" ht="15" customHeight="1" x14ac:dyDescent="0.4">
      <c r="A1145" s="23" t="str">
        <v>中鎖アシルCoA脱水素酵素欠損症</v>
      </c>
      <c r="B1145" s="23" t="str">
        <v>シート8　（シート9～10には記入しない）</v>
      </c>
      <c r="C1145" s="24" t="str">
        <v>病弱</v>
      </c>
      <c r="D1145" s="24" t="str">
        <v>なし</v>
      </c>
      <c r="G1145" s="24" t="s">
        <v>1094</v>
      </c>
      <c r="H1145" s="24" t="s">
        <v>2246</v>
      </c>
      <c r="I1145" s="32" t="s">
        <v>2223</v>
      </c>
      <c r="J1145" s="23" t="s">
        <v>1861</v>
      </c>
      <c r="K1145" s="292">
        <v>1</v>
      </c>
    </row>
    <row r="1146" spans="1:11" ht="15" customHeight="1" x14ac:dyDescent="0.4">
      <c r="A1146" s="23" t="str">
        <v>中枢神経系原始神経外胚葉性腫瘍</v>
      </c>
      <c r="B1146" s="23" t="str">
        <v>シート8　（シート9～10には記入しない）</v>
      </c>
      <c r="C1146" s="24" t="str">
        <v>病弱</v>
      </c>
      <c r="D1146" s="24" t="str">
        <v>なし</v>
      </c>
      <c r="G1146" s="31" t="s">
        <v>1096</v>
      </c>
      <c r="H1146" s="24" t="s">
        <v>2246</v>
      </c>
      <c r="I1146" s="32" t="s">
        <v>2223</v>
      </c>
      <c r="J1146" s="23" t="s">
        <v>1861</v>
      </c>
      <c r="K1146" s="292">
        <v>1</v>
      </c>
    </row>
    <row r="1147" spans="1:11" ht="15" customHeight="1" x14ac:dyDescent="0.4">
      <c r="A1147" s="23" t="str">
        <v>天疱瘡</v>
      </c>
      <c r="B1147" s="23" t="str">
        <v>シート8　（シート9～10には記入しない）</v>
      </c>
      <c r="C1147" s="24" t="str">
        <v>病弱</v>
      </c>
      <c r="D1147" s="24" t="str">
        <v>なし</v>
      </c>
      <c r="G1147" s="31" t="s">
        <v>1128</v>
      </c>
      <c r="H1147" s="24" t="s">
        <v>2246</v>
      </c>
      <c r="I1147" s="32" t="s">
        <v>2223</v>
      </c>
      <c r="J1147" s="23" t="s">
        <v>1861</v>
      </c>
      <c r="K1147" s="292">
        <v>1</v>
      </c>
    </row>
    <row r="1148" spans="1:11" ht="15" customHeight="1" x14ac:dyDescent="0.4">
      <c r="A1148" s="23" t="str">
        <v>糖原病</v>
      </c>
      <c r="B1148" s="23" t="str">
        <v>シート8　（シート9～10には記入しない）</v>
      </c>
      <c r="C1148" s="24" t="str">
        <v>病弱</v>
      </c>
      <c r="D1148" s="24" t="str">
        <v>なし</v>
      </c>
      <c r="G1148" s="31" t="s">
        <v>1133</v>
      </c>
      <c r="H1148" s="24" t="s">
        <v>2246</v>
      </c>
      <c r="I1148" s="32" t="s">
        <v>2223</v>
      </c>
      <c r="J1148" s="23" t="s">
        <v>1861</v>
      </c>
      <c r="K1148" s="292">
        <v>1</v>
      </c>
    </row>
    <row r="1149" spans="1:11" ht="15" customHeight="1" x14ac:dyDescent="0.4">
      <c r="A1149" s="23" t="str">
        <v>糖尿病</v>
      </c>
      <c r="B1149" s="23" t="str">
        <v>シート8　（シート9～10には記入しない）</v>
      </c>
      <c r="C1149" s="24" t="str">
        <v>病弱</v>
      </c>
      <c r="D1149" s="24" t="str">
        <v>なし</v>
      </c>
      <c r="G1149" s="31" t="s">
        <v>1135</v>
      </c>
      <c r="H1149" s="24" t="s">
        <v>2246</v>
      </c>
      <c r="I1149" s="32" t="s">
        <v>2223</v>
      </c>
      <c r="J1149" s="23" t="s">
        <v>1861</v>
      </c>
      <c r="K1149" s="292">
        <v>1</v>
      </c>
    </row>
    <row r="1150" spans="1:11" ht="15" customHeight="1" x14ac:dyDescent="0.4">
      <c r="A1150" s="23" t="str">
        <v>特発性拡張型心筋症</v>
      </c>
      <c r="B1150" s="23" t="str">
        <v>シート8　（シート9～10には記入しない）</v>
      </c>
      <c r="C1150" s="24" t="str">
        <v>病弱</v>
      </c>
      <c r="D1150" s="24" t="str">
        <v>なし</v>
      </c>
      <c r="G1150" s="24" t="s">
        <v>1151</v>
      </c>
      <c r="H1150" s="24" t="s">
        <v>2246</v>
      </c>
      <c r="I1150" s="32" t="s">
        <v>2223</v>
      </c>
      <c r="J1150" s="23" t="s">
        <v>1861</v>
      </c>
      <c r="K1150" s="292">
        <v>1</v>
      </c>
    </row>
    <row r="1151" spans="1:11" ht="15" customHeight="1" x14ac:dyDescent="0.4">
      <c r="A1151" s="23" t="str">
        <v>特発性基底核石灰化症</v>
      </c>
      <c r="B1151" s="23" t="str">
        <v>シート8　（シート9～10には記入しない）</v>
      </c>
      <c r="C1151" s="24" t="str">
        <v>病弱</v>
      </c>
      <c r="D1151" s="24" t="str">
        <v>なし</v>
      </c>
      <c r="G1151" s="31" t="s">
        <v>1153</v>
      </c>
      <c r="H1151" s="24" t="s">
        <v>2246</v>
      </c>
      <c r="I1151" s="32" t="s">
        <v>2223</v>
      </c>
      <c r="J1151" s="23" t="s">
        <v>1861</v>
      </c>
      <c r="K1151" s="292">
        <v>1</v>
      </c>
    </row>
    <row r="1152" spans="1:11" ht="15" customHeight="1" x14ac:dyDescent="0.4">
      <c r="A1152" s="23" t="str">
        <v>特発性血小板減少性紫斑病</v>
      </c>
      <c r="B1152" s="23" t="str">
        <v>シート8　（シート9～10には記入しない）</v>
      </c>
      <c r="C1152" s="24" t="str">
        <v>病弱</v>
      </c>
      <c r="D1152" s="24" t="str">
        <v>なし</v>
      </c>
      <c r="G1152" s="31" t="s">
        <v>1154</v>
      </c>
      <c r="H1152" s="24" t="s">
        <v>2246</v>
      </c>
      <c r="I1152" s="32" t="s">
        <v>2223</v>
      </c>
      <c r="J1152" s="23" t="s">
        <v>1861</v>
      </c>
      <c r="K1152" s="292">
        <v>1</v>
      </c>
    </row>
    <row r="1153" spans="1:11" ht="15" customHeight="1" x14ac:dyDescent="0.4">
      <c r="A1153" s="23" t="str">
        <v>特発性大腿骨頭壊死症</v>
      </c>
      <c r="B1153" s="23" t="str">
        <v>シート8　（シート9～10には記入しない）</v>
      </c>
      <c r="C1153" s="24" t="str">
        <v>病弱</v>
      </c>
      <c r="D1153" s="24" t="str">
        <v>なし</v>
      </c>
      <c r="G1153" s="31" t="s">
        <v>1158</v>
      </c>
      <c r="H1153" s="24" t="s">
        <v>2246</v>
      </c>
      <c r="I1153" s="32" t="s">
        <v>2223</v>
      </c>
      <c r="J1153" s="23" t="s">
        <v>1861</v>
      </c>
      <c r="K1153" s="292">
        <v>1</v>
      </c>
    </row>
    <row r="1154" spans="1:11" ht="15" customHeight="1" x14ac:dyDescent="0.4">
      <c r="A1154" s="23" t="str">
        <v>特発性門脈圧亢進症</v>
      </c>
      <c r="B1154" s="23" t="str">
        <v>シート8　（シート9～10には記入しない）</v>
      </c>
      <c r="C1154" s="24" t="str">
        <v>病弱</v>
      </c>
      <c r="D1154" s="24" t="str">
        <v>なし</v>
      </c>
      <c r="G1154" s="31" t="s">
        <v>1162</v>
      </c>
      <c r="H1154" s="24" t="s">
        <v>2246</v>
      </c>
      <c r="I1154" s="32" t="s">
        <v>2223</v>
      </c>
      <c r="J1154" s="23" t="s">
        <v>1861</v>
      </c>
      <c r="K1154" s="292">
        <v>1</v>
      </c>
    </row>
    <row r="1155" spans="1:11" ht="15" customHeight="1" x14ac:dyDescent="0.4">
      <c r="A1155" s="23" t="str">
        <v>HTRA1関連脳小血管病</v>
      </c>
      <c r="B1155" s="23" t="str">
        <v>シート8　（シート9～10には記入しない）</v>
      </c>
      <c r="C1155" s="24" t="str">
        <v>病弱</v>
      </c>
      <c r="D1155" s="24" t="str">
        <v>なし</v>
      </c>
      <c r="G1155" s="31" t="s">
        <v>2794</v>
      </c>
      <c r="H1155" s="24" t="s">
        <v>2246</v>
      </c>
      <c r="I1155" s="32" t="s">
        <v>2223</v>
      </c>
      <c r="J1155" s="23" t="s">
        <v>1861</v>
      </c>
      <c r="K1155" s="292">
        <v>1</v>
      </c>
    </row>
    <row r="1156" spans="1:11" ht="15" customHeight="1" x14ac:dyDescent="0.4">
      <c r="A1156" s="23" t="str">
        <v>脳表ヘモジデリン沈着症</v>
      </c>
      <c r="B1156" s="23" t="str">
        <v>シート8　（シート9～10には記入しない）</v>
      </c>
      <c r="C1156" s="24" t="str">
        <v>病弱</v>
      </c>
      <c r="D1156" s="24" t="str">
        <v>なし</v>
      </c>
      <c r="G1156" s="31" t="s">
        <v>1205</v>
      </c>
      <c r="H1156" s="24" t="s">
        <v>2246</v>
      </c>
      <c r="I1156" s="32" t="s">
        <v>2223</v>
      </c>
      <c r="J1156" s="23" t="s">
        <v>1861</v>
      </c>
      <c r="K1156" s="292">
        <v>1</v>
      </c>
    </row>
    <row r="1157" spans="1:11" ht="15" customHeight="1" x14ac:dyDescent="0.4">
      <c r="A1157" s="23" t="str">
        <v>肺静脈閉塞症</v>
      </c>
      <c r="B1157" s="23" t="str">
        <v>シート8　（シート9～10には記入しない）</v>
      </c>
      <c r="C1157" s="24" t="str">
        <v>病弱</v>
      </c>
      <c r="D1157" s="24" t="str">
        <v>なし</v>
      </c>
      <c r="G1157" s="31" t="s">
        <v>1211</v>
      </c>
      <c r="H1157" s="24" t="s">
        <v>2246</v>
      </c>
      <c r="I1157" s="32" t="s">
        <v>2223</v>
      </c>
      <c r="J1157" s="23" t="s">
        <v>1861</v>
      </c>
      <c r="K1157" s="292">
        <v>1</v>
      </c>
    </row>
    <row r="1158" spans="1:11" ht="15" customHeight="1" x14ac:dyDescent="0.4">
      <c r="A1158" s="23" t="str">
        <v>肺毛細血管腫症</v>
      </c>
      <c r="B1158" s="23" t="str">
        <v>シート8　（シート9～10には記入しない）</v>
      </c>
      <c r="C1158" s="24" t="str">
        <v>病弱</v>
      </c>
      <c r="D1158" s="24" t="str">
        <v>なし</v>
      </c>
      <c r="G1158" s="24" t="s">
        <v>1222</v>
      </c>
      <c r="H1158" s="24" t="s">
        <v>2246</v>
      </c>
      <c r="I1158" s="32" t="s">
        <v>2223</v>
      </c>
      <c r="J1158" s="23" t="s">
        <v>1861</v>
      </c>
      <c r="K1158" s="292">
        <v>1</v>
      </c>
    </row>
    <row r="1159" spans="1:11" ht="15" customHeight="1" x14ac:dyDescent="0.4">
      <c r="A1159" s="23" t="str">
        <v>白質消失病</v>
      </c>
      <c r="B1159" s="23" t="str">
        <v>シート8　（シート9～10には記入しない）</v>
      </c>
      <c r="C1159" s="24" t="str">
        <v>病弱</v>
      </c>
      <c r="D1159" s="24" t="str">
        <v>なし</v>
      </c>
      <c r="G1159" s="31" t="s">
        <v>1226</v>
      </c>
      <c r="H1159" s="24" t="s">
        <v>2246</v>
      </c>
      <c r="I1159" s="32" t="s">
        <v>2223</v>
      </c>
      <c r="J1159" s="23" t="s">
        <v>1861</v>
      </c>
      <c r="K1159" s="292">
        <v>1</v>
      </c>
    </row>
    <row r="1160" spans="1:11" ht="15" customHeight="1" x14ac:dyDescent="0.4">
      <c r="A1160" s="23" t="str">
        <v>皮質下梗塞と白質脳症を伴う常染色体優性脳動脈症</v>
      </c>
      <c r="B1160" s="23" t="str">
        <v>シート8　（シート9～10には記入しない）</v>
      </c>
      <c r="C1160" s="24" t="str">
        <v>病弱</v>
      </c>
      <c r="D1160" s="24" t="str">
        <v>なし</v>
      </c>
      <c r="G1160" s="31" t="s">
        <v>1243</v>
      </c>
      <c r="H1160" s="24" t="s">
        <v>2246</v>
      </c>
      <c r="I1160" s="32" t="s">
        <v>2223</v>
      </c>
      <c r="J1160" s="23" t="s">
        <v>1861</v>
      </c>
      <c r="K1160" s="292">
        <v>1</v>
      </c>
    </row>
    <row r="1161" spans="1:11" ht="15" customHeight="1" x14ac:dyDescent="0.4">
      <c r="A1161" s="23" t="str">
        <v>非ジストロフィー性ミオトニー症候群</v>
      </c>
      <c r="B1161" s="23" t="str">
        <v>シート8　（シート9～10には記入しない）</v>
      </c>
      <c r="C1161" s="24" t="str">
        <v>病弱</v>
      </c>
      <c r="D1161" s="24" t="str">
        <v>なし</v>
      </c>
      <c r="G1161" s="24" t="s">
        <v>1250</v>
      </c>
      <c r="H1161" s="24" t="s">
        <v>2246</v>
      </c>
      <c r="I1161" s="32" t="s">
        <v>2223</v>
      </c>
      <c r="J1161" s="23" t="s">
        <v>1861</v>
      </c>
      <c r="K1161" s="292">
        <v>1</v>
      </c>
    </row>
    <row r="1162" spans="1:11" ht="15" customHeight="1" x14ac:dyDescent="0.4">
      <c r="A1162" s="23" t="str">
        <v>非定型奇形腫様ラブドイド腫瘍</v>
      </c>
      <c r="B1162" s="23" t="str">
        <v>シート8　（シート9～10には記入しない）</v>
      </c>
      <c r="C1162" s="24" t="str">
        <v>病弱</v>
      </c>
      <c r="D1162" s="24" t="str">
        <v>なし</v>
      </c>
      <c r="G1162" s="24" t="s">
        <v>1252</v>
      </c>
      <c r="H1162" s="24" t="s">
        <v>2246</v>
      </c>
      <c r="I1162" s="32" t="s">
        <v>2223</v>
      </c>
      <c r="J1162" s="23" t="s">
        <v>1861</v>
      </c>
      <c r="K1162" s="292">
        <v>1</v>
      </c>
    </row>
    <row r="1163" spans="1:11" ht="15" customHeight="1" x14ac:dyDescent="0.4">
      <c r="A1163" s="23" t="str">
        <v>封入体筋炎</v>
      </c>
      <c r="B1163" s="23" t="str">
        <v>シート8　（シート9～10には記入しない）</v>
      </c>
      <c r="C1163" s="24" t="str">
        <v>病弱</v>
      </c>
      <c r="D1163" s="24" t="str">
        <v>なし</v>
      </c>
      <c r="G1163" s="24" t="s">
        <v>1280</v>
      </c>
      <c r="H1163" s="24" t="s">
        <v>2246</v>
      </c>
      <c r="I1163" s="32" t="s">
        <v>2223</v>
      </c>
      <c r="J1163" s="23" t="s">
        <v>1861</v>
      </c>
      <c r="K1163" s="292">
        <v>1</v>
      </c>
    </row>
    <row r="1164" spans="1:11" ht="15" customHeight="1" x14ac:dyDescent="0.4">
      <c r="A1164" s="23" t="str">
        <v>片側痙攣・片麻痺・てんかん症候群</v>
      </c>
      <c r="B1164" s="23" t="str">
        <v>シート8　（シート9～10には記入しない）</v>
      </c>
      <c r="C1164" s="24" t="str">
        <v>病弱</v>
      </c>
      <c r="D1164" s="24" t="str">
        <v>なし</v>
      </c>
      <c r="G1164" s="31" t="s">
        <v>1304</v>
      </c>
      <c r="H1164" s="24" t="s">
        <v>2246</v>
      </c>
      <c r="I1164" s="32" t="s">
        <v>2223</v>
      </c>
      <c r="J1164" s="23" t="s">
        <v>1861</v>
      </c>
      <c r="K1164" s="292">
        <v>1</v>
      </c>
    </row>
    <row r="1165" spans="1:11" ht="15" customHeight="1" x14ac:dyDescent="0.4">
      <c r="A1165" s="23" t="str">
        <v>芳香族L-アミノ酸脱炭酸酵素欠損症</v>
      </c>
      <c r="B1165" s="23" t="str">
        <v>シート8　（シート9～10には記入しない）</v>
      </c>
      <c r="C1165" s="24" t="str">
        <v>病弱</v>
      </c>
      <c r="D1165" s="24" t="str">
        <v>なし</v>
      </c>
      <c r="G1165" s="24" t="s">
        <v>1309</v>
      </c>
      <c r="H1165" s="24" t="s">
        <v>2246</v>
      </c>
      <c r="I1165" s="32" t="s">
        <v>2223</v>
      </c>
      <c r="J1165" s="23" t="s">
        <v>1861</v>
      </c>
      <c r="K1165" s="292">
        <v>1</v>
      </c>
    </row>
    <row r="1166" spans="1:11" ht="15" customHeight="1" x14ac:dyDescent="0.4">
      <c r="A1166" s="23" t="str">
        <v>乏突起膠腫</v>
      </c>
      <c r="B1166" s="23" t="str">
        <v>シート8　（シート9～10には記入しない）</v>
      </c>
      <c r="C1166" s="24" t="str">
        <v>病弱</v>
      </c>
      <c r="D1166" s="24" t="str">
        <v>なし</v>
      </c>
      <c r="G1166" s="24" t="s">
        <v>1311</v>
      </c>
      <c r="H1166" s="24" t="s">
        <v>2246</v>
      </c>
      <c r="I1166" s="32" t="s">
        <v>2223</v>
      </c>
      <c r="J1166" s="23" t="s">
        <v>1861</v>
      </c>
      <c r="K1166" s="292">
        <v>1</v>
      </c>
    </row>
    <row r="1167" spans="1:11" ht="15" customHeight="1" x14ac:dyDescent="0.4">
      <c r="A1167" s="23" t="str">
        <v>慢性の経過をたどる好中球減少症</v>
      </c>
      <c r="B1167" s="23" t="str">
        <v>シート8　（シート9～10には記入しない）</v>
      </c>
      <c r="C1167" s="24" t="str">
        <v>病弱</v>
      </c>
      <c r="D1167" s="24" t="str">
        <v>なし</v>
      </c>
      <c r="G1167" s="24" t="s">
        <v>1318</v>
      </c>
      <c r="H1167" s="24" t="s">
        <v>2246</v>
      </c>
      <c r="I1167" s="32" t="s">
        <v>2223</v>
      </c>
      <c r="J1167" s="23" t="s">
        <v>1861</v>
      </c>
      <c r="K1167" s="292">
        <v>1</v>
      </c>
    </row>
    <row r="1168" spans="1:11" ht="15" customHeight="1" x14ac:dyDescent="0.4">
      <c r="A1168" s="23" t="str">
        <v>慢性血栓塞栓性肺高血圧症</v>
      </c>
      <c r="B1168" s="23" t="str">
        <v>シート8　（シート9～10には記入しない）</v>
      </c>
      <c r="C1168" s="24" t="str">
        <v>病弱</v>
      </c>
      <c r="D1168" s="24" t="str">
        <v>なし</v>
      </c>
      <c r="G1168" s="24" t="s">
        <v>1324</v>
      </c>
      <c r="H1168" s="24" t="s">
        <v>2246</v>
      </c>
      <c r="I1168" s="32" t="s">
        <v>2223</v>
      </c>
      <c r="J1168" s="23" t="s">
        <v>1861</v>
      </c>
      <c r="K1168" s="292">
        <v>1</v>
      </c>
    </row>
    <row r="1169" spans="1:11" ht="15" customHeight="1" x14ac:dyDescent="0.4">
      <c r="A1169" s="23" t="str">
        <v>慢性甲状腺炎</v>
      </c>
      <c r="B1169" s="23" t="str">
        <v>シート8　（シート9～10には記入しない）</v>
      </c>
      <c r="C1169" s="24" t="str">
        <v>病弱</v>
      </c>
      <c r="D1169" s="24" t="str">
        <v>なし</v>
      </c>
      <c r="G1169" s="31" t="s">
        <v>1325</v>
      </c>
      <c r="H1169" s="24" t="s">
        <v>2246</v>
      </c>
      <c r="I1169" s="32" t="s">
        <v>2223</v>
      </c>
      <c r="J1169" s="23" t="s">
        <v>1861</v>
      </c>
      <c r="K1169" s="292">
        <v>1</v>
      </c>
    </row>
    <row r="1170" spans="1:11" ht="15" customHeight="1" x14ac:dyDescent="0.4">
      <c r="A1170" s="23" t="str">
        <v>慢性突発性偽性腸閉塞</v>
      </c>
      <c r="B1170" s="23" t="str">
        <v>シート8　（シート9～10には記入しない）</v>
      </c>
      <c r="C1170" s="24" t="str">
        <v>病弱</v>
      </c>
      <c r="D1170" s="24" t="str">
        <v>なし</v>
      </c>
      <c r="G1170" s="24" t="s">
        <v>1334</v>
      </c>
      <c r="H1170" s="24" t="s">
        <v>2246</v>
      </c>
      <c r="I1170" s="32" t="s">
        <v>2223</v>
      </c>
      <c r="J1170" s="23" t="s">
        <v>1861</v>
      </c>
      <c r="K1170" s="292">
        <v>1</v>
      </c>
    </row>
    <row r="1171" spans="1:11" ht="15" customHeight="1" x14ac:dyDescent="0.4">
      <c r="A1171" s="23" t="str">
        <v>無虹彩症</v>
      </c>
      <c r="B1171" s="23" t="str">
        <v>シート8　（シート9～10には記入しない）</v>
      </c>
      <c r="C1171" s="24" t="str">
        <v>病弱</v>
      </c>
      <c r="D1171" s="24" t="str">
        <v>なし</v>
      </c>
      <c r="G1171" s="24" t="s">
        <v>1361</v>
      </c>
      <c r="H1171" s="24" t="s">
        <v>2246</v>
      </c>
      <c r="I1171" s="32" t="s">
        <v>2223</v>
      </c>
      <c r="J1171" s="23" t="s">
        <v>1861</v>
      </c>
      <c r="K1171" s="292">
        <v>1</v>
      </c>
    </row>
    <row r="1172" spans="1:11" ht="15" customHeight="1" x14ac:dyDescent="0.4">
      <c r="A1172" s="23" t="str">
        <v>網膜色素変性症</v>
      </c>
      <c r="B1172" s="23" t="str">
        <v>シート8　（シート9～10には記入しない）</v>
      </c>
      <c r="C1172" s="24" t="str">
        <v>病弱</v>
      </c>
      <c r="D1172" s="24" t="str">
        <v>なし</v>
      </c>
      <c r="G1172" s="31" t="s">
        <v>1377</v>
      </c>
      <c r="H1172" s="24" t="s">
        <v>2246</v>
      </c>
      <c r="I1172" s="31" t="s">
        <v>2223</v>
      </c>
      <c r="J1172" s="23" t="s">
        <v>1861</v>
      </c>
      <c r="K1172" s="292">
        <v>1</v>
      </c>
    </row>
    <row r="1173" spans="1:11" ht="15" customHeight="1" x14ac:dyDescent="0.4">
      <c r="A1173" s="23" t="str">
        <v>卵黄のう腫</v>
      </c>
      <c r="B1173" s="23" t="str">
        <v>シート8　（シート9～10には記入しない）</v>
      </c>
      <c r="C1173" s="24" t="str">
        <v>病弱</v>
      </c>
      <c r="D1173" s="24" t="str">
        <v>なし</v>
      </c>
      <c r="G1173" s="31" t="s">
        <v>1396</v>
      </c>
      <c r="H1173" s="24" t="s">
        <v>2246</v>
      </c>
      <c r="I1173" s="32" t="s">
        <v>2223</v>
      </c>
      <c r="J1173" s="23" t="s">
        <v>1861</v>
      </c>
      <c r="K1173" s="292">
        <v>1</v>
      </c>
    </row>
    <row r="1174" spans="1:11" ht="15" customHeight="1" x14ac:dyDescent="0.4">
      <c r="A1174" s="23" t="str">
        <v>卵黄のう腫瘍</v>
      </c>
      <c r="B1174" s="23" t="str">
        <v>シート8　（シート9～10には記入しない）</v>
      </c>
      <c r="C1174" s="24" t="str">
        <v>病弱</v>
      </c>
      <c r="D1174" s="24" t="str">
        <v>なし</v>
      </c>
      <c r="G1174" s="31" t="s">
        <v>1397</v>
      </c>
      <c r="H1174" s="24" t="s">
        <v>2246</v>
      </c>
      <c r="I1174" s="32" t="s">
        <v>2223</v>
      </c>
      <c r="J1174" s="23" t="s">
        <v>1861</v>
      </c>
      <c r="K1174" s="292">
        <v>1</v>
      </c>
    </row>
    <row r="1175" spans="1:11" ht="15" customHeight="1" x14ac:dyDescent="0.4">
      <c r="A1175" s="23" t="str">
        <v>卵黄嚢腫瘍</v>
      </c>
      <c r="B1175" s="23" t="str">
        <v>シート8　（シート9～10には記入しない）</v>
      </c>
      <c r="C1175" s="24" t="str">
        <v>病弱</v>
      </c>
      <c r="D1175" s="24" t="str">
        <v>なし</v>
      </c>
      <c r="G1175" s="31" t="s">
        <v>1399</v>
      </c>
      <c r="H1175" s="24" t="s">
        <v>2246</v>
      </c>
      <c r="I1175" s="32" t="s">
        <v>2223</v>
      </c>
      <c r="J1175" s="23" t="s">
        <v>1861</v>
      </c>
      <c r="K1175" s="292">
        <v>1</v>
      </c>
    </row>
    <row r="1176" spans="1:11" ht="15" customHeight="1" x14ac:dyDescent="0.4">
      <c r="A1176" s="23" t="str">
        <v>肋骨異常を伴う先天性側弯症</v>
      </c>
      <c r="B1176" s="23" t="str">
        <v>シート8　（シート9～10には記入しない）</v>
      </c>
      <c r="C1176" s="24" t="str">
        <v>病弱</v>
      </c>
      <c r="D1176" s="24" t="str">
        <v>なし</v>
      </c>
      <c r="G1176" s="24" t="s">
        <v>1414</v>
      </c>
      <c r="H1176" s="24" t="s">
        <v>2246</v>
      </c>
      <c r="I1176" s="32" t="s">
        <v>2223</v>
      </c>
      <c r="J1176" s="23" t="s">
        <v>1861</v>
      </c>
      <c r="K1176" s="292">
        <v>1</v>
      </c>
    </row>
    <row r="1177" spans="1:11" ht="15" customHeight="1" x14ac:dyDescent="0.4">
      <c r="A1177" s="23" t="str">
        <v>肋骨異常を伴う先天性側彎症</v>
      </c>
      <c r="B1177" s="23" t="str">
        <v>シート8　（シート9～10には記入しない）</v>
      </c>
      <c r="C1177" s="24" t="str">
        <v>病弱</v>
      </c>
      <c r="D1177" s="24" t="str">
        <v>なし</v>
      </c>
      <c r="G1177" s="31" t="s">
        <v>2383</v>
      </c>
      <c r="H1177" s="24" t="s">
        <v>2246</v>
      </c>
      <c r="I1177" s="32" t="s">
        <v>2223</v>
      </c>
      <c r="J1177" s="23" t="s">
        <v>1861</v>
      </c>
      <c r="K1177" s="292">
        <v>1</v>
      </c>
    </row>
    <row r="1178" spans="1:11" ht="15" customHeight="1" x14ac:dyDescent="0.4">
      <c r="A1178" s="23" t="str">
        <v>肋骨異常を伴う先天性側湾症</v>
      </c>
      <c r="B1178" s="23" t="str">
        <v>シート8　（シート9～10には記入しない）</v>
      </c>
      <c r="C1178" s="24" t="str">
        <v>病弱</v>
      </c>
      <c r="D1178" s="24" t="str">
        <v>なし</v>
      </c>
      <c r="G1178" s="24" t="s">
        <v>2384</v>
      </c>
      <c r="H1178" s="24" t="s">
        <v>2246</v>
      </c>
      <c r="I1178" s="32" t="s">
        <v>2223</v>
      </c>
      <c r="J1178" s="23" t="s">
        <v>1861</v>
      </c>
      <c r="K1178" s="292">
        <v>1</v>
      </c>
    </row>
    <row r="1179" spans="1:11" ht="15" customHeight="1" x14ac:dyDescent="0.4">
      <c r="A1179" s="23" t="str">
        <v>膀胱尿管逆流</v>
      </c>
      <c r="B1179" s="23" t="str">
        <v>シート8　（シート9～10には記入しない）</v>
      </c>
      <c r="C1179" s="24" t="str">
        <v>病弱</v>
      </c>
      <c r="D1179" s="24" t="str">
        <v>なし</v>
      </c>
      <c r="G1179" s="24" t="s">
        <v>1429</v>
      </c>
      <c r="H1179" s="24" t="s">
        <v>2246</v>
      </c>
      <c r="I1179" s="32" t="s">
        <v>2223</v>
      </c>
      <c r="J1179" s="23" t="s">
        <v>1861</v>
      </c>
      <c r="K1179" s="292">
        <v>1</v>
      </c>
    </row>
    <row r="1180" spans="1:11" ht="15" customHeight="1" x14ac:dyDescent="0.4">
      <c r="A1180" s="23" t="str">
        <v>胚細胞腫瘍</v>
      </c>
      <c r="B1180" s="23" t="str">
        <v>シート8　（シート9～10には記入しない）</v>
      </c>
      <c r="C1180" s="24" t="str">
        <v>病弱</v>
      </c>
      <c r="D1180" s="24" t="str">
        <v>なし</v>
      </c>
      <c r="G1180" s="31" t="s">
        <v>2385</v>
      </c>
      <c r="H1180" s="24" t="s">
        <v>2246</v>
      </c>
      <c r="I1180" s="32" t="s">
        <v>2223</v>
      </c>
      <c r="J1180" s="23" t="s">
        <v>1861</v>
      </c>
      <c r="K1180" s="292">
        <v>1</v>
      </c>
    </row>
    <row r="1181" spans="1:11" ht="15" customHeight="1" x14ac:dyDescent="0.4">
      <c r="A1181" s="23" t="str">
        <v>MCTD</v>
      </c>
      <c r="B1181" s="23" t="str">
        <v>シート8　（シート9～10には記入しない）</v>
      </c>
      <c r="C1181" s="24" t="str">
        <v>病弱</v>
      </c>
      <c r="D1181" s="24" t="str">
        <v>なし</v>
      </c>
      <c r="G1181" s="31" t="s">
        <v>1647</v>
      </c>
      <c r="H1181" s="24" t="s">
        <v>2246</v>
      </c>
      <c r="I1181" s="32" t="s">
        <v>2223</v>
      </c>
      <c r="J1181" s="23" t="s">
        <v>1861</v>
      </c>
      <c r="K1181" s="292">
        <v>1</v>
      </c>
    </row>
    <row r="1182" spans="1:11" ht="15" customHeight="1" x14ac:dyDescent="0.4">
      <c r="A1182" s="23" t="str">
        <v>プロトポルフィリン症</v>
      </c>
      <c r="B1182" s="23" t="str">
        <v>シート8　（シート9～10には記入しない）</v>
      </c>
      <c r="C1182" s="24" t="str">
        <v>病弱</v>
      </c>
      <c r="D1182" s="24" t="str">
        <v>なし</v>
      </c>
      <c r="G1182" s="31" t="s">
        <v>2386</v>
      </c>
      <c r="H1182" s="24" t="s">
        <v>2246</v>
      </c>
      <c r="I1182" s="32" t="s">
        <v>2223</v>
      </c>
      <c r="J1182" s="23" t="s">
        <v>1861</v>
      </c>
      <c r="K1182" s="292">
        <v>1</v>
      </c>
    </row>
    <row r="1183" spans="1:11" ht="15" customHeight="1" x14ac:dyDescent="0.4">
      <c r="A1183" s="23" t="str">
        <v>発作性運動誘発性アテトーゼ</v>
      </c>
      <c r="B1183" s="23" t="str">
        <v>シート8　（シート9～10には記入しない）</v>
      </c>
      <c r="C1183" s="24" t="str">
        <v>病弱</v>
      </c>
      <c r="D1183" s="24" t="str">
        <v>なし</v>
      </c>
      <c r="G1183" s="31" t="s">
        <v>2387</v>
      </c>
      <c r="H1183" s="24" t="s">
        <v>2246</v>
      </c>
      <c r="I1183" s="32" t="s">
        <v>2223</v>
      </c>
      <c r="J1183" s="23" t="s">
        <v>1861</v>
      </c>
      <c r="K1183" s="292">
        <v>1</v>
      </c>
    </row>
    <row r="1184" spans="1:11" ht="15" customHeight="1" x14ac:dyDescent="0.4">
      <c r="A1184" s="23" t="str">
        <v>水疱性類天疱瘡</v>
      </c>
      <c r="B1184" s="23" t="str">
        <v>シート8　（シート9～10には記入しない）</v>
      </c>
      <c r="C1184" s="24" t="str">
        <v>病弱</v>
      </c>
      <c r="D1184" s="24" t="str">
        <v>なし</v>
      </c>
      <c r="G1184" s="31" t="s">
        <v>1651</v>
      </c>
      <c r="H1184" s="24" t="s">
        <v>2246</v>
      </c>
      <c r="I1184" s="32" t="s">
        <v>2223</v>
      </c>
      <c r="J1184" s="23" t="s">
        <v>1861</v>
      </c>
      <c r="K1184" s="292">
        <v>1</v>
      </c>
    </row>
    <row r="1185" spans="1:11" ht="15" customHeight="1" x14ac:dyDescent="0.4">
      <c r="A1185" s="23" t="str">
        <v>オプソクローヌス・ミオクローヌス症候群</v>
      </c>
      <c r="B1185" s="23" t="str">
        <v>シート8　（シート9～10には記入しない）</v>
      </c>
      <c r="C1185" s="24" t="str">
        <v>病弱</v>
      </c>
      <c r="D1185" s="24" t="str">
        <v>なし</v>
      </c>
      <c r="G1185" s="31" t="s">
        <v>1652</v>
      </c>
      <c r="H1185" s="24" t="s">
        <v>2246</v>
      </c>
      <c r="I1185" s="32" t="s">
        <v>2223</v>
      </c>
      <c r="J1185" s="23" t="s">
        <v>1861</v>
      </c>
      <c r="K1185" s="292">
        <v>1</v>
      </c>
    </row>
    <row r="1186" spans="1:11" ht="15" customHeight="1" x14ac:dyDescent="0.4">
      <c r="A1186" s="23" t="str">
        <v>ブルガダ症候群</v>
      </c>
      <c r="B1186" s="23" t="str">
        <v>シート8　（シート9～10には記入しない）</v>
      </c>
      <c r="C1186" s="24" t="str">
        <v>病弱</v>
      </c>
      <c r="D1186" s="24" t="str">
        <v>なし</v>
      </c>
      <c r="G1186" s="31" t="s">
        <v>2388</v>
      </c>
      <c r="H1186" s="24" t="s">
        <v>2246</v>
      </c>
      <c r="I1186" s="32" t="s">
        <v>2223</v>
      </c>
      <c r="J1186" s="23" t="s">
        <v>1861</v>
      </c>
      <c r="K1186" s="292">
        <v>1</v>
      </c>
    </row>
    <row r="1187" spans="1:11" ht="15" customHeight="1" x14ac:dyDescent="0.4">
      <c r="A1187" s="23" t="str">
        <v>先天性CMV感染症</v>
      </c>
      <c r="B1187" s="23" t="str">
        <v>シート8　（シート9～10には記入しない）</v>
      </c>
      <c r="C1187" s="24" t="str">
        <v>病弱</v>
      </c>
      <c r="D1187" s="24" t="str">
        <v>なし</v>
      </c>
      <c r="G1187" s="31" t="s">
        <v>2389</v>
      </c>
      <c r="H1187" s="24" t="s">
        <v>2246</v>
      </c>
      <c r="I1187" s="32" t="s">
        <v>2223</v>
      </c>
      <c r="J1187" s="23" t="s">
        <v>1861</v>
      </c>
      <c r="K1187" s="292">
        <v>1</v>
      </c>
    </row>
    <row r="1188" spans="1:11" ht="15" customHeight="1" x14ac:dyDescent="0.4">
      <c r="A1188" s="23" t="str">
        <v>黄斑変性症</v>
      </c>
      <c r="B1188" s="23" t="str">
        <v>シート8　（シート9～10には記入しない）</v>
      </c>
      <c r="C1188" s="24" t="str">
        <v>病弱</v>
      </c>
      <c r="D1188" s="24" t="str">
        <v>なし</v>
      </c>
      <c r="G1188" s="31" t="s">
        <v>2390</v>
      </c>
      <c r="H1188" s="24" t="s">
        <v>2246</v>
      </c>
      <c r="I1188" s="32" t="s">
        <v>2223</v>
      </c>
      <c r="J1188" s="23" t="s">
        <v>1861</v>
      </c>
      <c r="K1188" s="292">
        <v>1</v>
      </c>
    </row>
    <row r="1189" spans="1:11" ht="15" customHeight="1" x14ac:dyDescent="0.4">
      <c r="A1189" s="23" t="str">
        <v>スターガルト症</v>
      </c>
      <c r="B1189" s="23" t="str">
        <v>シート8　（シート9～10には記入しない）</v>
      </c>
      <c r="C1189" s="24" t="str">
        <v>病弱</v>
      </c>
      <c r="D1189" s="24" t="str">
        <v>なし</v>
      </c>
      <c r="G1189" s="31" t="s">
        <v>2391</v>
      </c>
      <c r="H1189" s="24" t="s">
        <v>2246</v>
      </c>
      <c r="I1189" s="32" t="s">
        <v>2223</v>
      </c>
      <c r="J1189" s="23" t="s">
        <v>1861</v>
      </c>
      <c r="K1189" s="292">
        <v>1</v>
      </c>
    </row>
    <row r="1190" spans="1:11" ht="15" customHeight="1" x14ac:dyDescent="0.4">
      <c r="A1190" s="23" t="str">
        <v>多発性外骨腫</v>
      </c>
      <c r="B1190" s="23" t="str">
        <v>シート8　（シート9～10には記入しない）</v>
      </c>
      <c r="C1190" s="24" t="str">
        <v>病弱</v>
      </c>
      <c r="D1190" s="24" t="str">
        <v>なし</v>
      </c>
      <c r="G1190" s="31" t="s">
        <v>2392</v>
      </c>
      <c r="H1190" s="24" t="s">
        <v>2246</v>
      </c>
      <c r="I1190" s="32" t="s">
        <v>2223</v>
      </c>
      <c r="J1190" s="23" t="s">
        <v>1861</v>
      </c>
      <c r="K1190" s="292">
        <v>1</v>
      </c>
    </row>
    <row r="1191" spans="1:11" ht="15" customHeight="1" x14ac:dyDescent="0.4">
      <c r="A1191" s="23" t="str">
        <v>間質性肺炎</v>
      </c>
      <c r="B1191" s="23" t="str">
        <v>シート8　（シート9～10には記入しない）</v>
      </c>
      <c r="C1191" s="24" t="str">
        <v>病弱</v>
      </c>
      <c r="D1191" s="24" t="str">
        <v>なし</v>
      </c>
      <c r="G1191" s="31" t="s">
        <v>2393</v>
      </c>
      <c r="H1191" s="24" t="s">
        <v>2246</v>
      </c>
      <c r="I1191" s="32" t="s">
        <v>2223</v>
      </c>
      <c r="J1191" s="23" t="s">
        <v>1861</v>
      </c>
      <c r="K1191" s="292">
        <v>1</v>
      </c>
    </row>
    <row r="1192" spans="1:11" ht="15" customHeight="1" x14ac:dyDescent="0.4">
      <c r="A1192" s="23" t="str">
        <v>脊椎関節炎</v>
      </c>
      <c r="B1192" s="23" t="str">
        <v>シート8　（シート9～10には記入しない）</v>
      </c>
      <c r="C1192" s="24" t="str">
        <v>病弱</v>
      </c>
      <c r="D1192" s="24" t="str">
        <v>なし</v>
      </c>
      <c r="G1192" s="31" t="s">
        <v>2394</v>
      </c>
      <c r="H1192" s="24" t="s">
        <v>2246</v>
      </c>
      <c r="I1192" s="32" t="s">
        <v>2223</v>
      </c>
      <c r="J1192" s="23" t="s">
        <v>1861</v>
      </c>
      <c r="K1192" s="292">
        <v>1</v>
      </c>
    </row>
    <row r="1193" spans="1:11" ht="15" customHeight="1" x14ac:dyDescent="0.4">
      <c r="A1193" s="23" t="str">
        <v>膠原病</v>
      </c>
      <c r="B1193" s="23" t="str">
        <v>シート8　（シート9～10には記入しない）</v>
      </c>
      <c r="C1193" s="24" t="str">
        <v>病弱</v>
      </c>
      <c r="D1193" s="24" t="str">
        <v>なし</v>
      </c>
      <c r="G1193" s="31" t="s">
        <v>2395</v>
      </c>
      <c r="H1193" s="24" t="s">
        <v>2246</v>
      </c>
      <c r="I1193" s="32" t="s">
        <v>2223</v>
      </c>
      <c r="J1193" s="23" t="s">
        <v>1861</v>
      </c>
      <c r="K1193" s="292">
        <v>1</v>
      </c>
    </row>
    <row r="1194" spans="1:11" ht="15" customHeight="1" x14ac:dyDescent="0.4">
      <c r="A1194" s="23" t="str">
        <v>慢性炎症性脱髄性多発神経症</v>
      </c>
      <c r="B1194" s="23" t="str">
        <v>シート8　（シート9～10には記入しない）</v>
      </c>
      <c r="C1194" s="24" t="str">
        <v>病弱</v>
      </c>
      <c r="D1194" s="24" t="str">
        <v>なし</v>
      </c>
      <c r="G1194" s="31" t="s">
        <v>1658</v>
      </c>
      <c r="H1194" s="24" t="s">
        <v>2246</v>
      </c>
      <c r="I1194" s="32" t="s">
        <v>2223</v>
      </c>
      <c r="J1194" s="23" t="s">
        <v>1861</v>
      </c>
      <c r="K1194" s="292">
        <v>1</v>
      </c>
    </row>
    <row r="1195" spans="1:11" ht="15" customHeight="1" x14ac:dyDescent="0.4">
      <c r="A1195" s="23" t="str">
        <v>CIDP</v>
      </c>
      <c r="B1195" s="23" t="str">
        <v>シート8　（シート9～10には記入しない）</v>
      </c>
      <c r="C1195" s="24" t="str">
        <v>病弱</v>
      </c>
      <c r="D1195" s="24" t="str">
        <v>なし</v>
      </c>
      <c r="G1195" s="31" t="s">
        <v>1659</v>
      </c>
      <c r="H1195" s="24" t="s">
        <v>2246</v>
      </c>
      <c r="I1195" s="32" t="s">
        <v>2223</v>
      </c>
      <c r="J1195" s="23" t="s">
        <v>1861</v>
      </c>
      <c r="K1195" s="292">
        <v>1</v>
      </c>
    </row>
    <row r="1196" spans="1:11" ht="15" customHeight="1" x14ac:dyDescent="0.4">
      <c r="A1196" s="23" t="str">
        <v>甲状腺機能低下症</v>
      </c>
      <c r="B1196" s="23" t="str">
        <v>シート8　（シート9～10には記入しない）</v>
      </c>
      <c r="C1196" s="24" t="str">
        <v>病弱</v>
      </c>
      <c r="D1196" s="24" t="str">
        <v>なし</v>
      </c>
      <c r="G1196" s="31" t="s">
        <v>2396</v>
      </c>
      <c r="H1196" s="24" t="s">
        <v>2246</v>
      </c>
      <c r="I1196" s="32" t="s">
        <v>2223</v>
      </c>
      <c r="J1196" s="23" t="s">
        <v>1861</v>
      </c>
      <c r="K1196" s="292">
        <v>1</v>
      </c>
    </row>
    <row r="1197" spans="1:11" ht="15" customHeight="1" x14ac:dyDescent="0.4">
      <c r="A1197" s="23" t="str">
        <v>マッカードル病</v>
      </c>
      <c r="B1197" s="23" t="str">
        <v>シート8　（シート9～10には記入しない）</v>
      </c>
      <c r="C1197" s="24" t="str">
        <v>病弱</v>
      </c>
      <c r="D1197" s="24" t="str">
        <v>なし</v>
      </c>
      <c r="G1197" s="31" t="s">
        <v>2397</v>
      </c>
      <c r="H1197" s="24" t="s">
        <v>2246</v>
      </c>
      <c r="I1197" s="32" t="s">
        <v>2223</v>
      </c>
      <c r="J1197" s="23" t="s">
        <v>1861</v>
      </c>
      <c r="K1197" s="292">
        <v>1</v>
      </c>
    </row>
    <row r="1198" spans="1:11" ht="15" customHeight="1" x14ac:dyDescent="0.4">
      <c r="A1198" s="23" t="str">
        <v>コーリー病</v>
      </c>
      <c r="B1198" s="23" t="str">
        <v>シート8　（シート9～10には記入しない）</v>
      </c>
      <c r="C1198" s="24" t="str">
        <v>病弱</v>
      </c>
      <c r="D1198" s="24" t="str">
        <v>なし</v>
      </c>
      <c r="G1198" s="31" t="s">
        <v>2398</v>
      </c>
      <c r="H1198" s="24" t="s">
        <v>2246</v>
      </c>
      <c r="I1198" s="32" t="s">
        <v>2223</v>
      </c>
      <c r="J1198" s="23" t="s">
        <v>1861</v>
      </c>
      <c r="K1198" s="292">
        <v>1</v>
      </c>
    </row>
    <row r="1199" spans="1:11" ht="15" customHeight="1" x14ac:dyDescent="0.4">
      <c r="A1199" s="23" t="str">
        <v>アンデルセン症候群</v>
      </c>
      <c r="B1199" s="23" t="str">
        <v>シート8　（シート9～10には記入しない）</v>
      </c>
      <c r="C1199" s="24" t="str">
        <v>病弱</v>
      </c>
      <c r="D1199" s="24" t="str">
        <v>なし</v>
      </c>
      <c r="G1199" s="31" t="s">
        <v>2399</v>
      </c>
      <c r="H1199" s="24" t="s">
        <v>2246</v>
      </c>
      <c r="I1199" s="32" t="s">
        <v>2223</v>
      </c>
      <c r="J1199" s="23" t="s">
        <v>1861</v>
      </c>
      <c r="K1199" s="292">
        <v>1</v>
      </c>
    </row>
    <row r="1200" spans="1:11" ht="15" customHeight="1" x14ac:dyDescent="0.4">
      <c r="A1200" s="23" t="str">
        <v>発作性運動誘発性舞踏アテトーゼ</v>
      </c>
      <c r="B1200" s="23" t="str">
        <v>シート8　（シート9～10には記入しない）</v>
      </c>
      <c r="C1200" s="24" t="str">
        <v>病弱</v>
      </c>
      <c r="D1200" s="24" t="str">
        <v>なし</v>
      </c>
      <c r="G1200" s="31" t="s">
        <v>2400</v>
      </c>
      <c r="H1200" s="24" t="s">
        <v>2246</v>
      </c>
      <c r="I1200" s="32" t="s">
        <v>2223</v>
      </c>
      <c r="J1200" s="23" t="s">
        <v>1861</v>
      </c>
      <c r="K1200" s="292">
        <v>1</v>
      </c>
    </row>
    <row r="1201" spans="1:11" ht="15" customHeight="1" x14ac:dyDescent="0.4">
      <c r="A1201" s="23" t="str">
        <v>POEMS症候群</v>
      </c>
      <c r="B1201" s="23" t="str">
        <v>シート8　（シート9～10には記入しない）</v>
      </c>
      <c r="C1201" s="24" t="str">
        <v>病弱</v>
      </c>
      <c r="D1201" s="24" t="str">
        <v>なし</v>
      </c>
      <c r="G1201" s="31" t="s">
        <v>2401</v>
      </c>
      <c r="H1201" s="24" t="s">
        <v>2246</v>
      </c>
      <c r="I1201" s="32" t="s">
        <v>2223</v>
      </c>
      <c r="J1201" s="23" t="s">
        <v>1861</v>
      </c>
      <c r="K1201" s="292">
        <v>1</v>
      </c>
    </row>
    <row r="1202" spans="1:11" ht="15" customHeight="1" x14ac:dyDescent="0.4">
      <c r="A1202" s="23" t="str">
        <v>高月病</v>
      </c>
      <c r="B1202" s="23" t="str">
        <v>シート8　（シート9～10には記入しない）</v>
      </c>
      <c r="C1202" s="24" t="str">
        <v>病弱</v>
      </c>
      <c r="D1202" s="24" t="str">
        <v>なし</v>
      </c>
      <c r="G1202" s="31" t="s">
        <v>1851</v>
      </c>
      <c r="H1202" s="24" t="s">
        <v>2246</v>
      </c>
      <c r="I1202" s="32" t="s">
        <v>2223</v>
      </c>
      <c r="J1202" s="23" t="s">
        <v>1861</v>
      </c>
      <c r="K1202" s="292">
        <v>1</v>
      </c>
    </row>
    <row r="1203" spans="1:11" ht="15" customHeight="1" x14ac:dyDescent="0.4">
      <c r="A1203" s="23" t="str">
        <v>PEP症候群</v>
      </c>
      <c r="B1203" s="23" t="str">
        <v>シート8　（シート9～10には記入しない）</v>
      </c>
      <c r="C1203" s="24" t="str">
        <v>病弱</v>
      </c>
      <c r="D1203" s="24" t="str">
        <v>なし</v>
      </c>
      <c r="G1203" s="31" t="s">
        <v>1660</v>
      </c>
      <c r="H1203" s="24" t="s">
        <v>2246</v>
      </c>
      <c r="I1203" s="32" t="s">
        <v>2223</v>
      </c>
      <c r="J1203" s="23" t="s">
        <v>1861</v>
      </c>
      <c r="K1203" s="292">
        <v>1</v>
      </c>
    </row>
    <row r="1204" spans="1:11" ht="15" customHeight="1" x14ac:dyDescent="0.4">
      <c r="A1204" s="23" t="str">
        <v>リウマチ</v>
      </c>
      <c r="B1204" s="23" t="str">
        <v>シート8　（シート9～10には記入しない）</v>
      </c>
      <c r="C1204" s="24" t="str">
        <v>病弱</v>
      </c>
      <c r="D1204" s="24" t="str">
        <v>なし</v>
      </c>
      <c r="G1204" s="31" t="s">
        <v>1662</v>
      </c>
      <c r="H1204" s="24" t="s">
        <v>2246</v>
      </c>
      <c r="I1204" s="32" t="s">
        <v>2223</v>
      </c>
      <c r="J1204" s="23" t="s">
        <v>1861</v>
      </c>
      <c r="K1204" s="292">
        <v>1</v>
      </c>
    </row>
    <row r="1205" spans="1:11" ht="15" customHeight="1" x14ac:dyDescent="0.4">
      <c r="A1205" s="23" t="str">
        <v>若年性リウマチ</v>
      </c>
      <c r="B1205" s="23" t="str">
        <v>シート8　（シート9～10には記入しない）</v>
      </c>
      <c r="C1205" s="24" t="str">
        <v>病弱</v>
      </c>
      <c r="D1205" s="24" t="str">
        <v>なし</v>
      </c>
      <c r="G1205" s="31" t="s">
        <v>2402</v>
      </c>
      <c r="H1205" s="24" t="s">
        <v>2246</v>
      </c>
      <c r="I1205" s="32" t="s">
        <v>2223</v>
      </c>
      <c r="J1205" s="23" t="s">
        <v>1861</v>
      </c>
      <c r="K1205" s="292">
        <v>1</v>
      </c>
    </row>
    <row r="1206" spans="1:11" ht="15" customHeight="1" x14ac:dyDescent="0.4">
      <c r="A1206" s="23" t="str">
        <v>スティックラー症候群</v>
      </c>
      <c r="B1206" s="23" t="str">
        <v>シート8　（シート9～10には記入しない）</v>
      </c>
      <c r="C1206" s="24" t="str">
        <v>病弱</v>
      </c>
      <c r="D1206" s="24" t="str">
        <v>なし</v>
      </c>
      <c r="G1206" s="31" t="s">
        <v>2403</v>
      </c>
      <c r="H1206" s="24" t="s">
        <v>2246</v>
      </c>
      <c r="I1206" s="32" t="s">
        <v>2223</v>
      </c>
      <c r="J1206" s="23" t="s">
        <v>1861</v>
      </c>
      <c r="K1206" s="292">
        <v>1</v>
      </c>
    </row>
    <row r="1207" spans="1:11" ht="15" customHeight="1" x14ac:dyDescent="0.4">
      <c r="A1207" s="23" t="str">
        <v>血管肉腫</v>
      </c>
      <c r="B1207" s="23" t="str">
        <v>シート8　（シート9～10には記入しない）</v>
      </c>
      <c r="C1207" s="24" t="str">
        <v>病弱</v>
      </c>
      <c r="D1207" s="24" t="str">
        <v>なし</v>
      </c>
      <c r="G1207" s="31" t="s">
        <v>2404</v>
      </c>
      <c r="H1207" s="24" t="s">
        <v>2246</v>
      </c>
      <c r="I1207" s="31" t="s">
        <v>2223</v>
      </c>
      <c r="J1207" s="23" t="s">
        <v>1861</v>
      </c>
      <c r="K1207" s="292">
        <v>1</v>
      </c>
    </row>
    <row r="1208" spans="1:11" ht="15" customHeight="1" x14ac:dyDescent="0.4">
      <c r="A1208" s="23" t="str">
        <v>若年性ミオクロニーてんかん</v>
      </c>
      <c r="B1208" s="23" t="str">
        <v>シート8　（シート9～10には記入しない）</v>
      </c>
      <c r="C1208" s="24" t="str">
        <v>病弱</v>
      </c>
      <c r="D1208" s="24" t="str">
        <v>なし</v>
      </c>
      <c r="G1208" s="31" t="s">
        <v>2405</v>
      </c>
      <c r="H1208" s="24" t="s">
        <v>2246</v>
      </c>
      <c r="I1208" s="32" t="s">
        <v>2223</v>
      </c>
      <c r="J1208" s="23" t="s">
        <v>1861</v>
      </c>
      <c r="K1208" s="292">
        <v>1</v>
      </c>
    </row>
    <row r="1209" spans="1:11" ht="15" customHeight="1" x14ac:dyDescent="0.4">
      <c r="A1209" s="23" t="str">
        <v>軟骨異栄養症</v>
      </c>
      <c r="B1209" s="23" t="str">
        <v>シート8　（シート9～10には記入しない）</v>
      </c>
      <c r="C1209" s="24" t="str">
        <v>病弱</v>
      </c>
      <c r="D1209" s="24" t="str">
        <v>なし</v>
      </c>
      <c r="G1209" s="31" t="s">
        <v>2406</v>
      </c>
      <c r="H1209" s="24" t="s">
        <v>2246</v>
      </c>
      <c r="I1209" s="32" t="s">
        <v>2223</v>
      </c>
      <c r="J1209" s="23" t="s">
        <v>1861</v>
      </c>
      <c r="K1209" s="292">
        <v>1</v>
      </c>
    </row>
    <row r="1210" spans="1:11" ht="15" customHeight="1" x14ac:dyDescent="0.4">
      <c r="A1210" s="23" t="str">
        <v>エーラスダンロス症候群</v>
      </c>
      <c r="B1210" s="23" t="str">
        <v>シート8　（シート9～10には記入しない）</v>
      </c>
      <c r="C1210" s="24" t="str">
        <v>病弱</v>
      </c>
      <c r="D1210" s="24" t="str">
        <v>なし</v>
      </c>
      <c r="G1210" s="31" t="s">
        <v>2407</v>
      </c>
      <c r="H1210" s="24" t="s">
        <v>2246</v>
      </c>
      <c r="I1210" s="32" t="s">
        <v>2223</v>
      </c>
      <c r="J1210" s="23" t="s">
        <v>1861</v>
      </c>
      <c r="K1210" s="292">
        <v>1</v>
      </c>
    </row>
    <row r="1211" spans="1:11" ht="15" customHeight="1" x14ac:dyDescent="0.4">
      <c r="A1211" s="23" t="str">
        <v>先天性気管軟化症</v>
      </c>
      <c r="B1211" s="23" t="str">
        <v>シート8　（シート9～10には記入しない）</v>
      </c>
      <c r="C1211" s="24" t="str">
        <v>病弱</v>
      </c>
      <c r="D1211" s="24" t="str">
        <v>なし</v>
      </c>
      <c r="G1211" s="31" t="s">
        <v>2408</v>
      </c>
      <c r="H1211" s="24" t="s">
        <v>2246</v>
      </c>
      <c r="I1211" s="32" t="s">
        <v>2223</v>
      </c>
      <c r="J1211" s="23" t="s">
        <v>1861</v>
      </c>
      <c r="K1211" s="292">
        <v>1</v>
      </c>
    </row>
    <row r="1212" spans="1:11" ht="15" customHeight="1" x14ac:dyDescent="0.4">
      <c r="A1212" s="23" t="str">
        <v>水腎症</v>
      </c>
      <c r="B1212" s="23" t="str">
        <v>シート8　（シート9～10には記入しない）</v>
      </c>
      <c r="C1212" s="24" t="str">
        <v>病弱</v>
      </c>
      <c r="D1212" s="24" t="str">
        <v>なし</v>
      </c>
      <c r="G1212" s="31" t="s">
        <v>2409</v>
      </c>
      <c r="H1212" s="24" t="s">
        <v>2246</v>
      </c>
      <c r="I1212" s="32" t="s">
        <v>2223</v>
      </c>
      <c r="J1212" s="23" t="s">
        <v>1861</v>
      </c>
      <c r="K1212" s="292">
        <v>1</v>
      </c>
    </row>
    <row r="1213" spans="1:11" ht="15" customHeight="1" x14ac:dyDescent="0.4">
      <c r="A1213" s="23" t="str">
        <v>肺分画症</v>
      </c>
      <c r="B1213" s="23" t="str">
        <v>シート8　（シート9～10には記入しない）</v>
      </c>
      <c r="C1213" s="24" t="str">
        <v>病弱</v>
      </c>
      <c r="D1213" s="24" t="str">
        <v>なし</v>
      </c>
      <c r="G1213" s="31" t="s">
        <v>2410</v>
      </c>
      <c r="H1213" s="24" t="s">
        <v>2246</v>
      </c>
      <c r="I1213" s="32" t="s">
        <v>2223</v>
      </c>
      <c r="J1213" s="23" t="s">
        <v>1861</v>
      </c>
      <c r="K1213" s="292">
        <v>1</v>
      </c>
    </row>
    <row r="1214" spans="1:11" ht="15" customHeight="1" x14ac:dyDescent="0.4">
      <c r="A1214" s="23" t="str">
        <v>G6PD欠損症</v>
      </c>
      <c r="B1214" s="23" t="str">
        <v>シート8　（シート9～10には記入しない）</v>
      </c>
      <c r="C1214" s="24" t="str">
        <v>病弱</v>
      </c>
      <c r="D1214" s="24" t="str">
        <v>なし</v>
      </c>
      <c r="G1214" s="31" t="s">
        <v>2411</v>
      </c>
      <c r="H1214" s="24" t="s">
        <v>2246</v>
      </c>
      <c r="I1214" s="32" t="s">
        <v>2223</v>
      </c>
      <c r="J1214" s="23" t="s">
        <v>1861</v>
      </c>
      <c r="K1214" s="292">
        <v>1</v>
      </c>
    </row>
    <row r="1215" spans="1:11" ht="15" customHeight="1" x14ac:dyDescent="0.4">
      <c r="A1215" s="23" t="str">
        <v>先天性パラミオトニア</v>
      </c>
      <c r="B1215" s="23" t="str">
        <v>シート8　（シート9～10には記入しない）</v>
      </c>
      <c r="C1215" s="24" t="str">
        <v>病弱</v>
      </c>
      <c r="D1215" s="24" t="str">
        <v>なし</v>
      </c>
      <c r="G1215" s="31" t="s">
        <v>1852</v>
      </c>
      <c r="H1215" s="24" t="s">
        <v>2246</v>
      </c>
      <c r="I1215" s="32" t="s">
        <v>2223</v>
      </c>
      <c r="J1215" s="23" t="s">
        <v>1861</v>
      </c>
      <c r="K1215" s="292">
        <v>1</v>
      </c>
    </row>
    <row r="1216" spans="1:11" ht="15" customHeight="1" x14ac:dyDescent="0.4">
      <c r="A1216" s="23" t="str">
        <v>先天性パラミオトニー</v>
      </c>
      <c r="B1216" s="23" t="str">
        <v>シート8　（シート9～10には記入しない）</v>
      </c>
      <c r="C1216" s="24" t="str">
        <v>病弱</v>
      </c>
      <c r="D1216" s="24" t="str">
        <v>なし</v>
      </c>
      <c r="G1216" s="31" t="s">
        <v>1853</v>
      </c>
      <c r="H1216" s="24" t="s">
        <v>2246</v>
      </c>
      <c r="I1216" s="31" t="s">
        <v>2223</v>
      </c>
      <c r="J1216" s="23" t="s">
        <v>1861</v>
      </c>
      <c r="K1216" s="292">
        <v>1</v>
      </c>
    </row>
    <row r="1217" spans="1:11" ht="15" customHeight="1" x14ac:dyDescent="0.4">
      <c r="A1217" s="23" t="str">
        <v>ゴーハムスタウト症候群</v>
      </c>
      <c r="B1217" s="23" t="str">
        <v>シート8　（シート9～10には記入しない）</v>
      </c>
      <c r="C1217" s="24" t="str">
        <v>病弱</v>
      </c>
      <c r="D1217" s="24" t="str">
        <v>なし</v>
      </c>
      <c r="G1217" s="31" t="s">
        <v>2412</v>
      </c>
      <c r="H1217" s="24" t="s">
        <v>2246</v>
      </c>
      <c r="I1217" s="32" t="s">
        <v>2223</v>
      </c>
      <c r="J1217" s="23" t="s">
        <v>1861</v>
      </c>
      <c r="K1217" s="292">
        <v>1</v>
      </c>
    </row>
    <row r="1218" spans="1:11" ht="15" customHeight="1" x14ac:dyDescent="0.4">
      <c r="A1218" s="23" t="str">
        <v>SLE</v>
      </c>
      <c r="B1218" s="23" t="str">
        <v>シート8　（シート9～10には記入しない）</v>
      </c>
      <c r="C1218" s="24" t="str">
        <v>病弱</v>
      </c>
      <c r="D1218" s="24" t="str">
        <v>なし</v>
      </c>
      <c r="G1218" s="31" t="s">
        <v>1854</v>
      </c>
      <c r="H1218" s="24" t="s">
        <v>2246</v>
      </c>
      <c r="I1218" s="32" t="s">
        <v>2223</v>
      </c>
      <c r="J1218" s="23" t="s">
        <v>1861</v>
      </c>
      <c r="K1218" s="292">
        <v>1</v>
      </c>
    </row>
    <row r="1219" spans="1:11" ht="15" customHeight="1" x14ac:dyDescent="0.4">
      <c r="A1219" s="23" t="str">
        <v>クレチン病</v>
      </c>
      <c r="B1219" s="23" t="str">
        <v>シート8　（シート9～10には記入しない）</v>
      </c>
      <c r="C1219" s="24" t="str">
        <v>病弱</v>
      </c>
      <c r="D1219" s="24" t="str">
        <v>なし</v>
      </c>
      <c r="G1219" s="24" t="s">
        <v>2413</v>
      </c>
      <c r="H1219" s="24" t="s">
        <v>2246</v>
      </c>
      <c r="I1219" s="32" t="s">
        <v>2223</v>
      </c>
      <c r="J1219" s="23" t="s">
        <v>1861</v>
      </c>
      <c r="K1219" s="292">
        <v>1</v>
      </c>
    </row>
    <row r="1220" spans="1:11" ht="15" customHeight="1" x14ac:dyDescent="0.4">
      <c r="A1220" s="23" t="str">
        <v>クレチン症</v>
      </c>
      <c r="B1220" s="23" t="str">
        <v>シート8　（シート9～10には記入しない）</v>
      </c>
      <c r="C1220" s="24" t="str">
        <v>病弱</v>
      </c>
      <c r="D1220" s="24" t="str">
        <v>なし</v>
      </c>
      <c r="G1220" s="31" t="s">
        <v>2414</v>
      </c>
      <c r="H1220" s="24" t="s">
        <v>2246</v>
      </c>
      <c r="I1220" s="32" t="s">
        <v>2223</v>
      </c>
      <c r="J1220" s="23" t="s">
        <v>1861</v>
      </c>
      <c r="K1220" s="292">
        <v>1</v>
      </c>
    </row>
    <row r="1221" spans="1:11" ht="15" customHeight="1" x14ac:dyDescent="0.4">
      <c r="A1221" s="23" t="str">
        <v>好酸球性膿疱性毛包炎</v>
      </c>
      <c r="B1221" s="23" t="str">
        <v>シート8　（シート9～10には記入しない）</v>
      </c>
      <c r="C1221" s="24" t="str">
        <v>病弱</v>
      </c>
      <c r="D1221" s="24" t="str">
        <v>なし</v>
      </c>
      <c r="G1221" s="31" t="s">
        <v>2415</v>
      </c>
      <c r="H1221" s="24" t="s">
        <v>2246</v>
      </c>
      <c r="I1221" s="32" t="s">
        <v>2223</v>
      </c>
      <c r="J1221" s="23" t="s">
        <v>1861</v>
      </c>
      <c r="K1221" s="292">
        <v>1</v>
      </c>
    </row>
    <row r="1222" spans="1:11" ht="15" customHeight="1" x14ac:dyDescent="0.4">
      <c r="A1222" s="23" t="str">
        <v>好酸球性食道炎</v>
      </c>
      <c r="B1222" s="23" t="str">
        <v>シート8　（シート9～10には記入しない）</v>
      </c>
      <c r="C1222" s="24" t="str">
        <v>病弱</v>
      </c>
      <c r="D1222" s="24" t="str">
        <v>なし</v>
      </c>
      <c r="G1222" s="31" t="s">
        <v>638</v>
      </c>
      <c r="H1222" s="24" t="s">
        <v>2246</v>
      </c>
      <c r="I1222" s="32" t="s">
        <v>2223</v>
      </c>
      <c r="J1222" s="23" t="s">
        <v>1861</v>
      </c>
      <c r="K1222" s="292">
        <v>1</v>
      </c>
    </row>
    <row r="1223" spans="1:11" ht="15" customHeight="1" x14ac:dyDescent="0.4">
      <c r="A1223" s="23" t="str">
        <v>耳下腺リンパ節腫瘍</v>
      </c>
      <c r="B1223" s="23" t="str">
        <v>シート8　（シート9～10には記入しない）</v>
      </c>
      <c r="C1223" s="24" t="str">
        <v>病弱</v>
      </c>
      <c r="D1223" s="24" t="str">
        <v>なし</v>
      </c>
      <c r="G1223" s="31" t="s">
        <v>733</v>
      </c>
      <c r="H1223" s="24" t="s">
        <v>2246</v>
      </c>
      <c r="I1223" s="32" t="s">
        <v>2223</v>
      </c>
      <c r="J1223" s="23" t="s">
        <v>1861</v>
      </c>
      <c r="K1223" s="292">
        <v>1</v>
      </c>
    </row>
    <row r="1224" spans="1:11" ht="15" customHeight="1" x14ac:dyDescent="0.4">
      <c r="A1224" s="23" t="str">
        <v>鰓耳腎症候群</v>
      </c>
      <c r="B1224" s="23" t="str">
        <v>シート8　（シート9～10には記入しない）</v>
      </c>
      <c r="C1224" s="24" t="str">
        <v>病弱</v>
      </c>
      <c r="D1224" s="24" t="str">
        <v>なし</v>
      </c>
      <c r="G1224" s="31" t="s">
        <v>1688</v>
      </c>
      <c r="H1224" s="24" t="s">
        <v>2246</v>
      </c>
      <c r="I1224" s="32" t="s">
        <v>2223</v>
      </c>
      <c r="J1224" s="23" t="s">
        <v>1861</v>
      </c>
      <c r="K1224" s="292">
        <v>1</v>
      </c>
    </row>
    <row r="1225" spans="1:11" ht="15" customHeight="1" x14ac:dyDescent="0.4">
      <c r="A1225" s="23" t="str">
        <v>CINKA症候群</v>
      </c>
      <c r="B1225" s="23" t="str">
        <v>シート8　（シート9～10には記入しない）</v>
      </c>
      <c r="C1225" s="24" t="str">
        <v>病弱</v>
      </c>
      <c r="D1225" s="24" t="str">
        <v>なし</v>
      </c>
      <c r="G1225" s="31" t="s">
        <v>2416</v>
      </c>
      <c r="H1225" s="24" t="s">
        <v>2246</v>
      </c>
      <c r="I1225" s="32" t="s">
        <v>2223</v>
      </c>
      <c r="J1225" s="23" t="s">
        <v>1861</v>
      </c>
      <c r="K1225" s="292">
        <v>1</v>
      </c>
    </row>
    <row r="1226" spans="1:11" ht="15" customHeight="1" x14ac:dyDescent="0.4">
      <c r="A1226" s="23" t="str">
        <v>好酸球性胃腸炎</v>
      </c>
      <c r="B1226" s="23" t="str">
        <v>シート8　（シート9～10には記入しない）</v>
      </c>
      <c r="C1226" s="24" t="str">
        <v>病弱</v>
      </c>
      <c r="D1226" s="24" t="str">
        <v>なし</v>
      </c>
      <c r="G1226" s="31" t="s">
        <v>2417</v>
      </c>
      <c r="H1226" s="24" t="s">
        <v>2246</v>
      </c>
      <c r="I1226" s="32" t="s">
        <v>2223</v>
      </c>
      <c r="J1226" s="23" t="s">
        <v>1861</v>
      </c>
      <c r="K1226" s="292">
        <v>1</v>
      </c>
    </row>
    <row r="1227" spans="1:11" ht="15" customHeight="1" x14ac:dyDescent="0.4">
      <c r="A1227" s="23" t="str">
        <v>肺動静脈奇形</v>
      </c>
      <c r="B1227" s="23" t="str">
        <v>シート8　（シート9～10には記入しない）</v>
      </c>
      <c r="C1227" s="24" t="str">
        <v>病弱</v>
      </c>
      <c r="D1227" s="24" t="str">
        <v>なし</v>
      </c>
      <c r="G1227" s="31" t="s">
        <v>2418</v>
      </c>
      <c r="H1227" s="24" t="s">
        <v>2246</v>
      </c>
      <c r="I1227" s="32" t="s">
        <v>2223</v>
      </c>
      <c r="J1227" s="23" t="s">
        <v>1861</v>
      </c>
      <c r="K1227" s="292">
        <v>1</v>
      </c>
    </row>
    <row r="1228" spans="1:11" ht="15" customHeight="1" x14ac:dyDescent="0.4">
      <c r="A1228" s="23" t="str">
        <v>肺動脈奇形</v>
      </c>
      <c r="B1228" s="23" t="str">
        <v>シート8　（シート9～10には記入しない）</v>
      </c>
      <c r="C1228" s="24" t="str">
        <v>病弱</v>
      </c>
      <c r="D1228" s="24" t="str">
        <v>なし</v>
      </c>
      <c r="G1228" s="24" t="s">
        <v>2419</v>
      </c>
      <c r="H1228" s="24" t="s">
        <v>2246</v>
      </c>
      <c r="I1228" s="32" t="s">
        <v>2223</v>
      </c>
      <c r="J1228" s="23" t="s">
        <v>1861</v>
      </c>
      <c r="K1228" s="292">
        <v>1</v>
      </c>
    </row>
    <row r="1229" spans="1:11" ht="15" customHeight="1" x14ac:dyDescent="0.4">
      <c r="A1229" s="23" t="str">
        <v>肺静脈奇形</v>
      </c>
      <c r="B1229" s="23" t="str">
        <v>シート8　（シート9～10には記入しない）</v>
      </c>
      <c r="C1229" s="24" t="str">
        <v>病弱</v>
      </c>
      <c r="D1229" s="24" t="str">
        <v>なし</v>
      </c>
      <c r="G1229" s="31" t="s">
        <v>2420</v>
      </c>
      <c r="H1229" s="24" t="s">
        <v>2246</v>
      </c>
      <c r="I1229" s="31" t="s">
        <v>2223</v>
      </c>
      <c r="J1229" s="23" t="s">
        <v>1861</v>
      </c>
      <c r="K1229" s="292">
        <v>1</v>
      </c>
    </row>
    <row r="1230" spans="1:11" ht="15" customHeight="1" x14ac:dyDescent="0.4">
      <c r="A1230" s="23" t="str">
        <v>早期再分極症候群</v>
      </c>
      <c r="B1230" s="23" t="str">
        <v>シート8　（シート9～10には記入しない）</v>
      </c>
      <c r="C1230" s="24" t="str">
        <v>病弱</v>
      </c>
      <c r="D1230" s="24" t="str">
        <v>なし</v>
      </c>
      <c r="G1230" s="31" t="s">
        <v>2421</v>
      </c>
      <c r="H1230" s="24" t="s">
        <v>2246</v>
      </c>
      <c r="I1230" s="31" t="s">
        <v>2223</v>
      </c>
      <c r="J1230" s="23" t="s">
        <v>1861</v>
      </c>
      <c r="K1230" s="292">
        <v>1</v>
      </c>
    </row>
    <row r="1231" spans="1:11" ht="15" customHeight="1" x14ac:dyDescent="0.4">
      <c r="A1231" s="23" t="str">
        <v>慢性呼吸不全</v>
      </c>
      <c r="B1231" s="23" t="str">
        <v>シート8　（シート9～10には記入しない）</v>
      </c>
      <c r="C1231" s="24" t="str">
        <v>病弱</v>
      </c>
      <c r="D1231" s="24" t="str">
        <v>なし</v>
      </c>
      <c r="G1231" s="31" t="s">
        <v>2422</v>
      </c>
      <c r="H1231" s="24" t="s">
        <v>2246</v>
      </c>
      <c r="I1231" s="32" t="s">
        <v>2223</v>
      </c>
      <c r="J1231" s="23" t="s">
        <v>1861</v>
      </c>
      <c r="K1231" s="292">
        <v>1</v>
      </c>
    </row>
    <row r="1232" spans="1:11" ht="15" customHeight="1" x14ac:dyDescent="0.4">
      <c r="A1232" s="23" t="str">
        <v>白質変性症</v>
      </c>
      <c r="B1232" s="23" t="str">
        <v>シート8　（シート9～10には記入しない）</v>
      </c>
      <c r="C1232" s="24" t="str">
        <v>病弱</v>
      </c>
      <c r="D1232" s="24" t="str">
        <v>なし</v>
      </c>
      <c r="G1232" s="24" t="s">
        <v>2423</v>
      </c>
      <c r="H1232" s="24" t="s">
        <v>2246</v>
      </c>
      <c r="I1232" s="32" t="s">
        <v>2223</v>
      </c>
      <c r="J1232" s="23" t="s">
        <v>1861</v>
      </c>
      <c r="K1232" s="292">
        <v>1</v>
      </c>
    </row>
    <row r="1233" spans="1:11" ht="15" customHeight="1" x14ac:dyDescent="0.4">
      <c r="A1233" s="23" t="str">
        <v>白質ジストロフィー</v>
      </c>
      <c r="B1233" s="23" t="str">
        <v>シート8　（シート9～10には記入しない）</v>
      </c>
      <c r="C1233" s="24" t="str">
        <v>病弱</v>
      </c>
      <c r="D1233" s="24" t="str">
        <v>なし</v>
      </c>
      <c r="G1233" s="31" t="s">
        <v>2424</v>
      </c>
      <c r="H1233" s="24" t="s">
        <v>2246</v>
      </c>
      <c r="I1233" s="31" t="s">
        <v>2223</v>
      </c>
      <c r="J1233" s="23" t="s">
        <v>1861</v>
      </c>
      <c r="K1233" s="292">
        <v>1</v>
      </c>
    </row>
    <row r="1234" spans="1:11" ht="15" customHeight="1" x14ac:dyDescent="0.4">
      <c r="A1234" s="23" t="str">
        <v>１型糖尿病</v>
      </c>
      <c r="B1234" s="23" t="str">
        <v>シート8　（シート9～10には記入しない）</v>
      </c>
      <c r="C1234" s="24" t="str">
        <v>病弱</v>
      </c>
      <c r="D1234" s="24" t="str">
        <v>なし</v>
      </c>
      <c r="G1234" s="31" t="s">
        <v>2425</v>
      </c>
      <c r="H1234" s="24" t="s">
        <v>2246</v>
      </c>
      <c r="I1234" s="32" t="s">
        <v>2223</v>
      </c>
      <c r="J1234" s="23" t="s">
        <v>1861</v>
      </c>
      <c r="K1234" s="292">
        <v>1</v>
      </c>
    </row>
    <row r="1235" spans="1:11" ht="15" customHeight="1" x14ac:dyDescent="0.4">
      <c r="A1235" s="23" t="str">
        <v>２型糖尿病</v>
      </c>
      <c r="B1235" s="23" t="str">
        <v>シート8　（シート9～10には記入しない）</v>
      </c>
      <c r="C1235" s="24" t="str">
        <v>病弱</v>
      </c>
      <c r="D1235" s="24" t="str">
        <v>なし</v>
      </c>
      <c r="G1235" s="31" t="s">
        <v>2426</v>
      </c>
      <c r="H1235" s="24" t="s">
        <v>2246</v>
      </c>
      <c r="I1235" s="32" t="s">
        <v>2223</v>
      </c>
      <c r="J1235" s="23" t="s">
        <v>1861</v>
      </c>
      <c r="K1235" s="292">
        <v>1</v>
      </c>
    </row>
    <row r="1236" spans="1:11" ht="15" customHeight="1" x14ac:dyDescent="0.4">
      <c r="A1236" s="23" t="str">
        <v>若年発症成人型糖尿病</v>
      </c>
      <c r="B1236" s="23" t="str">
        <v>シート8　（シート9～10には記入しない）</v>
      </c>
      <c r="C1236" s="24" t="str">
        <v>病弱</v>
      </c>
      <c r="D1236" s="24" t="str">
        <v>なし</v>
      </c>
      <c r="G1236" s="31" t="s">
        <v>2427</v>
      </c>
      <c r="H1236" s="24" t="s">
        <v>2246</v>
      </c>
      <c r="I1236" s="32" t="s">
        <v>2223</v>
      </c>
      <c r="J1236" s="23" t="s">
        <v>1861</v>
      </c>
      <c r="K1236" s="292">
        <v>1</v>
      </c>
    </row>
    <row r="1237" spans="1:11" ht="15" customHeight="1" x14ac:dyDescent="0.4">
      <c r="A1237" s="23" t="str">
        <v>MODY</v>
      </c>
      <c r="B1237" s="23" t="str">
        <v>シート8　（シート9～10には記入しない）</v>
      </c>
      <c r="C1237" s="24" t="str">
        <v>病弱</v>
      </c>
      <c r="D1237" s="24" t="str">
        <v>なし</v>
      </c>
      <c r="G1237" s="31" t="s">
        <v>2428</v>
      </c>
      <c r="H1237" s="24" t="s">
        <v>2246</v>
      </c>
      <c r="I1237" s="32" t="s">
        <v>2223</v>
      </c>
      <c r="J1237" s="23" t="s">
        <v>1861</v>
      </c>
      <c r="K1237" s="292">
        <v>1</v>
      </c>
    </row>
    <row r="1238" spans="1:11" ht="15" customHeight="1" x14ac:dyDescent="0.4">
      <c r="A1238" s="23" t="str">
        <v>新生児糖尿病</v>
      </c>
      <c r="B1238" s="23" t="str">
        <v>シート8　（シート9～10には記入しない）</v>
      </c>
      <c r="C1238" s="24" t="str">
        <v>病弱</v>
      </c>
      <c r="D1238" s="24" t="str">
        <v>なし</v>
      </c>
      <c r="G1238" s="24" t="s">
        <v>2429</v>
      </c>
      <c r="H1238" s="24" t="s">
        <v>2246</v>
      </c>
      <c r="I1238" s="32" t="s">
        <v>2223</v>
      </c>
      <c r="J1238" s="23" t="s">
        <v>1861</v>
      </c>
      <c r="K1238" s="292">
        <v>1</v>
      </c>
    </row>
    <row r="1239" spans="1:11" ht="15" customHeight="1" x14ac:dyDescent="0.4">
      <c r="A1239" s="23" t="str">
        <v>インスリン受容体異常症</v>
      </c>
      <c r="B1239" s="23" t="str">
        <v>シート8　（シート9～10には記入しない）</v>
      </c>
      <c r="C1239" s="24" t="str">
        <v>病弱</v>
      </c>
      <c r="D1239" s="24" t="str">
        <v>なし</v>
      </c>
      <c r="G1239" s="24" t="s">
        <v>2430</v>
      </c>
      <c r="H1239" s="24" t="s">
        <v>2246</v>
      </c>
      <c r="I1239" s="32" t="s">
        <v>2223</v>
      </c>
      <c r="J1239" s="23" t="s">
        <v>1861</v>
      </c>
      <c r="K1239" s="292">
        <v>1</v>
      </c>
    </row>
    <row r="1240" spans="1:11" ht="15" customHeight="1" x14ac:dyDescent="0.4">
      <c r="A1240" s="23" t="str">
        <v>脂肪萎縮性糖尿病</v>
      </c>
      <c r="B1240" s="23" t="str">
        <v>シート8　（シート9～10には記入しない）</v>
      </c>
      <c r="C1240" s="24" t="str">
        <v>病弱</v>
      </c>
      <c r="D1240" s="24" t="str">
        <v>なし</v>
      </c>
      <c r="G1240" s="24" t="s">
        <v>2431</v>
      </c>
      <c r="H1240" s="24" t="s">
        <v>2246</v>
      </c>
      <c r="I1240" s="32" t="s">
        <v>2223</v>
      </c>
      <c r="J1240" s="23" t="s">
        <v>1861</v>
      </c>
      <c r="K1240" s="292">
        <v>1</v>
      </c>
    </row>
    <row r="1241" spans="1:11" ht="15" customHeight="1" x14ac:dyDescent="0.4">
      <c r="A1241" s="23" t="str">
        <v>子宮頸がん</v>
      </c>
      <c r="B1241" s="23" t="str">
        <v>シート8　（シート9～10には記入しない）</v>
      </c>
      <c r="C1241" s="24" t="str">
        <v>病弱</v>
      </c>
      <c r="D1241" s="24" t="str">
        <v>なし</v>
      </c>
      <c r="G1241" s="24" t="s">
        <v>2432</v>
      </c>
      <c r="H1241" s="24" t="s">
        <v>2246</v>
      </c>
      <c r="I1241" s="32" t="s">
        <v>2223</v>
      </c>
      <c r="J1241" s="23" t="s">
        <v>1861</v>
      </c>
      <c r="K1241" s="292">
        <v>1</v>
      </c>
    </row>
    <row r="1242" spans="1:11" ht="15" customHeight="1" x14ac:dyDescent="0.4">
      <c r="A1242" s="23" t="str">
        <v>肝機能障害</v>
      </c>
      <c r="B1242" s="23" t="str">
        <v>シート8　（シート9～10には記入しない）</v>
      </c>
      <c r="C1242" s="24" t="str">
        <v>病弱</v>
      </c>
      <c r="D1242" s="24" t="str">
        <v>なし</v>
      </c>
      <c r="G1242" s="24" t="s">
        <v>2433</v>
      </c>
      <c r="H1242" s="24" t="s">
        <v>2246</v>
      </c>
      <c r="I1242" s="32" t="s">
        <v>2223</v>
      </c>
      <c r="J1242" s="23" t="s">
        <v>1861</v>
      </c>
      <c r="K1242" s="292">
        <v>1</v>
      </c>
    </row>
    <row r="1243" spans="1:11" ht="15" customHeight="1" x14ac:dyDescent="0.4">
      <c r="A1243" s="23" t="str">
        <v>心臓機能障害</v>
      </c>
      <c r="B1243" s="23" t="str">
        <v>シート8　（シート9～10には記入しない）</v>
      </c>
      <c r="C1243" s="24" t="str">
        <v>病弱</v>
      </c>
      <c r="D1243" s="24" t="str">
        <v>なし</v>
      </c>
      <c r="G1243" s="33" t="s">
        <v>2945</v>
      </c>
      <c r="H1243" s="33" t="s">
        <v>2246</v>
      </c>
      <c r="I1243" s="30" t="s">
        <v>2223</v>
      </c>
      <c r="J1243" s="30" t="s">
        <v>1861</v>
      </c>
      <c r="K1243" s="293">
        <v>1</v>
      </c>
    </row>
    <row r="1244" spans="1:11" ht="15" customHeight="1" x14ac:dyDescent="0.4">
      <c r="A1244" s="23" t="str">
        <v>肝臓機能障害</v>
      </c>
      <c r="B1244" s="23" t="str">
        <v>シート8　（シート9～10には記入しない）</v>
      </c>
      <c r="C1244" s="24" t="str">
        <v>病弱</v>
      </c>
      <c r="D1244" s="24" t="str">
        <v>なし</v>
      </c>
      <c r="G1244" s="33" t="s">
        <v>2434</v>
      </c>
      <c r="H1244" s="33" t="s">
        <v>2246</v>
      </c>
      <c r="I1244" s="294" t="s">
        <v>2223</v>
      </c>
      <c r="J1244" s="30" t="s">
        <v>1861</v>
      </c>
      <c r="K1244" s="293">
        <v>1</v>
      </c>
    </row>
    <row r="1245" spans="1:11" ht="15" customHeight="1" x14ac:dyDescent="0.4">
      <c r="A1245" s="23" t="str">
        <v>腎機能障害</v>
      </c>
      <c r="B1245" s="23" t="str">
        <v>シート8　（シート9～10には記入しない）</v>
      </c>
      <c r="C1245" s="24" t="str">
        <v>病弱</v>
      </c>
      <c r="D1245" s="24" t="str">
        <v>なし</v>
      </c>
      <c r="G1245" s="24" t="s">
        <v>2435</v>
      </c>
      <c r="H1245" s="24" t="s">
        <v>2246</v>
      </c>
      <c r="I1245" s="32" t="s">
        <v>2223</v>
      </c>
      <c r="J1245" s="23" t="s">
        <v>1861</v>
      </c>
      <c r="K1245" s="292">
        <v>1</v>
      </c>
    </row>
    <row r="1246" spans="1:11" ht="15" customHeight="1" x14ac:dyDescent="0.4">
      <c r="A1246" s="23" t="str">
        <v>腎臓機能障害</v>
      </c>
      <c r="B1246" s="23" t="str">
        <v>シート8　（シート9～10には記入しない）</v>
      </c>
      <c r="C1246" s="24" t="str">
        <v>病弱</v>
      </c>
      <c r="D1246" s="24" t="str">
        <v>なし</v>
      </c>
      <c r="G1246" s="33" t="s">
        <v>2436</v>
      </c>
      <c r="H1246" s="33" t="s">
        <v>2246</v>
      </c>
      <c r="I1246" s="294" t="s">
        <v>2223</v>
      </c>
      <c r="J1246" s="30" t="s">
        <v>1861</v>
      </c>
      <c r="K1246" s="293">
        <v>1</v>
      </c>
    </row>
    <row r="1247" spans="1:11" ht="15" customHeight="1" x14ac:dyDescent="0.4">
      <c r="A1247" s="23" t="str">
        <v>小腸機能障害</v>
      </c>
      <c r="B1247" s="23" t="str">
        <v>シート8　（シート9～10には記入しない）</v>
      </c>
      <c r="C1247" s="24" t="str">
        <v>病弱</v>
      </c>
      <c r="D1247" s="24" t="str">
        <v>なし</v>
      </c>
      <c r="G1247" s="33" t="s">
        <v>2946</v>
      </c>
      <c r="H1247" s="33" t="s">
        <v>2246</v>
      </c>
      <c r="I1247" s="294" t="s">
        <v>2223</v>
      </c>
      <c r="J1247" s="30" t="s">
        <v>1861</v>
      </c>
      <c r="K1247" s="293">
        <v>1</v>
      </c>
    </row>
    <row r="1248" spans="1:11" ht="15" customHeight="1" x14ac:dyDescent="0.4">
      <c r="A1248" s="23" t="str">
        <v>直腸機能障害</v>
      </c>
      <c r="B1248" s="23" t="str">
        <v>シート8　（シート9～10には記入しない）</v>
      </c>
      <c r="C1248" s="24" t="str">
        <v>病弱</v>
      </c>
      <c r="D1248" s="24" t="str">
        <v>なし</v>
      </c>
      <c r="G1248" s="33" t="s">
        <v>2947</v>
      </c>
      <c r="H1248" s="33" t="s">
        <v>2246</v>
      </c>
      <c r="I1248" s="294" t="s">
        <v>2223</v>
      </c>
      <c r="J1248" s="30" t="s">
        <v>1861</v>
      </c>
      <c r="K1248" s="293">
        <v>1</v>
      </c>
    </row>
    <row r="1249" spans="1:11" ht="15" customHeight="1" x14ac:dyDescent="0.4">
      <c r="A1249" s="23" t="str">
        <v>膀胱機能障害</v>
      </c>
      <c r="B1249" s="23" t="str">
        <v>シート8　（シート9～10には記入しない）</v>
      </c>
      <c r="C1249" s="24" t="str">
        <v>病弱</v>
      </c>
      <c r="D1249" s="24" t="str">
        <v>なし</v>
      </c>
      <c r="G1249" s="33" t="s">
        <v>2948</v>
      </c>
      <c r="H1249" s="33" t="s">
        <v>2246</v>
      </c>
      <c r="I1249" s="294" t="s">
        <v>2223</v>
      </c>
      <c r="J1249" s="30" t="s">
        <v>1861</v>
      </c>
      <c r="K1249" s="293">
        <v>1</v>
      </c>
    </row>
    <row r="1250" spans="1:11" ht="15" customHeight="1" x14ac:dyDescent="0.4">
      <c r="A1250" s="23" t="str">
        <v>COPD</v>
      </c>
      <c r="B1250" s="23" t="str">
        <v>継続して医療又は生活規制を必要とする程度のものに限って、シート８　（シート９～10には記入しない）</v>
      </c>
      <c r="C1250" s="24" t="str">
        <v>病弱</v>
      </c>
      <c r="D1250" s="24" t="str">
        <v>なし</v>
      </c>
      <c r="G1250" s="31" t="s">
        <v>30</v>
      </c>
      <c r="H1250" s="24" t="s">
        <v>2437</v>
      </c>
      <c r="I1250" s="32" t="s">
        <v>2223</v>
      </c>
      <c r="J1250" s="23" t="s">
        <v>1861</v>
      </c>
      <c r="K1250" s="292">
        <v>1</v>
      </c>
    </row>
    <row r="1251" spans="1:11" ht="15" customHeight="1" x14ac:dyDescent="0.4">
      <c r="A1251" s="23" t="str">
        <v>CRPS</v>
      </c>
      <c r="B1251" s="23" t="str">
        <v>継続して医療又は生活規制を必要とする程度のものに限って、シート８　（シート９～10には記入しない）</v>
      </c>
      <c r="C1251" s="24" t="str">
        <v>病弱</v>
      </c>
      <c r="D1251" s="24" t="str">
        <v>なし</v>
      </c>
      <c r="G1251" s="31" t="s">
        <v>31</v>
      </c>
      <c r="H1251" s="24" t="s">
        <v>2437</v>
      </c>
      <c r="I1251" s="32" t="s">
        <v>2223</v>
      </c>
      <c r="J1251" s="23" t="s">
        <v>1861</v>
      </c>
      <c r="K1251" s="292">
        <v>1</v>
      </c>
    </row>
    <row r="1252" spans="1:11" ht="15" customHeight="1" x14ac:dyDescent="0.4">
      <c r="A1252" s="23" t="str">
        <v>EPI</v>
      </c>
      <c r="B1252" s="23" t="str">
        <v>継続して医療又は生活規制を必要とする程度のものに限って、シート８　（シート９～10には記入しない）</v>
      </c>
      <c r="C1252" s="24" t="str">
        <v>病弱</v>
      </c>
      <c r="D1252" s="24" t="str">
        <v>なし</v>
      </c>
      <c r="G1252" s="31" t="s">
        <v>33</v>
      </c>
      <c r="H1252" s="24" t="s">
        <v>2437</v>
      </c>
      <c r="I1252" s="32" t="s">
        <v>2223</v>
      </c>
      <c r="J1252" s="23" t="s">
        <v>1861</v>
      </c>
      <c r="K1252" s="292">
        <v>1</v>
      </c>
    </row>
    <row r="1253" spans="1:11" ht="15" customHeight="1" x14ac:dyDescent="0.4">
      <c r="A1253" s="23" t="str">
        <v>HANS症候群</v>
      </c>
      <c r="B1253" s="23" t="str">
        <v>継続して医療又は生活規制を必要とする程度のものに限って、シート８　（シート９～10には記入しない）</v>
      </c>
      <c r="C1253" s="24" t="str">
        <v>病弱</v>
      </c>
      <c r="D1253" s="24" t="str">
        <v>なし</v>
      </c>
      <c r="G1253" s="31" t="s">
        <v>2438</v>
      </c>
      <c r="H1253" s="24" t="s">
        <v>2437</v>
      </c>
      <c r="I1253" s="32" t="s">
        <v>2223</v>
      </c>
      <c r="J1253" s="23" t="s">
        <v>1861</v>
      </c>
      <c r="K1253" s="292">
        <v>1</v>
      </c>
    </row>
    <row r="1254" spans="1:11" ht="15" customHeight="1" x14ac:dyDescent="0.4">
      <c r="A1254" s="23" t="str">
        <v>HPVワクチン関連神経免疫異常症候群</v>
      </c>
      <c r="B1254" s="23" t="str">
        <v>継続して医療又は生活規制を必要とする程度のものに限って、シート８　（シート９～10には記入しない）</v>
      </c>
      <c r="C1254" s="24" t="str">
        <v>病弱</v>
      </c>
      <c r="D1254" s="24" t="str">
        <v>なし</v>
      </c>
      <c r="G1254" s="31" t="s">
        <v>2439</v>
      </c>
      <c r="H1254" s="24" t="s">
        <v>2437</v>
      </c>
      <c r="I1254" s="32" t="s">
        <v>2223</v>
      </c>
      <c r="J1254" s="23" t="s">
        <v>1861</v>
      </c>
      <c r="K1254" s="292">
        <v>1</v>
      </c>
    </row>
    <row r="1255" spans="1:11" ht="15" customHeight="1" x14ac:dyDescent="0.4">
      <c r="A1255" s="23" t="str">
        <v>LTBI</v>
      </c>
      <c r="B1255" s="23" t="str">
        <v>継続して医療又は生活規制を必要とする程度のものに限って、シート８　（シート９～10には記入しない）</v>
      </c>
      <c r="C1255" s="24" t="str">
        <v>病弱</v>
      </c>
      <c r="D1255" s="24" t="str">
        <v>なし</v>
      </c>
      <c r="G1255" s="31" t="s">
        <v>46</v>
      </c>
      <c r="H1255" s="24" t="s">
        <v>2437</v>
      </c>
      <c r="I1255" s="32" t="s">
        <v>2223</v>
      </c>
      <c r="J1255" s="23" t="s">
        <v>1861</v>
      </c>
      <c r="K1255" s="292">
        <v>1</v>
      </c>
    </row>
    <row r="1256" spans="1:11" ht="15" customHeight="1" x14ac:dyDescent="0.4">
      <c r="A1256" s="23" t="str">
        <v>NSAIDs不耐症を伴う多剤薬物過敏</v>
      </c>
      <c r="B1256" s="23" t="str">
        <v>継続して医療又は生活規制を必要とする程度のものに限って、シート８　（シート９～10には記入しない）</v>
      </c>
      <c r="C1256" s="24" t="str">
        <v>病弱</v>
      </c>
      <c r="D1256" s="24" t="str">
        <v>なし</v>
      </c>
      <c r="G1256" s="31" t="s">
        <v>50</v>
      </c>
      <c r="H1256" s="24" t="s">
        <v>2437</v>
      </c>
      <c r="I1256" s="32" t="s">
        <v>2223</v>
      </c>
      <c r="J1256" s="23" t="s">
        <v>1861</v>
      </c>
      <c r="K1256" s="292">
        <v>1</v>
      </c>
    </row>
    <row r="1257" spans="1:11" ht="15" customHeight="1" x14ac:dyDescent="0.4">
      <c r="A1257" s="23" t="str">
        <v>T-スポット判定陽性</v>
      </c>
      <c r="B1257" s="23" t="str">
        <v>継続して医療又は生活規制を必要とする程度のものに限って、シート８　（シート９～10には記入しない）</v>
      </c>
      <c r="C1257" s="24" t="str">
        <v>病弱</v>
      </c>
      <c r="D1257" s="24" t="str">
        <v>なし</v>
      </c>
      <c r="G1257" s="31" t="s">
        <v>63</v>
      </c>
      <c r="H1257" s="24" t="s">
        <v>2437</v>
      </c>
      <c r="I1257" s="32" t="s">
        <v>2223</v>
      </c>
      <c r="J1257" s="23" t="s">
        <v>1861</v>
      </c>
      <c r="K1257" s="292">
        <v>1</v>
      </c>
    </row>
    <row r="1258" spans="1:11" ht="15" customHeight="1" x14ac:dyDescent="0.4">
      <c r="A1258" s="23" t="str">
        <v>遊走腎</v>
      </c>
      <c r="B1258" s="23" t="str">
        <v>継続して医療又は生活規制を必要とする程度のものに限って、シート８　（シート９～10には記入しない）</v>
      </c>
      <c r="C1258" s="24" t="str">
        <v>病弱</v>
      </c>
      <c r="D1258" s="24" t="str">
        <v>なし</v>
      </c>
      <c r="G1258" s="31" t="s">
        <v>2440</v>
      </c>
      <c r="H1258" s="24" t="s">
        <v>2437</v>
      </c>
      <c r="I1258" s="32" t="s">
        <v>2223</v>
      </c>
      <c r="J1258" s="23" t="s">
        <v>1861</v>
      </c>
      <c r="K1258" s="292">
        <v>1</v>
      </c>
    </row>
    <row r="1259" spans="1:11" ht="15" customHeight="1" x14ac:dyDescent="0.4">
      <c r="A1259" s="23" t="str">
        <v>アトピー性皮膚炎</v>
      </c>
      <c r="B1259" s="23" t="str">
        <v>継続して医療又は生活規制を必要とする程度のものに限って、シート８　（シート９～10には記入しない）</v>
      </c>
      <c r="C1259" s="24" t="str">
        <v>病弱</v>
      </c>
      <c r="D1259" s="24" t="str">
        <v>なし</v>
      </c>
      <c r="G1259" s="31" t="s">
        <v>2441</v>
      </c>
      <c r="H1259" s="24" t="s">
        <v>2437</v>
      </c>
      <c r="I1259" s="32" t="s">
        <v>2223</v>
      </c>
      <c r="J1259" s="23" t="s">
        <v>1861</v>
      </c>
      <c r="K1259" s="292">
        <v>1</v>
      </c>
    </row>
    <row r="1260" spans="1:11" ht="15" customHeight="1" x14ac:dyDescent="0.4">
      <c r="A1260" s="23" t="str">
        <v>アナフィラキシー</v>
      </c>
      <c r="B1260" s="23" t="str">
        <v>継続して医療又は生活規制を必要とする程度のものに限って、シート８　（シート９～10には記入しない）</v>
      </c>
      <c r="C1260" s="24" t="str">
        <v>病弱</v>
      </c>
      <c r="D1260" s="24" t="str">
        <v>なし</v>
      </c>
      <c r="G1260" s="31" t="s">
        <v>80</v>
      </c>
      <c r="H1260" s="24" t="s">
        <v>2437</v>
      </c>
      <c r="I1260" s="32" t="s">
        <v>2223</v>
      </c>
      <c r="J1260" s="23" t="s">
        <v>1861</v>
      </c>
      <c r="K1260" s="292">
        <v>1</v>
      </c>
    </row>
    <row r="1261" spans="1:11" ht="15" customHeight="1" x14ac:dyDescent="0.4">
      <c r="A1261" s="23" t="str">
        <v>移植後</v>
      </c>
      <c r="B1261" s="23" t="str">
        <v>継続して医療又は生活規制を必要とする程度のものに限って、シート８　（シート９～10には記入しない）</v>
      </c>
      <c r="C1261" s="24" t="str">
        <v>病弱</v>
      </c>
      <c r="D1261" s="24" t="str">
        <v>なし</v>
      </c>
      <c r="G1261" s="31" t="s">
        <v>2442</v>
      </c>
      <c r="H1261" s="24" t="s">
        <v>2437</v>
      </c>
      <c r="I1261" s="32" t="s">
        <v>2223</v>
      </c>
      <c r="J1261" s="23" t="s">
        <v>1861</v>
      </c>
      <c r="K1261" s="292">
        <v>1</v>
      </c>
    </row>
    <row r="1262" spans="1:11" ht="15" customHeight="1" x14ac:dyDescent="0.4">
      <c r="A1262" s="23" t="str">
        <v>ウィルス性肝炎</v>
      </c>
      <c r="B1262" s="23" t="str">
        <v>継続して医療又は生活規制を必要とする程度のものに限って、シート８　（シート９～10には記入しない）</v>
      </c>
      <c r="C1262" s="24" t="str">
        <v>病弱</v>
      </c>
      <c r="D1262" s="24" t="str">
        <v>なし</v>
      </c>
      <c r="G1262" s="31" t="s">
        <v>101</v>
      </c>
      <c r="H1262" s="24" t="s">
        <v>2437</v>
      </c>
      <c r="I1262" s="32" t="s">
        <v>2223</v>
      </c>
      <c r="J1262" s="23" t="s">
        <v>1861</v>
      </c>
      <c r="K1262" s="292">
        <v>1</v>
      </c>
    </row>
    <row r="1263" spans="1:11" ht="15" customHeight="1" x14ac:dyDescent="0.4">
      <c r="A1263" s="23" t="str">
        <v>ウイルス性肝炎</v>
      </c>
      <c r="B1263" s="23" t="str">
        <v>継続して医療又は生活規制を必要とする程度のものに限って、シート８　（シート９～10には記入しない）</v>
      </c>
      <c r="C1263" s="24" t="str">
        <v>病弱</v>
      </c>
      <c r="D1263" s="24" t="str">
        <v>なし</v>
      </c>
      <c r="G1263" s="31" t="s">
        <v>102</v>
      </c>
      <c r="H1263" s="24" t="s">
        <v>2437</v>
      </c>
      <c r="I1263" s="32" t="s">
        <v>2223</v>
      </c>
      <c r="J1263" s="23" t="s">
        <v>1861</v>
      </c>
      <c r="K1263" s="292">
        <v>1</v>
      </c>
    </row>
    <row r="1264" spans="1:11" ht="15" customHeight="1" x14ac:dyDescent="0.4">
      <c r="A1264" s="23" t="str">
        <v>海綿状血管腫</v>
      </c>
      <c r="B1264" s="23" t="str">
        <v>継続して医療又は生活規制を必要とする程度のものに限って、シート８　（シート９～10には記入しない）</v>
      </c>
      <c r="C1264" s="24" t="str">
        <v>病弱</v>
      </c>
      <c r="D1264" s="24" t="str">
        <v>なし</v>
      </c>
      <c r="G1264" s="24" t="s">
        <v>2443</v>
      </c>
      <c r="H1264" s="24" t="s">
        <v>2437</v>
      </c>
      <c r="I1264" s="32" t="s">
        <v>2223</v>
      </c>
      <c r="J1264" s="23" t="s">
        <v>1861</v>
      </c>
      <c r="K1264" s="292">
        <v>1</v>
      </c>
    </row>
    <row r="1265" spans="1:11" ht="15" customHeight="1" x14ac:dyDescent="0.4">
      <c r="A1265" s="23" t="str">
        <v>化学物質過敏症</v>
      </c>
      <c r="B1265" s="23" t="str">
        <v>継続して医療又は生活規制を必要とする程度のものに限って、シート８　（シート９～10には記入しない）</v>
      </c>
      <c r="C1265" s="24" t="str">
        <v>病弱</v>
      </c>
      <c r="D1265" s="24" t="str">
        <v>なし</v>
      </c>
      <c r="G1265" s="24" t="s">
        <v>2444</v>
      </c>
      <c r="H1265" s="24" t="s">
        <v>2437</v>
      </c>
      <c r="I1265" s="32" t="s">
        <v>2223</v>
      </c>
      <c r="J1265" s="23" t="s">
        <v>1861</v>
      </c>
      <c r="K1265" s="292">
        <v>1</v>
      </c>
    </row>
    <row r="1266" spans="1:11" ht="15" customHeight="1" x14ac:dyDescent="0.4">
      <c r="A1266" s="23" t="str">
        <v>カポジ水痘様発疹症</v>
      </c>
      <c r="B1266" s="23" t="str">
        <v>継続して医療又は生活規制を必要とする程度のものに限って、シート８　（シート９～10には記入しない）</v>
      </c>
      <c r="C1266" s="24" t="str">
        <v>病弱</v>
      </c>
      <c r="D1266" s="24" t="str">
        <v>なし</v>
      </c>
      <c r="G1266" s="31" t="s">
        <v>2445</v>
      </c>
      <c r="H1266" s="24" t="s">
        <v>2437</v>
      </c>
      <c r="I1266" s="32" t="s">
        <v>2223</v>
      </c>
      <c r="J1266" s="23" t="s">
        <v>1861</v>
      </c>
      <c r="K1266" s="292">
        <v>1</v>
      </c>
    </row>
    <row r="1267" spans="1:11" ht="15" customHeight="1" x14ac:dyDescent="0.4">
      <c r="A1267" s="23" t="str">
        <v>寛解後経過観察中</v>
      </c>
      <c r="B1267" s="23" t="str">
        <v>継続して医療又は生活規制を必要とする程度のものに限って、シート８　（シート９～10には記入しない）</v>
      </c>
      <c r="C1267" s="24" t="str">
        <v>病弱</v>
      </c>
      <c r="D1267" s="24" t="str">
        <v>なし</v>
      </c>
      <c r="G1267" s="24" t="s">
        <v>2446</v>
      </c>
      <c r="H1267" s="24" t="s">
        <v>2437</v>
      </c>
      <c r="I1267" s="32" t="s">
        <v>2223</v>
      </c>
      <c r="J1267" s="23" t="s">
        <v>1861</v>
      </c>
      <c r="K1267" s="292">
        <v>1</v>
      </c>
    </row>
    <row r="1268" spans="1:11" ht="15" customHeight="1" x14ac:dyDescent="0.4">
      <c r="A1268" s="23" t="str">
        <v>気管支炎</v>
      </c>
      <c r="B1268" s="23" t="str">
        <v>継続して医療又は生活規制を必要とする程度のものに限って、シート８　（シート９～10には記入しない）</v>
      </c>
      <c r="C1268" s="24" t="str">
        <v>病弱</v>
      </c>
      <c r="D1268" s="24" t="str">
        <v>なし</v>
      </c>
      <c r="G1268" s="31" t="s">
        <v>2447</v>
      </c>
      <c r="H1268" s="24" t="s">
        <v>2437</v>
      </c>
      <c r="I1268" s="32" t="s">
        <v>2223</v>
      </c>
      <c r="J1268" s="23" t="s">
        <v>1861</v>
      </c>
      <c r="K1268" s="292">
        <v>1</v>
      </c>
    </row>
    <row r="1269" spans="1:11" ht="15" customHeight="1" x14ac:dyDescent="0.4">
      <c r="A1269" s="23" t="str">
        <v>菊池病</v>
      </c>
      <c r="B1269" s="23" t="str">
        <v>継続して医療又は生活規制を必要とする程度のものに限って、シート８　（シート９～10には記入しない）</v>
      </c>
      <c r="C1269" s="24" t="str">
        <v>病弱</v>
      </c>
      <c r="D1269" s="24" t="str">
        <v>なし</v>
      </c>
      <c r="G1269" s="31" t="s">
        <v>2448</v>
      </c>
      <c r="H1269" s="24" t="s">
        <v>2437</v>
      </c>
      <c r="I1269" s="32" t="s">
        <v>2223</v>
      </c>
      <c r="J1269" s="23" t="s">
        <v>1861</v>
      </c>
      <c r="K1269" s="292">
        <v>1</v>
      </c>
    </row>
    <row r="1270" spans="1:11" ht="15" customHeight="1" x14ac:dyDescent="0.4">
      <c r="A1270" s="23" t="str">
        <v>頸性神経筋症症候群</v>
      </c>
      <c r="B1270" s="23" t="str">
        <v>継続して医療又は生活規制を必要とする程度のものに限って、シート８　（シート９～10には記入しない）</v>
      </c>
      <c r="C1270" s="24" t="str">
        <v>病弱</v>
      </c>
      <c r="D1270" s="24" t="str">
        <v>なし</v>
      </c>
      <c r="G1270" s="31" t="s">
        <v>2449</v>
      </c>
      <c r="H1270" s="24" t="s">
        <v>2437</v>
      </c>
      <c r="I1270" s="32" t="s">
        <v>2223</v>
      </c>
      <c r="J1270" s="23" t="s">
        <v>1861</v>
      </c>
      <c r="K1270" s="292">
        <v>1</v>
      </c>
    </row>
    <row r="1271" spans="1:11" ht="15" customHeight="1" x14ac:dyDescent="0.4">
      <c r="A1271" s="23" t="str">
        <v>グルタル酸尿症Ⅱ型</v>
      </c>
      <c r="B1271" s="23" t="str">
        <v>継続して医療又は生活規制を必要とする程度のものに限って、シート８　（シート９～10には記入しない）</v>
      </c>
      <c r="C1271" s="24" t="str">
        <v>病弱</v>
      </c>
      <c r="D1271" s="24" t="str">
        <v>なし</v>
      </c>
      <c r="G1271" s="31" t="s">
        <v>165</v>
      </c>
      <c r="H1271" s="24" t="s">
        <v>2437</v>
      </c>
      <c r="I1271" s="32" t="s">
        <v>2223</v>
      </c>
      <c r="J1271" s="23" t="s">
        <v>1861</v>
      </c>
      <c r="K1271" s="292">
        <v>1</v>
      </c>
    </row>
    <row r="1272" spans="1:11" ht="15" customHeight="1" x14ac:dyDescent="0.4">
      <c r="A1272" s="23" t="str">
        <v>グルテン不耐症</v>
      </c>
      <c r="B1272" s="23" t="str">
        <v>継続して医療又は生活規制を必要とする程度のものに限って、シート８　（シート９～10には記入しない）</v>
      </c>
      <c r="C1272" s="24" t="str">
        <v>病弱</v>
      </c>
      <c r="D1272" s="24" t="str">
        <v>なし</v>
      </c>
      <c r="G1272" s="31" t="s">
        <v>166</v>
      </c>
      <c r="H1272" s="24" t="s">
        <v>2437</v>
      </c>
      <c r="I1272" s="32" t="s">
        <v>2223</v>
      </c>
      <c r="J1272" s="23" t="s">
        <v>1861</v>
      </c>
      <c r="K1272" s="292">
        <v>1</v>
      </c>
    </row>
    <row r="1273" spans="1:11" ht="15" customHeight="1" x14ac:dyDescent="0.4">
      <c r="A1273" s="23" t="str">
        <v>けいれん</v>
      </c>
      <c r="B1273" s="23" t="str">
        <v>継続して医療又は生活規制を必要とする程度のものに限って、シート８　（シート９～10には記入しない）</v>
      </c>
      <c r="C1273" s="24" t="str">
        <v>病弱</v>
      </c>
      <c r="D1273" s="24" t="str">
        <v>なし</v>
      </c>
      <c r="G1273" s="31" t="s">
        <v>169</v>
      </c>
      <c r="H1273" s="24" t="s">
        <v>2437</v>
      </c>
      <c r="I1273" s="32" t="s">
        <v>2223</v>
      </c>
      <c r="J1273" s="23" t="s">
        <v>1861</v>
      </c>
      <c r="K1273" s="292">
        <v>1</v>
      </c>
    </row>
    <row r="1274" spans="1:11" ht="15" customHeight="1" x14ac:dyDescent="0.4">
      <c r="A1274" s="23" t="str">
        <v>痙攣</v>
      </c>
      <c r="B1274" s="23" t="str">
        <v>継続して医療又は生活規制を必要とする程度のものに限って、シート８　（シート９～10には記入しない）</v>
      </c>
      <c r="C1274" s="24" t="str">
        <v>病弱</v>
      </c>
      <c r="D1274" s="24" t="str">
        <v>なし</v>
      </c>
      <c r="G1274" s="24" t="s">
        <v>2450</v>
      </c>
      <c r="H1274" s="24" t="s">
        <v>2437</v>
      </c>
      <c r="I1274" s="32" t="s">
        <v>2223</v>
      </c>
      <c r="J1274" s="23" t="s">
        <v>1861</v>
      </c>
      <c r="K1274" s="292">
        <v>1</v>
      </c>
    </row>
    <row r="1275" spans="1:11" ht="15" customHeight="1" x14ac:dyDescent="0.4">
      <c r="A1275" s="23" t="str">
        <v>けいれん発作</v>
      </c>
      <c r="B1275" s="23" t="str">
        <v>継続して医療又は生活規制を必要とする程度のものに限って、シート８　（シート９～10には記入しない）</v>
      </c>
      <c r="C1275" s="24" t="str">
        <v>病弱</v>
      </c>
      <c r="D1275" s="24" t="str">
        <v>なし</v>
      </c>
      <c r="G1275" s="31" t="s">
        <v>171</v>
      </c>
      <c r="H1275" s="24" t="s">
        <v>2437</v>
      </c>
      <c r="I1275" s="32" t="s">
        <v>2223</v>
      </c>
      <c r="J1275" s="23" t="s">
        <v>1861</v>
      </c>
      <c r="K1275" s="292">
        <v>1</v>
      </c>
    </row>
    <row r="1276" spans="1:11" ht="15" customHeight="1" x14ac:dyDescent="0.4">
      <c r="A1276" s="23" t="str">
        <v>痙攣発作</v>
      </c>
      <c r="B1276" s="23" t="str">
        <v>継続して医療又は生活規制を必要とする程度のものに限って、シート８　（シート９～10には記入しない）</v>
      </c>
      <c r="C1276" s="24" t="str">
        <v>病弱</v>
      </c>
      <c r="D1276" s="24" t="str">
        <v>なし</v>
      </c>
      <c r="G1276" s="31" t="s">
        <v>2451</v>
      </c>
      <c r="H1276" s="24" t="s">
        <v>2437</v>
      </c>
      <c r="I1276" s="32" t="s">
        <v>2223</v>
      </c>
      <c r="J1276" s="23" t="s">
        <v>1861</v>
      </c>
      <c r="K1276" s="292">
        <v>1</v>
      </c>
    </row>
    <row r="1277" spans="1:11" ht="15" customHeight="1" x14ac:dyDescent="0.4">
      <c r="A1277" s="23" t="str">
        <v>結核</v>
      </c>
      <c r="B1277" s="23" t="str">
        <v>継続して医療又は生活規制を必要とする程度のものに限って、シート８　（シート９～10には記入しない）</v>
      </c>
      <c r="C1277" s="24" t="str">
        <v>病弱</v>
      </c>
      <c r="D1277" s="24" t="str">
        <v>なし</v>
      </c>
      <c r="G1277" s="24" t="s">
        <v>2452</v>
      </c>
      <c r="H1277" s="24" t="s">
        <v>2437</v>
      </c>
      <c r="I1277" s="32" t="s">
        <v>2223</v>
      </c>
      <c r="J1277" s="23" t="s">
        <v>1861</v>
      </c>
      <c r="K1277" s="292">
        <v>1</v>
      </c>
    </row>
    <row r="1278" spans="1:11" ht="15" customHeight="1" x14ac:dyDescent="0.4">
      <c r="A1278" s="23" t="str">
        <v>高血圧</v>
      </c>
      <c r="B1278" s="23" t="str">
        <v>継続して医療又は生活規制を必要とする程度のものに限って、シート８　（シート９～10には記入しない）</v>
      </c>
      <c r="C1278" s="24" t="str">
        <v>病弱</v>
      </c>
      <c r="D1278" s="24" t="str">
        <v>なし</v>
      </c>
      <c r="G1278" s="31" t="s">
        <v>2453</v>
      </c>
      <c r="H1278" s="24" t="s">
        <v>2437</v>
      </c>
      <c r="I1278" s="32" t="s">
        <v>2223</v>
      </c>
      <c r="J1278" s="23" t="s">
        <v>1861</v>
      </c>
      <c r="K1278" s="292">
        <v>1</v>
      </c>
    </row>
    <row r="1279" spans="1:11" ht="15" customHeight="1" x14ac:dyDescent="0.4">
      <c r="A1279" s="23" t="str">
        <v>光線過敏症</v>
      </c>
      <c r="B1279" s="23" t="str">
        <v>継続して医療又は生活規制を必要とする程度のものに限って、シート８　（シート９～10には記入しない）</v>
      </c>
      <c r="C1279" s="24" t="str">
        <v>病弱</v>
      </c>
      <c r="D1279" s="24" t="str">
        <v>なし</v>
      </c>
      <c r="G1279" s="31" t="s">
        <v>2454</v>
      </c>
      <c r="H1279" s="24" t="s">
        <v>2437</v>
      </c>
      <c r="I1279" s="32" t="s">
        <v>2223</v>
      </c>
      <c r="J1279" s="23" t="s">
        <v>1861</v>
      </c>
      <c r="K1279" s="292">
        <v>1</v>
      </c>
    </row>
    <row r="1280" spans="1:11" ht="15" customHeight="1" x14ac:dyDescent="0.4">
      <c r="A1280" s="23" t="str">
        <v>高尿酸血症</v>
      </c>
      <c r="B1280" s="23" t="str">
        <v>継続して医療又は生活規制を必要とする程度のものに限って、シート８　（シート９～10には記入しない）</v>
      </c>
      <c r="C1280" s="24" t="str">
        <v>病弱</v>
      </c>
      <c r="D1280" s="24" t="str">
        <v>なし</v>
      </c>
      <c r="G1280" s="31" t="s">
        <v>2455</v>
      </c>
      <c r="H1280" s="24" t="s">
        <v>2437</v>
      </c>
      <c r="I1280" s="32" t="s">
        <v>2223</v>
      </c>
      <c r="J1280" s="23" t="s">
        <v>1861</v>
      </c>
      <c r="K1280" s="292">
        <v>1</v>
      </c>
    </row>
    <row r="1281" spans="1:11" ht="15" customHeight="1" x14ac:dyDescent="0.4">
      <c r="A1281" s="23" t="str">
        <v>再発性脳炎</v>
      </c>
      <c r="B1281" s="23" t="str">
        <v>継続して医療又は生活規制を必要とする程度のものに限って、シート８　（シート９～10には記入しない）</v>
      </c>
      <c r="C1281" s="24" t="str">
        <v>病弱</v>
      </c>
      <c r="D1281" s="24" t="str">
        <v>なし</v>
      </c>
      <c r="G1281" s="31" t="s">
        <v>2456</v>
      </c>
      <c r="H1281" s="24" t="s">
        <v>2437</v>
      </c>
      <c r="I1281" s="32" t="s">
        <v>2223</v>
      </c>
      <c r="J1281" s="23" t="s">
        <v>1861</v>
      </c>
      <c r="K1281" s="292">
        <v>1</v>
      </c>
    </row>
    <row r="1282" spans="1:11" ht="15" customHeight="1" x14ac:dyDescent="0.4">
      <c r="A1282" s="23" t="str">
        <v>サッフォー症候群</v>
      </c>
      <c r="B1282" s="23" t="str">
        <v>継続して医療又は生活規制を必要とする程度のものに限って、シート８　（シート９～10には記入しない）</v>
      </c>
      <c r="C1282" s="24" t="str">
        <v>病弱</v>
      </c>
      <c r="D1282" s="24" t="str">
        <v>なし</v>
      </c>
      <c r="G1282" s="24" t="s">
        <v>188</v>
      </c>
      <c r="H1282" s="24" t="s">
        <v>2437</v>
      </c>
      <c r="I1282" s="32" t="s">
        <v>2223</v>
      </c>
      <c r="J1282" s="23" t="s">
        <v>1861</v>
      </c>
      <c r="K1282" s="292">
        <v>1</v>
      </c>
    </row>
    <row r="1283" spans="1:11" ht="15" customHeight="1" x14ac:dyDescent="0.4">
      <c r="A1283" s="23" t="str">
        <v>子宮頸がんワクチン関連神経免疫異常症候群</v>
      </c>
      <c r="B1283" s="23" t="str">
        <v>継続して医療又は生活規制を必要とする程度のものに限って、シート８　（シート９～10には記入しない）</v>
      </c>
      <c r="C1283" s="24" t="str">
        <v>病弱</v>
      </c>
      <c r="D1283" s="24" t="str">
        <v>なし</v>
      </c>
      <c r="G1283" s="31" t="s">
        <v>2457</v>
      </c>
      <c r="H1283" s="24" t="s">
        <v>2437</v>
      </c>
      <c r="I1283" s="32" t="s">
        <v>2223</v>
      </c>
      <c r="J1283" s="23" t="s">
        <v>1861</v>
      </c>
      <c r="K1283" s="292">
        <v>1</v>
      </c>
    </row>
    <row r="1284" spans="1:11" ht="15" customHeight="1" x14ac:dyDescent="0.4">
      <c r="A1284" s="23" t="str">
        <v>シックハウス症候群</v>
      </c>
      <c r="B1284" s="23" t="str">
        <v>継続して医療又は生活規制を必要とする程度のものに限って、シート８　（シート９～10には記入しない）</v>
      </c>
      <c r="C1284" s="24" t="str">
        <v>病弱</v>
      </c>
      <c r="D1284" s="24" t="str">
        <v>なし</v>
      </c>
      <c r="G1284" s="31" t="s">
        <v>2458</v>
      </c>
      <c r="H1284" s="24" t="s">
        <v>2437</v>
      </c>
      <c r="I1284" s="32" t="s">
        <v>2223</v>
      </c>
      <c r="J1284" s="23" t="s">
        <v>1861</v>
      </c>
      <c r="K1284" s="292">
        <v>1</v>
      </c>
    </row>
    <row r="1285" spans="1:11" ht="15" customHeight="1" x14ac:dyDescent="0.4">
      <c r="A1285" s="23" t="str">
        <v>手術後経過観察中</v>
      </c>
      <c r="B1285" s="23" t="str">
        <v>継続して医療又は生活規制を必要とする程度のものに限って、シート８　（シート９～10には記入しない）</v>
      </c>
      <c r="C1285" s="24" t="str">
        <v>病弱</v>
      </c>
      <c r="D1285" s="24" t="str">
        <v>なし</v>
      </c>
      <c r="G1285" s="31" t="s">
        <v>2459</v>
      </c>
      <c r="H1285" s="24" t="s">
        <v>2437</v>
      </c>
      <c r="I1285" s="32" t="s">
        <v>2223</v>
      </c>
      <c r="J1285" s="23" t="s">
        <v>1861</v>
      </c>
      <c r="K1285" s="292">
        <v>1</v>
      </c>
    </row>
    <row r="1286" spans="1:11" ht="15" customHeight="1" x14ac:dyDescent="0.4">
      <c r="A1286" s="23" t="str">
        <v>症候性発熱</v>
      </c>
      <c r="B1286" s="23" t="str">
        <v>継続して医療又は生活規制を必要とする程度のものに限って、シート８　（シート９～10には記入しない）</v>
      </c>
      <c r="C1286" s="24" t="str">
        <v>病弱</v>
      </c>
      <c r="D1286" s="24" t="str">
        <v>なし</v>
      </c>
      <c r="G1286" s="31" t="s">
        <v>2460</v>
      </c>
      <c r="H1286" s="24" t="s">
        <v>2437</v>
      </c>
      <c r="I1286" s="32" t="s">
        <v>2223</v>
      </c>
      <c r="J1286" s="23" t="s">
        <v>1861</v>
      </c>
      <c r="K1286" s="292">
        <v>1</v>
      </c>
    </row>
    <row r="1287" spans="1:11" ht="15" customHeight="1" x14ac:dyDescent="0.4">
      <c r="A1287" s="23" t="str">
        <v>食物アレルギー</v>
      </c>
      <c r="B1287" s="23" t="str">
        <v>継続して医療又は生活規制を必要とする程度のものに限って、シート８　（シート９～10には記入しない）</v>
      </c>
      <c r="C1287" s="24" t="str">
        <v>病弱</v>
      </c>
      <c r="D1287" s="24" t="str">
        <v>なし</v>
      </c>
      <c r="G1287" s="31" t="s">
        <v>2461</v>
      </c>
      <c r="H1287" s="24" t="s">
        <v>2437</v>
      </c>
      <c r="I1287" s="32" t="s">
        <v>2223</v>
      </c>
      <c r="J1287" s="23" t="s">
        <v>1861</v>
      </c>
      <c r="K1287" s="292">
        <v>1</v>
      </c>
    </row>
    <row r="1288" spans="1:11" ht="15" customHeight="1" x14ac:dyDescent="0.4">
      <c r="A1288" s="23" t="str">
        <v>腎性低尿酸血症</v>
      </c>
      <c r="B1288" s="23" t="str">
        <v>継続して医療又は生活規制を必要とする程度のものに限って、シート８　（シート９～10には記入しない）</v>
      </c>
      <c r="C1288" s="24" t="str">
        <v>病弱</v>
      </c>
      <c r="D1288" s="24" t="str">
        <v>なし</v>
      </c>
      <c r="G1288" s="31" t="s">
        <v>2462</v>
      </c>
      <c r="H1288" s="24" t="s">
        <v>2437</v>
      </c>
      <c r="I1288" s="32" t="s">
        <v>2223</v>
      </c>
      <c r="J1288" s="23" t="s">
        <v>1861</v>
      </c>
      <c r="K1288" s="292">
        <v>1</v>
      </c>
    </row>
    <row r="1289" spans="1:11" ht="15" customHeight="1" x14ac:dyDescent="0.4">
      <c r="A1289" s="23" t="str">
        <v>生体移植後</v>
      </c>
      <c r="B1289" s="23" t="str">
        <v>継続して医療又は生活規制を必要とする程度のものに限って、シート８　（シート９～10には記入しない）</v>
      </c>
      <c r="C1289" s="24" t="str">
        <v>病弱</v>
      </c>
      <c r="D1289" s="24" t="str">
        <v>なし</v>
      </c>
      <c r="G1289" s="24" t="s">
        <v>2463</v>
      </c>
      <c r="H1289" s="24" t="s">
        <v>2437</v>
      </c>
      <c r="I1289" s="32" t="s">
        <v>2223</v>
      </c>
      <c r="J1289" s="23" t="s">
        <v>1861</v>
      </c>
      <c r="K1289" s="292">
        <v>1</v>
      </c>
    </row>
    <row r="1290" spans="1:11" ht="15" customHeight="1" x14ac:dyDescent="0.4">
      <c r="A1290" s="23" t="str">
        <v>ダニアレルギー</v>
      </c>
      <c r="B1290" s="23" t="str">
        <v>継続して医療又は生活規制を必要とする程度のものに限って、シート８　（シート９～10には記入しない）</v>
      </c>
      <c r="C1290" s="24" t="str">
        <v>病弱</v>
      </c>
      <c r="D1290" s="24" t="str">
        <v>なし</v>
      </c>
      <c r="G1290" s="31" t="s">
        <v>229</v>
      </c>
      <c r="H1290" s="24" t="s">
        <v>2437</v>
      </c>
      <c r="I1290" s="32" t="s">
        <v>2223</v>
      </c>
      <c r="J1290" s="23" t="s">
        <v>1861</v>
      </c>
      <c r="K1290" s="292">
        <v>1</v>
      </c>
    </row>
    <row r="1291" spans="1:11" ht="15" customHeight="1" x14ac:dyDescent="0.4">
      <c r="A1291" s="23" t="str">
        <v>ダリエー病</v>
      </c>
      <c r="B1291" s="23" t="str">
        <v>継続して医療又は生活規制を必要とする程度のものに限って、シート８　（シート９～10には記入しない）</v>
      </c>
      <c r="C1291" s="24" t="str">
        <v>病弱</v>
      </c>
      <c r="D1291" s="24" t="str">
        <v>なし</v>
      </c>
      <c r="G1291" s="31" t="s">
        <v>2464</v>
      </c>
      <c r="H1291" s="24" t="s">
        <v>2437</v>
      </c>
      <c r="I1291" s="32" t="s">
        <v>2223</v>
      </c>
      <c r="J1291" s="23" t="s">
        <v>1861</v>
      </c>
      <c r="K1291" s="292">
        <v>1</v>
      </c>
    </row>
    <row r="1292" spans="1:11" ht="15" customHeight="1" x14ac:dyDescent="0.4">
      <c r="A1292" s="23" t="str">
        <v>低カリウム血症</v>
      </c>
      <c r="B1292" s="23" t="str">
        <v>継続して医療又は生活規制を必要とする程度のものに限って、シート８　（シート９～10には記入しない）</v>
      </c>
      <c r="C1292" s="24" t="str">
        <v>病弱</v>
      </c>
      <c r="D1292" s="24" t="str">
        <v>なし</v>
      </c>
      <c r="G1292" s="31" t="s">
        <v>2465</v>
      </c>
      <c r="H1292" s="24" t="s">
        <v>2437</v>
      </c>
      <c r="I1292" s="32" t="s">
        <v>2223</v>
      </c>
      <c r="J1292" s="23" t="s">
        <v>1861</v>
      </c>
      <c r="K1292" s="292">
        <v>1</v>
      </c>
    </row>
    <row r="1293" spans="1:11" ht="15" customHeight="1" x14ac:dyDescent="0.4">
      <c r="A1293" s="23" t="str">
        <v>てんかん</v>
      </c>
      <c r="B1293" s="23" t="str">
        <v>継続して医療又は生活規制を必要とする程度のものに限って、シート８　（シート９～10には記入しない）</v>
      </c>
      <c r="C1293" s="24" t="str">
        <v>病弱</v>
      </c>
      <c r="D1293" s="24" t="str">
        <v>なし</v>
      </c>
      <c r="G1293" s="31" t="s">
        <v>239</v>
      </c>
      <c r="H1293" s="24" t="s">
        <v>2437</v>
      </c>
      <c r="I1293" s="32" t="s">
        <v>2223</v>
      </c>
      <c r="J1293" s="23" t="s">
        <v>1861</v>
      </c>
      <c r="K1293" s="292">
        <v>1</v>
      </c>
    </row>
    <row r="1294" spans="1:11" ht="15" customHeight="1" x14ac:dyDescent="0.4">
      <c r="A1294" s="23" t="str">
        <v>てんかん発作</v>
      </c>
      <c r="B1294" s="23" t="str">
        <v>継続して医療又は生活規制を必要とする程度のものに限って、シート８　（シート９～10には記入しない）</v>
      </c>
      <c r="C1294" s="24" t="str">
        <v>病弱</v>
      </c>
      <c r="D1294" s="24" t="str">
        <v>なし</v>
      </c>
      <c r="G1294" s="24" t="s">
        <v>240</v>
      </c>
      <c r="H1294" s="24" t="s">
        <v>2437</v>
      </c>
      <c r="I1294" s="32" t="s">
        <v>2223</v>
      </c>
      <c r="J1294" s="23" t="s">
        <v>1861</v>
      </c>
      <c r="K1294" s="292">
        <v>1</v>
      </c>
    </row>
    <row r="1295" spans="1:11" ht="15" customHeight="1" x14ac:dyDescent="0.4">
      <c r="A1295" s="23" t="str">
        <v>動物アレルギー</v>
      </c>
      <c r="B1295" s="23" t="str">
        <v>継続して医療又は生活規制を必要とする程度のものに限って、シート８　（シート９～10には記入しない）</v>
      </c>
      <c r="C1295" s="24" t="str">
        <v>病弱</v>
      </c>
      <c r="D1295" s="24" t="str">
        <v>なし</v>
      </c>
      <c r="G1295" s="31" t="s">
        <v>2466</v>
      </c>
      <c r="H1295" s="24" t="s">
        <v>2437</v>
      </c>
      <c r="I1295" s="32" t="s">
        <v>2223</v>
      </c>
      <c r="J1295" s="23" t="s">
        <v>1861</v>
      </c>
      <c r="K1295" s="292">
        <v>1</v>
      </c>
    </row>
    <row r="1296" spans="1:11" ht="15" customHeight="1" x14ac:dyDescent="0.4">
      <c r="A1296" s="23" t="str">
        <v>ニコルスキー症候群</v>
      </c>
      <c r="B1296" s="23" t="str">
        <v>継続して医療又は生活規制を必要とする程度のものに限って、シート８　（シート９～10には記入しない）</v>
      </c>
      <c r="C1296" s="24" t="str">
        <v>病弱</v>
      </c>
      <c r="D1296" s="24" t="str">
        <v>なし</v>
      </c>
      <c r="G1296" s="31" t="s">
        <v>2467</v>
      </c>
      <c r="H1296" s="24" t="s">
        <v>2437</v>
      </c>
      <c r="I1296" s="32" t="s">
        <v>2223</v>
      </c>
      <c r="J1296" s="23" t="s">
        <v>1861</v>
      </c>
      <c r="K1296" s="292">
        <v>1</v>
      </c>
    </row>
    <row r="1297" spans="1:11" ht="15" customHeight="1" x14ac:dyDescent="0.4">
      <c r="A1297" s="23" t="str">
        <v>脳梗塞</v>
      </c>
      <c r="B1297" s="23" t="str">
        <v>継続して医療又は生活規制を必要とする程度のものに限って、シート８　（シート９～10には記入しない）</v>
      </c>
      <c r="C1297" s="24" t="str">
        <v>病弱</v>
      </c>
      <c r="D1297" s="24" t="str">
        <v>なし</v>
      </c>
      <c r="G1297" s="31" t="s">
        <v>2468</v>
      </c>
      <c r="H1297" s="24" t="s">
        <v>2437</v>
      </c>
      <c r="I1297" s="32" t="s">
        <v>2223</v>
      </c>
      <c r="J1297" s="23" t="s">
        <v>1861</v>
      </c>
      <c r="K1297" s="292">
        <v>1</v>
      </c>
    </row>
    <row r="1298" spans="1:11" ht="15" customHeight="1" x14ac:dyDescent="0.4">
      <c r="A1298" s="23" t="str">
        <v>脳出血</v>
      </c>
      <c r="B1298" s="23" t="str">
        <v>継続して医療又は生活規制を必要とする程度のものに限って、シート８　（シート９～10には記入しない）</v>
      </c>
      <c r="C1298" s="24" t="str">
        <v>病弱</v>
      </c>
      <c r="D1298" s="24" t="str">
        <v>なし</v>
      </c>
      <c r="G1298" s="24" t="s">
        <v>2469</v>
      </c>
      <c r="H1298" s="24" t="s">
        <v>2437</v>
      </c>
      <c r="I1298" s="32" t="s">
        <v>2223</v>
      </c>
      <c r="J1298" s="23" t="s">
        <v>1861</v>
      </c>
      <c r="K1298" s="292">
        <v>1</v>
      </c>
    </row>
    <row r="1299" spans="1:11" ht="15" customHeight="1" x14ac:dyDescent="0.4">
      <c r="A1299" s="23" t="str">
        <v>脳脊髄液減少症</v>
      </c>
      <c r="B1299" s="23" t="str">
        <v>継続して医療又は生活規制を必要とする程度のものに限って、シート８　（シート９～10には記入しない）</v>
      </c>
      <c r="C1299" s="24" t="str">
        <v>病弱</v>
      </c>
      <c r="D1299" s="24" t="str">
        <v>なし</v>
      </c>
      <c r="G1299" s="31" t="s">
        <v>2470</v>
      </c>
      <c r="H1299" s="24" t="s">
        <v>2437</v>
      </c>
      <c r="I1299" s="32" t="s">
        <v>2223</v>
      </c>
      <c r="J1299" s="23" t="s">
        <v>1861</v>
      </c>
      <c r="K1299" s="292">
        <v>1</v>
      </c>
    </row>
    <row r="1300" spans="1:11" ht="15" customHeight="1" x14ac:dyDescent="0.4">
      <c r="A1300" s="23" t="str">
        <v>脳内出血</v>
      </c>
      <c r="B1300" s="23" t="str">
        <v>継続して医療又は生活規制を必要とする程度のものに限って、シート８　（シート９～10には記入しない）</v>
      </c>
      <c r="C1300" s="24" t="str">
        <v>病弱</v>
      </c>
      <c r="D1300" s="24" t="str">
        <v>なし</v>
      </c>
      <c r="G1300" s="24" t="s">
        <v>2471</v>
      </c>
      <c r="H1300" s="24" t="s">
        <v>2437</v>
      </c>
      <c r="I1300" s="32" t="s">
        <v>2223</v>
      </c>
      <c r="J1300" s="23" t="s">
        <v>1861</v>
      </c>
      <c r="K1300" s="292">
        <v>1</v>
      </c>
    </row>
    <row r="1301" spans="1:11" ht="15" customHeight="1" x14ac:dyDescent="0.4">
      <c r="A1301" s="23" t="str">
        <v>ハウスダストアレルギー</v>
      </c>
      <c r="B1301" s="23" t="str">
        <v>継続して医療又は生活規制を必要とする程度のものに限って、シート８　（シート９～10には記入しない）</v>
      </c>
      <c r="C1301" s="24" t="str">
        <v>病弱</v>
      </c>
      <c r="D1301" s="24" t="str">
        <v>なし</v>
      </c>
      <c r="G1301" s="31" t="s">
        <v>267</v>
      </c>
      <c r="H1301" s="24" t="s">
        <v>2437</v>
      </c>
      <c r="I1301" s="32" t="s">
        <v>2223</v>
      </c>
      <c r="J1301" s="23" t="s">
        <v>1861</v>
      </c>
      <c r="K1301" s="292">
        <v>1</v>
      </c>
    </row>
    <row r="1302" spans="1:11" ht="15" customHeight="1" x14ac:dyDescent="0.4">
      <c r="A1302" s="23" t="str">
        <v>ハウスダスト症候群</v>
      </c>
      <c r="B1302" s="23" t="str">
        <v>継続して医療又は生活規制を必要とする程度のものに限って、シート８　（シート９～10には記入しない）</v>
      </c>
      <c r="C1302" s="24" t="str">
        <v>病弱</v>
      </c>
      <c r="D1302" s="24" t="str">
        <v>なし</v>
      </c>
      <c r="G1302" s="24" t="s">
        <v>268</v>
      </c>
      <c r="H1302" s="24" t="s">
        <v>2437</v>
      </c>
      <c r="I1302" s="32" t="s">
        <v>2223</v>
      </c>
      <c r="J1302" s="23" t="s">
        <v>1861</v>
      </c>
      <c r="K1302" s="292">
        <v>1</v>
      </c>
    </row>
    <row r="1303" spans="1:11" ht="15" customHeight="1" x14ac:dyDescent="0.4">
      <c r="A1303" s="23" t="str">
        <v>フォークト・小柳・原田病</v>
      </c>
      <c r="B1303" s="23" t="str">
        <v>継続して医療又は生活規制を必要とする程度のものに限って、シート８　（シート９～10には記入しない）</v>
      </c>
      <c r="C1303" s="24" t="str">
        <v>病弱</v>
      </c>
      <c r="D1303" s="24" t="str">
        <v>なし</v>
      </c>
      <c r="G1303" s="31" t="s">
        <v>2472</v>
      </c>
      <c r="H1303" s="24" t="s">
        <v>2437</v>
      </c>
      <c r="I1303" s="32" t="s">
        <v>2223</v>
      </c>
      <c r="J1303" s="23" t="s">
        <v>1861</v>
      </c>
      <c r="K1303" s="292">
        <v>1</v>
      </c>
    </row>
    <row r="1304" spans="1:11" ht="15" customHeight="1" x14ac:dyDescent="0.4">
      <c r="A1304" s="23" t="str">
        <v>不整脈</v>
      </c>
      <c r="B1304" s="23" t="str">
        <v>継続して医療又は生活規制を必要とする程度のものに限って、シート８　（シート９～10には記入しない）</v>
      </c>
      <c r="C1304" s="24" t="str">
        <v>病弱</v>
      </c>
      <c r="D1304" s="24" t="str">
        <v>なし</v>
      </c>
      <c r="G1304" s="31" t="s">
        <v>2473</v>
      </c>
      <c r="H1304" s="24" t="s">
        <v>2437</v>
      </c>
      <c r="I1304" s="32" t="s">
        <v>2223</v>
      </c>
      <c r="J1304" s="23" t="s">
        <v>1861</v>
      </c>
      <c r="K1304" s="292">
        <v>1</v>
      </c>
    </row>
    <row r="1305" spans="1:11" ht="15" customHeight="1" x14ac:dyDescent="0.4">
      <c r="A1305" s="23" t="str">
        <v>慢性硬膜下血腫</v>
      </c>
      <c r="B1305" s="23" t="str">
        <v>継続して医療又は生活規制を必要とする程度のものに限って、シート８　（シート９～10には記入しない）</v>
      </c>
      <c r="C1305" s="24" t="str">
        <v>病弱</v>
      </c>
      <c r="D1305" s="24" t="str">
        <v>なし</v>
      </c>
      <c r="G1305" s="31" t="s">
        <v>2474</v>
      </c>
      <c r="H1305" s="24" t="s">
        <v>2437</v>
      </c>
      <c r="I1305" s="32" t="s">
        <v>2223</v>
      </c>
      <c r="J1305" s="23" t="s">
        <v>1861</v>
      </c>
      <c r="K1305" s="292">
        <v>1</v>
      </c>
    </row>
    <row r="1306" spans="1:11" ht="15" customHeight="1" x14ac:dyDescent="0.4">
      <c r="A1306" s="23" t="str">
        <v>慢性疲労症候群</v>
      </c>
      <c r="B1306" s="23" t="str">
        <v>継続して医療又は生活規制を必要とする程度のものに限って、シート８　（シート９～10には記入しない）</v>
      </c>
      <c r="C1306" s="24" t="str">
        <v>病弱</v>
      </c>
      <c r="D1306" s="24" t="str">
        <v>なし</v>
      </c>
      <c r="G1306" s="31" t="s">
        <v>2475</v>
      </c>
      <c r="H1306" s="24" t="s">
        <v>2437</v>
      </c>
      <c r="I1306" s="32" t="s">
        <v>2223</v>
      </c>
      <c r="J1306" s="23" t="s">
        <v>1861</v>
      </c>
      <c r="K1306" s="292">
        <v>1</v>
      </c>
    </row>
    <row r="1307" spans="1:11" ht="15" customHeight="1" x14ac:dyDescent="0.4">
      <c r="A1307" s="23" t="str">
        <v>薬物アレルギー</v>
      </c>
      <c r="B1307" s="23" t="str">
        <v>継続して医療又は生活規制を必要とする程度のものに限って、シート８　（シート９～10には記入しない）</v>
      </c>
      <c r="C1307" s="24" t="str">
        <v>病弱</v>
      </c>
      <c r="D1307" s="24" t="str">
        <v>なし</v>
      </c>
      <c r="G1307" s="31" t="s">
        <v>2476</v>
      </c>
      <c r="H1307" s="24" t="s">
        <v>2437</v>
      </c>
      <c r="I1307" s="32" t="s">
        <v>2223</v>
      </c>
      <c r="J1307" s="23" t="s">
        <v>1861</v>
      </c>
      <c r="K1307" s="292">
        <v>1</v>
      </c>
    </row>
    <row r="1308" spans="1:11" ht="15" customHeight="1" x14ac:dyDescent="0.4">
      <c r="A1308" s="23" t="str">
        <v>ラテックスアレルギー</v>
      </c>
      <c r="B1308" s="23" t="str">
        <v>継続して医療又は生活規制を必要とする程度のものに限って、シート８　（シート９～10には記入しない）</v>
      </c>
      <c r="C1308" s="24" t="str">
        <v>病弱</v>
      </c>
      <c r="D1308" s="24" t="str">
        <v>なし</v>
      </c>
      <c r="G1308" s="31" t="s">
        <v>360</v>
      </c>
      <c r="H1308" s="24" t="s">
        <v>2437</v>
      </c>
      <c r="I1308" s="32" t="s">
        <v>2223</v>
      </c>
      <c r="J1308" s="23" t="s">
        <v>1861</v>
      </c>
      <c r="K1308" s="292">
        <v>1</v>
      </c>
    </row>
    <row r="1309" spans="1:11" ht="15" customHeight="1" x14ac:dyDescent="0.4">
      <c r="A1309" s="23" t="str">
        <v>ラムゼイハント症候群</v>
      </c>
      <c r="B1309" s="23" t="str">
        <v>継続して医療又は生活規制を必要とする程度のものに限って、シート８　（シート９～10には記入しない）</v>
      </c>
      <c r="C1309" s="24" t="str">
        <v>病弱</v>
      </c>
      <c r="D1309" s="24" t="str">
        <v>なし</v>
      </c>
      <c r="G1309" s="31" t="s">
        <v>364</v>
      </c>
      <c r="H1309" s="24" t="s">
        <v>2437</v>
      </c>
      <c r="I1309" s="32" t="s">
        <v>2223</v>
      </c>
      <c r="J1309" s="23" t="s">
        <v>1861</v>
      </c>
      <c r="K1309" s="292">
        <v>1</v>
      </c>
    </row>
    <row r="1310" spans="1:11" ht="15" customHeight="1" x14ac:dyDescent="0.4">
      <c r="A1310" s="23" t="str">
        <v>良性腫瘍</v>
      </c>
      <c r="B1310" s="23" t="str">
        <v>継続して医療又は生活規制を必要とする程度のものに限って、シート８　（シート９～10には記入しない）</v>
      </c>
      <c r="C1310" s="24" t="str">
        <v>病弱</v>
      </c>
      <c r="D1310" s="24" t="str">
        <v>なし</v>
      </c>
      <c r="G1310" s="31" t="s">
        <v>2477</v>
      </c>
      <c r="H1310" s="24" t="s">
        <v>2437</v>
      </c>
      <c r="I1310" s="32" t="s">
        <v>2223</v>
      </c>
      <c r="J1310" s="23" t="s">
        <v>1861</v>
      </c>
      <c r="K1310" s="292">
        <v>1</v>
      </c>
    </row>
    <row r="1311" spans="1:11" ht="15" customHeight="1" x14ac:dyDescent="0.4">
      <c r="A1311" s="23" t="str">
        <v>るい痩</v>
      </c>
      <c r="B1311" s="23" t="str">
        <v>継続して医療又は生活規制を必要とする程度のものに限って、シート８　（シート９～10には記入しない）</v>
      </c>
      <c r="C1311" s="24" t="str">
        <v>病弱</v>
      </c>
      <c r="D1311" s="24" t="str">
        <v>なし</v>
      </c>
      <c r="G1311" s="31" t="s">
        <v>376</v>
      </c>
      <c r="H1311" s="24" t="s">
        <v>2437</v>
      </c>
      <c r="I1311" s="32" t="s">
        <v>2223</v>
      </c>
      <c r="J1311" s="23" t="s">
        <v>1861</v>
      </c>
      <c r="K1311" s="292">
        <v>1</v>
      </c>
    </row>
    <row r="1312" spans="1:11" ht="15" customHeight="1" x14ac:dyDescent="0.4">
      <c r="A1312" s="23" t="str">
        <v>レストレスレッグス症候群</v>
      </c>
      <c r="B1312" s="23" t="str">
        <v>継続して医療又は生活規制を必要とする程度のものに限って、シート８　（シート９～10には記入しない）</v>
      </c>
      <c r="C1312" s="24" t="str">
        <v>病弱</v>
      </c>
      <c r="D1312" s="24" t="str">
        <v>なし</v>
      </c>
      <c r="G1312" s="31" t="s">
        <v>380</v>
      </c>
      <c r="H1312" s="24" t="s">
        <v>2437</v>
      </c>
      <c r="I1312" s="32" t="s">
        <v>2223</v>
      </c>
      <c r="J1312" s="23" t="s">
        <v>1861</v>
      </c>
      <c r="K1312" s="292">
        <v>1</v>
      </c>
    </row>
    <row r="1313" spans="1:11" ht="15" customHeight="1" x14ac:dyDescent="0.4">
      <c r="A1313" s="23" t="str">
        <v>レストレッグス症候群</v>
      </c>
      <c r="B1313" s="23" t="str">
        <v>継続して医療又は生活規制を必要とする程度のものに限って、シート８　（シート９～10には記入しない）</v>
      </c>
      <c r="C1313" s="24" t="str">
        <v>病弱</v>
      </c>
      <c r="D1313" s="24" t="str">
        <v>なし</v>
      </c>
      <c r="G1313" s="31" t="s">
        <v>2478</v>
      </c>
      <c r="H1313" s="24" t="s">
        <v>2437</v>
      </c>
      <c r="I1313" s="32" t="s">
        <v>2223</v>
      </c>
      <c r="J1313" s="23" t="s">
        <v>1861</v>
      </c>
      <c r="K1313" s="292">
        <v>1</v>
      </c>
    </row>
    <row r="1314" spans="1:11" ht="15" customHeight="1" x14ac:dyDescent="0.4">
      <c r="A1314" s="23" t="str">
        <v>一過性脳虚血症</v>
      </c>
      <c r="B1314" s="23" t="str">
        <v>継続して医療又は生活規制を必要とする程度のものに限って、シート８　（シート９～10には記入しない）</v>
      </c>
      <c r="C1314" s="24" t="str">
        <v>病弱</v>
      </c>
      <c r="D1314" s="24" t="str">
        <v>なし</v>
      </c>
      <c r="G1314" s="31" t="s">
        <v>420</v>
      </c>
      <c r="H1314" s="24" t="s">
        <v>2437</v>
      </c>
      <c r="I1314" s="32" t="s">
        <v>2223</v>
      </c>
      <c r="J1314" s="23" t="s">
        <v>1861</v>
      </c>
      <c r="K1314" s="292">
        <v>1</v>
      </c>
    </row>
    <row r="1315" spans="1:11" ht="15" customHeight="1" x14ac:dyDescent="0.4">
      <c r="A1315" s="23" t="str">
        <v>一過性脳虚血発作</v>
      </c>
      <c r="B1315" s="23" t="str">
        <v>継続して医療又は生活規制を必要とする程度のものに限って、シート８　（シート９～10には記入しない）</v>
      </c>
      <c r="C1315" s="24" t="str">
        <v>病弱</v>
      </c>
      <c r="D1315" s="24" t="str">
        <v>なし</v>
      </c>
      <c r="G1315" s="31" t="s">
        <v>421</v>
      </c>
      <c r="H1315" s="24" t="s">
        <v>2437</v>
      </c>
      <c r="I1315" s="32" t="s">
        <v>2223</v>
      </c>
      <c r="J1315" s="23" t="s">
        <v>1861</v>
      </c>
      <c r="K1315" s="292">
        <v>1</v>
      </c>
    </row>
    <row r="1316" spans="1:11" ht="15" customHeight="1" x14ac:dyDescent="0.4">
      <c r="A1316" s="23" t="str">
        <v>運動誘発性アナフィラキシー</v>
      </c>
      <c r="B1316" s="23" t="str">
        <v>継続して医療又は生活規制を必要とする程度のものに限って、シート８　（シート９～10には記入しない）</v>
      </c>
      <c r="C1316" s="24" t="str">
        <v>病弱</v>
      </c>
      <c r="D1316" s="24" t="str">
        <v>なし</v>
      </c>
      <c r="G1316" s="31" t="s">
        <v>428</v>
      </c>
      <c r="H1316" s="24" t="s">
        <v>2437</v>
      </c>
      <c r="I1316" s="32" t="s">
        <v>2223</v>
      </c>
      <c r="J1316" s="23" t="s">
        <v>1861</v>
      </c>
      <c r="K1316" s="292">
        <v>1</v>
      </c>
    </row>
    <row r="1317" spans="1:11" ht="15" customHeight="1" x14ac:dyDescent="0.4">
      <c r="A1317" s="23" t="str">
        <v>塩素アレルギー</v>
      </c>
      <c r="B1317" s="23" t="str">
        <v>継続して医療又は生活規制を必要とする程度のものに限って、シート８　（シート９～10には記入しない）</v>
      </c>
      <c r="C1317" s="24" t="str">
        <v>病弱</v>
      </c>
      <c r="D1317" s="24" t="str">
        <v>なし</v>
      </c>
      <c r="G1317" s="31" t="s">
        <v>435</v>
      </c>
      <c r="H1317" s="24" t="s">
        <v>2437</v>
      </c>
      <c r="I1317" s="32" t="s">
        <v>2223</v>
      </c>
      <c r="J1317" s="23" t="s">
        <v>1861</v>
      </c>
      <c r="K1317" s="292">
        <v>1</v>
      </c>
    </row>
    <row r="1318" spans="1:11" ht="15" customHeight="1" x14ac:dyDescent="0.4">
      <c r="A1318" s="23" t="str">
        <v>化学物質アレルギー</v>
      </c>
      <c r="B1318" s="23" t="str">
        <v>継続して医療又は生活規制を必要とする程度のものに限って、シート８　（シート９～10には記入しない）</v>
      </c>
      <c r="C1318" s="24" t="str">
        <v>病弱</v>
      </c>
      <c r="D1318" s="24" t="str">
        <v>なし</v>
      </c>
      <c r="G1318" s="31" t="s">
        <v>443</v>
      </c>
      <c r="H1318" s="24" t="s">
        <v>2437</v>
      </c>
      <c r="I1318" s="32" t="s">
        <v>2223</v>
      </c>
      <c r="J1318" s="23" t="s">
        <v>1861</v>
      </c>
      <c r="K1318" s="292">
        <v>1</v>
      </c>
    </row>
    <row r="1319" spans="1:11" ht="15" customHeight="1" x14ac:dyDescent="0.4">
      <c r="A1319" s="23" t="str">
        <v>花粉アレルギー</v>
      </c>
      <c r="B1319" s="23" t="str">
        <v>継続して医療又は生活規制を必要とする程度のものに限って、シート８　（シート９～10には記入しない）</v>
      </c>
      <c r="C1319" s="24" t="str">
        <v>病弱</v>
      </c>
      <c r="D1319" s="24" t="str">
        <v>なし</v>
      </c>
      <c r="G1319" s="24" t="s">
        <v>453</v>
      </c>
      <c r="H1319" s="24" t="s">
        <v>2437</v>
      </c>
      <c r="I1319" s="32" t="s">
        <v>2223</v>
      </c>
      <c r="J1319" s="23" t="s">
        <v>1861</v>
      </c>
      <c r="K1319" s="292">
        <v>1</v>
      </c>
    </row>
    <row r="1320" spans="1:11" ht="15" customHeight="1" x14ac:dyDescent="0.4">
      <c r="A1320" s="23" t="str">
        <v>外傷性てんかん</v>
      </c>
      <c r="B1320" s="23" t="str">
        <v>継続して医療又は生活規制を必要とする程度のものに限って、シート８　（シート９～10には記入しない）</v>
      </c>
      <c r="C1320" s="24" t="str">
        <v>病弱</v>
      </c>
      <c r="D1320" s="24" t="str">
        <v>なし</v>
      </c>
      <c r="G1320" s="31" t="s">
        <v>475</v>
      </c>
      <c r="H1320" s="24" t="s">
        <v>2437</v>
      </c>
      <c r="I1320" s="32" t="s">
        <v>2223</v>
      </c>
      <c r="J1320" s="23" t="s">
        <v>1861</v>
      </c>
      <c r="K1320" s="292">
        <v>1</v>
      </c>
    </row>
    <row r="1321" spans="1:11" ht="15" customHeight="1" x14ac:dyDescent="0.4">
      <c r="A1321" s="23" t="str">
        <v>気脳症</v>
      </c>
      <c r="B1321" s="23" t="str">
        <v>継続して医療又は生活規制を必要とする程度のものに限って、シート８　（シート９～10には記入しない）</v>
      </c>
      <c r="C1321" s="24" t="str">
        <v>病弱</v>
      </c>
      <c r="D1321" s="24" t="str">
        <v>なし</v>
      </c>
      <c r="G1321" s="31" t="s">
        <v>520</v>
      </c>
      <c r="H1321" s="24" t="s">
        <v>2437</v>
      </c>
      <c r="I1321" s="32" t="s">
        <v>2223</v>
      </c>
      <c r="J1321" s="23" t="s">
        <v>1861</v>
      </c>
      <c r="K1321" s="292">
        <v>1</v>
      </c>
    </row>
    <row r="1322" spans="1:11" ht="15" customHeight="1" x14ac:dyDescent="0.4">
      <c r="A1322" s="23" t="str">
        <v>急性硬膜外血腫</v>
      </c>
      <c r="B1322" s="23" t="str">
        <v>継続して医療又は生活規制を必要とする程度のものに限って、シート８　（シート９～10には記入しない）</v>
      </c>
      <c r="C1322" s="24" t="str">
        <v>病弱</v>
      </c>
      <c r="D1322" s="24" t="str">
        <v>なし</v>
      </c>
      <c r="G1322" s="24" t="s">
        <v>538</v>
      </c>
      <c r="H1322" s="24" t="s">
        <v>2437</v>
      </c>
      <c r="I1322" s="32" t="s">
        <v>2223</v>
      </c>
      <c r="J1322" s="23" t="s">
        <v>1861</v>
      </c>
      <c r="K1322" s="292">
        <v>1</v>
      </c>
    </row>
    <row r="1323" spans="1:11" ht="15" customHeight="1" x14ac:dyDescent="0.4">
      <c r="A1323" s="23" t="str">
        <v>急性疱状苔癬状糠疹</v>
      </c>
      <c r="B1323" s="23" t="str">
        <v>継続して医療又は生活規制を必要とする程度のものに限って、シート８　（シート９～10には記入しない）</v>
      </c>
      <c r="C1323" s="24" t="str">
        <v>病弱</v>
      </c>
      <c r="D1323" s="24" t="str">
        <v>なし</v>
      </c>
      <c r="G1323" s="31" t="s">
        <v>539</v>
      </c>
      <c r="H1323" s="24" t="s">
        <v>2437</v>
      </c>
      <c r="I1323" s="32" t="s">
        <v>2223</v>
      </c>
      <c r="J1323" s="23" t="s">
        <v>1861</v>
      </c>
      <c r="K1323" s="292">
        <v>1</v>
      </c>
    </row>
    <row r="1324" spans="1:11" ht="15" customHeight="1" x14ac:dyDescent="0.4">
      <c r="A1324" s="23" t="str">
        <v>虚血性脊髄症</v>
      </c>
      <c r="B1324" s="23" t="str">
        <v>継続して医療又は生活規制を必要とする程度のものに限って、シート８　（シート９～10には記入しない）</v>
      </c>
      <c r="C1324" s="24" t="str">
        <v>病弱</v>
      </c>
      <c r="D1324" s="24" t="str">
        <v>なし</v>
      </c>
      <c r="G1324" s="31" t="s">
        <v>545</v>
      </c>
      <c r="H1324" s="24" t="s">
        <v>2437</v>
      </c>
      <c r="I1324" s="32" t="s">
        <v>2223</v>
      </c>
      <c r="J1324" s="23" t="s">
        <v>1861</v>
      </c>
      <c r="K1324" s="292">
        <v>1</v>
      </c>
    </row>
    <row r="1325" spans="1:11" ht="15" customHeight="1" x14ac:dyDescent="0.4">
      <c r="A1325" s="23" t="str">
        <v>胸膜項部腫瘍</v>
      </c>
      <c r="B1325" s="23" t="str">
        <v>継続して医療又は生活規制を必要とする程度のものに限って、シート８　（シート９～10には記入しない）</v>
      </c>
      <c r="C1325" s="24" t="str">
        <v>病弱</v>
      </c>
      <c r="D1325" s="24" t="str">
        <v>なし</v>
      </c>
      <c r="G1325" s="24" t="s">
        <v>556</v>
      </c>
      <c r="H1325" s="24" t="s">
        <v>2437</v>
      </c>
      <c r="I1325" s="32" t="s">
        <v>2223</v>
      </c>
      <c r="J1325" s="23" t="s">
        <v>1861</v>
      </c>
      <c r="K1325" s="292">
        <v>1</v>
      </c>
    </row>
    <row r="1326" spans="1:11" ht="15" customHeight="1" x14ac:dyDescent="0.4">
      <c r="A1326" s="23" t="str">
        <v>局在関連てんかん</v>
      </c>
      <c r="B1326" s="23" t="str">
        <v>継続して医療又は生活規制を必要とする程度のものに限って、シート８　（シート９～10には記入しない）</v>
      </c>
      <c r="C1326" s="24" t="str">
        <v>病弱</v>
      </c>
      <c r="D1326" s="24" t="str">
        <v>なし</v>
      </c>
      <c r="G1326" s="31" t="s">
        <v>558</v>
      </c>
      <c r="H1326" s="24" t="s">
        <v>2437</v>
      </c>
      <c r="I1326" s="32" t="s">
        <v>2223</v>
      </c>
      <c r="J1326" s="23" t="s">
        <v>1861</v>
      </c>
      <c r="K1326" s="292">
        <v>1</v>
      </c>
    </row>
    <row r="1327" spans="1:11" ht="15" customHeight="1" x14ac:dyDescent="0.4">
      <c r="A1327" s="23" t="str">
        <v>金属アレルギー</v>
      </c>
      <c r="B1327" s="23" t="str">
        <v>継続して医療又は生活規制を必要とする程度のものに限って、シート８　（シート９～10には記入しない）</v>
      </c>
      <c r="C1327" s="24" t="str">
        <v>病弱</v>
      </c>
      <c r="D1327" s="24" t="str">
        <v>なし</v>
      </c>
      <c r="G1327" s="31" t="s">
        <v>570</v>
      </c>
      <c r="H1327" s="24" t="s">
        <v>2437</v>
      </c>
      <c r="I1327" s="32" t="s">
        <v>2223</v>
      </c>
      <c r="J1327" s="23" t="s">
        <v>1861</v>
      </c>
      <c r="K1327" s="292">
        <v>1</v>
      </c>
    </row>
    <row r="1328" spans="1:11" ht="15" customHeight="1" x14ac:dyDescent="0.4">
      <c r="A1328" s="23" t="str">
        <v>頚性神経筋症候群</v>
      </c>
      <c r="B1328" s="23" t="str">
        <v>継続して医療又は生活規制を必要とする程度のものに限って、シート８　（シート９～10には記入しない）</v>
      </c>
      <c r="C1328" s="24" t="str">
        <v>病弱</v>
      </c>
      <c r="D1328" s="24" t="str">
        <v>なし</v>
      </c>
      <c r="G1328" s="31" t="s">
        <v>573</v>
      </c>
      <c r="H1328" s="24" t="s">
        <v>2437</v>
      </c>
      <c r="I1328" s="32" t="s">
        <v>2223</v>
      </c>
      <c r="J1328" s="23" t="s">
        <v>1861</v>
      </c>
      <c r="K1328" s="292">
        <v>1</v>
      </c>
    </row>
    <row r="1329" spans="1:11" ht="15" customHeight="1" x14ac:dyDescent="0.4">
      <c r="A1329" s="23" t="str">
        <v>欠神発作</v>
      </c>
      <c r="B1329" s="23" t="str">
        <v>継続して医療又は生活規制を必要とする程度のものに限って、シート８　（シート９～10には記入しない）</v>
      </c>
      <c r="C1329" s="24" t="str">
        <v>病弱</v>
      </c>
      <c r="D1329" s="24" t="str">
        <v>なし</v>
      </c>
      <c r="G1329" s="31" t="s">
        <v>578</v>
      </c>
      <c r="H1329" s="24" t="s">
        <v>2437</v>
      </c>
      <c r="I1329" s="31" t="s">
        <v>2223</v>
      </c>
      <c r="J1329" s="23" t="s">
        <v>1861</v>
      </c>
      <c r="K1329" s="292">
        <v>1</v>
      </c>
    </row>
    <row r="1330" spans="1:11" ht="15" customHeight="1" x14ac:dyDescent="0.4">
      <c r="A1330" s="23" t="str">
        <v>血管迷走神経失神</v>
      </c>
      <c r="B1330" s="23" t="str">
        <v>継続して医療又は生活規制を必要とする程度のものに限って、シート８　（シート９～10には記入しない）</v>
      </c>
      <c r="C1330" s="24" t="str">
        <v>病弱</v>
      </c>
      <c r="D1330" s="24" t="str">
        <v>なし</v>
      </c>
      <c r="G1330" s="31" t="s">
        <v>586</v>
      </c>
      <c r="H1330" s="24" t="s">
        <v>2437</v>
      </c>
      <c r="I1330" s="31" t="s">
        <v>2223</v>
      </c>
      <c r="J1330" s="23" t="s">
        <v>1861</v>
      </c>
      <c r="K1330" s="292">
        <v>1</v>
      </c>
    </row>
    <row r="1331" spans="1:11" ht="15" customHeight="1" x14ac:dyDescent="0.4">
      <c r="A1331" s="23" t="str">
        <v>血栓性静脈炎</v>
      </c>
      <c r="B1331" s="23" t="str">
        <v>継続して医療又は生活規制を必要とする程度のものに限って、シート８　（シート９～10には記入しない）</v>
      </c>
      <c r="C1331" s="24" t="str">
        <v>病弱</v>
      </c>
      <c r="D1331" s="24" t="str">
        <v>なし</v>
      </c>
      <c r="G1331" s="31" t="s">
        <v>595</v>
      </c>
      <c r="H1331" s="24" t="s">
        <v>2437</v>
      </c>
      <c r="I1331" s="32" t="s">
        <v>2223</v>
      </c>
      <c r="J1331" s="23" t="s">
        <v>1861</v>
      </c>
      <c r="K1331" s="292">
        <v>1</v>
      </c>
    </row>
    <row r="1332" spans="1:11" ht="15" customHeight="1" x14ac:dyDescent="0.4">
      <c r="A1332" s="23" t="str">
        <v>原発性中枢神経系血管炎</v>
      </c>
      <c r="B1332" s="23" t="str">
        <v>継続して医療又は生活規制を必要とする程度のものに限って、シート８　（シート９～10には記入しない）</v>
      </c>
      <c r="C1332" s="24" t="str">
        <v>病弱</v>
      </c>
      <c r="D1332" s="24" t="str">
        <v>なし</v>
      </c>
      <c r="G1332" s="31" t="s">
        <v>610</v>
      </c>
      <c r="H1332" s="24" t="s">
        <v>2437</v>
      </c>
      <c r="I1332" s="32" t="s">
        <v>2223</v>
      </c>
      <c r="J1332" s="23" t="s">
        <v>1861</v>
      </c>
      <c r="K1332" s="292">
        <v>1</v>
      </c>
    </row>
    <row r="1333" spans="1:11" ht="15" customHeight="1" x14ac:dyDescent="0.4">
      <c r="A1333" s="23" t="str">
        <v>後縦隔腫瘍</v>
      </c>
      <c r="B1333" s="23" t="str">
        <v>継続して医療又は生活規制を必要とする程度のものに限って、シート８　（シート９～10には記入しない）</v>
      </c>
      <c r="C1333" s="24" t="str">
        <v>病弱</v>
      </c>
      <c r="D1333" s="24" t="str">
        <v>なし</v>
      </c>
      <c r="G1333" s="24" t="s">
        <v>623</v>
      </c>
      <c r="H1333" s="24" t="s">
        <v>2437</v>
      </c>
      <c r="I1333" s="32" t="s">
        <v>2223</v>
      </c>
      <c r="J1333" s="23" t="s">
        <v>1861</v>
      </c>
      <c r="K1333" s="292">
        <v>1</v>
      </c>
    </row>
    <row r="1334" spans="1:11" ht="15" customHeight="1" x14ac:dyDescent="0.4">
      <c r="A1334" s="23" t="str">
        <v>口腔アレルギー症候群</v>
      </c>
      <c r="B1334" s="23" t="str">
        <v>継続して医療又は生活規制を必要とする程度のものに限って、シート８　（シート９～10には記入しない）</v>
      </c>
      <c r="C1334" s="24" t="str">
        <v>病弱</v>
      </c>
      <c r="D1334" s="24" t="str">
        <v>なし</v>
      </c>
      <c r="G1334" s="31" t="s">
        <v>635</v>
      </c>
      <c r="H1334" s="24" t="s">
        <v>2437</v>
      </c>
      <c r="I1334" s="32" t="s">
        <v>2223</v>
      </c>
      <c r="J1334" s="23" t="s">
        <v>1861</v>
      </c>
      <c r="K1334" s="292">
        <v>1</v>
      </c>
    </row>
    <row r="1335" spans="1:11" ht="15" customHeight="1" x14ac:dyDescent="0.4">
      <c r="A1335" s="23" t="str">
        <v>甲状腺疾患</v>
      </c>
      <c r="B1335" s="23" t="str">
        <v>継続して医療又は生活規制を必要とする程度のものに限って、シート８　（シート９～10には記入しない）</v>
      </c>
      <c r="C1335" s="24" t="str">
        <v>病弱</v>
      </c>
      <c r="D1335" s="24" t="str">
        <v>なし</v>
      </c>
      <c r="G1335" s="31" t="s">
        <v>651</v>
      </c>
      <c r="H1335" s="24" t="s">
        <v>2437</v>
      </c>
      <c r="I1335" s="32" t="s">
        <v>2223</v>
      </c>
      <c r="J1335" s="23" t="s">
        <v>1861</v>
      </c>
      <c r="K1335" s="292">
        <v>1</v>
      </c>
    </row>
    <row r="1336" spans="1:11" ht="15" customHeight="1" x14ac:dyDescent="0.4">
      <c r="A1336" s="23" t="str">
        <v>甲状腺腫大</v>
      </c>
      <c r="B1336" s="23" t="str">
        <v>継続して医療又は生活規制を必要とする程度のものに限って、シート８　（シート９～10には記入しない）</v>
      </c>
      <c r="C1336" s="24" t="str">
        <v>病弱</v>
      </c>
      <c r="D1336" s="24" t="str">
        <v>なし</v>
      </c>
      <c r="G1336" s="31" t="s">
        <v>652</v>
      </c>
      <c r="H1336" s="24" t="s">
        <v>2437</v>
      </c>
      <c r="I1336" s="32" t="s">
        <v>2223</v>
      </c>
      <c r="J1336" s="23" t="s">
        <v>1861</v>
      </c>
      <c r="K1336" s="292">
        <v>1</v>
      </c>
    </row>
    <row r="1337" spans="1:11" ht="15" customHeight="1" x14ac:dyDescent="0.4">
      <c r="A1337" s="23" t="str">
        <v>甲状腺腫瘍</v>
      </c>
      <c r="B1337" s="23" t="str">
        <v>継続して医療又は生活規制を必要とする程度のものに限って、シート８　（シート９～10には記入しない）</v>
      </c>
      <c r="C1337" s="24" t="str">
        <v>病弱</v>
      </c>
      <c r="D1337" s="24" t="str">
        <v>なし</v>
      </c>
      <c r="G1337" s="24" t="s">
        <v>653</v>
      </c>
      <c r="H1337" s="24" t="s">
        <v>2437</v>
      </c>
      <c r="I1337" s="32" t="s">
        <v>2223</v>
      </c>
      <c r="J1337" s="23" t="s">
        <v>1861</v>
      </c>
      <c r="K1337" s="292">
        <v>1</v>
      </c>
    </row>
    <row r="1338" spans="1:11" ht="15" customHeight="1" x14ac:dyDescent="0.4">
      <c r="A1338" s="23" t="str">
        <v>硬膜下血腫</v>
      </c>
      <c r="B1338" s="23" t="str">
        <v>継続して医療又は生活規制を必要とする程度のものに限って、シート８　（シート９～10には記入しない）</v>
      </c>
      <c r="C1338" s="24" t="str">
        <v>病弱</v>
      </c>
      <c r="D1338" s="24" t="str">
        <v>なし</v>
      </c>
      <c r="G1338" s="31" t="s">
        <v>655</v>
      </c>
      <c r="H1338" s="24" t="s">
        <v>2437</v>
      </c>
      <c r="I1338" s="32" t="s">
        <v>2223</v>
      </c>
      <c r="J1338" s="23" t="s">
        <v>1861</v>
      </c>
      <c r="K1338" s="292">
        <v>1</v>
      </c>
    </row>
    <row r="1339" spans="1:11" ht="15" customHeight="1" x14ac:dyDescent="0.4">
      <c r="A1339" s="23" t="str">
        <v>高眼圧</v>
      </c>
      <c r="B1339" s="23" t="str">
        <v>継続して医療又は生活規制を必要とする程度のものに限って、シート８　（シート９～10には記入しない）</v>
      </c>
      <c r="C1339" s="24" t="str">
        <v>病弱</v>
      </c>
      <c r="D1339" s="24" t="str">
        <v>なし</v>
      </c>
      <c r="G1339" s="31" t="s">
        <v>669</v>
      </c>
      <c r="H1339" s="24" t="s">
        <v>2437</v>
      </c>
      <c r="I1339" s="32" t="s">
        <v>2223</v>
      </c>
      <c r="J1339" s="23" t="s">
        <v>1861</v>
      </c>
      <c r="K1339" s="292">
        <v>1</v>
      </c>
    </row>
    <row r="1340" spans="1:11" ht="15" customHeight="1" x14ac:dyDescent="0.4">
      <c r="A1340" s="23" t="str">
        <v>高眼圧症</v>
      </c>
      <c r="B1340" s="23" t="str">
        <v>継続して医療又は生活規制を必要とする程度のものに限って、シート８　（シート９～10には記入しない）</v>
      </c>
      <c r="C1340" s="24" t="str">
        <v>病弱</v>
      </c>
      <c r="D1340" s="24" t="str">
        <v>なし</v>
      </c>
      <c r="G1340" s="31" t="s">
        <v>670</v>
      </c>
      <c r="H1340" s="24" t="s">
        <v>2437</v>
      </c>
      <c r="I1340" s="32" t="s">
        <v>2223</v>
      </c>
      <c r="J1340" s="23" t="s">
        <v>1861</v>
      </c>
      <c r="K1340" s="292">
        <v>1</v>
      </c>
    </row>
    <row r="1341" spans="1:11" ht="15" customHeight="1" x14ac:dyDescent="0.4">
      <c r="A1341" s="23" t="str">
        <v>高血圧症</v>
      </c>
      <c r="B1341" s="23" t="str">
        <v>継続して医療又は生活規制を必要とする程度のものに限って、シート８　（シート９～10には記入しない）</v>
      </c>
      <c r="C1341" s="24" t="str">
        <v>病弱</v>
      </c>
      <c r="D1341" s="24" t="str">
        <v>なし</v>
      </c>
      <c r="G1341" s="31" t="s">
        <v>672</v>
      </c>
      <c r="H1341" s="24" t="s">
        <v>2437</v>
      </c>
      <c r="I1341" s="32" t="s">
        <v>2223</v>
      </c>
      <c r="J1341" s="23" t="s">
        <v>1861</v>
      </c>
      <c r="K1341" s="292">
        <v>1</v>
      </c>
    </row>
    <row r="1342" spans="1:11" ht="15" customHeight="1" x14ac:dyDescent="0.4">
      <c r="A1342" s="23" t="str">
        <v>子宮頚がんワクチンによる副作用</v>
      </c>
      <c r="B1342" s="23" t="str">
        <v>継続して医療又は生活規制を必要とする程度のものに限って、シート８　（シート９～10には記入しない）</v>
      </c>
      <c r="C1342" s="24" t="str">
        <v>病弱</v>
      </c>
      <c r="D1342" s="24" t="str">
        <v>なし</v>
      </c>
      <c r="G1342" s="31" t="s">
        <v>714</v>
      </c>
      <c r="H1342" s="24" t="s">
        <v>2437</v>
      </c>
      <c r="I1342" s="31" t="s">
        <v>2223</v>
      </c>
      <c r="J1342" s="23" t="s">
        <v>1861</v>
      </c>
      <c r="K1342" s="292">
        <v>1</v>
      </c>
    </row>
    <row r="1343" spans="1:11" ht="15" customHeight="1" x14ac:dyDescent="0.4">
      <c r="A1343" s="23" t="str">
        <v>子宮頸がんワクチン後の副反応</v>
      </c>
      <c r="B1343" s="23" t="str">
        <v>継続して医療又は生活規制を必要とする程度のものに限って、シート８　（シート９～10には記入しない）</v>
      </c>
      <c r="C1343" s="24" t="str">
        <v>病弱</v>
      </c>
      <c r="D1343" s="24" t="str">
        <v>なし</v>
      </c>
      <c r="G1343" s="31" t="s">
        <v>717</v>
      </c>
      <c r="H1343" s="24" t="s">
        <v>2437</v>
      </c>
      <c r="I1343" s="31" t="s">
        <v>2223</v>
      </c>
      <c r="J1343" s="23" t="s">
        <v>1861</v>
      </c>
      <c r="K1343" s="292">
        <v>1</v>
      </c>
    </row>
    <row r="1344" spans="1:11" ht="15" customHeight="1" x14ac:dyDescent="0.4">
      <c r="A1344" s="23" t="str">
        <v>子宮頸がんワクチン後遺症</v>
      </c>
      <c r="B1344" s="23" t="str">
        <v>継続して医療又は生活規制を必要とする程度のものに限って、シート８　（シート９～10には記入しない）</v>
      </c>
      <c r="C1344" s="24" t="str">
        <v>病弱</v>
      </c>
      <c r="D1344" s="24" t="str">
        <v>なし</v>
      </c>
      <c r="G1344" s="31" t="s">
        <v>718</v>
      </c>
      <c r="H1344" s="24" t="s">
        <v>2437</v>
      </c>
      <c r="I1344" s="32" t="s">
        <v>2223</v>
      </c>
      <c r="J1344" s="23" t="s">
        <v>1861</v>
      </c>
      <c r="K1344" s="292">
        <v>1</v>
      </c>
    </row>
    <row r="1345" spans="1:11" ht="15" customHeight="1" x14ac:dyDescent="0.4">
      <c r="A1345" s="23" t="str">
        <v>紫外線アレルギー</v>
      </c>
      <c r="B1345" s="23" t="str">
        <v>継続して医療又は生活規制を必要とする程度のものに限って、シート８　（シート９～10には記入しない）</v>
      </c>
      <c r="C1345" s="24" t="str">
        <v>病弱</v>
      </c>
      <c r="D1345" s="24" t="str">
        <v>なし</v>
      </c>
      <c r="G1345" s="24" t="s">
        <v>719</v>
      </c>
      <c r="H1345" s="24" t="s">
        <v>2437</v>
      </c>
      <c r="I1345" s="32" t="s">
        <v>2223</v>
      </c>
      <c r="J1345" s="23" t="s">
        <v>1861</v>
      </c>
      <c r="K1345" s="292">
        <v>1</v>
      </c>
    </row>
    <row r="1346" spans="1:11" ht="15" customHeight="1" x14ac:dyDescent="0.4">
      <c r="A1346" s="23" t="str">
        <v>脂質異常症</v>
      </c>
      <c r="B1346" s="23" t="str">
        <v>継続して医療又は生活規制を必要とする程度のものに限って、シート８　（シート９～10には記入しない）</v>
      </c>
      <c r="C1346" s="24" t="str">
        <v>病弱</v>
      </c>
      <c r="D1346" s="24" t="str">
        <v>なし</v>
      </c>
      <c r="G1346" s="31" t="s">
        <v>721</v>
      </c>
      <c r="H1346" s="24" t="s">
        <v>2437</v>
      </c>
      <c r="I1346" s="31" t="s">
        <v>2223</v>
      </c>
      <c r="J1346" s="23" t="s">
        <v>1861</v>
      </c>
      <c r="K1346" s="292">
        <v>1</v>
      </c>
    </row>
    <row r="1347" spans="1:11" ht="15" customHeight="1" x14ac:dyDescent="0.4">
      <c r="A1347" s="23" t="str">
        <v>若年性一側上肢筋萎縮症</v>
      </c>
      <c r="B1347" s="23" t="str">
        <v>継続して医療又は生活規制を必要とする程度のものに限って、シート８　（シート９～10には記入しない）</v>
      </c>
      <c r="C1347" s="24" t="str">
        <v>病弱</v>
      </c>
      <c r="D1347" s="24" t="str">
        <v>なし</v>
      </c>
      <c r="G1347" s="31" t="s">
        <v>765</v>
      </c>
      <c r="H1347" s="24" t="s">
        <v>2437</v>
      </c>
      <c r="I1347" s="31" t="s">
        <v>2223</v>
      </c>
      <c r="J1347" s="23" t="s">
        <v>1861</v>
      </c>
      <c r="K1347" s="292">
        <v>1</v>
      </c>
    </row>
    <row r="1348" spans="1:11" ht="15" customHeight="1" x14ac:dyDescent="0.4">
      <c r="A1348" s="23" t="str">
        <v>周期性発熱</v>
      </c>
      <c r="B1348" s="23" t="str">
        <v>継続して医療又は生活規制を必要とする程度のものに限って、シート８　（シート９～10には記入しない）</v>
      </c>
      <c r="C1348" s="24" t="str">
        <v>病弱</v>
      </c>
      <c r="D1348" s="24" t="str">
        <v>なし</v>
      </c>
      <c r="G1348" s="31" t="s">
        <v>772</v>
      </c>
      <c r="H1348" s="24" t="s">
        <v>2437</v>
      </c>
      <c r="I1348" s="32" t="s">
        <v>2223</v>
      </c>
      <c r="J1348" s="23" t="s">
        <v>1861</v>
      </c>
      <c r="K1348" s="292">
        <v>1</v>
      </c>
    </row>
    <row r="1349" spans="1:11" ht="15" customHeight="1" x14ac:dyDescent="0.4">
      <c r="A1349" s="23" t="str">
        <v>周期性発熱症候群</v>
      </c>
      <c r="B1349" s="23" t="str">
        <v>継続して医療又は生活規制を必要とする程度のものに限って、シート８　（シート９～10には記入しない）</v>
      </c>
      <c r="C1349" s="24" t="str">
        <v>病弱</v>
      </c>
      <c r="D1349" s="24" t="str">
        <v>なし</v>
      </c>
      <c r="G1349" s="31" t="s">
        <v>773</v>
      </c>
      <c r="H1349" s="24" t="s">
        <v>2437</v>
      </c>
      <c r="I1349" s="32" t="s">
        <v>2223</v>
      </c>
      <c r="J1349" s="23" t="s">
        <v>1861</v>
      </c>
      <c r="K1349" s="292">
        <v>1</v>
      </c>
    </row>
    <row r="1350" spans="1:11" ht="15" customHeight="1" x14ac:dyDescent="0.4">
      <c r="A1350" s="23" t="str">
        <v>十二指腸潰瘍</v>
      </c>
      <c r="B1350" s="23" t="str">
        <v>継続して医療又は生活規制を必要とする程度のものに限って、シート８　（シート９～10には記入しない）</v>
      </c>
      <c r="C1350" s="24" t="str">
        <v>病弱</v>
      </c>
      <c r="D1350" s="24" t="str">
        <v>なし</v>
      </c>
      <c r="G1350" s="31" t="s">
        <v>778</v>
      </c>
      <c r="H1350" s="24" t="s">
        <v>2437</v>
      </c>
      <c r="I1350" s="32" t="s">
        <v>2223</v>
      </c>
      <c r="J1350" s="23" t="s">
        <v>1861</v>
      </c>
      <c r="K1350" s="292">
        <v>1</v>
      </c>
    </row>
    <row r="1351" spans="1:11" ht="15" customHeight="1" x14ac:dyDescent="0.4">
      <c r="A1351" s="23" t="str">
        <v>縦隔腫瘍</v>
      </c>
      <c r="B1351" s="23" t="str">
        <v>継続して医療又は生活規制を必要とする程度のものに限って、シート８　（シート９～10には記入しない）</v>
      </c>
      <c r="C1351" s="24" t="str">
        <v>病弱</v>
      </c>
      <c r="D1351" s="24" t="str">
        <v>なし</v>
      </c>
      <c r="G1351" s="31" t="s">
        <v>779</v>
      </c>
      <c r="H1351" s="24" t="s">
        <v>2437</v>
      </c>
      <c r="I1351" s="32" t="s">
        <v>2223</v>
      </c>
      <c r="J1351" s="23" t="s">
        <v>1861</v>
      </c>
      <c r="K1351" s="292">
        <v>1</v>
      </c>
    </row>
    <row r="1352" spans="1:11" ht="15" customHeight="1" x14ac:dyDescent="0.4">
      <c r="A1352" s="23" t="str">
        <v>出血性大腸炎</v>
      </c>
      <c r="B1352" s="23" t="str">
        <v>継続して医療又は生活規制を必要とする程度のものに限って、シート８　（シート９～10には記入しない）</v>
      </c>
      <c r="C1352" s="24" t="str">
        <v>病弱</v>
      </c>
      <c r="D1352" s="24" t="str">
        <v>なし</v>
      </c>
      <c r="G1352" s="31" t="s">
        <v>786</v>
      </c>
      <c r="H1352" s="24" t="s">
        <v>2437</v>
      </c>
      <c r="I1352" s="32" t="s">
        <v>2223</v>
      </c>
      <c r="J1352" s="23" t="s">
        <v>1861</v>
      </c>
      <c r="K1352" s="292">
        <v>1</v>
      </c>
    </row>
    <row r="1353" spans="1:11" ht="15" customHeight="1" x14ac:dyDescent="0.4">
      <c r="A1353" s="23" t="str">
        <v>小児四肢疼痛発作症</v>
      </c>
      <c r="B1353" s="23" t="str">
        <v>継続して医療又は生活規制を必要とする程度のものに限って、シート８　（シート９～10には記入しない）</v>
      </c>
      <c r="C1353" s="24" t="str">
        <v>病弱</v>
      </c>
      <c r="D1353" s="24" t="str">
        <v>なし</v>
      </c>
      <c r="G1353" s="31" t="s">
        <v>795</v>
      </c>
      <c r="H1353" s="24" t="s">
        <v>2437</v>
      </c>
      <c r="I1353" s="32" t="s">
        <v>2223</v>
      </c>
      <c r="J1353" s="23" t="s">
        <v>1861</v>
      </c>
      <c r="K1353" s="292">
        <v>1</v>
      </c>
    </row>
    <row r="1354" spans="1:11" ht="15" customHeight="1" x14ac:dyDescent="0.4">
      <c r="A1354" s="23" t="str">
        <v>小児慢性疲労症候群</v>
      </c>
      <c r="B1354" s="23" t="str">
        <v>継続して医療又は生活規制を必要とする程度のものに限って、シート８　（シート９～10には記入しない）</v>
      </c>
      <c r="C1354" s="24" t="str">
        <v>病弱</v>
      </c>
      <c r="D1354" s="24" t="str">
        <v>なし</v>
      </c>
      <c r="G1354" s="31" t="s">
        <v>796</v>
      </c>
      <c r="H1354" s="24" t="s">
        <v>2437</v>
      </c>
      <c r="I1354" s="32" t="s">
        <v>2223</v>
      </c>
      <c r="J1354" s="23" t="s">
        <v>1861</v>
      </c>
      <c r="K1354" s="292">
        <v>1</v>
      </c>
    </row>
    <row r="1355" spans="1:11" ht="15" customHeight="1" x14ac:dyDescent="0.4">
      <c r="A1355" s="23" t="str">
        <v>小脳梗塞</v>
      </c>
      <c r="B1355" s="23" t="str">
        <v>継続して医療又は生活規制を必要とする程度のものに限って、シート８　（シート９～10には記入しない）</v>
      </c>
      <c r="C1355" s="24" t="str">
        <v>病弱</v>
      </c>
      <c r="D1355" s="24" t="str">
        <v>なし</v>
      </c>
      <c r="G1355" s="31" t="s">
        <v>798</v>
      </c>
      <c r="H1355" s="24" t="s">
        <v>2437</v>
      </c>
      <c r="I1355" s="31" t="s">
        <v>2223</v>
      </c>
      <c r="J1355" s="23" t="s">
        <v>1861</v>
      </c>
      <c r="K1355" s="292">
        <v>1</v>
      </c>
    </row>
    <row r="1356" spans="1:11" ht="15" customHeight="1" x14ac:dyDescent="0.4">
      <c r="A1356" s="23" t="str">
        <v>症候性てんかん</v>
      </c>
      <c r="B1356" s="23" t="str">
        <v>継続して医療又は生活規制を必要とする程度のものに限って、シート８　（シート９～10には記入しない）</v>
      </c>
      <c r="C1356" s="24" t="str">
        <v>病弱</v>
      </c>
      <c r="D1356" s="24" t="str">
        <v>なし</v>
      </c>
      <c r="G1356" s="31" t="s">
        <v>801</v>
      </c>
      <c r="H1356" s="24" t="s">
        <v>2437</v>
      </c>
      <c r="I1356" s="32" t="s">
        <v>2223</v>
      </c>
      <c r="J1356" s="23" t="s">
        <v>1861</v>
      </c>
      <c r="K1356" s="292">
        <v>1</v>
      </c>
    </row>
    <row r="1357" spans="1:11" ht="15" customHeight="1" x14ac:dyDescent="0.4">
      <c r="A1357" s="23" t="str">
        <v>植物アレルギー</v>
      </c>
      <c r="B1357" s="23" t="str">
        <v>継続して医療又は生活規制を必要とする程度のものに限って、シート８　（シート９～10には記入しない）</v>
      </c>
      <c r="C1357" s="24" t="str">
        <v>病弱</v>
      </c>
      <c r="D1357" s="24" t="str">
        <v>なし</v>
      </c>
      <c r="G1357" s="31" t="s">
        <v>811</v>
      </c>
      <c r="H1357" s="24" t="s">
        <v>2437</v>
      </c>
      <c r="I1357" s="32" t="s">
        <v>2223</v>
      </c>
      <c r="J1357" s="23" t="s">
        <v>1861</v>
      </c>
      <c r="K1357" s="292">
        <v>1</v>
      </c>
    </row>
    <row r="1358" spans="1:11" ht="15" customHeight="1" x14ac:dyDescent="0.4">
      <c r="A1358" s="23" t="str">
        <v>植物依存性運動誘発アナフィラキシー</v>
      </c>
      <c r="B1358" s="23" t="str">
        <v>継続して医療又は生活規制を必要とする程度のものに限って、シート８　（シート９～10には記入しない）</v>
      </c>
      <c r="C1358" s="24" t="str">
        <v>病弱</v>
      </c>
      <c r="D1358" s="24" t="str">
        <v>なし</v>
      </c>
      <c r="G1358" s="31" t="s">
        <v>812</v>
      </c>
      <c r="H1358" s="24" t="s">
        <v>2437</v>
      </c>
      <c r="I1358" s="32" t="s">
        <v>2223</v>
      </c>
      <c r="J1358" s="23" t="s">
        <v>1861</v>
      </c>
      <c r="K1358" s="292">
        <v>1</v>
      </c>
    </row>
    <row r="1359" spans="1:11" ht="15" customHeight="1" x14ac:dyDescent="0.4">
      <c r="A1359" s="23" t="str">
        <v>食品アレルギー</v>
      </c>
      <c r="B1359" s="23" t="str">
        <v>継続して医療又は生活規制を必要とする程度のものに限って、シート８　（シート９～10には記入しない）</v>
      </c>
      <c r="C1359" s="24" t="str">
        <v>病弱</v>
      </c>
      <c r="D1359" s="24" t="str">
        <v>なし</v>
      </c>
      <c r="G1359" s="31" t="s">
        <v>818</v>
      </c>
      <c r="H1359" s="24" t="s">
        <v>2437</v>
      </c>
      <c r="I1359" s="32" t="s">
        <v>2223</v>
      </c>
      <c r="J1359" s="23" t="s">
        <v>1861</v>
      </c>
      <c r="K1359" s="292">
        <v>1</v>
      </c>
    </row>
    <row r="1360" spans="1:11" ht="15" customHeight="1" x14ac:dyDescent="0.4">
      <c r="A1360" s="23" t="str">
        <v>食物アナフィラキシー</v>
      </c>
      <c r="B1360" s="23" t="str">
        <v>継続して医療又は生活規制を必要とする程度のものに限って、シート８　（シート９～10には記入しない）</v>
      </c>
      <c r="C1360" s="24" t="str">
        <v>病弱</v>
      </c>
      <c r="D1360" s="24" t="str">
        <v>なし</v>
      </c>
      <c r="G1360" s="31" t="s">
        <v>819</v>
      </c>
      <c r="H1360" s="24" t="s">
        <v>2437</v>
      </c>
      <c r="I1360" s="32" t="s">
        <v>2223</v>
      </c>
      <c r="J1360" s="23" t="s">
        <v>1861</v>
      </c>
      <c r="K1360" s="292">
        <v>1</v>
      </c>
    </row>
    <row r="1361" spans="1:11" ht="15" customHeight="1" x14ac:dyDescent="0.4">
      <c r="A1361" s="23" t="str">
        <v>食物依存性運動誘発アナフィラキシー</v>
      </c>
      <c r="B1361" s="23" t="str">
        <v>継続して医療又は生活規制を必要とする程度のものに限って、シート８　（シート９～10には記入しない）</v>
      </c>
      <c r="C1361" s="24" t="str">
        <v>病弱</v>
      </c>
      <c r="D1361" s="24" t="str">
        <v>なし</v>
      </c>
      <c r="G1361" s="31" t="s">
        <v>820</v>
      </c>
      <c r="H1361" s="24" t="s">
        <v>2437</v>
      </c>
      <c r="I1361" s="32" t="s">
        <v>2223</v>
      </c>
      <c r="J1361" s="23" t="s">
        <v>1861</v>
      </c>
      <c r="K1361" s="292">
        <v>1</v>
      </c>
    </row>
    <row r="1362" spans="1:11" ht="15" customHeight="1" x14ac:dyDescent="0.4">
      <c r="A1362" s="23" t="str">
        <v>心雑音</v>
      </c>
      <c r="B1362" s="23" t="str">
        <v>継続して医療又は生活規制を必要とする程度のものに限って、シート８　（シート９～10には記入しない）</v>
      </c>
      <c r="C1362" s="24" t="str">
        <v>病弱</v>
      </c>
      <c r="D1362" s="24" t="str">
        <v>なし</v>
      </c>
      <c r="G1362" s="31" t="s">
        <v>830</v>
      </c>
      <c r="H1362" s="24" t="s">
        <v>2437</v>
      </c>
      <c r="I1362" s="32" t="s">
        <v>2223</v>
      </c>
      <c r="J1362" s="23" t="s">
        <v>1861</v>
      </c>
      <c r="K1362" s="292">
        <v>1</v>
      </c>
    </row>
    <row r="1363" spans="1:11" ht="15" customHeight="1" x14ac:dyDescent="0.4">
      <c r="A1363" s="23" t="str">
        <v>心室性不整脈</v>
      </c>
      <c r="B1363" s="23" t="str">
        <v>継続して医療又は生活規制を必要とする程度のものに限って、シート８　（シート９～10には記入しない）</v>
      </c>
      <c r="C1363" s="24" t="str">
        <v>病弱</v>
      </c>
      <c r="D1363" s="24" t="str">
        <v>なし</v>
      </c>
      <c r="G1363" s="31" t="s">
        <v>832</v>
      </c>
      <c r="H1363" s="24" t="s">
        <v>2437</v>
      </c>
      <c r="I1363" s="32" t="s">
        <v>2223</v>
      </c>
      <c r="J1363" s="23" t="s">
        <v>1861</v>
      </c>
      <c r="K1363" s="292">
        <v>1</v>
      </c>
    </row>
    <row r="1364" spans="1:11" ht="15" customHeight="1" x14ac:dyDescent="0.4">
      <c r="A1364" s="23" t="str">
        <v>腎臓疲労症候群</v>
      </c>
      <c r="B1364" s="23" t="str">
        <v>継続して医療又は生活規制を必要とする程度のものに限って、シート８　（シート９～10には記入しない）</v>
      </c>
      <c r="C1364" s="24" t="str">
        <v>病弱</v>
      </c>
      <c r="D1364" s="24" t="str">
        <v>なし</v>
      </c>
      <c r="G1364" s="31" t="s">
        <v>889</v>
      </c>
      <c r="H1364" s="24" t="s">
        <v>2437</v>
      </c>
      <c r="I1364" s="31" t="s">
        <v>2223</v>
      </c>
      <c r="J1364" s="23" t="s">
        <v>1861</v>
      </c>
      <c r="K1364" s="292">
        <v>1</v>
      </c>
    </row>
    <row r="1365" spans="1:11" ht="15" customHeight="1" x14ac:dyDescent="0.4">
      <c r="A1365" s="23" t="str">
        <v>髄液漏出症</v>
      </c>
      <c r="B1365" s="23" t="str">
        <v>継続して医療又は生活規制を必要とする程度のものに限って、シート８　（シート９～10には記入しない）</v>
      </c>
      <c r="C1365" s="24" t="str">
        <v>病弱</v>
      </c>
      <c r="D1365" s="24" t="str">
        <v>なし</v>
      </c>
      <c r="G1365" s="31" t="s">
        <v>896</v>
      </c>
      <c r="H1365" s="24" t="s">
        <v>2437</v>
      </c>
      <c r="I1365" s="32" t="s">
        <v>2223</v>
      </c>
      <c r="J1365" s="23" t="s">
        <v>1861</v>
      </c>
      <c r="K1365" s="292">
        <v>1</v>
      </c>
    </row>
    <row r="1366" spans="1:11" ht="15" customHeight="1" x14ac:dyDescent="0.4">
      <c r="A1366" s="23" t="str">
        <v>声門下狭窄</v>
      </c>
      <c r="B1366" s="23" t="str">
        <v>継続して医療又は生活規制を必要とする程度のものに限って、シート８　（シート９～10には記入しない）</v>
      </c>
      <c r="C1366" s="24" t="str">
        <v>病弱</v>
      </c>
      <c r="D1366" s="24" t="str">
        <v>なし</v>
      </c>
      <c r="G1366" s="31" t="s">
        <v>914</v>
      </c>
      <c r="H1366" s="24" t="s">
        <v>2437</v>
      </c>
      <c r="I1366" s="32" t="s">
        <v>2223</v>
      </c>
      <c r="J1366" s="23" t="s">
        <v>1861</v>
      </c>
      <c r="K1366" s="292">
        <v>1</v>
      </c>
    </row>
    <row r="1367" spans="1:11" ht="15" customHeight="1" x14ac:dyDescent="0.4">
      <c r="A1367" s="23" t="str">
        <v>石灰アレルギー</v>
      </c>
      <c r="B1367" s="23" t="str">
        <v>継続して医療又は生活規制を必要とする程度のものに限って、シート８　（シート９～10には記入しない）</v>
      </c>
      <c r="C1367" s="24" t="str">
        <v>病弱</v>
      </c>
      <c r="D1367" s="24" t="str">
        <v>なし</v>
      </c>
      <c r="G1367" s="31" t="s">
        <v>919</v>
      </c>
      <c r="H1367" s="24" t="s">
        <v>2437</v>
      </c>
      <c r="I1367" s="32" t="s">
        <v>2223</v>
      </c>
      <c r="J1367" s="23" t="s">
        <v>1861</v>
      </c>
      <c r="K1367" s="292">
        <v>1</v>
      </c>
    </row>
    <row r="1368" spans="1:11" ht="15" customHeight="1" x14ac:dyDescent="0.4">
      <c r="A1368" s="23" t="str">
        <v>脊髄液漏出症候群</v>
      </c>
      <c r="B1368" s="23" t="str">
        <v>継続して医療又は生活規制を必要とする程度のものに限って、シート８　（シート９～10には記入しない）</v>
      </c>
      <c r="C1368" s="24" t="str">
        <v>病弱</v>
      </c>
      <c r="D1368" s="24" t="str">
        <v>なし</v>
      </c>
      <c r="G1368" s="31" t="s">
        <v>921</v>
      </c>
      <c r="H1368" s="24" t="s">
        <v>2437</v>
      </c>
      <c r="I1368" s="32" t="s">
        <v>2223</v>
      </c>
      <c r="J1368" s="23" t="s">
        <v>1861</v>
      </c>
      <c r="K1368" s="292">
        <v>1</v>
      </c>
    </row>
    <row r="1369" spans="1:11" ht="15" customHeight="1" x14ac:dyDescent="0.4">
      <c r="A1369" s="23" t="str">
        <v>脊髄梗塞</v>
      </c>
      <c r="B1369" s="23" t="str">
        <v>継続して医療又は生活規制を必要とする程度のものに限って、シート８　（シート９～10には記入しない）</v>
      </c>
      <c r="C1369" s="24" t="str">
        <v>病弱</v>
      </c>
      <c r="D1369" s="24" t="str">
        <v>なし</v>
      </c>
      <c r="G1369" s="31" t="s">
        <v>923</v>
      </c>
      <c r="H1369" s="24" t="s">
        <v>2437</v>
      </c>
      <c r="I1369" s="32" t="s">
        <v>2223</v>
      </c>
      <c r="J1369" s="23" t="s">
        <v>1861</v>
      </c>
      <c r="K1369" s="292">
        <v>1</v>
      </c>
    </row>
    <row r="1370" spans="1:11" ht="15" customHeight="1" x14ac:dyDescent="0.4">
      <c r="A1370" s="23" t="str">
        <v>先天性食道閉鎖症</v>
      </c>
      <c r="B1370" s="23" t="str">
        <v>継続して医療又は生活規制を必要とする程度のものに限って、シート８　（シート９～10には記入しない）</v>
      </c>
      <c r="C1370" s="24" t="str">
        <v>病弱</v>
      </c>
      <c r="D1370" s="24" t="str">
        <v>なし</v>
      </c>
      <c r="G1370" s="31" t="s">
        <v>967</v>
      </c>
      <c r="H1370" s="24" t="s">
        <v>2437</v>
      </c>
      <c r="I1370" s="32" t="s">
        <v>2223</v>
      </c>
      <c r="J1370" s="23" t="s">
        <v>1861</v>
      </c>
      <c r="K1370" s="292">
        <v>1</v>
      </c>
    </row>
    <row r="1371" spans="1:11" ht="15" customHeight="1" x14ac:dyDescent="0.4">
      <c r="A1371" s="23" t="str">
        <v>潜因性局在関連てんかん</v>
      </c>
      <c r="B1371" s="23" t="str">
        <v>継続して医療又は生活規制を必要とする程度のものに限って、シート８　（シート９～10には記入しない）</v>
      </c>
      <c r="C1371" s="24" t="str">
        <v>病弱</v>
      </c>
      <c r="D1371" s="24" t="str">
        <v>なし</v>
      </c>
      <c r="G1371" s="31" t="s">
        <v>991</v>
      </c>
      <c r="H1371" s="24" t="s">
        <v>2437</v>
      </c>
      <c r="I1371" s="32" t="s">
        <v>2223</v>
      </c>
      <c r="J1371" s="23" t="s">
        <v>1861</v>
      </c>
      <c r="K1371" s="292">
        <v>1</v>
      </c>
    </row>
    <row r="1372" spans="1:11" ht="15" customHeight="1" x14ac:dyDescent="0.4">
      <c r="A1372" s="23" t="str">
        <v>潜在性結核感染症</v>
      </c>
      <c r="B1372" s="23" t="str">
        <v>継続して医療又は生活規制を必要とする程度のものに限って、シート８　（シート９～10には記入しない）</v>
      </c>
      <c r="C1372" s="24" t="str">
        <v>病弱</v>
      </c>
      <c r="D1372" s="24" t="str">
        <v>なし</v>
      </c>
      <c r="G1372" s="31" t="s">
        <v>992</v>
      </c>
      <c r="H1372" s="24" t="s">
        <v>2437</v>
      </c>
      <c r="I1372" s="32" t="s">
        <v>2223</v>
      </c>
      <c r="J1372" s="23" t="s">
        <v>1861</v>
      </c>
      <c r="K1372" s="292">
        <v>1</v>
      </c>
    </row>
    <row r="1373" spans="1:11" ht="15" customHeight="1" x14ac:dyDescent="0.4">
      <c r="A1373" s="23" t="str">
        <v>潜在性二分脊椎</v>
      </c>
      <c r="B1373" s="23" t="str">
        <v>継続して医療又は生活規制を必要とする程度のものに限って、シート８　（シート９～10には記入しない）</v>
      </c>
      <c r="C1373" s="24" t="str">
        <v>病弱</v>
      </c>
      <c r="D1373" s="24" t="str">
        <v>なし</v>
      </c>
      <c r="G1373" s="31" t="s">
        <v>993</v>
      </c>
      <c r="H1373" s="24" t="s">
        <v>2437</v>
      </c>
      <c r="I1373" s="32" t="s">
        <v>2223</v>
      </c>
      <c r="J1373" s="23" t="s">
        <v>1861</v>
      </c>
      <c r="K1373" s="292">
        <v>1</v>
      </c>
    </row>
    <row r="1374" spans="1:11" ht="15" customHeight="1" x14ac:dyDescent="0.4">
      <c r="A1374" s="23" t="str">
        <v>側頭葉てんかん</v>
      </c>
      <c r="B1374" s="23" t="str">
        <v>継続して医療又は生活規制を必要とする程度のものに限って、シート８　（シート９～10には記入しない）</v>
      </c>
      <c r="C1374" s="24" t="str">
        <v>病弱</v>
      </c>
      <c r="D1374" s="24" t="str">
        <v>なし</v>
      </c>
      <c r="G1374" s="31" t="s">
        <v>1024</v>
      </c>
      <c r="H1374" s="24" t="s">
        <v>2437</v>
      </c>
      <c r="I1374" s="32" t="s">
        <v>2223</v>
      </c>
      <c r="J1374" s="23" t="s">
        <v>1861</v>
      </c>
      <c r="K1374" s="292">
        <v>1</v>
      </c>
    </row>
    <row r="1375" spans="1:11" ht="15" customHeight="1" x14ac:dyDescent="0.4">
      <c r="A1375" s="23" t="str">
        <v>多形滲出性紅斑</v>
      </c>
      <c r="B1375" s="23" t="str">
        <v>継続して医療又は生活規制を必要とする程度のものに限って、シート８　（シート９～10には記入しない）</v>
      </c>
      <c r="C1375" s="24" t="str">
        <v>病弱</v>
      </c>
      <c r="D1375" s="24" t="str">
        <v>なし</v>
      </c>
      <c r="G1375" s="31" t="s">
        <v>1030</v>
      </c>
      <c r="H1375" s="24" t="s">
        <v>2437</v>
      </c>
      <c r="I1375" s="32" t="s">
        <v>2223</v>
      </c>
      <c r="J1375" s="23" t="s">
        <v>1861</v>
      </c>
      <c r="K1375" s="292">
        <v>1</v>
      </c>
    </row>
    <row r="1376" spans="1:11" ht="15" customHeight="1" x14ac:dyDescent="0.4">
      <c r="A1376" s="23" t="str">
        <v>多発性脳内血管腫</v>
      </c>
      <c r="B1376" s="23" t="str">
        <v>継続して医療又は生活規制を必要とする程度のものに限って、シート８　（シート９～10には記入しない）</v>
      </c>
      <c r="C1376" s="24" t="str">
        <v>病弱</v>
      </c>
      <c r="D1376" s="24" t="str">
        <v>なし</v>
      </c>
      <c r="G1376" s="24" t="s">
        <v>1048</v>
      </c>
      <c r="H1376" s="24" t="s">
        <v>2437</v>
      </c>
      <c r="I1376" s="32" t="s">
        <v>2223</v>
      </c>
      <c r="J1376" s="23" t="s">
        <v>1861</v>
      </c>
      <c r="K1376" s="292">
        <v>1</v>
      </c>
    </row>
    <row r="1377" spans="1:11" ht="15" customHeight="1" x14ac:dyDescent="0.4">
      <c r="A1377" s="23" t="str">
        <v>大腸炎症性多発ポリープ</v>
      </c>
      <c r="B1377" s="23" t="str">
        <v>継続して医療又は生活規制を必要とする程度のものに限って、シート８　（シート９～10には記入しない）</v>
      </c>
      <c r="C1377" s="24" t="str">
        <v>病弱</v>
      </c>
      <c r="D1377" s="24" t="str">
        <v>なし</v>
      </c>
      <c r="G1377" s="31" t="s">
        <v>1063</v>
      </c>
      <c r="H1377" s="24" t="s">
        <v>2437</v>
      </c>
      <c r="I1377" s="31" t="s">
        <v>2223</v>
      </c>
      <c r="J1377" s="23" t="s">
        <v>1861</v>
      </c>
      <c r="K1377" s="292">
        <v>1</v>
      </c>
    </row>
    <row r="1378" spans="1:11" ht="15" customHeight="1" x14ac:dyDescent="0.4">
      <c r="A1378" s="23" t="str">
        <v>胆石症</v>
      </c>
      <c r="B1378" s="23" t="str">
        <v>継続して医療又は生活規制を必要とする程度のものに限って、シート８　（シート９～10には記入しない）</v>
      </c>
      <c r="C1378" s="24" t="str">
        <v>病弱</v>
      </c>
      <c r="D1378" s="24" t="str">
        <v>なし</v>
      </c>
      <c r="G1378" s="31" t="s">
        <v>1090</v>
      </c>
      <c r="H1378" s="24" t="s">
        <v>2437</v>
      </c>
      <c r="I1378" s="32" t="s">
        <v>2223</v>
      </c>
      <c r="J1378" s="23" t="s">
        <v>1861</v>
      </c>
      <c r="K1378" s="292">
        <v>1</v>
      </c>
    </row>
    <row r="1379" spans="1:11" ht="15" customHeight="1" x14ac:dyDescent="0.4">
      <c r="A1379" s="23" t="str">
        <v>低血糖症</v>
      </c>
      <c r="B1379" s="23" t="str">
        <v>継続して医療又は生活規制を必要とする程度のものに限って、シート８　（シート９～10には記入しない）</v>
      </c>
      <c r="C1379" s="24" t="str">
        <v>病弱</v>
      </c>
      <c r="D1379" s="24" t="str">
        <v>なし</v>
      </c>
      <c r="G1379" s="31" t="s">
        <v>1120</v>
      </c>
      <c r="H1379" s="24" t="s">
        <v>2437</v>
      </c>
      <c r="I1379" s="32" t="s">
        <v>2223</v>
      </c>
      <c r="J1379" s="23" t="s">
        <v>1861</v>
      </c>
      <c r="K1379" s="292">
        <v>1</v>
      </c>
    </row>
    <row r="1380" spans="1:11" ht="15" customHeight="1" x14ac:dyDescent="0.4">
      <c r="A1380" s="23" t="str">
        <v>低髄液圧症候群</v>
      </c>
      <c r="B1380" s="23" t="str">
        <v>継続して医療又は生活規制を必要とする程度のものに限って、シート８　（シート９～10には記入しない）</v>
      </c>
      <c r="C1380" s="24" t="str">
        <v>病弱</v>
      </c>
      <c r="D1380" s="24" t="str">
        <v>なし</v>
      </c>
      <c r="G1380" s="31" t="s">
        <v>1121</v>
      </c>
      <c r="H1380" s="24" t="s">
        <v>2437</v>
      </c>
      <c r="I1380" s="31" t="s">
        <v>2223</v>
      </c>
      <c r="J1380" s="23" t="s">
        <v>1861</v>
      </c>
      <c r="K1380" s="292">
        <v>1</v>
      </c>
    </row>
    <row r="1381" spans="1:11" ht="15" customHeight="1" x14ac:dyDescent="0.4">
      <c r="A1381" s="23" t="str">
        <v>低体重</v>
      </c>
      <c r="B1381" s="23" t="str">
        <v>継続して医療又は生活規制を必要とする程度のものに限って、シート８　（シート９～10には記入しない）</v>
      </c>
      <c r="C1381" s="24" t="str">
        <v>病弱</v>
      </c>
      <c r="D1381" s="24" t="str">
        <v>なし</v>
      </c>
      <c r="G1381" s="24" t="s">
        <v>1122</v>
      </c>
      <c r="H1381" s="24" t="s">
        <v>2437</v>
      </c>
      <c r="I1381" s="32" t="s">
        <v>2223</v>
      </c>
      <c r="J1381" s="23" t="s">
        <v>1861</v>
      </c>
      <c r="K1381" s="292">
        <v>1</v>
      </c>
    </row>
    <row r="1382" spans="1:11" ht="15" customHeight="1" x14ac:dyDescent="0.4">
      <c r="A1382" s="23" t="str">
        <v>頭蓋底陥入症</v>
      </c>
      <c r="B1382" s="23" t="str">
        <v>継続して医療又は生活規制を必要とする程度のものに限って、シート８　（シート９～10には記入しない）</v>
      </c>
      <c r="C1382" s="24" t="str">
        <v>病弱</v>
      </c>
      <c r="D1382" s="24" t="str">
        <v>なし</v>
      </c>
      <c r="G1382" s="24" t="s">
        <v>1140</v>
      </c>
      <c r="H1382" s="24" t="s">
        <v>2437</v>
      </c>
      <c r="I1382" s="32" t="s">
        <v>2223</v>
      </c>
      <c r="J1382" s="23" t="s">
        <v>1861</v>
      </c>
      <c r="K1382" s="292">
        <v>1</v>
      </c>
    </row>
    <row r="1383" spans="1:11" ht="15" customHeight="1" x14ac:dyDescent="0.4">
      <c r="A1383" s="23" t="str">
        <v>特発性全般てんかん</v>
      </c>
      <c r="B1383" s="23" t="str">
        <v>継続して医療又は生活規制を必要とする程度のものに限って、シート８　（シート９～10には記入しない）</v>
      </c>
      <c r="C1383" s="24" t="str">
        <v>病弱</v>
      </c>
      <c r="D1383" s="24" t="str">
        <v>なし</v>
      </c>
      <c r="G1383" s="31" t="s">
        <v>1157</v>
      </c>
      <c r="H1383" s="24" t="s">
        <v>2437</v>
      </c>
      <c r="I1383" s="32" t="s">
        <v>2223</v>
      </c>
      <c r="J1383" s="23" t="s">
        <v>1861</v>
      </c>
      <c r="K1383" s="292">
        <v>1</v>
      </c>
    </row>
    <row r="1384" spans="1:11" ht="15" customHeight="1" x14ac:dyDescent="0.4">
      <c r="A1384" s="23" t="str">
        <v>特発性頭蓋内圧亢進症</v>
      </c>
      <c r="B1384" s="23" t="str">
        <v>継続して医療又は生活規制を必要とする程度のものに限って、シート８　（シート９～10には記入しない）</v>
      </c>
      <c r="C1384" s="24" t="str">
        <v>病弱</v>
      </c>
      <c r="D1384" s="24" t="str">
        <v>なし</v>
      </c>
      <c r="G1384" s="24" t="s">
        <v>1159</v>
      </c>
      <c r="H1384" s="24" t="s">
        <v>2437</v>
      </c>
      <c r="I1384" s="32" t="s">
        <v>2223</v>
      </c>
      <c r="J1384" s="23" t="s">
        <v>1861</v>
      </c>
      <c r="K1384" s="292">
        <v>1</v>
      </c>
    </row>
    <row r="1385" spans="1:11" ht="15" customHeight="1" x14ac:dyDescent="0.4">
      <c r="A1385" s="23" t="str">
        <v>特発性慢性疲労</v>
      </c>
      <c r="B1385" s="23" t="str">
        <v>継続して医療又は生活規制を必要とする程度のものに限って、シート８　（シート９～10には記入しない）</v>
      </c>
      <c r="C1385" s="24" t="str">
        <v>病弱</v>
      </c>
      <c r="D1385" s="24" t="str">
        <v>なし</v>
      </c>
      <c r="G1385" s="31" t="s">
        <v>1161</v>
      </c>
      <c r="H1385" s="24" t="s">
        <v>2437</v>
      </c>
      <c r="I1385" s="32" t="s">
        <v>2223</v>
      </c>
      <c r="J1385" s="23" t="s">
        <v>1861</v>
      </c>
      <c r="K1385" s="292">
        <v>1</v>
      </c>
    </row>
    <row r="1386" spans="1:11" ht="15" customHeight="1" x14ac:dyDescent="0.4">
      <c r="A1386" s="23" t="str">
        <v>突発性全般てんかん</v>
      </c>
      <c r="B1386" s="23" t="str">
        <v>継続して医療又は生活規制を必要とする程度のものに限って、シート８　（シート９～10には記入しない）</v>
      </c>
      <c r="C1386" s="24" t="str">
        <v>病弱</v>
      </c>
      <c r="D1386" s="24" t="str">
        <v>なし</v>
      </c>
      <c r="G1386" s="31" t="s">
        <v>1164</v>
      </c>
      <c r="H1386" s="24" t="s">
        <v>2437</v>
      </c>
      <c r="I1386" s="32" t="s">
        <v>2223</v>
      </c>
      <c r="J1386" s="23" t="s">
        <v>1861</v>
      </c>
      <c r="K1386" s="292">
        <v>1</v>
      </c>
    </row>
    <row r="1387" spans="1:11" ht="15" customHeight="1" x14ac:dyDescent="0.4">
      <c r="A1387" s="23" t="str">
        <v>突発性部分てんかん</v>
      </c>
      <c r="B1387" s="23" t="str">
        <v>継続して医療又は生活規制を必要とする程度のものに限って、シート８　（シート９～10には記入しない）</v>
      </c>
      <c r="C1387" s="24" t="str">
        <v>病弱</v>
      </c>
      <c r="D1387" s="24" t="str">
        <v>なし</v>
      </c>
      <c r="G1387" s="31" t="s">
        <v>1167</v>
      </c>
      <c r="H1387" s="24" t="s">
        <v>2437</v>
      </c>
      <c r="I1387" s="32" t="s">
        <v>2223</v>
      </c>
      <c r="J1387" s="23" t="s">
        <v>1861</v>
      </c>
      <c r="K1387" s="292">
        <v>1</v>
      </c>
    </row>
    <row r="1388" spans="1:11" ht="15" customHeight="1" x14ac:dyDescent="0.4">
      <c r="A1388" s="23" t="str">
        <v>難治性てんかん</v>
      </c>
      <c r="B1388" s="23" t="str">
        <v>継続して医療又は生活規制を必要とする程度のものに限って、シート８　（シート９～10には記入しない）</v>
      </c>
      <c r="C1388" s="24" t="str">
        <v>病弱</v>
      </c>
      <c r="D1388" s="24" t="str">
        <v>なし</v>
      </c>
      <c r="G1388" s="31" t="s">
        <v>1175</v>
      </c>
      <c r="H1388" s="24" t="s">
        <v>2437</v>
      </c>
      <c r="I1388" s="32" t="s">
        <v>2223</v>
      </c>
      <c r="J1388" s="23" t="s">
        <v>1861</v>
      </c>
      <c r="K1388" s="292">
        <v>1</v>
      </c>
    </row>
    <row r="1389" spans="1:11" ht="15" customHeight="1" x14ac:dyDescent="0.4">
      <c r="A1389" s="23" t="str">
        <v>二分脊髄膜瘤</v>
      </c>
      <c r="B1389" s="23" t="str">
        <v>継続して医療又は生活規制を必要とする程度のものに限って、シート８　（シート９～10には記入しない）</v>
      </c>
      <c r="C1389" s="24" t="str">
        <v>病弱</v>
      </c>
      <c r="D1389" s="24" t="str">
        <v>なし</v>
      </c>
      <c r="G1389" s="31" t="s">
        <v>1179</v>
      </c>
      <c r="H1389" s="24" t="s">
        <v>2437</v>
      </c>
      <c r="I1389" s="31" t="s">
        <v>2223</v>
      </c>
      <c r="J1389" s="23" t="s">
        <v>1861</v>
      </c>
      <c r="K1389" s="292">
        <v>1</v>
      </c>
    </row>
    <row r="1390" spans="1:11" ht="15" customHeight="1" x14ac:dyDescent="0.4">
      <c r="A1390" s="23" t="str">
        <v>二分脊椎</v>
      </c>
      <c r="B1390" s="23" t="str">
        <v>継続して医療又は生活規制を必要とする程度のものに限って、シート８　（シート９～10には記入しない）</v>
      </c>
      <c r="C1390" s="24" t="str">
        <v>病弱</v>
      </c>
      <c r="D1390" s="24" t="str">
        <v>なし</v>
      </c>
      <c r="G1390" s="31" t="s">
        <v>1180</v>
      </c>
      <c r="H1390" s="24" t="s">
        <v>2437</v>
      </c>
      <c r="I1390" s="31" t="s">
        <v>2223</v>
      </c>
      <c r="J1390" s="23" t="s">
        <v>1861</v>
      </c>
      <c r="K1390" s="292">
        <v>1</v>
      </c>
    </row>
    <row r="1391" spans="1:11" ht="15" customHeight="1" x14ac:dyDescent="0.4">
      <c r="A1391" s="23" t="str">
        <v>肉芽腫性口唇炎</v>
      </c>
      <c r="B1391" s="23" t="str">
        <v>継続して医療又は生活規制を必要とする程度のものに限って、シート８　（シート９～10には記入しない）</v>
      </c>
      <c r="C1391" s="24" t="str">
        <v>病弱</v>
      </c>
      <c r="D1391" s="24" t="str">
        <v>なし</v>
      </c>
      <c r="G1391" s="31" t="s">
        <v>1181</v>
      </c>
      <c r="H1391" s="24" t="s">
        <v>2437</v>
      </c>
      <c r="I1391" s="32" t="s">
        <v>2223</v>
      </c>
      <c r="J1391" s="23" t="s">
        <v>1861</v>
      </c>
      <c r="K1391" s="292">
        <v>1</v>
      </c>
    </row>
    <row r="1392" spans="1:11" ht="15" customHeight="1" x14ac:dyDescent="0.4">
      <c r="A1392" s="23" t="str">
        <v>日光アレルギー</v>
      </c>
      <c r="B1392" s="23" t="str">
        <v>継続して医療又は生活規制を必要とする程度のものに限って、シート８　（シート９～10には記入しない）</v>
      </c>
      <c r="C1392" s="24" t="str">
        <v>病弱</v>
      </c>
      <c r="D1392" s="24" t="str">
        <v>なし</v>
      </c>
      <c r="G1392" s="31" t="s">
        <v>1182</v>
      </c>
      <c r="H1392" s="24" t="s">
        <v>2437</v>
      </c>
      <c r="I1392" s="31" t="s">
        <v>2223</v>
      </c>
      <c r="J1392" s="23" t="s">
        <v>1861</v>
      </c>
      <c r="K1392" s="292">
        <v>1</v>
      </c>
    </row>
    <row r="1393" spans="1:11" ht="15" customHeight="1" x14ac:dyDescent="0.4">
      <c r="A1393" s="23" t="str">
        <v>日光過敏症</v>
      </c>
      <c r="B1393" s="23" t="str">
        <v>継続して医療又は生活規制を必要とする程度のものに限って、シート８　（シート９～10には記入しない）</v>
      </c>
      <c r="C1393" s="24" t="str">
        <v>病弱</v>
      </c>
      <c r="D1393" s="24" t="str">
        <v>なし</v>
      </c>
      <c r="G1393" s="31" t="s">
        <v>1183</v>
      </c>
      <c r="H1393" s="24" t="s">
        <v>2437</v>
      </c>
      <c r="I1393" s="31" t="s">
        <v>2223</v>
      </c>
      <c r="J1393" s="23" t="s">
        <v>1861</v>
      </c>
      <c r="K1393" s="292">
        <v>1</v>
      </c>
    </row>
    <row r="1394" spans="1:11" ht="15" customHeight="1" x14ac:dyDescent="0.4">
      <c r="A1394" s="23" t="str">
        <v>日光過敏性皮膚炎</v>
      </c>
      <c r="B1394" s="23" t="str">
        <v>継続して医療又は生活規制を必要とする程度のものに限って、シート８　（シート９～10には記入しない）</v>
      </c>
      <c r="C1394" s="24" t="str">
        <v>病弱</v>
      </c>
      <c r="D1394" s="24" t="str">
        <v>なし</v>
      </c>
      <c r="G1394" s="295" t="s">
        <v>2949</v>
      </c>
      <c r="H1394" s="33" t="s">
        <v>2437</v>
      </c>
      <c r="I1394" s="295" t="s">
        <v>2223</v>
      </c>
      <c r="J1394" s="30" t="s">
        <v>1861</v>
      </c>
      <c r="K1394" s="293">
        <v>1</v>
      </c>
    </row>
    <row r="1395" spans="1:11" ht="15" customHeight="1" x14ac:dyDescent="0.4">
      <c r="A1395" s="23" t="str">
        <v>尿管逆流症</v>
      </c>
      <c r="B1395" s="23" t="str">
        <v>継続して医療又は生活規制を必要とする程度のものに限って、シート８　（シート９～10には記入しない）</v>
      </c>
      <c r="C1395" s="24" t="str">
        <v>病弱</v>
      </c>
      <c r="D1395" s="24" t="str">
        <v>なし</v>
      </c>
      <c r="G1395" s="31" t="s">
        <v>1190</v>
      </c>
      <c r="H1395" s="24" t="s">
        <v>2437</v>
      </c>
      <c r="I1395" s="32" t="s">
        <v>2223</v>
      </c>
      <c r="J1395" s="23" t="s">
        <v>1861</v>
      </c>
      <c r="K1395" s="292">
        <v>1</v>
      </c>
    </row>
    <row r="1396" spans="1:11" ht="15" customHeight="1" x14ac:dyDescent="0.4">
      <c r="A1396" s="23" t="str">
        <v>尿膜管遺残症</v>
      </c>
      <c r="B1396" s="23" t="str">
        <v>継続して医療又は生活規制を必要とする程度のものに限って、シート８　（シート９～10には記入しない）</v>
      </c>
      <c r="C1396" s="24" t="str">
        <v>病弱</v>
      </c>
      <c r="D1396" s="24" t="str">
        <v>なし</v>
      </c>
      <c r="G1396" s="24" t="s">
        <v>1193</v>
      </c>
      <c r="H1396" s="24" t="s">
        <v>2437</v>
      </c>
      <c r="I1396" s="32" t="s">
        <v>2223</v>
      </c>
      <c r="J1396" s="23" t="s">
        <v>1861</v>
      </c>
      <c r="K1396" s="292">
        <v>1</v>
      </c>
    </row>
    <row r="1397" spans="1:11" ht="15" customHeight="1" x14ac:dyDescent="0.4">
      <c r="A1397" s="23" t="str">
        <v>脳幹部海綿状血管腫</v>
      </c>
      <c r="B1397" s="23" t="str">
        <v>継続して医療又は生活規制を必要とする程度のものに限って、シート８　（シート９～10には記入しない）</v>
      </c>
      <c r="C1397" s="24" t="str">
        <v>病弱</v>
      </c>
      <c r="D1397" s="24" t="str">
        <v>なし</v>
      </c>
      <c r="G1397" s="31" t="s">
        <v>1199</v>
      </c>
      <c r="H1397" s="24" t="s">
        <v>2437</v>
      </c>
      <c r="I1397" s="32" t="s">
        <v>2223</v>
      </c>
      <c r="J1397" s="23" t="s">
        <v>1861</v>
      </c>
      <c r="K1397" s="292">
        <v>1</v>
      </c>
    </row>
    <row r="1398" spans="1:11" ht="15" customHeight="1" x14ac:dyDescent="0.4">
      <c r="A1398" s="23" t="str">
        <v>脳腫瘍</v>
      </c>
      <c r="B1398" s="23" t="str">
        <v>継続して医療又は生活規制を必要とする程度のものに限って、シート８　（シート９～10には記入しない）</v>
      </c>
      <c r="C1398" s="24" t="str">
        <v>病弱</v>
      </c>
      <c r="D1398" s="24" t="str">
        <v>なし</v>
      </c>
      <c r="G1398" s="24" t="s">
        <v>1202</v>
      </c>
      <c r="H1398" s="24" t="s">
        <v>2437</v>
      </c>
      <c r="I1398" s="32" t="s">
        <v>2223</v>
      </c>
      <c r="J1398" s="23" t="s">
        <v>1861</v>
      </c>
      <c r="K1398" s="292">
        <v>1</v>
      </c>
    </row>
    <row r="1399" spans="1:11" ht="15" customHeight="1" x14ac:dyDescent="0.4">
      <c r="A1399" s="23" t="str">
        <v>肺結核</v>
      </c>
      <c r="B1399" s="23" t="str">
        <v>継続して医療又は生活規制を必要とする程度のものに限って、シート８　（シート９～10には記入しない）</v>
      </c>
      <c r="C1399" s="24" t="str">
        <v>病弱</v>
      </c>
      <c r="D1399" s="24" t="str">
        <v>なし</v>
      </c>
      <c r="G1399" s="24" t="s">
        <v>1208</v>
      </c>
      <c r="H1399" s="24" t="s">
        <v>2437</v>
      </c>
      <c r="I1399" s="32" t="s">
        <v>2223</v>
      </c>
      <c r="J1399" s="23" t="s">
        <v>1861</v>
      </c>
      <c r="K1399" s="293">
        <v>1</v>
      </c>
    </row>
    <row r="1400" spans="1:11" ht="15" customHeight="1" x14ac:dyDescent="0.4">
      <c r="A1400" s="23" t="str">
        <v>ジストニア</v>
      </c>
      <c r="B1400" s="23" t="str">
        <v>継続して医療又は生活規制を必要とする程度のものに限って、シート８　（シート９～10には記入しない）</v>
      </c>
      <c r="C1400" s="24" t="str">
        <v>病弱</v>
      </c>
      <c r="D1400" s="24" t="str">
        <v>なし</v>
      </c>
      <c r="G1400" s="295" t="s">
        <v>2950</v>
      </c>
      <c r="H1400" s="33" t="s">
        <v>2437</v>
      </c>
      <c r="I1400" s="294" t="s">
        <v>2223</v>
      </c>
      <c r="J1400" s="30" t="s">
        <v>1861</v>
      </c>
      <c r="K1400" s="293">
        <v>1</v>
      </c>
    </row>
    <row r="1401" spans="1:11" ht="15" customHeight="1" x14ac:dyDescent="0.4">
      <c r="A1401" s="23" t="str">
        <v>反射性交感神経性ジストロフィー</v>
      </c>
      <c r="B1401" s="23" t="str">
        <v>継続して医療又は生活規制を必要とする程度のものに限って、シート８　（シート９～10には記入しない）</v>
      </c>
      <c r="C1401" s="24" t="str">
        <v>病弱</v>
      </c>
      <c r="D1401" s="24" t="str">
        <v>なし</v>
      </c>
      <c r="G1401" s="31" t="s">
        <v>1237</v>
      </c>
      <c r="H1401" s="24" t="s">
        <v>2437</v>
      </c>
      <c r="I1401" s="31" t="s">
        <v>2223</v>
      </c>
      <c r="J1401" s="23" t="s">
        <v>1861</v>
      </c>
      <c r="K1401" s="292">
        <v>1</v>
      </c>
    </row>
    <row r="1402" spans="1:11" ht="15" customHeight="1" x14ac:dyDescent="0.4">
      <c r="A1402" s="23" t="str">
        <v>頻脈発作</v>
      </c>
      <c r="B1402" s="23" t="str">
        <v>継続して医療又は生活規制を必要とする程度のものに限って、シート８　（シート９～10には記入しない）</v>
      </c>
      <c r="C1402" s="24" t="str">
        <v>病弱</v>
      </c>
      <c r="D1402" s="24" t="str">
        <v>なし</v>
      </c>
      <c r="G1402" s="31" t="s">
        <v>1264</v>
      </c>
      <c r="H1402" s="24" t="s">
        <v>2437</v>
      </c>
      <c r="I1402" s="32" t="s">
        <v>2223</v>
      </c>
      <c r="J1402" s="23" t="s">
        <v>1861</v>
      </c>
      <c r="K1402" s="292">
        <v>1</v>
      </c>
    </row>
    <row r="1403" spans="1:11" ht="15" customHeight="1" x14ac:dyDescent="0.4">
      <c r="A1403" s="23" t="str">
        <v>部分てんかん</v>
      </c>
      <c r="B1403" s="23" t="str">
        <v>継続して医療又は生活規制を必要とする程度のものに限って、シート８　（シート９～10には記入しない）</v>
      </c>
      <c r="C1403" s="24" t="str">
        <v>病弱</v>
      </c>
      <c r="D1403" s="24" t="str">
        <v>なし</v>
      </c>
      <c r="G1403" s="31" t="s">
        <v>1278</v>
      </c>
      <c r="H1403" s="24" t="s">
        <v>2437</v>
      </c>
      <c r="I1403" s="32" t="s">
        <v>2223</v>
      </c>
      <c r="J1403" s="23" t="s">
        <v>1861</v>
      </c>
      <c r="K1403" s="292">
        <v>1</v>
      </c>
    </row>
    <row r="1404" spans="1:11" ht="15" customHeight="1" x14ac:dyDescent="0.4">
      <c r="A1404" s="23" t="str">
        <v>副腎疲労症候群</v>
      </c>
      <c r="B1404" s="23" t="str">
        <v>継続して医療又は生活規制を必要とする程度のものに限って、シート８　（シート９～10には記入しない）</v>
      </c>
      <c r="C1404" s="24" t="str">
        <v>病弱</v>
      </c>
      <c r="D1404" s="24" t="str">
        <v>なし</v>
      </c>
      <c r="G1404" s="31" t="s">
        <v>1286</v>
      </c>
      <c r="H1404" s="24" t="s">
        <v>2437</v>
      </c>
      <c r="I1404" s="32" t="s">
        <v>2223</v>
      </c>
      <c r="J1404" s="23" t="s">
        <v>1861</v>
      </c>
      <c r="K1404" s="292">
        <v>1</v>
      </c>
    </row>
    <row r="1405" spans="1:11" ht="15" customHeight="1" x14ac:dyDescent="0.4">
      <c r="A1405" s="23" t="str">
        <v>複合性局所疼痛症候群</v>
      </c>
      <c r="B1405" s="23" t="str">
        <v>継続して医療又は生活規制を必要とする程度のものに限って、シート８　（シート９～10には記入しない）</v>
      </c>
      <c r="C1405" s="24" t="str">
        <v>病弱</v>
      </c>
      <c r="D1405" s="24" t="str">
        <v>なし</v>
      </c>
      <c r="G1405" s="31" t="s">
        <v>1855</v>
      </c>
      <c r="H1405" s="24" t="s">
        <v>2437</v>
      </c>
      <c r="I1405" s="32" t="s">
        <v>2223</v>
      </c>
      <c r="J1405" s="23" t="s">
        <v>1861</v>
      </c>
      <c r="K1405" s="292">
        <v>1</v>
      </c>
    </row>
    <row r="1406" spans="1:11" ht="15" customHeight="1" x14ac:dyDescent="0.4">
      <c r="A1406" s="23" t="str">
        <v>平山病</v>
      </c>
      <c r="B1406" s="23" t="str">
        <v>継続して医療又は生活規制を必要とする程度のものに限って、シート８　（シート９～10には記入しない）</v>
      </c>
      <c r="C1406" s="24" t="str">
        <v>病弱</v>
      </c>
      <c r="D1406" s="24" t="str">
        <v>なし</v>
      </c>
      <c r="G1406" s="31" t="s">
        <v>1298</v>
      </c>
      <c r="H1406" s="24" t="s">
        <v>2437</v>
      </c>
      <c r="I1406" s="32" t="s">
        <v>2223</v>
      </c>
      <c r="J1406" s="23" t="s">
        <v>1861</v>
      </c>
      <c r="K1406" s="292">
        <v>1</v>
      </c>
    </row>
    <row r="1407" spans="1:11" ht="15" customHeight="1" x14ac:dyDescent="0.4">
      <c r="A1407" s="23" t="str">
        <v>慢性腎炎</v>
      </c>
      <c r="B1407" s="23" t="str">
        <v>継続して医療又は生活規制を必要とする程度のものに限って、シート８　（シート９～10には記入しない）</v>
      </c>
      <c r="C1407" s="24" t="str">
        <v>病弱</v>
      </c>
      <c r="D1407" s="24" t="str">
        <v>なし</v>
      </c>
      <c r="G1407" s="31" t="s">
        <v>1329</v>
      </c>
      <c r="H1407" s="24" t="s">
        <v>2437</v>
      </c>
      <c r="I1407" s="32" t="s">
        <v>2223</v>
      </c>
      <c r="J1407" s="23" t="s">
        <v>1861</v>
      </c>
      <c r="K1407" s="292">
        <v>1</v>
      </c>
    </row>
    <row r="1408" spans="1:11" ht="15" customHeight="1" x14ac:dyDescent="0.4">
      <c r="A1408" s="23" t="str">
        <v>慢性閉塞性気管支炎</v>
      </c>
      <c r="B1408" s="23" t="str">
        <v>継続して医療又は生活規制を必要とする程度のものに限って、シート８　（シート９～10には記入しない）</v>
      </c>
      <c r="C1408" s="24" t="str">
        <v>病弱</v>
      </c>
      <c r="D1408" s="24" t="str">
        <v>なし</v>
      </c>
      <c r="G1408" s="31" t="s">
        <v>1344</v>
      </c>
      <c r="H1408" s="24" t="s">
        <v>2437</v>
      </c>
      <c r="I1408" s="32" t="s">
        <v>2223</v>
      </c>
      <c r="J1408" s="23" t="s">
        <v>1861</v>
      </c>
      <c r="K1408" s="292">
        <v>1</v>
      </c>
    </row>
    <row r="1409" spans="1:11" ht="15" customHeight="1" x14ac:dyDescent="0.4">
      <c r="A1409" s="23" t="str">
        <v>慢性閉塞性肺疾患</v>
      </c>
      <c r="B1409" s="23" t="str">
        <v>継続して医療又は生活規制を必要とする程度のものに限って、シート８　（シート９～10には記入しない）</v>
      </c>
      <c r="C1409" s="24" t="str">
        <v>病弱</v>
      </c>
      <c r="D1409" s="24" t="str">
        <v>なし</v>
      </c>
      <c r="G1409" s="24" t="s">
        <v>1345</v>
      </c>
      <c r="H1409" s="24" t="s">
        <v>2437</v>
      </c>
      <c r="I1409" s="32" t="s">
        <v>2223</v>
      </c>
      <c r="J1409" s="23" t="s">
        <v>1861</v>
      </c>
      <c r="K1409" s="292">
        <v>1</v>
      </c>
    </row>
    <row r="1410" spans="1:11" ht="15" customHeight="1" x14ac:dyDescent="0.4">
      <c r="A1410" s="23" t="str">
        <v>肺気腫</v>
      </c>
      <c r="B1410" s="23" t="str">
        <v>継続して医療又は生活規制を必要とする程度のものに限って、シート８　（シート９～10には記入しない）</v>
      </c>
      <c r="C1410" s="24" t="str">
        <v>病弱</v>
      </c>
      <c r="D1410" s="24" t="str">
        <v>なし</v>
      </c>
      <c r="G1410" s="33" t="s">
        <v>2951</v>
      </c>
      <c r="H1410" s="33" t="s">
        <v>2437</v>
      </c>
      <c r="I1410" s="294" t="s">
        <v>2223</v>
      </c>
      <c r="J1410" s="30" t="s">
        <v>1861</v>
      </c>
      <c r="K1410" s="293">
        <v>1</v>
      </c>
    </row>
    <row r="1411" spans="1:11" ht="15" customHeight="1" x14ac:dyDescent="0.4">
      <c r="A1411" s="23" t="str">
        <v>薬アレルギー</v>
      </c>
      <c r="B1411" s="23" t="str">
        <v>継続して医療又は生活規制を必要とする程度のものに限って、シート８　（シート９～10には記入しない）</v>
      </c>
      <c r="C1411" s="24" t="str">
        <v>病弱</v>
      </c>
      <c r="D1411" s="24" t="str">
        <v>なし</v>
      </c>
      <c r="G1411" s="31" t="s">
        <v>1382</v>
      </c>
      <c r="H1411" s="24" t="s">
        <v>2437</v>
      </c>
      <c r="I1411" s="32" t="s">
        <v>2223</v>
      </c>
      <c r="J1411" s="23" t="s">
        <v>1861</v>
      </c>
      <c r="K1411" s="292">
        <v>1</v>
      </c>
    </row>
    <row r="1412" spans="1:11" ht="15" customHeight="1" x14ac:dyDescent="0.4">
      <c r="A1412" s="23" t="str">
        <v>薬剤アレルギー</v>
      </c>
      <c r="B1412" s="23" t="str">
        <v>継続して医療又は生活規制を必要とする程度のものに限って、シート８　（シート９～10には記入しない）</v>
      </c>
      <c r="C1412" s="24" t="str">
        <v>病弱</v>
      </c>
      <c r="D1412" s="24" t="str">
        <v>なし</v>
      </c>
      <c r="G1412" s="24" t="s">
        <v>1383</v>
      </c>
      <c r="H1412" s="24" t="s">
        <v>2437</v>
      </c>
      <c r="I1412" s="32" t="s">
        <v>2223</v>
      </c>
      <c r="J1412" s="23" t="s">
        <v>1861</v>
      </c>
      <c r="K1412" s="292">
        <v>1</v>
      </c>
    </row>
    <row r="1413" spans="1:11" ht="15" customHeight="1" x14ac:dyDescent="0.4">
      <c r="A1413" s="23" t="str">
        <v>癲癇</v>
      </c>
      <c r="B1413" s="23" t="str">
        <v>継続して医療又は生活規制を必要とする程度のものに限って、シート８　（シート９～10には記入しない）</v>
      </c>
      <c r="C1413" s="24" t="str">
        <v>病弱</v>
      </c>
      <c r="D1413" s="24" t="str">
        <v>なし</v>
      </c>
      <c r="G1413" s="31" t="s">
        <v>1422</v>
      </c>
      <c r="H1413" s="24" t="s">
        <v>2437</v>
      </c>
      <c r="I1413" s="32" t="s">
        <v>2223</v>
      </c>
      <c r="J1413" s="23" t="s">
        <v>1861</v>
      </c>
      <c r="K1413" s="292">
        <v>1</v>
      </c>
    </row>
    <row r="1414" spans="1:11" ht="15" customHeight="1" x14ac:dyDescent="0.4">
      <c r="A1414" s="23" t="str">
        <v>癲癇発作</v>
      </c>
      <c r="B1414" s="23" t="str">
        <v>継続して医療又は生活規制を必要とする程度のものに限って、シート８　（シート９～10には記入しない）</v>
      </c>
      <c r="C1414" s="24" t="str">
        <v>病弱</v>
      </c>
      <c r="D1414" s="24" t="str">
        <v>なし</v>
      </c>
      <c r="G1414" s="31" t="s">
        <v>1423</v>
      </c>
      <c r="H1414" s="24" t="s">
        <v>2437</v>
      </c>
      <c r="I1414" s="32" t="s">
        <v>2223</v>
      </c>
      <c r="J1414" s="23" t="s">
        <v>1861</v>
      </c>
      <c r="K1414" s="292">
        <v>1</v>
      </c>
    </row>
    <row r="1415" spans="1:11" ht="15" customHeight="1" x14ac:dyDescent="0.4">
      <c r="A1415" s="23" t="str">
        <v>膵炎</v>
      </c>
      <c r="B1415" s="23" t="str">
        <v>継続して医療又は生活規制を必要とする程度のものに限って、シート８　（シート９～10には記入しない）</v>
      </c>
      <c r="C1415" s="24" t="str">
        <v>病弱</v>
      </c>
      <c r="D1415" s="24" t="str">
        <v>なし</v>
      </c>
      <c r="G1415" s="31" t="s">
        <v>1431</v>
      </c>
      <c r="H1415" s="24" t="s">
        <v>2437</v>
      </c>
      <c r="I1415" s="32" t="s">
        <v>2223</v>
      </c>
      <c r="J1415" s="23" t="s">
        <v>1861</v>
      </c>
      <c r="K1415" s="292">
        <v>1</v>
      </c>
    </row>
    <row r="1416" spans="1:11" ht="15" customHeight="1" x14ac:dyDescent="0.4">
      <c r="A1416" s="23" t="str">
        <v>膵外分泌機能不全</v>
      </c>
      <c r="B1416" s="23" t="str">
        <v>継続して医療又は生活規制を必要とする程度のものに限って、シート８　（シート９～10には記入しない）</v>
      </c>
      <c r="C1416" s="24" t="str">
        <v>病弱</v>
      </c>
      <c r="D1416" s="24" t="str">
        <v>なし</v>
      </c>
      <c r="G1416" s="31" t="s">
        <v>1433</v>
      </c>
      <c r="H1416" s="24" t="s">
        <v>2437</v>
      </c>
      <c r="I1416" s="32" t="s">
        <v>2223</v>
      </c>
      <c r="J1416" s="23" t="s">
        <v>1861</v>
      </c>
      <c r="K1416" s="292">
        <v>1</v>
      </c>
    </row>
    <row r="1417" spans="1:11" ht="15" customHeight="1" x14ac:dyDescent="0.4">
      <c r="A1417" s="23" t="str">
        <v>鰓弓性障害</v>
      </c>
      <c r="B1417" s="23" t="str">
        <v>継続して医療又は生活規制を必要とする程度のものに限って、シート８　（シート９～10には記入しない）</v>
      </c>
      <c r="C1417" s="24" t="str">
        <v>病弱</v>
      </c>
      <c r="D1417" s="24" t="str">
        <v>なし</v>
      </c>
      <c r="G1417" s="31" t="s">
        <v>1444</v>
      </c>
      <c r="H1417" s="24" t="s">
        <v>2437</v>
      </c>
      <c r="I1417" s="32" t="s">
        <v>2223</v>
      </c>
      <c r="J1417" s="23" t="s">
        <v>1861</v>
      </c>
      <c r="K1417" s="292">
        <v>1</v>
      </c>
    </row>
    <row r="1418" spans="1:11" ht="15" customHeight="1" x14ac:dyDescent="0.4">
      <c r="A1418" s="23" t="str">
        <v>頸動脈小体腫瘍</v>
      </c>
      <c r="B1418" s="23" t="str">
        <v>継続して医療又は生活規制を必要とする程度のものに限って、シート８　（シート９～10には記入しない）</v>
      </c>
      <c r="C1418" s="24" t="str">
        <v>病弱</v>
      </c>
      <c r="D1418" s="24" t="str">
        <v>なし</v>
      </c>
      <c r="G1418" s="31" t="s">
        <v>2479</v>
      </c>
      <c r="H1418" s="24" t="s">
        <v>2437</v>
      </c>
      <c r="I1418" s="32" t="s">
        <v>2223</v>
      </c>
      <c r="J1418" s="23" t="s">
        <v>1861</v>
      </c>
      <c r="K1418" s="292">
        <v>1</v>
      </c>
    </row>
    <row r="1419" spans="1:11" ht="15" customHeight="1" x14ac:dyDescent="0.4">
      <c r="A1419" s="23" t="str">
        <v>心室内伝導障害</v>
      </c>
      <c r="B1419" s="23" t="str">
        <v>継続して医療又は生活規制を必要とする程度のものに限って、シート８　（シート９～10には記入しない）</v>
      </c>
      <c r="C1419" s="24" t="str">
        <v>病弱</v>
      </c>
      <c r="D1419" s="24" t="str">
        <v>なし</v>
      </c>
      <c r="G1419" s="31" t="s">
        <v>2480</v>
      </c>
      <c r="H1419" s="24" t="s">
        <v>2437</v>
      </c>
      <c r="I1419" s="32" t="s">
        <v>2223</v>
      </c>
      <c r="J1419" s="23" t="s">
        <v>1861</v>
      </c>
      <c r="K1419" s="292">
        <v>1</v>
      </c>
    </row>
    <row r="1420" spans="1:11" ht="15" customHeight="1" x14ac:dyDescent="0.4">
      <c r="A1420" s="23" t="str">
        <v>乾癬性関節炎</v>
      </c>
      <c r="B1420" s="23" t="str">
        <v>継続して医療又は生活規制を必要とする程度のものに限って、シート８　（シート９～10には記入しない）</v>
      </c>
      <c r="C1420" s="24" t="str">
        <v>病弱</v>
      </c>
      <c r="D1420" s="24" t="str">
        <v>なし</v>
      </c>
      <c r="G1420" s="31" t="s">
        <v>2481</v>
      </c>
      <c r="H1420" s="24" t="s">
        <v>2437</v>
      </c>
      <c r="I1420" s="31" t="s">
        <v>2223</v>
      </c>
      <c r="J1420" s="23" t="s">
        <v>1861</v>
      </c>
      <c r="K1420" s="292">
        <v>1</v>
      </c>
    </row>
    <row r="1421" spans="1:11" ht="15" customHeight="1" x14ac:dyDescent="0.4">
      <c r="A1421" s="23" t="str">
        <v>線維性骨異形成症</v>
      </c>
      <c r="B1421" s="23" t="str">
        <v>継続して医療又は生活規制を必要とする程度のものに限って、シート８　（シート９～10には記入しない）</v>
      </c>
      <c r="C1421" s="24" t="str">
        <v>病弱</v>
      </c>
      <c r="D1421" s="24" t="str">
        <v>なし</v>
      </c>
      <c r="G1421" s="31" t="s">
        <v>2482</v>
      </c>
      <c r="H1421" s="24" t="s">
        <v>2437</v>
      </c>
      <c r="I1421" s="32" t="s">
        <v>2223</v>
      </c>
      <c r="J1421" s="23" t="s">
        <v>1861</v>
      </c>
      <c r="K1421" s="292">
        <v>1</v>
      </c>
    </row>
    <row r="1422" spans="1:11" ht="15" customHeight="1" x14ac:dyDescent="0.4">
      <c r="A1422" s="23" t="str">
        <v>川崎病</v>
      </c>
      <c r="B1422" s="23" t="str">
        <v>継続して医療又は生活規制を必要とする程度のものに限って、シート８　（シート９～10には記入しない）</v>
      </c>
      <c r="C1422" s="24" t="str">
        <v>病弱</v>
      </c>
      <c r="D1422" s="24" t="str">
        <v>なし</v>
      </c>
      <c r="G1422" s="31" t="s">
        <v>1646</v>
      </c>
      <c r="H1422" s="24" t="s">
        <v>2437</v>
      </c>
      <c r="I1422" s="32" t="s">
        <v>2223</v>
      </c>
      <c r="J1422" s="23" t="s">
        <v>1861</v>
      </c>
      <c r="K1422" s="292">
        <v>1</v>
      </c>
    </row>
    <row r="1423" spans="1:11" ht="15" customHeight="1" x14ac:dyDescent="0.4">
      <c r="A1423" s="23" t="str">
        <v>メニエール病</v>
      </c>
      <c r="B1423" s="23" t="str">
        <v>継続して医療又は生活規制を必要とする程度のものに限って、シート８　（シート９～10には記入しない）</v>
      </c>
      <c r="C1423" s="24" t="str">
        <v>病弱</v>
      </c>
      <c r="D1423" s="24" t="str">
        <v>なし</v>
      </c>
      <c r="G1423" s="31" t="s">
        <v>2483</v>
      </c>
      <c r="H1423" s="24" t="s">
        <v>2437</v>
      </c>
      <c r="I1423" s="32" t="s">
        <v>2223</v>
      </c>
      <c r="J1423" s="23" t="s">
        <v>1861</v>
      </c>
      <c r="K1423" s="292">
        <v>1</v>
      </c>
    </row>
    <row r="1424" spans="1:11" ht="15" customHeight="1" x14ac:dyDescent="0.4">
      <c r="A1424" s="23" t="str">
        <v>むずむず脚症候群</v>
      </c>
      <c r="B1424" s="23" t="str">
        <v>継続して医療又は生活規制を必要とする程度のものに限って、シート８　（シート９～10には記入しない）</v>
      </c>
      <c r="C1424" s="24" t="str">
        <v>病弱</v>
      </c>
      <c r="D1424" s="24" t="str">
        <v>なし</v>
      </c>
      <c r="G1424" s="31" t="s">
        <v>2484</v>
      </c>
      <c r="H1424" s="24" t="s">
        <v>2437</v>
      </c>
      <c r="I1424" s="32" t="s">
        <v>2223</v>
      </c>
      <c r="J1424" s="23" t="s">
        <v>1861</v>
      </c>
      <c r="K1424" s="292">
        <v>1</v>
      </c>
    </row>
    <row r="1425" spans="1:11" ht="15" customHeight="1" x14ac:dyDescent="0.4">
      <c r="A1425" s="23" t="str">
        <v>ムズムズ脚症候群</v>
      </c>
      <c r="B1425" s="23" t="str">
        <v>継続して医療又は生活規制を必要とする程度のものに限って、シート８　（シート９～10には記入しない）</v>
      </c>
      <c r="C1425" s="24" t="str">
        <v>病弱</v>
      </c>
      <c r="D1425" s="24" t="str">
        <v>なし</v>
      </c>
      <c r="G1425" s="31" t="s">
        <v>2485</v>
      </c>
      <c r="H1425" s="24" t="s">
        <v>2437</v>
      </c>
      <c r="I1425" s="32" t="s">
        <v>2223</v>
      </c>
      <c r="J1425" s="23" t="s">
        <v>1861</v>
      </c>
      <c r="K1425" s="292">
        <v>1</v>
      </c>
    </row>
    <row r="1426" spans="1:11" ht="15" customHeight="1" x14ac:dyDescent="0.4">
      <c r="A1426" s="23" t="str">
        <v>視床下部過誤腫</v>
      </c>
      <c r="B1426" s="23" t="str">
        <v>継続して医療又は生活規制を必要とする程度のものに限って、シート８　（シート９～10には記入しない）</v>
      </c>
      <c r="C1426" s="24" t="str">
        <v>病弱</v>
      </c>
      <c r="D1426" s="24" t="str">
        <v>なし</v>
      </c>
      <c r="G1426" s="31" t="s">
        <v>2486</v>
      </c>
      <c r="H1426" s="24" t="s">
        <v>2437</v>
      </c>
      <c r="I1426" s="32" t="s">
        <v>2223</v>
      </c>
      <c r="J1426" s="23" t="s">
        <v>1861</v>
      </c>
      <c r="K1426" s="292">
        <v>1</v>
      </c>
    </row>
    <row r="1427" spans="1:11" ht="15" customHeight="1" x14ac:dyDescent="0.4">
      <c r="A1427" s="23" t="str">
        <v>ハント症候群</v>
      </c>
      <c r="B1427" s="23" t="str">
        <v>継続して医療又は生活規制を必要とする程度のものに限って、シート８　（シート９～10には記入しない）</v>
      </c>
      <c r="C1427" s="24" t="str">
        <v>病弱</v>
      </c>
      <c r="D1427" s="24" t="str">
        <v>なし</v>
      </c>
      <c r="G1427" s="31" t="s">
        <v>2487</v>
      </c>
      <c r="H1427" s="24" t="s">
        <v>2437</v>
      </c>
      <c r="I1427" s="32" t="s">
        <v>2223</v>
      </c>
      <c r="J1427" s="23" t="s">
        <v>1861</v>
      </c>
      <c r="K1427" s="292">
        <v>1</v>
      </c>
    </row>
    <row r="1428" spans="1:11" ht="15" customHeight="1" x14ac:dyDescent="0.4">
      <c r="A1428" s="23" t="str">
        <v>脳脊髄液漏出症</v>
      </c>
      <c r="B1428" s="23" t="str">
        <v>継続して医療又は生活規制を必要とする程度のものに限って、シート８　（シート９～10には記入しない）</v>
      </c>
      <c r="C1428" s="24" t="str">
        <v>病弱</v>
      </c>
      <c r="D1428" s="24" t="str">
        <v>なし</v>
      </c>
      <c r="G1428" s="31" t="s">
        <v>2488</v>
      </c>
      <c r="H1428" s="24" t="s">
        <v>2437</v>
      </c>
      <c r="I1428" s="32" t="s">
        <v>2223</v>
      </c>
      <c r="J1428" s="23" t="s">
        <v>1861</v>
      </c>
      <c r="K1428" s="292">
        <v>1</v>
      </c>
    </row>
    <row r="1429" spans="1:11" ht="15" customHeight="1" x14ac:dyDescent="0.4">
      <c r="A1429" s="23" t="str">
        <v>脳動脈奇形</v>
      </c>
      <c r="B1429" s="23" t="str">
        <v>継続して医療又は生活規制を必要とする程度のものに限って、シート８　（シート９～10には記入しない）</v>
      </c>
      <c r="C1429" s="24" t="str">
        <v>病弱</v>
      </c>
      <c r="D1429" s="24" t="str">
        <v>なし</v>
      </c>
      <c r="G1429" s="31" t="s">
        <v>2489</v>
      </c>
      <c r="H1429" s="24" t="s">
        <v>2437</v>
      </c>
      <c r="I1429" s="32" t="s">
        <v>2223</v>
      </c>
      <c r="J1429" s="23" t="s">
        <v>1861</v>
      </c>
      <c r="K1429" s="292">
        <v>1</v>
      </c>
    </row>
    <row r="1430" spans="1:11" ht="15" customHeight="1" x14ac:dyDescent="0.4">
      <c r="A1430" s="23" t="str">
        <v>脊髄腫瘍</v>
      </c>
      <c r="B1430" s="23" t="str">
        <v>継続して医療又は生活規制を必要とする程度のものに限って、シート８　（シート９～10には記入しない）</v>
      </c>
      <c r="C1430" s="24" t="str">
        <v>病弱</v>
      </c>
      <c r="D1430" s="24" t="str">
        <v>なし</v>
      </c>
      <c r="G1430" s="31" t="s">
        <v>2490</v>
      </c>
      <c r="H1430" s="24" t="s">
        <v>2437</v>
      </c>
      <c r="I1430" s="32" t="s">
        <v>2223</v>
      </c>
      <c r="J1430" s="23" t="s">
        <v>1861</v>
      </c>
      <c r="K1430" s="292">
        <v>1</v>
      </c>
    </row>
    <row r="1431" spans="1:11" ht="15" customHeight="1" x14ac:dyDescent="0.4">
      <c r="A1431" s="23" t="str">
        <v>破壊性甲状腺炎</v>
      </c>
      <c r="B1431" s="23" t="str">
        <v>継続して医療又は生活規制を必要とする程度のものに限って、シート８　（シート９～10には記入しない）</v>
      </c>
      <c r="C1431" s="24" t="str">
        <v>病弱</v>
      </c>
      <c r="D1431" s="24" t="str">
        <v>なし</v>
      </c>
      <c r="G1431" s="24" t="s">
        <v>2491</v>
      </c>
      <c r="H1431" s="24" t="s">
        <v>2437</v>
      </c>
      <c r="I1431" s="32" t="s">
        <v>2223</v>
      </c>
      <c r="J1431" s="23" t="s">
        <v>1861</v>
      </c>
      <c r="K1431" s="292">
        <v>1</v>
      </c>
    </row>
    <row r="1432" spans="1:11" ht="15" customHeight="1" x14ac:dyDescent="0.4">
      <c r="A1432" s="23" t="str">
        <v>無痛性甲状腺炎</v>
      </c>
      <c r="B1432" s="23" t="str">
        <v>継続して医療又は生活規制を必要とする程度のものに限って、シート８　（シート９～10には記入しない）</v>
      </c>
      <c r="C1432" s="24" t="str">
        <v>病弱</v>
      </c>
      <c r="D1432" s="24" t="str">
        <v>なし</v>
      </c>
      <c r="G1432" s="31" t="s">
        <v>2492</v>
      </c>
      <c r="H1432" s="24" t="s">
        <v>2437</v>
      </c>
      <c r="I1432" s="32" t="s">
        <v>2223</v>
      </c>
      <c r="J1432" s="23" t="s">
        <v>1861</v>
      </c>
      <c r="K1432" s="292">
        <v>1</v>
      </c>
    </row>
    <row r="1433" spans="1:11" ht="15" customHeight="1" x14ac:dyDescent="0.4">
      <c r="A1433" s="23" t="str">
        <v>横紋筋融解症</v>
      </c>
      <c r="B1433" s="23" t="str">
        <v>継続して医療又は生活規制を必要とする程度のものに限って、シート８　（シート９～10には記入しない）</v>
      </c>
      <c r="C1433" s="24" t="str">
        <v>病弱</v>
      </c>
      <c r="D1433" s="24" t="str">
        <v>なし</v>
      </c>
      <c r="G1433" s="31" t="s">
        <v>2493</v>
      </c>
      <c r="H1433" s="24" t="s">
        <v>2437</v>
      </c>
      <c r="I1433" s="32" t="s">
        <v>2223</v>
      </c>
      <c r="J1433" s="23" t="s">
        <v>1861</v>
      </c>
      <c r="K1433" s="292">
        <v>1</v>
      </c>
    </row>
    <row r="1434" spans="1:11" ht="15" customHeight="1" x14ac:dyDescent="0.4">
      <c r="A1434" s="23" t="str">
        <v>小児欠伸てんかん</v>
      </c>
      <c r="B1434" s="23" t="str">
        <v>継続して医療又は生活規制を必要とする程度のものに限って、シート８　（シート９～10には記入しない）</v>
      </c>
      <c r="C1434" s="24" t="str">
        <v>病弱</v>
      </c>
      <c r="D1434" s="24" t="str">
        <v>なし</v>
      </c>
      <c r="G1434" s="31" t="s">
        <v>2494</v>
      </c>
      <c r="H1434" s="24" t="s">
        <v>2437</v>
      </c>
      <c r="I1434" s="31" t="s">
        <v>2223</v>
      </c>
      <c r="J1434" s="23" t="s">
        <v>1861</v>
      </c>
      <c r="K1434" s="292">
        <v>1</v>
      </c>
    </row>
    <row r="1435" spans="1:11" ht="15" customHeight="1" x14ac:dyDescent="0.4">
      <c r="A1435" s="23" t="str">
        <v>ローランドてんかん</v>
      </c>
      <c r="B1435" s="23" t="str">
        <v>継続して医療又は生活規制を必要とする程度のものに限って、シート８　（シート９～10には記入しない）</v>
      </c>
      <c r="C1435" s="24" t="str">
        <v>病弱</v>
      </c>
      <c r="D1435" s="24" t="str">
        <v>なし</v>
      </c>
      <c r="G1435" s="24" t="s">
        <v>1661</v>
      </c>
      <c r="H1435" s="24" t="s">
        <v>2437</v>
      </c>
      <c r="I1435" s="32" t="s">
        <v>2223</v>
      </c>
      <c r="J1435" s="23" t="s">
        <v>1861</v>
      </c>
      <c r="K1435" s="292">
        <v>1</v>
      </c>
    </row>
    <row r="1436" spans="1:11" ht="15" customHeight="1" x14ac:dyDescent="0.4">
      <c r="A1436" s="23" t="str">
        <v>ギラン・バレー症候群</v>
      </c>
      <c r="B1436" s="23" t="str">
        <v>継続して医療又は生活規制を必要とする程度のものに限って、シート８　（シート９～10には記入しない）</v>
      </c>
      <c r="C1436" s="24" t="str">
        <v>病弱</v>
      </c>
      <c r="D1436" s="24" t="str">
        <v>なし</v>
      </c>
      <c r="G1436" s="24" t="s">
        <v>2495</v>
      </c>
      <c r="H1436" s="24" t="s">
        <v>2437</v>
      </c>
      <c r="I1436" s="32" t="s">
        <v>2223</v>
      </c>
      <c r="J1436" s="23" t="s">
        <v>1861</v>
      </c>
      <c r="K1436" s="292">
        <v>1</v>
      </c>
    </row>
    <row r="1437" spans="1:11" ht="15" customHeight="1" x14ac:dyDescent="0.4">
      <c r="A1437" s="23" t="str">
        <v>腎性低尿酸症</v>
      </c>
      <c r="B1437" s="23" t="str">
        <v>継続して医療又は生活規制を必要とする程度のものに限って、シート８　（シート９～10には記入しない）</v>
      </c>
      <c r="C1437" s="24" t="str">
        <v>病弱</v>
      </c>
      <c r="D1437" s="24" t="str">
        <v>なし</v>
      </c>
      <c r="G1437" s="24" t="s">
        <v>2496</v>
      </c>
      <c r="H1437" s="24" t="s">
        <v>2437</v>
      </c>
      <c r="I1437" s="32" t="s">
        <v>2223</v>
      </c>
      <c r="J1437" s="23" t="s">
        <v>1861</v>
      </c>
      <c r="K1437" s="292">
        <v>1</v>
      </c>
    </row>
    <row r="1438" spans="1:11" ht="15" customHeight="1" x14ac:dyDescent="0.4">
      <c r="A1438" s="23" t="str">
        <v>デスモイド腫瘍</v>
      </c>
      <c r="B1438" s="23" t="str">
        <v>継続して医療又は生活規制を必要とする程度のものに限って、シート８　（シート９～10には記入しない）</v>
      </c>
      <c r="C1438" s="24" t="str">
        <v>病弱</v>
      </c>
      <c r="D1438" s="24" t="str">
        <v>なし</v>
      </c>
      <c r="G1438" s="24" t="s">
        <v>2497</v>
      </c>
      <c r="H1438" s="24" t="s">
        <v>2437</v>
      </c>
      <c r="I1438" s="31" t="s">
        <v>2223</v>
      </c>
      <c r="J1438" s="23" t="s">
        <v>1861</v>
      </c>
      <c r="K1438" s="292">
        <v>1</v>
      </c>
    </row>
    <row r="1439" spans="1:11" ht="15" customHeight="1" x14ac:dyDescent="0.4">
      <c r="A1439" s="23" t="str">
        <v>先天性多発性関節拘縮症</v>
      </c>
      <c r="B1439" s="23" t="str">
        <v>継続して医療又は生活規制を必要とする程度のものに限って、シート８　（シート９～10には記入しない）</v>
      </c>
      <c r="C1439" s="24" t="str">
        <v>病弱</v>
      </c>
      <c r="D1439" s="24" t="str">
        <v>なし</v>
      </c>
      <c r="G1439" s="31" t="s">
        <v>2498</v>
      </c>
      <c r="H1439" s="24" t="s">
        <v>2437</v>
      </c>
      <c r="I1439" s="32" t="s">
        <v>2223</v>
      </c>
      <c r="J1439" s="23" t="s">
        <v>1861</v>
      </c>
      <c r="K1439" s="292">
        <v>1</v>
      </c>
    </row>
    <row r="1440" spans="1:11" ht="15" customHeight="1" x14ac:dyDescent="0.4">
      <c r="A1440" s="23" t="str">
        <v>発作性運動誘発性ジスキネジア</v>
      </c>
      <c r="B1440" s="23" t="str">
        <v>継続して医療又は生活規制を必要とする程度のものに限って、シート８　（シート９～10には記入しない）</v>
      </c>
      <c r="C1440" s="24" t="str">
        <v>病弱</v>
      </c>
      <c r="D1440" s="24" t="str">
        <v>なし</v>
      </c>
      <c r="G1440" s="31" t="s">
        <v>2499</v>
      </c>
      <c r="H1440" s="24" t="s">
        <v>2437</v>
      </c>
      <c r="I1440" s="32" t="s">
        <v>2223</v>
      </c>
      <c r="J1440" s="23" t="s">
        <v>1861</v>
      </c>
      <c r="K1440" s="292">
        <v>1</v>
      </c>
    </row>
    <row r="1441" spans="1:11" ht="15" customHeight="1" x14ac:dyDescent="0.4">
      <c r="A1441" s="23" t="str">
        <v>セリアック病</v>
      </c>
      <c r="B1441" s="23" t="str">
        <v>継続して医療又は生活規制を必要とする程度のものに限って、シート８　（シート９～10には記入しない）</v>
      </c>
      <c r="C1441" s="24" t="str">
        <v>病弱</v>
      </c>
      <c r="D1441" s="24" t="str">
        <v>なし</v>
      </c>
      <c r="G1441" s="31" t="s">
        <v>2500</v>
      </c>
      <c r="H1441" s="24" t="s">
        <v>2437</v>
      </c>
      <c r="I1441" s="32" t="s">
        <v>2223</v>
      </c>
      <c r="J1441" s="23" t="s">
        <v>1861</v>
      </c>
      <c r="K1441" s="292">
        <v>1</v>
      </c>
    </row>
    <row r="1442" spans="1:11" ht="15" customHeight="1" x14ac:dyDescent="0.4">
      <c r="A1442" s="23" t="str">
        <v>下肢静止不能症候群</v>
      </c>
      <c r="B1442" s="23" t="str">
        <v>継続して医療又は生活規制を必要とする程度のものに限って、シート８　（シート９～10には記入しない）</v>
      </c>
      <c r="C1442" s="24" t="str">
        <v>病弱</v>
      </c>
      <c r="D1442" s="24" t="str">
        <v>なし</v>
      </c>
      <c r="G1442" s="31" t="s">
        <v>439</v>
      </c>
      <c r="H1442" s="24" t="s">
        <v>2437</v>
      </c>
      <c r="I1442" s="32" t="s">
        <v>2223</v>
      </c>
      <c r="J1442" s="23" t="s">
        <v>1861</v>
      </c>
      <c r="K1442" s="292">
        <v>1</v>
      </c>
    </row>
    <row r="1443" spans="1:11" ht="15" customHeight="1" x14ac:dyDescent="0.4">
      <c r="A1443" s="23" t="str">
        <v>焦点性てんかん</v>
      </c>
      <c r="B1443" s="23" t="str">
        <v>継続して医療又は生活規制を必要とする程度のものに限って、シート８　（シート９～10には記入しない）</v>
      </c>
      <c r="C1443" s="24" t="str">
        <v>病弱</v>
      </c>
      <c r="D1443" s="24" t="str">
        <v>なし</v>
      </c>
      <c r="G1443" s="31" t="s">
        <v>2501</v>
      </c>
      <c r="H1443" s="24" t="s">
        <v>2437</v>
      </c>
      <c r="I1443" s="32" t="s">
        <v>2223</v>
      </c>
      <c r="J1443" s="23" t="s">
        <v>1861</v>
      </c>
      <c r="K1443" s="292">
        <v>1</v>
      </c>
    </row>
    <row r="1444" spans="1:11" ht="15" customHeight="1" x14ac:dyDescent="0.4">
      <c r="A1444" s="23" t="str">
        <v>特発性部分てんかん</v>
      </c>
      <c r="B1444" s="23" t="str">
        <v>継続して医療又は生活規制を必要とする程度のものに限って、シート８　（シート９～10には記入しない）</v>
      </c>
      <c r="C1444" s="24" t="str">
        <v>病弱</v>
      </c>
      <c r="D1444" s="24" t="str">
        <v>なし</v>
      </c>
      <c r="G1444" s="31" t="s">
        <v>2502</v>
      </c>
      <c r="H1444" s="24" t="s">
        <v>2437</v>
      </c>
      <c r="I1444" s="32" t="s">
        <v>2223</v>
      </c>
      <c r="J1444" s="23" t="s">
        <v>1861</v>
      </c>
      <c r="K1444" s="292">
        <v>1</v>
      </c>
    </row>
    <row r="1445" spans="1:11" ht="15" customHeight="1" x14ac:dyDescent="0.4">
      <c r="A1445" s="23" t="str">
        <v>局在関連性てんかん</v>
      </c>
      <c r="B1445" s="23" t="str">
        <v>継続して医療又は生活規制を必要とする程度のものに限って、シート８　（シート９～10には記入しない）</v>
      </c>
      <c r="C1445" s="24" t="str">
        <v>病弱</v>
      </c>
      <c r="D1445" s="24" t="str">
        <v>なし</v>
      </c>
      <c r="G1445" s="24" t="s">
        <v>2503</v>
      </c>
      <c r="H1445" s="24" t="s">
        <v>2437</v>
      </c>
      <c r="I1445" s="32" t="s">
        <v>2223</v>
      </c>
      <c r="J1445" s="23" t="s">
        <v>1861</v>
      </c>
      <c r="K1445" s="292">
        <v>1</v>
      </c>
    </row>
    <row r="1446" spans="1:11" ht="15" customHeight="1" x14ac:dyDescent="0.4">
      <c r="A1446" s="23" t="str">
        <v>小脳炎</v>
      </c>
      <c r="B1446" s="23" t="str">
        <v>継続して医療又は生活規制を必要とする程度のものに限って、シート８　（シート９～10には記入しない）</v>
      </c>
      <c r="C1446" s="24" t="str">
        <v>病弱</v>
      </c>
      <c r="D1446" s="24" t="str">
        <v>なし</v>
      </c>
      <c r="G1446" s="31" t="s">
        <v>2504</v>
      </c>
      <c r="H1446" s="24" t="s">
        <v>2437</v>
      </c>
      <c r="I1446" s="32" t="s">
        <v>2223</v>
      </c>
      <c r="J1446" s="23" t="s">
        <v>1861</v>
      </c>
      <c r="K1446" s="292">
        <v>1</v>
      </c>
    </row>
    <row r="1447" spans="1:11" ht="15" customHeight="1" x14ac:dyDescent="0.4">
      <c r="A1447" s="23" t="str">
        <v>小脳炎症</v>
      </c>
      <c r="B1447" s="23" t="str">
        <v>継続して医療又は生活規制を必要とする程度のものに限って、シート８　（シート９～10には記入しない）</v>
      </c>
      <c r="C1447" s="24" t="str">
        <v>病弱</v>
      </c>
      <c r="D1447" s="24" t="str">
        <v>なし</v>
      </c>
      <c r="G1447" s="31" t="s">
        <v>2505</v>
      </c>
      <c r="H1447" s="24" t="s">
        <v>2437</v>
      </c>
      <c r="I1447" s="32" t="s">
        <v>2223</v>
      </c>
      <c r="J1447" s="23" t="s">
        <v>1861</v>
      </c>
      <c r="K1447" s="292">
        <v>1</v>
      </c>
    </row>
    <row r="1448" spans="1:11" ht="15" customHeight="1" x14ac:dyDescent="0.4">
      <c r="A1448" s="23" t="str">
        <v>MOG抗体関連疾患</v>
      </c>
      <c r="B1448" s="23" t="str">
        <v>継続して医療又は生活規制を必要とする程度のものに限って、シート８　（シート９～10には記入しない）</v>
      </c>
      <c r="C1448" s="24" t="str">
        <v>病弱</v>
      </c>
      <c r="D1448" s="24" t="str">
        <v>なし</v>
      </c>
      <c r="G1448" s="24" t="s">
        <v>2506</v>
      </c>
      <c r="H1448" s="24" t="s">
        <v>2437</v>
      </c>
      <c r="I1448" s="32" t="s">
        <v>2223</v>
      </c>
      <c r="J1448" s="23" t="s">
        <v>1861</v>
      </c>
      <c r="K1448" s="292">
        <v>1</v>
      </c>
    </row>
    <row r="1449" spans="1:11" ht="15" customHeight="1" x14ac:dyDescent="0.4">
      <c r="A1449" s="23" t="str">
        <v>廃用症候群</v>
      </c>
      <c r="B1449" s="23" t="str">
        <v>継続して医療又は生活規制を必要とする程度のものに限って、シート８　（シート９～10には記入しない）</v>
      </c>
      <c r="C1449" s="24" t="str">
        <v>病弱</v>
      </c>
      <c r="D1449" s="24" t="str">
        <v>なし</v>
      </c>
      <c r="G1449" s="24" t="s">
        <v>2507</v>
      </c>
      <c r="H1449" s="24" t="s">
        <v>2437</v>
      </c>
      <c r="I1449" s="31" t="s">
        <v>2223</v>
      </c>
      <c r="J1449" s="23" t="s">
        <v>1861</v>
      </c>
      <c r="K1449" s="292">
        <v>1</v>
      </c>
    </row>
    <row r="1450" spans="1:11" ht="15" customHeight="1" x14ac:dyDescent="0.4">
      <c r="A1450" s="23" t="str">
        <v>心室期外収縮</v>
      </c>
      <c r="B1450" s="23" t="str">
        <v>継続して医療又は生活規制を必要とする程度のものに限って、シート８　（シート９～10には記入しない）</v>
      </c>
      <c r="C1450" s="24" t="str">
        <v>病弱</v>
      </c>
      <c r="D1450" s="24" t="str">
        <v>なし</v>
      </c>
      <c r="G1450" s="24" t="s">
        <v>2508</v>
      </c>
      <c r="H1450" s="24" t="s">
        <v>2437</v>
      </c>
      <c r="I1450" s="31" t="s">
        <v>2223</v>
      </c>
      <c r="J1450" s="23" t="s">
        <v>1861</v>
      </c>
      <c r="K1450" s="292">
        <v>1</v>
      </c>
    </row>
    <row r="1451" spans="1:11" ht="15" customHeight="1" x14ac:dyDescent="0.4">
      <c r="A1451" s="23" t="str">
        <v>感染症後遺症</v>
      </c>
      <c r="B1451" s="23" t="str">
        <v>継続して医療又は生活規制を必要とする程度のものに限って、シート８　（シート９～10には記入しない）</v>
      </c>
      <c r="C1451" s="24" t="str">
        <v>病弱</v>
      </c>
      <c r="D1451" s="24" t="str">
        <v>なし</v>
      </c>
      <c r="G1451" s="24" t="s">
        <v>2509</v>
      </c>
      <c r="H1451" s="24" t="s">
        <v>2437</v>
      </c>
      <c r="I1451" s="31" t="s">
        <v>2223</v>
      </c>
      <c r="J1451" s="23" t="s">
        <v>1861</v>
      </c>
      <c r="K1451" s="292">
        <v>1</v>
      </c>
    </row>
    <row r="1452" spans="1:11" ht="15" customHeight="1" x14ac:dyDescent="0.4">
      <c r="A1452" s="23" t="str">
        <v>コロナウイルス後遺症</v>
      </c>
      <c r="B1452" s="23" t="str">
        <v>継続して医療又は生活規制を必要とする程度のものに限って、シート８　（シート９～10には記入しない）</v>
      </c>
      <c r="C1452" s="24" t="str">
        <v>病弱</v>
      </c>
      <c r="D1452" s="24" t="str">
        <v>なし</v>
      </c>
      <c r="G1452" s="24" t="s">
        <v>2510</v>
      </c>
      <c r="H1452" s="24" t="s">
        <v>2437</v>
      </c>
      <c r="I1452" s="31" t="s">
        <v>2223</v>
      </c>
      <c r="J1452" s="23" t="s">
        <v>1861</v>
      </c>
      <c r="K1452" s="292">
        <v>1</v>
      </c>
    </row>
    <row r="1453" spans="1:11" ht="15" customHeight="1" x14ac:dyDescent="0.4">
      <c r="A1453" s="23" t="str">
        <v>ワクチン後遺症</v>
      </c>
      <c r="B1453" s="23" t="str">
        <v>継続して医療又は生活規制を必要とする程度のものに限って、シート８　（シート９～10には記入しない）</v>
      </c>
      <c r="C1453" s="24" t="str">
        <v>病弱</v>
      </c>
      <c r="D1453" s="24" t="str">
        <v>なし</v>
      </c>
      <c r="G1453" s="24" t="s">
        <v>2511</v>
      </c>
      <c r="H1453" s="24" t="s">
        <v>2437</v>
      </c>
      <c r="I1453" s="31" t="s">
        <v>2223</v>
      </c>
      <c r="J1453" s="23" t="s">
        <v>1861</v>
      </c>
      <c r="K1453" s="292">
        <v>1</v>
      </c>
    </row>
    <row r="1454" spans="1:11" ht="15" customHeight="1" x14ac:dyDescent="0.4">
      <c r="A1454" s="23" t="str">
        <v>運動誘発性アレルギー</v>
      </c>
      <c r="B1454" s="23" t="str">
        <v>継続して医療又は生活規制を必要とする程度のものに限って、シート８　（シート９～10には記入しない）</v>
      </c>
      <c r="C1454" s="24" t="str">
        <v>病弱</v>
      </c>
      <c r="D1454" s="24" t="str">
        <v>なし</v>
      </c>
      <c r="G1454" s="33" t="s">
        <v>2952</v>
      </c>
      <c r="H1454" s="33" t="s">
        <v>2437</v>
      </c>
      <c r="I1454" s="30" t="s">
        <v>2223</v>
      </c>
      <c r="J1454" s="30" t="s">
        <v>1861</v>
      </c>
      <c r="K1454" s="293">
        <v>1</v>
      </c>
    </row>
    <row r="1455" spans="1:11" ht="15" customHeight="1" x14ac:dyDescent="0.4">
      <c r="A1455" s="23" t="str">
        <v>ASD</v>
      </c>
      <c r="B1455" s="23" t="str">
        <v>シート8　（シート9～10には記入しない）</v>
      </c>
      <c r="C1455" s="24" t="str">
        <v>発達障害</v>
      </c>
      <c r="D1455" s="24" t="str">
        <v>自閉スペクトラム症</v>
      </c>
      <c r="G1455" s="24" t="s">
        <v>26</v>
      </c>
      <c r="H1455" s="24" t="s">
        <v>2246</v>
      </c>
      <c r="I1455" s="32" t="s">
        <v>1636</v>
      </c>
      <c r="J1455" s="23" t="s">
        <v>755</v>
      </c>
      <c r="K1455" s="292">
        <v>1</v>
      </c>
    </row>
    <row r="1456" spans="1:11" ht="15" customHeight="1" x14ac:dyDescent="0.4">
      <c r="A1456" s="23" t="str">
        <v>アスペルガー症候群</v>
      </c>
      <c r="B1456" s="23" t="str">
        <v>シート8　（シート9～10には記入しない）</v>
      </c>
      <c r="C1456" s="24" t="str">
        <v>発達障害</v>
      </c>
      <c r="D1456" s="24" t="str">
        <v>自閉スペクトラム症</v>
      </c>
      <c r="G1456" s="24" t="s">
        <v>76</v>
      </c>
      <c r="H1456" s="24" t="s">
        <v>2246</v>
      </c>
      <c r="I1456" s="32" t="s">
        <v>1636</v>
      </c>
      <c r="J1456" s="23" t="s">
        <v>755</v>
      </c>
      <c r="K1456" s="292">
        <v>1</v>
      </c>
    </row>
    <row r="1457" spans="1:11" ht="15" customHeight="1" x14ac:dyDescent="0.4">
      <c r="A1457" s="23" t="str">
        <v>広汎性発達障害</v>
      </c>
      <c r="B1457" s="23" t="str">
        <v>シート8　（シート9～10には記入しない）</v>
      </c>
      <c r="C1457" s="24" t="str">
        <v>発達障害</v>
      </c>
      <c r="D1457" s="24" t="str">
        <v>自閉スペクトラム症</v>
      </c>
      <c r="G1457" s="24" t="s">
        <v>641</v>
      </c>
      <c r="H1457" s="24" t="s">
        <v>2246</v>
      </c>
      <c r="I1457" s="32" t="s">
        <v>1636</v>
      </c>
      <c r="J1457" s="23" t="s">
        <v>755</v>
      </c>
      <c r="K1457" s="292">
        <v>1</v>
      </c>
    </row>
    <row r="1458" spans="1:11" ht="15" customHeight="1" x14ac:dyDescent="0.4">
      <c r="A1458" s="23" t="str">
        <v>高機能自閉症</v>
      </c>
      <c r="B1458" s="23" t="str">
        <v>シート8　（シート9～10には記入しない）</v>
      </c>
      <c r="C1458" s="24" t="str">
        <v>発達障害</v>
      </c>
      <c r="D1458" s="24" t="str">
        <v>自閉スペクトラム症</v>
      </c>
      <c r="G1458" s="24" t="s">
        <v>671</v>
      </c>
      <c r="H1458" s="24" t="s">
        <v>2246</v>
      </c>
      <c r="I1458" s="32" t="s">
        <v>1636</v>
      </c>
      <c r="J1458" s="23" t="s">
        <v>755</v>
      </c>
      <c r="K1458" s="292">
        <v>1</v>
      </c>
    </row>
    <row r="1459" spans="1:11" ht="15" customHeight="1" x14ac:dyDescent="0.4">
      <c r="A1459" s="23" t="str">
        <v>自閉スペクトラム症</v>
      </c>
      <c r="B1459" s="23" t="str">
        <v>シート8　（シート9～10には記入しない）</v>
      </c>
      <c r="C1459" s="24" t="str">
        <v>発達障害</v>
      </c>
      <c r="D1459" s="24" t="str">
        <v>自閉スペクトラム症</v>
      </c>
      <c r="G1459" s="31" t="s">
        <v>755</v>
      </c>
      <c r="H1459" s="24" t="s">
        <v>2246</v>
      </c>
      <c r="I1459" s="32" t="s">
        <v>1636</v>
      </c>
      <c r="J1459" s="23" t="s">
        <v>755</v>
      </c>
      <c r="K1459" s="292">
        <v>1</v>
      </c>
    </row>
    <row r="1460" spans="1:11" ht="15" customHeight="1" x14ac:dyDescent="0.4">
      <c r="A1460" s="23" t="str">
        <v>自閉症スペクトラム</v>
      </c>
      <c r="B1460" s="23" t="str">
        <v>シート8　（シート9～10には記入しない）</v>
      </c>
      <c r="C1460" s="24" t="str">
        <v>発達障害</v>
      </c>
      <c r="D1460" s="24" t="str">
        <v>自閉スペクトラム症</v>
      </c>
      <c r="G1460" s="24" t="s">
        <v>756</v>
      </c>
      <c r="H1460" s="24" t="s">
        <v>2246</v>
      </c>
      <c r="I1460" s="32" t="s">
        <v>1636</v>
      </c>
      <c r="J1460" s="23" t="s">
        <v>755</v>
      </c>
      <c r="K1460" s="292">
        <v>1</v>
      </c>
    </row>
    <row r="1461" spans="1:11" ht="15" customHeight="1" x14ac:dyDescent="0.4">
      <c r="A1461" s="23" t="str">
        <v>自閉症スペクトラム障害</v>
      </c>
      <c r="B1461" s="23" t="str">
        <v>シート8　（シート9～10には記入しない）</v>
      </c>
      <c r="C1461" s="24" t="str">
        <v>発達障害</v>
      </c>
      <c r="D1461" s="24" t="str">
        <v>自閉スペクトラム症</v>
      </c>
      <c r="G1461" s="31" t="s">
        <v>757</v>
      </c>
      <c r="H1461" s="24" t="s">
        <v>2246</v>
      </c>
      <c r="I1461" s="32" t="s">
        <v>1636</v>
      </c>
      <c r="J1461" s="23" t="s">
        <v>755</v>
      </c>
      <c r="K1461" s="292">
        <v>1</v>
      </c>
    </row>
    <row r="1462" spans="1:11" ht="15" customHeight="1" x14ac:dyDescent="0.4">
      <c r="A1462" s="23" t="str">
        <v>PDD</v>
      </c>
      <c r="B1462" s="23" t="str">
        <v>シート8　（シート9～10には記入しない）</v>
      </c>
      <c r="C1462" s="24" t="str">
        <v>発達障害</v>
      </c>
      <c r="D1462" s="24" t="str">
        <v>自閉スペクトラム症</v>
      </c>
      <c r="G1462" s="24" t="s">
        <v>1650</v>
      </c>
      <c r="H1462" s="24" t="s">
        <v>2246</v>
      </c>
      <c r="I1462" s="32" t="s">
        <v>1636</v>
      </c>
      <c r="J1462" s="23" t="s">
        <v>755</v>
      </c>
      <c r="K1462" s="292">
        <v>1</v>
      </c>
    </row>
    <row r="1463" spans="1:11" ht="15" customHeight="1" x14ac:dyDescent="0.4">
      <c r="A1463" s="23" t="str">
        <v>ADHD</v>
      </c>
      <c r="B1463" s="23" t="str">
        <v>シート8　（シート9～10には記入しない）</v>
      </c>
      <c r="C1463" s="24" t="str">
        <v>発達障害</v>
      </c>
      <c r="D1463" s="24" t="str">
        <v>注意欠如・多動症</v>
      </c>
      <c r="G1463" s="31" t="s">
        <v>21</v>
      </c>
      <c r="H1463" s="24" t="s">
        <v>2246</v>
      </c>
      <c r="I1463" s="32" t="s">
        <v>1636</v>
      </c>
      <c r="J1463" s="23" t="s">
        <v>1101</v>
      </c>
      <c r="K1463" s="292">
        <v>1</v>
      </c>
    </row>
    <row r="1464" spans="1:11" ht="15" customHeight="1" x14ac:dyDescent="0.4">
      <c r="A1464" s="23" t="str">
        <v>注意欠如・多動症</v>
      </c>
      <c r="B1464" s="23" t="str">
        <v>シート8　（シート9～10には記入しない）</v>
      </c>
      <c r="C1464" s="24" t="str">
        <v>発達障害</v>
      </c>
      <c r="D1464" s="24" t="str">
        <v>注意欠如・多動症</v>
      </c>
      <c r="G1464" s="31" t="s">
        <v>1101</v>
      </c>
      <c r="H1464" s="24" t="s">
        <v>2246</v>
      </c>
      <c r="I1464" s="32" t="s">
        <v>1636</v>
      </c>
      <c r="J1464" s="23" t="s">
        <v>1101</v>
      </c>
      <c r="K1464" s="292">
        <v>1</v>
      </c>
    </row>
    <row r="1465" spans="1:11" ht="15" customHeight="1" x14ac:dyDescent="0.4">
      <c r="A1465" s="23" t="str">
        <v>注意欠如・多動性障害</v>
      </c>
      <c r="B1465" s="23" t="str">
        <v>シート8　（シート9～10には記入しない）</v>
      </c>
      <c r="C1465" s="24" t="str">
        <v>発達障害</v>
      </c>
      <c r="D1465" s="24" t="str">
        <v>注意欠如・多動症</v>
      </c>
      <c r="G1465" s="31" t="s">
        <v>1102</v>
      </c>
      <c r="H1465" s="24" t="s">
        <v>2246</v>
      </c>
      <c r="I1465" s="32" t="s">
        <v>1636</v>
      </c>
      <c r="J1465" s="23" t="s">
        <v>1101</v>
      </c>
      <c r="K1465" s="292">
        <v>1</v>
      </c>
    </row>
    <row r="1466" spans="1:11" ht="15" customHeight="1" x14ac:dyDescent="0.4">
      <c r="A1466" s="23" t="str">
        <v>書字困難</v>
      </c>
      <c r="B1466" s="23" t="str">
        <v>シート8　（シート9～10には記入しない）</v>
      </c>
      <c r="C1466" s="24" t="str">
        <v>発達障害</v>
      </c>
      <c r="D1466" s="24" t="str">
        <v>限局性学習症</v>
      </c>
      <c r="G1466" s="24" t="s">
        <v>789</v>
      </c>
      <c r="H1466" s="24" t="s">
        <v>2246</v>
      </c>
      <c r="I1466" s="31" t="s">
        <v>2512</v>
      </c>
      <c r="J1466" s="23" t="s">
        <v>618</v>
      </c>
      <c r="K1466" s="292">
        <v>1</v>
      </c>
    </row>
    <row r="1467" spans="1:11" ht="15" customHeight="1" x14ac:dyDescent="0.4">
      <c r="A1467" s="23" t="str">
        <v>LD</v>
      </c>
      <c r="B1467" s="23" t="str">
        <v>シート8　（シート9～10には記入しない）</v>
      </c>
      <c r="C1467" s="24" t="str">
        <v>発達障害</v>
      </c>
      <c r="D1467" s="24" t="str">
        <v>限局性学習症</v>
      </c>
      <c r="G1467" s="31" t="s">
        <v>44</v>
      </c>
      <c r="H1467" s="24" t="s">
        <v>2246</v>
      </c>
      <c r="I1467" s="32" t="s">
        <v>1636</v>
      </c>
      <c r="J1467" s="23" t="s">
        <v>618</v>
      </c>
      <c r="K1467" s="292">
        <v>1</v>
      </c>
    </row>
    <row r="1468" spans="1:11" ht="15" customHeight="1" x14ac:dyDescent="0.4">
      <c r="A1468" s="23" t="str">
        <v>SLD</v>
      </c>
      <c r="B1468" s="23" t="str">
        <v>シート8　（シート9～10には記入しない）</v>
      </c>
      <c r="C1468" s="24" t="str">
        <v>発達障害</v>
      </c>
      <c r="D1468" s="24" t="str">
        <v>限局性学習症</v>
      </c>
      <c r="G1468" s="24" t="s">
        <v>45</v>
      </c>
      <c r="H1468" s="24" t="s">
        <v>2246</v>
      </c>
      <c r="I1468" s="32" t="s">
        <v>1636</v>
      </c>
      <c r="J1468" s="23" t="s">
        <v>618</v>
      </c>
      <c r="K1468" s="292">
        <v>1</v>
      </c>
    </row>
    <row r="1469" spans="1:11" ht="15" customHeight="1" x14ac:dyDescent="0.4">
      <c r="A1469" s="23" t="str">
        <v>学習障害</v>
      </c>
      <c r="B1469" s="23" t="str">
        <v>シート8　（シート9～10には記入しない）</v>
      </c>
      <c r="C1469" s="24" t="str">
        <v>発達障害</v>
      </c>
      <c r="D1469" s="24" t="str">
        <v>限局性学習症</v>
      </c>
      <c r="G1469" s="31" t="s">
        <v>479</v>
      </c>
      <c r="H1469" s="24" t="s">
        <v>2246</v>
      </c>
      <c r="I1469" s="32" t="s">
        <v>1636</v>
      </c>
      <c r="J1469" s="23" t="s">
        <v>618</v>
      </c>
      <c r="K1469" s="292">
        <v>1</v>
      </c>
    </row>
    <row r="1470" spans="1:11" ht="15" customHeight="1" x14ac:dyDescent="0.4">
      <c r="A1470" s="23" t="str">
        <v>限局性学習症</v>
      </c>
      <c r="B1470" s="23" t="str">
        <v>シート8　（シート9～10には記入しない）</v>
      </c>
      <c r="C1470" s="24" t="str">
        <v>発達障害</v>
      </c>
      <c r="D1470" s="24" t="str">
        <v>限局性学習症</v>
      </c>
      <c r="G1470" s="31" t="s">
        <v>618</v>
      </c>
      <c r="H1470" s="24" t="s">
        <v>2246</v>
      </c>
      <c r="I1470" s="32" t="s">
        <v>1636</v>
      </c>
      <c r="J1470" s="23" t="s">
        <v>618</v>
      </c>
      <c r="K1470" s="292">
        <v>1</v>
      </c>
    </row>
    <row r="1471" spans="1:11" ht="15" customHeight="1" x14ac:dyDescent="0.4">
      <c r="A1471" s="23" t="str">
        <v>限局性学習障害</v>
      </c>
      <c r="B1471" s="23" t="str">
        <v>シート8　（シート9～10には記入しない）</v>
      </c>
      <c r="C1471" s="24" t="str">
        <v>発達障害</v>
      </c>
      <c r="D1471" s="24" t="str">
        <v>限局性学習症</v>
      </c>
      <c r="G1471" s="24" t="s">
        <v>619</v>
      </c>
      <c r="H1471" s="24" t="s">
        <v>2246</v>
      </c>
      <c r="I1471" s="32" t="s">
        <v>1636</v>
      </c>
      <c r="J1471" s="23" t="s">
        <v>618</v>
      </c>
      <c r="K1471" s="292">
        <v>1</v>
      </c>
    </row>
    <row r="1472" spans="1:11" ht="15" customHeight="1" x14ac:dyDescent="0.4">
      <c r="A1472" s="23" t="str">
        <v>書字障害</v>
      </c>
      <c r="B1472" s="23" t="str">
        <v>シート8　（シート9～10には記入しない）</v>
      </c>
      <c r="C1472" s="24" t="str">
        <v>発達障害</v>
      </c>
      <c r="D1472" s="24" t="str">
        <v>限局性学習症</v>
      </c>
      <c r="G1472" s="24" t="s">
        <v>790</v>
      </c>
      <c r="H1472" s="24" t="s">
        <v>2246</v>
      </c>
      <c r="I1472" s="31" t="s">
        <v>2513</v>
      </c>
      <c r="J1472" s="23" t="s">
        <v>618</v>
      </c>
      <c r="K1472" s="292">
        <v>1</v>
      </c>
    </row>
    <row r="1473" spans="1:11" ht="15" customHeight="1" x14ac:dyDescent="0.4">
      <c r="A1473" s="23" t="str">
        <v>識字障害</v>
      </c>
      <c r="B1473" s="23" t="str">
        <v>シート8　（シート9～10には記入しない）</v>
      </c>
      <c r="C1473" s="24" t="str">
        <v>発達障害</v>
      </c>
      <c r="D1473" s="24" t="str">
        <v>限局性学習症</v>
      </c>
      <c r="G1473" s="24" t="s">
        <v>2514</v>
      </c>
      <c r="H1473" s="24" t="s">
        <v>2246</v>
      </c>
      <c r="I1473" s="32" t="s">
        <v>1636</v>
      </c>
      <c r="J1473" s="23" t="s">
        <v>618</v>
      </c>
      <c r="K1473" s="292">
        <v>1</v>
      </c>
    </row>
    <row r="1474" spans="1:11" ht="15" customHeight="1" x14ac:dyDescent="0.4">
      <c r="A1474" s="23" t="str">
        <v>ディスレクシア</v>
      </c>
      <c r="B1474" s="23" t="str">
        <v>シート8　（シート9～10には記入しない）</v>
      </c>
      <c r="C1474" s="24" t="str">
        <v>発達障害</v>
      </c>
      <c r="D1474" s="24" t="str">
        <v>限局性学習症</v>
      </c>
      <c r="G1474" s="31" t="s">
        <v>2515</v>
      </c>
      <c r="H1474" s="24" t="s">
        <v>2246</v>
      </c>
      <c r="I1474" s="32" t="s">
        <v>1636</v>
      </c>
      <c r="J1474" s="23" t="s">
        <v>618</v>
      </c>
      <c r="K1474" s="292">
        <v>1</v>
      </c>
    </row>
    <row r="1475" spans="1:11" ht="15" customHeight="1" x14ac:dyDescent="0.4">
      <c r="A1475" s="23" t="str">
        <v>読字障害</v>
      </c>
      <c r="B1475" s="23" t="str">
        <v>シート8　（シート9～10には記入しない）</v>
      </c>
      <c r="C1475" s="24" t="str">
        <v>発達障害</v>
      </c>
      <c r="D1475" s="24" t="str">
        <v>限局性学習症</v>
      </c>
      <c r="G1475" s="31" t="s">
        <v>2516</v>
      </c>
      <c r="H1475" s="24" t="s">
        <v>2246</v>
      </c>
      <c r="I1475" s="32" t="s">
        <v>1636</v>
      </c>
      <c r="J1475" s="23" t="s">
        <v>618</v>
      </c>
      <c r="K1475" s="292">
        <v>1</v>
      </c>
    </row>
    <row r="1476" spans="1:11" ht="15" customHeight="1" x14ac:dyDescent="0.4">
      <c r="A1476" s="23" t="str">
        <v>発達性協調運動症</v>
      </c>
      <c r="B1476" s="23" t="str">
        <v>単独で発症している場合のみシート8　（シート9～10には記入しない）</v>
      </c>
      <c r="C1476" s="24" t="str">
        <v>発達障害</v>
      </c>
      <c r="D1476" s="24" t="str">
        <v>その他の発達障害</v>
      </c>
      <c r="G1476" s="24" t="s">
        <v>2517</v>
      </c>
      <c r="H1476" s="24" t="s">
        <v>2518</v>
      </c>
      <c r="I1476" s="32" t="s">
        <v>1636</v>
      </c>
      <c r="J1476" s="23" t="s">
        <v>1978</v>
      </c>
      <c r="K1476" s="292">
        <v>4</v>
      </c>
    </row>
    <row r="1477" spans="1:11" ht="15" customHeight="1" x14ac:dyDescent="0.4">
      <c r="A1477" s="23" t="str">
        <v>発達性協調運動障害</v>
      </c>
      <c r="B1477" s="23" t="str">
        <v>単独で発症している場合のみシート8　（シート9～10には記入しない）</v>
      </c>
      <c r="C1477" s="24" t="str">
        <v>発達障害</v>
      </c>
      <c r="D1477" s="24" t="str">
        <v>その他の発達障害</v>
      </c>
      <c r="G1477" s="24" t="s">
        <v>2519</v>
      </c>
      <c r="H1477" s="24" t="s">
        <v>2518</v>
      </c>
      <c r="I1477" s="32" t="s">
        <v>1636</v>
      </c>
      <c r="J1477" s="23" t="s">
        <v>1978</v>
      </c>
      <c r="K1477" s="292">
        <v>4</v>
      </c>
    </row>
    <row r="1478" spans="1:11" ht="15" customHeight="1" x14ac:dyDescent="0.4">
      <c r="A1478" s="23" t="str">
        <v>DCD</v>
      </c>
      <c r="B1478" s="23" t="str">
        <v>単独で発症している場合のみシート8　（シート9～10には記入しない）</v>
      </c>
      <c r="C1478" s="24" t="str">
        <v>発達障害</v>
      </c>
      <c r="D1478" s="24" t="str">
        <v>その他の発達障害</v>
      </c>
      <c r="G1478" s="31" t="s">
        <v>2520</v>
      </c>
      <c r="H1478" s="24" t="s">
        <v>2518</v>
      </c>
      <c r="I1478" s="32" t="s">
        <v>1636</v>
      </c>
      <c r="J1478" s="23" t="s">
        <v>1978</v>
      </c>
      <c r="K1478" s="292">
        <v>4</v>
      </c>
    </row>
    <row r="1479" spans="1:11" ht="15" customHeight="1" x14ac:dyDescent="0.4">
      <c r="A1479" s="23" t="str">
        <v>発達障害</v>
      </c>
      <c r="B1479" s="23" t="str">
        <v>診断書に「発達障害」のみの記載で、具体的な小区分が不明の場合、シート8　（シート9～10には記入しない）</v>
      </c>
      <c r="C1479" s="24" t="str">
        <v>発達障害</v>
      </c>
      <c r="D1479" s="24" t="str">
        <v>その他の発達障害</v>
      </c>
      <c r="G1479" s="24" t="s">
        <v>2766</v>
      </c>
      <c r="H1479" s="24" t="s">
        <v>2767</v>
      </c>
      <c r="I1479" s="32" t="s">
        <v>1636</v>
      </c>
      <c r="J1479" s="23" t="s">
        <v>1978</v>
      </c>
      <c r="K1479" s="293">
        <v>1</v>
      </c>
    </row>
    <row r="1480" spans="1:11" ht="15" customHeight="1" x14ac:dyDescent="0.4">
      <c r="A1480" s="23" t="str">
        <v>発達障害の疑い</v>
      </c>
      <c r="B1480" s="23" t="str">
        <v>診断書に「発達障害の疑い」と記載があり、具体的な小区分が不明の場合、シート8　（シート9～10には記入しない）</v>
      </c>
      <c r="C1480" s="24" t="str">
        <v>発達障害</v>
      </c>
      <c r="D1480" s="24" t="str">
        <v>その他の発達障害</v>
      </c>
      <c r="G1480" s="24" t="s">
        <v>2768</v>
      </c>
      <c r="H1480" s="24" t="s">
        <v>2769</v>
      </c>
      <c r="I1480" s="32" t="s">
        <v>1636</v>
      </c>
      <c r="J1480" s="23" t="s">
        <v>1978</v>
      </c>
      <c r="K1480" s="293">
        <v>1</v>
      </c>
    </row>
    <row r="1481" spans="1:11" ht="15" customHeight="1" x14ac:dyDescent="0.4">
      <c r="A1481" s="23" t="str">
        <v>発達障害の傾向</v>
      </c>
      <c r="B1481" s="23" t="str">
        <v>診断書に「発達障害の傾向」と記載があり、具体的な小区分が不明の場合、シート8　（シート9～10には記入しない）</v>
      </c>
      <c r="C1481" s="24" t="str">
        <v>発達障害</v>
      </c>
      <c r="D1481" s="24" t="str">
        <v>その他の発達障害</v>
      </c>
      <c r="G1481" s="24" t="s">
        <v>2770</v>
      </c>
      <c r="H1481" s="24" t="s">
        <v>2771</v>
      </c>
      <c r="I1481" s="32" t="s">
        <v>1636</v>
      </c>
      <c r="J1481" s="23" t="s">
        <v>1978</v>
      </c>
      <c r="K1481" s="293">
        <v>1</v>
      </c>
    </row>
    <row r="1482" spans="1:11" ht="15" customHeight="1" x14ac:dyDescent="0.4">
      <c r="A1482" s="23" t="str">
        <v>一過性精神病性障害</v>
      </c>
      <c r="B1482" s="23" t="str">
        <v>シート8　（シート9～10には記入しない）</v>
      </c>
      <c r="C1482" s="24" t="str">
        <v>精神障害</v>
      </c>
      <c r="D1482" s="24" t="str">
        <v>統合失調症等</v>
      </c>
      <c r="G1482" s="31" t="s">
        <v>419</v>
      </c>
      <c r="H1482" s="24" t="s">
        <v>2246</v>
      </c>
      <c r="I1482" s="32" t="s">
        <v>2522</v>
      </c>
      <c r="J1482" s="23" t="s">
        <v>2523</v>
      </c>
      <c r="K1482" s="292">
        <v>1</v>
      </c>
    </row>
    <row r="1483" spans="1:11" ht="15" customHeight="1" x14ac:dyDescent="0.4">
      <c r="A1483" s="23" t="str">
        <v>急性一過性精神病性障害</v>
      </c>
      <c r="B1483" s="23" t="str">
        <v>シート8　（シート9～10には記入しない）</v>
      </c>
      <c r="C1483" s="24" t="str">
        <v>精神障害</v>
      </c>
      <c r="D1483" s="24" t="str">
        <v>統合失調症等</v>
      </c>
      <c r="G1483" s="31" t="s">
        <v>2524</v>
      </c>
      <c r="H1483" s="24" t="s">
        <v>2246</v>
      </c>
      <c r="I1483" s="32" t="s">
        <v>2522</v>
      </c>
      <c r="J1483" s="23" t="s">
        <v>2523</v>
      </c>
      <c r="K1483" s="292">
        <v>1</v>
      </c>
    </row>
    <row r="1484" spans="1:11" ht="15" customHeight="1" x14ac:dyDescent="0.4">
      <c r="A1484" s="23" t="str">
        <v>統合失調型障害</v>
      </c>
      <c r="B1484" s="23" t="str">
        <v>シート8　（シート9～10には記入しない）</v>
      </c>
      <c r="C1484" s="24" t="str">
        <v>精神障害</v>
      </c>
      <c r="D1484" s="24" t="str">
        <v>統合失調症等</v>
      </c>
      <c r="G1484" s="31" t="s">
        <v>1136</v>
      </c>
      <c r="H1484" s="24" t="s">
        <v>2246</v>
      </c>
      <c r="I1484" s="32" t="s">
        <v>1617</v>
      </c>
      <c r="J1484" s="23" t="s">
        <v>1618</v>
      </c>
      <c r="K1484" s="292">
        <v>1</v>
      </c>
    </row>
    <row r="1485" spans="1:11" ht="15" customHeight="1" x14ac:dyDescent="0.4">
      <c r="A1485" s="23" t="str">
        <v>統合失調症</v>
      </c>
      <c r="B1485" s="23" t="str">
        <v>シート8　（シート9～10には記入しない）</v>
      </c>
      <c r="C1485" s="24" t="str">
        <v>精神障害</v>
      </c>
      <c r="D1485" s="24" t="str">
        <v>統合失調症等</v>
      </c>
      <c r="G1485" s="24" t="s">
        <v>1137</v>
      </c>
      <c r="H1485" s="24" t="s">
        <v>2246</v>
      </c>
      <c r="I1485" s="32" t="s">
        <v>1617</v>
      </c>
      <c r="J1485" s="23" t="s">
        <v>1618</v>
      </c>
      <c r="K1485" s="292">
        <v>1</v>
      </c>
    </row>
    <row r="1486" spans="1:11" ht="15" customHeight="1" x14ac:dyDescent="0.4">
      <c r="A1486" s="23" t="str">
        <v>妄想性障害</v>
      </c>
      <c r="B1486" s="23" t="str">
        <v>シート8　（シート9～10には記入しない）</v>
      </c>
      <c r="C1486" s="24" t="str">
        <v>精神障害</v>
      </c>
      <c r="D1486" s="24" t="str">
        <v>統合失調症等</v>
      </c>
      <c r="G1486" s="31" t="s">
        <v>1370</v>
      </c>
      <c r="H1486" s="24" t="s">
        <v>2246</v>
      </c>
      <c r="I1486" s="32" t="s">
        <v>1617</v>
      </c>
      <c r="J1486" s="23" t="s">
        <v>1618</v>
      </c>
      <c r="K1486" s="292">
        <v>1</v>
      </c>
    </row>
    <row r="1487" spans="1:11" ht="15" customHeight="1" x14ac:dyDescent="0.4">
      <c r="A1487" s="23" t="str">
        <v>統合失調感情障害</v>
      </c>
      <c r="B1487" s="23" t="str">
        <v>シート8　（シート9～10には記入しない）</v>
      </c>
      <c r="C1487" s="24" t="str">
        <v>精神障害</v>
      </c>
      <c r="D1487" s="24" t="str">
        <v>統合失調症等</v>
      </c>
      <c r="G1487" s="31" t="s">
        <v>2525</v>
      </c>
      <c r="H1487" s="24" t="s">
        <v>2246</v>
      </c>
      <c r="I1487" s="32" t="s">
        <v>2526</v>
      </c>
      <c r="J1487" s="23" t="s">
        <v>2527</v>
      </c>
      <c r="K1487" s="292">
        <v>1</v>
      </c>
    </row>
    <row r="1488" spans="1:11" ht="15" customHeight="1" x14ac:dyDescent="0.4">
      <c r="A1488" s="23" t="str">
        <v>短期精神病性障害</v>
      </c>
      <c r="B1488" s="23" t="str">
        <v>シート8　（シート9～10には記入しない）</v>
      </c>
      <c r="C1488" s="24" t="str">
        <v>精神障害</v>
      </c>
      <c r="D1488" s="24" t="str">
        <v>統合失調症等</v>
      </c>
      <c r="G1488" s="24" t="s">
        <v>2528</v>
      </c>
      <c r="H1488" s="24" t="s">
        <v>2246</v>
      </c>
      <c r="I1488" s="32" t="s">
        <v>2529</v>
      </c>
      <c r="J1488" s="23" t="s">
        <v>2527</v>
      </c>
      <c r="K1488" s="292">
        <v>1</v>
      </c>
    </row>
    <row r="1489" spans="1:11" ht="15" customHeight="1" x14ac:dyDescent="0.4">
      <c r="A1489" s="23" t="str">
        <v>統合失調症様障害</v>
      </c>
      <c r="B1489" s="23" t="str">
        <v>シート8　（シート9～10には記入しない）</v>
      </c>
      <c r="C1489" s="24" t="str">
        <v>精神障害</v>
      </c>
      <c r="D1489" s="24" t="str">
        <v>統合失調症等</v>
      </c>
      <c r="G1489" s="31" t="s">
        <v>2530</v>
      </c>
      <c r="H1489" s="24" t="s">
        <v>2246</v>
      </c>
      <c r="I1489" s="32" t="s">
        <v>2529</v>
      </c>
      <c r="J1489" s="23" t="s">
        <v>2527</v>
      </c>
      <c r="K1489" s="292">
        <v>1</v>
      </c>
    </row>
    <row r="1490" spans="1:11" ht="15" customHeight="1" x14ac:dyDescent="0.4">
      <c r="A1490" s="23" t="str">
        <v>持続性妄想性障害</v>
      </c>
      <c r="B1490" s="23" t="str">
        <v>シート8　（シート9～10には記入しない）</v>
      </c>
      <c r="C1490" s="24" t="str">
        <v>精神障害</v>
      </c>
      <c r="D1490" s="24" t="str">
        <v>統合失調症等</v>
      </c>
      <c r="G1490" s="31" t="s">
        <v>2531</v>
      </c>
      <c r="H1490" s="24" t="s">
        <v>2246</v>
      </c>
      <c r="I1490" s="31" t="s">
        <v>2529</v>
      </c>
      <c r="J1490" s="23" t="s">
        <v>2527</v>
      </c>
      <c r="K1490" s="292">
        <v>1</v>
      </c>
    </row>
    <row r="1491" spans="1:11" ht="15" customHeight="1" x14ac:dyDescent="0.4">
      <c r="A1491" s="23" t="str">
        <v>感応性妄想性障害</v>
      </c>
      <c r="B1491" s="23" t="str">
        <v>シート8　（シート9～10には記入しない）</v>
      </c>
      <c r="C1491" s="24" t="str">
        <v>精神障害</v>
      </c>
      <c r="D1491" s="24" t="str">
        <v>統合失調症等</v>
      </c>
      <c r="G1491" s="31" t="s">
        <v>2532</v>
      </c>
      <c r="H1491" s="24" t="s">
        <v>2246</v>
      </c>
      <c r="I1491" s="31" t="s">
        <v>2529</v>
      </c>
      <c r="J1491" s="23" t="s">
        <v>2527</v>
      </c>
      <c r="K1491" s="292">
        <v>1</v>
      </c>
    </row>
    <row r="1492" spans="1:11" ht="15" customHeight="1" x14ac:dyDescent="0.4">
      <c r="A1492" s="23" t="str">
        <v>抑うつ神経症</v>
      </c>
      <c r="B1492" s="23" t="str">
        <v>シート8　（シート9～10には記入しない）</v>
      </c>
      <c r="C1492" s="24" t="str">
        <v>精神障害</v>
      </c>
      <c r="D1492" s="24" t="str">
        <v>気分障害</v>
      </c>
      <c r="G1492" s="31" t="s">
        <v>2533</v>
      </c>
      <c r="H1492" s="24" t="s">
        <v>2246</v>
      </c>
      <c r="I1492" s="32" t="s">
        <v>2522</v>
      </c>
      <c r="J1492" s="23" t="s">
        <v>521</v>
      </c>
      <c r="K1492" s="292">
        <v>1</v>
      </c>
    </row>
    <row r="1493" spans="1:11" ht="15" customHeight="1" x14ac:dyDescent="0.4">
      <c r="A1493" s="23" t="str">
        <v>鬱病</v>
      </c>
      <c r="B1493" s="23" t="str">
        <v>シート8　（シート9～10には記入しない）</v>
      </c>
      <c r="C1493" s="24" t="str">
        <v>精神障害</v>
      </c>
      <c r="D1493" s="24" t="str">
        <v>気分障害</v>
      </c>
      <c r="G1493" s="31" t="s">
        <v>2534</v>
      </c>
      <c r="H1493" s="31" t="s">
        <v>2246</v>
      </c>
      <c r="I1493" s="32" t="s">
        <v>1617</v>
      </c>
      <c r="J1493" s="23" t="s">
        <v>521</v>
      </c>
      <c r="K1493" s="292">
        <v>1</v>
      </c>
    </row>
    <row r="1494" spans="1:11" ht="15" customHeight="1" x14ac:dyDescent="0.4">
      <c r="A1494" s="23" t="str">
        <v>うつ病</v>
      </c>
      <c r="B1494" s="23" t="str">
        <v>シート8　（シート9～10には記入しない）</v>
      </c>
      <c r="C1494" s="24" t="str">
        <v>精神障害</v>
      </c>
      <c r="D1494" s="24" t="str">
        <v>気分障害</v>
      </c>
      <c r="G1494" s="31" t="s">
        <v>113</v>
      </c>
      <c r="H1494" s="24" t="s">
        <v>2246</v>
      </c>
      <c r="I1494" s="32" t="s">
        <v>1617</v>
      </c>
      <c r="J1494" s="23" t="s">
        <v>521</v>
      </c>
      <c r="K1494" s="292">
        <v>1</v>
      </c>
    </row>
    <row r="1495" spans="1:11" ht="15" customHeight="1" x14ac:dyDescent="0.4">
      <c r="A1495" s="23" t="str">
        <v>鬱病エピソード</v>
      </c>
      <c r="B1495" s="23" t="str">
        <v>シート8　（シート9～10には記入しない）</v>
      </c>
      <c r="C1495" s="24" t="str">
        <v>精神障害</v>
      </c>
      <c r="D1495" s="24" t="str">
        <v>気分障害</v>
      </c>
      <c r="G1495" s="31" t="s">
        <v>2535</v>
      </c>
      <c r="H1495" s="24" t="s">
        <v>2246</v>
      </c>
      <c r="I1495" s="31" t="s">
        <v>1617</v>
      </c>
      <c r="J1495" s="23" t="s">
        <v>521</v>
      </c>
      <c r="K1495" s="292">
        <v>1</v>
      </c>
    </row>
    <row r="1496" spans="1:11" ht="15" customHeight="1" x14ac:dyDescent="0.4">
      <c r="A1496" s="23" t="str">
        <v>うつ病エピソード</v>
      </c>
      <c r="B1496" s="23" t="str">
        <v>シート8　（シート9～10には記入しない）</v>
      </c>
      <c r="C1496" s="24" t="str">
        <v>精神障害</v>
      </c>
      <c r="D1496" s="24" t="str">
        <v>気分障害</v>
      </c>
      <c r="G1496" s="31" t="s">
        <v>114</v>
      </c>
      <c r="H1496" s="31" t="s">
        <v>2246</v>
      </c>
      <c r="I1496" s="31" t="s">
        <v>1617</v>
      </c>
      <c r="J1496" s="23" t="s">
        <v>521</v>
      </c>
      <c r="K1496" s="292">
        <v>1</v>
      </c>
    </row>
    <row r="1497" spans="1:11" ht="15" customHeight="1" x14ac:dyDescent="0.4">
      <c r="A1497" s="23" t="str">
        <v>そううつ病</v>
      </c>
      <c r="B1497" s="23" t="str">
        <v>シート8　（シート9～10には記入しない）</v>
      </c>
      <c r="C1497" s="24" t="str">
        <v>精神障害</v>
      </c>
      <c r="D1497" s="24" t="str">
        <v>気分障害</v>
      </c>
      <c r="G1497" s="31" t="s">
        <v>222</v>
      </c>
      <c r="H1497" s="24" t="s">
        <v>2246</v>
      </c>
      <c r="I1497" s="32" t="s">
        <v>1617</v>
      </c>
      <c r="J1497" s="23" t="s">
        <v>521</v>
      </c>
      <c r="K1497" s="292">
        <v>1</v>
      </c>
    </row>
    <row r="1498" spans="1:11" ht="15" customHeight="1" x14ac:dyDescent="0.4">
      <c r="A1498" s="23" t="str">
        <v>躁鬱病</v>
      </c>
      <c r="B1498" s="23" t="str">
        <v>シート8　（シート9～10には記入しない）</v>
      </c>
      <c r="C1498" s="24" t="str">
        <v>精神障害</v>
      </c>
      <c r="D1498" s="24" t="str">
        <v>気分障害</v>
      </c>
      <c r="G1498" s="31" t="s">
        <v>2536</v>
      </c>
      <c r="H1498" s="24" t="s">
        <v>2246</v>
      </c>
      <c r="I1498" s="32" t="s">
        <v>1617</v>
      </c>
      <c r="J1498" s="23" t="s">
        <v>521</v>
      </c>
      <c r="K1498" s="292">
        <v>1</v>
      </c>
    </row>
    <row r="1499" spans="1:11" ht="15" customHeight="1" x14ac:dyDescent="0.4">
      <c r="A1499" s="23" t="str">
        <v>感情障害</v>
      </c>
      <c r="B1499" s="23" t="str">
        <v>シート8　（シート9～10には記入しない）</v>
      </c>
      <c r="C1499" s="24" t="str">
        <v>精神障害</v>
      </c>
      <c r="D1499" s="24" t="str">
        <v>気分障害</v>
      </c>
      <c r="G1499" s="31" t="s">
        <v>493</v>
      </c>
      <c r="H1499" s="24" t="s">
        <v>2246</v>
      </c>
      <c r="I1499" s="32" t="s">
        <v>1617</v>
      </c>
      <c r="J1499" s="23" t="s">
        <v>521</v>
      </c>
      <c r="K1499" s="292">
        <v>1</v>
      </c>
    </row>
    <row r="1500" spans="1:11" ht="15" customHeight="1" x14ac:dyDescent="0.4">
      <c r="A1500" s="23" t="str">
        <v>気分障害</v>
      </c>
      <c r="B1500" s="23" t="str">
        <v>シート8　（シート9～10には記入しない）</v>
      </c>
      <c r="C1500" s="24" t="str">
        <v>精神障害</v>
      </c>
      <c r="D1500" s="24" t="str">
        <v>気分障害</v>
      </c>
      <c r="G1500" s="31" t="s">
        <v>521</v>
      </c>
      <c r="H1500" s="24" t="s">
        <v>2246</v>
      </c>
      <c r="I1500" s="32" t="s">
        <v>1617</v>
      </c>
      <c r="J1500" s="23" t="s">
        <v>521</v>
      </c>
      <c r="K1500" s="292">
        <v>1</v>
      </c>
    </row>
    <row r="1501" spans="1:11" ht="15" customHeight="1" x14ac:dyDescent="0.4">
      <c r="A1501" s="23" t="str">
        <v>持続性感情障害</v>
      </c>
      <c r="B1501" s="23" t="str">
        <v>シート8　（シート9～10には記入しない）</v>
      </c>
      <c r="C1501" s="24" t="str">
        <v>精神障害</v>
      </c>
      <c r="D1501" s="24" t="str">
        <v>気分障害</v>
      </c>
      <c r="G1501" s="31" t="s">
        <v>729</v>
      </c>
      <c r="H1501" s="24" t="s">
        <v>2246</v>
      </c>
      <c r="I1501" s="32" t="s">
        <v>1617</v>
      </c>
      <c r="J1501" s="23" t="s">
        <v>521</v>
      </c>
      <c r="K1501" s="292">
        <v>1</v>
      </c>
    </row>
    <row r="1502" spans="1:11" ht="15" customHeight="1" x14ac:dyDescent="0.4">
      <c r="A1502" s="23" t="str">
        <v>持続性気分障害</v>
      </c>
      <c r="B1502" s="23" t="str">
        <v>シート8　（シート9～10には記入しない）</v>
      </c>
      <c r="C1502" s="24" t="str">
        <v>精神障害</v>
      </c>
      <c r="D1502" s="24" t="str">
        <v>気分障害</v>
      </c>
      <c r="G1502" s="24" t="s">
        <v>730</v>
      </c>
      <c r="H1502" s="24" t="s">
        <v>2246</v>
      </c>
      <c r="I1502" s="31" t="s">
        <v>1617</v>
      </c>
      <c r="J1502" s="23" t="s">
        <v>521</v>
      </c>
      <c r="K1502" s="292">
        <v>1</v>
      </c>
    </row>
    <row r="1503" spans="1:11" ht="15" customHeight="1" x14ac:dyDescent="0.4">
      <c r="A1503" s="23" t="str">
        <v>双極性感情障害</v>
      </c>
      <c r="B1503" s="23" t="str">
        <v>シート8　（シート9～10には記入しない）</v>
      </c>
      <c r="C1503" s="24" t="str">
        <v>精神障害</v>
      </c>
      <c r="D1503" s="24" t="str">
        <v>気分障害</v>
      </c>
      <c r="G1503" s="24" t="s">
        <v>1017</v>
      </c>
      <c r="H1503" s="24" t="s">
        <v>2246</v>
      </c>
      <c r="I1503" s="32" t="s">
        <v>1617</v>
      </c>
      <c r="J1503" s="23" t="s">
        <v>521</v>
      </c>
      <c r="K1503" s="292">
        <v>1</v>
      </c>
    </row>
    <row r="1504" spans="1:11" ht="15" customHeight="1" x14ac:dyDescent="0.4">
      <c r="A1504" s="23" t="str">
        <v>双極性障害</v>
      </c>
      <c r="B1504" s="23" t="str">
        <v>シート8　（シート9～10には記入しない）</v>
      </c>
      <c r="C1504" s="24" t="str">
        <v>精神障害</v>
      </c>
      <c r="D1504" s="24" t="str">
        <v>気分障害</v>
      </c>
      <c r="G1504" s="24" t="s">
        <v>1018</v>
      </c>
      <c r="H1504" s="24" t="s">
        <v>2246</v>
      </c>
      <c r="I1504" s="32" t="s">
        <v>1617</v>
      </c>
      <c r="J1504" s="23" t="s">
        <v>521</v>
      </c>
      <c r="K1504" s="292">
        <v>1</v>
      </c>
    </row>
    <row r="1505" spans="1:11" ht="15" customHeight="1" x14ac:dyDescent="0.4">
      <c r="A1505" s="23" t="str">
        <v>反復性うつ病性障害</v>
      </c>
      <c r="B1505" s="23" t="str">
        <v>シート8　（シート9～10には記入しない）</v>
      </c>
      <c r="C1505" s="24" t="str">
        <v>精神障害</v>
      </c>
      <c r="D1505" s="24" t="str">
        <v>気分障害</v>
      </c>
      <c r="G1505" s="31" t="s">
        <v>1240</v>
      </c>
      <c r="H1505" s="24" t="s">
        <v>2246</v>
      </c>
      <c r="I1505" s="32" t="s">
        <v>1617</v>
      </c>
      <c r="J1505" s="23" t="s">
        <v>521</v>
      </c>
      <c r="K1505" s="292">
        <v>1</v>
      </c>
    </row>
    <row r="1506" spans="1:11" ht="15" customHeight="1" x14ac:dyDescent="0.4">
      <c r="A1506" s="23" t="str">
        <v>抑うつ障害</v>
      </c>
      <c r="B1506" s="23" t="str">
        <v>シート8　（シート9～10には記入しない）</v>
      </c>
      <c r="C1506" s="24" t="str">
        <v>精神障害</v>
      </c>
      <c r="D1506" s="24" t="str">
        <v>気分障害</v>
      </c>
      <c r="G1506" s="31" t="s">
        <v>1392</v>
      </c>
      <c r="H1506" s="24" t="s">
        <v>2246</v>
      </c>
      <c r="I1506" s="32" t="s">
        <v>1617</v>
      </c>
      <c r="J1506" s="23" t="s">
        <v>521</v>
      </c>
      <c r="K1506" s="292">
        <v>1</v>
      </c>
    </row>
    <row r="1507" spans="1:11" ht="15" customHeight="1" x14ac:dyDescent="0.4">
      <c r="A1507" s="23" t="str">
        <v>躁うつ病</v>
      </c>
      <c r="B1507" s="23" t="str">
        <v>シート8　（シート9～10には記入しない）</v>
      </c>
      <c r="C1507" s="24" t="str">
        <v>精神障害</v>
      </c>
      <c r="D1507" s="24" t="str">
        <v>気分障害</v>
      </c>
      <c r="G1507" s="31" t="s">
        <v>1435</v>
      </c>
      <c r="H1507" s="24" t="s">
        <v>2246</v>
      </c>
      <c r="I1507" s="32" t="s">
        <v>1617</v>
      </c>
      <c r="J1507" s="23" t="s">
        <v>521</v>
      </c>
      <c r="K1507" s="292">
        <v>1</v>
      </c>
    </row>
    <row r="1508" spans="1:11" ht="15" customHeight="1" x14ac:dyDescent="0.4">
      <c r="A1508" s="23" t="str">
        <v>躁病</v>
      </c>
      <c r="B1508" s="23" t="str">
        <v>シート8　（シート9～10には記入しない）</v>
      </c>
      <c r="C1508" s="24" t="str">
        <v>精神障害</v>
      </c>
      <c r="D1508" s="24" t="str">
        <v>気分障害</v>
      </c>
      <c r="G1508" s="31" t="s">
        <v>1436</v>
      </c>
      <c r="H1508" s="24" t="s">
        <v>2246</v>
      </c>
      <c r="I1508" s="32" t="s">
        <v>1617</v>
      </c>
      <c r="J1508" s="23" t="s">
        <v>521</v>
      </c>
      <c r="K1508" s="292">
        <v>1</v>
      </c>
    </row>
    <row r="1509" spans="1:11" ht="15" customHeight="1" x14ac:dyDescent="0.4">
      <c r="A1509" s="23" t="str">
        <v>躁病エピソード</v>
      </c>
      <c r="B1509" s="23" t="str">
        <v>シート8　（シート9～10には記入しない）</v>
      </c>
      <c r="C1509" s="24" t="str">
        <v>精神障害</v>
      </c>
      <c r="D1509" s="24" t="str">
        <v>気分障害</v>
      </c>
      <c r="G1509" s="31" t="s">
        <v>1437</v>
      </c>
      <c r="H1509" s="24" t="s">
        <v>2246</v>
      </c>
      <c r="I1509" s="32" t="s">
        <v>1617</v>
      </c>
      <c r="J1509" s="23" t="s">
        <v>521</v>
      </c>
      <c r="K1509" s="292">
        <v>1</v>
      </c>
    </row>
    <row r="1510" spans="1:11" ht="15" customHeight="1" x14ac:dyDescent="0.4">
      <c r="A1510" s="23" t="str">
        <v>気分変調症</v>
      </c>
      <c r="B1510" s="23" t="str">
        <v>シート8　（シート9～10には記入しない）</v>
      </c>
      <c r="C1510" s="24" t="str">
        <v>精神障害</v>
      </c>
      <c r="D1510" s="24" t="str">
        <v>気分障害</v>
      </c>
      <c r="G1510" s="31" t="s">
        <v>2537</v>
      </c>
      <c r="H1510" s="24" t="s">
        <v>2246</v>
      </c>
      <c r="I1510" s="32" t="s">
        <v>1617</v>
      </c>
      <c r="J1510" s="23" t="s">
        <v>521</v>
      </c>
      <c r="K1510" s="292">
        <v>1</v>
      </c>
    </row>
    <row r="1511" spans="1:11" ht="15" customHeight="1" x14ac:dyDescent="0.4">
      <c r="A1511" s="23" t="str">
        <v>気分循環性障害</v>
      </c>
      <c r="B1511" s="23" t="str">
        <v>シート8　（シート9～10には記入しない）</v>
      </c>
      <c r="C1511" s="24" t="str">
        <v>精神障害</v>
      </c>
      <c r="D1511" s="24" t="str">
        <v>気分障害</v>
      </c>
      <c r="G1511" s="31" t="s">
        <v>2538</v>
      </c>
      <c r="H1511" s="24" t="s">
        <v>2246</v>
      </c>
      <c r="I1511" s="32" t="s">
        <v>2529</v>
      </c>
      <c r="J1511" s="23" t="s">
        <v>521</v>
      </c>
      <c r="K1511" s="292">
        <v>1</v>
      </c>
    </row>
    <row r="1512" spans="1:11" ht="15" customHeight="1" x14ac:dyDescent="0.4">
      <c r="A1512" s="23" t="str">
        <v>重篤気分変調症</v>
      </c>
      <c r="B1512" s="23" t="str">
        <v>シート8　（シート9～10には記入しない）</v>
      </c>
      <c r="C1512" s="24" t="str">
        <v>精神障害</v>
      </c>
      <c r="D1512" s="24" t="str">
        <v>気分障害</v>
      </c>
      <c r="G1512" s="31" t="s">
        <v>2539</v>
      </c>
      <c r="H1512" s="24" t="s">
        <v>2246</v>
      </c>
      <c r="I1512" s="32" t="s">
        <v>2529</v>
      </c>
      <c r="J1512" s="23" t="s">
        <v>521</v>
      </c>
      <c r="K1512" s="292">
        <v>1</v>
      </c>
    </row>
    <row r="1513" spans="1:11" ht="15" customHeight="1" x14ac:dyDescent="0.4">
      <c r="A1513" s="23" t="str">
        <v>持続性抑うつ障害</v>
      </c>
      <c r="B1513" s="23" t="str">
        <v>シート8　（シート9～10には記入しない）</v>
      </c>
      <c r="C1513" s="24" t="str">
        <v>精神障害</v>
      </c>
      <c r="D1513" s="24" t="str">
        <v>気分障害</v>
      </c>
      <c r="G1513" s="24" t="s">
        <v>2540</v>
      </c>
      <c r="H1513" s="24" t="s">
        <v>2246</v>
      </c>
      <c r="I1513" s="32" t="s">
        <v>2529</v>
      </c>
      <c r="J1513" s="23" t="s">
        <v>521</v>
      </c>
      <c r="K1513" s="292">
        <v>1</v>
      </c>
    </row>
    <row r="1514" spans="1:11" ht="15" customHeight="1" x14ac:dyDescent="0.4">
      <c r="A1514" s="23" t="str">
        <v>双極Ⅰ型障害</v>
      </c>
      <c r="B1514" s="23" t="str">
        <v>シート8　（シート9～10には記入しない）</v>
      </c>
      <c r="C1514" s="24" t="str">
        <v>精神障害</v>
      </c>
      <c r="D1514" s="24" t="str">
        <v>気分障害</v>
      </c>
      <c r="G1514" s="31" t="s">
        <v>2541</v>
      </c>
      <c r="H1514" s="24" t="s">
        <v>2246</v>
      </c>
      <c r="I1514" s="31" t="s">
        <v>2529</v>
      </c>
      <c r="J1514" s="23" t="s">
        <v>521</v>
      </c>
      <c r="K1514" s="292">
        <v>1</v>
      </c>
    </row>
    <row r="1515" spans="1:11" ht="15" customHeight="1" x14ac:dyDescent="0.4">
      <c r="A1515" s="23" t="str">
        <v>双極Ⅱ型障害</v>
      </c>
      <c r="B1515" s="23" t="str">
        <v>シート8　（シート9～10には記入しない）</v>
      </c>
      <c r="C1515" s="24" t="str">
        <v>精神障害</v>
      </c>
      <c r="D1515" s="24" t="str">
        <v>気分障害</v>
      </c>
      <c r="G1515" s="31" t="s">
        <v>2542</v>
      </c>
      <c r="H1515" s="24" t="s">
        <v>2246</v>
      </c>
      <c r="I1515" s="32" t="s">
        <v>2529</v>
      </c>
      <c r="J1515" s="23" t="s">
        <v>521</v>
      </c>
      <c r="K1515" s="292">
        <v>1</v>
      </c>
    </row>
    <row r="1516" spans="1:11" ht="15" customHeight="1" x14ac:dyDescent="0.4">
      <c r="A1516" s="23" t="str">
        <v>PTSD</v>
      </c>
      <c r="B1516" s="23" t="str">
        <v>シート8　（シート9～10には記入しない）</v>
      </c>
      <c r="C1516" s="24" t="str">
        <v>精神障害</v>
      </c>
      <c r="D1516" s="24" t="str">
        <v>神経症性障害等</v>
      </c>
      <c r="G1516" s="31" t="s">
        <v>1857</v>
      </c>
      <c r="H1516" s="24" t="s">
        <v>2246</v>
      </c>
      <c r="I1516" s="32" t="s">
        <v>1617</v>
      </c>
      <c r="J1516" s="23" t="s">
        <v>1619</v>
      </c>
      <c r="K1516" s="292">
        <v>1</v>
      </c>
    </row>
    <row r="1517" spans="1:11" ht="15" customHeight="1" x14ac:dyDescent="0.4">
      <c r="A1517" s="23" t="str">
        <v>複雑性PTSD</v>
      </c>
      <c r="B1517" s="23" t="str">
        <v>シート8　（シート9～10には記入しない）</v>
      </c>
      <c r="C1517" s="24" t="str">
        <v>精神障害</v>
      </c>
      <c r="D1517" s="24" t="str">
        <v>神経症性障害等</v>
      </c>
      <c r="G1517" s="33" t="s">
        <v>2953</v>
      </c>
      <c r="H1517" s="33" t="s">
        <v>2246</v>
      </c>
      <c r="I1517" s="294" t="s">
        <v>2529</v>
      </c>
      <c r="J1517" s="30" t="s">
        <v>1619</v>
      </c>
      <c r="K1517" s="293">
        <v>1</v>
      </c>
    </row>
    <row r="1518" spans="1:11" ht="15" customHeight="1" x14ac:dyDescent="0.4">
      <c r="A1518" s="23" t="str">
        <v>パニック発作</v>
      </c>
      <c r="B1518" s="23" t="str">
        <v>シート8　（シート9～10には記入しない）</v>
      </c>
      <c r="C1518" s="24" t="str">
        <v>精神障害</v>
      </c>
      <c r="D1518" s="24" t="str">
        <v>神経症性障害等</v>
      </c>
      <c r="G1518" s="31" t="s">
        <v>272</v>
      </c>
      <c r="H1518" s="24" t="s">
        <v>2246</v>
      </c>
      <c r="I1518" s="32" t="s">
        <v>2522</v>
      </c>
      <c r="J1518" s="23" t="s">
        <v>2543</v>
      </c>
      <c r="K1518" s="292">
        <v>1</v>
      </c>
    </row>
    <row r="1519" spans="1:11" ht="15" customHeight="1" x14ac:dyDescent="0.4">
      <c r="A1519" s="23" t="str">
        <v>心理的外傷後ストレス障害</v>
      </c>
      <c r="B1519" s="23" t="str">
        <v>シート8　（シート9～10には記入しない）</v>
      </c>
      <c r="C1519" s="24" t="str">
        <v>精神障害</v>
      </c>
      <c r="D1519" s="24" t="str">
        <v>神経症性障害等</v>
      </c>
      <c r="G1519" s="31" t="s">
        <v>2544</v>
      </c>
      <c r="H1519" s="24" t="s">
        <v>2246</v>
      </c>
      <c r="I1519" s="32" t="s">
        <v>1617</v>
      </c>
      <c r="J1519" s="23" t="s">
        <v>1619</v>
      </c>
      <c r="K1519" s="292">
        <v>1</v>
      </c>
    </row>
    <row r="1520" spans="1:11" ht="15" customHeight="1" x14ac:dyDescent="0.4">
      <c r="A1520" s="23" t="str">
        <v>社会不安障害</v>
      </c>
      <c r="B1520" s="23" t="str">
        <v>シート8　（シート9～10には記入しない）</v>
      </c>
      <c r="C1520" s="24" t="str">
        <v>精神障害</v>
      </c>
      <c r="D1520" s="24" t="str">
        <v>神経症性障害等</v>
      </c>
      <c r="G1520" s="31" t="s">
        <v>2545</v>
      </c>
      <c r="H1520" s="24" t="s">
        <v>2246</v>
      </c>
      <c r="I1520" s="32" t="s">
        <v>1617</v>
      </c>
      <c r="J1520" s="23" t="s">
        <v>1619</v>
      </c>
      <c r="K1520" s="292">
        <v>1</v>
      </c>
    </row>
    <row r="1521" spans="1:11" ht="15" customHeight="1" x14ac:dyDescent="0.4">
      <c r="A1521" s="23" t="str">
        <v>パニック障害</v>
      </c>
      <c r="B1521" s="23" t="str">
        <v>シート8　（シート9～10には記入しない）</v>
      </c>
      <c r="C1521" s="24" t="str">
        <v>精神障害</v>
      </c>
      <c r="D1521" s="24" t="str">
        <v>神経症性障害等</v>
      </c>
      <c r="G1521" s="31" t="s">
        <v>2546</v>
      </c>
      <c r="H1521" s="24" t="s">
        <v>2246</v>
      </c>
      <c r="I1521" s="32" t="s">
        <v>1617</v>
      </c>
      <c r="J1521" s="23" t="s">
        <v>1619</v>
      </c>
      <c r="K1521" s="292">
        <v>1</v>
      </c>
    </row>
    <row r="1522" spans="1:11" ht="15" customHeight="1" x14ac:dyDescent="0.4">
      <c r="A1522" s="23" t="str">
        <v>広場恐怖</v>
      </c>
      <c r="B1522" s="23" t="str">
        <v>シート8　（シート9～10には記入しない）</v>
      </c>
      <c r="C1522" s="24" t="str">
        <v>精神障害</v>
      </c>
      <c r="D1522" s="24" t="str">
        <v>神経症性障害等</v>
      </c>
      <c r="G1522" s="31" t="s">
        <v>2547</v>
      </c>
      <c r="H1522" s="24" t="s">
        <v>2246</v>
      </c>
      <c r="I1522" s="32" t="s">
        <v>1617</v>
      </c>
      <c r="J1522" s="23" t="s">
        <v>1619</v>
      </c>
      <c r="K1522" s="292">
        <v>1</v>
      </c>
    </row>
    <row r="1523" spans="1:11" ht="15" customHeight="1" x14ac:dyDescent="0.4">
      <c r="A1523" s="23" t="str">
        <v>広場恐怖症</v>
      </c>
      <c r="B1523" s="23" t="str">
        <v>シート8　（シート9～10には記入しない）</v>
      </c>
      <c r="C1523" s="24" t="str">
        <v>精神障害</v>
      </c>
      <c r="D1523" s="24" t="str">
        <v>神経症性障害等</v>
      </c>
      <c r="G1523" s="31" t="s">
        <v>2548</v>
      </c>
      <c r="H1523" s="24" t="s">
        <v>2246</v>
      </c>
      <c r="I1523" s="32" t="s">
        <v>1617</v>
      </c>
      <c r="J1523" s="23" t="s">
        <v>1619</v>
      </c>
      <c r="K1523" s="292">
        <v>1</v>
      </c>
    </row>
    <row r="1524" spans="1:11" ht="15" customHeight="1" x14ac:dyDescent="0.4">
      <c r="A1524" s="23" t="str">
        <v>解離性障害</v>
      </c>
      <c r="B1524" s="23" t="str">
        <v>シート8　（シート9～10には記入しない）</v>
      </c>
      <c r="C1524" s="24" t="str">
        <v>精神障害</v>
      </c>
      <c r="D1524" s="24" t="str">
        <v>神経症性障害等</v>
      </c>
      <c r="G1524" s="24" t="s">
        <v>466</v>
      </c>
      <c r="H1524" s="31" t="s">
        <v>2246</v>
      </c>
      <c r="I1524" s="32" t="s">
        <v>1617</v>
      </c>
      <c r="J1524" s="23" t="s">
        <v>1619</v>
      </c>
      <c r="K1524" s="292">
        <v>1</v>
      </c>
    </row>
    <row r="1525" spans="1:11" ht="15" customHeight="1" x14ac:dyDescent="0.4">
      <c r="A1525" s="23" t="str">
        <v>解離性同一性障害</v>
      </c>
      <c r="B1525" s="23" t="str">
        <v>シート8　（シート9～10には記入しない）</v>
      </c>
      <c r="C1525" s="24" t="str">
        <v>精神障害</v>
      </c>
      <c r="D1525" s="24" t="str">
        <v>神経症性障害等</v>
      </c>
      <c r="G1525" s="31" t="s">
        <v>468</v>
      </c>
      <c r="H1525" s="24" t="s">
        <v>2246</v>
      </c>
      <c r="I1525" s="32" t="s">
        <v>1617</v>
      </c>
      <c r="J1525" s="23" t="s">
        <v>1619</v>
      </c>
      <c r="K1525" s="292">
        <v>1</v>
      </c>
    </row>
    <row r="1526" spans="1:11" ht="15" customHeight="1" x14ac:dyDescent="0.4">
      <c r="A1526" s="23" t="str">
        <v>強迫神経症</v>
      </c>
      <c r="B1526" s="23" t="str">
        <v>シート8　（シート9～10には記入しない）</v>
      </c>
      <c r="C1526" s="24" t="str">
        <v>精神障害</v>
      </c>
      <c r="D1526" s="24" t="str">
        <v>神経症性障害等</v>
      </c>
      <c r="G1526" s="31" t="s">
        <v>548</v>
      </c>
      <c r="H1526" s="24" t="s">
        <v>2246</v>
      </c>
      <c r="I1526" s="32" t="s">
        <v>1617</v>
      </c>
      <c r="J1526" s="23" t="s">
        <v>1619</v>
      </c>
      <c r="K1526" s="292">
        <v>1</v>
      </c>
    </row>
    <row r="1527" spans="1:11" ht="15" customHeight="1" x14ac:dyDescent="0.4">
      <c r="A1527" s="23" t="str">
        <v>強迫性障害</v>
      </c>
      <c r="B1527" s="23" t="str">
        <v>シート8　（シート9～10には記入しない）</v>
      </c>
      <c r="C1527" s="24" t="str">
        <v>精神障害</v>
      </c>
      <c r="D1527" s="24" t="str">
        <v>神経症性障害等</v>
      </c>
      <c r="G1527" s="31" t="s">
        <v>549</v>
      </c>
      <c r="H1527" s="24" t="s">
        <v>2246</v>
      </c>
      <c r="I1527" s="32" t="s">
        <v>1617</v>
      </c>
      <c r="J1527" s="23" t="s">
        <v>1619</v>
      </c>
      <c r="K1527" s="292">
        <v>1</v>
      </c>
    </row>
    <row r="1528" spans="1:11" ht="15" customHeight="1" x14ac:dyDescent="0.4">
      <c r="A1528" s="23" t="str">
        <v>自己臭恐怖</v>
      </c>
      <c r="B1528" s="23" t="str">
        <v>シート8　（シート9～10には記入しない）</v>
      </c>
      <c r="C1528" s="24" t="str">
        <v>精神障害</v>
      </c>
      <c r="D1528" s="24" t="str">
        <v>神経症性障害等</v>
      </c>
      <c r="G1528" s="31" t="s">
        <v>739</v>
      </c>
      <c r="H1528" s="24" t="s">
        <v>2246</v>
      </c>
      <c r="I1528" s="32" t="s">
        <v>1617</v>
      </c>
      <c r="J1528" s="23" t="s">
        <v>1619</v>
      </c>
      <c r="K1528" s="292">
        <v>1</v>
      </c>
    </row>
    <row r="1529" spans="1:11" ht="15" customHeight="1" x14ac:dyDescent="0.4">
      <c r="A1529" s="23" t="str">
        <v>自己臭症</v>
      </c>
      <c r="B1529" s="23" t="str">
        <v>シート8　（シート9～10には記入しない）</v>
      </c>
      <c r="C1529" s="24" t="str">
        <v>精神障害</v>
      </c>
      <c r="D1529" s="24" t="str">
        <v>神経症性障害等</v>
      </c>
      <c r="G1529" s="31" t="s">
        <v>740</v>
      </c>
      <c r="H1529" s="24" t="s">
        <v>2246</v>
      </c>
      <c r="I1529" s="32" t="s">
        <v>1617</v>
      </c>
      <c r="J1529" s="23" t="s">
        <v>1619</v>
      </c>
      <c r="K1529" s="292">
        <v>1</v>
      </c>
    </row>
    <row r="1530" spans="1:11" ht="15" customHeight="1" x14ac:dyDescent="0.4">
      <c r="A1530" s="23" t="str">
        <v>社交不安障害</v>
      </c>
      <c r="B1530" s="23" t="str">
        <v>シート8　（シート9～10には記入しない）</v>
      </c>
      <c r="C1530" s="24" t="str">
        <v>精神障害</v>
      </c>
      <c r="D1530" s="24" t="str">
        <v>神経症性障害等</v>
      </c>
      <c r="G1530" s="31" t="s">
        <v>2549</v>
      </c>
      <c r="H1530" s="24" t="s">
        <v>2246</v>
      </c>
      <c r="I1530" s="32" t="s">
        <v>1617</v>
      </c>
      <c r="J1530" s="23" t="s">
        <v>1619</v>
      </c>
      <c r="K1530" s="292">
        <v>1</v>
      </c>
    </row>
    <row r="1531" spans="1:11" ht="15" customHeight="1" x14ac:dyDescent="0.4">
      <c r="A1531" s="23" t="str">
        <v>醜形恐怖症</v>
      </c>
      <c r="B1531" s="23" t="str">
        <v>シート8　（シート9～10には記入しない）</v>
      </c>
      <c r="C1531" s="24" t="str">
        <v>精神障害</v>
      </c>
      <c r="D1531" s="24" t="str">
        <v>神経症性障害等</v>
      </c>
      <c r="G1531" s="31" t="s">
        <v>777</v>
      </c>
      <c r="H1531" s="24" t="s">
        <v>2246</v>
      </c>
      <c r="I1531" s="32" t="s">
        <v>1617</v>
      </c>
      <c r="J1531" s="23" t="s">
        <v>1619</v>
      </c>
      <c r="K1531" s="292">
        <v>1</v>
      </c>
    </row>
    <row r="1532" spans="1:11" ht="15" customHeight="1" x14ac:dyDescent="0.4">
      <c r="A1532" s="23" t="str">
        <v>重度ストレス反応</v>
      </c>
      <c r="B1532" s="23" t="str">
        <v>シート8　（シート9～10には記入しない）</v>
      </c>
      <c r="C1532" s="24" t="str">
        <v>精神障害</v>
      </c>
      <c r="D1532" s="24" t="str">
        <v>神経症性障害等</v>
      </c>
      <c r="G1532" s="24" t="s">
        <v>783</v>
      </c>
      <c r="H1532" s="24" t="s">
        <v>2246</v>
      </c>
      <c r="I1532" s="32" t="s">
        <v>1617</v>
      </c>
      <c r="J1532" s="23" t="s">
        <v>1619</v>
      </c>
      <c r="K1532" s="292">
        <v>1</v>
      </c>
    </row>
    <row r="1533" spans="1:11" ht="15" customHeight="1" x14ac:dyDescent="0.4">
      <c r="A1533" s="23" t="str">
        <v>神経衰弱</v>
      </c>
      <c r="B1533" s="23" t="str">
        <v>シート8　（シート9～10には記入しない）</v>
      </c>
      <c r="C1533" s="24" t="str">
        <v>精神障害</v>
      </c>
      <c r="D1533" s="24" t="str">
        <v>神経症性障害等</v>
      </c>
      <c r="G1533" s="31" t="s">
        <v>857</v>
      </c>
      <c r="H1533" s="24" t="s">
        <v>2246</v>
      </c>
      <c r="I1533" s="32" t="s">
        <v>1617</v>
      </c>
      <c r="J1533" s="23" t="s">
        <v>1619</v>
      </c>
      <c r="K1533" s="292">
        <v>1</v>
      </c>
    </row>
    <row r="1534" spans="1:11" ht="15" customHeight="1" x14ac:dyDescent="0.4">
      <c r="A1534" s="23" t="str">
        <v>身体表現性障害</v>
      </c>
      <c r="B1534" s="23" t="str">
        <v>シート8　（シート9～10には記入しない）</v>
      </c>
      <c r="C1534" s="24" t="str">
        <v>精神障害</v>
      </c>
      <c r="D1534" s="24" t="str">
        <v>神経症性障害等</v>
      </c>
      <c r="G1534" s="24" t="s">
        <v>874</v>
      </c>
      <c r="H1534" s="24" t="s">
        <v>2246</v>
      </c>
      <c r="I1534" s="32" t="s">
        <v>1617</v>
      </c>
      <c r="J1534" s="23" t="s">
        <v>1619</v>
      </c>
      <c r="K1534" s="292">
        <v>1</v>
      </c>
    </row>
    <row r="1535" spans="1:11" ht="15" customHeight="1" x14ac:dyDescent="0.4">
      <c r="A1535" s="23" t="str">
        <v>身体化障害</v>
      </c>
      <c r="B1535" s="23" t="str">
        <v>シート8　（シート9～10には記入しない）</v>
      </c>
      <c r="C1535" s="24" t="str">
        <v>精神障害</v>
      </c>
      <c r="D1535" s="24" t="str">
        <v>神経症性障害等</v>
      </c>
      <c r="G1535" s="33" t="s">
        <v>2954</v>
      </c>
      <c r="H1535" s="33" t="s">
        <v>2246</v>
      </c>
      <c r="I1535" s="294" t="s">
        <v>1617</v>
      </c>
      <c r="J1535" s="30" t="s">
        <v>1619</v>
      </c>
      <c r="K1535" s="293">
        <v>1</v>
      </c>
    </row>
    <row r="1536" spans="1:11" ht="15" customHeight="1" x14ac:dyDescent="0.4">
      <c r="A1536" s="23" t="str">
        <v>対人恐怖</v>
      </c>
      <c r="B1536" s="23" t="str">
        <v>シート8　（シート9～10には記入しない）</v>
      </c>
      <c r="C1536" s="24" t="str">
        <v>精神障害</v>
      </c>
      <c r="D1536" s="24" t="str">
        <v>神経症性障害等</v>
      </c>
      <c r="G1536" s="31" t="s">
        <v>1055</v>
      </c>
      <c r="H1536" s="24" t="s">
        <v>2246</v>
      </c>
      <c r="I1536" s="32" t="s">
        <v>1617</v>
      </c>
      <c r="J1536" s="23" t="s">
        <v>1619</v>
      </c>
      <c r="K1536" s="292">
        <v>1</v>
      </c>
    </row>
    <row r="1537" spans="1:11" ht="15" customHeight="1" x14ac:dyDescent="0.4">
      <c r="A1537" s="23" t="str">
        <v>対人恐怖症</v>
      </c>
      <c r="B1537" s="23" t="str">
        <v>シート8　（シート9～10には記入しない）</v>
      </c>
      <c r="C1537" s="24" t="str">
        <v>精神障害</v>
      </c>
      <c r="D1537" s="24" t="str">
        <v>神経症性障害等</v>
      </c>
      <c r="G1537" s="31" t="s">
        <v>1056</v>
      </c>
      <c r="H1537" s="24" t="s">
        <v>2246</v>
      </c>
      <c r="I1537" s="32" t="s">
        <v>1617</v>
      </c>
      <c r="J1537" s="23" t="s">
        <v>1619</v>
      </c>
      <c r="K1537" s="292">
        <v>1</v>
      </c>
    </row>
    <row r="1538" spans="1:11" ht="15" customHeight="1" x14ac:dyDescent="0.4">
      <c r="A1538" s="23" t="str">
        <v>適応障害</v>
      </c>
      <c r="B1538" s="23" t="str">
        <v>シート8　（シート9～10には記入しない）</v>
      </c>
      <c r="C1538" s="24" t="str">
        <v>精神障害</v>
      </c>
      <c r="D1538" s="24" t="str">
        <v>神経症性障害等</v>
      </c>
      <c r="G1538" s="31" t="s">
        <v>1124</v>
      </c>
      <c r="H1538" s="24" t="s">
        <v>2246</v>
      </c>
      <c r="I1538" s="32" t="s">
        <v>1617</v>
      </c>
      <c r="J1538" s="23" t="s">
        <v>1619</v>
      </c>
      <c r="K1538" s="292">
        <v>1</v>
      </c>
    </row>
    <row r="1539" spans="1:11" ht="15" customHeight="1" x14ac:dyDescent="0.4">
      <c r="A1539" s="23" t="str">
        <v>転換性障害</v>
      </c>
      <c r="B1539" s="23" t="str">
        <v>シート8　（シート9～10には記入しない）</v>
      </c>
      <c r="C1539" s="24" t="str">
        <v>精神障害</v>
      </c>
      <c r="D1539" s="24" t="str">
        <v>神経症性障害等</v>
      </c>
      <c r="G1539" s="31" t="s">
        <v>1129</v>
      </c>
      <c r="H1539" s="24" t="s">
        <v>2246</v>
      </c>
      <c r="I1539" s="32" t="s">
        <v>1617</v>
      </c>
      <c r="J1539" s="23" t="s">
        <v>1619</v>
      </c>
      <c r="K1539" s="292">
        <v>1</v>
      </c>
    </row>
    <row r="1540" spans="1:11" ht="15" customHeight="1" x14ac:dyDescent="0.4">
      <c r="A1540" s="23" t="str">
        <v>不安症</v>
      </c>
      <c r="B1540" s="23" t="str">
        <v>シート8　（シート9～10には記入しない）</v>
      </c>
      <c r="C1540" s="24" t="str">
        <v>精神障害</v>
      </c>
      <c r="D1540" s="24" t="str">
        <v>神経症性障害等</v>
      </c>
      <c r="G1540" s="24" t="s">
        <v>1268</v>
      </c>
      <c r="H1540" s="24" t="s">
        <v>2246</v>
      </c>
      <c r="I1540" s="32" t="s">
        <v>1617</v>
      </c>
      <c r="J1540" s="23" t="s">
        <v>1619</v>
      </c>
      <c r="K1540" s="292">
        <v>1</v>
      </c>
    </row>
    <row r="1541" spans="1:11" ht="15" customHeight="1" x14ac:dyDescent="0.4">
      <c r="A1541" s="23" t="str">
        <v>不安障害</v>
      </c>
      <c r="B1541" s="23" t="str">
        <v>シート8　（シート9～10には記入しない）</v>
      </c>
      <c r="C1541" s="24" t="str">
        <v>精神障害</v>
      </c>
      <c r="D1541" s="24" t="str">
        <v>神経症性障害等</v>
      </c>
      <c r="G1541" s="31" t="s">
        <v>1269</v>
      </c>
      <c r="H1541" s="24" t="s">
        <v>2246</v>
      </c>
      <c r="I1541" s="32" t="s">
        <v>1617</v>
      </c>
      <c r="J1541" s="23" t="s">
        <v>1619</v>
      </c>
      <c r="K1541" s="292">
        <v>1</v>
      </c>
    </row>
    <row r="1542" spans="1:11" ht="15" customHeight="1" x14ac:dyDescent="0.4">
      <c r="A1542" s="23" t="str">
        <v>不安神経症</v>
      </c>
      <c r="B1542" s="23" t="str">
        <v>シート8　（シート9～10には記入しない）</v>
      </c>
      <c r="C1542" s="24" t="str">
        <v>精神障害</v>
      </c>
      <c r="D1542" s="24" t="str">
        <v>神経症性障害等</v>
      </c>
      <c r="G1542" s="31" t="s">
        <v>1270</v>
      </c>
      <c r="H1542" s="24" t="s">
        <v>2246</v>
      </c>
      <c r="I1542" s="32" t="s">
        <v>1617</v>
      </c>
      <c r="J1542" s="23" t="s">
        <v>1619</v>
      </c>
      <c r="K1542" s="292">
        <v>1</v>
      </c>
    </row>
    <row r="1543" spans="1:11" ht="15" customHeight="1" x14ac:dyDescent="0.4">
      <c r="A1543" s="23" t="str">
        <v>脇見恐怖</v>
      </c>
      <c r="B1543" s="23" t="str">
        <v>シート8　（シート9～10には記入しない）</v>
      </c>
      <c r="C1543" s="24" t="str">
        <v>精神障害</v>
      </c>
      <c r="D1543" s="24" t="str">
        <v>神経症性障害等</v>
      </c>
      <c r="G1543" s="31" t="s">
        <v>2550</v>
      </c>
      <c r="H1543" s="24" t="s">
        <v>2246</v>
      </c>
      <c r="I1543" s="32" t="s">
        <v>1617</v>
      </c>
      <c r="J1543" s="23" t="s">
        <v>1619</v>
      </c>
      <c r="K1543" s="292">
        <v>1</v>
      </c>
    </row>
    <row r="1544" spans="1:11" ht="15" customHeight="1" x14ac:dyDescent="0.4">
      <c r="A1544" s="23" t="str">
        <v>SAD</v>
      </c>
      <c r="B1544" s="23" t="str">
        <v>シート8　（シート9～10には記入しない）</v>
      </c>
      <c r="C1544" s="24" t="str">
        <v>精神障害</v>
      </c>
      <c r="D1544" s="24" t="str">
        <v>神経症性障害等</v>
      </c>
      <c r="G1544" s="31" t="s">
        <v>1655</v>
      </c>
      <c r="H1544" s="24" t="s">
        <v>2246</v>
      </c>
      <c r="I1544" s="31" t="s">
        <v>1617</v>
      </c>
      <c r="J1544" s="23" t="s">
        <v>1619</v>
      </c>
      <c r="K1544" s="292">
        <v>1</v>
      </c>
    </row>
    <row r="1545" spans="1:11" ht="15" customHeight="1" x14ac:dyDescent="0.4">
      <c r="A1545" s="23" t="str">
        <v>ため込み症</v>
      </c>
      <c r="B1545" s="23" t="str">
        <v>シート8　（シート9～10には記入しない）</v>
      </c>
      <c r="C1545" s="24" t="str">
        <v>精神障害</v>
      </c>
      <c r="D1545" s="24" t="str">
        <v>神経症性障害等</v>
      </c>
      <c r="G1545" s="31" t="s">
        <v>2551</v>
      </c>
      <c r="H1545" s="24" t="s">
        <v>2246</v>
      </c>
      <c r="I1545" s="32" t="s">
        <v>1617</v>
      </c>
      <c r="J1545" s="23" t="s">
        <v>1619</v>
      </c>
      <c r="K1545" s="292">
        <v>1</v>
      </c>
    </row>
    <row r="1546" spans="1:11" ht="15" customHeight="1" x14ac:dyDescent="0.4">
      <c r="A1546" s="23" t="str">
        <v>溜め込み症</v>
      </c>
      <c r="B1546" s="23" t="str">
        <v>シート8　（シート9～10には記入しない）</v>
      </c>
      <c r="C1546" s="24" t="str">
        <v>精神障害</v>
      </c>
      <c r="D1546" s="24" t="str">
        <v>神経症性障害等</v>
      </c>
      <c r="G1546" s="31" t="s">
        <v>2552</v>
      </c>
      <c r="H1546" s="24" t="s">
        <v>2246</v>
      </c>
      <c r="I1546" s="32" t="s">
        <v>1617</v>
      </c>
      <c r="J1546" s="23" t="s">
        <v>1619</v>
      </c>
      <c r="K1546" s="292">
        <v>1</v>
      </c>
    </row>
    <row r="1547" spans="1:11" ht="15" customHeight="1" x14ac:dyDescent="0.4">
      <c r="A1547" s="23" t="str">
        <v>タナトフォビア</v>
      </c>
      <c r="B1547" s="23" t="str">
        <v>シート8　（シート9～10には記入しない）</v>
      </c>
      <c r="C1547" s="24" t="str">
        <v>精神障害</v>
      </c>
      <c r="D1547" s="24" t="str">
        <v>神経症性障害等</v>
      </c>
      <c r="G1547" s="31" t="s">
        <v>1657</v>
      </c>
      <c r="H1547" s="24" t="s">
        <v>2246</v>
      </c>
      <c r="I1547" s="32" t="s">
        <v>1617</v>
      </c>
      <c r="J1547" s="23" t="s">
        <v>1619</v>
      </c>
      <c r="K1547" s="292">
        <v>1</v>
      </c>
    </row>
    <row r="1548" spans="1:11" ht="15" customHeight="1" x14ac:dyDescent="0.4">
      <c r="A1548" s="23" t="str">
        <v>死恐怖症</v>
      </c>
      <c r="B1548" s="23" t="str">
        <v>シート8　（シート9～10には記入しない）</v>
      </c>
      <c r="C1548" s="24" t="str">
        <v>精神障害</v>
      </c>
      <c r="D1548" s="24" t="str">
        <v>神経症性障害等</v>
      </c>
      <c r="G1548" s="31" t="s">
        <v>2553</v>
      </c>
      <c r="H1548" s="24" t="s">
        <v>2246</v>
      </c>
      <c r="I1548" s="32" t="s">
        <v>1617</v>
      </c>
      <c r="J1548" s="23" t="s">
        <v>1619</v>
      </c>
      <c r="K1548" s="292">
        <v>1</v>
      </c>
    </row>
    <row r="1549" spans="1:11" ht="15" customHeight="1" x14ac:dyDescent="0.4">
      <c r="A1549" s="23" t="str">
        <v>ストレス性高体温症</v>
      </c>
      <c r="B1549" s="23" t="str">
        <v>シート8　（シート9～10には記入しない）</v>
      </c>
      <c r="C1549" s="24" t="str">
        <v>精神障害</v>
      </c>
      <c r="D1549" s="24" t="str">
        <v>神経症性障害等</v>
      </c>
      <c r="G1549" s="31" t="s">
        <v>2554</v>
      </c>
      <c r="H1549" s="24" t="s">
        <v>2246</v>
      </c>
      <c r="I1549" s="31" t="s">
        <v>1617</v>
      </c>
      <c r="J1549" s="23" t="s">
        <v>1619</v>
      </c>
      <c r="K1549" s="292">
        <v>1</v>
      </c>
    </row>
    <row r="1550" spans="1:11" ht="15" customHeight="1" x14ac:dyDescent="0.4">
      <c r="A1550" s="23" t="str">
        <v>社交不安症</v>
      </c>
      <c r="B1550" s="23" t="str">
        <v>シート8　（シート9～10には記入しない）</v>
      </c>
      <c r="C1550" s="24" t="str">
        <v>精神障害</v>
      </c>
      <c r="D1550" s="24" t="str">
        <v>神経症性障害等</v>
      </c>
      <c r="G1550" s="31" t="s">
        <v>2555</v>
      </c>
      <c r="H1550" s="24" t="s">
        <v>2246</v>
      </c>
      <c r="I1550" s="31" t="s">
        <v>2529</v>
      </c>
      <c r="J1550" s="23" t="s">
        <v>1619</v>
      </c>
      <c r="K1550" s="292">
        <v>1</v>
      </c>
    </row>
    <row r="1551" spans="1:11" ht="15" customHeight="1" x14ac:dyDescent="0.4">
      <c r="A1551" s="23" t="str">
        <v>パニック症</v>
      </c>
      <c r="B1551" s="23" t="str">
        <v>シート8　（シート9～10には記入しない）</v>
      </c>
      <c r="C1551" s="24" t="str">
        <v>精神障害</v>
      </c>
      <c r="D1551" s="24" t="str">
        <v>神経症性障害等</v>
      </c>
      <c r="G1551" s="31" t="s">
        <v>2556</v>
      </c>
      <c r="H1551" s="24" t="s">
        <v>2246</v>
      </c>
      <c r="I1551" s="32" t="s">
        <v>2529</v>
      </c>
      <c r="J1551" s="23" t="s">
        <v>1619</v>
      </c>
      <c r="K1551" s="292">
        <v>1</v>
      </c>
    </row>
    <row r="1552" spans="1:11" ht="15" customHeight="1" x14ac:dyDescent="0.4">
      <c r="A1552" s="23" t="str">
        <v>強迫症</v>
      </c>
      <c r="B1552" s="23" t="str">
        <v>シート8　（シート9～10には記入しない）</v>
      </c>
      <c r="C1552" s="24" t="str">
        <v>精神障害</v>
      </c>
      <c r="D1552" s="24" t="str">
        <v>神経症性障害等</v>
      </c>
      <c r="G1552" s="24" t="s">
        <v>2557</v>
      </c>
      <c r="H1552" s="24" t="s">
        <v>2246</v>
      </c>
      <c r="I1552" s="32" t="s">
        <v>2529</v>
      </c>
      <c r="J1552" s="23" t="s">
        <v>1619</v>
      </c>
      <c r="K1552" s="292">
        <v>1</v>
      </c>
    </row>
    <row r="1553" spans="1:11" ht="15" customHeight="1" x14ac:dyDescent="0.4">
      <c r="A1553" s="23" t="str">
        <v>ためこみ症</v>
      </c>
      <c r="B1553" s="23" t="str">
        <v>シート8　（シート9～10には記入しない）</v>
      </c>
      <c r="C1553" s="24" t="str">
        <v>精神障害</v>
      </c>
      <c r="D1553" s="24" t="str">
        <v>神経症性障害等</v>
      </c>
      <c r="G1553" s="31" t="s">
        <v>2558</v>
      </c>
      <c r="H1553" s="24" t="s">
        <v>2246</v>
      </c>
      <c r="I1553" s="32" t="s">
        <v>2529</v>
      </c>
      <c r="J1553" s="23" t="s">
        <v>1619</v>
      </c>
      <c r="K1553" s="292">
        <v>1</v>
      </c>
    </row>
    <row r="1554" spans="1:11" ht="15" customHeight="1" x14ac:dyDescent="0.4">
      <c r="A1554" s="23" t="str">
        <v>身体醜形障害</v>
      </c>
      <c r="B1554" s="23" t="str">
        <v>シート8　（シート9～10には記入しない）</v>
      </c>
      <c r="C1554" s="24" t="str">
        <v>精神障害</v>
      </c>
      <c r="D1554" s="24" t="str">
        <v>神経症性障害等</v>
      </c>
      <c r="G1554" s="31" t="s">
        <v>2559</v>
      </c>
      <c r="H1554" s="24" t="s">
        <v>2246</v>
      </c>
      <c r="I1554" s="32" t="s">
        <v>2529</v>
      </c>
      <c r="J1554" s="23" t="s">
        <v>1619</v>
      </c>
      <c r="K1554" s="292">
        <v>1</v>
      </c>
    </row>
    <row r="1555" spans="1:11" ht="15" customHeight="1" x14ac:dyDescent="0.4">
      <c r="A1555" s="23" t="str">
        <v>急性ストレス障害</v>
      </c>
      <c r="B1555" s="23" t="str">
        <v>シート8　（シート9～10には記入しない）</v>
      </c>
      <c r="C1555" s="24" t="str">
        <v>精神障害</v>
      </c>
      <c r="D1555" s="24" t="str">
        <v>神経症性障害等</v>
      </c>
      <c r="G1555" s="31" t="s">
        <v>2560</v>
      </c>
      <c r="H1555" s="24" t="s">
        <v>2246</v>
      </c>
      <c r="I1555" s="32" t="s">
        <v>2529</v>
      </c>
      <c r="J1555" s="23" t="s">
        <v>1619</v>
      </c>
      <c r="K1555" s="292">
        <v>1</v>
      </c>
    </row>
    <row r="1556" spans="1:11" ht="15" customHeight="1" x14ac:dyDescent="0.4">
      <c r="A1556" s="23" t="str">
        <v>解離性同一症</v>
      </c>
      <c r="B1556" s="23" t="str">
        <v>シート8　（シート9～10には記入しない）</v>
      </c>
      <c r="C1556" s="24" t="str">
        <v>精神障害</v>
      </c>
      <c r="D1556" s="24" t="str">
        <v>神経症性障害等</v>
      </c>
      <c r="G1556" s="31" t="s">
        <v>2561</v>
      </c>
      <c r="H1556" s="24" t="s">
        <v>2246</v>
      </c>
      <c r="I1556" s="32" t="s">
        <v>2529</v>
      </c>
      <c r="J1556" s="23" t="s">
        <v>1619</v>
      </c>
      <c r="K1556" s="292">
        <v>1</v>
      </c>
    </row>
    <row r="1557" spans="1:11" ht="15" customHeight="1" x14ac:dyDescent="0.4">
      <c r="A1557" s="23" t="str">
        <v>離人感・現実感消失症</v>
      </c>
      <c r="B1557" s="23" t="str">
        <v>シート8　（シート9～10には記入しない）</v>
      </c>
      <c r="C1557" s="24" t="str">
        <v>精神障害</v>
      </c>
      <c r="D1557" s="24" t="str">
        <v>神経症性障害等</v>
      </c>
      <c r="G1557" s="31" t="s">
        <v>2562</v>
      </c>
      <c r="H1557" s="24" t="s">
        <v>2246</v>
      </c>
      <c r="I1557" s="32" t="s">
        <v>2529</v>
      </c>
      <c r="J1557" s="23" t="s">
        <v>1619</v>
      </c>
      <c r="K1557" s="292">
        <v>1</v>
      </c>
    </row>
    <row r="1558" spans="1:11" ht="15" customHeight="1" x14ac:dyDescent="0.4">
      <c r="A1558" s="23" t="str">
        <v>離人感・現実感消失障害</v>
      </c>
      <c r="B1558" s="23" t="str">
        <v>シート8　（シート9～10には記入しない）</v>
      </c>
      <c r="C1558" s="24" t="str">
        <v>精神障害</v>
      </c>
      <c r="D1558" s="24" t="str">
        <v>神経症性障害等</v>
      </c>
      <c r="G1558" s="31" t="s">
        <v>2563</v>
      </c>
      <c r="H1558" s="24" t="s">
        <v>2246</v>
      </c>
      <c r="I1558" s="31" t="s">
        <v>2529</v>
      </c>
      <c r="J1558" s="23" t="s">
        <v>1619</v>
      </c>
      <c r="K1558" s="292">
        <v>1</v>
      </c>
    </row>
    <row r="1559" spans="1:11" ht="15" customHeight="1" x14ac:dyDescent="0.4">
      <c r="A1559" s="23" t="str">
        <v>身体症状症</v>
      </c>
      <c r="B1559" s="23" t="str">
        <v>シート8　（シート9～10には記入しない）</v>
      </c>
      <c r="C1559" s="24" t="str">
        <v>精神障害</v>
      </c>
      <c r="D1559" s="24" t="str">
        <v>神経症性障害等</v>
      </c>
      <c r="G1559" s="31" t="s">
        <v>2564</v>
      </c>
      <c r="H1559" s="24" t="s">
        <v>2246</v>
      </c>
      <c r="I1559" s="31" t="s">
        <v>2529</v>
      </c>
      <c r="J1559" s="23" t="s">
        <v>1619</v>
      </c>
      <c r="K1559" s="292">
        <v>1</v>
      </c>
    </row>
    <row r="1560" spans="1:11" ht="15" customHeight="1" x14ac:dyDescent="0.4">
      <c r="A1560" s="23" t="str">
        <v>身体表現性自律神経機能不全</v>
      </c>
      <c r="B1560" s="23" t="str">
        <v>シート8　（シート9～10には記入しない）</v>
      </c>
      <c r="C1560" s="24" t="str">
        <v>精神障害</v>
      </c>
      <c r="D1560" s="24" t="str">
        <v>神経症性障害等</v>
      </c>
      <c r="G1560" s="24" t="s">
        <v>2565</v>
      </c>
      <c r="H1560" s="24" t="s">
        <v>2246</v>
      </c>
      <c r="I1560" s="32" t="s">
        <v>2529</v>
      </c>
      <c r="J1560" s="23" t="s">
        <v>1619</v>
      </c>
      <c r="K1560" s="292">
        <v>1</v>
      </c>
    </row>
    <row r="1561" spans="1:11" ht="15" customHeight="1" x14ac:dyDescent="0.4">
      <c r="A1561" s="23" t="str">
        <v>混合性不安抑うつ障害</v>
      </c>
      <c r="B1561" s="23" t="str">
        <v>シート8　（シート9～10には記入しない）</v>
      </c>
      <c r="C1561" s="24" t="str">
        <v>精神障害</v>
      </c>
      <c r="D1561" s="24" t="str">
        <v>神経症性障害等</v>
      </c>
      <c r="G1561" s="31" t="s">
        <v>2566</v>
      </c>
      <c r="H1561" s="24" t="s">
        <v>2246</v>
      </c>
      <c r="I1561" s="32" t="s">
        <v>2529</v>
      </c>
      <c r="J1561" s="23" t="s">
        <v>1619</v>
      </c>
      <c r="K1561" s="292">
        <v>1</v>
      </c>
    </row>
    <row r="1562" spans="1:11" ht="15" customHeight="1" x14ac:dyDescent="0.4">
      <c r="A1562" s="23" t="str">
        <v>恐怖症性不安障害</v>
      </c>
      <c r="B1562" s="23" t="str">
        <v>シート8　（シート9～10には記入しない）</v>
      </c>
      <c r="C1562" s="24" t="str">
        <v>精神障害</v>
      </c>
      <c r="D1562" s="24" t="str">
        <v>神経症性障害等</v>
      </c>
      <c r="G1562" s="24" t="s">
        <v>2567</v>
      </c>
      <c r="H1562" s="24" t="s">
        <v>2246</v>
      </c>
      <c r="I1562" s="32" t="s">
        <v>2529</v>
      </c>
      <c r="J1562" s="23" t="s">
        <v>1619</v>
      </c>
      <c r="K1562" s="292">
        <v>1</v>
      </c>
    </row>
    <row r="1563" spans="1:11" ht="15" customHeight="1" x14ac:dyDescent="0.4">
      <c r="A1563" s="23" t="str">
        <v>空気嚥下症</v>
      </c>
      <c r="B1563" s="23" t="str">
        <v>シート8　（シート9～10には記入しない）</v>
      </c>
      <c r="C1563" s="24" t="str">
        <v>精神障害</v>
      </c>
      <c r="D1563" s="24" t="str">
        <v>神経症性障害等</v>
      </c>
      <c r="G1563" s="24" t="s">
        <v>2795</v>
      </c>
      <c r="H1563" s="24" t="s">
        <v>2246</v>
      </c>
      <c r="I1563" s="32" t="s">
        <v>2529</v>
      </c>
      <c r="J1563" s="23" t="s">
        <v>1619</v>
      </c>
      <c r="K1563" s="292">
        <v>1</v>
      </c>
    </row>
    <row r="1564" spans="1:11" ht="15" customHeight="1" x14ac:dyDescent="0.4">
      <c r="A1564" s="23" t="str">
        <v>吞気症</v>
      </c>
      <c r="B1564" s="23" t="str">
        <v>シート8　（シート9～10には記入しない）</v>
      </c>
      <c r="C1564" s="24" t="str">
        <v>精神障害</v>
      </c>
      <c r="D1564" s="24" t="str">
        <v>神経症性障害等</v>
      </c>
      <c r="G1564" s="24" t="s">
        <v>2796</v>
      </c>
      <c r="H1564" s="24" t="s">
        <v>2246</v>
      </c>
      <c r="I1564" s="32" t="s">
        <v>2529</v>
      </c>
      <c r="J1564" s="23" t="s">
        <v>1619</v>
      </c>
      <c r="K1564" s="292">
        <v>1</v>
      </c>
    </row>
    <row r="1565" spans="1:11" ht="15" customHeight="1" x14ac:dyDescent="0.4">
      <c r="A1565" s="23" t="str">
        <v>機能性神経障害</v>
      </c>
      <c r="B1565" s="23" t="str">
        <v>シート8　（シート9～10には記入しない）</v>
      </c>
      <c r="C1565" s="24" t="str">
        <v>精神障害</v>
      </c>
      <c r="D1565" s="24" t="str">
        <v>神経症性障害等</v>
      </c>
      <c r="G1565" s="33" t="s">
        <v>2955</v>
      </c>
      <c r="H1565" s="33" t="s">
        <v>2246</v>
      </c>
      <c r="I1565" s="294" t="s">
        <v>2529</v>
      </c>
      <c r="J1565" s="30" t="s">
        <v>1619</v>
      </c>
      <c r="K1565" s="293">
        <v>1</v>
      </c>
    </row>
    <row r="1566" spans="1:11" ht="15" customHeight="1" x14ac:dyDescent="0.4">
      <c r="A1566" s="23" t="str">
        <v>視線恐怖症</v>
      </c>
      <c r="B1566" s="23" t="str">
        <v>シート8　（シート9～10には記入しない）</v>
      </c>
      <c r="C1566" s="24" t="str">
        <v>精神障害</v>
      </c>
      <c r="D1566" s="24" t="str">
        <v>神経症性障害等</v>
      </c>
      <c r="G1566" s="296" t="s">
        <v>2956</v>
      </c>
      <c r="H1566" s="296" t="s">
        <v>2246</v>
      </c>
      <c r="I1566" s="296" t="s">
        <v>2957</v>
      </c>
      <c r="J1566" s="296" t="s">
        <v>1619</v>
      </c>
      <c r="K1566" s="297">
        <v>1</v>
      </c>
    </row>
    <row r="1567" spans="1:11" ht="15" customHeight="1" x14ac:dyDescent="0.4">
      <c r="A1567" s="23" t="str">
        <v>依存を生じない物質の乱用</v>
      </c>
      <c r="B1567" s="23" t="str">
        <v>シート8　（シート9～10には記入しない）</v>
      </c>
      <c r="C1567" s="24" t="str">
        <v>精神障害</v>
      </c>
      <c r="D1567" s="24" t="str">
        <v>摂食障害・睡眠障害等</v>
      </c>
      <c r="G1567" s="31" t="s">
        <v>398</v>
      </c>
      <c r="H1567" s="24" t="s">
        <v>2246</v>
      </c>
      <c r="I1567" s="32" t="s">
        <v>2522</v>
      </c>
      <c r="J1567" s="23" t="s">
        <v>2568</v>
      </c>
      <c r="K1567" s="292">
        <v>1</v>
      </c>
    </row>
    <row r="1568" spans="1:11" ht="15" customHeight="1" x14ac:dyDescent="0.4">
      <c r="A1568" s="23" t="str">
        <v>睡眠時無呼吸症候群</v>
      </c>
      <c r="B1568" s="23" t="str">
        <v>シート8　（シート9～10には記入しない）</v>
      </c>
      <c r="C1568" s="24" t="str">
        <v>精神障害</v>
      </c>
      <c r="D1568" s="24" t="str">
        <v>摂食障害・睡眠障害等</v>
      </c>
      <c r="G1568" s="31" t="s">
        <v>894</v>
      </c>
      <c r="H1568" s="24" t="s">
        <v>2246</v>
      </c>
      <c r="I1568" s="32" t="s">
        <v>1617</v>
      </c>
      <c r="J1568" s="23" t="s">
        <v>2568</v>
      </c>
      <c r="K1568" s="292">
        <v>1</v>
      </c>
    </row>
    <row r="1569" spans="1:11" ht="15" customHeight="1" x14ac:dyDescent="0.4">
      <c r="A1569" s="23" t="str">
        <v>睡眠障害</v>
      </c>
      <c r="B1569" s="23" t="str">
        <v>シート8　（シート9～10には記入しない）</v>
      </c>
      <c r="C1569" s="24" t="str">
        <v>精神障害</v>
      </c>
      <c r="D1569" s="24" t="str">
        <v>摂食障害・睡眠障害等</v>
      </c>
      <c r="G1569" s="31" t="s">
        <v>2569</v>
      </c>
      <c r="H1569" s="24" t="s">
        <v>2246</v>
      </c>
      <c r="I1569" s="31" t="s">
        <v>1617</v>
      </c>
      <c r="J1569" s="23" t="s">
        <v>1638</v>
      </c>
      <c r="K1569" s="292">
        <v>1</v>
      </c>
    </row>
    <row r="1570" spans="1:11" ht="15" customHeight="1" x14ac:dyDescent="0.4">
      <c r="A1570" s="23" t="str">
        <v>摂食障害</v>
      </c>
      <c r="B1570" s="23" t="str">
        <v>シート8　（シート9～10には記入しない）</v>
      </c>
      <c r="C1570" s="24" t="str">
        <v>精神障害</v>
      </c>
      <c r="D1570" s="24" t="str">
        <v>摂食障害・睡眠障害等</v>
      </c>
      <c r="G1570" s="31" t="s">
        <v>2570</v>
      </c>
      <c r="H1570" s="24" t="s">
        <v>2246</v>
      </c>
      <c r="I1570" s="32" t="s">
        <v>1617</v>
      </c>
      <c r="J1570" s="23" t="s">
        <v>1638</v>
      </c>
      <c r="K1570" s="292">
        <v>1</v>
      </c>
    </row>
    <row r="1571" spans="1:11" ht="15" customHeight="1" x14ac:dyDescent="0.4">
      <c r="A1571" s="23" t="str">
        <v>ナルコレプシー</v>
      </c>
      <c r="B1571" s="23" t="str">
        <v>シート8　（シート9～10には記入しない）</v>
      </c>
      <c r="C1571" s="24" t="str">
        <v>精神障害</v>
      </c>
      <c r="D1571" s="24" t="str">
        <v>摂食障害・睡眠障害等</v>
      </c>
      <c r="G1571" s="31" t="s">
        <v>252</v>
      </c>
      <c r="H1571" s="24" t="s">
        <v>2246</v>
      </c>
      <c r="I1571" s="32" t="s">
        <v>1617</v>
      </c>
      <c r="J1571" s="23" t="s">
        <v>1638</v>
      </c>
      <c r="K1571" s="292">
        <v>1</v>
      </c>
    </row>
    <row r="1572" spans="1:11" ht="15" customHeight="1" x14ac:dyDescent="0.4">
      <c r="A1572" s="23" t="str">
        <v>不眠</v>
      </c>
      <c r="B1572" s="23" t="str">
        <v>シート8　（シート9～10には記入しない）</v>
      </c>
      <c r="C1572" s="24" t="str">
        <v>精神障害</v>
      </c>
      <c r="D1572" s="24" t="str">
        <v>摂食障害・睡眠障害等</v>
      </c>
      <c r="G1572" s="24" t="s">
        <v>1276</v>
      </c>
      <c r="H1572" s="24" t="s">
        <v>2246</v>
      </c>
      <c r="I1572" s="32" t="s">
        <v>1617</v>
      </c>
      <c r="J1572" s="23" t="s">
        <v>1638</v>
      </c>
      <c r="K1572" s="292">
        <v>1</v>
      </c>
    </row>
    <row r="1573" spans="1:11" ht="15" customHeight="1" x14ac:dyDescent="0.4">
      <c r="A1573" s="23" t="str">
        <v>不眠症</v>
      </c>
      <c r="B1573" s="23" t="str">
        <v>シート8　（シート9～10には記入しない）</v>
      </c>
      <c r="C1573" s="24" t="str">
        <v>精神障害</v>
      </c>
      <c r="D1573" s="24" t="str">
        <v>摂食障害・睡眠障害等</v>
      </c>
      <c r="G1573" s="31" t="s">
        <v>1277</v>
      </c>
      <c r="H1573" s="24" t="s">
        <v>2246</v>
      </c>
      <c r="I1573" s="32" t="s">
        <v>1617</v>
      </c>
      <c r="J1573" s="23" t="s">
        <v>1638</v>
      </c>
      <c r="K1573" s="292">
        <v>1</v>
      </c>
    </row>
    <row r="1574" spans="1:11" ht="15" customHeight="1" x14ac:dyDescent="0.4">
      <c r="A1574" s="23" t="str">
        <v>SAS</v>
      </c>
      <c r="B1574" s="23" t="str">
        <v>シート8　（シート9～10には記入しない）</v>
      </c>
      <c r="C1574" s="24" t="str">
        <v>精神障害</v>
      </c>
      <c r="D1574" s="24" t="str">
        <v>摂食障害・睡眠障害等</v>
      </c>
      <c r="G1574" s="31" t="s">
        <v>1656</v>
      </c>
      <c r="H1574" s="24" t="s">
        <v>2246</v>
      </c>
      <c r="I1574" s="32" t="s">
        <v>1617</v>
      </c>
      <c r="J1574" s="23" t="s">
        <v>1638</v>
      </c>
      <c r="K1574" s="292">
        <v>1</v>
      </c>
    </row>
    <row r="1575" spans="1:11" ht="15" customHeight="1" x14ac:dyDescent="0.4">
      <c r="A1575" s="23" t="str">
        <v>概日リズム障害</v>
      </c>
      <c r="B1575" s="23" t="str">
        <v>シート8　（シート9～10には記入しない）</v>
      </c>
      <c r="C1575" s="24" t="str">
        <v>精神障害</v>
      </c>
      <c r="D1575" s="24" t="str">
        <v>摂食障害・睡眠障害等</v>
      </c>
      <c r="G1575" s="31" t="s">
        <v>2571</v>
      </c>
      <c r="H1575" s="24" t="s">
        <v>2246</v>
      </c>
      <c r="I1575" s="32" t="s">
        <v>1617</v>
      </c>
      <c r="J1575" s="23" t="s">
        <v>1638</v>
      </c>
      <c r="K1575" s="292">
        <v>1</v>
      </c>
    </row>
    <row r="1576" spans="1:11" ht="15" customHeight="1" x14ac:dyDescent="0.4">
      <c r="A1576" s="23" t="str">
        <v>リズム睡眠障害</v>
      </c>
      <c r="B1576" s="23" t="str">
        <v>シート8　（シート9～10には記入しない）</v>
      </c>
      <c r="C1576" s="24" t="str">
        <v>精神障害</v>
      </c>
      <c r="D1576" s="24" t="str">
        <v>摂食障害・睡眠障害等</v>
      </c>
      <c r="G1576" s="24" t="s">
        <v>2572</v>
      </c>
      <c r="H1576" s="24" t="s">
        <v>2246</v>
      </c>
      <c r="I1576" s="32" t="s">
        <v>1617</v>
      </c>
      <c r="J1576" s="23" t="s">
        <v>1638</v>
      </c>
      <c r="K1576" s="292">
        <v>1</v>
      </c>
    </row>
    <row r="1577" spans="1:11" ht="15" customHeight="1" x14ac:dyDescent="0.4">
      <c r="A1577" s="23" t="str">
        <v>過食症</v>
      </c>
      <c r="B1577" s="23" t="str">
        <v>シート8　（シート9～10には記入しない）</v>
      </c>
      <c r="C1577" s="24" t="str">
        <v>精神障害</v>
      </c>
      <c r="D1577" s="24" t="str">
        <v>摂食障害・睡眠障害等</v>
      </c>
      <c r="G1577" s="31" t="s">
        <v>2573</v>
      </c>
      <c r="H1577" s="24" t="s">
        <v>2246</v>
      </c>
      <c r="I1577" s="32" t="s">
        <v>2526</v>
      </c>
      <c r="J1577" s="23" t="s">
        <v>2574</v>
      </c>
      <c r="K1577" s="292">
        <v>1</v>
      </c>
    </row>
    <row r="1578" spans="1:11" ht="15" customHeight="1" x14ac:dyDescent="0.4">
      <c r="A1578" s="23" t="str">
        <v>拒食症</v>
      </c>
      <c r="B1578" s="23" t="str">
        <v>シート8　（シート9～10には記入しない）</v>
      </c>
      <c r="C1578" s="24" t="str">
        <v>精神障害</v>
      </c>
      <c r="D1578" s="24" t="str">
        <v>摂食障害・睡眠障害等</v>
      </c>
      <c r="G1578" s="31" t="s">
        <v>2575</v>
      </c>
      <c r="H1578" s="24" t="s">
        <v>2246</v>
      </c>
      <c r="I1578" s="32" t="s">
        <v>2526</v>
      </c>
      <c r="J1578" s="23" t="s">
        <v>2574</v>
      </c>
      <c r="K1578" s="292">
        <v>1</v>
      </c>
    </row>
    <row r="1579" spans="1:11" ht="15" customHeight="1" x14ac:dyDescent="0.4">
      <c r="A1579" s="23" t="str">
        <v>神経性やせ症</v>
      </c>
      <c r="B1579" s="23" t="str">
        <v>シート8　（シート9～10には記入しない）</v>
      </c>
      <c r="C1579" s="24" t="str">
        <v>精神障害</v>
      </c>
      <c r="D1579" s="24" t="str">
        <v>摂食障害・睡眠障害等</v>
      </c>
      <c r="G1579" s="24" t="s">
        <v>2797</v>
      </c>
      <c r="H1579" s="24" t="s">
        <v>2246</v>
      </c>
      <c r="I1579" s="32" t="s">
        <v>2529</v>
      </c>
      <c r="J1579" s="23" t="s">
        <v>1638</v>
      </c>
      <c r="K1579" s="292">
        <v>1</v>
      </c>
    </row>
    <row r="1580" spans="1:11" ht="15" customHeight="1" x14ac:dyDescent="0.4">
      <c r="A1580" s="23" t="str">
        <v>神経性痩せ症</v>
      </c>
      <c r="B1580" s="23" t="str">
        <v>シート8　（シート9～10には記入しない）</v>
      </c>
      <c r="C1580" s="24" t="str">
        <v>精神障害</v>
      </c>
      <c r="D1580" s="24" t="str">
        <v>摂食障害・睡眠障害等</v>
      </c>
      <c r="G1580" s="24" t="s">
        <v>2798</v>
      </c>
      <c r="H1580" s="24" t="s">
        <v>2246</v>
      </c>
      <c r="I1580" s="32" t="s">
        <v>2529</v>
      </c>
      <c r="J1580" s="23" t="s">
        <v>1638</v>
      </c>
      <c r="K1580" s="292">
        <v>1</v>
      </c>
    </row>
    <row r="1581" spans="1:11" ht="15" customHeight="1" x14ac:dyDescent="0.4">
      <c r="A1581" s="23" t="str">
        <v>神経性無食欲症</v>
      </c>
      <c r="B1581" s="23" t="str">
        <v>シート8　（シート9～10には記入しない）</v>
      </c>
      <c r="C1581" s="24" t="str">
        <v>精神障害</v>
      </c>
      <c r="D1581" s="24" t="str">
        <v>摂食障害・睡眠障害等</v>
      </c>
      <c r="G1581" s="31" t="s">
        <v>2576</v>
      </c>
      <c r="H1581" s="24" t="s">
        <v>2246</v>
      </c>
      <c r="I1581" s="32" t="s">
        <v>2529</v>
      </c>
      <c r="J1581" s="23" t="s">
        <v>1638</v>
      </c>
      <c r="K1581" s="292">
        <v>1</v>
      </c>
    </row>
    <row r="1582" spans="1:11" ht="15" customHeight="1" x14ac:dyDescent="0.4">
      <c r="A1582" s="23" t="str">
        <v>神経性食欲不振症</v>
      </c>
      <c r="B1582" s="23" t="str">
        <v>シート8　（シート9～10には記入しない）</v>
      </c>
      <c r="C1582" s="24" t="str">
        <v>精神障害</v>
      </c>
      <c r="D1582" s="24" t="str">
        <v>摂食障害・睡眠障害等</v>
      </c>
      <c r="G1582" s="31" t="s">
        <v>2577</v>
      </c>
      <c r="H1582" s="24" t="s">
        <v>2246</v>
      </c>
      <c r="I1582" s="32" t="s">
        <v>2529</v>
      </c>
      <c r="J1582" s="23" t="s">
        <v>1638</v>
      </c>
      <c r="K1582" s="292">
        <v>1</v>
      </c>
    </row>
    <row r="1583" spans="1:11" ht="15" customHeight="1" x14ac:dyDescent="0.4">
      <c r="A1583" s="23" t="str">
        <v>神経性過食症</v>
      </c>
      <c r="B1583" s="23" t="str">
        <v>シート8　（シート9～10には記入しない）</v>
      </c>
      <c r="C1583" s="24" t="str">
        <v>精神障害</v>
      </c>
      <c r="D1583" s="24" t="str">
        <v>摂食障害・睡眠障害等</v>
      </c>
      <c r="G1583" s="31" t="s">
        <v>2578</v>
      </c>
      <c r="H1583" s="24" t="s">
        <v>2246</v>
      </c>
      <c r="I1583" s="32" t="s">
        <v>2529</v>
      </c>
      <c r="J1583" s="23" t="s">
        <v>1638</v>
      </c>
      <c r="K1583" s="292">
        <v>1</v>
      </c>
    </row>
    <row r="1584" spans="1:11" ht="15" customHeight="1" x14ac:dyDescent="0.4">
      <c r="A1584" s="23" t="str">
        <v>神経性大食症</v>
      </c>
      <c r="B1584" s="23" t="str">
        <v>シート8　（シート9～10には記入しない）</v>
      </c>
      <c r="C1584" s="24" t="str">
        <v>精神障害</v>
      </c>
      <c r="D1584" s="24" t="str">
        <v>摂食障害・睡眠障害等</v>
      </c>
      <c r="G1584" s="31" t="s">
        <v>2579</v>
      </c>
      <c r="H1584" s="24" t="s">
        <v>2246</v>
      </c>
      <c r="I1584" s="32" t="s">
        <v>2529</v>
      </c>
      <c r="J1584" s="23" t="s">
        <v>1638</v>
      </c>
      <c r="K1584" s="292">
        <v>1</v>
      </c>
    </row>
    <row r="1585" spans="1:11" ht="15" customHeight="1" x14ac:dyDescent="0.4">
      <c r="A1585" s="23" t="str">
        <v>過食性障害</v>
      </c>
      <c r="B1585" s="23" t="str">
        <v>シート8　（シート9～10には記入しない）</v>
      </c>
      <c r="C1585" s="24" t="str">
        <v>精神障害</v>
      </c>
      <c r="D1585" s="24" t="str">
        <v>摂食障害・睡眠障害等</v>
      </c>
      <c r="G1585" s="31" t="s">
        <v>2580</v>
      </c>
      <c r="H1585" s="24" t="s">
        <v>2246</v>
      </c>
      <c r="I1585" s="32" t="s">
        <v>2529</v>
      </c>
      <c r="J1585" s="23" t="s">
        <v>1638</v>
      </c>
      <c r="K1585" s="292">
        <v>1</v>
      </c>
    </row>
    <row r="1586" spans="1:11" ht="15" customHeight="1" x14ac:dyDescent="0.4">
      <c r="A1586" s="23" t="str">
        <v>回避制限性食物摂取症</v>
      </c>
      <c r="B1586" s="23" t="str">
        <v>シート8　（シート9～10には記入しない）</v>
      </c>
      <c r="C1586" s="24" t="str">
        <v>精神障害</v>
      </c>
      <c r="D1586" s="24" t="str">
        <v>摂食障害・睡眠障害等</v>
      </c>
      <c r="G1586" s="24" t="s">
        <v>2581</v>
      </c>
      <c r="H1586" s="24" t="s">
        <v>2246</v>
      </c>
      <c r="I1586" s="32" t="s">
        <v>2529</v>
      </c>
      <c r="J1586" s="23" t="s">
        <v>1638</v>
      </c>
      <c r="K1586" s="292">
        <v>1</v>
      </c>
    </row>
    <row r="1587" spans="1:11" ht="15" customHeight="1" x14ac:dyDescent="0.4">
      <c r="A1587" s="23" t="str">
        <v>回避制限性食物摂取障害</v>
      </c>
      <c r="B1587" s="23" t="str">
        <v>シート8　（シート9～10には記入しない）</v>
      </c>
      <c r="C1587" s="24" t="str">
        <v>精神障害</v>
      </c>
      <c r="D1587" s="24" t="str">
        <v>摂食障害・睡眠障害等</v>
      </c>
      <c r="G1587" s="31" t="s">
        <v>2582</v>
      </c>
      <c r="H1587" s="24" t="s">
        <v>2246</v>
      </c>
      <c r="I1587" s="32" t="s">
        <v>2529</v>
      </c>
      <c r="J1587" s="23" t="s">
        <v>1638</v>
      </c>
      <c r="K1587" s="292">
        <v>1</v>
      </c>
    </row>
    <row r="1588" spans="1:11" ht="15" customHeight="1" x14ac:dyDescent="0.4">
      <c r="A1588" s="23" t="str">
        <v>不眠障害</v>
      </c>
      <c r="B1588" s="23" t="str">
        <v>シート8　（シート9～10には記入しない）</v>
      </c>
      <c r="C1588" s="24" t="str">
        <v>精神障害</v>
      </c>
      <c r="D1588" s="24" t="str">
        <v>摂食障害・睡眠障害等</v>
      </c>
      <c r="G1588" s="31" t="s">
        <v>2583</v>
      </c>
      <c r="H1588" s="24" t="s">
        <v>2246</v>
      </c>
      <c r="I1588" s="32" t="s">
        <v>2529</v>
      </c>
      <c r="J1588" s="23" t="s">
        <v>1638</v>
      </c>
      <c r="K1588" s="292">
        <v>1</v>
      </c>
    </row>
    <row r="1589" spans="1:11" ht="15" customHeight="1" x14ac:dyDescent="0.4">
      <c r="A1589" s="23" t="str">
        <v>過眠障害</v>
      </c>
      <c r="B1589" s="23" t="str">
        <v>シート8　（シート9～10には記入しない）</v>
      </c>
      <c r="C1589" s="24" t="str">
        <v>精神障害</v>
      </c>
      <c r="D1589" s="24" t="str">
        <v>摂食障害・睡眠障害等</v>
      </c>
      <c r="G1589" s="24" t="s">
        <v>2584</v>
      </c>
      <c r="H1589" s="24" t="s">
        <v>2246</v>
      </c>
      <c r="I1589" s="32" t="s">
        <v>2529</v>
      </c>
      <c r="J1589" s="23" t="s">
        <v>1638</v>
      </c>
      <c r="K1589" s="292">
        <v>1</v>
      </c>
    </row>
    <row r="1590" spans="1:11" ht="15" customHeight="1" x14ac:dyDescent="0.4">
      <c r="A1590" s="23" t="str">
        <v>特発性過眠症</v>
      </c>
      <c r="B1590" s="23" t="str">
        <v>シート8　（シート9～10には記入しない）</v>
      </c>
      <c r="C1590" s="24" t="str">
        <v>精神障害</v>
      </c>
      <c r="D1590" s="24" t="str">
        <v>摂食障害・睡眠障害等</v>
      </c>
      <c r="G1590" s="31" t="s">
        <v>2585</v>
      </c>
      <c r="H1590" s="24" t="s">
        <v>2246</v>
      </c>
      <c r="I1590" s="31" t="s">
        <v>2529</v>
      </c>
      <c r="J1590" s="23" t="s">
        <v>1638</v>
      </c>
      <c r="K1590" s="292">
        <v>1</v>
      </c>
    </row>
    <row r="1591" spans="1:11" ht="15" customHeight="1" x14ac:dyDescent="0.4">
      <c r="A1591" s="23" t="str">
        <v>過眠</v>
      </c>
      <c r="B1591" s="23" t="str">
        <v>シート8　（シート9～10には記入しない）</v>
      </c>
      <c r="C1591" s="24" t="str">
        <v>精神障害</v>
      </c>
      <c r="D1591" s="24" t="str">
        <v>摂食障害・睡眠障害等</v>
      </c>
      <c r="G1591" s="24" t="s">
        <v>2586</v>
      </c>
      <c r="H1591" s="24" t="s">
        <v>2246</v>
      </c>
      <c r="I1591" s="32" t="s">
        <v>2529</v>
      </c>
      <c r="J1591" s="23" t="s">
        <v>1638</v>
      </c>
      <c r="K1591" s="292">
        <v>1</v>
      </c>
    </row>
    <row r="1592" spans="1:11" ht="15" customHeight="1" x14ac:dyDescent="0.4">
      <c r="A1592" s="23" t="str">
        <v>睡眠相後退症候群</v>
      </c>
      <c r="B1592" s="23" t="str">
        <v>シート8　（シート9～10には記入しない）</v>
      </c>
      <c r="C1592" s="24" t="str">
        <v>精神障害</v>
      </c>
      <c r="D1592" s="24" t="str">
        <v>摂食障害・睡眠障害等</v>
      </c>
      <c r="G1592" s="31" t="s">
        <v>2587</v>
      </c>
      <c r="H1592" s="24" t="s">
        <v>2246</v>
      </c>
      <c r="I1592" s="31" t="s">
        <v>2529</v>
      </c>
      <c r="J1592" s="23" t="s">
        <v>1638</v>
      </c>
      <c r="K1592" s="292">
        <v>1</v>
      </c>
    </row>
    <row r="1593" spans="1:11" ht="15" customHeight="1" x14ac:dyDescent="0.4">
      <c r="A1593" s="23" t="str">
        <v>睡眠リズム障害</v>
      </c>
      <c r="B1593" s="23" t="str">
        <v>シート8　（シート9～10には記入しない）</v>
      </c>
      <c r="C1593" s="24" t="str">
        <v>精神障害</v>
      </c>
      <c r="D1593" s="24" t="str">
        <v>摂食障害・睡眠障害等</v>
      </c>
      <c r="G1593" s="24" t="s">
        <v>2588</v>
      </c>
      <c r="H1593" s="24" t="s">
        <v>2246</v>
      </c>
      <c r="I1593" s="32" t="s">
        <v>2529</v>
      </c>
      <c r="J1593" s="23" t="s">
        <v>1638</v>
      </c>
      <c r="K1593" s="292">
        <v>1</v>
      </c>
    </row>
    <row r="1594" spans="1:11" ht="15" customHeight="1" x14ac:dyDescent="0.4">
      <c r="A1594" s="23" t="str">
        <v>反復性過眠症</v>
      </c>
      <c r="B1594" s="23" t="str">
        <v>シート8　（シート9～10には記入しない）</v>
      </c>
      <c r="C1594" s="24" t="str">
        <v>精神障害</v>
      </c>
      <c r="D1594" s="24" t="str">
        <v>摂食障害・睡眠障害等</v>
      </c>
      <c r="G1594" s="24" t="s">
        <v>2589</v>
      </c>
      <c r="H1594" s="24" t="s">
        <v>2246</v>
      </c>
      <c r="I1594" s="31" t="s">
        <v>2529</v>
      </c>
      <c r="J1594" s="23" t="s">
        <v>1638</v>
      </c>
      <c r="K1594" s="292">
        <v>1</v>
      </c>
    </row>
    <row r="1595" spans="1:11" ht="15" customHeight="1" x14ac:dyDescent="0.4">
      <c r="A1595" s="23" t="str">
        <v>クライネ-レヴィン症候群</v>
      </c>
      <c r="B1595" s="23" t="str">
        <v>シート8　（シート9～10には記入しない）</v>
      </c>
      <c r="C1595" s="24" t="str">
        <v>精神障害</v>
      </c>
      <c r="D1595" s="24" t="str">
        <v>摂食障害・睡眠障害等</v>
      </c>
      <c r="G1595" s="24" t="s">
        <v>2590</v>
      </c>
      <c r="H1595" s="24" t="s">
        <v>2246</v>
      </c>
      <c r="I1595" s="32" t="s">
        <v>2529</v>
      </c>
      <c r="J1595" s="23" t="s">
        <v>1638</v>
      </c>
      <c r="K1595" s="292">
        <v>1</v>
      </c>
    </row>
    <row r="1596" spans="1:11" ht="15" customHeight="1" x14ac:dyDescent="0.4">
      <c r="A1596" s="23" t="str">
        <v>周期性傾眠症</v>
      </c>
      <c r="B1596" s="23" t="str">
        <v>シート8　（シート9～10には記入しない）</v>
      </c>
      <c r="C1596" s="24" t="str">
        <v>精神障害</v>
      </c>
      <c r="D1596" s="24" t="str">
        <v>摂食障害・睡眠障害等</v>
      </c>
      <c r="G1596" s="31" t="s">
        <v>2591</v>
      </c>
      <c r="H1596" s="24" t="s">
        <v>2246</v>
      </c>
      <c r="I1596" s="32" t="s">
        <v>2529</v>
      </c>
      <c r="J1596" s="23" t="s">
        <v>1638</v>
      </c>
      <c r="K1596" s="292">
        <v>1</v>
      </c>
    </row>
    <row r="1597" spans="1:11" ht="15" customHeight="1" x14ac:dyDescent="0.4">
      <c r="A1597" s="23" t="str">
        <v>ARMS</v>
      </c>
      <c r="B1597" s="23" t="str">
        <v>シート８とシート９</v>
      </c>
      <c r="C1597" s="24" t="str">
        <v>精神障害</v>
      </c>
      <c r="D1597" s="24" t="str">
        <v>その他の精神障害</v>
      </c>
      <c r="G1597" s="31" t="s">
        <v>1653</v>
      </c>
      <c r="H1597" s="24" t="s">
        <v>2592</v>
      </c>
      <c r="I1597" s="31" t="s">
        <v>2522</v>
      </c>
      <c r="J1597" s="23" t="s">
        <v>2075</v>
      </c>
      <c r="K1597" s="292">
        <v>3</v>
      </c>
    </row>
    <row r="1598" spans="1:11" ht="15" customHeight="1" x14ac:dyDescent="0.4">
      <c r="A1598" s="23" t="str">
        <v>アーレンシンドローム</v>
      </c>
      <c r="B1598" s="23" t="str">
        <v>シート８とシート９</v>
      </c>
      <c r="C1598" s="24" t="str">
        <v>精神障害</v>
      </c>
      <c r="D1598" s="24" t="str">
        <v>その他の精神障害</v>
      </c>
      <c r="G1598" s="31" t="s">
        <v>71</v>
      </c>
      <c r="H1598" s="24" t="s">
        <v>2592</v>
      </c>
      <c r="I1598" s="32" t="s">
        <v>2522</v>
      </c>
      <c r="J1598" s="23" t="s">
        <v>2075</v>
      </c>
      <c r="K1598" s="292">
        <v>3</v>
      </c>
    </row>
    <row r="1599" spans="1:11" ht="15" customHeight="1" x14ac:dyDescent="0.4">
      <c r="A1599" s="23" t="str">
        <v>アルコール依存</v>
      </c>
      <c r="B1599" s="23" t="str">
        <v>シート８とシート９</v>
      </c>
      <c r="C1599" s="24" t="str">
        <v>精神障害</v>
      </c>
      <c r="D1599" s="24" t="str">
        <v>その他の精神障害</v>
      </c>
      <c r="G1599" s="31" t="s">
        <v>2593</v>
      </c>
      <c r="H1599" s="24" t="s">
        <v>2592</v>
      </c>
      <c r="I1599" s="32" t="s">
        <v>2522</v>
      </c>
      <c r="J1599" s="23" t="s">
        <v>2075</v>
      </c>
      <c r="K1599" s="292">
        <v>3</v>
      </c>
    </row>
    <row r="1600" spans="1:11" ht="15" customHeight="1" x14ac:dyDescent="0.4">
      <c r="A1600" s="23" t="str">
        <v>アルコール依存症</v>
      </c>
      <c r="B1600" s="23" t="str">
        <v>シート８とシート９</v>
      </c>
      <c r="C1600" s="24" t="str">
        <v>精神障害</v>
      </c>
      <c r="D1600" s="24" t="str">
        <v>その他の精神障害</v>
      </c>
      <c r="G1600" s="31" t="s">
        <v>2594</v>
      </c>
      <c r="H1600" s="24" t="s">
        <v>2592</v>
      </c>
      <c r="I1600" s="32" t="s">
        <v>2522</v>
      </c>
      <c r="J1600" s="23" t="s">
        <v>2075</v>
      </c>
      <c r="K1600" s="292">
        <v>3</v>
      </c>
    </row>
    <row r="1601" spans="1:11" ht="15" customHeight="1" x14ac:dyDescent="0.4">
      <c r="A1601" s="23" t="str">
        <v>アルコール乱用</v>
      </c>
      <c r="B1601" s="23" t="str">
        <v>シート８とシート９</v>
      </c>
      <c r="C1601" s="24" t="str">
        <v>精神障害</v>
      </c>
      <c r="D1601" s="24" t="str">
        <v>その他の精神障害</v>
      </c>
      <c r="G1601" s="31" t="s">
        <v>87</v>
      </c>
      <c r="H1601" s="24" t="s">
        <v>2592</v>
      </c>
      <c r="I1601" s="32" t="s">
        <v>2522</v>
      </c>
      <c r="J1601" s="23" t="s">
        <v>2075</v>
      </c>
      <c r="K1601" s="292">
        <v>3</v>
      </c>
    </row>
    <row r="1602" spans="1:11" ht="15" customHeight="1" x14ac:dyDescent="0.4">
      <c r="A1602" s="23" t="str">
        <v>依存症</v>
      </c>
      <c r="B1602" s="23" t="str">
        <v>シート８とシート９</v>
      </c>
      <c r="C1602" s="24" t="str">
        <v>精神障害</v>
      </c>
      <c r="D1602" s="24" t="str">
        <v>その他の精神障害</v>
      </c>
      <c r="G1602" s="31" t="s">
        <v>2595</v>
      </c>
      <c r="H1602" s="24" t="s">
        <v>2592</v>
      </c>
      <c r="I1602" s="32" t="s">
        <v>2522</v>
      </c>
      <c r="J1602" s="23" t="s">
        <v>2075</v>
      </c>
      <c r="K1602" s="292">
        <v>3</v>
      </c>
    </row>
    <row r="1603" spans="1:11" ht="15" customHeight="1" x14ac:dyDescent="0.4">
      <c r="A1603" s="23" t="str">
        <v>インターネット依存症</v>
      </c>
      <c r="B1603" s="23" t="str">
        <v>シート８とシート９</v>
      </c>
      <c r="C1603" s="24" t="str">
        <v>精神障害</v>
      </c>
      <c r="D1603" s="24" t="str">
        <v>その他の精神障害</v>
      </c>
      <c r="G1603" s="24" t="s">
        <v>2596</v>
      </c>
      <c r="H1603" s="24" t="s">
        <v>2592</v>
      </c>
      <c r="I1603" s="32" t="s">
        <v>2522</v>
      </c>
      <c r="J1603" s="23" t="s">
        <v>2075</v>
      </c>
      <c r="K1603" s="292">
        <v>3</v>
      </c>
    </row>
    <row r="1604" spans="1:11" ht="15" customHeight="1" x14ac:dyDescent="0.4">
      <c r="A1604" s="23" t="str">
        <v>インターネット依存</v>
      </c>
      <c r="B1604" s="23" t="str">
        <v>シート８とシート９</v>
      </c>
      <c r="C1604" s="24" t="str">
        <v>精神障害</v>
      </c>
      <c r="D1604" s="24" t="str">
        <v>その他の精神障害</v>
      </c>
      <c r="G1604" s="24" t="s">
        <v>98</v>
      </c>
      <c r="H1604" s="24" t="s">
        <v>2592</v>
      </c>
      <c r="I1604" s="32" t="s">
        <v>2522</v>
      </c>
      <c r="J1604" s="23" t="s">
        <v>2075</v>
      </c>
      <c r="K1604" s="292">
        <v>3</v>
      </c>
    </row>
    <row r="1605" spans="1:11" ht="15" customHeight="1" x14ac:dyDescent="0.4">
      <c r="A1605" s="23" t="str">
        <v>うつ状態</v>
      </c>
      <c r="B1605" s="23" t="str">
        <v>シート８とシート９</v>
      </c>
      <c r="C1605" s="24" t="str">
        <v>精神障害</v>
      </c>
      <c r="D1605" s="24" t="str">
        <v>その他の精神障害</v>
      </c>
      <c r="G1605" s="31" t="s">
        <v>110</v>
      </c>
      <c r="H1605" s="24" t="s">
        <v>2592</v>
      </c>
      <c r="I1605" s="32" t="s">
        <v>2522</v>
      </c>
      <c r="J1605" s="23" t="s">
        <v>2075</v>
      </c>
      <c r="K1605" s="292">
        <v>3</v>
      </c>
    </row>
    <row r="1606" spans="1:11" ht="15" customHeight="1" x14ac:dyDescent="0.4">
      <c r="A1606" s="23" t="str">
        <v>鬱状態</v>
      </c>
      <c r="B1606" s="23" t="str">
        <v>シート８とシート９</v>
      </c>
      <c r="C1606" s="24" t="str">
        <v>精神障害</v>
      </c>
      <c r="D1606" s="24" t="str">
        <v>その他の精神障害</v>
      </c>
      <c r="G1606" s="31" t="s">
        <v>2597</v>
      </c>
      <c r="H1606" s="24" t="s">
        <v>2592</v>
      </c>
      <c r="I1606" s="32" t="s">
        <v>2522</v>
      </c>
      <c r="J1606" s="23" t="s">
        <v>2075</v>
      </c>
      <c r="K1606" s="292">
        <v>3</v>
      </c>
    </row>
    <row r="1607" spans="1:11" ht="15" customHeight="1" x14ac:dyDescent="0.4">
      <c r="A1607" s="23" t="str">
        <v>買い物依存</v>
      </c>
      <c r="B1607" s="23" t="str">
        <v>シート８とシート９</v>
      </c>
      <c r="C1607" s="24" t="str">
        <v>精神障害</v>
      </c>
      <c r="D1607" s="24" t="str">
        <v>その他の精神障害</v>
      </c>
      <c r="G1607" s="31" t="s">
        <v>2598</v>
      </c>
      <c r="H1607" s="24" t="s">
        <v>2592</v>
      </c>
      <c r="I1607" s="32" t="s">
        <v>2522</v>
      </c>
      <c r="J1607" s="23" t="s">
        <v>2075</v>
      </c>
      <c r="K1607" s="292">
        <v>3</v>
      </c>
    </row>
    <row r="1608" spans="1:11" ht="15" customHeight="1" x14ac:dyDescent="0.4">
      <c r="A1608" s="23" t="str">
        <v>買い物依存症</v>
      </c>
      <c r="B1608" s="23" t="str">
        <v>シート８とシート９</v>
      </c>
      <c r="C1608" s="24" t="str">
        <v>精神障害</v>
      </c>
      <c r="D1608" s="24" t="str">
        <v>その他の精神障害</v>
      </c>
      <c r="G1608" s="31" t="s">
        <v>2599</v>
      </c>
      <c r="H1608" s="24" t="s">
        <v>2592</v>
      </c>
      <c r="I1608" s="32" t="s">
        <v>2522</v>
      </c>
      <c r="J1608" s="23" t="s">
        <v>2075</v>
      </c>
      <c r="K1608" s="292">
        <v>3</v>
      </c>
    </row>
    <row r="1609" spans="1:11" ht="15" customHeight="1" x14ac:dyDescent="0.4">
      <c r="A1609" s="23" t="str">
        <v>かん黙</v>
      </c>
      <c r="B1609" s="23" t="str">
        <v>シート８とシート９</v>
      </c>
      <c r="C1609" s="24" t="str">
        <v>精神障害</v>
      </c>
      <c r="D1609" s="24" t="str">
        <v>その他の精神障害</v>
      </c>
      <c r="G1609" s="24" t="s">
        <v>2600</v>
      </c>
      <c r="H1609" s="24" t="s">
        <v>2592</v>
      </c>
      <c r="I1609" s="32" t="s">
        <v>2522</v>
      </c>
      <c r="J1609" s="23" t="s">
        <v>2075</v>
      </c>
      <c r="K1609" s="292">
        <v>3</v>
      </c>
    </row>
    <row r="1610" spans="1:11" ht="15" customHeight="1" x14ac:dyDescent="0.4">
      <c r="A1610" s="23" t="str">
        <v>かん黙症</v>
      </c>
      <c r="B1610" s="23" t="str">
        <v>シート８とシート９</v>
      </c>
      <c r="C1610" s="24" t="str">
        <v>精神障害</v>
      </c>
      <c r="D1610" s="24" t="str">
        <v>その他の精神障害</v>
      </c>
      <c r="G1610" s="31" t="s">
        <v>2601</v>
      </c>
      <c r="H1610" s="24" t="s">
        <v>2592</v>
      </c>
      <c r="I1610" s="32" t="s">
        <v>2522</v>
      </c>
      <c r="J1610" s="23" t="s">
        <v>2075</v>
      </c>
      <c r="K1610" s="292">
        <v>3</v>
      </c>
    </row>
    <row r="1611" spans="1:11" ht="15" customHeight="1" x14ac:dyDescent="0.4">
      <c r="A1611" s="23" t="str">
        <v>ギャンブル依存症</v>
      </c>
      <c r="B1611" s="23" t="str">
        <v>シート８とシート９</v>
      </c>
      <c r="C1611" s="24" t="str">
        <v>精神障害</v>
      </c>
      <c r="D1611" s="24" t="str">
        <v>その他の精神障害</v>
      </c>
      <c r="G1611" s="31" t="s">
        <v>2602</v>
      </c>
      <c r="H1611" s="24" t="s">
        <v>2592</v>
      </c>
      <c r="I1611" s="32" t="s">
        <v>2522</v>
      </c>
      <c r="J1611" s="23" t="s">
        <v>2075</v>
      </c>
      <c r="K1611" s="292">
        <v>3</v>
      </c>
    </row>
    <row r="1612" spans="1:11" ht="15" customHeight="1" x14ac:dyDescent="0.4">
      <c r="A1612" s="23" t="str">
        <v>ギャンブル依存</v>
      </c>
      <c r="B1612" s="23" t="str">
        <v>シート８とシート９</v>
      </c>
      <c r="C1612" s="24" t="str">
        <v>精神障害</v>
      </c>
      <c r="D1612" s="24" t="str">
        <v>その他の精神障害</v>
      </c>
      <c r="G1612" s="31" t="s">
        <v>149</v>
      </c>
      <c r="H1612" s="24" t="s">
        <v>2592</v>
      </c>
      <c r="I1612" s="32" t="s">
        <v>2522</v>
      </c>
      <c r="J1612" s="23" t="s">
        <v>2075</v>
      </c>
      <c r="K1612" s="292">
        <v>3</v>
      </c>
    </row>
    <row r="1613" spans="1:11" ht="15" customHeight="1" x14ac:dyDescent="0.4">
      <c r="A1613" s="23" t="str">
        <v>ゲルストマン症候群</v>
      </c>
      <c r="B1613" s="23" t="str">
        <v>シート８とシート９</v>
      </c>
      <c r="C1613" s="24" t="str">
        <v>精神障害</v>
      </c>
      <c r="D1613" s="24" t="str">
        <v>その他の精神障害</v>
      </c>
      <c r="G1613" s="24" t="s">
        <v>173</v>
      </c>
      <c r="H1613" s="24" t="s">
        <v>2592</v>
      </c>
      <c r="I1613" s="32" t="s">
        <v>2522</v>
      </c>
      <c r="J1613" s="23" t="s">
        <v>2075</v>
      </c>
      <c r="K1613" s="292">
        <v>3</v>
      </c>
    </row>
    <row r="1614" spans="1:11" ht="15" customHeight="1" x14ac:dyDescent="0.4">
      <c r="A1614" s="23" t="str">
        <v>言語発達遅滞</v>
      </c>
      <c r="B1614" s="23" t="str">
        <v>シート８とシート９</v>
      </c>
      <c r="C1614" s="24" t="str">
        <v>精神障害</v>
      </c>
      <c r="D1614" s="24" t="str">
        <v>その他の精神障害</v>
      </c>
      <c r="G1614" s="24" t="s">
        <v>2603</v>
      </c>
      <c r="H1614" s="24" t="s">
        <v>2592</v>
      </c>
      <c r="I1614" s="32" t="s">
        <v>2522</v>
      </c>
      <c r="J1614" s="23" t="s">
        <v>2075</v>
      </c>
      <c r="K1614" s="292">
        <v>3</v>
      </c>
    </row>
    <row r="1615" spans="1:11" ht="15" customHeight="1" x14ac:dyDescent="0.4">
      <c r="A1615" s="23" t="str">
        <v>コミュニケーション症</v>
      </c>
      <c r="B1615" s="23" t="str">
        <v>シート８とシート９</v>
      </c>
      <c r="C1615" s="24" t="str">
        <v>精神障害</v>
      </c>
      <c r="D1615" s="24" t="str">
        <v>その他の精神障害</v>
      </c>
      <c r="G1615" s="24" t="s">
        <v>184</v>
      </c>
      <c r="H1615" s="24" t="s">
        <v>2592</v>
      </c>
      <c r="I1615" s="32" t="s">
        <v>2522</v>
      </c>
      <c r="J1615" s="23" t="s">
        <v>2075</v>
      </c>
      <c r="K1615" s="292">
        <v>3</v>
      </c>
    </row>
    <row r="1616" spans="1:11" ht="15" customHeight="1" x14ac:dyDescent="0.4">
      <c r="A1616" s="23" t="str">
        <v>コミュニケーション障害</v>
      </c>
      <c r="B1616" s="23" t="str">
        <v>シート８とシート９</v>
      </c>
      <c r="C1616" s="24" t="str">
        <v>精神障害</v>
      </c>
      <c r="D1616" s="24" t="str">
        <v>その他の精神障害</v>
      </c>
      <c r="G1616" s="31" t="s">
        <v>185</v>
      </c>
      <c r="H1616" s="24" t="s">
        <v>2592</v>
      </c>
      <c r="I1616" s="32" t="s">
        <v>2522</v>
      </c>
      <c r="J1616" s="23" t="s">
        <v>2075</v>
      </c>
      <c r="K1616" s="292">
        <v>3</v>
      </c>
    </row>
    <row r="1617" spans="1:11" ht="15" customHeight="1" x14ac:dyDescent="0.4">
      <c r="A1617" s="23" t="str">
        <v>人格障害</v>
      </c>
      <c r="B1617" s="23" t="str">
        <v>シート８とシート９</v>
      </c>
      <c r="C1617" s="24" t="str">
        <v>精神障害</v>
      </c>
      <c r="D1617" s="24" t="str">
        <v>その他の精神障害</v>
      </c>
      <c r="G1617" s="31" t="s">
        <v>1858</v>
      </c>
      <c r="H1617" s="24" t="s">
        <v>2592</v>
      </c>
      <c r="I1617" s="32" t="s">
        <v>2522</v>
      </c>
      <c r="J1617" s="23" t="s">
        <v>2075</v>
      </c>
      <c r="K1617" s="292">
        <v>3</v>
      </c>
    </row>
    <row r="1618" spans="1:11" ht="15" customHeight="1" x14ac:dyDescent="0.4">
      <c r="A1618" s="23" t="str">
        <v>精神障害</v>
      </c>
      <c r="B1618" s="23" t="str">
        <v>シート８とシート９</v>
      </c>
      <c r="C1618" s="24" t="str">
        <v>精神障害</v>
      </c>
      <c r="D1618" s="24" t="str">
        <v>その他の精神障害</v>
      </c>
      <c r="G1618" s="31" t="s">
        <v>2604</v>
      </c>
      <c r="H1618" s="24" t="s">
        <v>2592</v>
      </c>
      <c r="I1618" s="32" t="s">
        <v>2522</v>
      </c>
      <c r="J1618" s="23" t="s">
        <v>2075</v>
      </c>
      <c r="K1618" s="292">
        <v>3</v>
      </c>
    </row>
    <row r="1619" spans="1:11" ht="15" customHeight="1" x14ac:dyDescent="0.4">
      <c r="A1619" s="23" t="str">
        <v>チック</v>
      </c>
      <c r="B1619" s="23" t="str">
        <v>シート８とシート９</v>
      </c>
      <c r="C1619" s="24" t="str">
        <v>精神障害</v>
      </c>
      <c r="D1619" s="24" t="str">
        <v>その他の精神障害</v>
      </c>
      <c r="G1619" s="31" t="s">
        <v>2958</v>
      </c>
      <c r="H1619" s="24" t="s">
        <v>2592</v>
      </c>
      <c r="I1619" s="32" t="s">
        <v>2522</v>
      </c>
      <c r="J1619" s="23" t="s">
        <v>2075</v>
      </c>
      <c r="K1619" s="292">
        <v>3</v>
      </c>
    </row>
    <row r="1620" spans="1:11" ht="15" customHeight="1" x14ac:dyDescent="0.4">
      <c r="A1620" s="23" t="str">
        <v>チック症</v>
      </c>
      <c r="B1620" s="23" t="str">
        <v>シート８とシート９</v>
      </c>
      <c r="C1620" s="24" t="str">
        <v>精神障害</v>
      </c>
      <c r="D1620" s="24" t="str">
        <v>その他の精神障害</v>
      </c>
      <c r="G1620" s="31" t="s">
        <v>232</v>
      </c>
      <c r="H1620" s="24" t="s">
        <v>2592</v>
      </c>
      <c r="I1620" s="32" t="s">
        <v>2522</v>
      </c>
      <c r="J1620" s="23" t="s">
        <v>2075</v>
      </c>
      <c r="K1620" s="292">
        <v>3</v>
      </c>
    </row>
    <row r="1621" spans="1:11" ht="15" customHeight="1" x14ac:dyDescent="0.4">
      <c r="A1621" s="23" t="str">
        <v>チック症状</v>
      </c>
      <c r="B1621" s="23" t="str">
        <v>シート８とシート９</v>
      </c>
      <c r="C1621" s="24" t="str">
        <v>精神障害</v>
      </c>
      <c r="D1621" s="24" t="str">
        <v>その他の精神障害</v>
      </c>
      <c r="G1621" s="31" t="s">
        <v>233</v>
      </c>
      <c r="H1621" s="24" t="s">
        <v>2592</v>
      </c>
      <c r="I1621" s="32" t="s">
        <v>2522</v>
      </c>
      <c r="J1621" s="23" t="s">
        <v>2075</v>
      </c>
      <c r="K1621" s="292">
        <v>3</v>
      </c>
    </row>
    <row r="1622" spans="1:11" ht="15" customHeight="1" x14ac:dyDescent="0.4">
      <c r="A1622" s="23" t="str">
        <v>チック障害</v>
      </c>
      <c r="B1622" s="23" t="str">
        <v>シート８とシート９</v>
      </c>
      <c r="C1622" s="24" t="str">
        <v>精神障害</v>
      </c>
      <c r="D1622" s="24" t="str">
        <v>その他の精神障害</v>
      </c>
      <c r="G1622" s="295" t="s">
        <v>2959</v>
      </c>
      <c r="H1622" s="33" t="s">
        <v>2592</v>
      </c>
      <c r="I1622" s="294" t="s">
        <v>2522</v>
      </c>
      <c r="J1622" s="30" t="s">
        <v>2075</v>
      </c>
      <c r="K1622" s="293">
        <v>3</v>
      </c>
    </row>
    <row r="1623" spans="1:11" ht="15" customHeight="1" x14ac:dyDescent="0.4">
      <c r="A1623" s="23" t="str">
        <v>トゥーレット症候群</v>
      </c>
      <c r="B1623" s="23" t="str">
        <v>シート８とシート９</v>
      </c>
      <c r="C1623" s="24" t="str">
        <v>精神障害</v>
      </c>
      <c r="D1623" s="24" t="str">
        <v>その他の精神障害</v>
      </c>
      <c r="G1623" s="31" t="s">
        <v>241</v>
      </c>
      <c r="H1623" s="24" t="s">
        <v>2592</v>
      </c>
      <c r="I1623" s="32" t="s">
        <v>2522</v>
      </c>
      <c r="J1623" s="23" t="s">
        <v>2075</v>
      </c>
      <c r="K1623" s="292">
        <v>3</v>
      </c>
    </row>
    <row r="1624" spans="1:11" ht="15" customHeight="1" x14ac:dyDescent="0.4">
      <c r="A1624" s="23" t="str">
        <v>トゥーレット障害</v>
      </c>
      <c r="B1624" s="23" t="str">
        <v>シート８とシート９</v>
      </c>
      <c r="C1624" s="24" t="str">
        <v>精神障害</v>
      </c>
      <c r="D1624" s="24" t="str">
        <v>その他の精神障害</v>
      </c>
      <c r="G1624" s="31" t="s">
        <v>242</v>
      </c>
      <c r="H1624" s="24" t="s">
        <v>2592</v>
      </c>
      <c r="I1624" s="32" t="s">
        <v>2522</v>
      </c>
      <c r="J1624" s="23" t="s">
        <v>2075</v>
      </c>
      <c r="K1624" s="292">
        <v>3</v>
      </c>
    </row>
    <row r="1625" spans="1:11" ht="15" customHeight="1" x14ac:dyDescent="0.4">
      <c r="A1625" s="23" t="str">
        <v>ドゥラトゥレット症候群</v>
      </c>
      <c r="B1625" s="23" t="str">
        <v>シート８とシート９</v>
      </c>
      <c r="C1625" s="24" t="str">
        <v>精神障害</v>
      </c>
      <c r="D1625" s="24" t="str">
        <v>その他の精神障害</v>
      </c>
      <c r="G1625" s="31" t="s">
        <v>243</v>
      </c>
      <c r="H1625" s="24" t="s">
        <v>2592</v>
      </c>
      <c r="I1625" s="32" t="s">
        <v>2522</v>
      </c>
      <c r="J1625" s="23" t="s">
        <v>2075</v>
      </c>
      <c r="K1625" s="292">
        <v>3</v>
      </c>
    </row>
    <row r="1626" spans="1:11" ht="15" customHeight="1" x14ac:dyDescent="0.4">
      <c r="A1626" s="23" t="str">
        <v>トゥレット症候群</v>
      </c>
      <c r="B1626" s="23" t="str">
        <v>シート８とシート９</v>
      </c>
      <c r="C1626" s="24" t="str">
        <v>精神障害</v>
      </c>
      <c r="D1626" s="24" t="str">
        <v>その他の精神障害</v>
      </c>
      <c r="G1626" s="31" t="s">
        <v>244</v>
      </c>
      <c r="H1626" s="24" t="s">
        <v>2592</v>
      </c>
      <c r="I1626" s="32" t="s">
        <v>2522</v>
      </c>
      <c r="J1626" s="23" t="s">
        <v>2075</v>
      </c>
      <c r="K1626" s="292">
        <v>3</v>
      </c>
    </row>
    <row r="1627" spans="1:11" ht="15" customHeight="1" x14ac:dyDescent="0.4">
      <c r="A1627" s="23" t="str">
        <v>トゥレット障害</v>
      </c>
      <c r="B1627" s="23" t="str">
        <v>シート８とシート９</v>
      </c>
      <c r="C1627" s="24" t="str">
        <v>精神障害</v>
      </c>
      <c r="D1627" s="24" t="str">
        <v>その他の精神障害</v>
      </c>
      <c r="G1627" s="31" t="s">
        <v>245</v>
      </c>
      <c r="H1627" s="24" t="s">
        <v>2592</v>
      </c>
      <c r="I1627" s="32" t="s">
        <v>2522</v>
      </c>
      <c r="J1627" s="23" t="s">
        <v>2075</v>
      </c>
      <c r="K1627" s="292">
        <v>3</v>
      </c>
    </row>
    <row r="1628" spans="1:11" ht="15" customHeight="1" x14ac:dyDescent="0.4">
      <c r="A1628" s="23" t="str">
        <v>パーソナリティおよび行動の障害</v>
      </c>
      <c r="B1628" s="23" t="str">
        <v>シート８とシート９</v>
      </c>
      <c r="C1628" s="24" t="str">
        <v>精神障害</v>
      </c>
      <c r="D1628" s="24" t="str">
        <v>その他の精神障害</v>
      </c>
      <c r="G1628" s="31" t="s">
        <v>2606</v>
      </c>
      <c r="H1628" s="24" t="s">
        <v>2592</v>
      </c>
      <c r="I1628" s="31" t="s">
        <v>2522</v>
      </c>
      <c r="J1628" s="23" t="s">
        <v>2075</v>
      </c>
      <c r="K1628" s="292">
        <v>3</v>
      </c>
    </row>
    <row r="1629" spans="1:11" ht="15" customHeight="1" x14ac:dyDescent="0.4">
      <c r="A1629" s="23" t="str">
        <v>パーソナリティ障害</v>
      </c>
      <c r="B1629" s="23" t="str">
        <v>シート８とシート９</v>
      </c>
      <c r="C1629" s="24" t="str">
        <v>精神障害</v>
      </c>
      <c r="D1629" s="24" t="str">
        <v>その他の精神障害</v>
      </c>
      <c r="G1629" s="31" t="s">
        <v>263</v>
      </c>
      <c r="H1629" s="24" t="s">
        <v>2592</v>
      </c>
      <c r="I1629" s="32" t="s">
        <v>2522</v>
      </c>
      <c r="J1629" s="23" t="s">
        <v>2075</v>
      </c>
      <c r="K1629" s="292">
        <v>3</v>
      </c>
    </row>
    <row r="1630" spans="1:11" ht="15" customHeight="1" x14ac:dyDescent="0.4">
      <c r="A1630" s="23" t="str">
        <v>パニック症状</v>
      </c>
      <c r="B1630" s="23" t="str">
        <v>シート８とシート９</v>
      </c>
      <c r="C1630" s="24" t="str">
        <v>精神障害</v>
      </c>
      <c r="D1630" s="24" t="str">
        <v>その他の精神障害</v>
      </c>
      <c r="G1630" s="31" t="s">
        <v>271</v>
      </c>
      <c r="H1630" s="24" t="s">
        <v>2592</v>
      </c>
      <c r="I1630" s="32" t="s">
        <v>2522</v>
      </c>
      <c r="J1630" s="23" t="s">
        <v>2075</v>
      </c>
      <c r="K1630" s="292">
        <v>3</v>
      </c>
    </row>
    <row r="1631" spans="1:11" ht="15" customHeight="1" x14ac:dyDescent="0.4">
      <c r="A1631" s="23" t="str">
        <v>ビジュアルスノウ</v>
      </c>
      <c r="B1631" s="23" t="str">
        <v>シート８とシート９</v>
      </c>
      <c r="C1631" s="24" t="str">
        <v>精神障害</v>
      </c>
      <c r="D1631" s="24" t="str">
        <v>その他の精神障害</v>
      </c>
      <c r="G1631" s="31" t="s">
        <v>280</v>
      </c>
      <c r="H1631" s="24" t="s">
        <v>2592</v>
      </c>
      <c r="I1631" s="31" t="s">
        <v>2522</v>
      </c>
      <c r="J1631" s="23" t="s">
        <v>2075</v>
      </c>
      <c r="K1631" s="292">
        <v>3</v>
      </c>
    </row>
    <row r="1632" spans="1:11" ht="15" customHeight="1" x14ac:dyDescent="0.4">
      <c r="A1632" s="23" t="str">
        <v>砂嵐症候群</v>
      </c>
      <c r="B1632" s="23" t="str">
        <v>シート８とシート９</v>
      </c>
      <c r="C1632" s="24" t="str">
        <v>精神障害</v>
      </c>
      <c r="D1632" s="24" t="str">
        <v>その他の精神障害</v>
      </c>
      <c r="G1632" s="31" t="s">
        <v>2607</v>
      </c>
      <c r="H1632" s="24" t="s">
        <v>2592</v>
      </c>
      <c r="I1632" s="31" t="s">
        <v>2522</v>
      </c>
      <c r="J1632" s="23" t="s">
        <v>2075</v>
      </c>
      <c r="K1632" s="292">
        <v>3</v>
      </c>
    </row>
    <row r="1633" spans="1:11" ht="15" customHeight="1" x14ac:dyDescent="0.4">
      <c r="A1633" s="23" t="str">
        <v>薬物依存</v>
      </c>
      <c r="B1633" s="23" t="str">
        <v>シート８とシート９</v>
      </c>
      <c r="C1633" s="24" t="str">
        <v>精神障害</v>
      </c>
      <c r="D1633" s="24" t="str">
        <v>その他の精神障害</v>
      </c>
      <c r="G1633" s="31" t="s">
        <v>2608</v>
      </c>
      <c r="H1633" s="24" t="s">
        <v>2592</v>
      </c>
      <c r="I1633" s="32" t="s">
        <v>2522</v>
      </c>
      <c r="J1633" s="23" t="s">
        <v>2075</v>
      </c>
      <c r="K1633" s="292">
        <v>3</v>
      </c>
    </row>
    <row r="1634" spans="1:11" ht="15" customHeight="1" x14ac:dyDescent="0.4">
      <c r="A1634" s="23" t="str">
        <v>薬物依存症</v>
      </c>
      <c r="B1634" s="23" t="str">
        <v>シート８とシート９</v>
      </c>
      <c r="C1634" s="24" t="str">
        <v>精神障害</v>
      </c>
      <c r="D1634" s="24" t="str">
        <v>その他の精神障害</v>
      </c>
      <c r="G1634" s="31" t="s">
        <v>2609</v>
      </c>
      <c r="H1634" s="24" t="s">
        <v>2592</v>
      </c>
      <c r="I1634" s="32" t="s">
        <v>2522</v>
      </c>
      <c r="J1634" s="23" t="s">
        <v>2075</v>
      </c>
      <c r="K1634" s="292">
        <v>3</v>
      </c>
    </row>
    <row r="1635" spans="1:11" ht="15" customHeight="1" x14ac:dyDescent="0.4">
      <c r="A1635" s="23" t="str">
        <v>抑鬱状態</v>
      </c>
      <c r="B1635" s="23" t="str">
        <v>シート８とシート９</v>
      </c>
      <c r="C1635" s="24" t="str">
        <v>精神障害</v>
      </c>
      <c r="D1635" s="24" t="str">
        <v>その他の精神障害</v>
      </c>
      <c r="G1635" s="31" t="s">
        <v>2610</v>
      </c>
      <c r="H1635" s="24" t="s">
        <v>2592</v>
      </c>
      <c r="I1635" s="32" t="s">
        <v>2522</v>
      </c>
      <c r="J1635" s="23" t="s">
        <v>2075</v>
      </c>
      <c r="K1635" s="292">
        <v>3</v>
      </c>
    </row>
    <row r="1636" spans="1:11" ht="15" customHeight="1" x14ac:dyDescent="0.4">
      <c r="A1636" s="23" t="str">
        <v>流暢性の障害</v>
      </c>
      <c r="B1636" s="23" t="str">
        <v>シート８とシート９</v>
      </c>
      <c r="C1636" s="24" t="str">
        <v>精神障害</v>
      </c>
      <c r="D1636" s="24" t="str">
        <v>その他の精神障害</v>
      </c>
      <c r="G1636" s="31" t="s">
        <v>2611</v>
      </c>
      <c r="H1636" s="24" t="s">
        <v>2592</v>
      </c>
      <c r="I1636" s="32" t="s">
        <v>2522</v>
      </c>
      <c r="J1636" s="23" t="s">
        <v>2075</v>
      </c>
      <c r="K1636" s="292">
        <v>3</v>
      </c>
    </row>
    <row r="1637" spans="1:11" ht="15" customHeight="1" x14ac:dyDescent="0.4">
      <c r="A1637" s="23" t="str">
        <v>依存症候群</v>
      </c>
      <c r="B1637" s="23" t="str">
        <v>シート８とシート９</v>
      </c>
      <c r="C1637" s="24" t="str">
        <v>精神障害</v>
      </c>
      <c r="D1637" s="24" t="str">
        <v>その他の精神障害</v>
      </c>
      <c r="G1637" s="31" t="s">
        <v>399</v>
      </c>
      <c r="H1637" s="24" t="s">
        <v>2592</v>
      </c>
      <c r="I1637" s="32" t="s">
        <v>2522</v>
      </c>
      <c r="J1637" s="23" t="s">
        <v>2075</v>
      </c>
      <c r="K1637" s="292">
        <v>3</v>
      </c>
    </row>
    <row r="1638" spans="1:11" ht="15" customHeight="1" x14ac:dyDescent="0.4">
      <c r="A1638" s="23" t="str">
        <v>依存性人格障害</v>
      </c>
      <c r="B1638" s="23" t="str">
        <v>シート８とシート９</v>
      </c>
      <c r="C1638" s="24" t="str">
        <v>精神障害</v>
      </c>
      <c r="D1638" s="24" t="str">
        <v>その他の精神障害</v>
      </c>
      <c r="G1638" s="31" t="s">
        <v>400</v>
      </c>
      <c r="H1638" s="24" t="s">
        <v>2592</v>
      </c>
      <c r="I1638" s="32" t="s">
        <v>2522</v>
      </c>
      <c r="J1638" s="23" t="s">
        <v>2075</v>
      </c>
      <c r="K1638" s="292">
        <v>3</v>
      </c>
    </row>
    <row r="1639" spans="1:11" ht="15" customHeight="1" x14ac:dyDescent="0.4">
      <c r="A1639" s="23" t="str">
        <v>意識障害</v>
      </c>
      <c r="B1639" s="23" t="str">
        <v>シート８とシート９</v>
      </c>
      <c r="C1639" s="24" t="str">
        <v>精神障害</v>
      </c>
      <c r="D1639" s="24" t="str">
        <v>その他の精神障害</v>
      </c>
      <c r="G1639" s="31" t="s">
        <v>402</v>
      </c>
      <c r="H1639" s="24" t="s">
        <v>2592</v>
      </c>
      <c r="I1639" s="32" t="s">
        <v>2522</v>
      </c>
      <c r="J1639" s="23" t="s">
        <v>2075</v>
      </c>
      <c r="K1639" s="292">
        <v>3</v>
      </c>
    </row>
    <row r="1640" spans="1:11" ht="15" customHeight="1" x14ac:dyDescent="0.4">
      <c r="A1640" s="23" t="str">
        <v>意欲低下</v>
      </c>
      <c r="B1640" s="23" t="str">
        <v>シート８とシート９</v>
      </c>
      <c r="C1640" s="24" t="str">
        <v>精神障害</v>
      </c>
      <c r="D1640" s="24" t="str">
        <v>その他の精神障害</v>
      </c>
      <c r="G1640" s="31" t="s">
        <v>403</v>
      </c>
      <c r="H1640" s="24" t="s">
        <v>2592</v>
      </c>
      <c r="I1640" s="32" t="s">
        <v>2522</v>
      </c>
      <c r="J1640" s="23" t="s">
        <v>2075</v>
      </c>
      <c r="K1640" s="292">
        <v>3</v>
      </c>
    </row>
    <row r="1641" spans="1:11" ht="15" customHeight="1" x14ac:dyDescent="0.4">
      <c r="A1641" s="23" t="str">
        <v>過換気症候群</v>
      </c>
      <c r="B1641" s="23" t="str">
        <v>シート８とシート９</v>
      </c>
      <c r="C1641" s="24" t="str">
        <v>精神障害</v>
      </c>
      <c r="D1641" s="24" t="str">
        <v>その他の精神障害</v>
      </c>
      <c r="G1641" s="31" t="s">
        <v>457</v>
      </c>
      <c r="H1641" s="24" t="s">
        <v>2592</v>
      </c>
      <c r="I1641" s="31" t="s">
        <v>2522</v>
      </c>
      <c r="J1641" s="23" t="s">
        <v>2075</v>
      </c>
      <c r="K1641" s="292">
        <v>3</v>
      </c>
    </row>
    <row r="1642" spans="1:11" ht="15" customHeight="1" x14ac:dyDescent="0.4">
      <c r="A1642" s="23" t="str">
        <v>解離性人格障害</v>
      </c>
      <c r="B1642" s="23" t="str">
        <v>シート８とシート９</v>
      </c>
      <c r="C1642" s="24" t="str">
        <v>精神障害</v>
      </c>
      <c r="D1642" s="24" t="str">
        <v>その他の精神障害</v>
      </c>
      <c r="G1642" s="24" t="s">
        <v>467</v>
      </c>
      <c r="H1642" s="24" t="s">
        <v>2592</v>
      </c>
      <c r="I1642" s="32" t="s">
        <v>2522</v>
      </c>
      <c r="J1642" s="23" t="s">
        <v>2075</v>
      </c>
      <c r="K1642" s="292">
        <v>3</v>
      </c>
    </row>
    <row r="1643" spans="1:11" ht="15" customHeight="1" x14ac:dyDescent="0.4">
      <c r="A1643" s="23" t="str">
        <v>外傷後健忘症</v>
      </c>
      <c r="B1643" s="23" t="str">
        <v>シート８とシート９</v>
      </c>
      <c r="C1643" s="24" t="str">
        <v>精神障害</v>
      </c>
      <c r="D1643" s="24" t="str">
        <v>その他の精神障害</v>
      </c>
      <c r="G1643" s="24" t="s">
        <v>474</v>
      </c>
      <c r="H1643" s="24" t="s">
        <v>2592</v>
      </c>
      <c r="I1643" s="32" t="s">
        <v>2522</v>
      </c>
      <c r="J1643" s="23" t="s">
        <v>2075</v>
      </c>
      <c r="K1643" s="292">
        <v>3</v>
      </c>
    </row>
    <row r="1644" spans="1:11" ht="15" customHeight="1" x14ac:dyDescent="0.4">
      <c r="A1644" s="23" t="str">
        <v>間欠性爆発性障害</v>
      </c>
      <c r="B1644" s="23" t="str">
        <v>シート８とシート９</v>
      </c>
      <c r="C1644" s="24" t="str">
        <v>精神障害</v>
      </c>
      <c r="D1644" s="24" t="str">
        <v>その他の精神障害</v>
      </c>
      <c r="G1644" s="31" t="s">
        <v>501</v>
      </c>
      <c r="H1644" s="24" t="s">
        <v>2592</v>
      </c>
      <c r="I1644" s="32" t="s">
        <v>2522</v>
      </c>
      <c r="J1644" s="23" t="s">
        <v>2075</v>
      </c>
      <c r="K1644" s="292">
        <v>3</v>
      </c>
    </row>
    <row r="1645" spans="1:11" ht="15" customHeight="1" x14ac:dyDescent="0.4">
      <c r="A1645" s="23" t="str">
        <v>間歇性爆発性障害</v>
      </c>
      <c r="B1645" s="23" t="str">
        <v>シート８とシート９</v>
      </c>
      <c r="C1645" s="24" t="str">
        <v>精神障害</v>
      </c>
      <c r="D1645" s="24" t="str">
        <v>その他の精神障害</v>
      </c>
      <c r="G1645" s="31" t="s">
        <v>2612</v>
      </c>
      <c r="H1645" s="24" t="s">
        <v>2592</v>
      </c>
      <c r="I1645" s="32" t="s">
        <v>2522</v>
      </c>
      <c r="J1645" s="23" t="s">
        <v>2075</v>
      </c>
      <c r="K1645" s="292">
        <v>3</v>
      </c>
    </row>
    <row r="1646" spans="1:11" ht="15" customHeight="1" x14ac:dyDescent="0.4">
      <c r="A1646" s="23" t="str">
        <v>関係念慮</v>
      </c>
      <c r="B1646" s="23" t="str">
        <v>シート８とシート９</v>
      </c>
      <c r="C1646" s="24" t="str">
        <v>精神障害</v>
      </c>
      <c r="D1646" s="24" t="str">
        <v>その他の精神障害</v>
      </c>
      <c r="G1646" s="31" t="s">
        <v>503</v>
      </c>
      <c r="H1646" s="24" t="s">
        <v>2592</v>
      </c>
      <c r="I1646" s="32" t="s">
        <v>2522</v>
      </c>
      <c r="J1646" s="23" t="s">
        <v>2075</v>
      </c>
      <c r="K1646" s="292">
        <v>3</v>
      </c>
    </row>
    <row r="1647" spans="1:11" ht="15" customHeight="1" x14ac:dyDescent="0.4">
      <c r="A1647" s="23" t="str">
        <v>器質性精神障害</v>
      </c>
      <c r="B1647" s="23" t="str">
        <v>シート８とシート９</v>
      </c>
      <c r="C1647" s="24" t="str">
        <v>精神障害</v>
      </c>
      <c r="D1647" s="24" t="str">
        <v>その他の精神障害</v>
      </c>
      <c r="G1647" s="31" t="s">
        <v>511</v>
      </c>
      <c r="H1647" s="24" t="s">
        <v>2592</v>
      </c>
      <c r="I1647" s="31" t="s">
        <v>2522</v>
      </c>
      <c r="J1647" s="23" t="s">
        <v>2075</v>
      </c>
      <c r="K1647" s="292">
        <v>3</v>
      </c>
    </row>
    <row r="1648" spans="1:11" ht="15" customHeight="1" x14ac:dyDescent="0.4">
      <c r="A1648" s="23" t="str">
        <v>記憶障害</v>
      </c>
      <c r="B1648" s="23" t="str">
        <v>シート８とシート９</v>
      </c>
      <c r="C1648" s="24" t="str">
        <v>精神障害</v>
      </c>
      <c r="D1648" s="24" t="str">
        <v>その他の精神障害</v>
      </c>
      <c r="G1648" s="31" t="s">
        <v>522</v>
      </c>
      <c r="H1648" s="24" t="s">
        <v>2592</v>
      </c>
      <c r="I1648" s="32" t="s">
        <v>2522</v>
      </c>
      <c r="J1648" s="23" t="s">
        <v>2075</v>
      </c>
      <c r="K1648" s="292">
        <v>3</v>
      </c>
    </row>
    <row r="1649" spans="1:11" ht="15" customHeight="1" x14ac:dyDescent="0.4">
      <c r="A1649" s="23" t="str">
        <v>吃音</v>
      </c>
      <c r="B1649" s="23" t="str">
        <v>シート８とシート９</v>
      </c>
      <c r="C1649" s="24" t="str">
        <v>精神障害</v>
      </c>
      <c r="D1649" s="24" t="str">
        <v>その他の精神障害</v>
      </c>
      <c r="G1649" s="31" t="s">
        <v>533</v>
      </c>
      <c r="H1649" s="24" t="s">
        <v>2592</v>
      </c>
      <c r="I1649" s="31" t="s">
        <v>2522</v>
      </c>
      <c r="J1649" s="23" t="s">
        <v>2075</v>
      </c>
      <c r="K1649" s="292">
        <v>3</v>
      </c>
    </row>
    <row r="1650" spans="1:11" ht="15" customHeight="1" x14ac:dyDescent="0.4">
      <c r="A1650" s="23" t="str">
        <v>吃音症</v>
      </c>
      <c r="B1650" s="23" t="str">
        <v>シート８とシート９</v>
      </c>
      <c r="C1650" s="24" t="str">
        <v>精神障害</v>
      </c>
      <c r="D1650" s="24" t="str">
        <v>その他の精神障害</v>
      </c>
      <c r="G1650" s="31" t="s">
        <v>534</v>
      </c>
      <c r="H1650" s="24" t="s">
        <v>2592</v>
      </c>
      <c r="I1650" s="32" t="s">
        <v>2522</v>
      </c>
      <c r="J1650" s="23" t="s">
        <v>2075</v>
      </c>
      <c r="K1650" s="292">
        <v>3</v>
      </c>
    </row>
    <row r="1651" spans="1:11" ht="15" customHeight="1" x14ac:dyDescent="0.4">
      <c r="A1651" s="23" t="str">
        <v>境界型パーソナリティ障害</v>
      </c>
      <c r="B1651" s="23" t="str">
        <v>シート８とシート９</v>
      </c>
      <c r="C1651" s="24" t="str">
        <v>精神障害</v>
      </c>
      <c r="D1651" s="24" t="str">
        <v>その他の精神障害</v>
      </c>
      <c r="G1651" s="31" t="s">
        <v>547</v>
      </c>
      <c r="H1651" s="24" t="s">
        <v>2592</v>
      </c>
      <c r="I1651" s="32" t="s">
        <v>2522</v>
      </c>
      <c r="J1651" s="23" t="s">
        <v>2075</v>
      </c>
      <c r="K1651" s="292">
        <v>3</v>
      </c>
    </row>
    <row r="1652" spans="1:11" ht="15" customHeight="1" x14ac:dyDescent="0.4">
      <c r="A1652" s="23" t="str">
        <v>空間認知障害</v>
      </c>
      <c r="B1652" s="23" t="str">
        <v>シート８とシート９</v>
      </c>
      <c r="C1652" s="24" t="str">
        <v>精神障害</v>
      </c>
      <c r="D1652" s="24" t="str">
        <v>その他の精神障害</v>
      </c>
      <c r="G1652" s="31" t="s">
        <v>572</v>
      </c>
      <c r="H1652" s="24" t="s">
        <v>2592</v>
      </c>
      <c r="I1652" s="32" t="s">
        <v>2522</v>
      </c>
      <c r="J1652" s="23" t="s">
        <v>2075</v>
      </c>
      <c r="K1652" s="292">
        <v>3</v>
      </c>
    </row>
    <row r="1653" spans="1:11" ht="15" customHeight="1" x14ac:dyDescent="0.4">
      <c r="A1653" s="23" t="str">
        <v>幻覚</v>
      </c>
      <c r="B1653" s="23" t="str">
        <v>シート８とシート９</v>
      </c>
      <c r="C1653" s="24" t="str">
        <v>精神障害</v>
      </c>
      <c r="D1653" s="24" t="str">
        <v>その他の精神障害</v>
      </c>
      <c r="G1653" s="31" t="s">
        <v>614</v>
      </c>
      <c r="H1653" s="24" t="s">
        <v>2592</v>
      </c>
      <c r="I1653" s="32" t="s">
        <v>2522</v>
      </c>
      <c r="J1653" s="23" t="s">
        <v>2075</v>
      </c>
      <c r="K1653" s="292">
        <v>3</v>
      </c>
    </row>
    <row r="1654" spans="1:11" ht="15" customHeight="1" x14ac:dyDescent="0.4">
      <c r="A1654" s="23" t="str">
        <v>幻聴</v>
      </c>
      <c r="B1654" s="23" t="str">
        <v>シート８とシート９</v>
      </c>
      <c r="C1654" s="24" t="str">
        <v>精神障害</v>
      </c>
      <c r="D1654" s="24" t="str">
        <v>その他の精神障害</v>
      </c>
      <c r="G1654" s="31" t="s">
        <v>615</v>
      </c>
      <c r="H1654" s="24" t="s">
        <v>2592</v>
      </c>
      <c r="I1654" s="31" t="s">
        <v>2522</v>
      </c>
      <c r="J1654" s="23" t="s">
        <v>2075</v>
      </c>
      <c r="K1654" s="292">
        <v>3</v>
      </c>
    </row>
    <row r="1655" spans="1:11" ht="15" customHeight="1" x14ac:dyDescent="0.4">
      <c r="A1655" s="23" t="str">
        <v>現実感消失症</v>
      </c>
      <c r="B1655" s="23" t="str">
        <v>シート８とシート９</v>
      </c>
      <c r="C1655" s="24" t="str">
        <v>精神障害</v>
      </c>
      <c r="D1655" s="24" t="str">
        <v>その他の精神障害</v>
      </c>
      <c r="G1655" s="31" t="s">
        <v>617</v>
      </c>
      <c r="H1655" s="24" t="s">
        <v>2592</v>
      </c>
      <c r="I1655" s="32" t="s">
        <v>2522</v>
      </c>
      <c r="J1655" s="23" t="s">
        <v>2075</v>
      </c>
      <c r="K1655" s="292">
        <v>3</v>
      </c>
    </row>
    <row r="1656" spans="1:11" ht="15" customHeight="1" x14ac:dyDescent="0.4">
      <c r="A1656" s="23" t="str">
        <v>高次能障害</v>
      </c>
      <c r="B1656" s="23" t="str">
        <v>シート８とシート９</v>
      </c>
      <c r="C1656" s="24" t="str">
        <v>精神障害</v>
      </c>
      <c r="D1656" s="24" t="str">
        <v>その他の精神障害</v>
      </c>
      <c r="G1656" s="24" t="s">
        <v>673</v>
      </c>
      <c r="H1656" s="24" t="s">
        <v>2592</v>
      </c>
      <c r="I1656" s="32" t="s">
        <v>2522</v>
      </c>
      <c r="J1656" s="23" t="s">
        <v>2075</v>
      </c>
      <c r="K1656" s="292">
        <v>3</v>
      </c>
    </row>
    <row r="1657" spans="1:11" ht="15" customHeight="1" x14ac:dyDescent="0.4">
      <c r="A1657" s="23" t="str">
        <v>高次脳機能障害</v>
      </c>
      <c r="B1657" s="23" t="str">
        <v>シート８とシート９</v>
      </c>
      <c r="C1657" s="24" t="str">
        <v>精神障害</v>
      </c>
      <c r="D1657" s="24" t="str">
        <v>その他の精神障害</v>
      </c>
      <c r="G1657" s="31" t="s">
        <v>674</v>
      </c>
      <c r="H1657" s="24" t="s">
        <v>2592</v>
      </c>
      <c r="I1657" s="32" t="s">
        <v>2522</v>
      </c>
      <c r="J1657" s="23" t="s">
        <v>2075</v>
      </c>
      <c r="K1657" s="292">
        <v>3</v>
      </c>
    </row>
    <row r="1658" spans="1:11" ht="15" customHeight="1" x14ac:dyDescent="0.4">
      <c r="A1658" s="23" t="str">
        <v>高次脳機能性障害</v>
      </c>
      <c r="B1658" s="23" t="str">
        <v>シート８とシート９</v>
      </c>
      <c r="C1658" s="24" t="str">
        <v>精神障害</v>
      </c>
      <c r="D1658" s="24" t="str">
        <v>その他の精神障害</v>
      </c>
      <c r="G1658" s="31" t="s">
        <v>675</v>
      </c>
      <c r="H1658" s="24" t="s">
        <v>2592</v>
      </c>
      <c r="I1658" s="32" t="s">
        <v>2522</v>
      </c>
      <c r="J1658" s="23" t="s">
        <v>2075</v>
      </c>
      <c r="K1658" s="292">
        <v>3</v>
      </c>
    </row>
    <row r="1659" spans="1:11" ht="15" customHeight="1" x14ac:dyDescent="0.4">
      <c r="A1659" s="23" t="str">
        <v>混合性不安抑うつ反応</v>
      </c>
      <c r="B1659" s="23" t="str">
        <v>シート８とシート９</v>
      </c>
      <c r="C1659" s="24" t="str">
        <v>精神障害</v>
      </c>
      <c r="D1659" s="24" t="str">
        <v>その他の精神障害</v>
      </c>
      <c r="G1659" s="31" t="s">
        <v>696</v>
      </c>
      <c r="H1659" s="24" t="s">
        <v>2592</v>
      </c>
      <c r="I1659" s="32" t="s">
        <v>2522</v>
      </c>
      <c r="J1659" s="23" t="s">
        <v>2075</v>
      </c>
      <c r="K1659" s="292">
        <v>3</v>
      </c>
    </row>
    <row r="1660" spans="1:11" ht="15" customHeight="1" x14ac:dyDescent="0.4">
      <c r="A1660" s="23" t="str">
        <v>産後うつ状態</v>
      </c>
      <c r="B1660" s="23" t="str">
        <v>シート８とシート９</v>
      </c>
      <c r="C1660" s="24" t="str">
        <v>精神障害</v>
      </c>
      <c r="D1660" s="24" t="str">
        <v>その他の精神障害</v>
      </c>
      <c r="G1660" s="31" t="s">
        <v>711</v>
      </c>
      <c r="H1660" s="24" t="s">
        <v>2592</v>
      </c>
      <c r="I1660" s="31" t="s">
        <v>2522</v>
      </c>
      <c r="J1660" s="23" t="s">
        <v>2075</v>
      </c>
      <c r="K1660" s="292">
        <v>3</v>
      </c>
    </row>
    <row r="1661" spans="1:11" ht="15" customHeight="1" x14ac:dyDescent="0.4">
      <c r="A1661" s="23" t="str">
        <v>持続性音声チック障害</v>
      </c>
      <c r="B1661" s="23" t="str">
        <v>シート８とシート９</v>
      </c>
      <c r="C1661" s="24" t="str">
        <v>精神障害</v>
      </c>
      <c r="D1661" s="24" t="str">
        <v>その他の精神障害</v>
      </c>
      <c r="G1661" s="31" t="s">
        <v>2613</v>
      </c>
      <c r="H1661" s="24" t="s">
        <v>2592</v>
      </c>
      <c r="I1661" s="31" t="s">
        <v>2522</v>
      </c>
      <c r="J1661" s="23" t="s">
        <v>2075</v>
      </c>
      <c r="K1661" s="292">
        <v>3</v>
      </c>
    </row>
    <row r="1662" spans="1:11" ht="15" customHeight="1" x14ac:dyDescent="0.4">
      <c r="A1662" s="23" t="str">
        <v>自己愛性障害</v>
      </c>
      <c r="B1662" s="23" t="str">
        <v>シート８とシート９</v>
      </c>
      <c r="C1662" s="24" t="str">
        <v>精神障害</v>
      </c>
      <c r="D1662" s="24" t="str">
        <v>その他の精神障害</v>
      </c>
      <c r="G1662" s="31" t="s">
        <v>736</v>
      </c>
      <c r="H1662" s="24" t="s">
        <v>2592</v>
      </c>
      <c r="I1662" s="31" t="s">
        <v>2522</v>
      </c>
      <c r="J1662" s="23" t="s">
        <v>2075</v>
      </c>
      <c r="K1662" s="292">
        <v>3</v>
      </c>
    </row>
    <row r="1663" spans="1:11" ht="15" customHeight="1" x14ac:dyDescent="0.4">
      <c r="A1663" s="23" t="str">
        <v>自己愛性人格障害</v>
      </c>
      <c r="B1663" s="23" t="str">
        <v>シート８とシート９</v>
      </c>
      <c r="C1663" s="24" t="str">
        <v>精神障害</v>
      </c>
      <c r="D1663" s="24" t="str">
        <v>その他の精神障害</v>
      </c>
      <c r="G1663" s="31" t="s">
        <v>737</v>
      </c>
      <c r="H1663" s="24" t="s">
        <v>2592</v>
      </c>
      <c r="I1663" s="32" t="s">
        <v>2522</v>
      </c>
      <c r="J1663" s="23" t="s">
        <v>2075</v>
      </c>
      <c r="K1663" s="292">
        <v>3</v>
      </c>
    </row>
    <row r="1664" spans="1:11" ht="15" customHeight="1" x14ac:dyDescent="0.4">
      <c r="A1664" s="23" t="str">
        <v>自傷癖</v>
      </c>
      <c r="B1664" s="23" t="str">
        <v>シート８とシート９</v>
      </c>
      <c r="C1664" s="24" t="str">
        <v>精神障害</v>
      </c>
      <c r="D1664" s="24" t="str">
        <v>その他の精神障害</v>
      </c>
      <c r="G1664" s="31" t="s">
        <v>752</v>
      </c>
      <c r="H1664" s="24" t="s">
        <v>2592</v>
      </c>
      <c r="I1664" s="32" t="s">
        <v>2522</v>
      </c>
      <c r="J1664" s="23" t="s">
        <v>2075</v>
      </c>
      <c r="K1664" s="292">
        <v>3</v>
      </c>
    </row>
    <row r="1665" spans="1:11" ht="15" customHeight="1" x14ac:dyDescent="0.4">
      <c r="A1665" s="23" t="str">
        <v>失声症</v>
      </c>
      <c r="B1665" s="23" t="str">
        <v>シート８とシート９</v>
      </c>
      <c r="C1665" s="24" t="str">
        <v>精神障害</v>
      </c>
      <c r="D1665" s="24" t="str">
        <v>その他の精神障害</v>
      </c>
      <c r="G1665" s="31" t="s">
        <v>761</v>
      </c>
      <c r="H1665" s="24" t="s">
        <v>2592</v>
      </c>
      <c r="I1665" s="32" t="s">
        <v>2522</v>
      </c>
      <c r="J1665" s="23" t="s">
        <v>2075</v>
      </c>
      <c r="K1665" s="292">
        <v>3</v>
      </c>
    </row>
    <row r="1666" spans="1:11" ht="15" customHeight="1" x14ac:dyDescent="0.4">
      <c r="A1666" s="23" t="str">
        <v>社会性コミュニケーション障害</v>
      </c>
      <c r="B1666" s="23" t="str">
        <v>シート８とシート９</v>
      </c>
      <c r="C1666" s="24" t="str">
        <v>精神障害</v>
      </c>
      <c r="D1666" s="24" t="str">
        <v>その他の精神障害</v>
      </c>
      <c r="G1666" s="31" t="s">
        <v>763</v>
      </c>
      <c r="H1666" s="24" t="s">
        <v>2592</v>
      </c>
      <c r="I1666" s="32" t="s">
        <v>2522</v>
      </c>
      <c r="J1666" s="23" t="s">
        <v>2075</v>
      </c>
      <c r="K1666" s="292">
        <v>3</v>
      </c>
    </row>
    <row r="1667" spans="1:11" ht="15" customHeight="1" x14ac:dyDescent="0.4">
      <c r="A1667" s="23" t="str">
        <v>習慣及び衝動の障害</v>
      </c>
      <c r="B1667" s="23" t="str">
        <v>シート８とシート９</v>
      </c>
      <c r="C1667" s="24" t="str">
        <v>精神障害</v>
      </c>
      <c r="D1667" s="24" t="str">
        <v>その他の精神障害</v>
      </c>
      <c r="G1667" s="31" t="s">
        <v>776</v>
      </c>
      <c r="H1667" s="24" t="s">
        <v>2592</v>
      </c>
      <c r="I1667" s="32" t="s">
        <v>2522</v>
      </c>
      <c r="J1667" s="23" t="s">
        <v>2075</v>
      </c>
      <c r="K1667" s="292">
        <v>3</v>
      </c>
    </row>
    <row r="1668" spans="1:11" ht="15" customHeight="1" x14ac:dyDescent="0.4">
      <c r="A1668" s="23" t="str">
        <v>習慣及び衝動の障害</v>
      </c>
      <c r="B1668" s="23" t="str">
        <v>シート８とシート９</v>
      </c>
      <c r="C1668" s="24" t="str">
        <v>精神障害</v>
      </c>
      <c r="D1668" s="24" t="str">
        <v>その他の精神障害</v>
      </c>
      <c r="G1668" s="31" t="s">
        <v>776</v>
      </c>
      <c r="H1668" s="24" t="s">
        <v>2592</v>
      </c>
      <c r="I1668" s="32" t="s">
        <v>2522</v>
      </c>
      <c r="J1668" s="23" t="s">
        <v>2075</v>
      </c>
      <c r="K1668" s="292">
        <v>3</v>
      </c>
    </row>
    <row r="1669" spans="1:11" ht="15" customHeight="1" x14ac:dyDescent="0.4">
      <c r="A1669" s="23" t="str">
        <v>衝動性コントロール障害</v>
      </c>
      <c r="B1669" s="23" t="str">
        <v>シート８とシート９</v>
      </c>
      <c r="C1669" s="24" t="str">
        <v>精神障害</v>
      </c>
      <c r="D1669" s="24" t="str">
        <v>その他の精神障害</v>
      </c>
      <c r="G1669" s="31" t="s">
        <v>802</v>
      </c>
      <c r="H1669" s="24" t="s">
        <v>2592</v>
      </c>
      <c r="I1669" s="32" t="s">
        <v>2522</v>
      </c>
      <c r="J1669" s="23" t="s">
        <v>2075</v>
      </c>
      <c r="K1669" s="292">
        <v>3</v>
      </c>
    </row>
    <row r="1670" spans="1:11" ht="15" customHeight="1" x14ac:dyDescent="0.4">
      <c r="A1670" s="23" t="str">
        <v>場面緘黙</v>
      </c>
      <c r="B1670" s="23" t="str">
        <v>シート８とシート９</v>
      </c>
      <c r="C1670" s="24" t="str">
        <v>精神障害</v>
      </c>
      <c r="D1670" s="24" t="str">
        <v>その他の精神障害</v>
      </c>
      <c r="G1670" s="31" t="s">
        <v>2960</v>
      </c>
      <c r="H1670" s="24" t="s">
        <v>2592</v>
      </c>
      <c r="I1670" s="32" t="s">
        <v>2522</v>
      </c>
      <c r="J1670" s="23" t="s">
        <v>2075</v>
      </c>
      <c r="K1670" s="292">
        <v>3</v>
      </c>
    </row>
    <row r="1671" spans="1:11" ht="15" customHeight="1" x14ac:dyDescent="0.4">
      <c r="A1671" s="23" t="str">
        <v>場面緘黙症</v>
      </c>
      <c r="B1671" s="23" t="str">
        <v>シート８とシート９</v>
      </c>
      <c r="C1671" s="24" t="str">
        <v>精神障害</v>
      </c>
      <c r="D1671" s="24" t="str">
        <v>その他の精神障害</v>
      </c>
      <c r="G1671" s="295" t="s">
        <v>2961</v>
      </c>
      <c r="H1671" s="33" t="s">
        <v>2592</v>
      </c>
      <c r="I1671" s="294" t="s">
        <v>2522</v>
      </c>
      <c r="J1671" s="30" t="s">
        <v>2075</v>
      </c>
      <c r="K1671" s="293">
        <v>3</v>
      </c>
    </row>
    <row r="1672" spans="1:11" ht="15" customHeight="1" x14ac:dyDescent="0.4">
      <c r="A1672" s="23" t="str">
        <v>情緒不安性パーソナリティ障害</v>
      </c>
      <c r="B1672" s="23" t="str">
        <v>シート８とシート９</v>
      </c>
      <c r="C1672" s="24" t="str">
        <v>精神障害</v>
      </c>
      <c r="D1672" s="24" t="str">
        <v>その他の精神障害</v>
      </c>
      <c r="G1672" s="31" t="s">
        <v>809</v>
      </c>
      <c r="H1672" s="24" t="s">
        <v>2592</v>
      </c>
      <c r="I1672" s="32" t="s">
        <v>2522</v>
      </c>
      <c r="J1672" s="23" t="s">
        <v>2075</v>
      </c>
      <c r="K1672" s="292">
        <v>3</v>
      </c>
    </row>
    <row r="1673" spans="1:11" ht="15" customHeight="1" x14ac:dyDescent="0.4">
      <c r="A1673" s="23" t="str">
        <v>情緒不安定</v>
      </c>
      <c r="B1673" s="23" t="str">
        <v>シート８とシート９</v>
      </c>
      <c r="C1673" s="24" t="str">
        <v>精神障害</v>
      </c>
      <c r="D1673" s="24" t="str">
        <v>その他の精神障害</v>
      </c>
      <c r="G1673" s="31" t="s">
        <v>810</v>
      </c>
      <c r="H1673" s="24" t="s">
        <v>2592</v>
      </c>
      <c r="I1673" s="31" t="s">
        <v>2522</v>
      </c>
      <c r="J1673" s="23" t="s">
        <v>2075</v>
      </c>
      <c r="K1673" s="292">
        <v>3</v>
      </c>
    </row>
    <row r="1674" spans="1:11" ht="15" customHeight="1" x14ac:dyDescent="0.4">
      <c r="A1674" s="23" t="str">
        <v>心因症頻尿</v>
      </c>
      <c r="B1674" s="23" t="str">
        <v>シート８とシート９</v>
      </c>
      <c r="C1674" s="24" t="str">
        <v>精神障害</v>
      </c>
      <c r="D1674" s="24" t="str">
        <v>その他の精神障害</v>
      </c>
      <c r="G1674" s="31" t="s">
        <v>822</v>
      </c>
      <c r="H1674" s="24" t="s">
        <v>2592</v>
      </c>
      <c r="I1674" s="32" t="s">
        <v>2522</v>
      </c>
      <c r="J1674" s="23" t="s">
        <v>2075</v>
      </c>
      <c r="K1674" s="292">
        <v>3</v>
      </c>
    </row>
    <row r="1675" spans="1:11" ht="15" customHeight="1" x14ac:dyDescent="0.4">
      <c r="A1675" s="23" t="str">
        <v>心因性ジストニア</v>
      </c>
      <c r="B1675" s="23" t="str">
        <v>シート８とシート９</v>
      </c>
      <c r="C1675" s="24" t="str">
        <v>精神障害</v>
      </c>
      <c r="D1675" s="24" t="str">
        <v>その他の精神障害</v>
      </c>
      <c r="G1675" s="31" t="s">
        <v>823</v>
      </c>
      <c r="H1675" s="24" t="s">
        <v>2592</v>
      </c>
      <c r="I1675" s="32" t="s">
        <v>2522</v>
      </c>
      <c r="J1675" s="23" t="s">
        <v>2075</v>
      </c>
      <c r="K1675" s="292">
        <v>3</v>
      </c>
    </row>
    <row r="1676" spans="1:11" ht="15" customHeight="1" x14ac:dyDescent="0.4">
      <c r="A1676" s="23" t="str">
        <v>心因性てんかん</v>
      </c>
      <c r="B1676" s="23" t="str">
        <v>シート８とシート９</v>
      </c>
      <c r="C1676" s="24" t="str">
        <v>精神障害</v>
      </c>
      <c r="D1676" s="24" t="str">
        <v>その他の精神障害</v>
      </c>
      <c r="G1676" s="31" t="s">
        <v>824</v>
      </c>
      <c r="H1676" s="24" t="s">
        <v>2592</v>
      </c>
      <c r="I1676" s="32" t="s">
        <v>2522</v>
      </c>
      <c r="J1676" s="23" t="s">
        <v>2075</v>
      </c>
      <c r="K1676" s="292">
        <v>3</v>
      </c>
    </row>
    <row r="1677" spans="1:11" ht="15" customHeight="1" x14ac:dyDescent="0.4">
      <c r="A1677" s="23" t="str">
        <v>心因性多汗症</v>
      </c>
      <c r="B1677" s="23" t="str">
        <v>シート８とシート９</v>
      </c>
      <c r="C1677" s="24" t="str">
        <v>精神障害</v>
      </c>
      <c r="D1677" s="24" t="str">
        <v>その他の精神障害</v>
      </c>
      <c r="G1677" s="24" t="s">
        <v>825</v>
      </c>
      <c r="H1677" s="24" t="s">
        <v>2592</v>
      </c>
      <c r="I1677" s="32" t="s">
        <v>2522</v>
      </c>
      <c r="J1677" s="23" t="s">
        <v>2075</v>
      </c>
      <c r="K1677" s="292">
        <v>3</v>
      </c>
    </row>
    <row r="1678" spans="1:11" ht="15" customHeight="1" x14ac:dyDescent="0.4">
      <c r="A1678" s="23" t="str">
        <v>心因性難聴</v>
      </c>
      <c r="B1678" s="23" t="str">
        <v>シート８とシート９</v>
      </c>
      <c r="C1678" s="24" t="str">
        <v>精神障害</v>
      </c>
      <c r="D1678" s="24" t="str">
        <v>その他の精神障害</v>
      </c>
      <c r="G1678" s="31" t="s">
        <v>826</v>
      </c>
      <c r="H1678" s="24" t="s">
        <v>2592</v>
      </c>
      <c r="I1678" s="32" t="s">
        <v>2522</v>
      </c>
      <c r="J1678" s="23" t="s">
        <v>2075</v>
      </c>
      <c r="K1678" s="292">
        <v>3</v>
      </c>
    </row>
    <row r="1679" spans="1:11" ht="15" customHeight="1" x14ac:dyDescent="0.4">
      <c r="A1679" s="23" t="str">
        <v>心因反応</v>
      </c>
      <c r="B1679" s="23" t="str">
        <v>シート８とシート９</v>
      </c>
      <c r="C1679" s="24" t="str">
        <v>精神障害</v>
      </c>
      <c r="D1679" s="24" t="str">
        <v>その他の精神障害</v>
      </c>
      <c r="G1679" s="31" t="s">
        <v>827</v>
      </c>
      <c r="H1679" s="24" t="s">
        <v>2592</v>
      </c>
      <c r="I1679" s="31" t="s">
        <v>2522</v>
      </c>
      <c r="J1679" s="23" t="s">
        <v>2075</v>
      </c>
      <c r="K1679" s="292">
        <v>3</v>
      </c>
    </row>
    <row r="1680" spans="1:11" ht="15" customHeight="1" x14ac:dyDescent="0.4">
      <c r="A1680" s="23" t="str">
        <v>心身の不調</v>
      </c>
      <c r="B1680" s="23" t="str">
        <v>シート８とシート９</v>
      </c>
      <c r="C1680" s="24" t="str">
        <v>精神障害</v>
      </c>
      <c r="D1680" s="24" t="str">
        <v>その他の精神障害</v>
      </c>
      <c r="G1680" s="31" t="s">
        <v>836</v>
      </c>
      <c r="H1680" s="24" t="s">
        <v>2592</v>
      </c>
      <c r="I1680" s="32" t="s">
        <v>2522</v>
      </c>
      <c r="J1680" s="23" t="s">
        <v>2075</v>
      </c>
      <c r="K1680" s="292">
        <v>3</v>
      </c>
    </row>
    <row r="1681" spans="1:11" ht="15" customHeight="1" x14ac:dyDescent="0.4">
      <c r="A1681" s="23" t="str">
        <v>心身症</v>
      </c>
      <c r="B1681" s="23" t="str">
        <v>シート８とシート９</v>
      </c>
      <c r="C1681" s="24" t="str">
        <v>精神障害</v>
      </c>
      <c r="D1681" s="24" t="str">
        <v>その他の精神障害</v>
      </c>
      <c r="G1681" s="24" t="s">
        <v>837</v>
      </c>
      <c r="H1681" s="24" t="s">
        <v>2592</v>
      </c>
      <c r="I1681" s="32" t="s">
        <v>2522</v>
      </c>
      <c r="J1681" s="23" t="s">
        <v>2075</v>
      </c>
      <c r="K1681" s="292">
        <v>3</v>
      </c>
    </row>
    <row r="1682" spans="1:11" ht="15" customHeight="1" x14ac:dyDescent="0.4">
      <c r="A1682" s="23" t="str">
        <v>神経過敏症</v>
      </c>
      <c r="B1682" s="23" t="str">
        <v>シート８とシート９</v>
      </c>
      <c r="C1682" s="24" t="str">
        <v>精神障害</v>
      </c>
      <c r="D1682" s="24" t="str">
        <v>その他の精神障害</v>
      </c>
      <c r="G1682" s="31" t="s">
        <v>850</v>
      </c>
      <c r="H1682" s="24" t="s">
        <v>2592</v>
      </c>
      <c r="I1682" s="32" t="s">
        <v>2522</v>
      </c>
      <c r="J1682" s="23" t="s">
        <v>2075</v>
      </c>
      <c r="K1682" s="292">
        <v>3</v>
      </c>
    </row>
    <row r="1683" spans="1:11" ht="15" customHeight="1" x14ac:dyDescent="0.4">
      <c r="A1683" s="23" t="str">
        <v>神経症</v>
      </c>
      <c r="B1683" s="23" t="str">
        <v>シート８とシート９</v>
      </c>
      <c r="C1683" s="24" t="str">
        <v>精神障害</v>
      </c>
      <c r="D1683" s="24" t="str">
        <v>その他の精神障害</v>
      </c>
      <c r="G1683" s="31" t="s">
        <v>855</v>
      </c>
      <c r="H1683" s="24" t="s">
        <v>2592</v>
      </c>
      <c r="I1683" s="32" t="s">
        <v>2522</v>
      </c>
      <c r="J1683" s="23" t="s">
        <v>2075</v>
      </c>
      <c r="K1683" s="292">
        <v>3</v>
      </c>
    </row>
    <row r="1684" spans="1:11" ht="15" customHeight="1" x14ac:dyDescent="0.4">
      <c r="A1684" s="23" t="str">
        <v>神経衰弱状態</v>
      </c>
      <c r="B1684" s="23" t="str">
        <v>シート８とシート９</v>
      </c>
      <c r="C1684" s="24" t="str">
        <v>精神障害</v>
      </c>
      <c r="D1684" s="24" t="str">
        <v>その他の精神障害</v>
      </c>
      <c r="G1684" s="24" t="s">
        <v>858</v>
      </c>
      <c r="H1684" s="24" t="s">
        <v>2592</v>
      </c>
      <c r="I1684" s="32" t="s">
        <v>2522</v>
      </c>
      <c r="J1684" s="23" t="s">
        <v>2075</v>
      </c>
      <c r="K1684" s="292">
        <v>3</v>
      </c>
    </row>
    <row r="1685" spans="1:11" ht="15" customHeight="1" x14ac:dyDescent="0.4">
      <c r="A1685" s="23" t="str">
        <v>遂行機能障害</v>
      </c>
      <c r="B1685" s="23" t="str">
        <v>シート８とシート９</v>
      </c>
      <c r="C1685" s="24" t="str">
        <v>精神障害</v>
      </c>
      <c r="D1685" s="24" t="str">
        <v>その他の精神障害</v>
      </c>
      <c r="G1685" s="24" t="s">
        <v>895</v>
      </c>
      <c r="H1685" s="24" t="s">
        <v>2592</v>
      </c>
      <c r="I1685" s="32" t="s">
        <v>2522</v>
      </c>
      <c r="J1685" s="23" t="s">
        <v>2075</v>
      </c>
      <c r="K1685" s="292">
        <v>3</v>
      </c>
    </row>
    <row r="1686" spans="1:11" ht="15" customHeight="1" x14ac:dyDescent="0.4">
      <c r="A1686" s="23" t="str">
        <v>精神運動興奮状態</v>
      </c>
      <c r="B1686" s="23" t="str">
        <v>シート８とシート９</v>
      </c>
      <c r="C1686" s="24" t="str">
        <v>精神障害</v>
      </c>
      <c r="D1686" s="24" t="str">
        <v>その他の精神障害</v>
      </c>
      <c r="G1686" s="31" t="s">
        <v>909</v>
      </c>
      <c r="H1686" s="24" t="s">
        <v>2592</v>
      </c>
      <c r="I1686" s="32" t="s">
        <v>2522</v>
      </c>
      <c r="J1686" s="23" t="s">
        <v>2075</v>
      </c>
      <c r="K1686" s="292">
        <v>3</v>
      </c>
    </row>
    <row r="1687" spans="1:11" ht="15" customHeight="1" x14ac:dyDescent="0.4">
      <c r="A1687" s="23" t="str">
        <v>精神障害者保健福祉手帳</v>
      </c>
      <c r="B1687" s="23" t="str">
        <v>シート８とシート９</v>
      </c>
      <c r="C1687" s="24" t="str">
        <v>精神障害</v>
      </c>
      <c r="D1687" s="24" t="str">
        <v>その他の精神障害</v>
      </c>
      <c r="G1687" s="31" t="s">
        <v>911</v>
      </c>
      <c r="H1687" s="24" t="s">
        <v>2592</v>
      </c>
      <c r="I1687" s="32" t="s">
        <v>2522</v>
      </c>
      <c r="J1687" s="23" t="s">
        <v>2075</v>
      </c>
      <c r="K1687" s="292">
        <v>3</v>
      </c>
    </row>
    <row r="1688" spans="1:11" ht="15" customHeight="1" x14ac:dyDescent="0.4">
      <c r="A1688" s="23" t="str">
        <v>精神保健福祉手帳</v>
      </c>
      <c r="B1688" s="23" t="str">
        <v>シート８とシート９</v>
      </c>
      <c r="C1688" s="24" t="str">
        <v>精神障害</v>
      </c>
      <c r="D1688" s="24" t="str">
        <v>その他の精神障害</v>
      </c>
      <c r="G1688" s="31" t="s">
        <v>912</v>
      </c>
      <c r="H1688" s="24" t="s">
        <v>2592</v>
      </c>
      <c r="I1688" s="32" t="s">
        <v>2522</v>
      </c>
      <c r="J1688" s="23" t="s">
        <v>2075</v>
      </c>
      <c r="K1688" s="292">
        <v>3</v>
      </c>
    </row>
    <row r="1689" spans="1:11" ht="15" customHeight="1" x14ac:dyDescent="0.4">
      <c r="A1689" s="23" t="str">
        <v>窃盗症</v>
      </c>
      <c r="B1689" s="23" t="str">
        <v>シート８とシート９</v>
      </c>
      <c r="C1689" s="24" t="str">
        <v>精神障害</v>
      </c>
      <c r="D1689" s="24" t="str">
        <v>その他の精神障害</v>
      </c>
      <c r="G1689" s="31" t="s">
        <v>931</v>
      </c>
      <c r="H1689" s="24" t="s">
        <v>2592</v>
      </c>
      <c r="I1689" s="32" t="s">
        <v>2522</v>
      </c>
      <c r="J1689" s="23" t="s">
        <v>2075</v>
      </c>
      <c r="K1689" s="292">
        <v>3</v>
      </c>
    </row>
    <row r="1690" spans="1:11" ht="15" customHeight="1" x14ac:dyDescent="0.4">
      <c r="A1690" s="23" t="str">
        <v>選択性緘黙</v>
      </c>
      <c r="B1690" s="23" t="str">
        <v>シート８とシート９</v>
      </c>
      <c r="C1690" s="24" t="str">
        <v>精神障害</v>
      </c>
      <c r="D1690" s="24" t="str">
        <v>その他の精神障害</v>
      </c>
      <c r="G1690" s="24" t="s">
        <v>998</v>
      </c>
      <c r="H1690" s="24" t="s">
        <v>2592</v>
      </c>
      <c r="I1690" s="32" t="s">
        <v>2522</v>
      </c>
      <c r="J1690" s="23" t="s">
        <v>2075</v>
      </c>
      <c r="K1690" s="292">
        <v>3</v>
      </c>
    </row>
    <row r="1691" spans="1:11" ht="15" customHeight="1" x14ac:dyDescent="0.4">
      <c r="A1691" s="23" t="str">
        <v>選択性緘黙症</v>
      </c>
      <c r="B1691" s="23" t="str">
        <v>シート８とシート９</v>
      </c>
      <c r="C1691" s="24" t="str">
        <v>精神障害</v>
      </c>
      <c r="D1691" s="24" t="str">
        <v>その他の精神障害</v>
      </c>
      <c r="G1691" s="24" t="s">
        <v>999</v>
      </c>
      <c r="H1691" s="24" t="s">
        <v>2592</v>
      </c>
      <c r="I1691" s="32" t="s">
        <v>2522</v>
      </c>
      <c r="J1691" s="23" t="s">
        <v>2075</v>
      </c>
      <c r="K1691" s="292">
        <v>3</v>
      </c>
    </row>
    <row r="1692" spans="1:11" ht="15" customHeight="1" x14ac:dyDescent="0.4">
      <c r="A1692" s="23" t="str">
        <v>注意障害</v>
      </c>
      <c r="B1692" s="23" t="str">
        <v>シート８とシート９</v>
      </c>
      <c r="C1692" s="24" t="str">
        <v>精神障害</v>
      </c>
      <c r="D1692" s="24" t="str">
        <v>その他の精神障害</v>
      </c>
      <c r="G1692" s="24" t="s">
        <v>1103</v>
      </c>
      <c r="H1692" s="24" t="s">
        <v>2592</v>
      </c>
      <c r="I1692" s="32" t="s">
        <v>2522</v>
      </c>
      <c r="J1692" s="23" t="s">
        <v>2075</v>
      </c>
      <c r="K1692" s="292">
        <v>3</v>
      </c>
    </row>
    <row r="1693" spans="1:11" ht="15" customHeight="1" x14ac:dyDescent="0.4">
      <c r="A1693" s="23" t="str">
        <v>盗癖</v>
      </c>
      <c r="B1693" s="23" t="str">
        <v>シート８とシート９</v>
      </c>
      <c r="C1693" s="24" t="str">
        <v>精神障害</v>
      </c>
      <c r="D1693" s="24" t="str">
        <v>その他の精神障害</v>
      </c>
      <c r="G1693" s="24" t="s">
        <v>1132</v>
      </c>
      <c r="H1693" s="24" t="s">
        <v>2592</v>
      </c>
      <c r="I1693" s="32" t="s">
        <v>2522</v>
      </c>
      <c r="J1693" s="23" t="s">
        <v>2075</v>
      </c>
      <c r="K1693" s="292">
        <v>3</v>
      </c>
    </row>
    <row r="1694" spans="1:11" ht="15" customHeight="1" x14ac:dyDescent="0.4">
      <c r="A1694" s="23" t="str">
        <v>頭部外傷後遺性精神障害</v>
      </c>
      <c r="B1694" s="23" t="str">
        <v>シート８とシート９</v>
      </c>
      <c r="C1694" s="24" t="str">
        <v>精神障害</v>
      </c>
      <c r="D1694" s="24" t="str">
        <v>その他の精神障害</v>
      </c>
      <c r="G1694" s="31" t="s">
        <v>1144</v>
      </c>
      <c r="H1694" s="24" t="s">
        <v>2592</v>
      </c>
      <c r="I1694" s="32" t="s">
        <v>2522</v>
      </c>
      <c r="J1694" s="23" t="s">
        <v>2075</v>
      </c>
      <c r="K1694" s="292">
        <v>3</v>
      </c>
    </row>
    <row r="1695" spans="1:11" ht="15" customHeight="1" x14ac:dyDescent="0.4">
      <c r="A1695" s="23" t="str">
        <v>燃え尽き症候群</v>
      </c>
      <c r="B1695" s="23" t="str">
        <v>シート８とシート９</v>
      </c>
      <c r="C1695" s="24" t="str">
        <v>精神障害</v>
      </c>
      <c r="D1695" s="24" t="str">
        <v>その他の精神障害</v>
      </c>
      <c r="G1695" s="31" t="s">
        <v>1196</v>
      </c>
      <c r="H1695" s="24" t="s">
        <v>2592</v>
      </c>
      <c r="I1695" s="32" t="s">
        <v>2522</v>
      </c>
      <c r="J1695" s="23" t="s">
        <v>2075</v>
      </c>
      <c r="K1695" s="292">
        <v>3</v>
      </c>
    </row>
    <row r="1696" spans="1:11" ht="15" customHeight="1" x14ac:dyDescent="0.4">
      <c r="A1696" s="23" t="str">
        <v>脳炎後症候群</v>
      </c>
      <c r="B1696" s="23" t="str">
        <v>シート８とシート９</v>
      </c>
      <c r="C1696" s="24" t="str">
        <v>精神障害</v>
      </c>
      <c r="D1696" s="24" t="str">
        <v>その他の精神障害</v>
      </c>
      <c r="G1696" s="31" t="s">
        <v>1198</v>
      </c>
      <c r="H1696" s="24" t="s">
        <v>2592</v>
      </c>
      <c r="I1696" s="32" t="s">
        <v>2522</v>
      </c>
      <c r="J1696" s="23" t="s">
        <v>2075</v>
      </c>
      <c r="K1696" s="292">
        <v>3</v>
      </c>
    </row>
    <row r="1697" spans="1:11" ht="15" customHeight="1" x14ac:dyDescent="0.4">
      <c r="A1697" s="23" t="str">
        <v>脳振盪後症候群</v>
      </c>
      <c r="B1697" s="23" t="str">
        <v>シート８とシート９</v>
      </c>
      <c r="C1697" s="24" t="str">
        <v>精神障害</v>
      </c>
      <c r="D1697" s="24" t="str">
        <v>その他の精神障害</v>
      </c>
      <c r="G1697" s="24" t="s">
        <v>1203</v>
      </c>
      <c r="H1697" s="24" t="s">
        <v>2592</v>
      </c>
      <c r="I1697" s="32" t="s">
        <v>2522</v>
      </c>
      <c r="J1697" s="23" t="s">
        <v>2075</v>
      </c>
      <c r="K1697" s="292">
        <v>3</v>
      </c>
    </row>
    <row r="1698" spans="1:11" ht="15" customHeight="1" x14ac:dyDescent="0.4">
      <c r="A1698" s="23" t="str">
        <v>発達性吃音</v>
      </c>
      <c r="B1698" s="23" t="str">
        <v>シート８とシート９</v>
      </c>
      <c r="C1698" s="24" t="str">
        <v>精神障害</v>
      </c>
      <c r="D1698" s="24" t="str">
        <v>その他の精神障害</v>
      </c>
      <c r="G1698" s="24" t="s">
        <v>1231</v>
      </c>
      <c r="H1698" s="24" t="s">
        <v>2592</v>
      </c>
      <c r="I1698" s="32" t="s">
        <v>2522</v>
      </c>
      <c r="J1698" s="23" t="s">
        <v>2075</v>
      </c>
      <c r="K1698" s="292">
        <v>3</v>
      </c>
    </row>
    <row r="1699" spans="1:11" ht="15" customHeight="1" x14ac:dyDescent="0.4">
      <c r="A1699" s="23" t="str">
        <v>発達性吃音症</v>
      </c>
      <c r="B1699" s="23" t="str">
        <v>シート８とシート９</v>
      </c>
      <c r="C1699" s="24" t="str">
        <v>精神障害</v>
      </c>
      <c r="D1699" s="24" t="str">
        <v>その他の精神障害</v>
      </c>
      <c r="G1699" s="24" t="s">
        <v>1232</v>
      </c>
      <c r="H1699" s="24" t="s">
        <v>2592</v>
      </c>
      <c r="I1699" s="32" t="s">
        <v>2522</v>
      </c>
      <c r="J1699" s="23" t="s">
        <v>2075</v>
      </c>
      <c r="K1699" s="292">
        <v>3</v>
      </c>
    </row>
    <row r="1700" spans="1:11" ht="15" customHeight="1" x14ac:dyDescent="0.4">
      <c r="A1700" s="23" t="str">
        <v>抜毛病</v>
      </c>
      <c r="B1700" s="23" t="str">
        <v>シート８とシート９</v>
      </c>
      <c r="C1700" s="24" t="str">
        <v>精神障害</v>
      </c>
      <c r="D1700" s="24" t="str">
        <v>その他の精神障害</v>
      </c>
      <c r="G1700" s="24" t="s">
        <v>1233</v>
      </c>
      <c r="H1700" s="24" t="s">
        <v>2592</v>
      </c>
      <c r="I1700" s="32" t="s">
        <v>2522</v>
      </c>
      <c r="J1700" s="23" t="s">
        <v>2075</v>
      </c>
      <c r="K1700" s="292">
        <v>3</v>
      </c>
    </row>
    <row r="1701" spans="1:11" ht="15" customHeight="1" x14ac:dyDescent="0.4">
      <c r="A1701" s="23" t="str">
        <v>抜毛癖</v>
      </c>
      <c r="B1701" s="23" t="str">
        <v>シート８とシート９</v>
      </c>
      <c r="C1701" s="24" t="str">
        <v>精神障害</v>
      </c>
      <c r="D1701" s="24" t="str">
        <v>その他の精神障害</v>
      </c>
      <c r="G1701" s="24" t="s">
        <v>1234</v>
      </c>
      <c r="H1701" s="24" t="s">
        <v>2592</v>
      </c>
      <c r="I1701" s="32" t="s">
        <v>2522</v>
      </c>
      <c r="J1701" s="23" t="s">
        <v>2075</v>
      </c>
      <c r="K1701" s="292">
        <v>3</v>
      </c>
    </row>
    <row r="1702" spans="1:11" ht="15" customHeight="1" x14ac:dyDescent="0.4">
      <c r="A1702" s="23" t="str">
        <v>反応性抑うつ状態</v>
      </c>
      <c r="B1702" s="23" t="str">
        <v>シート８とシート９</v>
      </c>
      <c r="C1702" s="24" t="str">
        <v>精神障害</v>
      </c>
      <c r="D1702" s="24" t="str">
        <v>その他の精神障害</v>
      </c>
      <c r="G1702" s="24" t="s">
        <v>1236</v>
      </c>
      <c r="H1702" s="24" t="s">
        <v>2592</v>
      </c>
      <c r="I1702" s="32" t="s">
        <v>2522</v>
      </c>
      <c r="J1702" s="23" t="s">
        <v>2075</v>
      </c>
      <c r="K1702" s="292">
        <v>3</v>
      </c>
    </row>
    <row r="1703" spans="1:11" ht="15" customHeight="1" x14ac:dyDescent="0.4">
      <c r="A1703" s="23" t="str">
        <v>被害関係念慮</v>
      </c>
      <c r="B1703" s="23" t="str">
        <v>シート８とシート９</v>
      </c>
      <c r="C1703" s="24" t="str">
        <v>精神障害</v>
      </c>
      <c r="D1703" s="24" t="str">
        <v>その他の精神障害</v>
      </c>
      <c r="G1703" s="24" t="s">
        <v>1248</v>
      </c>
      <c r="H1703" s="24" t="s">
        <v>2592</v>
      </c>
      <c r="I1703" s="32" t="s">
        <v>2522</v>
      </c>
      <c r="J1703" s="23" t="s">
        <v>2075</v>
      </c>
      <c r="K1703" s="292">
        <v>3</v>
      </c>
    </row>
    <row r="1704" spans="1:11" ht="15" customHeight="1" x14ac:dyDescent="0.4">
      <c r="A1704" s="23" t="str">
        <v>敏感関係念慮</v>
      </c>
      <c r="B1704" s="23" t="str">
        <v>シート８とシート９</v>
      </c>
      <c r="C1704" s="24" t="str">
        <v>精神障害</v>
      </c>
      <c r="D1704" s="24" t="str">
        <v>その他の精神障害</v>
      </c>
      <c r="G1704" s="31" t="s">
        <v>1265</v>
      </c>
      <c r="H1704" s="24" t="s">
        <v>2592</v>
      </c>
      <c r="I1704" s="32" t="s">
        <v>2522</v>
      </c>
      <c r="J1704" s="23" t="s">
        <v>2075</v>
      </c>
      <c r="K1704" s="292">
        <v>3</v>
      </c>
    </row>
    <row r="1705" spans="1:11" ht="15" customHeight="1" x14ac:dyDescent="0.4">
      <c r="A1705" s="23" t="str">
        <v>不安・抑うつ状態</v>
      </c>
      <c r="B1705" s="23" t="str">
        <v>シート８とシート９</v>
      </c>
      <c r="C1705" s="24" t="str">
        <v>精神障害</v>
      </c>
      <c r="D1705" s="24" t="str">
        <v>その他の精神障害</v>
      </c>
      <c r="G1705" s="31" t="s">
        <v>1266</v>
      </c>
      <c r="H1705" s="24" t="s">
        <v>2592</v>
      </c>
      <c r="I1705" s="32" t="s">
        <v>2522</v>
      </c>
      <c r="J1705" s="23" t="s">
        <v>2075</v>
      </c>
      <c r="K1705" s="292">
        <v>3</v>
      </c>
    </row>
    <row r="1706" spans="1:11" ht="15" customHeight="1" x14ac:dyDescent="0.4">
      <c r="A1706" s="23" t="str">
        <v>不安焦燥状態</v>
      </c>
      <c r="B1706" s="23" t="str">
        <v>シート８とシート９</v>
      </c>
      <c r="C1706" s="24" t="str">
        <v>精神障害</v>
      </c>
      <c r="D1706" s="24" t="str">
        <v>その他の精神障害</v>
      </c>
      <c r="G1706" s="31" t="s">
        <v>1267</v>
      </c>
      <c r="H1706" s="24" t="s">
        <v>2592</v>
      </c>
      <c r="I1706" s="32" t="s">
        <v>2522</v>
      </c>
      <c r="J1706" s="23" t="s">
        <v>2075</v>
      </c>
      <c r="K1706" s="292">
        <v>3</v>
      </c>
    </row>
    <row r="1707" spans="1:11" ht="15" customHeight="1" x14ac:dyDescent="0.4">
      <c r="A1707" s="23" t="str">
        <v>不登校状態</v>
      </c>
      <c r="B1707" s="23" t="str">
        <v>シート８とシート９</v>
      </c>
      <c r="C1707" s="24" t="str">
        <v>精神障害</v>
      </c>
      <c r="D1707" s="24" t="str">
        <v>その他の精神障害</v>
      </c>
      <c r="G1707" s="31" t="s">
        <v>1275</v>
      </c>
      <c r="H1707" s="24" t="s">
        <v>2592</v>
      </c>
      <c r="I1707" s="32" t="s">
        <v>2522</v>
      </c>
      <c r="J1707" s="23" t="s">
        <v>2075</v>
      </c>
      <c r="K1707" s="292">
        <v>3</v>
      </c>
    </row>
    <row r="1708" spans="1:11" ht="15" customHeight="1" x14ac:dyDescent="0.4">
      <c r="A1708" s="23" t="str">
        <v>抑うつ傾向</v>
      </c>
      <c r="B1708" s="23" t="str">
        <v>シート８とシート９</v>
      </c>
      <c r="C1708" s="24" t="str">
        <v>精神障害</v>
      </c>
      <c r="D1708" s="24" t="str">
        <v>その他の精神障害</v>
      </c>
      <c r="G1708" s="31" t="s">
        <v>1390</v>
      </c>
      <c r="H1708" s="24" t="s">
        <v>2592</v>
      </c>
      <c r="I1708" s="32" t="s">
        <v>2522</v>
      </c>
      <c r="J1708" s="23" t="s">
        <v>2075</v>
      </c>
      <c r="K1708" s="292">
        <v>3</v>
      </c>
    </row>
    <row r="1709" spans="1:11" ht="15" customHeight="1" x14ac:dyDescent="0.4">
      <c r="A1709" s="23" t="str">
        <v>抑うつ症状</v>
      </c>
      <c r="B1709" s="23" t="str">
        <v>シート８とシート９</v>
      </c>
      <c r="C1709" s="24" t="str">
        <v>精神障害</v>
      </c>
      <c r="D1709" s="24" t="str">
        <v>その他の精神障害</v>
      </c>
      <c r="G1709" s="31" t="s">
        <v>1391</v>
      </c>
      <c r="H1709" s="24" t="s">
        <v>2592</v>
      </c>
      <c r="I1709" s="32" t="s">
        <v>2522</v>
      </c>
      <c r="J1709" s="23" t="s">
        <v>2075</v>
      </c>
      <c r="K1709" s="292">
        <v>3</v>
      </c>
    </row>
    <row r="1710" spans="1:11" ht="15" customHeight="1" x14ac:dyDescent="0.4">
      <c r="A1710" s="23" t="str">
        <v>抑うつ状態</v>
      </c>
      <c r="B1710" s="23" t="str">
        <v>シート８とシート９</v>
      </c>
      <c r="C1710" s="24" t="str">
        <v>精神障害</v>
      </c>
      <c r="D1710" s="24" t="str">
        <v>その他の精神障害</v>
      </c>
      <c r="G1710" s="31" t="s">
        <v>1393</v>
      </c>
      <c r="H1710" s="24" t="s">
        <v>2592</v>
      </c>
      <c r="I1710" s="32" t="s">
        <v>2522</v>
      </c>
      <c r="J1710" s="23" t="s">
        <v>2075</v>
      </c>
      <c r="K1710" s="292">
        <v>3</v>
      </c>
    </row>
    <row r="1711" spans="1:11" ht="15" customHeight="1" x14ac:dyDescent="0.4">
      <c r="A1711" s="23" t="str">
        <v>抑うつ性パーソナリティ</v>
      </c>
      <c r="B1711" s="23" t="str">
        <v>シート８とシート９</v>
      </c>
      <c r="C1711" s="24" t="str">
        <v>精神障害</v>
      </c>
      <c r="D1711" s="24" t="str">
        <v>その他の精神障害</v>
      </c>
      <c r="G1711" s="31" t="s">
        <v>1394</v>
      </c>
      <c r="H1711" s="24" t="s">
        <v>2592</v>
      </c>
      <c r="I1711" s="32" t="s">
        <v>2522</v>
      </c>
      <c r="J1711" s="23" t="s">
        <v>2075</v>
      </c>
      <c r="K1711" s="292">
        <v>3</v>
      </c>
    </row>
    <row r="1712" spans="1:11" ht="15" customHeight="1" x14ac:dyDescent="0.4">
      <c r="A1712" s="23" t="str">
        <v>離人症</v>
      </c>
      <c r="B1712" s="23" t="str">
        <v>シート８とシート９</v>
      </c>
      <c r="C1712" s="24" t="str">
        <v>精神障害</v>
      </c>
      <c r="D1712" s="24" t="str">
        <v>その他の精神障害</v>
      </c>
      <c r="G1712" s="31" t="s">
        <v>1406</v>
      </c>
      <c r="H1712" s="24" t="s">
        <v>2592</v>
      </c>
      <c r="I1712" s="32" t="s">
        <v>2522</v>
      </c>
      <c r="J1712" s="23" t="s">
        <v>2075</v>
      </c>
      <c r="K1712" s="292">
        <v>3</v>
      </c>
    </row>
    <row r="1713" spans="1:11" ht="15" customHeight="1" x14ac:dyDescent="0.4">
      <c r="A1713" s="23" t="str">
        <v>緘黙</v>
      </c>
      <c r="B1713" s="23" t="str">
        <v>シート８とシート９</v>
      </c>
      <c r="C1713" s="24" t="str">
        <v>精神障害</v>
      </c>
      <c r="D1713" s="24" t="str">
        <v>その他の精神障害</v>
      </c>
      <c r="G1713" s="31" t="s">
        <v>1425</v>
      </c>
      <c r="H1713" s="24" t="s">
        <v>2592</v>
      </c>
      <c r="I1713" s="32" t="s">
        <v>2522</v>
      </c>
      <c r="J1713" s="23" t="s">
        <v>2075</v>
      </c>
      <c r="K1713" s="292">
        <v>3</v>
      </c>
    </row>
    <row r="1714" spans="1:11" ht="15" customHeight="1" x14ac:dyDescent="0.4">
      <c r="A1714" s="23" t="str">
        <v>緘黙症</v>
      </c>
      <c r="B1714" s="23" t="str">
        <v>シート８とシート９</v>
      </c>
      <c r="C1714" s="24" t="str">
        <v>精神障害</v>
      </c>
      <c r="D1714" s="24" t="str">
        <v>その他の精神障害</v>
      </c>
      <c r="G1714" s="31" t="s">
        <v>1426</v>
      </c>
      <c r="H1714" s="24" t="s">
        <v>2592</v>
      </c>
      <c r="I1714" s="32" t="s">
        <v>2522</v>
      </c>
      <c r="J1714" s="23" t="s">
        <v>2075</v>
      </c>
      <c r="K1714" s="292">
        <v>3</v>
      </c>
    </row>
    <row r="1715" spans="1:11" ht="15" customHeight="1" x14ac:dyDescent="0.4">
      <c r="A1715" s="23" t="str">
        <v>アーレン症候群</v>
      </c>
      <c r="B1715" s="23" t="str">
        <v>シート８とシート９</v>
      </c>
      <c r="C1715" s="24" t="str">
        <v>精神障害</v>
      </c>
      <c r="D1715" s="24" t="str">
        <v>その他の精神障害</v>
      </c>
      <c r="G1715" s="31" t="s">
        <v>2614</v>
      </c>
      <c r="H1715" s="24" t="s">
        <v>2592</v>
      </c>
      <c r="I1715" s="32" t="s">
        <v>2522</v>
      </c>
      <c r="J1715" s="23" t="s">
        <v>2075</v>
      </c>
      <c r="K1715" s="292">
        <v>3</v>
      </c>
    </row>
    <row r="1716" spans="1:11" ht="15" customHeight="1" x14ac:dyDescent="0.4">
      <c r="A1716" s="23" t="str">
        <v>抑うつ反応</v>
      </c>
      <c r="B1716" s="23" t="str">
        <v>シート８とシート９</v>
      </c>
      <c r="C1716" s="24" t="str">
        <v>精神障害</v>
      </c>
      <c r="D1716" s="24" t="str">
        <v>その他の精神障害</v>
      </c>
      <c r="G1716" s="31" t="s">
        <v>2615</v>
      </c>
      <c r="H1716" s="24" t="s">
        <v>2592</v>
      </c>
      <c r="I1716" s="32" t="s">
        <v>2522</v>
      </c>
      <c r="J1716" s="23" t="s">
        <v>2075</v>
      </c>
      <c r="K1716" s="292">
        <v>3</v>
      </c>
    </row>
    <row r="1717" spans="1:11" ht="15" customHeight="1" x14ac:dyDescent="0.4">
      <c r="A1717" s="23" t="str">
        <v>精神病発症危険状態</v>
      </c>
      <c r="B1717" s="23" t="str">
        <v>シート８とシート９</v>
      </c>
      <c r="C1717" s="24" t="str">
        <v>精神障害</v>
      </c>
      <c r="D1717" s="24" t="str">
        <v>その他の精神障害</v>
      </c>
      <c r="G1717" s="31" t="s">
        <v>2616</v>
      </c>
      <c r="H1717" s="24" t="s">
        <v>2592</v>
      </c>
      <c r="I1717" s="32" t="s">
        <v>2522</v>
      </c>
      <c r="J1717" s="23" t="s">
        <v>2075</v>
      </c>
      <c r="K1717" s="292">
        <v>3</v>
      </c>
    </row>
    <row r="1718" spans="1:11" ht="15" customHeight="1" x14ac:dyDescent="0.4">
      <c r="A1718" s="23" t="str">
        <v>抜毛症</v>
      </c>
      <c r="B1718" s="23" t="str">
        <v>シート８とシート９</v>
      </c>
      <c r="C1718" s="24" t="str">
        <v>精神障害</v>
      </c>
      <c r="D1718" s="24" t="str">
        <v>その他の精神障害</v>
      </c>
      <c r="G1718" s="31" t="s">
        <v>2617</v>
      </c>
      <c r="H1718" s="24" t="s">
        <v>2592</v>
      </c>
      <c r="I1718" s="32" t="s">
        <v>2522</v>
      </c>
      <c r="J1718" s="23" t="s">
        <v>2075</v>
      </c>
      <c r="K1718" s="292">
        <v>3</v>
      </c>
    </row>
    <row r="1719" spans="1:11" ht="15" customHeight="1" x14ac:dyDescent="0.4">
      <c r="A1719" s="23" t="str">
        <v>BPD</v>
      </c>
      <c r="B1719" s="23" t="str">
        <v>シート８とシート９</v>
      </c>
      <c r="C1719" s="24" t="str">
        <v>精神障害</v>
      </c>
      <c r="D1719" s="24" t="str">
        <v>その他の精神障害</v>
      </c>
      <c r="G1719" s="31" t="s">
        <v>1664</v>
      </c>
      <c r="H1719" s="24" t="s">
        <v>2592</v>
      </c>
      <c r="I1719" s="32" t="s">
        <v>2522</v>
      </c>
      <c r="J1719" s="23" t="s">
        <v>2075</v>
      </c>
      <c r="K1719" s="292">
        <v>3</v>
      </c>
    </row>
    <row r="1720" spans="1:11" ht="15" customHeight="1" x14ac:dyDescent="0.4">
      <c r="A1720" s="23" t="str">
        <v>心臓神経症</v>
      </c>
      <c r="B1720" s="23" t="str">
        <v>シート８とシート９</v>
      </c>
      <c r="C1720" s="24" t="str">
        <v>精神障害</v>
      </c>
      <c r="D1720" s="24" t="str">
        <v>その他の精神障害</v>
      </c>
      <c r="G1720" s="31" t="s">
        <v>2618</v>
      </c>
      <c r="H1720" s="24" t="s">
        <v>2592</v>
      </c>
      <c r="I1720" s="32" t="s">
        <v>2522</v>
      </c>
      <c r="J1720" s="23" t="s">
        <v>2075</v>
      </c>
      <c r="K1720" s="292">
        <v>3</v>
      </c>
    </row>
    <row r="1721" spans="1:11" ht="15" customHeight="1" x14ac:dyDescent="0.4">
      <c r="A1721" s="23" t="str">
        <v>神経循環無力症</v>
      </c>
      <c r="B1721" s="23" t="str">
        <v>シート８とシート９</v>
      </c>
      <c r="C1721" s="24" t="str">
        <v>精神障害</v>
      </c>
      <c r="D1721" s="24" t="str">
        <v>その他の精神障害</v>
      </c>
      <c r="G1721" s="31" t="s">
        <v>2619</v>
      </c>
      <c r="H1721" s="24" t="s">
        <v>2592</v>
      </c>
      <c r="I1721" s="32" t="s">
        <v>2522</v>
      </c>
      <c r="J1721" s="23" t="s">
        <v>2075</v>
      </c>
      <c r="K1721" s="292">
        <v>3</v>
      </c>
    </row>
    <row r="1722" spans="1:11" ht="15" customHeight="1" x14ac:dyDescent="0.4">
      <c r="A1722" s="23" t="str">
        <v>HSP</v>
      </c>
      <c r="B1722" s="23" t="str">
        <v>シート８とシート９</v>
      </c>
      <c r="C1722" s="24" t="str">
        <v>精神障害</v>
      </c>
      <c r="D1722" s="24" t="str">
        <v>その他の精神障害</v>
      </c>
      <c r="G1722" s="31" t="s">
        <v>1860</v>
      </c>
      <c r="H1722" s="24" t="s">
        <v>2592</v>
      </c>
      <c r="I1722" s="32" t="s">
        <v>2522</v>
      </c>
      <c r="J1722" s="23" t="s">
        <v>2075</v>
      </c>
      <c r="K1722" s="292">
        <v>3</v>
      </c>
    </row>
    <row r="1723" spans="1:11" ht="15" customHeight="1" x14ac:dyDescent="0.4">
      <c r="A1723" s="23" t="str">
        <v>食道咽頭神経過敏症</v>
      </c>
      <c r="B1723" s="23" t="str">
        <v>シート８とシート９</v>
      </c>
      <c r="C1723" s="24" t="str">
        <v>精神障害</v>
      </c>
      <c r="D1723" s="24" t="str">
        <v>その他の精神障害</v>
      </c>
      <c r="G1723" s="31" t="s">
        <v>817</v>
      </c>
      <c r="H1723" s="24" t="s">
        <v>2592</v>
      </c>
      <c r="I1723" s="32" t="s">
        <v>2526</v>
      </c>
      <c r="J1723" s="23" t="s">
        <v>2075</v>
      </c>
      <c r="K1723" s="292">
        <v>3</v>
      </c>
    </row>
    <row r="1724" spans="1:11" ht="15" customHeight="1" x14ac:dyDescent="0.4">
      <c r="A1724" s="23" t="str">
        <v>神経性頻尿</v>
      </c>
      <c r="B1724" s="23" t="str">
        <v>シート８とシート９</v>
      </c>
      <c r="C1724" s="24" t="str">
        <v>精神障害</v>
      </c>
      <c r="D1724" s="24" t="str">
        <v>その他の精神障害</v>
      </c>
      <c r="G1724" s="31" t="s">
        <v>859</v>
      </c>
      <c r="H1724" s="24" t="s">
        <v>2592</v>
      </c>
      <c r="I1724" s="32" t="s">
        <v>2620</v>
      </c>
      <c r="J1724" s="23" t="s">
        <v>2075</v>
      </c>
      <c r="K1724" s="292">
        <v>3</v>
      </c>
    </row>
    <row r="1725" spans="1:11" ht="15" customHeight="1" x14ac:dyDescent="0.4">
      <c r="A1725" s="23" t="str">
        <v>心因性発熱</v>
      </c>
      <c r="B1725" s="23" t="str">
        <v>シート８とシート９</v>
      </c>
      <c r="C1725" s="24" t="str">
        <v>精神障害</v>
      </c>
      <c r="D1725" s="24" t="str">
        <v>その他の精神障害</v>
      </c>
      <c r="G1725" s="31" t="s">
        <v>2621</v>
      </c>
      <c r="H1725" s="24" t="s">
        <v>2592</v>
      </c>
      <c r="I1725" s="32" t="s">
        <v>2526</v>
      </c>
      <c r="J1725" s="23" t="s">
        <v>2075</v>
      </c>
      <c r="K1725" s="292">
        <v>3</v>
      </c>
    </row>
    <row r="1726" spans="1:11" ht="15" customHeight="1" x14ac:dyDescent="0.4">
      <c r="A1726" s="23" t="str">
        <v>アームス</v>
      </c>
      <c r="B1726" s="23" t="str">
        <v>シート８とシート９</v>
      </c>
      <c r="C1726" s="24" t="str">
        <v>精神障害</v>
      </c>
      <c r="D1726" s="24" t="str">
        <v>その他の精神障害</v>
      </c>
      <c r="G1726" s="31" t="s">
        <v>2622</v>
      </c>
      <c r="H1726" s="24" t="s">
        <v>2592</v>
      </c>
      <c r="I1726" s="32" t="s">
        <v>2526</v>
      </c>
      <c r="J1726" s="23" t="s">
        <v>2075</v>
      </c>
      <c r="K1726" s="292">
        <v>3</v>
      </c>
    </row>
    <row r="1727" spans="1:11" ht="15" customHeight="1" x14ac:dyDescent="0.4">
      <c r="A1727" s="23" t="str">
        <v>感情失調障害</v>
      </c>
      <c r="B1727" s="23" t="str">
        <v>シート８とシート９</v>
      </c>
      <c r="C1727" s="24" t="str">
        <v>精神障害</v>
      </c>
      <c r="D1727" s="24" t="str">
        <v>その他の精神障害</v>
      </c>
      <c r="G1727" s="31" t="s">
        <v>2623</v>
      </c>
      <c r="H1727" s="24" t="s">
        <v>2592</v>
      </c>
      <c r="I1727" s="32" t="s">
        <v>2526</v>
      </c>
      <c r="J1727" s="23" t="s">
        <v>2075</v>
      </c>
      <c r="K1727" s="292">
        <v>3</v>
      </c>
    </row>
    <row r="1728" spans="1:11" ht="15" customHeight="1" x14ac:dyDescent="0.4">
      <c r="A1728" s="23" t="str">
        <v>ミソフォニア</v>
      </c>
      <c r="B1728" s="23" t="str">
        <v>シート８とシート９</v>
      </c>
      <c r="C1728" s="24" t="str">
        <v>精神障害</v>
      </c>
      <c r="D1728" s="24" t="str">
        <v>その他の精神障害</v>
      </c>
      <c r="G1728" s="31" t="s">
        <v>2624</v>
      </c>
      <c r="H1728" s="24" t="s">
        <v>2592</v>
      </c>
      <c r="I1728" s="32" t="s">
        <v>2526</v>
      </c>
      <c r="J1728" s="23" t="s">
        <v>2075</v>
      </c>
      <c r="K1728" s="292">
        <v>3</v>
      </c>
    </row>
    <row r="1729" spans="1:11" ht="15" customHeight="1" x14ac:dyDescent="0.4">
      <c r="A1729" s="23" t="str">
        <v>音嫌悪症</v>
      </c>
      <c r="B1729" s="23" t="str">
        <v>シート８とシート９</v>
      </c>
      <c r="C1729" s="24" t="str">
        <v>精神障害</v>
      </c>
      <c r="D1729" s="24" t="str">
        <v>その他の精神障害</v>
      </c>
      <c r="G1729" s="31" t="s">
        <v>2625</v>
      </c>
      <c r="H1729" s="24" t="s">
        <v>2592</v>
      </c>
      <c r="I1729" s="32" t="s">
        <v>2526</v>
      </c>
      <c r="J1729" s="23" t="s">
        <v>2075</v>
      </c>
      <c r="K1729" s="292">
        <v>3</v>
      </c>
    </row>
    <row r="1730" spans="1:11" ht="15" customHeight="1" x14ac:dyDescent="0.4">
      <c r="A1730" s="23" t="str">
        <v>機能性高体温症</v>
      </c>
      <c r="B1730" s="23" t="str">
        <v>シート８とシート９</v>
      </c>
      <c r="C1730" s="24" t="str">
        <v>精神障害</v>
      </c>
      <c r="D1730" s="24" t="str">
        <v>その他の精神障害</v>
      </c>
      <c r="G1730" s="296" t="s">
        <v>2962</v>
      </c>
      <c r="H1730" s="296" t="s">
        <v>2592</v>
      </c>
      <c r="I1730" s="296" t="s">
        <v>2963</v>
      </c>
      <c r="J1730" s="296" t="s">
        <v>1957</v>
      </c>
      <c r="K1730" s="293">
        <v>3</v>
      </c>
    </row>
    <row r="1731" spans="1:11" ht="15" customHeight="1" x14ac:dyDescent="0.4">
      <c r="A1731" s="23" t="str">
        <v>習慣性高体温症</v>
      </c>
      <c r="B1731" s="23" t="str">
        <v>シート８とシート９</v>
      </c>
      <c r="C1731" s="24" t="str">
        <v>精神障害</v>
      </c>
      <c r="D1731" s="24" t="str">
        <v>その他の精神障害</v>
      </c>
      <c r="G1731" s="296" t="s">
        <v>2964</v>
      </c>
      <c r="H1731" s="296" t="s">
        <v>2592</v>
      </c>
      <c r="I1731" s="296" t="s">
        <v>2963</v>
      </c>
      <c r="J1731" s="296" t="s">
        <v>1957</v>
      </c>
      <c r="K1731" s="293">
        <v>3</v>
      </c>
    </row>
    <row r="1732" spans="1:11" ht="15" customHeight="1" x14ac:dyDescent="0.4">
      <c r="A1732" s="23" t="str">
        <v>知的障がい</v>
      </c>
      <c r="B1732" s="23" t="str">
        <v>シート8　（シート9～10には記入しない）</v>
      </c>
      <c r="C1732" s="24" t="str">
        <v>知的障害</v>
      </c>
      <c r="D1732" s="24" t="str">
        <v>なし</v>
      </c>
      <c r="G1732" s="31" t="s">
        <v>1091</v>
      </c>
      <c r="H1732" s="24" t="s">
        <v>2246</v>
      </c>
      <c r="I1732" s="32" t="s">
        <v>2626</v>
      </c>
      <c r="J1732" s="23" t="s">
        <v>1861</v>
      </c>
      <c r="K1732" s="292">
        <v>1</v>
      </c>
    </row>
    <row r="1733" spans="1:11" ht="15" customHeight="1" x14ac:dyDescent="0.4">
      <c r="A1733" s="23" t="str">
        <v>知的障害</v>
      </c>
      <c r="B1733" s="23" t="str">
        <v>シート8　（シート9～10には記入しない）</v>
      </c>
      <c r="C1733" s="24" t="str">
        <v>知的障害</v>
      </c>
      <c r="D1733" s="24" t="str">
        <v>なし</v>
      </c>
      <c r="G1733" s="31" t="s">
        <v>1092</v>
      </c>
      <c r="H1733" s="24" t="s">
        <v>2246</v>
      </c>
      <c r="I1733" s="32" t="s">
        <v>1092</v>
      </c>
      <c r="J1733" s="23" t="s">
        <v>1861</v>
      </c>
      <c r="K1733" s="292">
        <v>1</v>
      </c>
    </row>
    <row r="1734" spans="1:11" ht="15" customHeight="1" x14ac:dyDescent="0.4">
      <c r="A1734" s="23" t="str">
        <v>療育手帳</v>
      </c>
      <c r="B1734" s="23" t="str">
        <v>シート8　（シート9～10には記入しない）</v>
      </c>
      <c r="C1734" s="24" t="str">
        <v>知的障害</v>
      </c>
      <c r="D1734" s="24" t="str">
        <v>なし</v>
      </c>
      <c r="G1734" s="31" t="s">
        <v>1408</v>
      </c>
      <c r="H1734" s="24" t="s">
        <v>2246</v>
      </c>
      <c r="I1734" s="32" t="s">
        <v>1092</v>
      </c>
      <c r="J1734" s="23" t="s">
        <v>1861</v>
      </c>
      <c r="K1734" s="292">
        <v>1</v>
      </c>
    </row>
    <row r="1735" spans="1:11" ht="15" customHeight="1" x14ac:dyDescent="0.4">
      <c r="A1735" s="23" t="str">
        <v>知的能力障害</v>
      </c>
      <c r="B1735" s="23" t="str">
        <v>シート8　（シート9～10には記入しない）</v>
      </c>
      <c r="C1735" s="24" t="str">
        <v>知的障害</v>
      </c>
      <c r="D1735" s="24" t="str">
        <v>なし</v>
      </c>
      <c r="G1735" s="31" t="s">
        <v>2627</v>
      </c>
      <c r="H1735" s="24" t="s">
        <v>2246</v>
      </c>
      <c r="I1735" s="32" t="s">
        <v>1092</v>
      </c>
      <c r="J1735" s="23" t="s">
        <v>1861</v>
      </c>
      <c r="K1735" s="292">
        <v>1</v>
      </c>
    </row>
    <row r="1736" spans="1:11" ht="15" customHeight="1" x14ac:dyDescent="0.4">
      <c r="A1736" s="23" t="str">
        <v>知的発達症</v>
      </c>
      <c r="B1736" s="23" t="str">
        <v>シート8　（シート9～10には記入しない）</v>
      </c>
      <c r="C1736" s="24" t="str">
        <v>知的障害</v>
      </c>
      <c r="D1736" s="24" t="str">
        <v>なし</v>
      </c>
      <c r="G1736" s="31" t="s">
        <v>2628</v>
      </c>
      <c r="H1736" s="24" t="s">
        <v>2246</v>
      </c>
      <c r="I1736" s="32" t="s">
        <v>1092</v>
      </c>
      <c r="J1736" s="23" t="s">
        <v>1861</v>
      </c>
      <c r="K1736" s="292">
        <v>1</v>
      </c>
    </row>
    <row r="1737" spans="1:11" ht="15" customHeight="1" x14ac:dyDescent="0.4">
      <c r="A1737" s="23" t="str">
        <v>知的発達障害</v>
      </c>
      <c r="B1737" s="23" t="str">
        <v>シート8　（シート9～10には記入しない）</v>
      </c>
      <c r="C1737" s="24" t="str">
        <v>知的障害</v>
      </c>
      <c r="D1737" s="24" t="str">
        <v>なし</v>
      </c>
      <c r="G1737" s="31" t="s">
        <v>2629</v>
      </c>
      <c r="H1737" s="24" t="s">
        <v>2246</v>
      </c>
      <c r="I1737" s="32" t="s">
        <v>1092</v>
      </c>
      <c r="J1737" s="23" t="s">
        <v>1861</v>
      </c>
      <c r="K1737" s="292">
        <v>1</v>
      </c>
    </row>
    <row r="1738" spans="1:11" ht="15" customHeight="1" x14ac:dyDescent="0.4">
      <c r="A1738" s="23" t="str">
        <v>軽度知的障害</v>
      </c>
      <c r="B1738" s="23" t="str">
        <v>シート8　（シート9～10には記入しない）</v>
      </c>
      <c r="C1738" s="24" t="str">
        <v>知的障害</v>
      </c>
      <c r="D1738" s="24" t="str">
        <v>なし</v>
      </c>
      <c r="G1738" s="31" t="s">
        <v>2630</v>
      </c>
      <c r="H1738" s="24" t="s">
        <v>2246</v>
      </c>
      <c r="I1738" s="32" t="s">
        <v>1092</v>
      </c>
      <c r="J1738" s="23" t="s">
        <v>1861</v>
      </c>
      <c r="K1738" s="292">
        <v>1</v>
      </c>
    </row>
    <row r="1739" spans="1:11" ht="15" customHeight="1" x14ac:dyDescent="0.4">
      <c r="A1739" s="23" t="str">
        <v>精神遅滞</v>
      </c>
      <c r="B1739" s="23" t="str">
        <v>シート8　（シート9～10には記入しない）</v>
      </c>
      <c r="C1739" s="24" t="str">
        <v>知的障害</v>
      </c>
      <c r="D1739" s="24" t="str">
        <v>なし</v>
      </c>
      <c r="G1739" s="31" t="s">
        <v>2631</v>
      </c>
      <c r="H1739" s="24" t="s">
        <v>2246</v>
      </c>
      <c r="I1739" s="32" t="s">
        <v>1092</v>
      </c>
      <c r="J1739" s="23" t="s">
        <v>1861</v>
      </c>
      <c r="K1739" s="292">
        <v>1</v>
      </c>
    </row>
    <row r="1740" spans="1:11" ht="15" customHeight="1" x14ac:dyDescent="0.4">
      <c r="A1740" s="23" t="str">
        <v>外傷性耳小骨離断</v>
      </c>
      <c r="B1740" s="23" t="str">
        <v>継続的に日常生活又は社会生活に相当な制限を受ける場合に限って、シート８とシート10</v>
      </c>
      <c r="C1740" s="24" t="str">
        <v>その他の障害</v>
      </c>
      <c r="D1740" s="24" t="str">
        <v>なし</v>
      </c>
      <c r="G1740" s="31" t="s">
        <v>2632</v>
      </c>
      <c r="H1740" s="24" t="s">
        <v>2633</v>
      </c>
      <c r="I1740" s="32" t="s">
        <v>2634</v>
      </c>
      <c r="J1740" s="23" t="s">
        <v>1861</v>
      </c>
      <c r="K1740" s="292">
        <v>2</v>
      </c>
    </row>
    <row r="1741" spans="1:11" ht="15" customHeight="1" x14ac:dyDescent="0.4">
      <c r="A1741" s="23" t="str">
        <v>耳下腺腫瘍</v>
      </c>
      <c r="B1741" s="23" t="str">
        <v>継続的に日常生活又は社会生活に相当な制限を受ける場合に限って、シート８とシート10</v>
      </c>
      <c r="C1741" s="24" t="str">
        <v>その他の障害</v>
      </c>
      <c r="D1741" s="24" t="str">
        <v>なし</v>
      </c>
      <c r="G1741" s="31" t="s">
        <v>2635</v>
      </c>
      <c r="H1741" s="24" t="s">
        <v>2633</v>
      </c>
      <c r="I1741" s="32" t="s">
        <v>2634</v>
      </c>
      <c r="J1741" s="23" t="s">
        <v>1861</v>
      </c>
      <c r="K1741" s="292">
        <v>2</v>
      </c>
    </row>
    <row r="1742" spans="1:11" ht="15" customHeight="1" x14ac:dyDescent="0.4">
      <c r="A1742" s="23" t="str">
        <v>書痙</v>
      </c>
      <c r="B1742" s="23" t="str">
        <v>継続的に日常生活又は社会生活に相当な制限を受ける場合に限って、シート８とシート10</v>
      </c>
      <c r="C1742" s="24" t="str">
        <v>その他の障害</v>
      </c>
      <c r="D1742" s="24" t="str">
        <v>なし</v>
      </c>
      <c r="G1742" s="31" t="s">
        <v>2636</v>
      </c>
      <c r="H1742" s="24" t="s">
        <v>2633</v>
      </c>
      <c r="I1742" s="32" t="s">
        <v>2634</v>
      </c>
      <c r="J1742" s="23" t="s">
        <v>1861</v>
      </c>
      <c r="K1742" s="292">
        <v>2</v>
      </c>
    </row>
    <row r="1743" spans="1:11" ht="15" customHeight="1" x14ac:dyDescent="0.4">
      <c r="A1743" s="23" t="str">
        <v>円形脱毛症</v>
      </c>
      <c r="B1743" s="23" t="str">
        <v>継続的に日常生活又は社会生活に相当な制限を受ける場合に限って、シート８とシート10</v>
      </c>
      <c r="C1743" s="24" t="str">
        <v>その他の障害</v>
      </c>
      <c r="D1743" s="24" t="str">
        <v>なし</v>
      </c>
      <c r="G1743" s="31" t="s">
        <v>430</v>
      </c>
      <c r="H1743" s="24" t="s">
        <v>2633</v>
      </c>
      <c r="I1743" s="32" t="s">
        <v>2634</v>
      </c>
      <c r="J1743" s="23" t="s">
        <v>1861</v>
      </c>
      <c r="K1743" s="292">
        <v>2</v>
      </c>
    </row>
    <row r="1744" spans="1:11" ht="15" customHeight="1" x14ac:dyDescent="0.4">
      <c r="A1744" s="23" t="str">
        <v>境界域の知的発達</v>
      </c>
      <c r="B1744" s="23" t="str">
        <v>継続的に日常生活又は社会生活に相当な制限を受ける場合に限って、シート８とシート10</v>
      </c>
      <c r="C1744" s="24" t="str">
        <v>その他の障害</v>
      </c>
      <c r="D1744" s="24" t="str">
        <v>なし</v>
      </c>
      <c r="G1744" s="31" t="s">
        <v>546</v>
      </c>
      <c r="H1744" s="24" t="s">
        <v>2633</v>
      </c>
      <c r="I1744" s="32" t="s">
        <v>2634</v>
      </c>
      <c r="J1744" s="23" t="s">
        <v>1861</v>
      </c>
      <c r="K1744" s="292">
        <v>2</v>
      </c>
    </row>
    <row r="1745" spans="1:11" ht="15" customHeight="1" x14ac:dyDescent="0.4">
      <c r="A1745" s="23" t="str">
        <v>光に関する感覚過敏</v>
      </c>
      <c r="B1745" s="23" t="str">
        <v>継続的に日常生活又は社会生活に相当な制限を受ける場合に限って、シート８とシート10</v>
      </c>
      <c r="C1745" s="24" t="str">
        <v>その他の障害</v>
      </c>
      <c r="D1745" s="24" t="str">
        <v>なし</v>
      </c>
      <c r="G1745" s="31" t="s">
        <v>630</v>
      </c>
      <c r="H1745" s="24" t="s">
        <v>2633</v>
      </c>
      <c r="I1745" s="32" t="s">
        <v>2634</v>
      </c>
      <c r="J1745" s="23" t="s">
        <v>1861</v>
      </c>
      <c r="K1745" s="292">
        <v>2</v>
      </c>
    </row>
    <row r="1746" spans="1:11" ht="15" customHeight="1" x14ac:dyDescent="0.4">
      <c r="A1746" s="23" t="str">
        <v>自律神経失調症</v>
      </c>
      <c r="B1746" s="23" t="str">
        <v>継続的に日常生活又は社会生活に相当な制限を受ける場合に限って、シート８とシート10</v>
      </c>
      <c r="C1746" s="24" t="str">
        <v>その他の障害</v>
      </c>
      <c r="D1746" s="24" t="str">
        <v>なし</v>
      </c>
      <c r="G1746" s="31" t="s">
        <v>758</v>
      </c>
      <c r="H1746" s="24" t="s">
        <v>2633</v>
      </c>
      <c r="I1746" s="32" t="s">
        <v>2634</v>
      </c>
      <c r="J1746" s="23" t="s">
        <v>1861</v>
      </c>
      <c r="K1746" s="292">
        <v>2</v>
      </c>
    </row>
    <row r="1747" spans="1:11" ht="15" customHeight="1" x14ac:dyDescent="0.4">
      <c r="A1747" s="23" t="str">
        <v>失語症</v>
      </c>
      <c r="B1747" s="23" t="str">
        <v>継続的に日常生活又は社会生活に相当な制限を受ける場合に限って、シート８とシート10</v>
      </c>
      <c r="C1747" s="24" t="str">
        <v>その他の障害</v>
      </c>
      <c r="D1747" s="24" t="str">
        <v>なし</v>
      </c>
      <c r="G1747" s="31" t="s">
        <v>760</v>
      </c>
      <c r="H1747" s="24" t="s">
        <v>2633</v>
      </c>
      <c r="I1747" s="32" t="s">
        <v>2634</v>
      </c>
      <c r="J1747" s="23" t="s">
        <v>1861</v>
      </c>
      <c r="K1747" s="292">
        <v>2</v>
      </c>
    </row>
    <row r="1748" spans="1:11" ht="15" customHeight="1" x14ac:dyDescent="0.4">
      <c r="A1748" s="23" t="str">
        <v>聴覚過敏</v>
      </c>
      <c r="B1748" s="23" t="str">
        <v>継続的に日常生活又は社会生活に相当な制限を受ける場合に限って、シート８とシート10</v>
      </c>
      <c r="C1748" s="24" t="str">
        <v>その他の障害</v>
      </c>
      <c r="D1748" s="24" t="str">
        <v>なし</v>
      </c>
      <c r="G1748" s="31" t="s">
        <v>1105</v>
      </c>
      <c r="H1748" s="24" t="s">
        <v>2633</v>
      </c>
      <c r="I1748" s="32" t="s">
        <v>2634</v>
      </c>
      <c r="J1748" s="23" t="s">
        <v>1861</v>
      </c>
      <c r="K1748" s="292">
        <v>2</v>
      </c>
    </row>
    <row r="1749" spans="1:11" ht="15" customHeight="1" x14ac:dyDescent="0.4">
      <c r="A1749" s="23" t="str">
        <v>聴覚過敏症</v>
      </c>
      <c r="B1749" s="23" t="str">
        <v>継続的に日常生活又は社会生活に相当な制限を受ける場合に限って、シート８とシート10</v>
      </c>
      <c r="C1749" s="24" t="str">
        <v>その他の障害</v>
      </c>
      <c r="D1749" s="24" t="str">
        <v>なし</v>
      </c>
      <c r="G1749" s="31" t="s">
        <v>1106</v>
      </c>
      <c r="H1749" s="24" t="s">
        <v>2633</v>
      </c>
      <c r="I1749" s="32" t="s">
        <v>2634</v>
      </c>
      <c r="J1749" s="23" t="s">
        <v>1861</v>
      </c>
      <c r="K1749" s="292">
        <v>2</v>
      </c>
    </row>
    <row r="1750" spans="1:11" ht="15" customHeight="1" x14ac:dyDescent="0.4">
      <c r="A1750" s="23" t="str">
        <v>眼球使用困難症</v>
      </c>
      <c r="B1750" s="23" t="str">
        <v>継続的に日常生活又は社会生活に相当な制限を受ける場合に限って、シート８とシート10</v>
      </c>
      <c r="C1750" s="24" t="str">
        <v>その他の障害</v>
      </c>
      <c r="D1750" s="24" t="str">
        <v>なし</v>
      </c>
      <c r="G1750" s="24" t="s">
        <v>2637</v>
      </c>
      <c r="H1750" s="24" t="s">
        <v>2633</v>
      </c>
      <c r="I1750" s="32" t="s">
        <v>2634</v>
      </c>
      <c r="J1750" s="23" t="s">
        <v>1861</v>
      </c>
      <c r="K1750" s="292">
        <v>2</v>
      </c>
    </row>
    <row r="1751" spans="1:11" ht="15" customHeight="1" x14ac:dyDescent="0.4">
      <c r="A1751" s="23" t="str">
        <v>眼球使用困難症候群</v>
      </c>
      <c r="B1751" s="23" t="str">
        <v>継続的に日常生活又は社会生活に相当な制限を受ける場合に限って、シート８とシート10</v>
      </c>
      <c r="C1751" s="24" t="str">
        <v>その他の障害</v>
      </c>
      <c r="D1751" s="24" t="str">
        <v>なし</v>
      </c>
      <c r="G1751" s="24" t="s">
        <v>2638</v>
      </c>
      <c r="H1751" s="24" t="s">
        <v>2633</v>
      </c>
      <c r="I1751" s="32" t="s">
        <v>2634</v>
      </c>
      <c r="J1751" s="23" t="s">
        <v>1861</v>
      </c>
      <c r="K1751" s="292">
        <v>2</v>
      </c>
    </row>
    <row r="1752" spans="1:11" ht="15" customHeight="1" x14ac:dyDescent="0.4">
      <c r="A1752" s="23" t="str">
        <v>OD</v>
      </c>
      <c r="B1752" s="23" t="str">
        <v>継続的に日常生活又は社会生活に相当な制限を受ける場合に限って、シート８とシート10</v>
      </c>
      <c r="C1752" s="24" t="str">
        <v>その他の障害</v>
      </c>
      <c r="D1752" s="24" t="str">
        <v>なし</v>
      </c>
      <c r="G1752" s="24" t="s">
        <v>52</v>
      </c>
      <c r="H1752" s="24" t="s">
        <v>2633</v>
      </c>
      <c r="I1752" s="32" t="s">
        <v>2634</v>
      </c>
      <c r="J1752" s="23" t="s">
        <v>1861</v>
      </c>
      <c r="K1752" s="292">
        <v>2</v>
      </c>
    </row>
    <row r="1753" spans="1:11" ht="15" customHeight="1" x14ac:dyDescent="0.4">
      <c r="A1753" s="23" t="str">
        <v>OHVIRA症候群</v>
      </c>
      <c r="B1753" s="23" t="str">
        <v>継続的に日常生活又は社会生活に相当な制限を受ける場合に限って、シート８とシート10</v>
      </c>
      <c r="C1753" s="24" t="str">
        <v>その他の障害</v>
      </c>
      <c r="D1753" s="24" t="str">
        <v>なし</v>
      </c>
      <c r="G1753" s="24" t="s">
        <v>54</v>
      </c>
      <c r="H1753" s="24" t="s">
        <v>2633</v>
      </c>
      <c r="I1753" s="32" t="s">
        <v>2634</v>
      </c>
      <c r="J1753" s="23" t="s">
        <v>1861</v>
      </c>
      <c r="K1753" s="292">
        <v>2</v>
      </c>
    </row>
    <row r="1754" spans="1:11" ht="15" customHeight="1" x14ac:dyDescent="0.4">
      <c r="A1754" s="23" t="str">
        <v>月経前不快気分障害</v>
      </c>
      <c r="B1754" s="23" t="str">
        <v>継続的に日常生活又は社会生活に相当な制限を受ける場合に限って、シート８とシート10</v>
      </c>
      <c r="C1754" s="24" t="str">
        <v>その他の障害</v>
      </c>
      <c r="D1754" s="24" t="str">
        <v>なし</v>
      </c>
      <c r="G1754" s="31" t="s">
        <v>2799</v>
      </c>
      <c r="H1754" s="24" t="s">
        <v>2633</v>
      </c>
      <c r="I1754" s="32" t="s">
        <v>2634</v>
      </c>
      <c r="J1754" s="23" t="s">
        <v>1861</v>
      </c>
      <c r="K1754" s="292">
        <v>2</v>
      </c>
    </row>
    <row r="1755" spans="1:11" ht="15" customHeight="1" x14ac:dyDescent="0.4">
      <c r="A1755" s="23" t="str">
        <v>PMDD</v>
      </c>
      <c r="B1755" s="23" t="str">
        <v>継続的に日常生活又は社会生活に相当な制限を受ける場合に限って、シート８とシート10</v>
      </c>
      <c r="C1755" s="24" t="str">
        <v>その他の障害</v>
      </c>
      <c r="D1755" s="24" t="str">
        <v>なし</v>
      </c>
      <c r="G1755" s="31" t="s">
        <v>1862</v>
      </c>
      <c r="H1755" s="24" t="s">
        <v>2633</v>
      </c>
      <c r="I1755" s="32" t="s">
        <v>2634</v>
      </c>
      <c r="J1755" s="23" t="s">
        <v>1861</v>
      </c>
      <c r="K1755" s="292">
        <v>2</v>
      </c>
    </row>
    <row r="1756" spans="1:11" ht="15" customHeight="1" x14ac:dyDescent="0.4">
      <c r="A1756" s="23" t="str">
        <v>PMS</v>
      </c>
      <c r="B1756" s="23" t="str">
        <v>継続的に日常生活又は社会生活に相当な制限を受ける場合に限って、シート８とシート10</v>
      </c>
      <c r="C1756" s="24" t="str">
        <v>その他の障害</v>
      </c>
      <c r="D1756" s="24" t="str">
        <v>なし</v>
      </c>
      <c r="G1756" s="31" t="s">
        <v>56</v>
      </c>
      <c r="H1756" s="24" t="s">
        <v>2633</v>
      </c>
      <c r="I1756" s="32" t="s">
        <v>2634</v>
      </c>
      <c r="J1756" s="23" t="s">
        <v>1861</v>
      </c>
      <c r="K1756" s="292">
        <v>2</v>
      </c>
    </row>
    <row r="1757" spans="1:11" ht="15" customHeight="1" x14ac:dyDescent="0.4">
      <c r="A1757" s="23" t="str">
        <v>S状結腸過長症</v>
      </c>
      <c r="B1757" s="23" t="str">
        <v>継続的に日常生活又は社会生活に相当な制限を受ける場合に限って、シート８とシート10</v>
      </c>
      <c r="C1757" s="24" t="str">
        <v>その他の障害</v>
      </c>
      <c r="D1757" s="24" t="str">
        <v>なし</v>
      </c>
      <c r="G1757" s="31" t="s">
        <v>60</v>
      </c>
      <c r="H1757" s="24" t="s">
        <v>2633</v>
      </c>
      <c r="I1757" s="32" t="s">
        <v>2634</v>
      </c>
      <c r="J1757" s="23" t="s">
        <v>1861</v>
      </c>
      <c r="K1757" s="292">
        <v>2</v>
      </c>
    </row>
    <row r="1758" spans="1:11" ht="15" customHeight="1" x14ac:dyDescent="0.4">
      <c r="A1758" s="23" t="str">
        <v>アキレス腱短縮症</v>
      </c>
      <c r="B1758" s="23" t="str">
        <v>継続的に日常生活又は社会生活に相当な制限を受ける場合に限って、シート８とシート10</v>
      </c>
      <c r="C1758" s="24" t="str">
        <v>その他の障害</v>
      </c>
      <c r="D1758" s="24" t="str">
        <v>なし</v>
      </c>
      <c r="G1758" s="31" t="s">
        <v>73</v>
      </c>
      <c r="H1758" s="24" t="s">
        <v>2633</v>
      </c>
      <c r="I1758" s="32" t="s">
        <v>2634</v>
      </c>
      <c r="J1758" s="23" t="s">
        <v>1861</v>
      </c>
      <c r="K1758" s="292">
        <v>2</v>
      </c>
    </row>
    <row r="1759" spans="1:11" ht="15" customHeight="1" x14ac:dyDescent="0.4">
      <c r="A1759" s="23" t="str">
        <v>アレルギー性結膜炎</v>
      </c>
      <c r="B1759" s="23" t="str">
        <v>継続的に日常生活又は社会生活に相当な制限を受ける場合に限って、シート８とシート10</v>
      </c>
      <c r="C1759" s="24" t="str">
        <v>その他の障害</v>
      </c>
      <c r="D1759" s="24" t="str">
        <v>なし</v>
      </c>
      <c r="G1759" s="31" t="s">
        <v>91</v>
      </c>
      <c r="H1759" s="24" t="s">
        <v>2633</v>
      </c>
      <c r="I1759" s="32" t="s">
        <v>2634</v>
      </c>
      <c r="J1759" s="23" t="s">
        <v>1861</v>
      </c>
      <c r="K1759" s="292">
        <v>2</v>
      </c>
    </row>
    <row r="1760" spans="1:11" ht="15" customHeight="1" x14ac:dyDescent="0.4">
      <c r="A1760" s="23" t="str">
        <v>アレルギー性皮膚炎</v>
      </c>
      <c r="B1760" s="23" t="str">
        <v>継続的に日常生活又は社会生活に相当な制限を受ける場合に限って、シート８とシート10</v>
      </c>
      <c r="C1760" s="24" t="str">
        <v>その他の障害</v>
      </c>
      <c r="D1760" s="24" t="str">
        <v>なし</v>
      </c>
      <c r="G1760" s="31" t="s">
        <v>92</v>
      </c>
      <c r="H1760" s="24" t="s">
        <v>2633</v>
      </c>
      <c r="I1760" s="32" t="s">
        <v>2634</v>
      </c>
      <c r="J1760" s="23" t="s">
        <v>1861</v>
      </c>
      <c r="K1760" s="292">
        <v>2</v>
      </c>
    </row>
    <row r="1761" spans="1:11" ht="15" customHeight="1" x14ac:dyDescent="0.4">
      <c r="A1761" s="23" t="str">
        <v>アレルギー性鼻炎</v>
      </c>
      <c r="B1761" s="23" t="str">
        <v>継続的に日常生活又は社会生活に相当な制限を受ける場合に限って、シート８とシート10</v>
      </c>
      <c r="C1761" s="24" t="str">
        <v>その他の障害</v>
      </c>
      <c r="D1761" s="24" t="str">
        <v>なし</v>
      </c>
      <c r="G1761" s="31" t="s">
        <v>93</v>
      </c>
      <c r="H1761" s="24" t="s">
        <v>2633</v>
      </c>
      <c r="I1761" s="32" t="s">
        <v>2634</v>
      </c>
      <c r="J1761" s="23" t="s">
        <v>1861</v>
      </c>
      <c r="K1761" s="292">
        <v>2</v>
      </c>
    </row>
    <row r="1762" spans="1:11" ht="15" customHeight="1" x14ac:dyDescent="0.4">
      <c r="A1762" s="23" t="str">
        <v>ウィルス性虹彩炎</v>
      </c>
      <c r="B1762" s="23" t="str">
        <v>継続的に日常生活又は社会生活に相当な制限を受ける場合に限って、シート８とシート10</v>
      </c>
      <c r="C1762" s="24" t="str">
        <v>その他の障害</v>
      </c>
      <c r="D1762" s="24" t="str">
        <v>なし</v>
      </c>
      <c r="G1762" s="31" t="s">
        <v>103</v>
      </c>
      <c r="H1762" s="24" t="s">
        <v>2633</v>
      </c>
      <c r="I1762" s="32" t="s">
        <v>2634</v>
      </c>
      <c r="J1762" s="23" t="s">
        <v>1861</v>
      </c>
      <c r="K1762" s="292">
        <v>2</v>
      </c>
    </row>
    <row r="1763" spans="1:11" ht="15" customHeight="1" x14ac:dyDescent="0.4">
      <c r="A1763" s="23" t="str">
        <v>ウイルス性虹彩炎</v>
      </c>
      <c r="B1763" s="23" t="str">
        <v>継続的に日常生活又は社会生活に相当な制限を受ける場合に限って、シート８とシート10</v>
      </c>
      <c r="C1763" s="24" t="str">
        <v>その他の障害</v>
      </c>
      <c r="D1763" s="24" t="str">
        <v>なし</v>
      </c>
      <c r="G1763" s="31" t="s">
        <v>104</v>
      </c>
      <c r="H1763" s="24" t="s">
        <v>2633</v>
      </c>
      <c r="I1763" s="32" t="s">
        <v>2634</v>
      </c>
      <c r="J1763" s="23" t="s">
        <v>1861</v>
      </c>
      <c r="K1763" s="292">
        <v>2</v>
      </c>
    </row>
    <row r="1764" spans="1:11" ht="15" customHeight="1" x14ac:dyDescent="0.4">
      <c r="A1764" s="23" t="str">
        <v>上斜筋麻痺</v>
      </c>
      <c r="B1764" s="23" t="str">
        <v>継続的に日常生活又は社会生活に相当な制限を受ける場合に限って、シート８とシート10</v>
      </c>
      <c r="C1764" s="24" t="str">
        <v>その他の障害</v>
      </c>
      <c r="D1764" s="24" t="str">
        <v>なし</v>
      </c>
      <c r="G1764" s="31" t="s">
        <v>2639</v>
      </c>
      <c r="H1764" s="24" t="s">
        <v>2633</v>
      </c>
      <c r="I1764" s="32" t="s">
        <v>2634</v>
      </c>
      <c r="J1764" s="23" t="s">
        <v>1861</v>
      </c>
      <c r="K1764" s="292">
        <v>2</v>
      </c>
    </row>
    <row r="1765" spans="1:11" ht="15" customHeight="1" x14ac:dyDescent="0.4">
      <c r="A1765" s="23" t="str">
        <v>オスグッド後遺症</v>
      </c>
      <c r="B1765" s="23" t="str">
        <v>継続的に日常生活又は社会生活に相当な制限を受ける場合に限って、シート８とシート10</v>
      </c>
      <c r="C1765" s="24" t="str">
        <v>その他の障害</v>
      </c>
      <c r="D1765" s="24" t="str">
        <v>なし</v>
      </c>
      <c r="G1765" s="31" t="s">
        <v>124</v>
      </c>
      <c r="H1765" s="24" t="s">
        <v>2633</v>
      </c>
      <c r="I1765" s="32" t="s">
        <v>2634</v>
      </c>
      <c r="J1765" s="23" t="s">
        <v>1861</v>
      </c>
      <c r="K1765" s="292">
        <v>2</v>
      </c>
    </row>
    <row r="1766" spans="1:11" ht="15" customHeight="1" x14ac:dyDescent="0.4">
      <c r="A1766" s="23" t="str">
        <v>耳管開放症</v>
      </c>
      <c r="B1766" s="23" t="str">
        <v>継続的に日常生活又は社会生活に相当な制限を受ける場合に限って、シート８とシート10</v>
      </c>
      <c r="C1766" s="24" t="str">
        <v>その他の障害</v>
      </c>
      <c r="D1766" s="24" t="str">
        <v>なし</v>
      </c>
      <c r="G1766" s="31" t="s">
        <v>2640</v>
      </c>
      <c r="H1766" s="24" t="s">
        <v>2633</v>
      </c>
      <c r="I1766" s="32" t="s">
        <v>2634</v>
      </c>
      <c r="J1766" s="23" t="s">
        <v>1861</v>
      </c>
      <c r="K1766" s="292">
        <v>2</v>
      </c>
    </row>
    <row r="1767" spans="1:11" ht="15" customHeight="1" x14ac:dyDescent="0.4">
      <c r="A1767" s="23" t="str">
        <v>外転神経麻痺</v>
      </c>
      <c r="B1767" s="23" t="str">
        <v>継続的に日常生活又は社会生活に相当な制限を受ける場合に限って、シート８とシート10</v>
      </c>
      <c r="C1767" s="24" t="str">
        <v>その他の障害</v>
      </c>
      <c r="D1767" s="24" t="str">
        <v>なし</v>
      </c>
      <c r="G1767" s="31" t="s">
        <v>1863</v>
      </c>
      <c r="H1767" s="24" t="s">
        <v>2633</v>
      </c>
      <c r="I1767" s="32" t="s">
        <v>2634</v>
      </c>
      <c r="J1767" s="23" t="s">
        <v>1861</v>
      </c>
      <c r="K1767" s="292">
        <v>2</v>
      </c>
    </row>
    <row r="1768" spans="1:11" ht="15" customHeight="1" x14ac:dyDescent="0.4">
      <c r="A1768" s="23" t="str">
        <v>眼振</v>
      </c>
      <c r="B1768" s="23" t="str">
        <v>継続的に日常生活又は社会生活に相当な制限を受ける場合に限って、シート８とシート10</v>
      </c>
      <c r="C1768" s="24" t="str">
        <v>その他の障害</v>
      </c>
      <c r="D1768" s="24" t="str">
        <v>なし</v>
      </c>
      <c r="G1768" s="31" t="s">
        <v>1865</v>
      </c>
      <c r="H1768" s="24" t="s">
        <v>2633</v>
      </c>
      <c r="I1768" s="32" t="s">
        <v>2634</v>
      </c>
      <c r="J1768" s="23" t="s">
        <v>1861</v>
      </c>
      <c r="K1768" s="292">
        <v>2</v>
      </c>
    </row>
    <row r="1769" spans="1:11" ht="15" customHeight="1" x14ac:dyDescent="0.4">
      <c r="A1769" s="23" t="str">
        <v>くも膜のう胞</v>
      </c>
      <c r="B1769" s="23" t="str">
        <v>継続的に日常生活又は社会生活に相当な制限を受ける場合に限って、シート８とシート10</v>
      </c>
      <c r="C1769" s="24" t="str">
        <v>その他の障害</v>
      </c>
      <c r="D1769" s="24" t="str">
        <v>なし</v>
      </c>
      <c r="G1769" s="31" t="s">
        <v>152</v>
      </c>
      <c r="H1769" s="24" t="s">
        <v>2633</v>
      </c>
      <c r="I1769" s="32" t="s">
        <v>2634</v>
      </c>
      <c r="J1769" s="23" t="s">
        <v>1861</v>
      </c>
      <c r="K1769" s="292">
        <v>2</v>
      </c>
    </row>
    <row r="1770" spans="1:11" ht="15" customHeight="1" x14ac:dyDescent="0.4">
      <c r="A1770" s="23" t="str">
        <v>くも膜嚢胞</v>
      </c>
      <c r="B1770" s="23" t="str">
        <v>継続的に日常生活又は社会生活に相当な制限を受ける場合に限って、シート８とシート10</v>
      </c>
      <c r="C1770" s="24" t="str">
        <v>その他の障害</v>
      </c>
      <c r="D1770" s="24" t="str">
        <v>なし</v>
      </c>
      <c r="G1770" s="31" t="s">
        <v>153</v>
      </c>
      <c r="H1770" s="24" t="s">
        <v>2633</v>
      </c>
      <c r="I1770" s="32" t="s">
        <v>2634</v>
      </c>
      <c r="J1770" s="23" t="s">
        <v>1861</v>
      </c>
      <c r="K1770" s="292">
        <v>2</v>
      </c>
    </row>
    <row r="1771" spans="1:11" ht="15" customHeight="1" x14ac:dyDescent="0.4">
      <c r="A1771" s="23" t="str">
        <v>脛骨動脈溜様骨のう腫</v>
      </c>
      <c r="B1771" s="23" t="str">
        <v>継続的に日常生活又は社会生活に相当な制限を受ける場合に限って、シート８とシート10</v>
      </c>
      <c r="C1771" s="24" t="str">
        <v>その他の障害</v>
      </c>
      <c r="D1771" s="24" t="str">
        <v>なし</v>
      </c>
      <c r="G1771" s="31" t="s">
        <v>2641</v>
      </c>
      <c r="H1771" s="24" t="s">
        <v>2633</v>
      </c>
      <c r="I1771" s="32" t="s">
        <v>2634</v>
      </c>
      <c r="J1771" s="23" t="s">
        <v>1861</v>
      </c>
      <c r="K1771" s="292">
        <v>2</v>
      </c>
    </row>
    <row r="1772" spans="1:11" ht="15" customHeight="1" x14ac:dyDescent="0.4">
      <c r="A1772" s="23" t="str">
        <v>脛骨動脈溜様骨嚢腫</v>
      </c>
      <c r="B1772" s="23" t="str">
        <v>継続的に日常生活又は社会生活に相当な制限を受ける場合に限って、シート８とシート10</v>
      </c>
      <c r="C1772" s="24" t="str">
        <v>その他の障害</v>
      </c>
      <c r="D1772" s="24" t="str">
        <v>なし</v>
      </c>
      <c r="G1772" s="31" t="s">
        <v>2642</v>
      </c>
      <c r="H1772" s="24" t="s">
        <v>2633</v>
      </c>
      <c r="I1772" s="32" t="s">
        <v>2634</v>
      </c>
      <c r="J1772" s="23" t="s">
        <v>1861</v>
      </c>
      <c r="K1772" s="292">
        <v>2</v>
      </c>
    </row>
    <row r="1773" spans="1:11" ht="15" customHeight="1" x14ac:dyDescent="0.4">
      <c r="A1773" s="23" t="str">
        <v>月経障害</v>
      </c>
      <c r="B1773" s="23" t="str">
        <v>継続的に日常生活又は社会生活に相当な制限を受ける場合に限って、シート８とシート10</v>
      </c>
      <c r="C1773" s="24" t="str">
        <v>その他の障害</v>
      </c>
      <c r="D1773" s="24" t="str">
        <v>なし</v>
      </c>
      <c r="G1773" s="31" t="s">
        <v>2643</v>
      </c>
      <c r="H1773" s="24" t="s">
        <v>2633</v>
      </c>
      <c r="I1773" s="32" t="s">
        <v>2634</v>
      </c>
      <c r="J1773" s="23" t="s">
        <v>1861</v>
      </c>
      <c r="K1773" s="292">
        <v>2</v>
      </c>
    </row>
    <row r="1774" spans="1:11" ht="15" customHeight="1" x14ac:dyDescent="0.4">
      <c r="A1774" s="23" t="str">
        <v>月経前困難症</v>
      </c>
      <c r="B1774" s="23" t="str">
        <v>継続的に日常生活又は社会生活に相当な制限を受ける場合に限って、シート８とシート10</v>
      </c>
      <c r="C1774" s="24" t="str">
        <v>その他の障害</v>
      </c>
      <c r="D1774" s="24" t="str">
        <v>なし</v>
      </c>
      <c r="G1774" s="31" t="s">
        <v>2644</v>
      </c>
      <c r="H1774" s="24" t="s">
        <v>2633</v>
      </c>
      <c r="I1774" s="32" t="s">
        <v>2634</v>
      </c>
      <c r="J1774" s="23" t="s">
        <v>1861</v>
      </c>
      <c r="K1774" s="292">
        <v>2</v>
      </c>
    </row>
    <row r="1775" spans="1:11" ht="15" customHeight="1" x14ac:dyDescent="0.4">
      <c r="A1775" s="23" t="str">
        <v>結節性痒疹</v>
      </c>
      <c r="B1775" s="23" t="str">
        <v>継続的に日常生活又は社会生活に相当な制限を受ける場合に限って、シート８とシート10</v>
      </c>
      <c r="C1775" s="24" t="str">
        <v>その他の障害</v>
      </c>
      <c r="D1775" s="24" t="str">
        <v>なし</v>
      </c>
      <c r="G1775" s="31" t="s">
        <v>2645</v>
      </c>
      <c r="H1775" s="24" t="s">
        <v>2633</v>
      </c>
      <c r="I1775" s="32" t="s">
        <v>2634</v>
      </c>
      <c r="J1775" s="23" t="s">
        <v>1861</v>
      </c>
      <c r="K1775" s="292">
        <v>2</v>
      </c>
    </row>
    <row r="1776" spans="1:11" ht="15" customHeight="1" x14ac:dyDescent="0.4">
      <c r="A1776" s="23" t="str">
        <v>ケロイド瘢痕</v>
      </c>
      <c r="B1776" s="23" t="str">
        <v>継続的に日常生活又は社会生活に相当な制限を受ける場合に限って、シート８とシート10</v>
      </c>
      <c r="C1776" s="24" t="str">
        <v>その他の障害</v>
      </c>
      <c r="D1776" s="24" t="str">
        <v>なし</v>
      </c>
      <c r="G1776" s="31" t="s">
        <v>174</v>
      </c>
      <c r="H1776" s="24" t="s">
        <v>2633</v>
      </c>
      <c r="I1776" s="32" t="s">
        <v>2634</v>
      </c>
      <c r="J1776" s="23" t="s">
        <v>1861</v>
      </c>
      <c r="K1776" s="292">
        <v>2</v>
      </c>
    </row>
    <row r="1777" spans="1:11" ht="15" customHeight="1" x14ac:dyDescent="0.4">
      <c r="A1777" s="23" t="str">
        <v>口蓋裂</v>
      </c>
      <c r="B1777" s="23" t="str">
        <v>継続的に日常生活又は社会生活に相当な制限を受ける場合に限って、シート８とシート10</v>
      </c>
      <c r="C1777" s="24" t="str">
        <v>その他の障害</v>
      </c>
      <c r="D1777" s="24" t="str">
        <v>なし</v>
      </c>
      <c r="G1777" s="31" t="s">
        <v>2646</v>
      </c>
      <c r="H1777" s="24" t="s">
        <v>2633</v>
      </c>
      <c r="I1777" s="32" t="s">
        <v>2634</v>
      </c>
      <c r="J1777" s="23" t="s">
        <v>1861</v>
      </c>
      <c r="K1777" s="292">
        <v>2</v>
      </c>
    </row>
    <row r="1778" spans="1:11" ht="15" customHeight="1" x14ac:dyDescent="0.4">
      <c r="A1778" s="23" t="str">
        <v>コーツ病</v>
      </c>
      <c r="B1778" s="23" t="str">
        <v>継続的に日常生活又は社会生活に相当な制限を受ける場合に限って、シート８とシート10</v>
      </c>
      <c r="C1778" s="24" t="str">
        <v>その他の障害</v>
      </c>
      <c r="D1778" s="24" t="str">
        <v>なし</v>
      </c>
      <c r="G1778" s="31" t="s">
        <v>176</v>
      </c>
      <c r="H1778" s="24" t="s">
        <v>2633</v>
      </c>
      <c r="I1778" s="32" t="s">
        <v>2634</v>
      </c>
      <c r="J1778" s="23" t="s">
        <v>1861</v>
      </c>
      <c r="K1778" s="292">
        <v>2</v>
      </c>
    </row>
    <row r="1779" spans="1:11" ht="15" customHeight="1" x14ac:dyDescent="0.4">
      <c r="A1779" s="23" t="str">
        <v>コレステリン肉芽腫</v>
      </c>
      <c r="B1779" s="23" t="str">
        <v>継続的に日常生活又は社会生活に相当な制限を受ける場合に限って、シート８とシート10</v>
      </c>
      <c r="C1779" s="24" t="str">
        <v>その他の障害</v>
      </c>
      <c r="D1779" s="24" t="str">
        <v>なし</v>
      </c>
      <c r="G1779" s="31" t="s">
        <v>187</v>
      </c>
      <c r="H1779" s="24" t="s">
        <v>2633</v>
      </c>
      <c r="I1779" s="32" t="s">
        <v>2634</v>
      </c>
      <c r="J1779" s="23" t="s">
        <v>1861</v>
      </c>
      <c r="K1779" s="292">
        <v>2</v>
      </c>
    </row>
    <row r="1780" spans="1:11" ht="15" customHeight="1" x14ac:dyDescent="0.4">
      <c r="A1780" s="23" t="str">
        <v>ジビル薔薇色粃糠疹</v>
      </c>
      <c r="B1780" s="23" t="str">
        <v>継続的に日常生活又は社会生活に相当な制限を受ける場合に限って、シート８とシート10</v>
      </c>
      <c r="C1780" s="24" t="str">
        <v>その他の障害</v>
      </c>
      <c r="D1780" s="24" t="str">
        <v>なし</v>
      </c>
      <c r="G1780" s="31" t="s">
        <v>199</v>
      </c>
      <c r="H1780" s="24" t="s">
        <v>2633</v>
      </c>
      <c r="I1780" s="32" t="s">
        <v>2634</v>
      </c>
      <c r="J1780" s="23" t="s">
        <v>1861</v>
      </c>
      <c r="K1780" s="292">
        <v>2</v>
      </c>
    </row>
    <row r="1781" spans="1:11" ht="15" customHeight="1" x14ac:dyDescent="0.4">
      <c r="A1781" s="23" t="str">
        <v>斜視</v>
      </c>
      <c r="B1781" s="23" t="str">
        <v>継続的に日常生活又は社会生活に相当な制限を受ける場合に限って、シート８とシート10</v>
      </c>
      <c r="C1781" s="24" t="str">
        <v>その他の障害</v>
      </c>
      <c r="D1781" s="24" t="str">
        <v>なし</v>
      </c>
      <c r="G1781" s="31" t="s">
        <v>2647</v>
      </c>
      <c r="H1781" s="24" t="s">
        <v>2633</v>
      </c>
      <c r="I1781" s="32" t="s">
        <v>2634</v>
      </c>
      <c r="J1781" s="23" t="s">
        <v>1861</v>
      </c>
      <c r="K1781" s="292">
        <v>2</v>
      </c>
    </row>
    <row r="1782" spans="1:11" ht="15" customHeight="1" x14ac:dyDescent="0.4">
      <c r="A1782" s="23" t="str">
        <v>じんましん</v>
      </c>
      <c r="B1782" s="23" t="str">
        <v>継続的に日常生活又は社会生活に相当な制限を受ける場合に限って、シート８とシート10</v>
      </c>
      <c r="C1782" s="24" t="str">
        <v>その他の障害</v>
      </c>
      <c r="D1782" s="24" t="str">
        <v>なし</v>
      </c>
      <c r="G1782" s="31" t="s">
        <v>211</v>
      </c>
      <c r="H1782" s="24" t="s">
        <v>2633</v>
      </c>
      <c r="I1782" s="32" t="s">
        <v>2634</v>
      </c>
      <c r="J1782" s="23" t="s">
        <v>1861</v>
      </c>
      <c r="K1782" s="292">
        <v>2</v>
      </c>
    </row>
    <row r="1783" spans="1:11" ht="15" customHeight="1" x14ac:dyDescent="0.4">
      <c r="A1783" s="23" t="str">
        <v>頭痛</v>
      </c>
      <c r="B1783" s="23" t="str">
        <v>継続的に日常生活又は社会生活に相当な制限を受ける場合に限って、シート８とシート10</v>
      </c>
      <c r="C1783" s="24" t="str">
        <v>その他の障害</v>
      </c>
      <c r="D1783" s="24" t="str">
        <v>なし</v>
      </c>
      <c r="G1783" s="31" t="s">
        <v>2648</v>
      </c>
      <c r="H1783" s="24" t="s">
        <v>2633</v>
      </c>
      <c r="I1783" s="32" t="s">
        <v>2634</v>
      </c>
      <c r="J1783" s="23" t="s">
        <v>1861</v>
      </c>
      <c r="K1783" s="292">
        <v>2</v>
      </c>
    </row>
    <row r="1784" spans="1:11" ht="15" customHeight="1" x14ac:dyDescent="0.4">
      <c r="A1784" s="23" t="str">
        <v>ステロイド性皮膚炎</v>
      </c>
      <c r="B1784" s="23" t="str">
        <v>継続的に日常生活又は社会生活に相当な制限を受ける場合に限って、シート８とシート10</v>
      </c>
      <c r="C1784" s="24" t="str">
        <v>その他の障害</v>
      </c>
      <c r="D1784" s="24" t="str">
        <v>なし</v>
      </c>
      <c r="G1784" s="31" t="s">
        <v>216</v>
      </c>
      <c r="H1784" s="24" t="s">
        <v>2633</v>
      </c>
      <c r="I1784" s="32" t="s">
        <v>2634</v>
      </c>
      <c r="J1784" s="23" t="s">
        <v>1861</v>
      </c>
      <c r="K1784" s="292">
        <v>2</v>
      </c>
    </row>
    <row r="1785" spans="1:11" ht="15" customHeight="1" x14ac:dyDescent="0.4">
      <c r="A1785" s="23" t="str">
        <v>ストレス性下痢</v>
      </c>
      <c r="B1785" s="23" t="str">
        <v>継続的に日常生活又は社会生活に相当な制限を受ける場合に限って、シート８とシート10</v>
      </c>
      <c r="C1785" s="24" t="str">
        <v>その他の障害</v>
      </c>
      <c r="D1785" s="24" t="str">
        <v>なし</v>
      </c>
      <c r="G1785" s="31" t="s">
        <v>1867</v>
      </c>
      <c r="H1785" s="24" t="s">
        <v>2633</v>
      </c>
      <c r="I1785" s="32" t="s">
        <v>2634</v>
      </c>
      <c r="J1785" s="23" t="s">
        <v>1861</v>
      </c>
      <c r="K1785" s="292">
        <v>2</v>
      </c>
    </row>
    <row r="1786" spans="1:11" ht="15" customHeight="1" x14ac:dyDescent="0.4">
      <c r="A1786" s="23" t="str">
        <v>ストレス性腹痛</v>
      </c>
      <c r="B1786" s="23" t="str">
        <v>継続的に日常生活又は社会生活に相当な制限を受ける場合に限って、シート８とシート10</v>
      </c>
      <c r="C1786" s="24" t="str">
        <v>その他の障害</v>
      </c>
      <c r="D1786" s="24" t="str">
        <v>なし</v>
      </c>
      <c r="G1786" s="31" t="s">
        <v>1868</v>
      </c>
      <c r="H1786" s="24" t="s">
        <v>2633</v>
      </c>
      <c r="I1786" s="32" t="s">
        <v>2634</v>
      </c>
      <c r="J1786" s="23" t="s">
        <v>1861</v>
      </c>
      <c r="K1786" s="292">
        <v>2</v>
      </c>
    </row>
    <row r="1787" spans="1:11" ht="15" customHeight="1" x14ac:dyDescent="0.4">
      <c r="A1787" s="23" t="str">
        <v>ストレス性頭痛</v>
      </c>
      <c r="B1787" s="23" t="str">
        <v>継続的に日常生活又は社会生活に相当な制限を受ける場合に限って、シート８とシート10</v>
      </c>
      <c r="C1787" s="24" t="str">
        <v>その他の障害</v>
      </c>
      <c r="D1787" s="24" t="str">
        <v>なし</v>
      </c>
      <c r="G1787" s="31" t="s">
        <v>217</v>
      </c>
      <c r="H1787" s="24" t="s">
        <v>2633</v>
      </c>
      <c r="I1787" s="32" t="s">
        <v>2634</v>
      </c>
      <c r="J1787" s="23" t="s">
        <v>1861</v>
      </c>
      <c r="K1787" s="292">
        <v>2</v>
      </c>
    </row>
    <row r="1788" spans="1:11" ht="15" customHeight="1" x14ac:dyDescent="0.4">
      <c r="A1788" s="23" t="str">
        <v>脊柱側弯症</v>
      </c>
      <c r="B1788" s="23" t="str">
        <v>継続的に日常生活又は社会生活に相当な制限を受ける場合に限って、シート８とシート10</v>
      </c>
      <c r="C1788" s="24" t="str">
        <v>その他の障害</v>
      </c>
      <c r="D1788" s="24" t="str">
        <v>なし</v>
      </c>
      <c r="G1788" s="31" t="s">
        <v>2649</v>
      </c>
      <c r="H1788" s="24" t="s">
        <v>2633</v>
      </c>
      <c r="I1788" s="32" t="s">
        <v>2634</v>
      </c>
      <c r="J1788" s="23" t="s">
        <v>1861</v>
      </c>
      <c r="K1788" s="292">
        <v>2</v>
      </c>
    </row>
    <row r="1789" spans="1:11" ht="15" customHeight="1" x14ac:dyDescent="0.4">
      <c r="A1789" s="23" t="str">
        <v>脊柱側彎症</v>
      </c>
      <c r="B1789" s="23" t="str">
        <v>継続的に日常生活又は社会生活に相当な制限を受ける場合に限って、シート８とシート10</v>
      </c>
      <c r="C1789" s="24" t="str">
        <v>その他の障害</v>
      </c>
      <c r="D1789" s="24" t="str">
        <v>なし</v>
      </c>
      <c r="G1789" s="31" t="s">
        <v>2650</v>
      </c>
      <c r="H1789" s="24" t="s">
        <v>2633</v>
      </c>
      <c r="I1789" s="32" t="s">
        <v>2634</v>
      </c>
      <c r="J1789" s="23" t="s">
        <v>1861</v>
      </c>
      <c r="K1789" s="292">
        <v>2</v>
      </c>
    </row>
    <row r="1790" spans="1:11" ht="15" customHeight="1" x14ac:dyDescent="0.4">
      <c r="A1790" s="23" t="str">
        <v>脊柱側湾症</v>
      </c>
      <c r="B1790" s="23" t="str">
        <v>継続的に日常生活又は社会生活に相当な制限を受ける場合に限って、シート８とシート10</v>
      </c>
      <c r="C1790" s="24" t="str">
        <v>その他の障害</v>
      </c>
      <c r="D1790" s="24" t="str">
        <v>なし</v>
      </c>
      <c r="G1790" s="31" t="s">
        <v>2651</v>
      </c>
      <c r="H1790" s="24" t="s">
        <v>2633</v>
      </c>
      <c r="I1790" s="32" t="s">
        <v>2634</v>
      </c>
      <c r="J1790" s="23" t="s">
        <v>1861</v>
      </c>
      <c r="K1790" s="292">
        <v>2</v>
      </c>
    </row>
    <row r="1791" spans="1:11" ht="15" customHeight="1" x14ac:dyDescent="0.4">
      <c r="A1791" s="23" t="str">
        <v>脊椎側弯症</v>
      </c>
      <c r="B1791" s="23" t="str">
        <v>継続的に日常生活又は社会生活に相当な制限を受ける場合に限って、シート８とシート10</v>
      </c>
      <c r="C1791" s="24" t="str">
        <v>その他の障害</v>
      </c>
      <c r="D1791" s="24" t="str">
        <v>なし</v>
      </c>
      <c r="G1791" s="31" t="s">
        <v>2652</v>
      </c>
      <c r="H1791" s="24" t="s">
        <v>2633</v>
      </c>
      <c r="I1791" s="32" t="s">
        <v>2634</v>
      </c>
      <c r="J1791" s="23" t="s">
        <v>1861</v>
      </c>
      <c r="K1791" s="292">
        <v>2</v>
      </c>
    </row>
    <row r="1792" spans="1:11" ht="15" customHeight="1" x14ac:dyDescent="0.4">
      <c r="A1792" s="23" t="str">
        <v>脊椎側彎症</v>
      </c>
      <c r="B1792" s="23" t="str">
        <v>継続的に日常生活又は社会生活に相当な制限を受ける場合に限って、シート８とシート10</v>
      </c>
      <c r="C1792" s="24" t="str">
        <v>その他の障害</v>
      </c>
      <c r="D1792" s="24" t="str">
        <v>なし</v>
      </c>
      <c r="G1792" s="31" t="s">
        <v>2653</v>
      </c>
      <c r="H1792" s="24" t="s">
        <v>2633</v>
      </c>
      <c r="I1792" s="32" t="s">
        <v>2634</v>
      </c>
      <c r="J1792" s="23" t="s">
        <v>1861</v>
      </c>
      <c r="K1792" s="292">
        <v>2</v>
      </c>
    </row>
    <row r="1793" spans="1:11" ht="15" customHeight="1" x14ac:dyDescent="0.4">
      <c r="A1793" s="23" t="str">
        <v>脊椎側湾症</v>
      </c>
      <c r="B1793" s="23" t="str">
        <v>継続的に日常生活又は社会生活に相当な制限を受ける場合に限って、シート８とシート10</v>
      </c>
      <c r="C1793" s="24" t="str">
        <v>その他の障害</v>
      </c>
      <c r="D1793" s="24" t="str">
        <v>なし</v>
      </c>
      <c r="G1793" s="31" t="s">
        <v>2654</v>
      </c>
      <c r="H1793" s="24" t="s">
        <v>2633</v>
      </c>
      <c r="I1793" s="32" t="s">
        <v>2634</v>
      </c>
      <c r="J1793" s="23" t="s">
        <v>1861</v>
      </c>
      <c r="K1793" s="292">
        <v>2</v>
      </c>
    </row>
    <row r="1794" spans="1:11" ht="15" customHeight="1" x14ac:dyDescent="0.4">
      <c r="A1794" s="23" t="str">
        <v>側弯症</v>
      </c>
      <c r="B1794" s="23" t="str">
        <v>継続的に日常生活又は社会生活に相当な制限を受ける場合に限って、シート８とシート10</v>
      </c>
      <c r="C1794" s="24" t="str">
        <v>その他の障害</v>
      </c>
      <c r="D1794" s="24" t="str">
        <v>なし</v>
      </c>
      <c r="G1794" s="31" t="s">
        <v>2655</v>
      </c>
      <c r="H1794" s="24" t="s">
        <v>2633</v>
      </c>
      <c r="I1794" s="32" t="s">
        <v>2634</v>
      </c>
      <c r="J1794" s="23" t="s">
        <v>1861</v>
      </c>
      <c r="K1794" s="292">
        <v>2</v>
      </c>
    </row>
    <row r="1795" spans="1:11" ht="15" customHeight="1" x14ac:dyDescent="0.4">
      <c r="A1795" s="23" t="str">
        <v>側彎症</v>
      </c>
      <c r="B1795" s="23" t="str">
        <v>継続的に日常生活又は社会生活に相当な制限を受ける場合に限って、シート８とシート10</v>
      </c>
      <c r="C1795" s="24" t="str">
        <v>その他の障害</v>
      </c>
      <c r="D1795" s="24" t="str">
        <v>なし</v>
      </c>
      <c r="G1795" s="31" t="s">
        <v>2656</v>
      </c>
      <c r="H1795" s="24" t="s">
        <v>2633</v>
      </c>
      <c r="I1795" s="32" t="s">
        <v>2634</v>
      </c>
      <c r="J1795" s="23" t="s">
        <v>1861</v>
      </c>
      <c r="K1795" s="292">
        <v>2</v>
      </c>
    </row>
    <row r="1796" spans="1:11" ht="15" customHeight="1" x14ac:dyDescent="0.4">
      <c r="A1796" s="23" t="str">
        <v>側湾症</v>
      </c>
      <c r="B1796" s="23" t="str">
        <v>継続的に日常生活又は社会生活に相当な制限を受ける場合に限って、シート８とシート10</v>
      </c>
      <c r="C1796" s="24" t="str">
        <v>その他の障害</v>
      </c>
      <c r="D1796" s="24" t="str">
        <v>なし</v>
      </c>
      <c r="G1796" s="31" t="s">
        <v>2657</v>
      </c>
      <c r="H1796" s="24" t="s">
        <v>2633</v>
      </c>
      <c r="I1796" s="32" t="s">
        <v>2634</v>
      </c>
      <c r="J1796" s="23" t="s">
        <v>1861</v>
      </c>
      <c r="K1796" s="292">
        <v>2</v>
      </c>
    </row>
    <row r="1797" spans="1:11" ht="15" customHeight="1" x14ac:dyDescent="0.4">
      <c r="A1797" s="23" t="str">
        <v>そしゃく機能障害</v>
      </c>
      <c r="B1797" s="23" t="str">
        <v>継続的に日常生活又は社会生活に相当な制限を受ける場合に限って、シート８とシート10</v>
      </c>
      <c r="C1797" s="24" t="str">
        <v>その他の障害</v>
      </c>
      <c r="D1797" s="24" t="str">
        <v>なし</v>
      </c>
      <c r="G1797" s="31" t="s">
        <v>223</v>
      </c>
      <c r="H1797" s="24" t="s">
        <v>2633</v>
      </c>
      <c r="I1797" s="32" t="s">
        <v>2634</v>
      </c>
      <c r="J1797" s="23" t="s">
        <v>1861</v>
      </c>
      <c r="K1797" s="292">
        <v>2</v>
      </c>
    </row>
    <row r="1798" spans="1:11" ht="15" customHeight="1" x14ac:dyDescent="0.4">
      <c r="A1798" s="23" t="str">
        <v>多発性円形脱毛症</v>
      </c>
      <c r="B1798" s="23" t="str">
        <v>継続的に日常生活又は社会生活に相当な制限を受ける場合に限って、シート８とシート10</v>
      </c>
      <c r="C1798" s="24" t="str">
        <v>その他の障害</v>
      </c>
      <c r="D1798" s="24" t="str">
        <v>なし</v>
      </c>
      <c r="G1798" s="31" t="s">
        <v>2658</v>
      </c>
      <c r="H1798" s="24" t="s">
        <v>2633</v>
      </c>
      <c r="I1798" s="32" t="s">
        <v>2634</v>
      </c>
      <c r="J1798" s="23" t="s">
        <v>1861</v>
      </c>
      <c r="K1798" s="292">
        <v>2</v>
      </c>
    </row>
    <row r="1799" spans="1:11" ht="15" customHeight="1" x14ac:dyDescent="0.4">
      <c r="A1799" s="23" t="str">
        <v>低血圧</v>
      </c>
      <c r="B1799" s="23" t="str">
        <v>継続的に日常生活又は社会生活に相当な制限を受ける場合に限って、シート８とシート10</v>
      </c>
      <c r="C1799" s="24" t="str">
        <v>その他の障害</v>
      </c>
      <c r="D1799" s="24" t="str">
        <v>なし</v>
      </c>
      <c r="G1799" s="31" t="s">
        <v>2659</v>
      </c>
      <c r="H1799" s="24" t="s">
        <v>2633</v>
      </c>
      <c r="I1799" s="32" t="s">
        <v>2634</v>
      </c>
      <c r="J1799" s="23" t="s">
        <v>1861</v>
      </c>
      <c r="K1799" s="292">
        <v>2</v>
      </c>
    </row>
    <row r="1800" spans="1:11" ht="15" customHeight="1" x14ac:dyDescent="0.4">
      <c r="A1800" s="23" t="str">
        <v>デュアン症候群</v>
      </c>
      <c r="B1800" s="23" t="str">
        <v>継続的に日常生活又は社会生活に相当な制限を受ける場合に限って、シート８とシート10</v>
      </c>
      <c r="C1800" s="24" t="str">
        <v>その他の障害</v>
      </c>
      <c r="D1800" s="24" t="str">
        <v>なし</v>
      </c>
      <c r="G1800" s="31" t="s">
        <v>237</v>
      </c>
      <c r="H1800" s="24" t="s">
        <v>2633</v>
      </c>
      <c r="I1800" s="32" t="s">
        <v>2634</v>
      </c>
      <c r="J1800" s="23" t="s">
        <v>1861</v>
      </c>
      <c r="K1800" s="292">
        <v>2</v>
      </c>
    </row>
    <row r="1801" spans="1:11" ht="15" customHeight="1" x14ac:dyDescent="0.4">
      <c r="A1801" s="23" t="str">
        <v>ドライアイ</v>
      </c>
      <c r="B1801" s="23" t="str">
        <v>継続的に日常生活又は社会生活に相当な制限を受ける場合に限って、シート８とシート10</v>
      </c>
      <c r="C1801" s="24" t="str">
        <v>その他の障害</v>
      </c>
      <c r="D1801" s="24" t="str">
        <v>なし</v>
      </c>
      <c r="G1801" s="31" t="s">
        <v>248</v>
      </c>
      <c r="H1801" s="24" t="s">
        <v>2633</v>
      </c>
      <c r="I1801" s="32" t="s">
        <v>2634</v>
      </c>
      <c r="J1801" s="23" t="s">
        <v>1861</v>
      </c>
      <c r="K1801" s="292">
        <v>2</v>
      </c>
    </row>
    <row r="1802" spans="1:11" ht="15" customHeight="1" x14ac:dyDescent="0.4">
      <c r="A1802" s="23" t="str">
        <v>ナットクラッカー現象</v>
      </c>
      <c r="B1802" s="23" t="str">
        <v>継続的に日常生活又は社会生活に相当な制限を受ける場合に限って、シート８とシート10</v>
      </c>
      <c r="C1802" s="24" t="str">
        <v>その他の障害</v>
      </c>
      <c r="D1802" s="24" t="str">
        <v>なし</v>
      </c>
      <c r="G1802" s="31" t="s">
        <v>251</v>
      </c>
      <c r="H1802" s="24" t="s">
        <v>2633</v>
      </c>
      <c r="I1802" s="32" t="s">
        <v>2634</v>
      </c>
      <c r="J1802" s="23" t="s">
        <v>1861</v>
      </c>
      <c r="K1802" s="292">
        <v>2</v>
      </c>
    </row>
    <row r="1803" spans="1:11" ht="15" customHeight="1" x14ac:dyDescent="0.4">
      <c r="A1803" s="23" t="str">
        <v>反復性肩関節脱臼</v>
      </c>
      <c r="B1803" s="23" t="str">
        <v>継続的に日常生活又は社会生活に相当な制限を受ける場合に限って、シート８とシート10</v>
      </c>
      <c r="C1803" s="24" t="str">
        <v>その他の障害</v>
      </c>
      <c r="D1803" s="24" t="str">
        <v>なし</v>
      </c>
      <c r="G1803" s="31" t="s">
        <v>2660</v>
      </c>
      <c r="H1803" s="24" t="s">
        <v>2633</v>
      </c>
      <c r="I1803" s="32" t="s">
        <v>2634</v>
      </c>
      <c r="J1803" s="23" t="s">
        <v>1861</v>
      </c>
      <c r="K1803" s="292">
        <v>2</v>
      </c>
    </row>
    <row r="1804" spans="1:11" ht="15" customHeight="1" x14ac:dyDescent="0.4">
      <c r="A1804" s="23" t="str">
        <v>反復性血尿</v>
      </c>
      <c r="B1804" s="23" t="str">
        <v>継続的に日常生活又は社会生活に相当な制限を受ける場合に限って、シート８とシート10</v>
      </c>
      <c r="C1804" s="24" t="str">
        <v>その他の障害</v>
      </c>
      <c r="D1804" s="24" t="str">
        <v>なし</v>
      </c>
      <c r="G1804" s="31" t="s">
        <v>1869</v>
      </c>
      <c r="H1804" s="24" t="s">
        <v>2633</v>
      </c>
      <c r="I1804" s="32" t="s">
        <v>2634</v>
      </c>
      <c r="J1804" s="23" t="s">
        <v>1861</v>
      </c>
      <c r="K1804" s="292">
        <v>2</v>
      </c>
    </row>
    <row r="1805" spans="1:11" ht="15" customHeight="1" x14ac:dyDescent="0.4">
      <c r="A1805" s="23" t="str">
        <v>びまん性軸索損傷</v>
      </c>
      <c r="B1805" s="23" t="str">
        <v>継続的に日常生活又は社会生活に相当な制限を受ける場合に限って、シート８とシート10</v>
      </c>
      <c r="C1805" s="24" t="str">
        <v>その他の障害</v>
      </c>
      <c r="D1805" s="24" t="str">
        <v>なし</v>
      </c>
      <c r="G1805" s="31" t="s">
        <v>2661</v>
      </c>
      <c r="H1805" s="24" t="s">
        <v>2633</v>
      </c>
      <c r="I1805" s="32" t="s">
        <v>2634</v>
      </c>
      <c r="J1805" s="23" t="s">
        <v>1861</v>
      </c>
      <c r="K1805" s="292">
        <v>2</v>
      </c>
    </row>
    <row r="1806" spans="1:11" ht="15" customHeight="1" x14ac:dyDescent="0.4">
      <c r="A1806" s="23" t="str">
        <v>貧血</v>
      </c>
      <c r="B1806" s="23" t="str">
        <v>継続的に日常生活又は社会生活に相当な制限を受ける場合に限って、シート８とシート10</v>
      </c>
      <c r="C1806" s="24" t="str">
        <v>その他の障害</v>
      </c>
      <c r="D1806" s="24" t="str">
        <v>なし</v>
      </c>
      <c r="G1806" s="31" t="s">
        <v>2662</v>
      </c>
      <c r="H1806" s="24" t="s">
        <v>2633</v>
      </c>
      <c r="I1806" s="32" t="s">
        <v>2634</v>
      </c>
      <c r="J1806" s="23" t="s">
        <v>1861</v>
      </c>
      <c r="K1806" s="292">
        <v>2</v>
      </c>
    </row>
    <row r="1807" spans="1:11" ht="15" customHeight="1" x14ac:dyDescent="0.4">
      <c r="A1807" s="23" t="str">
        <v>貧血症</v>
      </c>
      <c r="B1807" s="23" t="str">
        <v>継続的に日常生活又は社会生活に相当な制限を受ける場合に限って、シート８とシート10</v>
      </c>
      <c r="C1807" s="24" t="str">
        <v>その他の障害</v>
      </c>
      <c r="D1807" s="24" t="str">
        <v>なし</v>
      </c>
      <c r="G1807" s="31" t="s">
        <v>2663</v>
      </c>
      <c r="H1807" s="24" t="s">
        <v>2633</v>
      </c>
      <c r="I1807" s="32" t="s">
        <v>2634</v>
      </c>
      <c r="J1807" s="23" t="s">
        <v>1861</v>
      </c>
      <c r="K1807" s="292">
        <v>2</v>
      </c>
    </row>
    <row r="1808" spans="1:11" ht="15" customHeight="1" x14ac:dyDescent="0.4">
      <c r="A1808" s="23" t="str">
        <v>ブドウ膜炎</v>
      </c>
      <c r="B1808" s="23" t="str">
        <v>継続的に日常生活又は社会生活に相当な制限を受ける場合に限って、シート８とシート10</v>
      </c>
      <c r="C1808" s="24" t="str">
        <v>その他の障害</v>
      </c>
      <c r="D1808" s="24" t="str">
        <v>なし</v>
      </c>
      <c r="G1808" s="31" t="s">
        <v>303</v>
      </c>
      <c r="H1808" s="24" t="s">
        <v>2633</v>
      </c>
      <c r="I1808" s="32" t="s">
        <v>2634</v>
      </c>
      <c r="J1808" s="23" t="s">
        <v>1861</v>
      </c>
      <c r="K1808" s="292">
        <v>2</v>
      </c>
    </row>
    <row r="1809" spans="1:11" ht="15" customHeight="1" x14ac:dyDescent="0.4">
      <c r="A1809" s="23" t="str">
        <v>ぶどう膜炎</v>
      </c>
      <c r="B1809" s="23" t="str">
        <v>継続的に日常生活又は社会生活に相当な制限を受ける場合に限って、シート８とシート10</v>
      </c>
      <c r="C1809" s="24" t="str">
        <v>その他の障害</v>
      </c>
      <c r="D1809" s="24" t="str">
        <v>なし</v>
      </c>
      <c r="G1809" s="31" t="s">
        <v>304</v>
      </c>
      <c r="H1809" s="24" t="s">
        <v>2633</v>
      </c>
      <c r="I1809" s="23" t="s">
        <v>2634</v>
      </c>
      <c r="J1809" s="23" t="s">
        <v>1861</v>
      </c>
      <c r="K1809" s="292">
        <v>2</v>
      </c>
    </row>
    <row r="1810" spans="1:11" ht="15" customHeight="1" x14ac:dyDescent="0.4">
      <c r="A1810" s="23" t="str">
        <v>本態性振戦</v>
      </c>
      <c r="B1810" s="23" t="str">
        <v>継続的に日常生活又は社会生活に相当な制限を受ける場合に限って、シート８とシート10</v>
      </c>
      <c r="C1810" s="24" t="str">
        <v>その他の障害</v>
      </c>
      <c r="D1810" s="24" t="str">
        <v>なし</v>
      </c>
      <c r="G1810" s="31" t="s">
        <v>1870</v>
      </c>
      <c r="H1810" s="24" t="s">
        <v>2633</v>
      </c>
      <c r="I1810" s="32" t="s">
        <v>2634</v>
      </c>
      <c r="J1810" s="23" t="s">
        <v>1861</v>
      </c>
      <c r="K1810" s="292">
        <v>2</v>
      </c>
    </row>
    <row r="1811" spans="1:11" ht="15" customHeight="1" x14ac:dyDescent="0.4">
      <c r="A1811" s="23" t="str">
        <v>慢性胃炎</v>
      </c>
      <c r="B1811" s="23" t="str">
        <v>継続的に日常生活又は社会生活に相当な制限を受ける場合に限って、シート８とシート10</v>
      </c>
      <c r="C1811" s="24" t="str">
        <v>その他の障害</v>
      </c>
      <c r="D1811" s="24" t="str">
        <v>なし</v>
      </c>
      <c r="G1811" s="31" t="s">
        <v>1871</v>
      </c>
      <c r="H1811" s="24" t="s">
        <v>2633</v>
      </c>
      <c r="I1811" s="32" t="s">
        <v>2634</v>
      </c>
      <c r="J1811" s="23" t="s">
        <v>1861</v>
      </c>
      <c r="K1811" s="292">
        <v>2</v>
      </c>
    </row>
    <row r="1812" spans="1:11" ht="15" customHeight="1" x14ac:dyDescent="0.4">
      <c r="A1812" s="23" t="str">
        <v>無症性血尿</v>
      </c>
      <c r="B1812" s="23" t="str">
        <v>継続的に日常生活又は社会生活に相当な制限を受ける場合に限って、シート８とシート10</v>
      </c>
      <c r="C1812" s="24" t="str">
        <v>その他の障害</v>
      </c>
      <c r="D1812" s="24" t="str">
        <v>なし</v>
      </c>
      <c r="G1812" s="31" t="s">
        <v>2664</v>
      </c>
      <c r="H1812" s="24" t="s">
        <v>2633</v>
      </c>
      <c r="I1812" s="32" t="s">
        <v>2634</v>
      </c>
      <c r="J1812" s="23" t="s">
        <v>1861</v>
      </c>
      <c r="K1812" s="292">
        <v>2</v>
      </c>
    </row>
    <row r="1813" spans="1:11" ht="15" customHeight="1" x14ac:dyDescent="0.4">
      <c r="A1813" s="23" t="str">
        <v>めまい症</v>
      </c>
      <c r="B1813" s="23" t="str">
        <v>継続的に日常生活又は社会生活に相当な制限を受ける場合に限って、シート８とシート10</v>
      </c>
      <c r="C1813" s="24" t="str">
        <v>その他の障害</v>
      </c>
      <c r="D1813" s="24" t="str">
        <v>なし</v>
      </c>
      <c r="G1813" s="31" t="s">
        <v>349</v>
      </c>
      <c r="H1813" s="24" t="s">
        <v>2633</v>
      </c>
      <c r="I1813" s="32" t="s">
        <v>2634</v>
      </c>
      <c r="J1813" s="23" t="s">
        <v>1861</v>
      </c>
      <c r="K1813" s="292">
        <v>2</v>
      </c>
    </row>
    <row r="1814" spans="1:11" ht="15" customHeight="1" x14ac:dyDescent="0.4">
      <c r="A1814" s="23" t="str">
        <v>めまい発作</v>
      </c>
      <c r="B1814" s="23" t="str">
        <v>継続的に日常生活又は社会生活に相当な制限を受ける場合に限って、シート８とシート10</v>
      </c>
      <c r="C1814" s="24" t="str">
        <v>その他の障害</v>
      </c>
      <c r="D1814" s="24" t="str">
        <v>なし</v>
      </c>
      <c r="G1814" s="31" t="s">
        <v>350</v>
      </c>
      <c r="H1814" s="24" t="s">
        <v>2633</v>
      </c>
      <c r="I1814" s="32" t="s">
        <v>2634</v>
      </c>
      <c r="J1814" s="23" t="s">
        <v>1861</v>
      </c>
      <c r="K1814" s="292">
        <v>2</v>
      </c>
    </row>
    <row r="1815" spans="1:11" ht="15" customHeight="1" x14ac:dyDescent="0.4">
      <c r="A1815" s="23" t="str">
        <v>腰椎ヘルニア</v>
      </c>
      <c r="B1815" s="23" t="str">
        <v>継続的に日常生活又は社会生活に相当な制限を受ける場合に限って、シート８とシート10</v>
      </c>
      <c r="C1815" s="24" t="str">
        <v>その他の障害</v>
      </c>
      <c r="D1815" s="24" t="str">
        <v>なし</v>
      </c>
      <c r="G1815" s="31" t="s">
        <v>1872</v>
      </c>
      <c r="H1815" s="24" t="s">
        <v>2633</v>
      </c>
      <c r="I1815" s="32" t="s">
        <v>2634</v>
      </c>
      <c r="J1815" s="23" t="s">
        <v>1861</v>
      </c>
      <c r="K1815" s="292">
        <v>2</v>
      </c>
    </row>
    <row r="1816" spans="1:11" ht="15" customHeight="1" x14ac:dyDescent="0.4">
      <c r="A1816" s="23" t="str">
        <v>腰痛症</v>
      </c>
      <c r="B1816" s="23" t="str">
        <v>継続的に日常生活又は社会生活に相当な制限を受ける場合に限って、シート８とシート10</v>
      </c>
      <c r="C1816" s="24" t="str">
        <v>その他の障害</v>
      </c>
      <c r="D1816" s="24" t="str">
        <v>なし</v>
      </c>
      <c r="G1816" s="31" t="s">
        <v>2665</v>
      </c>
      <c r="H1816" s="24" t="s">
        <v>2633</v>
      </c>
      <c r="I1816" s="32" t="s">
        <v>2634</v>
      </c>
      <c r="J1816" s="23" t="s">
        <v>1861</v>
      </c>
      <c r="K1816" s="292">
        <v>2</v>
      </c>
    </row>
    <row r="1817" spans="1:11" ht="15" customHeight="1" x14ac:dyDescent="0.4">
      <c r="A1817" s="23" t="str">
        <v>ラトケ嚢胞</v>
      </c>
      <c r="B1817" s="23" t="str">
        <v>継続的に日常生活又は社会生活に相当な制限を受ける場合に限って、シート８とシート10</v>
      </c>
      <c r="C1817" s="24" t="str">
        <v>その他の障害</v>
      </c>
      <c r="D1817" s="24" t="str">
        <v>なし</v>
      </c>
      <c r="G1817" s="31" t="s">
        <v>361</v>
      </c>
      <c r="H1817" s="24" t="s">
        <v>2633</v>
      </c>
      <c r="I1817" s="32" t="s">
        <v>2634</v>
      </c>
      <c r="J1817" s="23" t="s">
        <v>1861</v>
      </c>
      <c r="K1817" s="292">
        <v>2</v>
      </c>
    </row>
    <row r="1818" spans="1:11" ht="15" customHeight="1" x14ac:dyDescent="0.4">
      <c r="A1818" s="23" t="str">
        <v>亜脱臼性股関節症</v>
      </c>
      <c r="B1818" s="23" t="str">
        <v>継続的に日常生活又は社会生活に相当な制限を受ける場合に限って、シート８とシート10</v>
      </c>
      <c r="C1818" s="24" t="str">
        <v>その他の障害</v>
      </c>
      <c r="D1818" s="24" t="str">
        <v>なし</v>
      </c>
      <c r="G1818" s="31" t="s">
        <v>389</v>
      </c>
      <c r="H1818" s="24" t="s">
        <v>2633</v>
      </c>
      <c r="I1818" s="32" t="s">
        <v>2634</v>
      </c>
      <c r="J1818" s="23" t="s">
        <v>1861</v>
      </c>
      <c r="K1818" s="292">
        <v>2</v>
      </c>
    </row>
    <row r="1819" spans="1:11" ht="15" customHeight="1" x14ac:dyDescent="0.4">
      <c r="A1819" s="23" t="str">
        <v>意識消失発作</v>
      </c>
      <c r="B1819" s="23" t="str">
        <v>継続的に日常生活又は社会生活に相当な制限を受ける場合に限って、シート８とシート10</v>
      </c>
      <c r="C1819" s="24" t="str">
        <v>その他の障害</v>
      </c>
      <c r="D1819" s="24" t="str">
        <v>なし</v>
      </c>
      <c r="G1819" s="31" t="s">
        <v>401</v>
      </c>
      <c r="H1819" s="24" t="s">
        <v>2633</v>
      </c>
      <c r="I1819" s="32" t="s">
        <v>2634</v>
      </c>
      <c r="J1819" s="23" t="s">
        <v>1861</v>
      </c>
      <c r="K1819" s="292">
        <v>2</v>
      </c>
    </row>
    <row r="1820" spans="1:11" ht="15" customHeight="1" x14ac:dyDescent="0.4">
      <c r="A1820" s="23" t="str">
        <v>胃腸機能障害</v>
      </c>
      <c r="B1820" s="23" t="str">
        <v>継続的に日常生活又は社会生活に相当な制限を受ける場合に限って、シート８とシート10</v>
      </c>
      <c r="C1820" s="24" t="str">
        <v>その他の障害</v>
      </c>
      <c r="D1820" s="24" t="str">
        <v>なし</v>
      </c>
      <c r="G1820" s="31" t="s">
        <v>408</v>
      </c>
      <c r="H1820" s="24" t="s">
        <v>2633</v>
      </c>
      <c r="I1820" s="32" t="s">
        <v>2634</v>
      </c>
      <c r="J1820" s="23" t="s">
        <v>1861</v>
      </c>
      <c r="K1820" s="292">
        <v>2</v>
      </c>
    </row>
    <row r="1821" spans="1:11" ht="15" customHeight="1" x14ac:dyDescent="0.4">
      <c r="A1821" s="23" t="str">
        <v>運動性蕁麻疹</v>
      </c>
      <c r="B1821" s="23" t="str">
        <v>継続的に日常生活又は社会生活に相当な制限を受ける場合に限って、シート８とシート10</v>
      </c>
      <c r="C1821" s="24" t="str">
        <v>その他の障害</v>
      </c>
      <c r="D1821" s="24" t="str">
        <v>なし</v>
      </c>
      <c r="G1821" s="31" t="s">
        <v>2666</v>
      </c>
      <c r="H1821" s="24" t="s">
        <v>2633</v>
      </c>
      <c r="I1821" s="32" t="s">
        <v>2634</v>
      </c>
      <c r="J1821" s="23" t="s">
        <v>1861</v>
      </c>
      <c r="K1821" s="292">
        <v>2</v>
      </c>
    </row>
    <row r="1822" spans="1:11" ht="15" customHeight="1" x14ac:dyDescent="0.4">
      <c r="A1822" s="23" t="str">
        <v>運動性じんましん</v>
      </c>
      <c r="B1822" s="23" t="str">
        <v>継続的に日常生活又は社会生活に相当な制限を受ける場合に限って、シート８とシート10</v>
      </c>
      <c r="C1822" s="24" t="str">
        <v>その他の障害</v>
      </c>
      <c r="D1822" s="24" t="str">
        <v>なし</v>
      </c>
      <c r="G1822" s="31" t="s">
        <v>427</v>
      </c>
      <c r="H1822" s="24" t="s">
        <v>2633</v>
      </c>
      <c r="I1822" s="32" t="s">
        <v>2634</v>
      </c>
      <c r="J1822" s="23" t="s">
        <v>1861</v>
      </c>
      <c r="K1822" s="292">
        <v>2</v>
      </c>
    </row>
    <row r="1823" spans="1:11" ht="15" customHeight="1" x14ac:dyDescent="0.4">
      <c r="A1823" s="23" t="str">
        <v>コリン性蕁麻疹</v>
      </c>
      <c r="B1823" s="23" t="str">
        <v>継続的に日常生活又は社会生活に相当な制限を受ける場合に限って、シート８とシート10</v>
      </c>
      <c r="C1823" s="24" t="str">
        <v>その他の障害</v>
      </c>
      <c r="D1823" s="24" t="str">
        <v>なし</v>
      </c>
      <c r="G1823" s="295" t="s">
        <v>2965</v>
      </c>
      <c r="H1823" s="33" t="s">
        <v>2633</v>
      </c>
      <c r="I1823" s="294" t="s">
        <v>2634</v>
      </c>
      <c r="J1823" s="30" t="s">
        <v>1861</v>
      </c>
      <c r="K1823" s="293">
        <v>2</v>
      </c>
    </row>
    <row r="1824" spans="1:11" ht="15" customHeight="1" x14ac:dyDescent="0.4">
      <c r="A1824" s="23" t="str">
        <v>コリン性じんましん</v>
      </c>
      <c r="B1824" s="23" t="str">
        <v>継続的に日常生活又は社会生活に相当な制限を受ける場合に限って、シート８とシート10</v>
      </c>
      <c r="C1824" s="24" t="str">
        <v>その他の障害</v>
      </c>
      <c r="D1824" s="24" t="str">
        <v>なし</v>
      </c>
      <c r="G1824" s="295" t="s">
        <v>2966</v>
      </c>
      <c r="H1824" s="33" t="s">
        <v>2633</v>
      </c>
      <c r="I1824" s="294" t="s">
        <v>2634</v>
      </c>
      <c r="J1824" s="30" t="s">
        <v>1861</v>
      </c>
      <c r="K1824" s="293">
        <v>2</v>
      </c>
    </row>
    <row r="1825" spans="1:11" ht="15" customHeight="1" x14ac:dyDescent="0.4">
      <c r="A1825" s="23" t="str">
        <v>炎症性腸疾患</v>
      </c>
      <c r="B1825" s="23" t="str">
        <v>継続的に日常生活又は社会生活に相当な制限を受ける場合に限って、シート８とシート10</v>
      </c>
      <c r="C1825" s="24" t="str">
        <v>その他の障害</v>
      </c>
      <c r="D1825" s="24" t="str">
        <v>なし</v>
      </c>
      <c r="G1825" s="31" t="s">
        <v>431</v>
      </c>
      <c r="H1825" s="24" t="s">
        <v>2633</v>
      </c>
      <c r="I1825" s="32" t="s">
        <v>2634</v>
      </c>
      <c r="J1825" s="23" t="s">
        <v>1861</v>
      </c>
      <c r="K1825" s="292">
        <v>2</v>
      </c>
    </row>
    <row r="1826" spans="1:11" ht="15" customHeight="1" x14ac:dyDescent="0.4">
      <c r="A1826" s="23" t="str">
        <v>遠位橈尺関節変形性関節症</v>
      </c>
      <c r="B1826" s="23" t="str">
        <v>継続的に日常生活又は社会生活に相当な制限を受ける場合に限って、シート８とシート10</v>
      </c>
      <c r="C1826" s="24" t="str">
        <v>その他の障害</v>
      </c>
      <c r="D1826" s="24" t="str">
        <v>なし</v>
      </c>
      <c r="G1826" s="31" t="s">
        <v>433</v>
      </c>
      <c r="H1826" s="24" t="s">
        <v>2633</v>
      </c>
      <c r="I1826" s="32" t="s">
        <v>2634</v>
      </c>
      <c r="J1826" s="23" t="s">
        <v>1861</v>
      </c>
      <c r="K1826" s="292">
        <v>2</v>
      </c>
    </row>
    <row r="1827" spans="1:11" ht="15" customHeight="1" x14ac:dyDescent="0.4">
      <c r="A1827" s="23" t="str">
        <v>遠視</v>
      </c>
      <c r="B1827" s="23" t="str">
        <v>継続的に日常生活又は社会生活に相当な制限を受ける場合に限って、シート８とシート10</v>
      </c>
      <c r="C1827" s="24" t="str">
        <v>その他の障害</v>
      </c>
      <c r="D1827" s="24" t="str">
        <v>なし</v>
      </c>
      <c r="G1827" s="31" t="s">
        <v>434</v>
      </c>
      <c r="H1827" s="24" t="s">
        <v>2633</v>
      </c>
      <c r="I1827" s="32" t="s">
        <v>2634</v>
      </c>
      <c r="J1827" s="23" t="s">
        <v>1861</v>
      </c>
      <c r="K1827" s="292">
        <v>2</v>
      </c>
    </row>
    <row r="1828" spans="1:11" ht="15" customHeight="1" x14ac:dyDescent="0.4">
      <c r="A1828" s="23" t="str">
        <v>下顎前突症</v>
      </c>
      <c r="B1828" s="23" t="str">
        <v>継続的に日常生活又は社会生活に相当な制限を受ける場合に限って、シート８とシート10</v>
      </c>
      <c r="C1828" s="24" t="str">
        <v>その他の障害</v>
      </c>
      <c r="D1828" s="24" t="str">
        <v>なし</v>
      </c>
      <c r="G1828" s="31" t="s">
        <v>438</v>
      </c>
      <c r="H1828" s="24" t="s">
        <v>2633</v>
      </c>
      <c r="I1828" s="32" t="s">
        <v>2634</v>
      </c>
      <c r="J1828" s="23" t="s">
        <v>1861</v>
      </c>
      <c r="K1828" s="292">
        <v>2</v>
      </c>
    </row>
    <row r="1829" spans="1:11" ht="15" customHeight="1" x14ac:dyDescent="0.4">
      <c r="A1829" s="23" t="str">
        <v>化膿性汗腺炎</v>
      </c>
      <c r="B1829" s="23" t="str">
        <v>継続的に日常生活又は社会生活に相当な制限を受ける場合に限って、シート８とシート10</v>
      </c>
      <c r="C1829" s="24" t="str">
        <v>その他の障害</v>
      </c>
      <c r="D1829" s="24" t="str">
        <v>なし</v>
      </c>
      <c r="G1829" s="31" t="s">
        <v>444</v>
      </c>
      <c r="H1829" s="24" t="s">
        <v>2633</v>
      </c>
      <c r="I1829" s="32" t="s">
        <v>2634</v>
      </c>
      <c r="J1829" s="23" t="s">
        <v>1861</v>
      </c>
      <c r="K1829" s="292">
        <v>2</v>
      </c>
    </row>
    <row r="1830" spans="1:11" ht="15" customHeight="1" x14ac:dyDescent="0.4">
      <c r="A1830" s="23" t="str">
        <v>花粉症</v>
      </c>
      <c r="B1830" s="23" t="str">
        <v>継続的に日常生活又は社会生活に相当な制限を受ける場合に限って、シート８とシート10</v>
      </c>
      <c r="C1830" s="24" t="str">
        <v>その他の障害</v>
      </c>
      <c r="D1830" s="24" t="str">
        <v>なし</v>
      </c>
      <c r="G1830" s="31" t="s">
        <v>454</v>
      </c>
      <c r="H1830" s="24" t="s">
        <v>2633</v>
      </c>
      <c r="I1830" s="32" t="s">
        <v>2634</v>
      </c>
      <c r="J1830" s="23" t="s">
        <v>1861</v>
      </c>
      <c r="K1830" s="292">
        <v>2</v>
      </c>
    </row>
    <row r="1831" spans="1:11" ht="15" customHeight="1" x14ac:dyDescent="0.4">
      <c r="A1831" s="23" t="str">
        <v>過活動性膀胱</v>
      </c>
      <c r="B1831" s="23" t="str">
        <v>継続的に日常生活又は社会生活に相当な制限を受ける場合に限って、シート８とシート10</v>
      </c>
      <c r="C1831" s="24" t="str">
        <v>その他の障害</v>
      </c>
      <c r="D1831" s="24" t="str">
        <v>なし</v>
      </c>
      <c r="G1831" s="31" t="s">
        <v>455</v>
      </c>
      <c r="H1831" s="24" t="s">
        <v>2633</v>
      </c>
      <c r="I1831" s="32" t="s">
        <v>2634</v>
      </c>
      <c r="J1831" s="23" t="s">
        <v>1861</v>
      </c>
      <c r="K1831" s="292">
        <v>2</v>
      </c>
    </row>
    <row r="1832" spans="1:11" ht="15" customHeight="1" x14ac:dyDescent="0.4">
      <c r="A1832" s="23" t="str">
        <v>過活動膀胱</v>
      </c>
      <c r="B1832" s="23" t="str">
        <v>継続的に日常生活又は社会生活に相当な制限を受ける場合に限って、シート８とシート10</v>
      </c>
      <c r="C1832" s="24" t="str">
        <v>その他の障害</v>
      </c>
      <c r="D1832" s="24" t="str">
        <v>なし</v>
      </c>
      <c r="G1832" s="31" t="s">
        <v>456</v>
      </c>
      <c r="H1832" s="24" t="s">
        <v>2633</v>
      </c>
      <c r="I1832" s="32" t="s">
        <v>2634</v>
      </c>
      <c r="J1832" s="23" t="s">
        <v>1861</v>
      </c>
      <c r="K1832" s="292">
        <v>2</v>
      </c>
    </row>
    <row r="1833" spans="1:11" ht="15" customHeight="1" x14ac:dyDescent="0.4">
      <c r="A1833" s="23" t="str">
        <v>過剰歯</v>
      </c>
      <c r="B1833" s="23" t="str">
        <v>継続的に日常生活又は社会生活に相当な制限を受ける場合に限って、シート８とシート10</v>
      </c>
      <c r="C1833" s="24" t="str">
        <v>その他の障害</v>
      </c>
      <c r="D1833" s="24" t="str">
        <v>なし</v>
      </c>
      <c r="G1833" s="31" t="s">
        <v>458</v>
      </c>
      <c r="H1833" s="24" t="s">
        <v>2633</v>
      </c>
      <c r="I1833" s="32" t="s">
        <v>2634</v>
      </c>
      <c r="J1833" s="23" t="s">
        <v>1861</v>
      </c>
      <c r="K1833" s="292">
        <v>2</v>
      </c>
    </row>
    <row r="1834" spans="1:11" ht="15" customHeight="1" x14ac:dyDescent="0.4">
      <c r="A1834" s="23" t="str">
        <v>過多月経</v>
      </c>
      <c r="B1834" s="23" t="str">
        <v>継続的に日常生活又は社会生活に相当な制限を受ける場合に限って、シート８とシート10</v>
      </c>
      <c r="C1834" s="24" t="str">
        <v>その他の障害</v>
      </c>
      <c r="D1834" s="24" t="str">
        <v>なし</v>
      </c>
      <c r="G1834" s="31" t="s">
        <v>459</v>
      </c>
      <c r="H1834" s="24" t="s">
        <v>2633</v>
      </c>
      <c r="I1834" s="32" t="s">
        <v>2634</v>
      </c>
      <c r="J1834" s="23" t="s">
        <v>1861</v>
      </c>
      <c r="K1834" s="292">
        <v>2</v>
      </c>
    </row>
    <row r="1835" spans="1:11" ht="15" customHeight="1" x14ac:dyDescent="0.4">
      <c r="A1835" s="23" t="str">
        <v>過長月経</v>
      </c>
      <c r="B1835" s="23" t="str">
        <v>継続的に日常生活又は社会生活に相当な制限を受ける場合に限って、シート８とシート10</v>
      </c>
      <c r="C1835" s="24" t="str">
        <v>その他の障害</v>
      </c>
      <c r="D1835" s="24" t="str">
        <v>なし</v>
      </c>
      <c r="G1835" s="31" t="s">
        <v>460</v>
      </c>
      <c r="H1835" s="24" t="s">
        <v>2633</v>
      </c>
      <c r="I1835" s="32" t="s">
        <v>2634</v>
      </c>
      <c r="J1835" s="23" t="s">
        <v>1861</v>
      </c>
      <c r="K1835" s="292">
        <v>2</v>
      </c>
    </row>
    <row r="1836" spans="1:11" ht="15" customHeight="1" x14ac:dyDescent="0.4">
      <c r="A1836" s="23" t="str">
        <v>過敏性胃腸炎</v>
      </c>
      <c r="B1836" s="23" t="str">
        <v>継続的に日常生活又は社会生活に相当な制限を受ける場合に限って、シート８とシート10</v>
      </c>
      <c r="C1836" s="24" t="str">
        <v>その他の障害</v>
      </c>
      <c r="D1836" s="24" t="str">
        <v>なし</v>
      </c>
      <c r="G1836" s="31" t="s">
        <v>461</v>
      </c>
      <c r="H1836" s="24" t="s">
        <v>2633</v>
      </c>
      <c r="I1836" s="32" t="s">
        <v>2634</v>
      </c>
      <c r="J1836" s="23" t="s">
        <v>1861</v>
      </c>
      <c r="K1836" s="292">
        <v>2</v>
      </c>
    </row>
    <row r="1837" spans="1:11" ht="15" customHeight="1" x14ac:dyDescent="0.4">
      <c r="A1837" s="23" t="str">
        <v>過敏性胃腸症</v>
      </c>
      <c r="B1837" s="23" t="str">
        <v>継続的に日常生活又は社会生活に相当な制限を受ける場合に限って、シート８とシート10</v>
      </c>
      <c r="C1837" s="24" t="str">
        <v>その他の障害</v>
      </c>
      <c r="D1837" s="24" t="str">
        <v>なし</v>
      </c>
      <c r="G1837" s="31" t="s">
        <v>462</v>
      </c>
      <c r="H1837" s="24" t="s">
        <v>2633</v>
      </c>
      <c r="I1837" s="32" t="s">
        <v>2634</v>
      </c>
      <c r="J1837" s="23" t="s">
        <v>1861</v>
      </c>
      <c r="K1837" s="292">
        <v>2</v>
      </c>
    </row>
    <row r="1838" spans="1:11" ht="15" customHeight="1" x14ac:dyDescent="0.4">
      <c r="A1838" s="23" t="str">
        <v>過敏性症候群</v>
      </c>
      <c r="B1838" s="23" t="str">
        <v>継続的に日常生活又は社会生活に相当な制限を受ける場合に限って、シート８とシート10</v>
      </c>
      <c r="C1838" s="24" t="str">
        <v>その他の障害</v>
      </c>
      <c r="D1838" s="24" t="str">
        <v>なし</v>
      </c>
      <c r="G1838" s="31" t="s">
        <v>463</v>
      </c>
      <c r="H1838" s="24" t="s">
        <v>2633</v>
      </c>
      <c r="I1838" s="32" t="s">
        <v>2634</v>
      </c>
      <c r="J1838" s="23" t="s">
        <v>1861</v>
      </c>
      <c r="K1838" s="292">
        <v>2</v>
      </c>
    </row>
    <row r="1839" spans="1:11" ht="15" customHeight="1" x14ac:dyDescent="0.4">
      <c r="A1839" s="23" t="str">
        <v>過敏性大腸炎</v>
      </c>
      <c r="B1839" s="23" t="str">
        <v>継続的に日常生活又は社会生活に相当な制限を受ける場合に限って、シート８とシート10</v>
      </c>
      <c r="C1839" s="24" t="str">
        <v>その他の障害</v>
      </c>
      <c r="D1839" s="24" t="str">
        <v>なし</v>
      </c>
      <c r="G1839" s="31" t="s">
        <v>464</v>
      </c>
      <c r="H1839" s="24" t="s">
        <v>2633</v>
      </c>
      <c r="I1839" s="32" t="s">
        <v>2634</v>
      </c>
      <c r="J1839" s="23" t="s">
        <v>1861</v>
      </c>
      <c r="K1839" s="292">
        <v>2</v>
      </c>
    </row>
    <row r="1840" spans="1:11" ht="15" customHeight="1" x14ac:dyDescent="0.4">
      <c r="A1840" s="23" t="str">
        <v>過敏性腸症候群</v>
      </c>
      <c r="B1840" s="23" t="str">
        <v>継続的に日常生活又は社会生活に相当な制限を受ける場合に限って、シート８とシート10</v>
      </c>
      <c r="C1840" s="24" t="str">
        <v>その他の障害</v>
      </c>
      <c r="D1840" s="24" t="str">
        <v>なし</v>
      </c>
      <c r="G1840" s="31" t="s">
        <v>465</v>
      </c>
      <c r="H1840" s="24" t="s">
        <v>2633</v>
      </c>
      <c r="I1840" s="32" t="s">
        <v>2634</v>
      </c>
      <c r="J1840" s="23" t="s">
        <v>1861</v>
      </c>
      <c r="K1840" s="292">
        <v>2</v>
      </c>
    </row>
    <row r="1841" spans="1:11" ht="15" customHeight="1" x14ac:dyDescent="0.4">
      <c r="A1841" s="23" t="str">
        <v>回転性めまい</v>
      </c>
      <c r="B1841" s="23" t="str">
        <v>継続的に日常生活又は社会生活に相当な制限を受ける場合に限って、シート８とシート10</v>
      </c>
      <c r="C1841" s="24" t="str">
        <v>その他の障害</v>
      </c>
      <c r="D1841" s="24" t="str">
        <v>なし</v>
      </c>
      <c r="G1841" s="31" t="s">
        <v>469</v>
      </c>
      <c r="H1841" s="24" t="s">
        <v>2633</v>
      </c>
      <c r="I1841" s="32" t="s">
        <v>2634</v>
      </c>
      <c r="J1841" s="23" t="s">
        <v>1861</v>
      </c>
      <c r="K1841" s="292">
        <v>2</v>
      </c>
    </row>
    <row r="1842" spans="1:11" ht="15" customHeight="1" x14ac:dyDescent="0.4">
      <c r="A1842" s="23" t="str">
        <v>外耳道閉鎖症</v>
      </c>
      <c r="B1842" s="23" t="str">
        <v>継続的に日常生活又は社会生活に相当な制限を受ける場合に限って、シート８とシート10</v>
      </c>
      <c r="C1842" s="24" t="str">
        <v>その他の障害</v>
      </c>
      <c r="D1842" s="24" t="str">
        <v>なし</v>
      </c>
      <c r="G1842" s="31" t="s">
        <v>472</v>
      </c>
      <c r="H1842" s="24" t="s">
        <v>2633</v>
      </c>
      <c r="I1842" s="32" t="s">
        <v>2634</v>
      </c>
      <c r="J1842" s="23" t="s">
        <v>1861</v>
      </c>
      <c r="K1842" s="292">
        <v>2</v>
      </c>
    </row>
    <row r="1843" spans="1:11" ht="15" customHeight="1" x14ac:dyDescent="0.4">
      <c r="A1843" s="23" t="str">
        <v>外斜視</v>
      </c>
      <c r="B1843" s="23" t="str">
        <v>継続的に日常生活又は社会生活に相当な制限を受ける場合に限って、シート８とシート10</v>
      </c>
      <c r="C1843" s="24" t="str">
        <v>その他の障害</v>
      </c>
      <c r="D1843" s="24" t="str">
        <v>なし</v>
      </c>
      <c r="G1843" s="31" t="s">
        <v>473</v>
      </c>
      <c r="H1843" s="24" t="s">
        <v>2633</v>
      </c>
      <c r="I1843" s="32" t="s">
        <v>2634</v>
      </c>
      <c r="J1843" s="23" t="s">
        <v>1861</v>
      </c>
      <c r="K1843" s="292">
        <v>2</v>
      </c>
    </row>
    <row r="1844" spans="1:11" ht="15" customHeight="1" x14ac:dyDescent="0.4">
      <c r="A1844" s="23" t="str">
        <v>外傷性屈曲性脊髄症</v>
      </c>
      <c r="B1844" s="23" t="str">
        <v>継続的に日常生活又は社会生活に相当な制限を受ける場合に限って、シート８とシート10</v>
      </c>
      <c r="C1844" s="24" t="str">
        <v>その他の障害</v>
      </c>
      <c r="D1844" s="24" t="str">
        <v>なし</v>
      </c>
      <c r="G1844" s="31" t="s">
        <v>476</v>
      </c>
      <c r="H1844" s="24" t="s">
        <v>2633</v>
      </c>
      <c r="I1844" s="32" t="s">
        <v>2634</v>
      </c>
      <c r="J1844" s="23" t="s">
        <v>1861</v>
      </c>
      <c r="K1844" s="292">
        <v>2</v>
      </c>
    </row>
    <row r="1845" spans="1:11" ht="15" customHeight="1" x14ac:dyDescent="0.4">
      <c r="A1845" s="23" t="str">
        <v>外傷性頚部症候群</v>
      </c>
      <c r="B1845" s="23" t="str">
        <v>継続的に日常生活又は社会生活に相当な制限を受ける場合に限って、シート８とシート10</v>
      </c>
      <c r="C1845" s="24" t="str">
        <v>その他の障害</v>
      </c>
      <c r="D1845" s="24" t="str">
        <v>なし</v>
      </c>
      <c r="G1845" s="31" t="s">
        <v>477</v>
      </c>
      <c r="H1845" s="24" t="s">
        <v>2633</v>
      </c>
      <c r="I1845" s="32" t="s">
        <v>2634</v>
      </c>
      <c r="J1845" s="23" t="s">
        <v>1861</v>
      </c>
      <c r="K1845" s="292">
        <v>2</v>
      </c>
    </row>
    <row r="1846" spans="1:11" ht="15" customHeight="1" x14ac:dyDescent="0.4">
      <c r="A1846" s="23" t="str">
        <v>顎変形症</v>
      </c>
      <c r="B1846" s="23" t="str">
        <v>継続的に日常生活又は社会生活に相当な制限を受ける場合に限って、シート８とシート10</v>
      </c>
      <c r="C1846" s="24" t="str">
        <v>その他の障害</v>
      </c>
      <c r="D1846" s="24" t="str">
        <v>なし</v>
      </c>
      <c r="G1846" s="31" t="s">
        <v>480</v>
      </c>
      <c r="H1846" s="24" t="s">
        <v>2633</v>
      </c>
      <c r="I1846" s="32" t="s">
        <v>2634</v>
      </c>
      <c r="J1846" s="23" t="s">
        <v>1861</v>
      </c>
      <c r="K1846" s="292">
        <v>2</v>
      </c>
    </row>
    <row r="1847" spans="1:11" ht="15" customHeight="1" x14ac:dyDescent="0.4">
      <c r="A1847" s="23" t="str">
        <v>乾癬</v>
      </c>
      <c r="B1847" s="23" t="str">
        <v>継続的に日常生活又は社会生活に相当な制限を受ける場合に限って、シート８とシート10</v>
      </c>
      <c r="C1847" s="24" t="str">
        <v>その他の障害</v>
      </c>
      <c r="D1847" s="24" t="str">
        <v>なし</v>
      </c>
      <c r="G1847" s="31" t="s">
        <v>485</v>
      </c>
      <c r="H1847" s="24" t="s">
        <v>2633</v>
      </c>
      <c r="I1847" s="32" t="s">
        <v>2634</v>
      </c>
      <c r="J1847" s="23" t="s">
        <v>1861</v>
      </c>
      <c r="K1847" s="292">
        <v>2</v>
      </c>
    </row>
    <row r="1848" spans="1:11" ht="15" customHeight="1" x14ac:dyDescent="0.4">
      <c r="A1848" s="23" t="str">
        <v>間質性膀胱炎</v>
      </c>
      <c r="B1848" s="23" t="str">
        <v>継続的に日常生活又は社会生活に相当な制限を受ける場合に限って、シート８とシート10</v>
      </c>
      <c r="C1848" s="24" t="str">
        <v>その他の障害</v>
      </c>
      <c r="D1848" s="24" t="str">
        <v>なし</v>
      </c>
      <c r="G1848" s="31" t="s">
        <v>502</v>
      </c>
      <c r="H1848" s="24" t="s">
        <v>2633</v>
      </c>
      <c r="I1848" s="32" t="s">
        <v>2634</v>
      </c>
      <c r="J1848" s="23" t="s">
        <v>1861</v>
      </c>
      <c r="K1848" s="292">
        <v>2</v>
      </c>
    </row>
    <row r="1849" spans="1:11" ht="15" customHeight="1" x14ac:dyDescent="0.4">
      <c r="A1849" s="23" t="str">
        <v>間欠性外斜視</v>
      </c>
      <c r="B1849" s="23" t="str">
        <v>継続的に日常生活又は社会生活に相当な制限を受ける場合に限って、シート８とシート10</v>
      </c>
      <c r="C1849" s="24" t="str">
        <v>その他の障害</v>
      </c>
      <c r="D1849" s="24" t="str">
        <v>なし</v>
      </c>
      <c r="G1849" s="31" t="s">
        <v>2667</v>
      </c>
      <c r="H1849" s="24" t="s">
        <v>2633</v>
      </c>
      <c r="I1849" s="32" t="s">
        <v>2634</v>
      </c>
      <c r="J1849" s="23" t="s">
        <v>1861</v>
      </c>
      <c r="K1849" s="292">
        <v>2</v>
      </c>
    </row>
    <row r="1850" spans="1:11" ht="15" customHeight="1" x14ac:dyDescent="0.4">
      <c r="A1850" s="23" t="str">
        <v>間歇性外斜視</v>
      </c>
      <c r="B1850" s="23" t="str">
        <v>継続的に日常生活又は社会生活に相当な制限を受ける場合に限って、シート８とシート10</v>
      </c>
      <c r="C1850" s="24" t="str">
        <v>その他の障害</v>
      </c>
      <c r="D1850" s="24" t="str">
        <v>なし</v>
      </c>
      <c r="G1850" s="31" t="s">
        <v>1873</v>
      </c>
      <c r="H1850" s="24" t="s">
        <v>2633</v>
      </c>
      <c r="I1850" s="32" t="s">
        <v>2634</v>
      </c>
      <c r="J1850" s="23" t="s">
        <v>1861</v>
      </c>
      <c r="K1850" s="292">
        <v>2</v>
      </c>
    </row>
    <row r="1851" spans="1:11" ht="15" customHeight="1" x14ac:dyDescent="0.4">
      <c r="A1851" s="23" t="str">
        <v>関節痛</v>
      </c>
      <c r="B1851" s="23" t="str">
        <v>継続的に日常生活又は社会生活に相当な制限を受ける場合に限って、シート８とシート10</v>
      </c>
      <c r="C1851" s="24" t="str">
        <v>その他の障害</v>
      </c>
      <c r="D1851" s="24" t="str">
        <v>なし</v>
      </c>
      <c r="G1851" s="31" t="s">
        <v>504</v>
      </c>
      <c r="H1851" s="24" t="s">
        <v>2633</v>
      </c>
      <c r="I1851" s="32" t="s">
        <v>2634</v>
      </c>
      <c r="J1851" s="23" t="s">
        <v>1861</v>
      </c>
      <c r="K1851" s="292">
        <v>2</v>
      </c>
    </row>
    <row r="1852" spans="1:11" ht="15" customHeight="1" x14ac:dyDescent="0.4">
      <c r="A1852" s="23" t="str">
        <v>眼球運動障害</v>
      </c>
      <c r="B1852" s="23" t="str">
        <v>継続的に日常生活又は社会生活に相当な制限を受ける場合に限って、シート８とシート10</v>
      </c>
      <c r="C1852" s="24" t="str">
        <v>その他の障害</v>
      </c>
      <c r="D1852" s="24" t="str">
        <v>なし</v>
      </c>
      <c r="G1852" s="31" t="s">
        <v>505</v>
      </c>
      <c r="H1852" s="24" t="s">
        <v>2633</v>
      </c>
      <c r="I1852" s="32" t="s">
        <v>2634</v>
      </c>
      <c r="J1852" s="23" t="s">
        <v>1861</v>
      </c>
      <c r="K1852" s="292">
        <v>2</v>
      </c>
    </row>
    <row r="1853" spans="1:11" ht="15" customHeight="1" x14ac:dyDescent="0.4">
      <c r="A1853" s="23" t="str">
        <v>眼球振とう</v>
      </c>
      <c r="B1853" s="23" t="str">
        <v>継続的に日常生活又は社会生活に相当な制限を受ける場合に限って、シート８とシート10</v>
      </c>
      <c r="C1853" s="24" t="str">
        <v>その他の障害</v>
      </c>
      <c r="D1853" s="24" t="str">
        <v>なし</v>
      </c>
      <c r="G1853" s="31" t="s">
        <v>507</v>
      </c>
      <c r="H1853" s="24" t="s">
        <v>2633</v>
      </c>
      <c r="I1853" s="32" t="s">
        <v>2634</v>
      </c>
      <c r="J1853" s="23" t="s">
        <v>1861</v>
      </c>
      <c r="K1853" s="292">
        <v>2</v>
      </c>
    </row>
    <row r="1854" spans="1:11" ht="15" customHeight="1" x14ac:dyDescent="0.4">
      <c r="A1854" s="23" t="str">
        <v>眼疼痛</v>
      </c>
      <c r="B1854" s="23" t="str">
        <v>継続的に日常生活又は社会生活に相当な制限を受ける場合に限って、シート８とシート10</v>
      </c>
      <c r="C1854" s="24" t="str">
        <v>その他の障害</v>
      </c>
      <c r="D1854" s="24" t="str">
        <v>なし</v>
      </c>
      <c r="G1854" s="31" t="s">
        <v>508</v>
      </c>
      <c r="H1854" s="24" t="s">
        <v>2633</v>
      </c>
      <c r="I1854" s="32" t="s">
        <v>2634</v>
      </c>
      <c r="J1854" s="23" t="s">
        <v>1861</v>
      </c>
      <c r="K1854" s="292">
        <v>2</v>
      </c>
    </row>
    <row r="1855" spans="1:11" ht="15" customHeight="1" x14ac:dyDescent="0.4">
      <c r="A1855" s="23" t="str">
        <v>眼瞼下垂</v>
      </c>
      <c r="B1855" s="23" t="str">
        <v>継続的に日常生活又は社会生活に相当な制限を受ける場合に限って、シート８とシート10</v>
      </c>
      <c r="C1855" s="24" t="str">
        <v>その他の障害</v>
      </c>
      <c r="D1855" s="24" t="str">
        <v>なし</v>
      </c>
      <c r="G1855" s="31" t="s">
        <v>509</v>
      </c>
      <c r="H1855" s="24" t="s">
        <v>2633</v>
      </c>
      <c r="I1855" s="32" t="s">
        <v>2634</v>
      </c>
      <c r="J1855" s="23" t="s">
        <v>1861</v>
      </c>
      <c r="K1855" s="292">
        <v>2</v>
      </c>
    </row>
    <row r="1856" spans="1:11" ht="15" customHeight="1" x14ac:dyDescent="0.4">
      <c r="A1856" s="23" t="str">
        <v>機能性頭痛</v>
      </c>
      <c r="B1856" s="23" t="str">
        <v>継続的に日常生活又は社会生活に相当な制限を受ける場合に限って、シート８とシート10</v>
      </c>
      <c r="C1856" s="24" t="str">
        <v>その他の障害</v>
      </c>
      <c r="D1856" s="24" t="str">
        <v>なし</v>
      </c>
      <c r="G1856" s="31" t="s">
        <v>513</v>
      </c>
      <c r="H1856" s="24" t="s">
        <v>2633</v>
      </c>
      <c r="I1856" s="32" t="s">
        <v>2634</v>
      </c>
      <c r="J1856" s="23" t="s">
        <v>1861</v>
      </c>
      <c r="K1856" s="292">
        <v>2</v>
      </c>
    </row>
    <row r="1857" spans="1:11" ht="15" customHeight="1" x14ac:dyDescent="0.4">
      <c r="A1857" s="23" t="str">
        <v>機能性腹部膨張症</v>
      </c>
      <c r="B1857" s="23" t="str">
        <v>継続的に日常生活又は社会生活に相当な制限を受ける場合に限って、シート８とシート10</v>
      </c>
      <c r="C1857" s="24" t="str">
        <v>その他の障害</v>
      </c>
      <c r="D1857" s="24" t="str">
        <v>なし</v>
      </c>
      <c r="G1857" s="31" t="s">
        <v>514</v>
      </c>
      <c r="H1857" s="24" t="s">
        <v>2633</v>
      </c>
      <c r="I1857" s="32" t="s">
        <v>2634</v>
      </c>
      <c r="J1857" s="23" t="s">
        <v>1861</v>
      </c>
      <c r="K1857" s="292">
        <v>2</v>
      </c>
    </row>
    <row r="1858" spans="1:11" ht="15" customHeight="1" x14ac:dyDescent="0.4">
      <c r="A1858" s="23" t="str">
        <v>機能性便秘症</v>
      </c>
      <c r="B1858" s="23" t="str">
        <v>継続的に日常生活又は社会生活に相当な制限を受ける場合に限って、シート８とシート10</v>
      </c>
      <c r="C1858" s="24" t="str">
        <v>その他の障害</v>
      </c>
      <c r="D1858" s="24" t="str">
        <v>なし</v>
      </c>
      <c r="G1858" s="31" t="s">
        <v>515</v>
      </c>
      <c r="H1858" s="24" t="s">
        <v>2633</v>
      </c>
      <c r="I1858" s="32" t="s">
        <v>2634</v>
      </c>
      <c r="J1858" s="23" t="s">
        <v>1861</v>
      </c>
      <c r="K1858" s="292">
        <v>2</v>
      </c>
    </row>
    <row r="1859" spans="1:11" ht="15" customHeight="1" x14ac:dyDescent="0.4">
      <c r="A1859" s="23" t="str">
        <v>起立性障害</v>
      </c>
      <c r="B1859" s="23" t="str">
        <v>継続的に日常生活又は社会生活に相当な制限を受ける場合に限って、シート８とシート10</v>
      </c>
      <c r="C1859" s="24" t="str">
        <v>その他の障害</v>
      </c>
      <c r="D1859" s="24" t="str">
        <v>なし</v>
      </c>
      <c r="G1859" s="31" t="s">
        <v>523</v>
      </c>
      <c r="H1859" s="24" t="s">
        <v>2633</v>
      </c>
      <c r="I1859" s="32" t="s">
        <v>2634</v>
      </c>
      <c r="J1859" s="23" t="s">
        <v>1861</v>
      </c>
      <c r="K1859" s="292">
        <v>2</v>
      </c>
    </row>
    <row r="1860" spans="1:11" ht="15" customHeight="1" x14ac:dyDescent="0.4">
      <c r="A1860" s="23" t="str">
        <v>起立性体位性頻脈症候群</v>
      </c>
      <c r="B1860" s="23" t="str">
        <v>継続的に日常生活又は社会生活に相当な制限を受ける場合に限って、シート８とシート10</v>
      </c>
      <c r="C1860" s="24" t="str">
        <v>その他の障害</v>
      </c>
      <c r="D1860" s="24" t="str">
        <v>なし</v>
      </c>
      <c r="G1860" s="31" t="s">
        <v>524</v>
      </c>
      <c r="H1860" s="24" t="s">
        <v>2633</v>
      </c>
      <c r="I1860" s="32" t="s">
        <v>2634</v>
      </c>
      <c r="J1860" s="23" t="s">
        <v>1861</v>
      </c>
      <c r="K1860" s="292">
        <v>2</v>
      </c>
    </row>
    <row r="1861" spans="1:11" ht="15" customHeight="1" x14ac:dyDescent="0.4">
      <c r="A1861" s="23" t="str">
        <v>起立性蛋白尿</v>
      </c>
      <c r="B1861" s="23" t="str">
        <v>継続的に日常生活又は社会生活に相当な制限を受ける場合に限って、シート８とシート10</v>
      </c>
      <c r="C1861" s="24" t="str">
        <v>その他の障害</v>
      </c>
      <c r="D1861" s="24" t="str">
        <v>なし</v>
      </c>
      <c r="G1861" s="31" t="s">
        <v>525</v>
      </c>
      <c r="H1861" s="24" t="s">
        <v>2633</v>
      </c>
      <c r="I1861" s="32" t="s">
        <v>2634</v>
      </c>
      <c r="J1861" s="23" t="s">
        <v>1861</v>
      </c>
      <c r="K1861" s="292">
        <v>2</v>
      </c>
    </row>
    <row r="1862" spans="1:11" ht="15" customHeight="1" x14ac:dyDescent="0.4">
      <c r="A1862" s="23" t="str">
        <v>起立性調整障害</v>
      </c>
      <c r="B1862" s="23" t="str">
        <v>継続的に日常生活又は社会生活に相当な制限を受ける場合に限って、シート８とシート10</v>
      </c>
      <c r="C1862" s="24" t="str">
        <v>その他の障害</v>
      </c>
      <c r="D1862" s="24" t="str">
        <v>なし</v>
      </c>
      <c r="G1862" s="24" t="s">
        <v>526</v>
      </c>
      <c r="H1862" s="24" t="s">
        <v>2633</v>
      </c>
      <c r="I1862" s="23" t="s">
        <v>2634</v>
      </c>
      <c r="J1862" s="23" t="s">
        <v>1861</v>
      </c>
      <c r="K1862" s="292">
        <v>2</v>
      </c>
    </row>
    <row r="1863" spans="1:11" ht="15" customHeight="1" x14ac:dyDescent="0.4">
      <c r="A1863" s="23" t="str">
        <v>起立性調節障害</v>
      </c>
      <c r="B1863" s="23" t="str">
        <v>継続的に日常生活又は社会生活に相当な制限を受ける場合に限って、シート８とシート10</v>
      </c>
      <c r="C1863" s="24" t="str">
        <v>その他の障害</v>
      </c>
      <c r="D1863" s="24" t="str">
        <v>なし</v>
      </c>
      <c r="G1863" s="24" t="s">
        <v>527</v>
      </c>
      <c r="H1863" s="24" t="s">
        <v>2633</v>
      </c>
      <c r="I1863" s="23" t="s">
        <v>2634</v>
      </c>
      <c r="J1863" s="23" t="s">
        <v>1861</v>
      </c>
      <c r="K1863" s="292">
        <v>2</v>
      </c>
    </row>
    <row r="1864" spans="1:11" ht="15" customHeight="1" x14ac:dyDescent="0.4">
      <c r="A1864" s="23" t="str">
        <v>起立性低血圧</v>
      </c>
      <c r="B1864" s="23" t="str">
        <v>継続的に日常生活又は社会生活に相当な制限を受ける場合に限って、シート８とシート10</v>
      </c>
      <c r="C1864" s="24" t="str">
        <v>その他の障害</v>
      </c>
      <c r="D1864" s="24" t="str">
        <v>なし</v>
      </c>
      <c r="G1864" s="24" t="s">
        <v>528</v>
      </c>
      <c r="H1864" s="24" t="s">
        <v>2633</v>
      </c>
      <c r="I1864" s="23" t="s">
        <v>2634</v>
      </c>
      <c r="J1864" s="23" t="s">
        <v>1861</v>
      </c>
      <c r="K1864" s="292">
        <v>2</v>
      </c>
    </row>
    <row r="1865" spans="1:11" ht="15" customHeight="1" x14ac:dyDescent="0.4">
      <c r="A1865" s="23" t="str">
        <v>起立性貧血</v>
      </c>
      <c r="B1865" s="23" t="str">
        <v>継続的に日常生活又は社会生活に相当な制限を受ける場合に限って、シート８とシート10</v>
      </c>
      <c r="C1865" s="24" t="str">
        <v>その他の障害</v>
      </c>
      <c r="D1865" s="24" t="str">
        <v>なし</v>
      </c>
      <c r="G1865" s="24" t="s">
        <v>529</v>
      </c>
      <c r="H1865" s="24" t="s">
        <v>2633</v>
      </c>
      <c r="I1865" s="23" t="s">
        <v>2634</v>
      </c>
      <c r="J1865" s="23" t="s">
        <v>1861</v>
      </c>
      <c r="K1865" s="292">
        <v>2</v>
      </c>
    </row>
    <row r="1866" spans="1:11" ht="15" customHeight="1" x14ac:dyDescent="0.4">
      <c r="A1866" s="23" t="str">
        <v>起立性不耐症</v>
      </c>
      <c r="B1866" s="23" t="str">
        <v>継続的に日常生活又は社会生活に相当な制限を受ける場合に限って、シート８とシート10</v>
      </c>
      <c r="C1866" s="24" t="str">
        <v>その他の障害</v>
      </c>
      <c r="D1866" s="24" t="str">
        <v>なし</v>
      </c>
      <c r="G1866" s="24" t="s">
        <v>530</v>
      </c>
      <c r="H1866" s="24" t="s">
        <v>2633</v>
      </c>
      <c r="I1866" s="23" t="s">
        <v>2634</v>
      </c>
      <c r="J1866" s="23" t="s">
        <v>1861</v>
      </c>
      <c r="K1866" s="292">
        <v>2</v>
      </c>
    </row>
    <row r="1867" spans="1:11" ht="15" customHeight="1" x14ac:dyDescent="0.4">
      <c r="A1867" s="23" t="str">
        <v>逆流性食道炎</v>
      </c>
      <c r="B1867" s="23" t="str">
        <v>継続的に日常生活又は社会生活に相当な制限を受ける場合に限って、シート８とシート10</v>
      </c>
      <c r="C1867" s="24" t="str">
        <v>その他の障害</v>
      </c>
      <c r="D1867" s="24" t="str">
        <v>なし</v>
      </c>
      <c r="G1867" s="24" t="s">
        <v>536</v>
      </c>
      <c r="H1867" s="24" t="s">
        <v>2633</v>
      </c>
      <c r="I1867" s="23" t="s">
        <v>2634</v>
      </c>
      <c r="J1867" s="23" t="s">
        <v>1861</v>
      </c>
      <c r="K1867" s="292">
        <v>2</v>
      </c>
    </row>
    <row r="1868" spans="1:11" ht="15" customHeight="1" x14ac:dyDescent="0.4">
      <c r="A1868" s="23" t="str">
        <v>胸郭出口症候群</v>
      </c>
      <c r="B1868" s="23" t="str">
        <v>継続的に日常生活又は社会生活に相当な制限を受ける場合に限って、シート８とシート10</v>
      </c>
      <c r="C1868" s="24" t="str">
        <v>その他の障害</v>
      </c>
      <c r="D1868" s="24" t="str">
        <v>なし</v>
      </c>
      <c r="G1868" s="24" t="s">
        <v>553</v>
      </c>
      <c r="H1868" s="24" t="s">
        <v>2633</v>
      </c>
      <c r="I1868" s="23" t="s">
        <v>2634</v>
      </c>
      <c r="J1868" s="23" t="s">
        <v>1861</v>
      </c>
      <c r="K1868" s="292">
        <v>2</v>
      </c>
    </row>
    <row r="1869" spans="1:11" ht="15" customHeight="1" x14ac:dyDescent="0.4">
      <c r="A1869" s="23" t="str">
        <v>局所性多汗症</v>
      </c>
      <c r="B1869" s="23" t="str">
        <v>継続的に日常生活又は社会生活に相当な制限を受ける場合に限って、シート８とシート10</v>
      </c>
      <c r="C1869" s="24" t="str">
        <v>その他の障害</v>
      </c>
      <c r="D1869" s="24" t="str">
        <v>なし</v>
      </c>
      <c r="G1869" s="24" t="s">
        <v>559</v>
      </c>
      <c r="H1869" s="24" t="s">
        <v>2633</v>
      </c>
      <c r="I1869" s="23" t="s">
        <v>2634</v>
      </c>
      <c r="J1869" s="23" t="s">
        <v>1861</v>
      </c>
      <c r="K1869" s="292">
        <v>2</v>
      </c>
    </row>
    <row r="1870" spans="1:11" ht="15" customHeight="1" x14ac:dyDescent="0.4">
      <c r="A1870" s="23" t="str">
        <v>局所多汗症</v>
      </c>
      <c r="B1870" s="23" t="str">
        <v>継続的に日常生活又は社会生活に相当な制限を受ける場合に限って、シート８とシート10</v>
      </c>
      <c r="C1870" s="24" t="str">
        <v>その他の障害</v>
      </c>
      <c r="D1870" s="24" t="str">
        <v>なし</v>
      </c>
      <c r="G1870" s="24" t="s">
        <v>560</v>
      </c>
      <c r="H1870" s="24" t="s">
        <v>2633</v>
      </c>
      <c r="I1870" s="23" t="s">
        <v>2634</v>
      </c>
      <c r="J1870" s="23" t="s">
        <v>1861</v>
      </c>
      <c r="K1870" s="292">
        <v>2</v>
      </c>
    </row>
    <row r="1871" spans="1:11" ht="15" customHeight="1" x14ac:dyDescent="0.4">
      <c r="A1871" s="23" t="str">
        <v>局所疼痛症候群</v>
      </c>
      <c r="B1871" s="23" t="str">
        <v>継続的に日常生活又は社会生活に相当な制限を受ける場合に限って、シート８とシート10</v>
      </c>
      <c r="C1871" s="24" t="str">
        <v>その他の障害</v>
      </c>
      <c r="D1871" s="24" t="str">
        <v>なし</v>
      </c>
      <c r="G1871" s="24" t="s">
        <v>561</v>
      </c>
      <c r="H1871" s="24" t="s">
        <v>2633</v>
      </c>
      <c r="I1871" s="23" t="s">
        <v>2634</v>
      </c>
      <c r="J1871" s="23" t="s">
        <v>1861</v>
      </c>
      <c r="K1871" s="292">
        <v>2</v>
      </c>
    </row>
    <row r="1872" spans="1:11" ht="15" customHeight="1" x14ac:dyDescent="0.4">
      <c r="A1872" s="23" t="str">
        <v>筋性斜頸</v>
      </c>
      <c r="B1872" s="23" t="str">
        <v>継続的に日常生活又は社会生活に相当な制限を受ける場合に限って、シート８とシート10</v>
      </c>
      <c r="C1872" s="24" t="str">
        <v>その他の障害</v>
      </c>
      <c r="D1872" s="24" t="str">
        <v>なし</v>
      </c>
      <c r="G1872" s="24" t="s">
        <v>565</v>
      </c>
      <c r="H1872" s="24" t="s">
        <v>2633</v>
      </c>
      <c r="I1872" s="23" t="s">
        <v>2634</v>
      </c>
      <c r="J1872" s="23" t="s">
        <v>1861</v>
      </c>
      <c r="K1872" s="292">
        <v>2</v>
      </c>
    </row>
    <row r="1873" spans="1:11" ht="15" customHeight="1" x14ac:dyDescent="0.4">
      <c r="A1873" s="23" t="str">
        <v>筋膜性疼痛症候群</v>
      </c>
      <c r="B1873" s="23" t="str">
        <v>継続的に日常生活又は社会生活に相当な制限を受ける場合に限って、シート８とシート10</v>
      </c>
      <c r="C1873" s="24" t="str">
        <v>その他の障害</v>
      </c>
      <c r="D1873" s="24" t="str">
        <v>なし</v>
      </c>
      <c r="G1873" s="24" t="s">
        <v>566</v>
      </c>
      <c r="H1873" s="24" t="s">
        <v>2633</v>
      </c>
      <c r="I1873" s="23" t="s">
        <v>2634</v>
      </c>
      <c r="J1873" s="23" t="s">
        <v>1861</v>
      </c>
      <c r="K1873" s="292">
        <v>2</v>
      </c>
    </row>
    <row r="1874" spans="1:11" ht="15" customHeight="1" x14ac:dyDescent="0.4">
      <c r="A1874" s="23" t="str">
        <v>緊張型頭痛</v>
      </c>
      <c r="B1874" s="23" t="str">
        <v>継続的に日常生活又は社会生活に相当な制限を受ける場合に限って、シート８とシート10</v>
      </c>
      <c r="C1874" s="24" t="str">
        <v>その他の障害</v>
      </c>
      <c r="D1874" s="24" t="str">
        <v>なし</v>
      </c>
      <c r="G1874" s="24" t="s">
        <v>567</v>
      </c>
      <c r="H1874" s="24" t="s">
        <v>2633</v>
      </c>
      <c r="I1874" s="23" t="s">
        <v>2634</v>
      </c>
      <c r="J1874" s="23" t="s">
        <v>1861</v>
      </c>
      <c r="K1874" s="292">
        <v>2</v>
      </c>
    </row>
    <row r="1875" spans="1:11" ht="15" customHeight="1" x14ac:dyDescent="0.4">
      <c r="A1875" s="23" t="str">
        <v>緊張性頭痛</v>
      </c>
      <c r="B1875" s="23" t="str">
        <v>継続的に日常生活又は社会生活に相当な制限を受ける場合に限って、シート８とシート10</v>
      </c>
      <c r="C1875" s="24" t="str">
        <v>その他の障害</v>
      </c>
      <c r="D1875" s="24" t="str">
        <v>なし</v>
      </c>
      <c r="G1875" s="24" t="s">
        <v>568</v>
      </c>
      <c r="H1875" s="24" t="s">
        <v>2633</v>
      </c>
      <c r="I1875" s="23" t="s">
        <v>2634</v>
      </c>
      <c r="J1875" s="23" t="s">
        <v>1861</v>
      </c>
      <c r="K1875" s="292">
        <v>2</v>
      </c>
    </row>
    <row r="1876" spans="1:11" ht="15" customHeight="1" x14ac:dyDescent="0.4">
      <c r="A1876" s="23" t="str">
        <v>近視</v>
      </c>
      <c r="B1876" s="23" t="str">
        <v>継続的に日常生活又は社会生活に相当な制限を受ける場合に限って、シート８とシート10</v>
      </c>
      <c r="C1876" s="24" t="str">
        <v>その他の障害</v>
      </c>
      <c r="D1876" s="24" t="str">
        <v>なし</v>
      </c>
      <c r="G1876" s="24" t="s">
        <v>569</v>
      </c>
      <c r="H1876" s="24" t="s">
        <v>2633</v>
      </c>
      <c r="I1876" s="23" t="s">
        <v>2634</v>
      </c>
      <c r="J1876" s="23" t="s">
        <v>1861</v>
      </c>
      <c r="K1876" s="292">
        <v>2</v>
      </c>
    </row>
    <row r="1877" spans="1:11" ht="15" customHeight="1" x14ac:dyDescent="0.4">
      <c r="A1877" s="23" t="str">
        <v>頚椎すべり症</v>
      </c>
      <c r="B1877" s="23" t="str">
        <v>継続的に日常生活又は社会生活に相当な制限を受ける場合に限って、シート８とシート10</v>
      </c>
      <c r="C1877" s="24" t="str">
        <v>その他の障害</v>
      </c>
      <c r="D1877" s="24" t="str">
        <v>なし</v>
      </c>
      <c r="G1877" s="24" t="s">
        <v>574</v>
      </c>
      <c r="H1877" s="24" t="s">
        <v>2633</v>
      </c>
      <c r="I1877" s="23" t="s">
        <v>2634</v>
      </c>
      <c r="J1877" s="23" t="s">
        <v>1861</v>
      </c>
      <c r="K1877" s="292">
        <v>2</v>
      </c>
    </row>
    <row r="1878" spans="1:11" ht="15" customHeight="1" x14ac:dyDescent="0.4">
      <c r="A1878" s="23" t="str">
        <v>頚椎症</v>
      </c>
      <c r="B1878" s="23" t="str">
        <v>継続的に日常生活又は社会生活に相当な制限を受ける場合に限って、シート８とシート10</v>
      </c>
      <c r="C1878" s="24" t="str">
        <v>その他の障害</v>
      </c>
      <c r="D1878" s="24" t="str">
        <v>なし</v>
      </c>
      <c r="G1878" s="24" t="s">
        <v>575</v>
      </c>
      <c r="H1878" s="24" t="s">
        <v>2633</v>
      </c>
      <c r="I1878" s="23" t="s">
        <v>2634</v>
      </c>
      <c r="J1878" s="23" t="s">
        <v>1861</v>
      </c>
      <c r="K1878" s="292">
        <v>2</v>
      </c>
    </row>
    <row r="1879" spans="1:11" ht="15" customHeight="1" x14ac:dyDescent="0.4">
      <c r="A1879" s="23" t="str">
        <v>頚椎椎間板症</v>
      </c>
      <c r="B1879" s="23" t="str">
        <v>継続的に日常生活又は社会生活に相当な制限を受ける場合に限って、シート８とシート10</v>
      </c>
      <c r="C1879" s="24" t="str">
        <v>その他の障害</v>
      </c>
      <c r="D1879" s="24" t="str">
        <v>なし</v>
      </c>
      <c r="G1879" s="24" t="s">
        <v>576</v>
      </c>
      <c r="H1879" s="24" t="s">
        <v>2633</v>
      </c>
      <c r="I1879" s="23" t="s">
        <v>2634</v>
      </c>
      <c r="J1879" s="23" t="s">
        <v>1861</v>
      </c>
      <c r="K1879" s="292">
        <v>2</v>
      </c>
    </row>
    <row r="1880" spans="1:11" ht="15" customHeight="1" x14ac:dyDescent="0.4">
      <c r="A1880" s="23" t="str">
        <v>頚椎捻挫</v>
      </c>
      <c r="B1880" s="23" t="str">
        <v>継続的に日常生活又は社会生活に相当な制限を受ける場合に限って、シート８とシート10</v>
      </c>
      <c r="C1880" s="24" t="str">
        <v>その他の障害</v>
      </c>
      <c r="D1880" s="24" t="str">
        <v>なし</v>
      </c>
      <c r="G1880" s="24" t="s">
        <v>577</v>
      </c>
      <c r="H1880" s="24" t="s">
        <v>2633</v>
      </c>
      <c r="I1880" s="23" t="s">
        <v>2634</v>
      </c>
      <c r="J1880" s="23" t="s">
        <v>1861</v>
      </c>
      <c r="K1880" s="292">
        <v>2</v>
      </c>
    </row>
    <row r="1881" spans="1:11" ht="15" customHeight="1" x14ac:dyDescent="0.4">
      <c r="A1881" s="23" t="str">
        <v>結膜下異物</v>
      </c>
      <c r="B1881" s="23" t="str">
        <v>継続的に日常生活又は社会生活に相当な制限を受ける場合に限って、シート８とシート10</v>
      </c>
      <c r="C1881" s="24" t="str">
        <v>その他の障害</v>
      </c>
      <c r="D1881" s="24" t="str">
        <v>なし</v>
      </c>
      <c r="G1881" s="24" t="s">
        <v>582</v>
      </c>
      <c r="H1881" s="24" t="s">
        <v>2633</v>
      </c>
      <c r="I1881" s="23" t="s">
        <v>2634</v>
      </c>
      <c r="J1881" s="23" t="s">
        <v>1861</v>
      </c>
      <c r="K1881" s="292">
        <v>2</v>
      </c>
    </row>
    <row r="1882" spans="1:11" ht="15" customHeight="1" x14ac:dyDescent="0.4">
      <c r="A1882" s="23" t="str">
        <v>結膜嚢胞</v>
      </c>
      <c r="B1882" s="23" t="str">
        <v>継続的に日常生活又は社会生活に相当な制限を受ける場合に限って、シート８とシート10</v>
      </c>
      <c r="C1882" s="24" t="str">
        <v>その他の障害</v>
      </c>
      <c r="D1882" s="24" t="str">
        <v>なし</v>
      </c>
      <c r="G1882" s="24" t="s">
        <v>583</v>
      </c>
      <c r="H1882" s="24" t="s">
        <v>2633</v>
      </c>
      <c r="I1882" s="23" t="s">
        <v>2634</v>
      </c>
      <c r="J1882" s="23" t="s">
        <v>1861</v>
      </c>
      <c r="K1882" s="292">
        <v>2</v>
      </c>
    </row>
    <row r="1883" spans="1:11" ht="15" customHeight="1" x14ac:dyDescent="0.4">
      <c r="A1883" s="23" t="str">
        <v>結膜浮腫</v>
      </c>
      <c r="B1883" s="23" t="str">
        <v>継続的に日常生活又は社会生活に相当な制限を受ける場合に限って、シート８とシート10</v>
      </c>
      <c r="C1883" s="24" t="str">
        <v>その他の障害</v>
      </c>
      <c r="D1883" s="24" t="str">
        <v>なし</v>
      </c>
      <c r="G1883" s="24" t="s">
        <v>584</v>
      </c>
      <c r="H1883" s="24" t="s">
        <v>2633</v>
      </c>
      <c r="I1883" s="23" t="s">
        <v>2634</v>
      </c>
      <c r="J1883" s="23" t="s">
        <v>1861</v>
      </c>
      <c r="K1883" s="292">
        <v>2</v>
      </c>
    </row>
    <row r="1884" spans="1:11" ht="15" customHeight="1" x14ac:dyDescent="0.4">
      <c r="A1884" s="23" t="str">
        <v>血圧調整障害</v>
      </c>
      <c r="B1884" s="23" t="str">
        <v>継続的に日常生活又は社会生活に相当な制限を受ける場合に限って、シート８とシート10</v>
      </c>
      <c r="C1884" s="24" t="str">
        <v>その他の障害</v>
      </c>
      <c r="D1884" s="24" t="str">
        <v>なし</v>
      </c>
      <c r="G1884" s="24" t="s">
        <v>585</v>
      </c>
      <c r="H1884" s="24" t="s">
        <v>2633</v>
      </c>
      <c r="I1884" s="23" t="s">
        <v>2634</v>
      </c>
      <c r="J1884" s="23" t="s">
        <v>1861</v>
      </c>
      <c r="K1884" s="292">
        <v>2</v>
      </c>
    </row>
    <row r="1885" spans="1:11" ht="15" customHeight="1" x14ac:dyDescent="0.4">
      <c r="A1885" s="23" t="str">
        <v>血尿</v>
      </c>
      <c r="B1885" s="23" t="str">
        <v>継続的に日常生活又は社会生活に相当な制限を受ける場合に限って、シート８とシート10</v>
      </c>
      <c r="C1885" s="24" t="str">
        <v>その他の障害</v>
      </c>
      <c r="D1885" s="24" t="str">
        <v>なし</v>
      </c>
      <c r="G1885" s="24" t="s">
        <v>596</v>
      </c>
      <c r="H1885" s="24" t="s">
        <v>2633</v>
      </c>
      <c r="I1885" s="23" t="s">
        <v>2634</v>
      </c>
      <c r="J1885" s="23" t="s">
        <v>1861</v>
      </c>
      <c r="K1885" s="292">
        <v>2</v>
      </c>
    </row>
    <row r="1886" spans="1:11" ht="15" customHeight="1" x14ac:dyDescent="0.4">
      <c r="A1886" s="23" t="str">
        <v>月経困難症</v>
      </c>
      <c r="B1886" s="23" t="str">
        <v>継続的に日常生活又は社会生活に相当な制限を受ける場合に限って、シート８とシート10</v>
      </c>
      <c r="C1886" s="24" t="str">
        <v>その他の障害</v>
      </c>
      <c r="D1886" s="24" t="str">
        <v>なし</v>
      </c>
      <c r="G1886" s="24" t="s">
        <v>598</v>
      </c>
      <c r="H1886" s="24" t="s">
        <v>2633</v>
      </c>
      <c r="I1886" s="23" t="s">
        <v>2634</v>
      </c>
      <c r="J1886" s="23" t="s">
        <v>1861</v>
      </c>
      <c r="K1886" s="292">
        <v>2</v>
      </c>
    </row>
    <row r="1887" spans="1:11" ht="15" customHeight="1" x14ac:dyDescent="0.4">
      <c r="A1887" s="23" t="str">
        <v>月経前緊張症</v>
      </c>
      <c r="B1887" s="23" t="str">
        <v>継続的に日常生活又は社会生活に相当な制限を受ける場合に限って、シート８とシート10</v>
      </c>
      <c r="C1887" s="24" t="str">
        <v>その他の障害</v>
      </c>
      <c r="D1887" s="24" t="str">
        <v>なし</v>
      </c>
      <c r="G1887" s="24" t="s">
        <v>599</v>
      </c>
      <c r="H1887" s="24" t="s">
        <v>2633</v>
      </c>
      <c r="I1887" s="23" t="s">
        <v>2634</v>
      </c>
      <c r="J1887" s="23" t="s">
        <v>1861</v>
      </c>
      <c r="K1887" s="292">
        <v>2</v>
      </c>
    </row>
    <row r="1888" spans="1:11" ht="15" customHeight="1" x14ac:dyDescent="0.4">
      <c r="A1888" s="23" t="str">
        <v>月経前症候群</v>
      </c>
      <c r="B1888" s="23" t="str">
        <v>継続的に日常生活又は社会生活に相当な制限を受ける場合に限って、シート８とシート10</v>
      </c>
      <c r="C1888" s="24" t="str">
        <v>その他の障害</v>
      </c>
      <c r="D1888" s="24" t="str">
        <v>なし</v>
      </c>
      <c r="G1888" s="24" t="s">
        <v>600</v>
      </c>
      <c r="H1888" s="24" t="s">
        <v>2633</v>
      </c>
      <c r="I1888" s="23" t="s">
        <v>2634</v>
      </c>
      <c r="J1888" s="23" t="s">
        <v>1861</v>
      </c>
      <c r="K1888" s="292">
        <v>2</v>
      </c>
    </row>
    <row r="1889" spans="1:11" ht="15" customHeight="1" x14ac:dyDescent="0.4">
      <c r="A1889" s="23" t="str">
        <v>月経痛</v>
      </c>
      <c r="B1889" s="23" t="str">
        <v>継続的に日常生活又は社会生活に相当な制限を受ける場合に限って、シート８とシート10</v>
      </c>
      <c r="C1889" s="24" t="str">
        <v>その他の障害</v>
      </c>
      <c r="D1889" s="24" t="str">
        <v>なし</v>
      </c>
      <c r="G1889" s="24" t="s">
        <v>601</v>
      </c>
      <c r="H1889" s="24" t="s">
        <v>2633</v>
      </c>
      <c r="I1889" s="23" t="s">
        <v>2634</v>
      </c>
      <c r="J1889" s="23" t="s">
        <v>1861</v>
      </c>
      <c r="K1889" s="292">
        <v>2</v>
      </c>
    </row>
    <row r="1890" spans="1:11" ht="15" customHeight="1" x14ac:dyDescent="0.4">
      <c r="A1890" s="23" t="str">
        <v>肩関節反復脱臼</v>
      </c>
      <c r="B1890" s="23" t="str">
        <v>継続的に日常生活又は社会生活に相当な制限を受ける場合に限って、シート８とシート10</v>
      </c>
      <c r="C1890" s="24" t="str">
        <v>その他の障害</v>
      </c>
      <c r="D1890" s="24" t="str">
        <v>なし</v>
      </c>
      <c r="G1890" s="24" t="s">
        <v>602</v>
      </c>
      <c r="H1890" s="24" t="s">
        <v>2633</v>
      </c>
      <c r="I1890" s="23" t="s">
        <v>2634</v>
      </c>
      <c r="J1890" s="23" t="s">
        <v>1861</v>
      </c>
      <c r="K1890" s="292">
        <v>2</v>
      </c>
    </row>
    <row r="1891" spans="1:11" ht="15" customHeight="1" x14ac:dyDescent="0.4">
      <c r="A1891" s="23" t="str">
        <v>鍵盤部分断裂</v>
      </c>
      <c r="B1891" s="23" t="str">
        <v>継続的に日常生活又は社会生活に相当な制限を受ける場合に限って、シート８とシート10</v>
      </c>
      <c r="C1891" s="24" t="str">
        <v>その他の障害</v>
      </c>
      <c r="D1891" s="24" t="str">
        <v>なし</v>
      </c>
      <c r="G1891" s="24" t="s">
        <v>604</v>
      </c>
      <c r="H1891" s="24" t="s">
        <v>2633</v>
      </c>
      <c r="I1891" s="23" t="s">
        <v>2634</v>
      </c>
      <c r="J1891" s="23" t="s">
        <v>1861</v>
      </c>
      <c r="K1891" s="292">
        <v>2</v>
      </c>
    </row>
    <row r="1892" spans="1:11" ht="15" customHeight="1" x14ac:dyDescent="0.4">
      <c r="A1892" s="23" t="str">
        <v>原発性無月経</v>
      </c>
      <c r="B1892" s="23" t="str">
        <v>継続的に日常生活又は社会生活に相当な制限を受ける場合に限って、シート８とシート10</v>
      </c>
      <c r="C1892" s="24" t="str">
        <v>その他の障害</v>
      </c>
      <c r="D1892" s="24" t="str">
        <v>なし</v>
      </c>
      <c r="G1892" s="24" t="s">
        <v>612</v>
      </c>
      <c r="H1892" s="24" t="s">
        <v>2633</v>
      </c>
      <c r="I1892" s="23" t="s">
        <v>2634</v>
      </c>
      <c r="J1892" s="23" t="s">
        <v>1861</v>
      </c>
      <c r="K1892" s="292">
        <v>2</v>
      </c>
    </row>
    <row r="1893" spans="1:11" ht="15" customHeight="1" x14ac:dyDescent="0.4">
      <c r="A1893" s="23" t="str">
        <v>鼓膜欠損</v>
      </c>
      <c r="B1893" s="23" t="str">
        <v>継続的に日常生活又は社会生活に相当な制限を受ける場合に限って、シート８とシート10</v>
      </c>
      <c r="C1893" s="24" t="str">
        <v>その他の障害</v>
      </c>
      <c r="D1893" s="24" t="str">
        <v>なし</v>
      </c>
      <c r="G1893" s="24" t="s">
        <v>622</v>
      </c>
      <c r="H1893" s="24" t="s">
        <v>2633</v>
      </c>
      <c r="I1893" s="23" t="s">
        <v>2634</v>
      </c>
      <c r="J1893" s="23" t="s">
        <v>1861</v>
      </c>
      <c r="K1893" s="292">
        <v>2</v>
      </c>
    </row>
    <row r="1894" spans="1:11" ht="15" customHeight="1" x14ac:dyDescent="0.4">
      <c r="A1894" s="23" t="str">
        <v>交換神経緊張亢進</v>
      </c>
      <c r="B1894" s="23" t="str">
        <v>継続的に日常生活又は社会生活に相当な制限を受ける場合に限って、シート８とシート10</v>
      </c>
      <c r="C1894" s="24" t="str">
        <v>その他の障害</v>
      </c>
      <c r="D1894" s="24" t="str">
        <v>なし</v>
      </c>
      <c r="G1894" s="24" t="s">
        <v>629</v>
      </c>
      <c r="H1894" s="24" t="s">
        <v>2633</v>
      </c>
      <c r="I1894" s="23" t="s">
        <v>2634</v>
      </c>
      <c r="J1894" s="23" t="s">
        <v>1861</v>
      </c>
      <c r="K1894" s="292">
        <v>2</v>
      </c>
    </row>
    <row r="1895" spans="1:11" ht="15" customHeight="1" x14ac:dyDescent="0.4">
      <c r="A1895" s="23" t="str">
        <v>光覚弁</v>
      </c>
      <c r="B1895" s="23" t="str">
        <v>継続的に日常生活又は社会生活に相当な制限を受ける場合に限って、シート８とシート10</v>
      </c>
      <c r="C1895" s="24" t="str">
        <v>その他の障害</v>
      </c>
      <c r="D1895" s="24" t="str">
        <v>なし</v>
      </c>
      <c r="G1895" s="24" t="s">
        <v>631</v>
      </c>
      <c r="H1895" s="24" t="s">
        <v>2633</v>
      </c>
      <c r="I1895" s="23" t="s">
        <v>2634</v>
      </c>
      <c r="J1895" s="23" t="s">
        <v>1861</v>
      </c>
      <c r="K1895" s="292">
        <v>2</v>
      </c>
    </row>
    <row r="1896" spans="1:11" ht="15" customHeight="1" x14ac:dyDescent="0.4">
      <c r="A1896" s="23" t="str">
        <v>口顎口唇裂</v>
      </c>
      <c r="B1896" s="23" t="str">
        <v>継続的に日常生活又は社会生活に相当な制限を受ける場合に限って、シート８とシート10</v>
      </c>
      <c r="C1896" s="24" t="str">
        <v>その他の障害</v>
      </c>
      <c r="D1896" s="24" t="str">
        <v>なし</v>
      </c>
      <c r="G1896" s="24" t="s">
        <v>633</v>
      </c>
      <c r="H1896" s="24" t="s">
        <v>2633</v>
      </c>
      <c r="I1896" s="23" t="s">
        <v>2634</v>
      </c>
      <c r="J1896" s="23" t="s">
        <v>1861</v>
      </c>
      <c r="K1896" s="292">
        <v>2</v>
      </c>
    </row>
    <row r="1897" spans="1:11" ht="15" customHeight="1" x14ac:dyDescent="0.4">
      <c r="A1897" s="23" t="str">
        <v>口唇蓋裂</v>
      </c>
      <c r="B1897" s="23" t="str">
        <v>継続的に日常生活又は社会生活に相当な制限を受ける場合に限って、シート８とシート10</v>
      </c>
      <c r="C1897" s="24" t="str">
        <v>その他の障害</v>
      </c>
      <c r="D1897" s="24" t="str">
        <v>なし</v>
      </c>
      <c r="G1897" s="24" t="s">
        <v>636</v>
      </c>
      <c r="H1897" s="24" t="s">
        <v>2633</v>
      </c>
      <c r="I1897" s="23" t="s">
        <v>2634</v>
      </c>
      <c r="J1897" s="23" t="s">
        <v>1861</v>
      </c>
      <c r="K1897" s="292">
        <v>2</v>
      </c>
    </row>
    <row r="1898" spans="1:11" ht="15" customHeight="1" x14ac:dyDescent="0.4">
      <c r="A1898" s="23" t="str">
        <v>甲状腺肥大</v>
      </c>
      <c r="B1898" s="23" t="str">
        <v>継続的に日常生活又は社会生活に相当な制限を受ける場合に限って、シート８とシート10</v>
      </c>
      <c r="C1898" s="24" t="str">
        <v>その他の障害</v>
      </c>
      <c r="D1898" s="24" t="str">
        <v>なし</v>
      </c>
      <c r="G1898" s="24" t="s">
        <v>654</v>
      </c>
      <c r="H1898" s="24" t="s">
        <v>2633</v>
      </c>
      <c r="I1898" s="23" t="s">
        <v>2634</v>
      </c>
      <c r="J1898" s="23" t="s">
        <v>1861</v>
      </c>
      <c r="K1898" s="292">
        <v>2</v>
      </c>
    </row>
    <row r="1899" spans="1:11" ht="15" customHeight="1" x14ac:dyDescent="0.4">
      <c r="A1899" s="23" t="str">
        <v>高度手掌多汗症</v>
      </c>
      <c r="B1899" s="23" t="str">
        <v>継続的に日常生活又は社会生活に相当な制限を受ける場合に限って、シート８とシート10</v>
      </c>
      <c r="C1899" s="24" t="str">
        <v>その他の障害</v>
      </c>
      <c r="D1899" s="24" t="str">
        <v>なし</v>
      </c>
      <c r="G1899" s="24" t="s">
        <v>676</v>
      </c>
      <c r="H1899" s="24" t="s">
        <v>2633</v>
      </c>
      <c r="I1899" s="23" t="s">
        <v>2634</v>
      </c>
      <c r="J1899" s="23" t="s">
        <v>1861</v>
      </c>
      <c r="K1899" s="292">
        <v>2</v>
      </c>
    </row>
    <row r="1900" spans="1:11" ht="15" customHeight="1" x14ac:dyDescent="0.4">
      <c r="A1900" s="23" t="str">
        <v>腰椎すべり症</v>
      </c>
      <c r="B1900" s="23" t="str">
        <v>継続的に日常生活又は社会生活に相当な制限を受ける場合に限って、シート８とシート10</v>
      </c>
      <c r="C1900" s="24" t="str">
        <v>その他の障害</v>
      </c>
      <c r="D1900" s="24" t="str">
        <v>なし</v>
      </c>
      <c r="G1900" s="24" t="s">
        <v>678</v>
      </c>
      <c r="H1900" s="24" t="s">
        <v>2633</v>
      </c>
      <c r="I1900" s="23" t="s">
        <v>2634</v>
      </c>
      <c r="J1900" s="23" t="s">
        <v>1861</v>
      </c>
      <c r="K1900" s="292">
        <v>2</v>
      </c>
    </row>
    <row r="1901" spans="1:11" ht="15" customHeight="1" x14ac:dyDescent="0.4">
      <c r="A1901" s="23" t="str">
        <v>腰椎間板ヘルニア</v>
      </c>
      <c r="B1901" s="23" t="str">
        <v>継続的に日常生活又は社会生活に相当な制限を受ける場合に限って、シート８とシート10</v>
      </c>
      <c r="C1901" s="24" t="str">
        <v>その他の障害</v>
      </c>
      <c r="D1901" s="24" t="str">
        <v>なし</v>
      </c>
      <c r="G1901" s="24" t="s">
        <v>679</v>
      </c>
      <c r="H1901" s="24" t="s">
        <v>2633</v>
      </c>
      <c r="I1901" s="23" t="s">
        <v>2634</v>
      </c>
      <c r="J1901" s="23" t="s">
        <v>1861</v>
      </c>
      <c r="K1901" s="292">
        <v>2</v>
      </c>
    </row>
    <row r="1902" spans="1:11" ht="15" customHeight="1" x14ac:dyDescent="0.4">
      <c r="A1902" s="23" t="str">
        <v>腰椎椎間板症</v>
      </c>
      <c r="B1902" s="23" t="str">
        <v>継続的に日常生活又は社会生活に相当な制限を受ける場合に限って、シート８とシート10</v>
      </c>
      <c r="C1902" s="24" t="str">
        <v>その他の障害</v>
      </c>
      <c r="D1902" s="24" t="str">
        <v>なし</v>
      </c>
      <c r="G1902" s="24" t="s">
        <v>680</v>
      </c>
      <c r="H1902" s="24" t="s">
        <v>2633</v>
      </c>
      <c r="I1902" s="23" t="s">
        <v>2634</v>
      </c>
      <c r="J1902" s="23" t="s">
        <v>1861</v>
      </c>
      <c r="K1902" s="292">
        <v>2</v>
      </c>
    </row>
    <row r="1903" spans="1:11" ht="15" customHeight="1" x14ac:dyDescent="0.4">
      <c r="A1903" s="23" t="str">
        <v>腰椎椎間板変性症</v>
      </c>
      <c r="B1903" s="23" t="str">
        <v>継続的に日常生活又は社会生活に相当な制限を受ける場合に限って、シート８とシート10</v>
      </c>
      <c r="C1903" s="24" t="str">
        <v>その他の障害</v>
      </c>
      <c r="D1903" s="24" t="str">
        <v>なし</v>
      </c>
      <c r="G1903" s="24" t="s">
        <v>681</v>
      </c>
      <c r="H1903" s="24" t="s">
        <v>2633</v>
      </c>
      <c r="I1903" s="23" t="s">
        <v>2634</v>
      </c>
      <c r="J1903" s="23" t="s">
        <v>1861</v>
      </c>
      <c r="K1903" s="292">
        <v>2</v>
      </c>
    </row>
    <row r="1904" spans="1:11" ht="15" customHeight="1" x14ac:dyDescent="0.4">
      <c r="A1904" s="23" t="str">
        <v>腰椎分離すべり症</v>
      </c>
      <c r="B1904" s="23" t="str">
        <v>継続的に日常生活又は社会生活に相当な制限を受ける場合に限って、シート８とシート10</v>
      </c>
      <c r="C1904" s="24" t="str">
        <v>その他の障害</v>
      </c>
      <c r="D1904" s="24" t="str">
        <v>なし</v>
      </c>
      <c r="G1904" s="24" t="s">
        <v>682</v>
      </c>
      <c r="H1904" s="24" t="s">
        <v>2633</v>
      </c>
      <c r="I1904" s="23" t="s">
        <v>2634</v>
      </c>
      <c r="J1904" s="23" t="s">
        <v>1861</v>
      </c>
      <c r="K1904" s="292">
        <v>2</v>
      </c>
    </row>
    <row r="1905" spans="1:11" ht="15" customHeight="1" x14ac:dyDescent="0.4">
      <c r="A1905" s="23" t="str">
        <v>腰椎分離症</v>
      </c>
      <c r="B1905" s="23" t="str">
        <v>継続的に日常生活又は社会生活に相当な制限を受ける場合に限って、シート８とシート10</v>
      </c>
      <c r="C1905" s="24" t="str">
        <v>その他の障害</v>
      </c>
      <c r="D1905" s="24" t="str">
        <v>なし</v>
      </c>
      <c r="G1905" s="24" t="s">
        <v>683</v>
      </c>
      <c r="H1905" s="24" t="s">
        <v>2633</v>
      </c>
      <c r="I1905" s="23" t="s">
        <v>2634</v>
      </c>
      <c r="J1905" s="23" t="s">
        <v>1861</v>
      </c>
      <c r="K1905" s="292">
        <v>2</v>
      </c>
    </row>
    <row r="1906" spans="1:11" ht="15" customHeight="1" x14ac:dyDescent="0.4">
      <c r="A1906" s="23" t="str">
        <v>腰部ヘルニア</v>
      </c>
      <c r="B1906" s="23" t="str">
        <v>継続的に日常生活又は社会生活に相当な制限を受ける場合に限って、シート８とシート10</v>
      </c>
      <c r="C1906" s="24" t="str">
        <v>その他の障害</v>
      </c>
      <c r="D1906" s="24" t="str">
        <v>なし</v>
      </c>
      <c r="G1906" s="24" t="s">
        <v>684</v>
      </c>
      <c r="H1906" s="24" t="s">
        <v>2633</v>
      </c>
      <c r="I1906" s="23" t="s">
        <v>2634</v>
      </c>
      <c r="J1906" s="23" t="s">
        <v>1861</v>
      </c>
      <c r="K1906" s="292">
        <v>2</v>
      </c>
    </row>
    <row r="1907" spans="1:11" ht="15" customHeight="1" x14ac:dyDescent="0.4">
      <c r="A1907" s="23" t="str">
        <v>骨嚢腫</v>
      </c>
      <c r="B1907" s="23" t="str">
        <v>継続的に日常生活又は社会生活に相当な制限を受ける場合に限って、シート８とシート10</v>
      </c>
      <c r="C1907" s="24" t="str">
        <v>その他の障害</v>
      </c>
      <c r="D1907" s="24" t="str">
        <v>なし</v>
      </c>
      <c r="G1907" s="24" t="s">
        <v>691</v>
      </c>
      <c r="H1907" s="24" t="s">
        <v>2633</v>
      </c>
      <c r="I1907" s="23" t="s">
        <v>2634</v>
      </c>
      <c r="J1907" s="23" t="s">
        <v>1861</v>
      </c>
      <c r="K1907" s="292">
        <v>2</v>
      </c>
    </row>
    <row r="1908" spans="1:11" ht="15" customHeight="1" x14ac:dyDescent="0.4">
      <c r="A1908" s="23" t="str">
        <v>骨盤うっ血症候群</v>
      </c>
      <c r="B1908" s="23" t="str">
        <v>継続的に日常生活又は社会生活に相当な制限を受ける場合に限って、シート８とシート10</v>
      </c>
      <c r="C1908" s="24" t="str">
        <v>その他の障害</v>
      </c>
      <c r="D1908" s="24" t="str">
        <v>なし</v>
      </c>
      <c r="G1908" s="24" t="s">
        <v>692</v>
      </c>
      <c r="H1908" s="24" t="s">
        <v>2633</v>
      </c>
      <c r="I1908" s="23" t="s">
        <v>2634</v>
      </c>
      <c r="J1908" s="23" t="s">
        <v>1861</v>
      </c>
      <c r="K1908" s="292">
        <v>2</v>
      </c>
    </row>
    <row r="1909" spans="1:11" ht="15" customHeight="1" x14ac:dyDescent="0.4">
      <c r="A1909" s="23" t="str">
        <v>混合性頭痛</v>
      </c>
      <c r="B1909" s="23" t="str">
        <v>継続的に日常生活又は社会生活に相当な制限を受ける場合に限って、シート８とシート10</v>
      </c>
      <c r="C1909" s="24" t="str">
        <v>その他の障害</v>
      </c>
      <c r="D1909" s="24" t="str">
        <v>なし</v>
      </c>
      <c r="G1909" s="24" t="s">
        <v>695</v>
      </c>
      <c r="H1909" s="24" t="s">
        <v>2633</v>
      </c>
      <c r="I1909" s="23" t="s">
        <v>2634</v>
      </c>
      <c r="J1909" s="23" t="s">
        <v>1861</v>
      </c>
      <c r="K1909" s="292">
        <v>2</v>
      </c>
    </row>
    <row r="1910" spans="1:11" ht="15" customHeight="1" x14ac:dyDescent="0.4">
      <c r="A1910" s="23" t="str">
        <v>坐骨神経痛</v>
      </c>
      <c r="B1910" s="23" t="str">
        <v>継続的に日常生活又は社会生活に相当な制限を受ける場合に限って、シート８とシート10</v>
      </c>
      <c r="C1910" s="24" t="str">
        <v>その他の障害</v>
      </c>
      <c r="D1910" s="24" t="str">
        <v>なし</v>
      </c>
      <c r="G1910" s="24" t="s">
        <v>701</v>
      </c>
      <c r="H1910" s="24" t="s">
        <v>2633</v>
      </c>
      <c r="I1910" s="23" t="s">
        <v>2634</v>
      </c>
      <c r="J1910" s="23" t="s">
        <v>1861</v>
      </c>
      <c r="K1910" s="292">
        <v>2</v>
      </c>
    </row>
    <row r="1911" spans="1:11" ht="15" customHeight="1" x14ac:dyDescent="0.4">
      <c r="A1911" s="23" t="str">
        <v>三叉神経損傷</v>
      </c>
      <c r="B1911" s="23" t="str">
        <v>継続的に日常生活又は社会生活に相当な制限を受ける場合に限って、シート８とシート10</v>
      </c>
      <c r="C1911" s="24" t="str">
        <v>その他の障害</v>
      </c>
      <c r="D1911" s="24" t="str">
        <v>なし</v>
      </c>
      <c r="G1911" s="24" t="s">
        <v>705</v>
      </c>
      <c r="H1911" s="24" t="s">
        <v>2633</v>
      </c>
      <c r="I1911" s="23" t="s">
        <v>2634</v>
      </c>
      <c r="J1911" s="23" t="s">
        <v>1861</v>
      </c>
      <c r="K1911" s="292">
        <v>2</v>
      </c>
    </row>
    <row r="1912" spans="1:11" ht="15" customHeight="1" x14ac:dyDescent="0.4">
      <c r="A1912" s="23" t="str">
        <v>三叉神経痛</v>
      </c>
      <c r="B1912" s="23" t="str">
        <v>継続的に日常生活又は社会生活に相当な制限を受ける場合に限って、シート８とシート10</v>
      </c>
      <c r="C1912" s="24" t="str">
        <v>その他の障害</v>
      </c>
      <c r="D1912" s="24" t="str">
        <v>なし</v>
      </c>
      <c r="G1912" s="24" t="s">
        <v>706</v>
      </c>
      <c r="H1912" s="24" t="s">
        <v>2633</v>
      </c>
      <c r="I1912" s="23" t="s">
        <v>2634</v>
      </c>
      <c r="J1912" s="23" t="s">
        <v>1861</v>
      </c>
      <c r="K1912" s="292">
        <v>2</v>
      </c>
    </row>
    <row r="1913" spans="1:11" ht="15" customHeight="1" x14ac:dyDescent="0.4">
      <c r="A1913" s="23" t="str">
        <v>子宮筋腫</v>
      </c>
      <c r="B1913" s="23" t="str">
        <v>継続的に日常生活又は社会生活に相当な制限を受ける場合に限って、シート８とシート10</v>
      </c>
      <c r="C1913" s="24" t="str">
        <v>その他の障害</v>
      </c>
      <c r="D1913" s="24" t="str">
        <v>なし</v>
      </c>
      <c r="G1913" s="24" t="s">
        <v>713</v>
      </c>
      <c r="H1913" s="24" t="s">
        <v>2633</v>
      </c>
      <c r="I1913" s="23" t="s">
        <v>2634</v>
      </c>
      <c r="J1913" s="23" t="s">
        <v>1861</v>
      </c>
      <c r="K1913" s="292">
        <v>2</v>
      </c>
    </row>
    <row r="1914" spans="1:11" ht="15" customHeight="1" x14ac:dyDescent="0.4">
      <c r="A1914" s="23" t="str">
        <v>子宮内膜症</v>
      </c>
      <c r="B1914" s="23" t="str">
        <v>継続的に日常生活又は社会生活に相当な制限を受ける場合に限って、シート８とシート10</v>
      </c>
      <c r="C1914" s="24" t="str">
        <v>その他の障害</v>
      </c>
      <c r="D1914" s="24" t="str">
        <v>なし</v>
      </c>
      <c r="G1914" s="24" t="s">
        <v>715</v>
      </c>
      <c r="H1914" s="24" t="s">
        <v>2633</v>
      </c>
      <c r="I1914" s="24" t="s">
        <v>2634</v>
      </c>
      <c r="J1914" s="24" t="s">
        <v>1861</v>
      </c>
      <c r="K1914" s="292">
        <v>2</v>
      </c>
    </row>
    <row r="1915" spans="1:11" ht="15" customHeight="1" x14ac:dyDescent="0.4">
      <c r="A1915" s="23" t="str">
        <v>子宮内膜増殖症</v>
      </c>
      <c r="B1915" s="23" t="str">
        <v>継続的に日常生活又は社会生活に相当な制限を受ける場合に限って、シート８とシート10</v>
      </c>
      <c r="C1915" s="24" t="str">
        <v>その他の障害</v>
      </c>
      <c r="D1915" s="24" t="str">
        <v>なし</v>
      </c>
      <c r="G1915" s="24" t="s">
        <v>716</v>
      </c>
      <c r="H1915" s="24" t="s">
        <v>2633</v>
      </c>
      <c r="I1915" s="23" t="s">
        <v>2634</v>
      </c>
      <c r="J1915" s="23" t="s">
        <v>1861</v>
      </c>
      <c r="K1915" s="292">
        <v>2</v>
      </c>
    </row>
    <row r="1916" spans="1:11" ht="15" customHeight="1" x14ac:dyDescent="0.4">
      <c r="A1916" s="23" t="str">
        <v>視神経炎</v>
      </c>
      <c r="B1916" s="23" t="str">
        <v>継続的に日常生活又は社会生活に相当な制限を受ける場合に限って、シート８とシート10</v>
      </c>
      <c r="C1916" s="24" t="str">
        <v>その他の障害</v>
      </c>
      <c r="D1916" s="24" t="str">
        <v>なし</v>
      </c>
      <c r="G1916" s="24" t="s">
        <v>726</v>
      </c>
      <c r="H1916" s="24" t="s">
        <v>2633</v>
      </c>
      <c r="I1916" s="23" t="s">
        <v>2634</v>
      </c>
      <c r="J1916" s="23" t="s">
        <v>1861</v>
      </c>
      <c r="K1916" s="292">
        <v>2</v>
      </c>
    </row>
    <row r="1917" spans="1:11" ht="15" customHeight="1" x14ac:dyDescent="0.4">
      <c r="A1917" s="23" t="str">
        <v>視神経膠腫</v>
      </c>
      <c r="B1917" s="23" t="str">
        <v>継続的に日常生活又は社会生活に相当な制限を受ける場合に限って、シート８とシート10</v>
      </c>
      <c r="C1917" s="24" t="str">
        <v>その他の障害</v>
      </c>
      <c r="D1917" s="24" t="str">
        <v>なし</v>
      </c>
      <c r="G1917" s="24" t="s">
        <v>728</v>
      </c>
      <c r="H1917" s="24" t="s">
        <v>2633</v>
      </c>
      <c r="I1917" s="23" t="s">
        <v>2634</v>
      </c>
      <c r="J1917" s="23" t="s">
        <v>1861</v>
      </c>
      <c r="K1917" s="292">
        <v>2</v>
      </c>
    </row>
    <row r="1918" spans="1:11" ht="15" customHeight="1" x14ac:dyDescent="0.4">
      <c r="A1918" s="23" t="str">
        <v>持続性血尿</v>
      </c>
      <c r="B1918" s="23" t="str">
        <v>継続的に日常生活又は社会生活に相当な制限を受ける場合に限って、シート８とシート10</v>
      </c>
      <c r="C1918" s="24" t="str">
        <v>その他の障害</v>
      </c>
      <c r="D1918" s="24" t="str">
        <v>なし</v>
      </c>
      <c r="G1918" s="24" t="s">
        <v>731</v>
      </c>
      <c r="H1918" s="24" t="s">
        <v>2633</v>
      </c>
      <c r="I1918" s="23" t="s">
        <v>2634</v>
      </c>
      <c r="J1918" s="23" t="s">
        <v>1861</v>
      </c>
      <c r="K1918" s="292">
        <v>2</v>
      </c>
    </row>
    <row r="1919" spans="1:11" ht="15" customHeight="1" x14ac:dyDescent="0.4">
      <c r="A1919" s="23" t="str">
        <v>痔疾</v>
      </c>
      <c r="B1919" s="23" t="str">
        <v>継続的に日常生活又は社会生活に相当な制限を受ける場合に限って、シート８とシート10</v>
      </c>
      <c r="C1919" s="24" t="str">
        <v>その他の障害</v>
      </c>
      <c r="D1919" s="24" t="str">
        <v>なし</v>
      </c>
      <c r="G1919" s="24" t="s">
        <v>732</v>
      </c>
      <c r="H1919" s="24" t="s">
        <v>2633</v>
      </c>
      <c r="I1919" s="23" t="s">
        <v>2634</v>
      </c>
      <c r="J1919" s="23" t="s">
        <v>1861</v>
      </c>
      <c r="K1919" s="292">
        <v>2</v>
      </c>
    </row>
    <row r="1920" spans="1:11" ht="15" customHeight="1" x14ac:dyDescent="0.4">
      <c r="A1920" s="23" t="str">
        <v>耳介奇形</v>
      </c>
      <c r="B1920" s="23" t="str">
        <v>継続的に日常生活又は社会生活に相当な制限を受ける場合に限って、シート８とシート10</v>
      </c>
      <c r="C1920" s="24" t="str">
        <v>その他の障害</v>
      </c>
      <c r="D1920" s="24" t="str">
        <v>なし</v>
      </c>
      <c r="G1920" s="24" t="s">
        <v>734</v>
      </c>
      <c r="H1920" s="24" t="s">
        <v>2633</v>
      </c>
      <c r="I1920" s="23" t="s">
        <v>2634</v>
      </c>
      <c r="J1920" s="23" t="s">
        <v>1861</v>
      </c>
      <c r="K1920" s="292">
        <v>2</v>
      </c>
    </row>
    <row r="1921" spans="1:11" ht="15" customHeight="1" x14ac:dyDescent="0.4">
      <c r="A1921" s="23" t="str">
        <v>自然気胸</v>
      </c>
      <c r="B1921" s="23" t="str">
        <v>継続的に日常生活又は社会生活に相当な制限を受ける場合に限って、シート８とシート10</v>
      </c>
      <c r="C1921" s="24" t="str">
        <v>その他の障害</v>
      </c>
      <c r="D1921" s="24" t="str">
        <v>なし</v>
      </c>
      <c r="G1921" s="24" t="s">
        <v>753</v>
      </c>
      <c r="H1921" s="24" t="s">
        <v>2633</v>
      </c>
      <c r="I1921" s="23" t="s">
        <v>2634</v>
      </c>
      <c r="J1921" s="23" t="s">
        <v>1861</v>
      </c>
      <c r="K1921" s="292">
        <v>2</v>
      </c>
    </row>
    <row r="1922" spans="1:11" ht="15" customHeight="1" x14ac:dyDescent="0.4">
      <c r="A1922" s="23" t="str">
        <v>自律神経調節障害</v>
      </c>
      <c r="B1922" s="23" t="str">
        <v>継続的に日常生活又は社会生活に相当な制限を受ける場合に限って、シート８とシート10</v>
      </c>
      <c r="C1922" s="24" t="str">
        <v>その他の障害</v>
      </c>
      <c r="D1922" s="24" t="str">
        <v>なし</v>
      </c>
      <c r="G1922" s="24" t="s">
        <v>759</v>
      </c>
      <c r="H1922" s="24" t="s">
        <v>2633</v>
      </c>
      <c r="I1922" s="23" t="s">
        <v>2634</v>
      </c>
      <c r="J1922" s="23" t="s">
        <v>1861</v>
      </c>
      <c r="K1922" s="292">
        <v>2</v>
      </c>
    </row>
    <row r="1923" spans="1:11" ht="15" customHeight="1" x14ac:dyDescent="0.4">
      <c r="A1923" s="23" t="str">
        <v>斜頸</v>
      </c>
      <c r="B1923" s="23" t="str">
        <v>継続的に日常生活又は社会生活に相当な制限を受ける場合に限って、シート８とシート10</v>
      </c>
      <c r="C1923" s="24" t="str">
        <v>その他の障害</v>
      </c>
      <c r="D1923" s="24" t="str">
        <v>なし</v>
      </c>
      <c r="G1923" s="24" t="s">
        <v>762</v>
      </c>
      <c r="H1923" s="24" t="s">
        <v>2633</v>
      </c>
      <c r="I1923" s="23" t="s">
        <v>2634</v>
      </c>
      <c r="J1923" s="23" t="s">
        <v>1861</v>
      </c>
      <c r="K1923" s="292">
        <v>2</v>
      </c>
    </row>
    <row r="1924" spans="1:11" ht="15" customHeight="1" x14ac:dyDescent="0.4">
      <c r="A1924" s="23" t="str">
        <v>手拳足蹠多汗症</v>
      </c>
      <c r="B1924" s="23" t="str">
        <v>継続的に日常生活又は社会生活に相当な制限を受ける場合に限って、シート８とシート10</v>
      </c>
      <c r="C1924" s="24" t="str">
        <v>その他の障害</v>
      </c>
      <c r="D1924" s="24" t="str">
        <v>なし</v>
      </c>
      <c r="G1924" s="24" t="s">
        <v>767</v>
      </c>
      <c r="H1924" s="24" t="s">
        <v>2633</v>
      </c>
      <c r="I1924" s="23" t="s">
        <v>2634</v>
      </c>
      <c r="J1924" s="23" t="s">
        <v>1861</v>
      </c>
      <c r="K1924" s="292">
        <v>2</v>
      </c>
    </row>
    <row r="1925" spans="1:11" ht="15" customHeight="1" x14ac:dyDescent="0.4">
      <c r="A1925" s="23" t="str">
        <v>手根管症候群</v>
      </c>
      <c r="B1925" s="23" t="str">
        <v>継続的に日常生活又は社会生活に相当な制限を受ける場合に限って、シート８とシート10</v>
      </c>
      <c r="C1925" s="24" t="str">
        <v>その他の障害</v>
      </c>
      <c r="D1925" s="24" t="str">
        <v>なし</v>
      </c>
      <c r="G1925" s="24" t="s">
        <v>768</v>
      </c>
      <c r="H1925" s="24" t="s">
        <v>2633</v>
      </c>
      <c r="I1925" s="23" t="s">
        <v>2634</v>
      </c>
      <c r="J1925" s="23" t="s">
        <v>1861</v>
      </c>
      <c r="K1925" s="292">
        <v>2</v>
      </c>
    </row>
    <row r="1926" spans="1:11" ht="15" customHeight="1" x14ac:dyDescent="0.4">
      <c r="A1926" s="23" t="str">
        <v>重症型機能性月経困難症</v>
      </c>
      <c r="B1926" s="23" t="str">
        <v>継続的に日常生活又は社会生活に相当な制限を受ける場合に限って、シート８とシート10</v>
      </c>
      <c r="C1926" s="24" t="str">
        <v>その他の障害</v>
      </c>
      <c r="D1926" s="24" t="str">
        <v>なし</v>
      </c>
      <c r="G1926" s="24" t="s">
        <v>781</v>
      </c>
      <c r="H1926" s="24" t="s">
        <v>2633</v>
      </c>
      <c r="I1926" s="23" t="s">
        <v>2634</v>
      </c>
      <c r="J1926" s="23" t="s">
        <v>1861</v>
      </c>
      <c r="K1926" s="292">
        <v>2</v>
      </c>
    </row>
    <row r="1927" spans="1:11" ht="15" customHeight="1" x14ac:dyDescent="0.4">
      <c r="A1927" s="23" t="str">
        <v>小児乾燥型湿疹</v>
      </c>
      <c r="B1927" s="23" t="str">
        <v>継続的に日常生活又は社会生活に相当な制限を受ける場合に限って、シート８とシート10</v>
      </c>
      <c r="C1927" s="24" t="str">
        <v>その他の障害</v>
      </c>
      <c r="D1927" s="24" t="str">
        <v>なし</v>
      </c>
      <c r="G1927" s="24" t="s">
        <v>792</v>
      </c>
      <c r="H1927" s="24" t="s">
        <v>2633</v>
      </c>
      <c r="I1927" s="23" t="s">
        <v>2634</v>
      </c>
      <c r="J1927" s="23" t="s">
        <v>1861</v>
      </c>
      <c r="K1927" s="292">
        <v>2</v>
      </c>
    </row>
    <row r="1928" spans="1:11" ht="15" customHeight="1" x14ac:dyDescent="0.4">
      <c r="A1928" s="23" t="str">
        <v>小児期発症流暢障害（吃音）</v>
      </c>
      <c r="B1928" s="23" t="str">
        <v>継続的に日常生活又は社会生活に相当な制限を受ける場合に限って、シート８とシート10</v>
      </c>
      <c r="C1928" s="24" t="str">
        <v>その他の障害</v>
      </c>
      <c r="D1928" s="24" t="str">
        <v>なし</v>
      </c>
      <c r="G1928" s="24" t="s">
        <v>793</v>
      </c>
      <c r="H1928" s="24" t="s">
        <v>2633</v>
      </c>
      <c r="I1928" s="23" t="s">
        <v>2634</v>
      </c>
      <c r="J1928" s="23" t="s">
        <v>1861</v>
      </c>
      <c r="K1928" s="292">
        <v>2</v>
      </c>
    </row>
    <row r="1929" spans="1:11" ht="15" customHeight="1" x14ac:dyDescent="0.4">
      <c r="A1929" s="23" t="str">
        <v>耳孔閉鎖</v>
      </c>
      <c r="B1929" s="23" t="str">
        <v>継続的に日常生活又は社会生活に相当な制限を受ける場合に限って、シート８とシート10</v>
      </c>
      <c r="C1929" s="24" t="str">
        <v>その他の障害</v>
      </c>
      <c r="D1929" s="24" t="str">
        <v>なし</v>
      </c>
      <c r="G1929" s="24" t="s">
        <v>735</v>
      </c>
      <c r="H1929" s="24" t="s">
        <v>2633</v>
      </c>
      <c r="I1929" s="24" t="s">
        <v>2634</v>
      </c>
      <c r="J1929" s="24" t="s">
        <v>1861</v>
      </c>
      <c r="K1929" s="292">
        <v>2</v>
      </c>
    </row>
    <row r="1930" spans="1:11" ht="15" customHeight="1" x14ac:dyDescent="0.4">
      <c r="A1930" s="23" t="str">
        <v>掌蹠膿疱症</v>
      </c>
      <c r="B1930" s="23" t="str">
        <v>継続的に日常生活又は社会生活に相当な制限を受ける場合に限って、シート８とシート10</v>
      </c>
      <c r="C1930" s="24" t="str">
        <v>その他の障害</v>
      </c>
      <c r="D1930" s="24" t="str">
        <v>なし</v>
      </c>
      <c r="G1930" s="24" t="s">
        <v>799</v>
      </c>
      <c r="H1930" s="24" t="s">
        <v>2633</v>
      </c>
      <c r="I1930" s="23" t="s">
        <v>2634</v>
      </c>
      <c r="J1930" s="23" t="s">
        <v>1861</v>
      </c>
      <c r="K1930" s="292">
        <v>2</v>
      </c>
    </row>
    <row r="1931" spans="1:11" ht="15" customHeight="1" x14ac:dyDescent="0.4">
      <c r="A1931" s="23" t="str">
        <v>上顎低形成</v>
      </c>
      <c r="B1931" s="23" t="str">
        <v>継続的に日常生活又は社会生活に相当な制限を受ける場合に限って、シート８とシート10</v>
      </c>
      <c r="C1931" s="24" t="str">
        <v>その他の障害</v>
      </c>
      <c r="D1931" s="24" t="str">
        <v>なし</v>
      </c>
      <c r="G1931" s="24" t="s">
        <v>805</v>
      </c>
      <c r="H1931" s="24" t="s">
        <v>2633</v>
      </c>
      <c r="I1931" s="23" t="s">
        <v>2634</v>
      </c>
      <c r="J1931" s="23" t="s">
        <v>1861</v>
      </c>
      <c r="K1931" s="292">
        <v>2</v>
      </c>
    </row>
    <row r="1932" spans="1:11" ht="15" customHeight="1" x14ac:dyDescent="0.4">
      <c r="A1932" s="23" t="str">
        <v>唇顎口蓋裂</v>
      </c>
      <c r="B1932" s="23" t="str">
        <v>継続的に日常生活又は社会生活に相当な制限を受ける場合に限って、シート８とシート10</v>
      </c>
      <c r="C1932" s="24" t="str">
        <v>その他の障害</v>
      </c>
      <c r="D1932" s="24" t="str">
        <v>なし</v>
      </c>
      <c r="G1932" s="24" t="s">
        <v>821</v>
      </c>
      <c r="H1932" s="24" t="s">
        <v>2633</v>
      </c>
      <c r="I1932" s="23" t="s">
        <v>2634</v>
      </c>
      <c r="J1932" s="23" t="s">
        <v>1861</v>
      </c>
      <c r="K1932" s="292">
        <v>2</v>
      </c>
    </row>
    <row r="1933" spans="1:11" ht="15" customHeight="1" x14ac:dyDescent="0.4">
      <c r="A1933" s="23" t="str">
        <v>振戦</v>
      </c>
      <c r="B1933" s="23" t="str">
        <v>継続的に日常生活又は社会生活に相当な制限を受ける場合に限って、シート８とシート10</v>
      </c>
      <c r="C1933" s="24" t="str">
        <v>その他の障害</v>
      </c>
      <c r="D1933" s="24" t="str">
        <v>なし</v>
      </c>
      <c r="G1933" s="24" t="s">
        <v>842</v>
      </c>
      <c r="H1933" s="24" t="s">
        <v>2633</v>
      </c>
      <c r="I1933" s="23" t="s">
        <v>2634</v>
      </c>
      <c r="J1933" s="23" t="s">
        <v>1861</v>
      </c>
      <c r="K1933" s="292">
        <v>2</v>
      </c>
    </row>
    <row r="1934" spans="1:11" ht="15" customHeight="1" x14ac:dyDescent="0.4">
      <c r="A1934" s="23" t="str">
        <v>新生児鼠経ヘルニア</v>
      </c>
      <c r="B1934" s="23" t="str">
        <v>継続的に日常生活又は社会生活に相当な制限を受ける場合に限って、シート８とシート10</v>
      </c>
      <c r="C1934" s="24" t="str">
        <v>その他の障害</v>
      </c>
      <c r="D1934" s="24" t="str">
        <v>なし</v>
      </c>
      <c r="G1934" s="24" t="s">
        <v>844</v>
      </c>
      <c r="H1934" s="24" t="s">
        <v>2633</v>
      </c>
      <c r="I1934" s="23" t="s">
        <v>2634</v>
      </c>
      <c r="J1934" s="23" t="s">
        <v>1861</v>
      </c>
      <c r="K1934" s="292">
        <v>2</v>
      </c>
    </row>
    <row r="1935" spans="1:11" ht="15" customHeight="1" x14ac:dyDescent="0.4">
      <c r="A1935" s="23" t="str">
        <v>小耳症</v>
      </c>
      <c r="B1935" s="23" t="str">
        <v>継続的に日常生活又は社会生活に相当な制限を受ける場合に限って、シート８とシート10</v>
      </c>
      <c r="C1935" s="24" t="str">
        <v>その他の障害</v>
      </c>
      <c r="D1935" s="24" t="str">
        <v>なし</v>
      </c>
      <c r="G1935" s="24" t="s">
        <v>797</v>
      </c>
      <c r="H1935" s="24" t="s">
        <v>2633</v>
      </c>
      <c r="I1935" s="23" t="s">
        <v>2634</v>
      </c>
      <c r="J1935" s="23" t="s">
        <v>1861</v>
      </c>
      <c r="K1935" s="292">
        <v>2</v>
      </c>
    </row>
    <row r="1936" spans="1:11" ht="15" customHeight="1" x14ac:dyDescent="0.4">
      <c r="A1936" s="23" t="str">
        <v>真性赤血球増加症</v>
      </c>
      <c r="B1936" s="23" t="str">
        <v>継続的に日常生活又は社会生活に相当な制限を受ける場合に限って、シート８とシート10</v>
      </c>
      <c r="C1936" s="24" t="str">
        <v>その他の障害</v>
      </c>
      <c r="D1936" s="24" t="str">
        <v>なし</v>
      </c>
      <c r="G1936" s="24" t="s">
        <v>846</v>
      </c>
      <c r="H1936" s="24" t="s">
        <v>2633</v>
      </c>
      <c r="I1936" s="23" t="s">
        <v>2634</v>
      </c>
      <c r="J1936" s="23" t="s">
        <v>1861</v>
      </c>
      <c r="K1936" s="292">
        <v>2</v>
      </c>
    </row>
    <row r="1937" spans="1:11" ht="15" customHeight="1" x14ac:dyDescent="0.4">
      <c r="A1937" s="23" t="str">
        <v>神経因性膀胱</v>
      </c>
      <c r="B1937" s="23" t="str">
        <v>継続的に日常生活又は社会生活に相当な制限を受ける場合に限って、シート８とシート10</v>
      </c>
      <c r="C1937" s="24" t="str">
        <v>その他の障害</v>
      </c>
      <c r="D1937" s="24" t="str">
        <v>なし</v>
      </c>
      <c r="G1937" s="24" t="s">
        <v>849</v>
      </c>
      <c r="H1937" s="24" t="s">
        <v>2633</v>
      </c>
      <c r="I1937" s="23" t="s">
        <v>2634</v>
      </c>
      <c r="J1937" s="23" t="s">
        <v>1861</v>
      </c>
      <c r="K1937" s="292">
        <v>2</v>
      </c>
    </row>
    <row r="1938" spans="1:11" ht="15" customHeight="1" x14ac:dyDescent="0.4">
      <c r="A1938" s="23" t="str">
        <v>神経調節失神</v>
      </c>
      <c r="B1938" s="23" t="str">
        <v>継続的に日常生活又は社会生活に相当な制限を受ける場合に限って、シート８とシート10</v>
      </c>
      <c r="C1938" s="24" t="str">
        <v>その他の障害</v>
      </c>
      <c r="D1938" s="24" t="str">
        <v>なし</v>
      </c>
      <c r="G1938" s="24" t="s">
        <v>867</v>
      </c>
      <c r="H1938" s="24" t="s">
        <v>2633</v>
      </c>
      <c r="I1938" s="23" t="s">
        <v>2634</v>
      </c>
      <c r="J1938" s="23" t="s">
        <v>1861</v>
      </c>
      <c r="K1938" s="292">
        <v>2</v>
      </c>
    </row>
    <row r="1939" spans="1:11" ht="15" customHeight="1" x14ac:dyDescent="0.4">
      <c r="A1939" s="23" t="str">
        <v>神経調節性失神</v>
      </c>
      <c r="B1939" s="23" t="str">
        <v>継続的に日常生活又は社会生活に相当な制限を受ける場合に限って、シート８とシート10</v>
      </c>
      <c r="C1939" s="24" t="str">
        <v>その他の障害</v>
      </c>
      <c r="D1939" s="24" t="str">
        <v>なし</v>
      </c>
      <c r="G1939" s="24" t="s">
        <v>868</v>
      </c>
      <c r="H1939" s="24" t="s">
        <v>2633</v>
      </c>
      <c r="I1939" s="23" t="s">
        <v>2634</v>
      </c>
      <c r="J1939" s="23" t="s">
        <v>1861</v>
      </c>
      <c r="K1939" s="292">
        <v>2</v>
      </c>
    </row>
    <row r="1940" spans="1:11" ht="15" customHeight="1" x14ac:dyDescent="0.4">
      <c r="A1940" s="23" t="str">
        <v>神経調節性疾患</v>
      </c>
      <c r="B1940" s="23" t="str">
        <v>継続的に日常生活又は社会生活に相当な制限を受ける場合に限って、シート８とシート10</v>
      </c>
      <c r="C1940" s="24" t="str">
        <v>その他の障害</v>
      </c>
      <c r="D1940" s="24" t="str">
        <v>なし</v>
      </c>
      <c r="G1940" s="24" t="s">
        <v>869</v>
      </c>
      <c r="H1940" s="24" t="s">
        <v>2633</v>
      </c>
      <c r="I1940" s="23" t="s">
        <v>2634</v>
      </c>
      <c r="J1940" s="23" t="s">
        <v>1861</v>
      </c>
      <c r="K1940" s="292">
        <v>2</v>
      </c>
    </row>
    <row r="1941" spans="1:11" ht="15" customHeight="1" x14ac:dyDescent="0.4">
      <c r="A1941" s="23" t="str">
        <v>尋常性乾癬</v>
      </c>
      <c r="B1941" s="23" t="str">
        <v>継続的に日常生活又は社会生活に相当な制限を受ける場合に限って、シート８とシート10</v>
      </c>
      <c r="C1941" s="24" t="str">
        <v>その他の障害</v>
      </c>
      <c r="D1941" s="24" t="str">
        <v>なし</v>
      </c>
      <c r="G1941" s="24" t="s">
        <v>881</v>
      </c>
      <c r="H1941" s="24" t="s">
        <v>2633</v>
      </c>
      <c r="I1941" s="23" t="s">
        <v>2634</v>
      </c>
      <c r="J1941" s="23" t="s">
        <v>1861</v>
      </c>
      <c r="K1941" s="292">
        <v>2</v>
      </c>
    </row>
    <row r="1942" spans="1:11" ht="15" customHeight="1" x14ac:dyDescent="0.4">
      <c r="A1942" s="23" t="str">
        <v>尋常性白斑病</v>
      </c>
      <c r="B1942" s="23" t="str">
        <v>継続的に日常生活又は社会生活に相当な制限を受ける場合に限って、シート８とシート10</v>
      </c>
      <c r="C1942" s="24" t="str">
        <v>その他の障害</v>
      </c>
      <c r="D1942" s="24" t="str">
        <v>なし</v>
      </c>
      <c r="G1942" s="24" t="s">
        <v>882</v>
      </c>
      <c r="H1942" s="24" t="s">
        <v>2633</v>
      </c>
      <c r="I1942" s="23" t="s">
        <v>2634</v>
      </c>
      <c r="J1942" s="23" t="s">
        <v>1861</v>
      </c>
      <c r="K1942" s="292">
        <v>2</v>
      </c>
    </row>
    <row r="1943" spans="1:11" ht="15" customHeight="1" x14ac:dyDescent="0.4">
      <c r="A1943" s="23" t="str">
        <v>生理前症候群</v>
      </c>
      <c r="B1943" s="23" t="str">
        <v>継続的に日常生活又は社会生活に相当な制限を受ける場合に限って、シート８とシート10</v>
      </c>
      <c r="C1943" s="24" t="str">
        <v>その他の障害</v>
      </c>
      <c r="D1943" s="24" t="str">
        <v>なし</v>
      </c>
      <c r="G1943" s="24" t="s">
        <v>907</v>
      </c>
      <c r="H1943" s="24" t="s">
        <v>2633</v>
      </c>
      <c r="I1943" s="23" t="s">
        <v>2634</v>
      </c>
      <c r="J1943" s="23" t="s">
        <v>1861</v>
      </c>
      <c r="K1943" s="292">
        <v>2</v>
      </c>
    </row>
    <row r="1944" spans="1:11" ht="15" customHeight="1" x14ac:dyDescent="0.4">
      <c r="A1944" s="23" t="str">
        <v>生理痛</v>
      </c>
      <c r="B1944" s="23" t="str">
        <v>継続的に日常生活又は社会生活に相当な制限を受ける場合に限って、シート８とシート10</v>
      </c>
      <c r="C1944" s="24" t="str">
        <v>その他の障害</v>
      </c>
      <c r="D1944" s="24" t="str">
        <v>なし</v>
      </c>
      <c r="G1944" s="24" t="s">
        <v>908</v>
      </c>
      <c r="H1944" s="24" t="s">
        <v>2633</v>
      </c>
      <c r="I1944" s="23" t="s">
        <v>2634</v>
      </c>
      <c r="J1944" s="23" t="s">
        <v>1861</v>
      </c>
      <c r="K1944" s="292">
        <v>2</v>
      </c>
    </row>
    <row r="1945" spans="1:11" ht="15" customHeight="1" x14ac:dyDescent="0.4">
      <c r="A1945" s="23" t="str">
        <v>声帯麻痺</v>
      </c>
      <c r="B1945" s="23" t="str">
        <v>継続的に日常生活又は社会生活に相当な制限を受ける場合に限って、シート８とシート10</v>
      </c>
      <c r="C1945" s="24" t="str">
        <v>その他の障害</v>
      </c>
      <c r="D1945" s="24" t="str">
        <v>なし</v>
      </c>
      <c r="G1945" s="24" t="s">
        <v>2668</v>
      </c>
      <c r="H1945" s="24" t="s">
        <v>2633</v>
      </c>
      <c r="I1945" s="23" t="s">
        <v>2634</v>
      </c>
      <c r="J1945" s="23" t="s">
        <v>1861</v>
      </c>
      <c r="K1945" s="292">
        <v>2</v>
      </c>
    </row>
    <row r="1946" spans="1:11" ht="15" customHeight="1" x14ac:dyDescent="0.4">
      <c r="A1946" s="23" t="str">
        <v>脊椎ヘルニア</v>
      </c>
      <c r="B1946" s="23" t="str">
        <v>継続的に日常生活又は社会生活に相当な制限を受ける場合に限って、シート８とシート10</v>
      </c>
      <c r="C1946" s="24" t="str">
        <v>その他の障害</v>
      </c>
      <c r="D1946" s="24" t="str">
        <v>なし</v>
      </c>
      <c r="G1946" s="24" t="s">
        <v>928</v>
      </c>
      <c r="H1946" s="24" t="s">
        <v>2633</v>
      </c>
      <c r="I1946" s="23" t="s">
        <v>2634</v>
      </c>
      <c r="J1946" s="23" t="s">
        <v>1861</v>
      </c>
      <c r="K1946" s="292">
        <v>2</v>
      </c>
    </row>
    <row r="1947" spans="1:11" ht="15" customHeight="1" x14ac:dyDescent="0.4">
      <c r="A1947" s="23" t="str">
        <v>脊柱後彎症</v>
      </c>
      <c r="B1947" s="23" t="str">
        <v>継続的に日常生活又は社会生活に相当な制限を受ける場合に限って、シート８とシート10</v>
      </c>
      <c r="C1947" s="24" t="str">
        <v>その他の障害</v>
      </c>
      <c r="D1947" s="24" t="str">
        <v>なし</v>
      </c>
      <c r="G1947" s="24" t="s">
        <v>2669</v>
      </c>
      <c r="H1947" s="24" t="s">
        <v>2633</v>
      </c>
      <c r="I1947" s="23" t="s">
        <v>2634</v>
      </c>
      <c r="J1947" s="23" t="s">
        <v>1861</v>
      </c>
      <c r="K1947" s="292">
        <v>2</v>
      </c>
    </row>
    <row r="1948" spans="1:11" ht="15" customHeight="1" x14ac:dyDescent="0.4">
      <c r="A1948" s="23" t="str">
        <v>脊柱後弯症</v>
      </c>
      <c r="B1948" s="23" t="str">
        <v>継続的に日常生活又は社会生活に相当な制限を受ける場合に限って、シート８とシート10</v>
      </c>
      <c r="C1948" s="24" t="str">
        <v>その他の障害</v>
      </c>
      <c r="D1948" s="24" t="str">
        <v>なし</v>
      </c>
      <c r="G1948" s="24" t="s">
        <v>2670</v>
      </c>
      <c r="H1948" s="24" t="s">
        <v>2633</v>
      </c>
      <c r="I1948" s="23" t="s">
        <v>2634</v>
      </c>
      <c r="J1948" s="23" t="s">
        <v>1861</v>
      </c>
      <c r="K1948" s="292">
        <v>2</v>
      </c>
    </row>
    <row r="1949" spans="1:11" ht="15" customHeight="1" x14ac:dyDescent="0.4">
      <c r="A1949" s="23" t="str">
        <v>脊柱後湾症</v>
      </c>
      <c r="B1949" s="23" t="str">
        <v>継続的に日常生活又は社会生活に相当な制限を受ける場合に限って、シート８とシート10</v>
      </c>
      <c r="C1949" s="24" t="str">
        <v>その他の障害</v>
      </c>
      <c r="D1949" s="24" t="str">
        <v>なし</v>
      </c>
      <c r="G1949" s="24" t="s">
        <v>2671</v>
      </c>
      <c r="H1949" s="24" t="s">
        <v>2633</v>
      </c>
      <c r="I1949" s="23" t="s">
        <v>2634</v>
      </c>
      <c r="J1949" s="23" t="s">
        <v>1861</v>
      </c>
      <c r="K1949" s="292">
        <v>2</v>
      </c>
    </row>
    <row r="1950" spans="1:11" ht="15" customHeight="1" x14ac:dyDescent="0.4">
      <c r="A1950" s="23" t="str">
        <v>脊椎後彎症</v>
      </c>
      <c r="B1950" s="23" t="str">
        <v>継続的に日常生活又は社会生活に相当な制限を受ける場合に限って、シート８とシート10</v>
      </c>
      <c r="C1950" s="24" t="str">
        <v>その他の障害</v>
      </c>
      <c r="D1950" s="24" t="str">
        <v>なし</v>
      </c>
      <c r="G1950" s="24" t="s">
        <v>2672</v>
      </c>
      <c r="H1950" s="24" t="s">
        <v>2633</v>
      </c>
      <c r="I1950" s="23" t="s">
        <v>2634</v>
      </c>
      <c r="J1950" s="23" t="s">
        <v>1861</v>
      </c>
      <c r="K1950" s="292">
        <v>2</v>
      </c>
    </row>
    <row r="1951" spans="1:11" ht="15" customHeight="1" x14ac:dyDescent="0.4">
      <c r="A1951" s="23" t="str">
        <v>脊椎後弯症</v>
      </c>
      <c r="B1951" s="23" t="str">
        <v>継続的に日常生活又は社会生活に相当な制限を受ける場合に限って、シート８とシート10</v>
      </c>
      <c r="C1951" s="24" t="str">
        <v>その他の障害</v>
      </c>
      <c r="D1951" s="24" t="str">
        <v>なし</v>
      </c>
      <c r="G1951" s="24" t="s">
        <v>2673</v>
      </c>
      <c r="H1951" s="24" t="s">
        <v>2633</v>
      </c>
      <c r="I1951" s="23" t="s">
        <v>2634</v>
      </c>
      <c r="J1951" s="23" t="s">
        <v>1861</v>
      </c>
      <c r="K1951" s="292">
        <v>2</v>
      </c>
    </row>
    <row r="1952" spans="1:11" ht="15" customHeight="1" x14ac:dyDescent="0.4">
      <c r="A1952" s="23" t="str">
        <v>脊椎後湾症</v>
      </c>
      <c r="B1952" s="23" t="str">
        <v>継続的に日常生活又は社会生活に相当な制限を受ける場合に限って、シート８とシート10</v>
      </c>
      <c r="C1952" s="24" t="str">
        <v>その他の障害</v>
      </c>
      <c r="D1952" s="24" t="str">
        <v>なし</v>
      </c>
      <c r="G1952" s="24" t="s">
        <v>2674</v>
      </c>
      <c r="H1952" s="24" t="s">
        <v>2633</v>
      </c>
      <c r="I1952" s="23" t="s">
        <v>2634</v>
      </c>
      <c r="J1952" s="23" t="s">
        <v>1861</v>
      </c>
      <c r="K1952" s="292">
        <v>2</v>
      </c>
    </row>
    <row r="1953" spans="1:11" ht="15" customHeight="1" x14ac:dyDescent="0.4">
      <c r="A1953" s="23" t="str">
        <v>脊椎分離症</v>
      </c>
      <c r="B1953" s="23" t="str">
        <v>継続的に日常生活又は社会生活に相当な制限を受ける場合に限って、シート８とシート10</v>
      </c>
      <c r="C1953" s="24" t="str">
        <v>その他の障害</v>
      </c>
      <c r="D1953" s="24" t="str">
        <v>なし</v>
      </c>
      <c r="G1953" s="24" t="s">
        <v>929</v>
      </c>
      <c r="H1953" s="24" t="s">
        <v>2633</v>
      </c>
      <c r="I1953" s="23" t="s">
        <v>2634</v>
      </c>
      <c r="J1953" s="23" t="s">
        <v>1861</v>
      </c>
      <c r="K1953" s="292">
        <v>2</v>
      </c>
    </row>
    <row r="1954" spans="1:11" ht="15" customHeight="1" x14ac:dyDescent="0.4">
      <c r="A1954" s="23" t="str">
        <v>舌因神経痛</v>
      </c>
      <c r="B1954" s="23" t="str">
        <v>継続的に日常生活又は社会生活に相当な制限を受ける場合に限って、シート８とシート10</v>
      </c>
      <c r="C1954" s="24" t="str">
        <v>その他の障害</v>
      </c>
      <c r="D1954" s="24" t="str">
        <v>なし</v>
      </c>
      <c r="G1954" s="24" t="s">
        <v>932</v>
      </c>
      <c r="H1954" s="24" t="s">
        <v>2633</v>
      </c>
      <c r="I1954" s="23" t="s">
        <v>2634</v>
      </c>
      <c r="J1954" s="23" t="s">
        <v>1861</v>
      </c>
      <c r="K1954" s="292">
        <v>2</v>
      </c>
    </row>
    <row r="1955" spans="1:11" ht="15" customHeight="1" x14ac:dyDescent="0.4">
      <c r="A1955" s="23" t="str">
        <v>舌腫瘤</v>
      </c>
      <c r="B1955" s="23" t="str">
        <v>継続的に日常生活又は社会生活に相当な制限を受ける場合に限って、シート８とシート10</v>
      </c>
      <c r="C1955" s="24" t="str">
        <v>その他の障害</v>
      </c>
      <c r="D1955" s="24" t="str">
        <v>なし</v>
      </c>
      <c r="G1955" s="24" t="s">
        <v>933</v>
      </c>
      <c r="H1955" s="24" t="s">
        <v>2633</v>
      </c>
      <c r="I1955" s="23" t="s">
        <v>2634</v>
      </c>
      <c r="J1955" s="23" t="s">
        <v>1861</v>
      </c>
      <c r="K1955" s="292">
        <v>2</v>
      </c>
    </row>
    <row r="1956" spans="1:11" ht="15" customHeight="1" x14ac:dyDescent="0.4">
      <c r="A1956" s="23" t="str">
        <v>仙骨関節痛</v>
      </c>
      <c r="B1956" s="23" t="str">
        <v>継続的に日常生活又は社会生活に相当な制限を受ける場合に限って、シート８とシート10</v>
      </c>
      <c r="C1956" s="24" t="str">
        <v>その他の障害</v>
      </c>
      <c r="D1956" s="24" t="str">
        <v>なし</v>
      </c>
      <c r="G1956" s="24" t="s">
        <v>934</v>
      </c>
      <c r="H1956" s="24" t="s">
        <v>2633</v>
      </c>
      <c r="I1956" s="23" t="s">
        <v>2634</v>
      </c>
      <c r="J1956" s="23" t="s">
        <v>1861</v>
      </c>
      <c r="K1956" s="292">
        <v>2</v>
      </c>
    </row>
    <row r="1957" spans="1:11" ht="15" customHeight="1" x14ac:dyDescent="0.4">
      <c r="A1957" s="23" t="str">
        <v>仙腸関節炎</v>
      </c>
      <c r="B1957" s="23" t="str">
        <v>継続的に日常生活又は社会生活に相当な制限を受ける場合に限って、シート８とシート10</v>
      </c>
      <c r="C1957" s="24" t="str">
        <v>その他の障害</v>
      </c>
      <c r="D1957" s="24" t="str">
        <v>なし</v>
      </c>
      <c r="G1957" s="24" t="s">
        <v>1875</v>
      </c>
      <c r="H1957" s="24" t="s">
        <v>2633</v>
      </c>
      <c r="I1957" s="23" t="s">
        <v>2634</v>
      </c>
      <c r="J1957" s="23" t="s">
        <v>1861</v>
      </c>
      <c r="K1957" s="292">
        <v>2</v>
      </c>
    </row>
    <row r="1958" spans="1:11" ht="15" customHeight="1" x14ac:dyDescent="0.4">
      <c r="A1958" s="23" t="str">
        <v>仙腸関節障害</v>
      </c>
      <c r="B1958" s="23" t="str">
        <v>継続的に日常生活又は社会生活に相当な制限を受ける場合に限って、シート８とシート10</v>
      </c>
      <c r="C1958" s="24" t="str">
        <v>その他の障害</v>
      </c>
      <c r="D1958" s="24" t="str">
        <v>なし</v>
      </c>
      <c r="G1958" s="24" t="s">
        <v>1876</v>
      </c>
      <c r="H1958" s="24" t="s">
        <v>2633</v>
      </c>
      <c r="I1958" s="23" t="s">
        <v>2634</v>
      </c>
      <c r="J1958" s="23" t="s">
        <v>1861</v>
      </c>
      <c r="K1958" s="292">
        <v>2</v>
      </c>
    </row>
    <row r="1959" spans="1:11" ht="15" customHeight="1" x14ac:dyDescent="0.4">
      <c r="A1959" s="23" t="str">
        <v>仙腸関節症</v>
      </c>
      <c r="B1959" s="23" t="str">
        <v>継続的に日常生活又は社会生活に相当な制限を受ける場合に限って、シート８とシート10</v>
      </c>
      <c r="C1959" s="24" t="str">
        <v>その他の障害</v>
      </c>
      <c r="D1959" s="24" t="str">
        <v>なし</v>
      </c>
      <c r="G1959" s="24" t="s">
        <v>935</v>
      </c>
      <c r="H1959" s="24" t="s">
        <v>2633</v>
      </c>
      <c r="I1959" s="23" t="s">
        <v>2634</v>
      </c>
      <c r="J1959" s="23" t="s">
        <v>1861</v>
      </c>
      <c r="K1959" s="292">
        <v>2</v>
      </c>
    </row>
    <row r="1960" spans="1:11" ht="15" customHeight="1" x14ac:dyDescent="0.4">
      <c r="A1960" s="23" t="str">
        <v>先天性ジュアン症候群</v>
      </c>
      <c r="B1960" s="23" t="str">
        <v>継続的に日常生活又は社会生活に相当な制限を受ける場合に限って、シート８とシート10</v>
      </c>
      <c r="C1960" s="24" t="str">
        <v>その他の障害</v>
      </c>
      <c r="D1960" s="24" t="str">
        <v>なし</v>
      </c>
      <c r="G1960" s="24" t="s">
        <v>943</v>
      </c>
      <c r="H1960" s="24" t="s">
        <v>2633</v>
      </c>
      <c r="I1960" s="23" t="s">
        <v>2634</v>
      </c>
      <c r="J1960" s="23" t="s">
        <v>1861</v>
      </c>
      <c r="K1960" s="292">
        <v>2</v>
      </c>
    </row>
    <row r="1961" spans="1:11" ht="15" customHeight="1" x14ac:dyDescent="0.4">
      <c r="A1961" s="23" t="str">
        <v>先天性眼振</v>
      </c>
      <c r="B1961" s="23" t="str">
        <v>継続的に日常生活又は社会生活に相当な制限を受ける場合に限って、シート８とシート10</v>
      </c>
      <c r="C1961" s="24" t="str">
        <v>その他の障害</v>
      </c>
      <c r="D1961" s="24" t="str">
        <v>なし</v>
      </c>
      <c r="G1961" s="24" t="s">
        <v>956</v>
      </c>
      <c r="H1961" s="24" t="s">
        <v>2633</v>
      </c>
      <c r="I1961" s="23" t="s">
        <v>2634</v>
      </c>
      <c r="J1961" s="23" t="s">
        <v>1861</v>
      </c>
      <c r="K1961" s="292">
        <v>2</v>
      </c>
    </row>
    <row r="1962" spans="1:11" ht="15" customHeight="1" x14ac:dyDescent="0.4">
      <c r="A1962" s="23" t="str">
        <v>先天性気管支閉鎖症</v>
      </c>
      <c r="B1962" s="23" t="str">
        <v>継続的に日常生活又は社会生活に相当な制限を受ける場合に限って、シート８とシート10</v>
      </c>
      <c r="C1962" s="24" t="str">
        <v>その他の障害</v>
      </c>
      <c r="D1962" s="24" t="str">
        <v>なし</v>
      </c>
      <c r="G1962" s="24" t="s">
        <v>957</v>
      </c>
      <c r="H1962" s="24" t="s">
        <v>2633</v>
      </c>
      <c r="I1962" s="23" t="s">
        <v>2634</v>
      </c>
      <c r="J1962" s="23" t="s">
        <v>1861</v>
      </c>
      <c r="K1962" s="292">
        <v>2</v>
      </c>
    </row>
    <row r="1963" spans="1:11" ht="15" customHeight="1" x14ac:dyDescent="0.4">
      <c r="A1963" s="23" t="str">
        <v>先天性腰椎分離症</v>
      </c>
      <c r="B1963" s="23" t="str">
        <v>継続的に日常生活又は社会生活に相当な制限を受ける場合に限って、シート８とシート10</v>
      </c>
      <c r="C1963" s="24" t="str">
        <v>その他の障害</v>
      </c>
      <c r="D1963" s="24" t="str">
        <v>なし</v>
      </c>
      <c r="G1963" s="24" t="s">
        <v>963</v>
      </c>
      <c r="H1963" s="24" t="s">
        <v>2633</v>
      </c>
      <c r="I1963" s="23" t="s">
        <v>2634</v>
      </c>
      <c r="J1963" s="23" t="s">
        <v>1861</v>
      </c>
      <c r="K1963" s="292">
        <v>2</v>
      </c>
    </row>
    <row r="1964" spans="1:11" ht="15" customHeight="1" x14ac:dyDescent="0.4">
      <c r="A1964" s="23" t="str">
        <v>先天性重複子宮</v>
      </c>
      <c r="B1964" s="23" t="str">
        <v>継続的に日常生活又は社会生活に相当な制限を受ける場合に限って、シート８とシート10</v>
      </c>
      <c r="C1964" s="24" t="str">
        <v>その他の障害</v>
      </c>
      <c r="D1964" s="24" t="str">
        <v>なし</v>
      </c>
      <c r="G1964" s="24" t="s">
        <v>965</v>
      </c>
      <c r="H1964" s="24" t="s">
        <v>2633</v>
      </c>
      <c r="I1964" s="23" t="s">
        <v>2634</v>
      </c>
      <c r="J1964" s="23" t="s">
        <v>1861</v>
      </c>
      <c r="K1964" s="292">
        <v>2</v>
      </c>
    </row>
    <row r="1965" spans="1:11" ht="15" customHeight="1" x14ac:dyDescent="0.4">
      <c r="A1965" s="23" t="str">
        <v>真珠性中耳炎</v>
      </c>
      <c r="B1965" s="23" t="str">
        <v>継続的に日常生活又は社会生活に相当な制限を受ける場合に限って、シート８とシート10</v>
      </c>
      <c r="C1965" s="24" t="str">
        <v>その他の障害</v>
      </c>
      <c r="D1965" s="24" t="str">
        <v>なし</v>
      </c>
      <c r="G1965" s="24" t="s">
        <v>845</v>
      </c>
      <c r="H1965" s="24" t="s">
        <v>2633</v>
      </c>
      <c r="I1965" s="23" t="s">
        <v>2634</v>
      </c>
      <c r="J1965" s="23" t="s">
        <v>1861</v>
      </c>
      <c r="K1965" s="292">
        <v>2</v>
      </c>
    </row>
    <row r="1966" spans="1:11" ht="15" customHeight="1" x14ac:dyDescent="0.4">
      <c r="A1966" s="23" t="str">
        <v>先天性白内障</v>
      </c>
      <c r="B1966" s="23" t="str">
        <v>継続的に日常生活又は社会生活に相当な制限を受ける場合に限って、シート８とシート10</v>
      </c>
      <c r="C1966" s="24" t="str">
        <v>その他の障害</v>
      </c>
      <c r="D1966" s="24" t="str">
        <v>なし</v>
      </c>
      <c r="G1966" s="24" t="s">
        <v>980</v>
      </c>
      <c r="H1966" s="24" t="s">
        <v>2633</v>
      </c>
      <c r="I1966" s="23" t="s">
        <v>2634</v>
      </c>
      <c r="J1966" s="23" t="s">
        <v>1861</v>
      </c>
      <c r="K1966" s="292">
        <v>2</v>
      </c>
    </row>
    <row r="1967" spans="1:11" ht="15" customHeight="1" x14ac:dyDescent="0.4">
      <c r="A1967" s="23" t="str">
        <v>閃輝暗点</v>
      </c>
      <c r="B1967" s="23" t="str">
        <v>継続的に日常生活又は社会生活に相当な制限を受ける場合に限って、シート８とシート10</v>
      </c>
      <c r="C1967" s="24" t="str">
        <v>その他の障害</v>
      </c>
      <c r="D1967" s="24" t="str">
        <v>なし</v>
      </c>
      <c r="G1967" s="24" t="s">
        <v>1001</v>
      </c>
      <c r="H1967" s="24" t="s">
        <v>2633</v>
      </c>
      <c r="I1967" s="23" t="s">
        <v>2634</v>
      </c>
      <c r="J1967" s="23" t="s">
        <v>1861</v>
      </c>
      <c r="K1967" s="292">
        <v>2</v>
      </c>
    </row>
    <row r="1968" spans="1:11" ht="15" customHeight="1" x14ac:dyDescent="0.4">
      <c r="A1968" s="23" t="str">
        <v>前庭神経炎</v>
      </c>
      <c r="B1968" s="23" t="str">
        <v>継続的に日常生活又は社会生活に相当な制限を受ける場合に限って、シート８とシート10</v>
      </c>
      <c r="C1968" s="24" t="str">
        <v>その他の障害</v>
      </c>
      <c r="D1968" s="24" t="str">
        <v>なし</v>
      </c>
      <c r="G1968" s="24" t="s">
        <v>1003</v>
      </c>
      <c r="H1968" s="24" t="s">
        <v>2633</v>
      </c>
      <c r="I1968" s="23" t="s">
        <v>2634</v>
      </c>
      <c r="J1968" s="23" t="s">
        <v>1861</v>
      </c>
      <c r="K1968" s="292">
        <v>2</v>
      </c>
    </row>
    <row r="1969" spans="1:11" ht="15" customHeight="1" x14ac:dyDescent="0.4">
      <c r="A1969" s="23" t="str">
        <v>前立腺炎</v>
      </c>
      <c r="B1969" s="23" t="str">
        <v>継続的に日常生活又は社会生活に相当な制限を受ける場合に限って、シート８とシート10</v>
      </c>
      <c r="C1969" s="24" t="str">
        <v>その他の障害</v>
      </c>
      <c r="D1969" s="24" t="str">
        <v>なし</v>
      </c>
      <c r="G1969" s="24" t="s">
        <v>1004</v>
      </c>
      <c r="H1969" s="24" t="s">
        <v>2633</v>
      </c>
      <c r="I1969" s="23" t="s">
        <v>2634</v>
      </c>
      <c r="J1969" s="23" t="s">
        <v>1861</v>
      </c>
      <c r="K1969" s="292">
        <v>2</v>
      </c>
    </row>
    <row r="1970" spans="1:11" ht="15" customHeight="1" x14ac:dyDescent="0.4">
      <c r="A1970" s="23" t="str">
        <v>全身性円形脱毛症</v>
      </c>
      <c r="B1970" s="23" t="str">
        <v>継続的に日常生活又は社会生活に相当な制限を受ける場合に限って、シート８とシート10</v>
      </c>
      <c r="C1970" s="24" t="str">
        <v>その他の障害</v>
      </c>
      <c r="D1970" s="24" t="str">
        <v>なし</v>
      </c>
      <c r="G1970" s="24" t="s">
        <v>1008</v>
      </c>
      <c r="H1970" s="24" t="s">
        <v>2633</v>
      </c>
      <c r="I1970" s="23" t="s">
        <v>2634</v>
      </c>
      <c r="J1970" s="23" t="s">
        <v>1861</v>
      </c>
      <c r="K1970" s="292">
        <v>2</v>
      </c>
    </row>
    <row r="1971" spans="1:11" ht="15" customHeight="1" x14ac:dyDescent="0.4">
      <c r="A1971" s="23" t="str">
        <v>全頭部脱毛症</v>
      </c>
      <c r="B1971" s="23" t="str">
        <v>継続的に日常生活又は社会生活に相当な制限を受ける場合に限って、シート８とシート10</v>
      </c>
      <c r="C1971" s="24" t="str">
        <v>その他の障害</v>
      </c>
      <c r="D1971" s="24" t="str">
        <v>なし</v>
      </c>
      <c r="G1971" s="24" t="s">
        <v>1011</v>
      </c>
      <c r="H1971" s="24" t="s">
        <v>2633</v>
      </c>
      <c r="I1971" s="23" t="s">
        <v>2634</v>
      </c>
      <c r="J1971" s="23" t="s">
        <v>1861</v>
      </c>
      <c r="K1971" s="292">
        <v>2</v>
      </c>
    </row>
    <row r="1972" spans="1:11" ht="15" customHeight="1" x14ac:dyDescent="0.4">
      <c r="A1972" s="23" t="str">
        <v>鼠経ヘルニア</v>
      </c>
      <c r="B1972" s="23" t="str">
        <v>継続的に日常生活又は社会生活に相当な制限を受ける場合に限って、シート８とシート10</v>
      </c>
      <c r="C1972" s="24" t="str">
        <v>その他の障害</v>
      </c>
      <c r="D1972" s="24" t="str">
        <v>なし</v>
      </c>
      <c r="G1972" s="24" t="s">
        <v>1013</v>
      </c>
      <c r="H1972" s="24" t="s">
        <v>2633</v>
      </c>
      <c r="I1972" s="23" t="s">
        <v>2634</v>
      </c>
      <c r="J1972" s="23" t="s">
        <v>1861</v>
      </c>
      <c r="K1972" s="292">
        <v>2</v>
      </c>
    </row>
    <row r="1973" spans="1:11" ht="15" customHeight="1" x14ac:dyDescent="0.4">
      <c r="A1973" s="23" t="str">
        <v>側彎症術後変形</v>
      </c>
      <c r="B1973" s="23" t="str">
        <v>継続的に日常生活又は社会生活に相当な制限を受ける場合に限って、シート８とシート10</v>
      </c>
      <c r="C1973" s="24" t="str">
        <v>その他の障害</v>
      </c>
      <c r="D1973" s="24" t="str">
        <v>なし</v>
      </c>
      <c r="G1973" s="24" t="s">
        <v>2675</v>
      </c>
      <c r="H1973" s="24" t="s">
        <v>2633</v>
      </c>
      <c r="I1973" s="23" t="s">
        <v>2634</v>
      </c>
      <c r="J1973" s="23" t="s">
        <v>1861</v>
      </c>
      <c r="K1973" s="292">
        <v>2</v>
      </c>
    </row>
    <row r="1974" spans="1:11" ht="15" customHeight="1" x14ac:dyDescent="0.4">
      <c r="A1974" s="23" t="str">
        <v>側弯症術後変形</v>
      </c>
      <c r="B1974" s="23" t="str">
        <v>継続的に日常生活又は社会生活に相当な制限を受ける場合に限って、シート８とシート10</v>
      </c>
      <c r="C1974" s="24" t="str">
        <v>その他の障害</v>
      </c>
      <c r="D1974" s="24" t="str">
        <v>なし</v>
      </c>
      <c r="G1974" s="24" t="s">
        <v>2676</v>
      </c>
      <c r="H1974" s="24" t="s">
        <v>2633</v>
      </c>
      <c r="I1974" s="23" t="s">
        <v>2634</v>
      </c>
      <c r="J1974" s="23" t="s">
        <v>1861</v>
      </c>
      <c r="K1974" s="292">
        <v>2</v>
      </c>
    </row>
    <row r="1975" spans="1:11" ht="15" customHeight="1" x14ac:dyDescent="0.4">
      <c r="A1975" s="23" t="str">
        <v>側湾症術後変形</v>
      </c>
      <c r="B1975" s="23" t="str">
        <v>継続的に日常生活又は社会生活に相当な制限を受ける場合に限って、シート８とシート10</v>
      </c>
      <c r="C1975" s="24" t="str">
        <v>その他の障害</v>
      </c>
      <c r="D1975" s="24" t="str">
        <v>なし</v>
      </c>
      <c r="G1975" s="24" t="s">
        <v>2677</v>
      </c>
      <c r="H1975" s="24" t="s">
        <v>2633</v>
      </c>
      <c r="I1975" s="23" t="s">
        <v>2634</v>
      </c>
      <c r="J1975" s="23" t="s">
        <v>1861</v>
      </c>
      <c r="K1975" s="292">
        <v>2</v>
      </c>
    </row>
    <row r="1976" spans="1:11" ht="15" customHeight="1" x14ac:dyDescent="0.4">
      <c r="A1976" s="23" t="str">
        <v>側弯</v>
      </c>
      <c r="B1976" s="23" t="str">
        <v>継続的に日常生活又は社会生活に相当な制限を受ける場合に限って、シート８とシート10</v>
      </c>
      <c r="C1976" s="24" t="str">
        <v>その他の障害</v>
      </c>
      <c r="D1976" s="24" t="str">
        <v>なし</v>
      </c>
      <c r="G1976" s="24" t="s">
        <v>1025</v>
      </c>
      <c r="H1976" s="24" t="s">
        <v>2633</v>
      </c>
      <c r="I1976" s="23" t="s">
        <v>2634</v>
      </c>
      <c r="J1976" s="23" t="s">
        <v>1861</v>
      </c>
      <c r="K1976" s="292">
        <v>2</v>
      </c>
    </row>
    <row r="1977" spans="1:11" ht="15" customHeight="1" x14ac:dyDescent="0.4">
      <c r="A1977" s="23" t="str">
        <v>側湾</v>
      </c>
      <c r="B1977" s="23" t="str">
        <v>継続的に日常生活又は社会生活に相当な制限を受ける場合に限って、シート８とシート10</v>
      </c>
      <c r="C1977" s="24" t="str">
        <v>その他の障害</v>
      </c>
      <c r="D1977" s="24" t="str">
        <v>なし</v>
      </c>
      <c r="G1977" s="24" t="s">
        <v>2678</v>
      </c>
      <c r="H1977" s="24" t="s">
        <v>2633</v>
      </c>
      <c r="I1977" s="23" t="s">
        <v>2634</v>
      </c>
      <c r="J1977" s="23" t="s">
        <v>1861</v>
      </c>
      <c r="K1977" s="292">
        <v>2</v>
      </c>
    </row>
    <row r="1978" spans="1:11" ht="15" customHeight="1" x14ac:dyDescent="0.4">
      <c r="A1978" s="23" t="str">
        <v>足底腱膜炎</v>
      </c>
      <c r="B1978" s="23" t="str">
        <v>継続的に日常生活又は社会生活に相当な制限を受ける場合に限って、シート８とシート10</v>
      </c>
      <c r="C1978" s="24" t="str">
        <v>その他の障害</v>
      </c>
      <c r="D1978" s="24" t="str">
        <v>なし</v>
      </c>
      <c r="G1978" s="24" t="s">
        <v>1877</v>
      </c>
      <c r="H1978" s="24" t="s">
        <v>2633</v>
      </c>
      <c r="I1978" s="23" t="s">
        <v>2634</v>
      </c>
      <c r="J1978" s="23" t="s">
        <v>1861</v>
      </c>
      <c r="K1978" s="292">
        <v>2</v>
      </c>
    </row>
    <row r="1979" spans="1:11" ht="15" customHeight="1" x14ac:dyDescent="0.4">
      <c r="A1979" s="23" t="str">
        <v>足底筋膜炎</v>
      </c>
      <c r="B1979" s="23" t="str">
        <v>継続的に日常生活又は社会生活に相当な制限を受ける場合に限って、シート８とシート10</v>
      </c>
      <c r="C1979" s="24" t="str">
        <v>その他の障害</v>
      </c>
      <c r="D1979" s="24" t="str">
        <v>なし</v>
      </c>
      <c r="G1979" s="24" t="s">
        <v>1026</v>
      </c>
      <c r="H1979" s="24" t="s">
        <v>2633</v>
      </c>
      <c r="I1979" s="23" t="s">
        <v>2634</v>
      </c>
      <c r="J1979" s="23" t="s">
        <v>1861</v>
      </c>
      <c r="K1979" s="292">
        <v>2</v>
      </c>
    </row>
    <row r="1980" spans="1:11" ht="15" customHeight="1" x14ac:dyDescent="0.4">
      <c r="A1980" s="23" t="str">
        <v>卒倒</v>
      </c>
      <c r="B1980" s="23" t="str">
        <v>継続的に日常生活又は社会生活に相当な制限を受ける場合に限って、シート８とシート10</v>
      </c>
      <c r="C1980" s="24" t="str">
        <v>その他の障害</v>
      </c>
      <c r="D1980" s="24" t="str">
        <v>なし</v>
      </c>
      <c r="G1980" s="24" t="s">
        <v>1027</v>
      </c>
      <c r="H1980" s="24" t="s">
        <v>2633</v>
      </c>
      <c r="I1980" s="23" t="s">
        <v>2634</v>
      </c>
      <c r="J1980" s="23" t="s">
        <v>1861</v>
      </c>
      <c r="K1980" s="292">
        <v>2</v>
      </c>
    </row>
    <row r="1981" spans="1:11" ht="15" customHeight="1" x14ac:dyDescent="0.4">
      <c r="A1981" s="23" t="str">
        <v>多汗</v>
      </c>
      <c r="B1981" s="23" t="str">
        <v>継続的に日常生活又は社会生活に相当な制限を受ける場合に限って、シート８とシート10</v>
      </c>
      <c r="C1981" s="24" t="str">
        <v>その他の障害</v>
      </c>
      <c r="D1981" s="24" t="str">
        <v>なし</v>
      </c>
      <c r="G1981" s="24" t="s">
        <v>1028</v>
      </c>
      <c r="H1981" s="24" t="s">
        <v>2633</v>
      </c>
      <c r="I1981" s="23" t="s">
        <v>2634</v>
      </c>
      <c r="J1981" s="23" t="s">
        <v>1861</v>
      </c>
      <c r="K1981" s="292">
        <v>2</v>
      </c>
    </row>
    <row r="1982" spans="1:11" ht="15" customHeight="1" x14ac:dyDescent="0.4">
      <c r="A1982" s="23" t="str">
        <v>多汗症</v>
      </c>
      <c r="B1982" s="23" t="str">
        <v>継続的に日常生活又は社会生活に相当な制限を受ける場合に限って、シート８とシート10</v>
      </c>
      <c r="C1982" s="24" t="str">
        <v>その他の障害</v>
      </c>
      <c r="D1982" s="24" t="str">
        <v>なし</v>
      </c>
      <c r="G1982" s="24" t="s">
        <v>1029</v>
      </c>
      <c r="H1982" s="24" t="s">
        <v>2633</v>
      </c>
      <c r="I1982" s="23" t="s">
        <v>2634</v>
      </c>
      <c r="J1982" s="23" t="s">
        <v>1861</v>
      </c>
      <c r="K1982" s="292">
        <v>2</v>
      </c>
    </row>
    <row r="1983" spans="1:11" ht="15" customHeight="1" x14ac:dyDescent="0.4">
      <c r="A1983" s="23" t="str">
        <v>多血症</v>
      </c>
      <c r="B1983" s="23" t="str">
        <v>継続的に日常生活又は社会生活に相当な制限を受ける場合に限って、シート８とシート10</v>
      </c>
      <c r="C1983" s="24" t="str">
        <v>その他の障害</v>
      </c>
      <c r="D1983" s="24" t="str">
        <v>なし</v>
      </c>
      <c r="G1983" s="24" t="s">
        <v>1032</v>
      </c>
      <c r="H1983" s="24" t="s">
        <v>2633</v>
      </c>
      <c r="I1983" s="23" t="s">
        <v>2634</v>
      </c>
      <c r="J1983" s="23" t="s">
        <v>1861</v>
      </c>
      <c r="K1983" s="292">
        <v>2</v>
      </c>
    </row>
    <row r="1984" spans="1:11" ht="15" customHeight="1" x14ac:dyDescent="0.4">
      <c r="A1984" s="23" t="str">
        <v>多発系円形脱毛症</v>
      </c>
      <c r="B1984" s="23" t="str">
        <v>継続的に日常生活又は社会生活に相当な制限を受ける場合に限って、シート８とシート10</v>
      </c>
      <c r="C1984" s="24" t="str">
        <v>その他の障害</v>
      </c>
      <c r="D1984" s="24" t="str">
        <v>なし</v>
      </c>
      <c r="G1984" s="24" t="s">
        <v>1039</v>
      </c>
      <c r="H1984" s="24" t="s">
        <v>2633</v>
      </c>
      <c r="I1984" s="23" t="s">
        <v>2634</v>
      </c>
      <c r="J1984" s="23" t="s">
        <v>1861</v>
      </c>
      <c r="K1984" s="292">
        <v>2</v>
      </c>
    </row>
    <row r="1985" spans="1:11" ht="15" customHeight="1" x14ac:dyDescent="0.4">
      <c r="A1985" s="23" t="str">
        <v>体位性頻脈</v>
      </c>
      <c r="B1985" s="23" t="str">
        <v>継続的に日常生活又は社会生活に相当な制限を受ける場合に限って、シート８とシート10</v>
      </c>
      <c r="C1985" s="24" t="str">
        <v>その他の障害</v>
      </c>
      <c r="D1985" s="24" t="str">
        <v>なし</v>
      </c>
      <c r="G1985" s="24" t="s">
        <v>1051</v>
      </c>
      <c r="H1985" s="24" t="s">
        <v>2633</v>
      </c>
      <c r="I1985" s="23" t="s">
        <v>2634</v>
      </c>
      <c r="J1985" s="23" t="s">
        <v>1861</v>
      </c>
      <c r="K1985" s="292">
        <v>2</v>
      </c>
    </row>
    <row r="1986" spans="1:11" ht="15" customHeight="1" x14ac:dyDescent="0.4">
      <c r="A1986" s="23" t="str">
        <v>体位性頻脈症候群</v>
      </c>
      <c r="B1986" s="23" t="str">
        <v>継続的に日常生活又は社会生活に相当な制限を受ける場合に限って、シート８とシート10</v>
      </c>
      <c r="C1986" s="24" t="str">
        <v>その他の障害</v>
      </c>
      <c r="D1986" s="24" t="str">
        <v>なし</v>
      </c>
      <c r="G1986" s="24" t="s">
        <v>1052</v>
      </c>
      <c r="H1986" s="24" t="s">
        <v>2633</v>
      </c>
      <c r="I1986" s="23" t="s">
        <v>2634</v>
      </c>
      <c r="J1986" s="23" t="s">
        <v>1861</v>
      </c>
      <c r="K1986" s="292">
        <v>2</v>
      </c>
    </row>
    <row r="1987" spans="1:11" ht="15" customHeight="1" x14ac:dyDescent="0.4">
      <c r="A1987" s="23" t="str">
        <v>体温調整機能障害</v>
      </c>
      <c r="B1987" s="23" t="str">
        <v>継続的に日常生活又は社会生活に相当な制限を受ける場合に限って、シート８とシート10</v>
      </c>
      <c r="C1987" s="24" t="str">
        <v>その他の障害</v>
      </c>
      <c r="D1987" s="24" t="str">
        <v>なし</v>
      </c>
      <c r="G1987" s="24" t="s">
        <v>1878</v>
      </c>
      <c r="H1987" s="24" t="s">
        <v>2633</v>
      </c>
      <c r="I1987" s="23" t="s">
        <v>2634</v>
      </c>
      <c r="J1987" s="23" t="s">
        <v>1861</v>
      </c>
      <c r="K1987" s="292">
        <v>2</v>
      </c>
    </row>
    <row r="1988" spans="1:11" ht="15" customHeight="1" x14ac:dyDescent="0.4">
      <c r="A1988" s="23" t="str">
        <v>体温調整障害</v>
      </c>
      <c r="B1988" s="23" t="str">
        <v>継続的に日常生活又は社会生活に相当な制限を受ける場合に限って、シート８とシート10</v>
      </c>
      <c r="C1988" s="24" t="str">
        <v>その他の障害</v>
      </c>
      <c r="D1988" s="24" t="str">
        <v>なし</v>
      </c>
      <c r="G1988" s="24" t="s">
        <v>1053</v>
      </c>
      <c r="H1988" s="24" t="s">
        <v>2633</v>
      </c>
      <c r="I1988" s="23" t="s">
        <v>2634</v>
      </c>
      <c r="J1988" s="23" t="s">
        <v>1861</v>
      </c>
      <c r="K1988" s="292">
        <v>2</v>
      </c>
    </row>
    <row r="1989" spans="1:11" ht="15" customHeight="1" x14ac:dyDescent="0.4">
      <c r="A1989" s="23" t="str">
        <v>体重減少</v>
      </c>
      <c r="B1989" s="23" t="str">
        <v>継続的に日常生活又は社会生活に相当な制限を受ける場合に限って、シート８とシート10</v>
      </c>
      <c r="C1989" s="24" t="str">
        <v>その他の障害</v>
      </c>
      <c r="D1989" s="24" t="str">
        <v>なし</v>
      </c>
      <c r="G1989" s="24" t="s">
        <v>1054</v>
      </c>
      <c r="H1989" s="24" t="s">
        <v>2633</v>
      </c>
      <c r="I1989" s="23" t="s">
        <v>2634</v>
      </c>
      <c r="J1989" s="23" t="s">
        <v>1861</v>
      </c>
      <c r="K1989" s="292">
        <v>2</v>
      </c>
    </row>
    <row r="1990" spans="1:11" ht="15" customHeight="1" x14ac:dyDescent="0.4">
      <c r="A1990" s="23" t="str">
        <v>帯状疱疹後神経症</v>
      </c>
      <c r="B1990" s="23" t="str">
        <v>継続的に日常生活又は社会生活に相当な制限を受ける場合に限って、シート８とシート10</v>
      </c>
      <c r="C1990" s="24" t="str">
        <v>その他の障害</v>
      </c>
      <c r="D1990" s="24" t="str">
        <v>なし</v>
      </c>
      <c r="G1990" s="24" t="s">
        <v>1057</v>
      </c>
      <c r="H1990" s="24" t="s">
        <v>2633</v>
      </c>
      <c r="I1990" s="23" t="s">
        <v>2634</v>
      </c>
      <c r="J1990" s="23" t="s">
        <v>1861</v>
      </c>
      <c r="K1990" s="292">
        <v>2</v>
      </c>
    </row>
    <row r="1991" spans="1:11" ht="15" customHeight="1" x14ac:dyDescent="0.4">
      <c r="A1991" s="23" t="str">
        <v>帯状疱疹後神経痛</v>
      </c>
      <c r="B1991" s="23" t="str">
        <v>継続的に日常生活又は社会生活に相当な制限を受ける場合に限って、シート８とシート10</v>
      </c>
      <c r="C1991" s="24" t="str">
        <v>その他の障害</v>
      </c>
      <c r="D1991" s="24" t="str">
        <v>なし</v>
      </c>
      <c r="G1991" s="24" t="s">
        <v>1058</v>
      </c>
      <c r="H1991" s="24" t="s">
        <v>2633</v>
      </c>
      <c r="I1991" s="23" t="s">
        <v>2634</v>
      </c>
      <c r="J1991" s="23" t="s">
        <v>1861</v>
      </c>
      <c r="K1991" s="292">
        <v>2</v>
      </c>
    </row>
    <row r="1992" spans="1:11" ht="15" customHeight="1" x14ac:dyDescent="0.4">
      <c r="A1992" s="23" t="str">
        <v>代償性発汗症</v>
      </c>
      <c r="B1992" s="23" t="str">
        <v>継続的に日常生活又は社会生活に相当な制限を受ける場合に限って、シート８とシート10</v>
      </c>
      <c r="C1992" s="24" t="str">
        <v>その他の障害</v>
      </c>
      <c r="D1992" s="24" t="str">
        <v>なし</v>
      </c>
      <c r="G1992" s="24" t="s">
        <v>1061</v>
      </c>
      <c r="H1992" s="24" t="s">
        <v>2633</v>
      </c>
      <c r="I1992" s="23" t="s">
        <v>2634</v>
      </c>
      <c r="J1992" s="23" t="s">
        <v>1861</v>
      </c>
      <c r="K1992" s="292">
        <v>2</v>
      </c>
    </row>
    <row r="1993" spans="1:11" ht="15" customHeight="1" x14ac:dyDescent="0.4">
      <c r="A1993" s="23" t="str">
        <v>大腿骨頭すべり症</v>
      </c>
      <c r="B1993" s="23" t="str">
        <v>継続的に日常生活又は社会生活に相当な制限を受ける場合に限って、シート８とシート10</v>
      </c>
      <c r="C1993" s="24" t="str">
        <v>その他の障害</v>
      </c>
      <c r="D1993" s="24" t="str">
        <v>なし</v>
      </c>
      <c r="G1993" s="24" t="s">
        <v>1062</v>
      </c>
      <c r="H1993" s="24" t="s">
        <v>2633</v>
      </c>
      <c r="I1993" s="23" t="s">
        <v>2634</v>
      </c>
      <c r="J1993" s="23" t="s">
        <v>1861</v>
      </c>
      <c r="K1993" s="292">
        <v>2</v>
      </c>
    </row>
    <row r="1994" spans="1:11" ht="15" customHeight="1" x14ac:dyDescent="0.4">
      <c r="A1994" s="23" t="str">
        <v>第5腰椎形成不全性すべり症</v>
      </c>
      <c r="B1994" s="23" t="str">
        <v>継続的に日常生活又は社会生活に相当な制限を受ける場合に限って、シート８とシート10</v>
      </c>
      <c r="C1994" s="24" t="str">
        <v>その他の障害</v>
      </c>
      <c r="D1994" s="24" t="str">
        <v>なし</v>
      </c>
      <c r="G1994" s="24" t="s">
        <v>1079</v>
      </c>
      <c r="H1994" s="24" t="s">
        <v>2633</v>
      </c>
      <c r="I1994" s="23" t="s">
        <v>2634</v>
      </c>
      <c r="J1994" s="23" t="s">
        <v>1861</v>
      </c>
      <c r="K1994" s="292">
        <v>2</v>
      </c>
    </row>
    <row r="1995" spans="1:11" ht="15" customHeight="1" x14ac:dyDescent="0.4">
      <c r="A1995" s="23" t="str">
        <v>脱毛症</v>
      </c>
      <c r="B1995" s="23" t="str">
        <v>継続的に日常生活又は社会生活に相当な制限を受ける場合に限って、シート８とシート10</v>
      </c>
      <c r="C1995" s="24" t="str">
        <v>その他の障害</v>
      </c>
      <c r="D1995" s="24" t="str">
        <v>なし</v>
      </c>
      <c r="G1995" s="24" t="s">
        <v>1086</v>
      </c>
      <c r="H1995" s="24" t="s">
        <v>2633</v>
      </c>
      <c r="I1995" s="23" t="s">
        <v>2634</v>
      </c>
      <c r="J1995" s="23" t="s">
        <v>1861</v>
      </c>
      <c r="K1995" s="292">
        <v>2</v>
      </c>
    </row>
    <row r="1996" spans="1:11" ht="15" customHeight="1" x14ac:dyDescent="0.4">
      <c r="A1996" s="23" t="str">
        <v>先天性真珠腫性中耳炎</v>
      </c>
      <c r="B1996" s="23" t="str">
        <v>継続的に日常生活又は社会生活に相当な制限を受ける場合に限って、シート８とシート10</v>
      </c>
      <c r="C1996" s="24" t="str">
        <v>その他の障害</v>
      </c>
      <c r="D1996" s="24" t="str">
        <v>なし</v>
      </c>
      <c r="G1996" s="24" t="s">
        <v>969</v>
      </c>
      <c r="H1996" s="24" t="s">
        <v>2633</v>
      </c>
      <c r="I1996" s="23" t="s">
        <v>2634</v>
      </c>
      <c r="J1996" s="23" t="s">
        <v>1861</v>
      </c>
      <c r="K1996" s="292">
        <v>2</v>
      </c>
    </row>
    <row r="1997" spans="1:11" ht="15" customHeight="1" x14ac:dyDescent="0.4">
      <c r="A1997" s="23" t="str">
        <v>朝顔症候群</v>
      </c>
      <c r="B1997" s="23" t="str">
        <v>継続的に日常生活又は社会生活に相当な制限を受ける場合に限って、シート８とシート10</v>
      </c>
      <c r="C1997" s="24" t="str">
        <v>その他の障害</v>
      </c>
      <c r="D1997" s="24" t="str">
        <v>なし</v>
      </c>
      <c r="G1997" s="24" t="s">
        <v>1104</v>
      </c>
      <c r="H1997" s="24" t="s">
        <v>2633</v>
      </c>
      <c r="I1997" s="23" t="s">
        <v>2634</v>
      </c>
      <c r="J1997" s="23" t="s">
        <v>1861</v>
      </c>
      <c r="K1997" s="292">
        <v>2</v>
      </c>
    </row>
    <row r="1998" spans="1:11" ht="15" customHeight="1" x14ac:dyDescent="0.4">
      <c r="A1998" s="23" t="str">
        <v>腸過敏性症候群</v>
      </c>
      <c r="B1998" s="23" t="str">
        <v>継続的に日常生活又は社会生活に相当な制限を受ける場合に限って、シート８とシート10</v>
      </c>
      <c r="C1998" s="24" t="str">
        <v>その他の障害</v>
      </c>
      <c r="D1998" s="24" t="str">
        <v>なし</v>
      </c>
      <c r="G1998" s="24" t="s">
        <v>1109</v>
      </c>
      <c r="H1998" s="24" t="s">
        <v>2633</v>
      </c>
      <c r="I1998" s="23" t="s">
        <v>2634</v>
      </c>
      <c r="J1998" s="23" t="s">
        <v>1861</v>
      </c>
      <c r="K1998" s="292">
        <v>2</v>
      </c>
    </row>
    <row r="1999" spans="1:11" ht="15" customHeight="1" x14ac:dyDescent="0.4">
      <c r="A1999" s="23" t="str">
        <v>腸回転異常症</v>
      </c>
      <c r="B1999" s="23" t="str">
        <v>継続的に日常生活又は社会生活に相当な制限を受ける場合に限って、シート８とシート10</v>
      </c>
      <c r="C1999" s="24" t="str">
        <v>その他の障害</v>
      </c>
      <c r="D1999" s="24" t="str">
        <v>なし</v>
      </c>
      <c r="G1999" s="24" t="s">
        <v>1110</v>
      </c>
      <c r="H1999" s="24" t="s">
        <v>2633</v>
      </c>
      <c r="I1999" s="23" t="s">
        <v>2634</v>
      </c>
      <c r="J1999" s="23" t="s">
        <v>1861</v>
      </c>
      <c r="K1999" s="292">
        <v>2</v>
      </c>
    </row>
    <row r="2000" spans="1:11" ht="15" customHeight="1" x14ac:dyDescent="0.4">
      <c r="A2000" s="23" t="str">
        <v>椎間板ヘルニア</v>
      </c>
      <c r="B2000" s="23" t="str">
        <v>継続的に日常生活又は社会生活に相当な制限を受ける場合に限って、シート８とシート10</v>
      </c>
      <c r="C2000" s="24" t="str">
        <v>その他の障害</v>
      </c>
      <c r="D2000" s="24" t="str">
        <v>なし</v>
      </c>
      <c r="G2000" s="24" t="s">
        <v>1112</v>
      </c>
      <c r="H2000" s="24" t="s">
        <v>2633</v>
      </c>
      <c r="I2000" s="23" t="s">
        <v>2634</v>
      </c>
      <c r="J2000" s="23" t="s">
        <v>1861</v>
      </c>
      <c r="K2000" s="292">
        <v>2</v>
      </c>
    </row>
    <row r="2001" spans="1:11" ht="15" customHeight="1" x14ac:dyDescent="0.4">
      <c r="A2001" s="23" t="str">
        <v>低分子たんぱく尿症</v>
      </c>
      <c r="B2001" s="23" t="str">
        <v>継続的に日常生活又は社会生活に相当な制限を受ける場合に限って、シート８とシート10</v>
      </c>
      <c r="C2001" s="24" t="str">
        <v>その他の障害</v>
      </c>
      <c r="D2001" s="24" t="str">
        <v>なし</v>
      </c>
      <c r="G2001" s="24" t="s">
        <v>1123</v>
      </c>
      <c r="H2001" s="24" t="s">
        <v>2633</v>
      </c>
      <c r="I2001" s="23" t="s">
        <v>2634</v>
      </c>
      <c r="J2001" s="23" t="s">
        <v>1861</v>
      </c>
      <c r="K2001" s="292">
        <v>2</v>
      </c>
    </row>
    <row r="2002" spans="1:11" ht="15" customHeight="1" x14ac:dyDescent="0.4">
      <c r="A2002" s="23" t="str">
        <v>鉄欠乏症</v>
      </c>
      <c r="B2002" s="23" t="str">
        <v>継続的に日常生活又は社会生活に相当な制限を受ける場合に限って、シート８とシート10</v>
      </c>
      <c r="C2002" s="24" t="str">
        <v>その他の障害</v>
      </c>
      <c r="D2002" s="24" t="str">
        <v>なし</v>
      </c>
      <c r="G2002" s="24" t="s">
        <v>1126</v>
      </c>
      <c r="H2002" s="24" t="s">
        <v>2633</v>
      </c>
      <c r="I2002" s="23" t="s">
        <v>2634</v>
      </c>
      <c r="J2002" s="23" t="s">
        <v>1861</v>
      </c>
      <c r="K2002" s="292">
        <v>2</v>
      </c>
    </row>
    <row r="2003" spans="1:11" ht="15" customHeight="1" x14ac:dyDescent="0.4">
      <c r="A2003" s="23" t="str">
        <v>鉄欠乏性貧血</v>
      </c>
      <c r="B2003" s="23" t="str">
        <v>継続的に日常生活又は社会生活に相当な制限を受ける場合に限って、シート８とシート10</v>
      </c>
      <c r="C2003" s="24" t="str">
        <v>その他の障害</v>
      </c>
      <c r="D2003" s="24" t="str">
        <v>なし</v>
      </c>
      <c r="G2003" s="24" t="s">
        <v>1127</v>
      </c>
      <c r="H2003" s="24" t="s">
        <v>2633</v>
      </c>
      <c r="I2003" s="23" t="s">
        <v>2634</v>
      </c>
      <c r="J2003" s="23" t="s">
        <v>1861</v>
      </c>
      <c r="K2003" s="292">
        <v>2</v>
      </c>
    </row>
    <row r="2004" spans="1:11" ht="15" customHeight="1" x14ac:dyDescent="0.4">
      <c r="A2004" s="23" t="str">
        <v>頭位めまい症</v>
      </c>
      <c r="B2004" s="23" t="str">
        <v>継続的に日常生活又は社会生活に相当な制限を受ける場合に限って、シート８とシート10</v>
      </c>
      <c r="C2004" s="24" t="str">
        <v>その他の障害</v>
      </c>
      <c r="D2004" s="24" t="str">
        <v>なし</v>
      </c>
      <c r="G2004" s="24" t="s">
        <v>1138</v>
      </c>
      <c r="H2004" s="24" t="s">
        <v>2633</v>
      </c>
      <c r="I2004" s="23" t="s">
        <v>2634</v>
      </c>
      <c r="J2004" s="23" t="s">
        <v>1861</v>
      </c>
      <c r="K2004" s="292">
        <v>2</v>
      </c>
    </row>
    <row r="2005" spans="1:11" ht="15" customHeight="1" x14ac:dyDescent="0.4">
      <c r="A2005" s="23" t="str">
        <v>頭痛発作</v>
      </c>
      <c r="B2005" s="23" t="str">
        <v>継続的に日常生活又は社会生活に相当な制限を受ける場合に限って、シート８とシート10</v>
      </c>
      <c r="C2005" s="24" t="str">
        <v>その他の障害</v>
      </c>
      <c r="D2005" s="24" t="str">
        <v>なし</v>
      </c>
      <c r="G2005" s="24" t="s">
        <v>1142</v>
      </c>
      <c r="H2005" s="24" t="s">
        <v>2633</v>
      </c>
      <c r="I2005" s="23" t="s">
        <v>2634</v>
      </c>
      <c r="J2005" s="23" t="s">
        <v>1861</v>
      </c>
      <c r="K2005" s="292">
        <v>2</v>
      </c>
    </row>
    <row r="2006" spans="1:11" ht="15" customHeight="1" x14ac:dyDescent="0.4">
      <c r="A2006" s="23" t="str">
        <v>頭皮脱毛症</v>
      </c>
      <c r="B2006" s="23" t="str">
        <v>継続的に日常生活又は社会生活に相当な制限を受ける場合に限って、シート８とシート10</v>
      </c>
      <c r="C2006" s="24" t="str">
        <v>その他の障害</v>
      </c>
      <c r="D2006" s="24" t="str">
        <v>なし</v>
      </c>
      <c r="G2006" s="24" t="s">
        <v>1143</v>
      </c>
      <c r="H2006" s="24" t="s">
        <v>2633</v>
      </c>
      <c r="I2006" s="23" t="s">
        <v>2634</v>
      </c>
      <c r="J2006" s="23" t="s">
        <v>1861</v>
      </c>
      <c r="K2006" s="292">
        <v>2</v>
      </c>
    </row>
    <row r="2007" spans="1:11" ht="15" customHeight="1" x14ac:dyDescent="0.4">
      <c r="A2007" s="23" t="str">
        <v>頭部脂漏性皮膚炎</v>
      </c>
      <c r="B2007" s="23" t="str">
        <v>継続的に日常生活又は社会生活に相当な制限を受ける場合に限って、シート８とシート10</v>
      </c>
      <c r="C2007" s="24" t="str">
        <v>その他の障害</v>
      </c>
      <c r="D2007" s="24" t="str">
        <v>なし</v>
      </c>
      <c r="G2007" s="24" t="s">
        <v>1145</v>
      </c>
      <c r="H2007" s="24" t="s">
        <v>2633</v>
      </c>
      <c r="I2007" s="23" t="s">
        <v>2634</v>
      </c>
      <c r="J2007" s="23" t="s">
        <v>1861</v>
      </c>
      <c r="K2007" s="292">
        <v>2</v>
      </c>
    </row>
    <row r="2008" spans="1:11" ht="15" customHeight="1" x14ac:dyDescent="0.4">
      <c r="A2008" s="23" t="str">
        <v>特発性胸腰椎側弯曲症</v>
      </c>
      <c r="B2008" s="23" t="str">
        <v>継続的に日常生活又は社会生活に相当な制限を受ける場合に限って、シート８とシート10</v>
      </c>
      <c r="C2008" s="24" t="str">
        <v>その他の障害</v>
      </c>
      <c r="D2008" s="24" t="str">
        <v>なし</v>
      </c>
      <c r="G2008" s="24" t="s">
        <v>2679</v>
      </c>
      <c r="H2008" s="24" t="s">
        <v>2633</v>
      </c>
      <c r="I2008" s="23" t="s">
        <v>2634</v>
      </c>
      <c r="J2008" s="23" t="s">
        <v>1861</v>
      </c>
      <c r="K2008" s="292">
        <v>2</v>
      </c>
    </row>
    <row r="2009" spans="1:11" ht="15" customHeight="1" x14ac:dyDescent="0.4">
      <c r="A2009" s="23" t="str">
        <v>特発性胸腰椎側彎曲症</v>
      </c>
      <c r="B2009" s="23" t="str">
        <v>継続的に日常生活又は社会生活に相当な制限を受ける場合に限って、シート８とシート10</v>
      </c>
      <c r="C2009" s="24" t="str">
        <v>その他の障害</v>
      </c>
      <c r="D2009" s="24" t="str">
        <v>なし</v>
      </c>
      <c r="G2009" s="24" t="s">
        <v>2680</v>
      </c>
      <c r="H2009" s="24" t="s">
        <v>2633</v>
      </c>
      <c r="I2009" s="23" t="s">
        <v>2634</v>
      </c>
      <c r="J2009" s="23" t="s">
        <v>1861</v>
      </c>
      <c r="K2009" s="292">
        <v>2</v>
      </c>
    </row>
    <row r="2010" spans="1:11" ht="15" customHeight="1" x14ac:dyDescent="0.4">
      <c r="A2010" s="23" t="str">
        <v>特発性胸腰椎側湾曲症</v>
      </c>
      <c r="B2010" s="23" t="str">
        <v>継続的に日常生活又は社会生活に相当な制限を受ける場合に限って、シート８とシート10</v>
      </c>
      <c r="C2010" s="24" t="str">
        <v>その他の障害</v>
      </c>
      <c r="D2010" s="24" t="str">
        <v>なし</v>
      </c>
      <c r="G2010" s="24" t="s">
        <v>2681</v>
      </c>
      <c r="H2010" s="24" t="s">
        <v>2633</v>
      </c>
      <c r="I2010" s="23" t="s">
        <v>2634</v>
      </c>
      <c r="J2010" s="23" t="s">
        <v>1861</v>
      </c>
      <c r="K2010" s="292">
        <v>2</v>
      </c>
    </row>
    <row r="2011" spans="1:11" ht="15" customHeight="1" x14ac:dyDescent="0.4">
      <c r="A2011" s="23" t="str">
        <v>特発性自然気胸</v>
      </c>
      <c r="B2011" s="23" t="str">
        <v>継続的に日常生活又は社会生活に相当な制限を受ける場合に限って、シート８とシート10</v>
      </c>
      <c r="C2011" s="24" t="str">
        <v>その他の障害</v>
      </c>
      <c r="D2011" s="24" t="str">
        <v>なし</v>
      </c>
      <c r="G2011" s="24" t="s">
        <v>1156</v>
      </c>
      <c r="H2011" s="24" t="s">
        <v>2633</v>
      </c>
      <c r="I2011" s="23" t="s">
        <v>2634</v>
      </c>
      <c r="J2011" s="23" t="s">
        <v>1861</v>
      </c>
      <c r="K2011" s="292">
        <v>2</v>
      </c>
    </row>
    <row r="2012" spans="1:11" ht="15" customHeight="1" x14ac:dyDescent="0.4">
      <c r="A2012" s="23" t="str">
        <v>突発性意識消失</v>
      </c>
      <c r="B2012" s="23" t="str">
        <v>継続的に日常生活又は社会生活に相当な制限を受ける場合に限って、シート８とシート10</v>
      </c>
      <c r="C2012" s="24" t="str">
        <v>その他の障害</v>
      </c>
      <c r="D2012" s="24" t="str">
        <v>なし</v>
      </c>
      <c r="G2012" s="24" t="s">
        <v>1163</v>
      </c>
      <c r="H2012" s="24" t="s">
        <v>2633</v>
      </c>
      <c r="I2012" s="23" t="s">
        <v>2634</v>
      </c>
      <c r="J2012" s="23" t="s">
        <v>1861</v>
      </c>
      <c r="K2012" s="292">
        <v>2</v>
      </c>
    </row>
    <row r="2013" spans="1:11" ht="15" customHeight="1" x14ac:dyDescent="0.4">
      <c r="A2013" s="23" t="str">
        <v>突発性側弯症</v>
      </c>
      <c r="B2013" s="23" t="str">
        <v>継続的に日常生活又は社会生活に相当な制限を受ける場合に限って、シート８とシート10</v>
      </c>
      <c r="C2013" s="24" t="str">
        <v>その他の障害</v>
      </c>
      <c r="D2013" s="24" t="str">
        <v>なし</v>
      </c>
      <c r="G2013" s="24" t="s">
        <v>1165</v>
      </c>
      <c r="H2013" s="24" t="s">
        <v>2633</v>
      </c>
      <c r="I2013" s="23" t="s">
        <v>2634</v>
      </c>
      <c r="J2013" s="23" t="s">
        <v>1861</v>
      </c>
      <c r="K2013" s="292">
        <v>2</v>
      </c>
    </row>
    <row r="2014" spans="1:11" ht="15" customHeight="1" x14ac:dyDescent="0.4">
      <c r="A2014" s="23" t="str">
        <v>突発性側彎症</v>
      </c>
      <c r="B2014" s="23" t="str">
        <v>継続的に日常生活又は社会生活に相当な制限を受ける場合に限って、シート８とシート10</v>
      </c>
      <c r="C2014" s="24" t="str">
        <v>その他の障害</v>
      </c>
      <c r="D2014" s="24" t="str">
        <v>なし</v>
      </c>
      <c r="G2014" s="24" t="s">
        <v>2682</v>
      </c>
      <c r="H2014" s="24" t="s">
        <v>2633</v>
      </c>
      <c r="I2014" s="23" t="s">
        <v>2634</v>
      </c>
      <c r="J2014" s="23" t="s">
        <v>1861</v>
      </c>
      <c r="K2014" s="292">
        <v>2</v>
      </c>
    </row>
    <row r="2015" spans="1:11" ht="15" customHeight="1" x14ac:dyDescent="0.4">
      <c r="A2015" s="23" t="str">
        <v>突発性側湾症</v>
      </c>
      <c r="B2015" s="23" t="str">
        <v>継続的に日常生活又は社会生活に相当な制限を受ける場合に限って、シート８とシート10</v>
      </c>
      <c r="C2015" s="24" t="str">
        <v>その他の障害</v>
      </c>
      <c r="D2015" s="24" t="str">
        <v>なし</v>
      </c>
      <c r="G2015" s="24" t="s">
        <v>2683</v>
      </c>
      <c r="H2015" s="24" t="s">
        <v>2633</v>
      </c>
      <c r="I2015" s="23" t="s">
        <v>2634</v>
      </c>
      <c r="J2015" s="23" t="s">
        <v>1861</v>
      </c>
      <c r="K2015" s="292">
        <v>2</v>
      </c>
    </row>
    <row r="2016" spans="1:11" ht="15" customHeight="1" x14ac:dyDescent="0.4">
      <c r="A2016" s="23" t="str">
        <v>突発性背椎側弯症</v>
      </c>
      <c r="B2016" s="23" t="str">
        <v>継続的に日常生活又は社会生活に相当な制限を受ける場合に限って、シート８とシート10</v>
      </c>
      <c r="C2016" s="24" t="str">
        <v>その他の障害</v>
      </c>
      <c r="D2016" s="24" t="str">
        <v>なし</v>
      </c>
      <c r="G2016" s="24" t="s">
        <v>1166</v>
      </c>
      <c r="H2016" s="24" t="s">
        <v>2633</v>
      </c>
      <c r="I2016" s="23" t="s">
        <v>2634</v>
      </c>
      <c r="J2016" s="23" t="s">
        <v>1861</v>
      </c>
      <c r="K2016" s="292">
        <v>2</v>
      </c>
    </row>
    <row r="2017" spans="1:11" ht="15" customHeight="1" x14ac:dyDescent="0.4">
      <c r="A2017" s="23" t="str">
        <v>突発性背椎側彎症</v>
      </c>
      <c r="B2017" s="23" t="str">
        <v>継続的に日常生活又は社会生活に相当な制限を受ける場合に限って、シート８とシート10</v>
      </c>
      <c r="C2017" s="24" t="str">
        <v>その他の障害</v>
      </c>
      <c r="D2017" s="24" t="str">
        <v>なし</v>
      </c>
      <c r="G2017" s="24" t="s">
        <v>2684</v>
      </c>
      <c r="H2017" s="24" t="s">
        <v>2633</v>
      </c>
      <c r="I2017" s="23" t="s">
        <v>2634</v>
      </c>
      <c r="J2017" s="23" t="s">
        <v>1861</v>
      </c>
      <c r="K2017" s="292">
        <v>2</v>
      </c>
    </row>
    <row r="2018" spans="1:11" ht="15" customHeight="1" x14ac:dyDescent="0.4">
      <c r="A2018" s="23" t="str">
        <v>突発性背椎側湾症</v>
      </c>
      <c r="B2018" s="23" t="str">
        <v>継続的に日常生活又は社会生活に相当な制限を受ける場合に限って、シート８とシート10</v>
      </c>
      <c r="C2018" s="24" t="str">
        <v>その他の障害</v>
      </c>
      <c r="D2018" s="24" t="str">
        <v>なし</v>
      </c>
      <c r="G2018" s="24" t="s">
        <v>2685</v>
      </c>
      <c r="H2018" s="24" t="s">
        <v>2633</v>
      </c>
      <c r="I2018" s="23" t="s">
        <v>2634</v>
      </c>
      <c r="J2018" s="23" t="s">
        <v>1861</v>
      </c>
      <c r="K2018" s="292">
        <v>2</v>
      </c>
    </row>
    <row r="2019" spans="1:11" ht="15" customHeight="1" x14ac:dyDescent="0.4">
      <c r="A2019" s="23" t="str">
        <v>中耳先天性奇形</v>
      </c>
      <c r="B2019" s="23" t="str">
        <v>継続的に日常生活又は社会生活に相当な制限を受ける場合に限って、シート８とシート10</v>
      </c>
      <c r="C2019" s="24" t="str">
        <v>その他の障害</v>
      </c>
      <c r="D2019" s="24" t="str">
        <v>なし</v>
      </c>
      <c r="G2019" s="24" t="s">
        <v>1095</v>
      </c>
      <c r="H2019" s="24" t="s">
        <v>2633</v>
      </c>
      <c r="I2019" s="23" t="s">
        <v>2634</v>
      </c>
      <c r="J2019" s="23" t="s">
        <v>1861</v>
      </c>
      <c r="K2019" s="292">
        <v>2</v>
      </c>
    </row>
    <row r="2020" spans="1:11" ht="15" customHeight="1" x14ac:dyDescent="0.4">
      <c r="A2020" s="23" t="str">
        <v>内斜視</v>
      </c>
      <c r="B2020" s="23" t="str">
        <v>継続的に日常生活又は社会生活に相当な制限を受ける場合に限って、シート８とシート10</v>
      </c>
      <c r="C2020" s="24" t="str">
        <v>その他の障害</v>
      </c>
      <c r="D2020" s="24" t="str">
        <v>なし</v>
      </c>
      <c r="G2020" s="24" t="s">
        <v>1169</v>
      </c>
      <c r="H2020" s="24" t="s">
        <v>2633</v>
      </c>
      <c r="I2020" s="23" t="s">
        <v>2634</v>
      </c>
      <c r="J2020" s="23" t="s">
        <v>1861</v>
      </c>
      <c r="K2020" s="292">
        <v>2</v>
      </c>
    </row>
    <row r="2021" spans="1:11" ht="15" customHeight="1" x14ac:dyDescent="0.4">
      <c r="A2021" s="23" t="str">
        <v>難治性逆流性食道炎</v>
      </c>
      <c r="B2021" s="23" t="str">
        <v>継続的に日常生活又は社会生活に相当な制限を受ける場合に限って、シート８とシート10</v>
      </c>
      <c r="C2021" s="24" t="str">
        <v>その他の障害</v>
      </c>
      <c r="D2021" s="24" t="str">
        <v>なし</v>
      </c>
      <c r="G2021" s="24" t="s">
        <v>1176</v>
      </c>
      <c r="H2021" s="24" t="s">
        <v>2633</v>
      </c>
      <c r="I2021" s="23" t="s">
        <v>2634</v>
      </c>
      <c r="J2021" s="23" t="s">
        <v>1861</v>
      </c>
      <c r="K2021" s="292">
        <v>2</v>
      </c>
    </row>
    <row r="2022" spans="1:11" ht="15" customHeight="1" x14ac:dyDescent="0.4">
      <c r="A2022" s="23" t="str">
        <v>尿路感染症</v>
      </c>
      <c r="B2022" s="23" t="str">
        <v>継続的に日常生活又は社会生活に相当な制限を受ける場合に限って、シート８とシート10</v>
      </c>
      <c r="C2022" s="24" t="str">
        <v>その他の障害</v>
      </c>
      <c r="D2022" s="24" t="str">
        <v>なし</v>
      </c>
      <c r="G2022" s="24" t="s">
        <v>1194</v>
      </c>
      <c r="H2022" s="24" t="s">
        <v>2633</v>
      </c>
      <c r="I2022" s="23" t="s">
        <v>2634</v>
      </c>
      <c r="J2022" s="23" t="s">
        <v>1861</v>
      </c>
      <c r="K2022" s="292">
        <v>2</v>
      </c>
    </row>
    <row r="2023" spans="1:11" ht="15" customHeight="1" x14ac:dyDescent="0.4">
      <c r="A2023" s="23" t="str">
        <v>膿胞性ざ瘡</v>
      </c>
      <c r="B2023" s="23" t="str">
        <v>継続的に日常生活又は社会生活に相当な制限を受ける場合に限って、シート８とシート10</v>
      </c>
      <c r="C2023" s="24" t="str">
        <v>その他の障害</v>
      </c>
      <c r="D2023" s="24" t="str">
        <v>なし</v>
      </c>
      <c r="G2023" s="24" t="s">
        <v>1206</v>
      </c>
      <c r="H2023" s="24" t="s">
        <v>2633</v>
      </c>
      <c r="I2023" s="23" t="s">
        <v>2634</v>
      </c>
      <c r="J2023" s="23" t="s">
        <v>1861</v>
      </c>
      <c r="K2023" s="292">
        <v>2</v>
      </c>
    </row>
    <row r="2024" spans="1:11" ht="15" customHeight="1" x14ac:dyDescent="0.4">
      <c r="A2024" s="23" t="str">
        <v>肺気胸</v>
      </c>
      <c r="B2024" s="23" t="str">
        <v>継続的に日常生活又は社会生活に相当な制限を受ける場合に限って、シート８とシート10</v>
      </c>
      <c r="C2024" s="24" t="str">
        <v>その他の障害</v>
      </c>
      <c r="D2024" s="24" t="str">
        <v>なし</v>
      </c>
      <c r="G2024" s="24" t="s">
        <v>1207</v>
      </c>
      <c r="H2024" s="24" t="s">
        <v>2633</v>
      </c>
      <c r="I2024" s="23" t="s">
        <v>2634</v>
      </c>
      <c r="J2024" s="23" t="s">
        <v>1861</v>
      </c>
      <c r="K2024" s="292">
        <v>2</v>
      </c>
    </row>
    <row r="2025" spans="1:11" ht="15" customHeight="1" x14ac:dyDescent="0.4">
      <c r="A2025" s="23" t="str">
        <v>肺挫傷</v>
      </c>
      <c r="B2025" s="23" t="str">
        <v>継続的に日常生活又は社会生活に相当な制限を受ける場合に限って、シート８とシート10</v>
      </c>
      <c r="C2025" s="24" t="str">
        <v>その他の障害</v>
      </c>
      <c r="D2025" s="24" t="str">
        <v>なし</v>
      </c>
      <c r="G2025" s="24" t="s">
        <v>1209</v>
      </c>
      <c r="H2025" s="24" t="s">
        <v>2633</v>
      </c>
      <c r="I2025" s="23" t="s">
        <v>2634</v>
      </c>
      <c r="J2025" s="23" t="s">
        <v>1861</v>
      </c>
      <c r="K2025" s="292">
        <v>2</v>
      </c>
    </row>
    <row r="2026" spans="1:11" ht="15" customHeight="1" x14ac:dyDescent="0.4">
      <c r="A2026" s="23" t="str">
        <v>白内障</v>
      </c>
      <c r="B2026" s="23" t="str">
        <v>継続的に日常生活又は社会生活に相当な制限を受ける場合に限って、シート８とシート10</v>
      </c>
      <c r="C2026" s="24" t="str">
        <v>その他の障害</v>
      </c>
      <c r="D2026" s="24" t="str">
        <v>なし</v>
      </c>
      <c r="G2026" s="24" t="s">
        <v>1227</v>
      </c>
      <c r="H2026" s="24" t="s">
        <v>2633</v>
      </c>
      <c r="I2026" s="23" t="s">
        <v>2634</v>
      </c>
      <c r="J2026" s="23" t="s">
        <v>1861</v>
      </c>
      <c r="K2026" s="292">
        <v>2</v>
      </c>
    </row>
    <row r="2027" spans="1:11" ht="15" customHeight="1" x14ac:dyDescent="0.4">
      <c r="A2027" s="23" t="str">
        <v>発汗症</v>
      </c>
      <c r="B2027" s="23" t="str">
        <v>継続的に日常生活又は社会生活に相当な制限を受ける場合に限って、シート８とシート10</v>
      </c>
      <c r="C2027" s="24" t="str">
        <v>その他の障害</v>
      </c>
      <c r="D2027" s="24" t="str">
        <v>なし</v>
      </c>
      <c r="G2027" s="24" t="s">
        <v>1228</v>
      </c>
      <c r="H2027" s="24" t="s">
        <v>2633</v>
      </c>
      <c r="I2027" s="23" t="s">
        <v>2634</v>
      </c>
      <c r="J2027" s="23" t="s">
        <v>1861</v>
      </c>
      <c r="K2027" s="292">
        <v>2</v>
      </c>
    </row>
    <row r="2028" spans="1:11" ht="15" customHeight="1" x14ac:dyDescent="0.4">
      <c r="A2028" s="23" t="str">
        <v>半月板損傷</v>
      </c>
      <c r="B2028" s="23" t="str">
        <v>継続的に日常生活又は社会生活に相当な制限を受ける場合に限って、シート８とシート10</v>
      </c>
      <c r="C2028" s="24" t="str">
        <v>その他の障害</v>
      </c>
      <c r="D2028" s="24" t="str">
        <v>なし</v>
      </c>
      <c r="G2028" s="24" t="s">
        <v>1235</v>
      </c>
      <c r="H2028" s="24" t="s">
        <v>2633</v>
      </c>
      <c r="I2028" s="23" t="s">
        <v>2634</v>
      </c>
      <c r="J2028" s="23" t="s">
        <v>1861</v>
      </c>
      <c r="K2028" s="292">
        <v>2</v>
      </c>
    </row>
    <row r="2029" spans="1:11" ht="15" customHeight="1" x14ac:dyDescent="0.4">
      <c r="A2029" s="23" t="str">
        <v>反回神経麻痺</v>
      </c>
      <c r="B2029" s="23" t="str">
        <v>継続的に日常生活又は社会生活に相当な制限を受ける場合に限って、シート８とシート10</v>
      </c>
      <c r="C2029" s="24" t="str">
        <v>その他の障害</v>
      </c>
      <c r="D2029" s="24" t="str">
        <v>なし</v>
      </c>
      <c r="G2029" s="24" t="s">
        <v>2686</v>
      </c>
      <c r="H2029" s="24" t="s">
        <v>2633</v>
      </c>
      <c r="I2029" s="23" t="s">
        <v>2634</v>
      </c>
      <c r="J2029" s="23" t="s">
        <v>1861</v>
      </c>
      <c r="K2029" s="292">
        <v>2</v>
      </c>
    </row>
    <row r="2030" spans="1:11" ht="15" customHeight="1" x14ac:dyDescent="0.4">
      <c r="A2030" s="23" t="str">
        <v>反射性失神</v>
      </c>
      <c r="B2030" s="23" t="str">
        <v>継続的に日常生活又は社会生活に相当な制限を受ける場合に限って、シート８とシート10</v>
      </c>
      <c r="C2030" s="24" t="str">
        <v>その他の障害</v>
      </c>
      <c r="D2030" s="24" t="str">
        <v>なし</v>
      </c>
      <c r="G2030" s="24" t="s">
        <v>1238</v>
      </c>
      <c r="H2030" s="24" t="s">
        <v>2633</v>
      </c>
      <c r="I2030" s="23" t="s">
        <v>2634</v>
      </c>
      <c r="J2030" s="23" t="s">
        <v>1861</v>
      </c>
      <c r="K2030" s="292">
        <v>2</v>
      </c>
    </row>
    <row r="2031" spans="1:11" ht="15" customHeight="1" x14ac:dyDescent="0.4">
      <c r="A2031" s="23" t="str">
        <v>反射性神経調節性失神</v>
      </c>
      <c r="B2031" s="23" t="str">
        <v>継続的に日常生活又は社会生活に相当な制限を受ける場合に限って、シート８とシート10</v>
      </c>
      <c r="C2031" s="24" t="str">
        <v>その他の障害</v>
      </c>
      <c r="D2031" s="24" t="str">
        <v>なし</v>
      </c>
      <c r="G2031" s="24" t="s">
        <v>1239</v>
      </c>
      <c r="H2031" s="24" t="s">
        <v>2633</v>
      </c>
      <c r="I2031" s="23" t="s">
        <v>2634</v>
      </c>
      <c r="J2031" s="23" t="s">
        <v>1861</v>
      </c>
      <c r="K2031" s="292">
        <v>2</v>
      </c>
    </row>
    <row r="2032" spans="1:11" ht="15" customHeight="1" x14ac:dyDescent="0.4">
      <c r="A2032" s="23" t="str">
        <v>汎発型円形脱毛症</v>
      </c>
      <c r="B2032" s="23" t="str">
        <v>継続的に日常生活又は社会生活に相当な制限を受ける場合に限って、シート８とシート10</v>
      </c>
      <c r="C2032" s="24" t="str">
        <v>その他の障害</v>
      </c>
      <c r="D2032" s="24" t="str">
        <v>なし</v>
      </c>
      <c r="G2032" s="24" t="s">
        <v>1241</v>
      </c>
      <c r="H2032" s="24" t="s">
        <v>2633</v>
      </c>
      <c r="I2032" s="23" t="s">
        <v>2634</v>
      </c>
      <c r="J2032" s="23" t="s">
        <v>1861</v>
      </c>
      <c r="K2032" s="292">
        <v>2</v>
      </c>
    </row>
    <row r="2033" spans="1:11" ht="15" customHeight="1" x14ac:dyDescent="0.4">
      <c r="A2033" s="23" t="str">
        <v>皮膚炎</v>
      </c>
      <c r="B2033" s="23" t="str">
        <v>継続的に日常生活又は社会生活に相当な制限を受ける場合に限って、シート８とシート10</v>
      </c>
      <c r="C2033" s="24" t="str">
        <v>その他の障害</v>
      </c>
      <c r="D2033" s="24" t="str">
        <v>なし</v>
      </c>
      <c r="G2033" s="24" t="s">
        <v>1245</v>
      </c>
      <c r="H2033" s="24" t="s">
        <v>2633</v>
      </c>
      <c r="I2033" s="23" t="s">
        <v>2634</v>
      </c>
      <c r="J2033" s="23" t="s">
        <v>1861</v>
      </c>
      <c r="K2033" s="292">
        <v>2</v>
      </c>
    </row>
    <row r="2034" spans="1:11" ht="15" customHeight="1" x14ac:dyDescent="0.4">
      <c r="A2034" s="23" t="str">
        <v>鼻中隔穿孔</v>
      </c>
      <c r="B2034" s="23" t="str">
        <v>継続的に日常生活又は社会生活に相当な制限を受ける場合に限って、シート８とシート10</v>
      </c>
      <c r="C2034" s="24" t="str">
        <v>その他の障害</v>
      </c>
      <c r="D2034" s="24" t="str">
        <v>なし</v>
      </c>
      <c r="G2034" s="24" t="s">
        <v>1256</v>
      </c>
      <c r="H2034" s="24" t="s">
        <v>2633</v>
      </c>
      <c r="I2034" s="23" t="s">
        <v>2634</v>
      </c>
      <c r="J2034" s="23" t="s">
        <v>1861</v>
      </c>
      <c r="K2034" s="292">
        <v>2</v>
      </c>
    </row>
    <row r="2035" spans="1:11" ht="15" customHeight="1" x14ac:dyDescent="0.4">
      <c r="A2035" s="23" t="str">
        <v>鼻中隔湾曲症</v>
      </c>
      <c r="B2035" s="23" t="str">
        <v>継続的に日常生活又は社会生活に相当な制限を受ける場合に限って、シート８とシート10</v>
      </c>
      <c r="C2035" s="24" t="str">
        <v>その他の障害</v>
      </c>
      <c r="D2035" s="24" t="str">
        <v>なし</v>
      </c>
      <c r="G2035" s="24" t="s">
        <v>1257</v>
      </c>
      <c r="H2035" s="24" t="s">
        <v>2633</v>
      </c>
      <c r="I2035" s="23" t="s">
        <v>2634</v>
      </c>
      <c r="J2035" s="23" t="s">
        <v>1861</v>
      </c>
      <c r="K2035" s="292">
        <v>2</v>
      </c>
    </row>
    <row r="2036" spans="1:11" ht="15" customHeight="1" x14ac:dyDescent="0.4">
      <c r="A2036" s="23" t="str">
        <v>膝蓋大腿関節症</v>
      </c>
      <c r="B2036" s="23" t="str">
        <v>継続的に日常生活又は社会生活に相当な制限を受ける場合に限って、シート８とシート10</v>
      </c>
      <c r="C2036" s="24" t="str">
        <v>その他の障害</v>
      </c>
      <c r="D2036" s="24" t="str">
        <v>なし</v>
      </c>
      <c r="G2036" s="24" t="s">
        <v>1258</v>
      </c>
      <c r="H2036" s="24" t="s">
        <v>2633</v>
      </c>
      <c r="I2036" s="23" t="s">
        <v>2634</v>
      </c>
      <c r="J2036" s="23" t="s">
        <v>1861</v>
      </c>
      <c r="K2036" s="292">
        <v>2</v>
      </c>
    </row>
    <row r="2037" spans="1:11" ht="15" customHeight="1" x14ac:dyDescent="0.4">
      <c r="A2037" s="23" t="str">
        <v>膝窩動脈捕捉症候群</v>
      </c>
      <c r="B2037" s="23" t="str">
        <v>継続的に日常生活又は社会生活に相当な制限を受ける場合に限って、シート８とシート10</v>
      </c>
      <c r="C2037" s="24" t="str">
        <v>その他の障害</v>
      </c>
      <c r="D2037" s="24" t="str">
        <v>なし</v>
      </c>
      <c r="G2037" s="24" t="s">
        <v>1260</v>
      </c>
      <c r="H2037" s="24" t="s">
        <v>2633</v>
      </c>
      <c r="I2037" s="23" t="s">
        <v>2634</v>
      </c>
      <c r="J2037" s="23" t="s">
        <v>1861</v>
      </c>
      <c r="K2037" s="292">
        <v>2</v>
      </c>
    </row>
    <row r="2038" spans="1:11" ht="15" customHeight="1" x14ac:dyDescent="0.4">
      <c r="A2038" s="23" t="str">
        <v>複視</v>
      </c>
      <c r="B2038" s="23" t="str">
        <v>継続的に日常生活又は社会生活に相当な制限を受ける場合に限って、シート８とシート10</v>
      </c>
      <c r="C2038" s="24" t="str">
        <v>その他の障害</v>
      </c>
      <c r="D2038" s="24" t="str">
        <v>なし</v>
      </c>
      <c r="G2038" s="24" t="s">
        <v>1294</v>
      </c>
      <c r="H2038" s="24" t="s">
        <v>2633</v>
      </c>
      <c r="I2038" s="23" t="s">
        <v>2634</v>
      </c>
      <c r="J2038" s="23" t="s">
        <v>1861</v>
      </c>
      <c r="K2038" s="292">
        <v>2</v>
      </c>
    </row>
    <row r="2039" spans="1:11" ht="15" customHeight="1" x14ac:dyDescent="0.4">
      <c r="A2039" s="23" t="str">
        <v>平衡感覚障害</v>
      </c>
      <c r="B2039" s="23" t="str">
        <v>継続的に日常生活又は社会生活に相当な制限を受ける場合に限って、シート８とシート10</v>
      </c>
      <c r="C2039" s="24" t="str">
        <v>その他の障害</v>
      </c>
      <c r="D2039" s="24" t="str">
        <v>なし</v>
      </c>
      <c r="G2039" s="24" t="s">
        <v>1297</v>
      </c>
      <c r="H2039" s="24" t="s">
        <v>2633</v>
      </c>
      <c r="I2039" s="23" t="s">
        <v>2634</v>
      </c>
      <c r="J2039" s="23" t="s">
        <v>1861</v>
      </c>
      <c r="K2039" s="292">
        <v>2</v>
      </c>
    </row>
    <row r="2040" spans="1:11" ht="15" customHeight="1" x14ac:dyDescent="0.4">
      <c r="A2040" s="23" t="str">
        <v>偏頭痛</v>
      </c>
      <c r="B2040" s="23" t="str">
        <v>継続的に日常生活又は社会生活に相当な制限を受ける場合に限って、シート８とシート10</v>
      </c>
      <c r="C2040" s="24" t="str">
        <v>その他の障害</v>
      </c>
      <c r="D2040" s="24" t="str">
        <v>なし</v>
      </c>
      <c r="G2040" s="24" t="s">
        <v>1300</v>
      </c>
      <c r="H2040" s="24" t="s">
        <v>2633</v>
      </c>
      <c r="I2040" s="23" t="s">
        <v>2634</v>
      </c>
      <c r="J2040" s="23" t="s">
        <v>1861</v>
      </c>
      <c r="K2040" s="292">
        <v>2</v>
      </c>
    </row>
    <row r="2041" spans="1:11" ht="15" customHeight="1" x14ac:dyDescent="0.4">
      <c r="A2041" s="23" t="str">
        <v>変形性股関節症</v>
      </c>
      <c r="B2041" s="23" t="str">
        <v>継続的に日常生活又は社会生活に相当な制限を受ける場合に限って、シート８とシート10</v>
      </c>
      <c r="C2041" s="24" t="str">
        <v>その他の障害</v>
      </c>
      <c r="D2041" s="24" t="str">
        <v>なし</v>
      </c>
      <c r="G2041" s="24" t="s">
        <v>1302</v>
      </c>
      <c r="H2041" s="24" t="s">
        <v>2633</v>
      </c>
      <c r="I2041" s="23" t="s">
        <v>2634</v>
      </c>
      <c r="J2041" s="23" t="s">
        <v>1861</v>
      </c>
      <c r="K2041" s="292">
        <v>2</v>
      </c>
    </row>
    <row r="2042" spans="1:11" ht="15" customHeight="1" x14ac:dyDescent="0.4">
      <c r="A2042" s="23" t="str">
        <v>片頭痛</v>
      </c>
      <c r="B2042" s="23" t="str">
        <v>継続的に日常生活又は社会生活に相当な制限を受ける場合に限って、シート８とシート10</v>
      </c>
      <c r="C2042" s="24" t="str">
        <v>その他の障害</v>
      </c>
      <c r="D2042" s="24" t="str">
        <v>なし</v>
      </c>
      <c r="G2042" s="24" t="s">
        <v>1305</v>
      </c>
      <c r="H2042" s="24" t="s">
        <v>2633</v>
      </c>
      <c r="I2042" s="23" t="s">
        <v>2634</v>
      </c>
      <c r="J2042" s="23" t="s">
        <v>1861</v>
      </c>
      <c r="K2042" s="292">
        <v>2</v>
      </c>
    </row>
    <row r="2043" spans="1:11" ht="15" customHeight="1" x14ac:dyDescent="0.4">
      <c r="A2043" s="23" t="str">
        <v>片麻痺性片頭痛</v>
      </c>
      <c r="B2043" s="23" t="str">
        <v>継続的に日常生活又は社会生活に相当な制限を受ける場合に限って、シート８とシート10</v>
      </c>
      <c r="C2043" s="24" t="str">
        <v>その他の障害</v>
      </c>
      <c r="D2043" s="24" t="str">
        <v>なし</v>
      </c>
      <c r="G2043" s="24" t="s">
        <v>1306</v>
      </c>
      <c r="H2043" s="24" t="s">
        <v>2633</v>
      </c>
      <c r="I2043" s="23" t="s">
        <v>2634</v>
      </c>
      <c r="J2043" s="23" t="s">
        <v>1861</v>
      </c>
      <c r="K2043" s="292">
        <v>2</v>
      </c>
    </row>
    <row r="2044" spans="1:11" ht="15" customHeight="1" x14ac:dyDescent="0.4">
      <c r="A2044" s="23" t="str">
        <v>本態性低血圧</v>
      </c>
      <c r="B2044" s="23" t="str">
        <v>継続的に日常生活又は社会生活に相当な制限を受ける場合に限って、シート８とシート10</v>
      </c>
      <c r="C2044" s="24" t="str">
        <v>その他の障害</v>
      </c>
      <c r="D2044" s="24" t="str">
        <v>なし</v>
      </c>
      <c r="G2044" s="24" t="s">
        <v>1314</v>
      </c>
      <c r="H2044" s="24" t="s">
        <v>2633</v>
      </c>
      <c r="I2044" s="23" t="s">
        <v>2634</v>
      </c>
      <c r="J2044" s="23" t="s">
        <v>1861</v>
      </c>
      <c r="K2044" s="292">
        <v>2</v>
      </c>
    </row>
    <row r="2045" spans="1:11" ht="15" customHeight="1" x14ac:dyDescent="0.4">
      <c r="A2045" s="23" t="str">
        <v>慢性胃腸炎</v>
      </c>
      <c r="B2045" s="23" t="str">
        <v>継続的に日常生活又は社会生活に相当な制限を受ける場合に限って、シート８とシート10</v>
      </c>
      <c r="C2045" s="24" t="str">
        <v>その他の障害</v>
      </c>
      <c r="D2045" s="24" t="str">
        <v>なし</v>
      </c>
      <c r="G2045" s="24" t="s">
        <v>1320</v>
      </c>
      <c r="H2045" s="24" t="s">
        <v>2633</v>
      </c>
      <c r="I2045" s="23" t="s">
        <v>2634</v>
      </c>
      <c r="J2045" s="23" t="s">
        <v>1861</v>
      </c>
      <c r="K2045" s="292">
        <v>2</v>
      </c>
    </row>
    <row r="2046" spans="1:11" ht="15" customHeight="1" x14ac:dyDescent="0.4">
      <c r="A2046" s="23" t="str">
        <v>慢性下痢症</v>
      </c>
      <c r="B2046" s="23" t="str">
        <v>継続的に日常生活又は社会生活に相当な制限を受ける場合に限って、シート８とシート10</v>
      </c>
      <c r="C2046" s="24" t="str">
        <v>その他の障害</v>
      </c>
      <c r="D2046" s="24" t="str">
        <v>なし</v>
      </c>
      <c r="G2046" s="24" t="s">
        <v>1322</v>
      </c>
      <c r="H2046" s="24" t="s">
        <v>2633</v>
      </c>
      <c r="I2046" s="23" t="s">
        <v>2634</v>
      </c>
      <c r="J2046" s="23" t="s">
        <v>1861</v>
      </c>
      <c r="K2046" s="292">
        <v>2</v>
      </c>
    </row>
    <row r="2047" spans="1:11" ht="15" customHeight="1" x14ac:dyDescent="0.4">
      <c r="A2047" s="23" t="str">
        <v>慢性頭痛</v>
      </c>
      <c r="B2047" s="23" t="str">
        <v>継続的に日常生活又は社会生活に相当な制限を受ける場合に限って、シート８とシート10</v>
      </c>
      <c r="C2047" s="24" t="str">
        <v>その他の障害</v>
      </c>
      <c r="D2047" s="24" t="str">
        <v>なし</v>
      </c>
      <c r="G2047" s="24" t="s">
        <v>1332</v>
      </c>
      <c r="H2047" s="24" t="s">
        <v>2633</v>
      </c>
      <c r="I2047" s="23" t="s">
        <v>2634</v>
      </c>
      <c r="J2047" s="23" t="s">
        <v>1861</v>
      </c>
      <c r="K2047" s="292">
        <v>2</v>
      </c>
    </row>
    <row r="2048" spans="1:11" ht="15" customHeight="1" x14ac:dyDescent="0.4">
      <c r="A2048" s="23" t="str">
        <v>慢性皮膚炎</v>
      </c>
      <c r="B2048" s="23" t="str">
        <v>継続的に日常生活又は社会生活に相当な制限を受ける場合に限って、シート８とシート10</v>
      </c>
      <c r="C2048" s="24" t="str">
        <v>その他の障害</v>
      </c>
      <c r="D2048" s="24" t="str">
        <v>なし</v>
      </c>
      <c r="G2048" s="24" t="s">
        <v>1339</v>
      </c>
      <c r="H2048" s="24" t="s">
        <v>2633</v>
      </c>
      <c r="I2048" s="23" t="s">
        <v>2634</v>
      </c>
      <c r="J2048" s="23" t="s">
        <v>1861</v>
      </c>
      <c r="K2048" s="292">
        <v>2</v>
      </c>
    </row>
    <row r="2049" spans="1:11" ht="15" customHeight="1" x14ac:dyDescent="0.4">
      <c r="A2049" s="23" t="str">
        <v>慢性鼻炎</v>
      </c>
      <c r="B2049" s="23" t="str">
        <v>継続的に日常生活又は社会生活に相当な制限を受ける場合に限って、シート８とシート10</v>
      </c>
      <c r="C2049" s="24" t="str">
        <v>その他の障害</v>
      </c>
      <c r="D2049" s="24" t="str">
        <v>なし</v>
      </c>
      <c r="G2049" s="24" t="s">
        <v>1341</v>
      </c>
      <c r="H2049" s="24" t="s">
        <v>2633</v>
      </c>
      <c r="I2049" s="23" t="s">
        <v>2634</v>
      </c>
      <c r="J2049" s="23" t="s">
        <v>1861</v>
      </c>
      <c r="K2049" s="292">
        <v>2</v>
      </c>
    </row>
    <row r="2050" spans="1:11" ht="15" customHeight="1" x14ac:dyDescent="0.4">
      <c r="A2050" s="23" t="str">
        <v>慢性副鼻腔炎</v>
      </c>
      <c r="B2050" s="23" t="str">
        <v>継続的に日常生活又は社会生活に相当な制限を受ける場合に限って、シート８とシート10</v>
      </c>
      <c r="C2050" s="24" t="str">
        <v>その他の障害</v>
      </c>
      <c r="D2050" s="24" t="str">
        <v>なし</v>
      </c>
      <c r="G2050" s="24" t="s">
        <v>1343</v>
      </c>
      <c r="H2050" s="24" t="s">
        <v>2633</v>
      </c>
      <c r="I2050" s="23" t="s">
        <v>2634</v>
      </c>
      <c r="J2050" s="23" t="s">
        <v>1861</v>
      </c>
      <c r="K2050" s="292">
        <v>2</v>
      </c>
    </row>
    <row r="2051" spans="1:11" ht="15" customHeight="1" x14ac:dyDescent="0.4">
      <c r="A2051" s="23" t="str">
        <v>慢性偏頭痛</v>
      </c>
      <c r="B2051" s="23" t="str">
        <v>継続的に日常生活又は社会生活に相当な制限を受ける場合に限って、シート８とシート10</v>
      </c>
      <c r="C2051" s="24" t="str">
        <v>その他の障害</v>
      </c>
      <c r="D2051" s="24" t="str">
        <v>なし</v>
      </c>
      <c r="G2051" s="24" t="s">
        <v>1346</v>
      </c>
      <c r="H2051" s="24" t="s">
        <v>2633</v>
      </c>
      <c r="I2051" s="23" t="s">
        <v>2634</v>
      </c>
      <c r="J2051" s="23" t="s">
        <v>1861</v>
      </c>
      <c r="K2051" s="292">
        <v>2</v>
      </c>
    </row>
    <row r="2052" spans="1:11" ht="15" customHeight="1" x14ac:dyDescent="0.4">
      <c r="A2052" s="23" t="str">
        <v>味覚障害</v>
      </c>
      <c r="B2052" s="23" t="str">
        <v>継続的に日常生活又は社会生活に相当な制限を受ける場合に限って、シート８とシート10</v>
      </c>
      <c r="C2052" s="24" t="str">
        <v>その他の障害</v>
      </c>
      <c r="D2052" s="24" t="str">
        <v>なし</v>
      </c>
      <c r="G2052" s="24" t="s">
        <v>1347</v>
      </c>
      <c r="H2052" s="24" t="s">
        <v>2633</v>
      </c>
      <c r="I2052" s="23" t="s">
        <v>2634</v>
      </c>
      <c r="J2052" s="23" t="s">
        <v>1861</v>
      </c>
      <c r="K2052" s="292">
        <v>2</v>
      </c>
    </row>
    <row r="2053" spans="1:11" ht="15" customHeight="1" x14ac:dyDescent="0.4">
      <c r="A2053" s="23" t="str">
        <v>未熟児網膜症</v>
      </c>
      <c r="B2053" s="23" t="str">
        <v>継続的に日常生活又は社会生活に相当な制限を受ける場合に限って、シート８とシート10</v>
      </c>
      <c r="C2053" s="24" t="str">
        <v>その他の障害</v>
      </c>
      <c r="D2053" s="24" t="str">
        <v>なし</v>
      </c>
      <c r="G2053" s="24" t="s">
        <v>1348</v>
      </c>
      <c r="H2053" s="24" t="s">
        <v>2633</v>
      </c>
      <c r="I2053" s="23" t="s">
        <v>2634</v>
      </c>
      <c r="J2053" s="23" t="s">
        <v>1861</v>
      </c>
      <c r="K2053" s="292">
        <v>2</v>
      </c>
    </row>
    <row r="2054" spans="1:11" ht="15" customHeight="1" x14ac:dyDescent="0.4">
      <c r="A2054" s="23" t="str">
        <v>無月経</v>
      </c>
      <c r="B2054" s="23" t="str">
        <v>継続的に日常生活又は社会生活に相当な制限を受ける場合に限って、シート８とシート10</v>
      </c>
      <c r="C2054" s="24" t="str">
        <v>その他の障害</v>
      </c>
      <c r="D2054" s="24" t="str">
        <v>なし</v>
      </c>
      <c r="G2054" s="24" t="s">
        <v>1358</v>
      </c>
      <c r="H2054" s="24" t="s">
        <v>2633</v>
      </c>
      <c r="I2054" s="23" t="s">
        <v>2634</v>
      </c>
      <c r="J2054" s="23" t="s">
        <v>1861</v>
      </c>
      <c r="K2054" s="292">
        <v>2</v>
      </c>
    </row>
    <row r="2055" spans="1:11" ht="15" customHeight="1" x14ac:dyDescent="0.4">
      <c r="A2055" s="23" t="str">
        <v>無呼吸症候群</v>
      </c>
      <c r="B2055" s="23" t="str">
        <v>継続的に日常生活又は社会生活に相当な制限を受ける場合に限って、シート８とシート10</v>
      </c>
      <c r="C2055" s="24" t="str">
        <v>その他の障害</v>
      </c>
      <c r="D2055" s="24" t="str">
        <v>なし</v>
      </c>
      <c r="G2055" s="24" t="s">
        <v>1359</v>
      </c>
      <c r="H2055" s="24" t="s">
        <v>2633</v>
      </c>
      <c r="I2055" s="23" t="s">
        <v>2634</v>
      </c>
      <c r="J2055" s="23" t="s">
        <v>1861</v>
      </c>
      <c r="K2055" s="292">
        <v>2</v>
      </c>
    </row>
    <row r="2056" spans="1:11" ht="15" customHeight="1" x14ac:dyDescent="0.4">
      <c r="A2056" s="23" t="str">
        <v>無排卵月経</v>
      </c>
      <c r="B2056" s="23" t="str">
        <v>継続的に日常生活又は社会生活に相当な制限を受ける場合に限って、シート８とシート10</v>
      </c>
      <c r="C2056" s="24" t="str">
        <v>その他の障害</v>
      </c>
      <c r="D2056" s="24" t="str">
        <v>なし</v>
      </c>
      <c r="G2056" s="24" t="s">
        <v>1362</v>
      </c>
      <c r="H2056" s="24" t="s">
        <v>2633</v>
      </c>
      <c r="I2056" s="23" t="s">
        <v>2634</v>
      </c>
      <c r="J2056" s="23" t="s">
        <v>1861</v>
      </c>
      <c r="K2056" s="292">
        <v>2</v>
      </c>
    </row>
    <row r="2057" spans="1:11" ht="15" customHeight="1" x14ac:dyDescent="0.4">
      <c r="A2057" s="23" t="str">
        <v>無排卵性月経症</v>
      </c>
      <c r="B2057" s="23" t="str">
        <v>継続的に日常生活又は社会生活に相当な制限を受ける場合に限って、シート８とシート10</v>
      </c>
      <c r="C2057" s="24" t="str">
        <v>その他の障害</v>
      </c>
      <c r="D2057" s="24" t="str">
        <v>なし</v>
      </c>
      <c r="G2057" s="24" t="s">
        <v>1363</v>
      </c>
      <c r="H2057" s="24" t="s">
        <v>2633</v>
      </c>
      <c r="I2057" s="23" t="s">
        <v>2634</v>
      </c>
      <c r="J2057" s="23" t="s">
        <v>1861</v>
      </c>
      <c r="K2057" s="292">
        <v>2</v>
      </c>
    </row>
    <row r="2058" spans="1:11" ht="15" customHeight="1" x14ac:dyDescent="0.4">
      <c r="A2058" s="23" t="str">
        <v>迷走神経反射</v>
      </c>
      <c r="B2058" s="23" t="str">
        <v>継続的に日常生活又は社会生活に相当な制限を受ける場合に限って、シート８とシート10</v>
      </c>
      <c r="C2058" s="24" t="str">
        <v>その他の障害</v>
      </c>
      <c r="D2058" s="24" t="str">
        <v>なし</v>
      </c>
      <c r="G2058" s="24" t="s">
        <v>1366</v>
      </c>
      <c r="H2058" s="24" t="s">
        <v>2633</v>
      </c>
      <c r="I2058" s="23" t="s">
        <v>2634</v>
      </c>
      <c r="J2058" s="23" t="s">
        <v>1861</v>
      </c>
      <c r="K2058" s="292">
        <v>2</v>
      </c>
    </row>
    <row r="2059" spans="1:11" ht="15" customHeight="1" x14ac:dyDescent="0.4">
      <c r="A2059" s="23" t="str">
        <v>網膜剝離</v>
      </c>
      <c r="B2059" s="23" t="str">
        <v>継続的に日常生活又は社会生活に相当な制限を受ける場合に限って、シート８とシート10</v>
      </c>
      <c r="C2059" s="24" t="str">
        <v>その他の障害</v>
      </c>
      <c r="D2059" s="24" t="str">
        <v>なし</v>
      </c>
      <c r="G2059" s="24" t="s">
        <v>1378</v>
      </c>
      <c r="H2059" s="24" t="s">
        <v>2633</v>
      </c>
      <c r="I2059" s="23" t="s">
        <v>2634</v>
      </c>
      <c r="J2059" s="23" t="s">
        <v>1861</v>
      </c>
      <c r="K2059" s="292">
        <v>2</v>
      </c>
    </row>
    <row r="2060" spans="1:11" ht="15" customHeight="1" x14ac:dyDescent="0.4">
      <c r="A2060" s="23" t="str">
        <v>夜尿症</v>
      </c>
      <c r="B2060" s="23" t="str">
        <v>継続的に日常生活又は社会生活に相当な制限を受ける場合に限って、シート８とシート10</v>
      </c>
      <c r="C2060" s="24" t="str">
        <v>その他の障害</v>
      </c>
      <c r="D2060" s="24" t="str">
        <v>なし</v>
      </c>
      <c r="G2060" s="24" t="s">
        <v>1381</v>
      </c>
      <c r="H2060" s="24" t="s">
        <v>2633</v>
      </c>
      <c r="I2060" s="23" t="s">
        <v>2634</v>
      </c>
      <c r="J2060" s="23" t="s">
        <v>1861</v>
      </c>
      <c r="K2060" s="292">
        <v>2</v>
      </c>
    </row>
    <row r="2061" spans="1:11" ht="15" customHeight="1" x14ac:dyDescent="0.4">
      <c r="A2061" s="23" t="str">
        <v>内耳炎</v>
      </c>
      <c r="B2061" s="23" t="str">
        <v>継続的に日常生活又は社会生活に相当な制限を受ける場合に限って、シート８とシート10</v>
      </c>
      <c r="C2061" s="24" t="str">
        <v>その他の障害</v>
      </c>
      <c r="D2061" s="24" t="str">
        <v>なし</v>
      </c>
      <c r="G2061" s="24" t="s">
        <v>1168</v>
      </c>
      <c r="H2061" s="24" t="s">
        <v>2633</v>
      </c>
      <c r="I2061" s="23" t="s">
        <v>2634</v>
      </c>
      <c r="J2061" s="23" t="s">
        <v>1861</v>
      </c>
      <c r="K2061" s="292">
        <v>2</v>
      </c>
    </row>
    <row r="2062" spans="1:11" ht="15" customHeight="1" x14ac:dyDescent="0.4">
      <c r="A2062" s="23" t="str">
        <v>葉状腫瘍</v>
      </c>
      <c r="B2062" s="23" t="str">
        <v>継続的に日常生活又は社会生活に相当な制限を受ける場合に限って、シート８とシート10</v>
      </c>
      <c r="C2062" s="24" t="str">
        <v>その他の障害</v>
      </c>
      <c r="D2062" s="24" t="str">
        <v>なし</v>
      </c>
      <c r="G2062" s="24" t="s">
        <v>1389</v>
      </c>
      <c r="H2062" s="24" t="s">
        <v>2633</v>
      </c>
      <c r="I2062" s="23" t="s">
        <v>2634</v>
      </c>
      <c r="J2062" s="23" t="s">
        <v>1861</v>
      </c>
      <c r="K2062" s="292">
        <v>2</v>
      </c>
    </row>
    <row r="2063" spans="1:11" ht="15" customHeight="1" x14ac:dyDescent="0.4">
      <c r="A2063" s="23" t="str">
        <v>乱視</v>
      </c>
      <c r="B2063" s="23" t="str">
        <v>継続的に日常生活又は社会生活に相当な制限を受ける場合に限って、シート８とシート10</v>
      </c>
      <c r="C2063" s="24" t="str">
        <v>その他の障害</v>
      </c>
      <c r="D2063" s="24" t="str">
        <v>なし</v>
      </c>
      <c r="G2063" s="24" t="s">
        <v>1395</v>
      </c>
      <c r="H2063" s="24" t="s">
        <v>2633</v>
      </c>
      <c r="I2063" s="23" t="s">
        <v>2634</v>
      </c>
      <c r="J2063" s="23" t="s">
        <v>1861</v>
      </c>
      <c r="K2063" s="292">
        <v>2</v>
      </c>
    </row>
    <row r="2064" spans="1:11" ht="15" customHeight="1" x14ac:dyDescent="0.4">
      <c r="A2064" s="23" t="str">
        <v>卵巣のう腫</v>
      </c>
      <c r="B2064" s="23" t="str">
        <v>継続的に日常生活又は社会生活に相当な制限を受ける場合に限って、シート８とシート10</v>
      </c>
      <c r="C2064" s="24" t="str">
        <v>その他の障害</v>
      </c>
      <c r="D2064" s="24" t="str">
        <v>なし</v>
      </c>
      <c r="G2064" s="24" t="s">
        <v>1401</v>
      </c>
      <c r="H2064" s="24" t="s">
        <v>2633</v>
      </c>
      <c r="I2064" s="23" t="s">
        <v>2634</v>
      </c>
      <c r="J2064" s="23" t="s">
        <v>1861</v>
      </c>
      <c r="K2064" s="292">
        <v>2</v>
      </c>
    </row>
    <row r="2065" spans="1:11" ht="15" customHeight="1" x14ac:dyDescent="0.4">
      <c r="A2065" s="23" t="str">
        <v>卵巣子宮内膜症性のう胞</v>
      </c>
      <c r="B2065" s="23" t="str">
        <v>継続的に日常生活又は社会生活に相当な制限を受ける場合に限って、シート８とシート10</v>
      </c>
      <c r="C2065" s="24" t="str">
        <v>その他の障害</v>
      </c>
      <c r="D2065" s="24" t="str">
        <v>なし</v>
      </c>
      <c r="G2065" s="24" t="s">
        <v>1403</v>
      </c>
      <c r="H2065" s="24" t="s">
        <v>2633</v>
      </c>
      <c r="I2065" s="23" t="s">
        <v>2634</v>
      </c>
      <c r="J2065" s="23" t="s">
        <v>1861</v>
      </c>
      <c r="K2065" s="292">
        <v>2</v>
      </c>
    </row>
    <row r="2066" spans="1:11" ht="15" customHeight="1" x14ac:dyDescent="0.4">
      <c r="A2066" s="23" t="str">
        <v>卵巣嚢腫</v>
      </c>
      <c r="B2066" s="23" t="str">
        <v>継続的に日常生活又は社会生活に相当な制限を受ける場合に限って、シート８とシート10</v>
      </c>
      <c r="C2066" s="24" t="str">
        <v>その他の障害</v>
      </c>
      <c r="D2066" s="24" t="str">
        <v>なし</v>
      </c>
      <c r="G2066" s="24" t="s">
        <v>1404</v>
      </c>
      <c r="H2066" s="24" t="s">
        <v>2633</v>
      </c>
      <c r="I2066" s="23" t="s">
        <v>2634</v>
      </c>
      <c r="J2066" s="23" t="s">
        <v>1861</v>
      </c>
      <c r="K2066" s="292">
        <v>2</v>
      </c>
    </row>
    <row r="2067" spans="1:11" ht="15" customHeight="1" x14ac:dyDescent="0.4">
      <c r="A2067" s="23" t="str">
        <v>卵巣肥大</v>
      </c>
      <c r="B2067" s="23" t="str">
        <v>継続的に日常生活又は社会生活に相当な制限を受ける場合に限って、シート８とシート10</v>
      </c>
      <c r="C2067" s="24" t="str">
        <v>その他の障害</v>
      </c>
      <c r="D2067" s="24" t="str">
        <v>なし</v>
      </c>
      <c r="G2067" s="24" t="s">
        <v>1405</v>
      </c>
      <c r="H2067" s="24" t="s">
        <v>2633</v>
      </c>
      <c r="I2067" s="23" t="s">
        <v>2634</v>
      </c>
      <c r="J2067" s="23" t="s">
        <v>1861</v>
      </c>
      <c r="K2067" s="292">
        <v>2</v>
      </c>
    </row>
    <row r="2068" spans="1:11" ht="15" customHeight="1" x14ac:dyDescent="0.4">
      <c r="A2068" s="23" t="str">
        <v>良性小児めまい症</v>
      </c>
      <c r="B2068" s="23" t="str">
        <v>継続的に日常生活又は社会生活に相当な制限を受ける場合に限って、シート８とシート10</v>
      </c>
      <c r="C2068" s="24" t="str">
        <v>その他の障害</v>
      </c>
      <c r="D2068" s="24" t="str">
        <v>なし</v>
      </c>
      <c r="G2068" s="24" t="s">
        <v>1409</v>
      </c>
      <c r="H2068" s="24" t="s">
        <v>2633</v>
      </c>
      <c r="I2068" s="23" t="s">
        <v>2634</v>
      </c>
      <c r="J2068" s="23" t="s">
        <v>1861</v>
      </c>
      <c r="K2068" s="292">
        <v>2</v>
      </c>
    </row>
    <row r="2069" spans="1:11" ht="15" customHeight="1" x14ac:dyDescent="0.4">
      <c r="A2069" s="23" t="str">
        <v>良性発作症頭位めまい症</v>
      </c>
      <c r="B2069" s="23" t="str">
        <v>継続的に日常生活又は社会生活に相当な制限を受ける場合に限って、シート８とシート10</v>
      </c>
      <c r="C2069" s="24" t="str">
        <v>その他の障害</v>
      </c>
      <c r="D2069" s="24" t="str">
        <v>なし</v>
      </c>
      <c r="G2069" s="24" t="s">
        <v>1410</v>
      </c>
      <c r="H2069" s="24" t="s">
        <v>2633</v>
      </c>
      <c r="I2069" s="23" t="s">
        <v>2634</v>
      </c>
      <c r="J2069" s="23" t="s">
        <v>1861</v>
      </c>
      <c r="K2069" s="292">
        <v>2</v>
      </c>
    </row>
    <row r="2070" spans="1:11" ht="15" customHeight="1" x14ac:dyDescent="0.4">
      <c r="A2070" s="23" t="str">
        <v>緑内障</v>
      </c>
      <c r="B2070" s="23" t="str">
        <v>継続的に日常生活又は社会生活に相当な制限を受ける場合に限って、シート８とシート10</v>
      </c>
      <c r="C2070" s="24" t="str">
        <v>その他の障害</v>
      </c>
      <c r="D2070" s="24" t="str">
        <v>なし</v>
      </c>
      <c r="G2070" s="24" t="s">
        <v>1411</v>
      </c>
      <c r="H2070" s="24" t="s">
        <v>2633</v>
      </c>
      <c r="I2070" s="23" t="s">
        <v>2634</v>
      </c>
      <c r="J2070" s="23" t="s">
        <v>1861</v>
      </c>
      <c r="K2070" s="292">
        <v>2</v>
      </c>
    </row>
    <row r="2071" spans="1:11" ht="15" customHeight="1" x14ac:dyDescent="0.4">
      <c r="A2071" s="23" t="str">
        <v>漏斗胸</v>
      </c>
      <c r="B2071" s="23" t="str">
        <v>継続的に日常生活又は社会生活に相当な制限を受ける場合に限って、シート８とシート10</v>
      </c>
      <c r="C2071" s="24" t="str">
        <v>その他の障害</v>
      </c>
      <c r="D2071" s="24" t="str">
        <v>なし</v>
      </c>
      <c r="G2071" s="24" t="s">
        <v>1413</v>
      </c>
      <c r="H2071" s="24" t="s">
        <v>2633</v>
      </c>
      <c r="I2071" s="23" t="s">
        <v>2634</v>
      </c>
      <c r="J2071" s="23" t="s">
        <v>1861</v>
      </c>
      <c r="K2071" s="292">
        <v>2</v>
      </c>
    </row>
    <row r="2072" spans="1:11" ht="15" customHeight="1" x14ac:dyDescent="0.4">
      <c r="A2072" s="23" t="str">
        <v>咀嚼機能障害</v>
      </c>
      <c r="B2072" s="23" t="str">
        <v>継続的に日常生活又は社会生活に相当な制限を受ける場合に限って、シート８とシート10</v>
      </c>
      <c r="C2072" s="24" t="str">
        <v>その他の障害</v>
      </c>
      <c r="D2072" s="24" t="str">
        <v>なし</v>
      </c>
      <c r="G2072" s="24" t="s">
        <v>1415</v>
      </c>
      <c r="H2072" s="24" t="s">
        <v>2633</v>
      </c>
      <c r="I2072" s="23" t="s">
        <v>2634</v>
      </c>
      <c r="J2072" s="23" t="s">
        <v>1861</v>
      </c>
      <c r="K2072" s="292">
        <v>2</v>
      </c>
    </row>
    <row r="2073" spans="1:11" ht="15" customHeight="1" x14ac:dyDescent="0.4">
      <c r="A2073" s="23" t="str">
        <v>嗅覚障害</v>
      </c>
      <c r="B2073" s="23" t="str">
        <v>継続的に日常生活又は社会生活に相当な制限を受ける場合に限って、シート８とシート10</v>
      </c>
      <c r="C2073" s="24" t="str">
        <v>その他の障害</v>
      </c>
      <c r="D2073" s="24" t="str">
        <v>なし</v>
      </c>
      <c r="G2073" s="24" t="s">
        <v>1416</v>
      </c>
      <c r="H2073" s="24" t="s">
        <v>2633</v>
      </c>
      <c r="I2073" s="23" t="s">
        <v>2634</v>
      </c>
      <c r="J2073" s="23" t="s">
        <v>1861</v>
      </c>
      <c r="K2073" s="292">
        <v>2</v>
      </c>
    </row>
    <row r="2074" spans="1:11" ht="15" customHeight="1" x14ac:dyDescent="0.4">
      <c r="A2074" s="23" t="str">
        <v>扁桃肥大</v>
      </c>
      <c r="B2074" s="23" t="str">
        <v>継続的に日常生活又は社会生活に相当な制限を受ける場合に限って、シート８とシート10</v>
      </c>
      <c r="C2074" s="24" t="str">
        <v>その他の障害</v>
      </c>
      <c r="D2074" s="24" t="str">
        <v>なし</v>
      </c>
      <c r="G2074" s="24" t="s">
        <v>1417</v>
      </c>
      <c r="H2074" s="24" t="s">
        <v>2633</v>
      </c>
      <c r="I2074" s="23" t="s">
        <v>2634</v>
      </c>
      <c r="J2074" s="23" t="s">
        <v>1861</v>
      </c>
      <c r="K2074" s="292">
        <v>2</v>
      </c>
    </row>
    <row r="2075" spans="1:11" ht="15" customHeight="1" x14ac:dyDescent="0.4">
      <c r="A2075" s="23" t="str">
        <v>癒着性中耳炎</v>
      </c>
      <c r="B2075" s="23" t="str">
        <v>継続的に日常生活又は社会生活に相当な制限を受ける場合に限って、シート８とシート10</v>
      </c>
      <c r="C2075" s="24" t="str">
        <v>その他の障害</v>
      </c>
      <c r="D2075" s="24" t="str">
        <v>なし</v>
      </c>
      <c r="G2075" s="24" t="s">
        <v>1384</v>
      </c>
      <c r="H2075" s="24" t="s">
        <v>2633</v>
      </c>
      <c r="I2075" s="23" t="s">
        <v>2634</v>
      </c>
      <c r="J2075" s="23" t="s">
        <v>1861</v>
      </c>
      <c r="K2075" s="292">
        <v>2</v>
      </c>
    </row>
    <row r="2076" spans="1:11" ht="15" customHeight="1" x14ac:dyDescent="0.4">
      <c r="A2076" s="23" t="str">
        <v>疼痛</v>
      </c>
      <c r="B2076" s="23" t="str">
        <v>継続的に日常生活又は社会生活に相当な制限を受ける場合に限って、シート８とシート10</v>
      </c>
      <c r="C2076" s="24" t="str">
        <v>その他の障害</v>
      </c>
      <c r="D2076" s="24" t="str">
        <v>なし</v>
      </c>
      <c r="G2076" s="24" t="s">
        <v>1419</v>
      </c>
      <c r="H2076" s="24" t="s">
        <v>2633</v>
      </c>
      <c r="I2076" s="23" t="s">
        <v>2634</v>
      </c>
      <c r="J2076" s="23" t="s">
        <v>1861</v>
      </c>
      <c r="K2076" s="292">
        <v>2</v>
      </c>
    </row>
    <row r="2077" spans="1:11" ht="15" customHeight="1" x14ac:dyDescent="0.4">
      <c r="A2077" s="23" t="str">
        <v>脛骨腕症候群</v>
      </c>
      <c r="B2077" s="23" t="str">
        <v>継続的に日常生活又は社会生活に相当な制限を受ける場合に限って、シート８とシート10</v>
      </c>
      <c r="C2077" s="24" t="str">
        <v>その他の障害</v>
      </c>
      <c r="D2077" s="24" t="str">
        <v>なし</v>
      </c>
      <c r="G2077" s="24" t="s">
        <v>1427</v>
      </c>
      <c r="H2077" s="24" t="s">
        <v>2633</v>
      </c>
      <c r="I2077" s="23" t="s">
        <v>2634</v>
      </c>
      <c r="J2077" s="23" t="s">
        <v>1861</v>
      </c>
      <c r="K2077" s="292">
        <v>2</v>
      </c>
    </row>
    <row r="2078" spans="1:11" ht="15" customHeight="1" x14ac:dyDescent="0.4">
      <c r="A2078" s="23" t="str">
        <v>腋臭症</v>
      </c>
      <c r="B2078" s="23" t="str">
        <v>継続的に日常生活又は社会生活に相当な制限を受ける場合に限って、シート８とシート10</v>
      </c>
      <c r="C2078" s="24" t="str">
        <v>その他の障害</v>
      </c>
      <c r="D2078" s="24" t="str">
        <v>なし</v>
      </c>
      <c r="G2078" s="24" t="s">
        <v>1428</v>
      </c>
      <c r="H2078" s="24" t="s">
        <v>2633</v>
      </c>
      <c r="I2078" s="23" t="s">
        <v>2634</v>
      </c>
      <c r="J2078" s="23" t="s">
        <v>1861</v>
      </c>
      <c r="K2078" s="292">
        <v>2</v>
      </c>
    </row>
    <row r="2079" spans="1:11" ht="15" customHeight="1" x14ac:dyDescent="0.4">
      <c r="A2079" s="23" t="str">
        <v>蕁麻疹</v>
      </c>
      <c r="B2079" s="23" t="str">
        <v>継続的に日常生活又は社会生活に相当な制限を受ける場合に限って、シート８とシート10</v>
      </c>
      <c r="C2079" s="24" t="str">
        <v>その他の障害</v>
      </c>
      <c r="D2079" s="24" t="str">
        <v>なし</v>
      </c>
      <c r="G2079" s="24" t="s">
        <v>1434</v>
      </c>
      <c r="H2079" s="24" t="s">
        <v>2633</v>
      </c>
      <c r="I2079" s="23" t="s">
        <v>2634</v>
      </c>
      <c r="J2079" s="23" t="s">
        <v>1861</v>
      </c>
      <c r="K2079" s="292">
        <v>2</v>
      </c>
    </row>
    <row r="2080" spans="1:11" ht="15" customHeight="1" x14ac:dyDescent="0.4">
      <c r="A2080" s="23" t="str">
        <v>頸椎ヘルニア</v>
      </c>
      <c r="B2080" s="23" t="str">
        <v>継続的に日常生活又は社会生活に相当な制限を受ける場合に限って、シート８とシート10</v>
      </c>
      <c r="C2080" s="24" t="str">
        <v>その他の障害</v>
      </c>
      <c r="D2080" s="24" t="str">
        <v>なし</v>
      </c>
      <c r="G2080" s="24" t="s">
        <v>1438</v>
      </c>
      <c r="H2080" s="24" t="s">
        <v>2633</v>
      </c>
      <c r="I2080" s="23" t="s">
        <v>2634</v>
      </c>
      <c r="J2080" s="23" t="s">
        <v>1861</v>
      </c>
      <c r="K2080" s="292">
        <v>2</v>
      </c>
    </row>
    <row r="2081" spans="1:11" ht="15" customHeight="1" x14ac:dyDescent="0.4">
      <c r="A2081" s="23" t="str">
        <v>頸椎座礁</v>
      </c>
      <c r="B2081" s="23" t="str">
        <v>継続的に日常生活又は社会生活に相当な制限を受ける場合に限って、シート８とシート10</v>
      </c>
      <c r="C2081" s="24" t="str">
        <v>その他の障害</v>
      </c>
      <c r="D2081" s="24" t="str">
        <v>なし</v>
      </c>
      <c r="G2081" s="24" t="s">
        <v>1439</v>
      </c>
      <c r="H2081" s="24" t="s">
        <v>2967</v>
      </c>
      <c r="I2081" s="23" t="s">
        <v>2634</v>
      </c>
      <c r="J2081" s="23" t="s">
        <v>1861</v>
      </c>
      <c r="K2081" s="292">
        <v>2</v>
      </c>
    </row>
    <row r="2082" spans="1:11" ht="15" customHeight="1" x14ac:dyDescent="0.4">
      <c r="A2082" s="23" t="str">
        <v>頸椎性脊髄症</v>
      </c>
      <c r="B2082" s="23" t="str">
        <v>継続的に日常生活又は社会生活に相当な制限を受ける場合に限って、シート８とシート10</v>
      </c>
      <c r="C2082" s="24" t="str">
        <v>その他の障害</v>
      </c>
      <c r="D2082" s="24" t="str">
        <v>なし</v>
      </c>
      <c r="G2082" s="24" t="s">
        <v>1440</v>
      </c>
      <c r="H2082" s="24" t="s">
        <v>2633</v>
      </c>
      <c r="I2082" s="23" t="s">
        <v>2634</v>
      </c>
      <c r="J2082" s="23" t="s">
        <v>1861</v>
      </c>
      <c r="K2082" s="292">
        <v>2</v>
      </c>
    </row>
    <row r="2083" spans="1:11" ht="15" customHeight="1" x14ac:dyDescent="0.4">
      <c r="A2083" s="23" t="str">
        <v>頸椎側弯症</v>
      </c>
      <c r="B2083" s="23" t="str">
        <v>継続的に日常生活又は社会生活に相当な制限を受ける場合に限って、シート８とシート10</v>
      </c>
      <c r="C2083" s="24" t="str">
        <v>その他の障害</v>
      </c>
      <c r="D2083" s="24" t="str">
        <v>なし</v>
      </c>
      <c r="G2083" s="24" t="s">
        <v>1441</v>
      </c>
      <c r="H2083" s="24" t="s">
        <v>2633</v>
      </c>
      <c r="I2083" s="23" t="s">
        <v>2634</v>
      </c>
      <c r="J2083" s="23" t="s">
        <v>1861</v>
      </c>
      <c r="K2083" s="292">
        <v>2</v>
      </c>
    </row>
    <row r="2084" spans="1:11" ht="15" customHeight="1" x14ac:dyDescent="0.4">
      <c r="A2084" s="23" t="str">
        <v>頸椎側彎症</v>
      </c>
      <c r="B2084" s="23" t="str">
        <v>継続的に日常生活又は社会生活に相当な制限を受ける場合に限って、シート８とシート10</v>
      </c>
      <c r="C2084" s="24" t="str">
        <v>その他の障害</v>
      </c>
      <c r="D2084" s="24" t="str">
        <v>なし</v>
      </c>
      <c r="G2084" s="24" t="s">
        <v>2687</v>
      </c>
      <c r="H2084" s="24" t="s">
        <v>2633</v>
      </c>
      <c r="I2084" s="23" t="s">
        <v>2634</v>
      </c>
      <c r="J2084" s="23" t="s">
        <v>1861</v>
      </c>
      <c r="K2084" s="292">
        <v>2</v>
      </c>
    </row>
    <row r="2085" spans="1:11" ht="15" customHeight="1" x14ac:dyDescent="0.4">
      <c r="A2085" s="23" t="str">
        <v>頸椎側湾症</v>
      </c>
      <c r="B2085" s="23" t="str">
        <v>継続的に日常生活又は社会生活に相当な制限を受ける場合に限って、シート８とシート10</v>
      </c>
      <c r="C2085" s="24" t="str">
        <v>その他の障害</v>
      </c>
      <c r="D2085" s="24" t="str">
        <v>なし</v>
      </c>
      <c r="G2085" s="24" t="s">
        <v>2688</v>
      </c>
      <c r="H2085" s="24" t="s">
        <v>2633</v>
      </c>
      <c r="I2085" s="23" t="s">
        <v>2634</v>
      </c>
      <c r="J2085" s="23" t="s">
        <v>1861</v>
      </c>
      <c r="K2085" s="292">
        <v>2</v>
      </c>
    </row>
    <row r="2086" spans="1:11" ht="15" customHeight="1" x14ac:dyDescent="0.4">
      <c r="A2086" s="23" t="str">
        <v>頸椎損傷</v>
      </c>
      <c r="B2086" s="23" t="str">
        <v>継続的に日常生活又は社会生活に相当な制限を受ける場合に限って、シート８とシート10</v>
      </c>
      <c r="C2086" s="24" t="str">
        <v>その他の障害</v>
      </c>
      <c r="D2086" s="24" t="str">
        <v>なし</v>
      </c>
      <c r="G2086" s="24" t="s">
        <v>1442</v>
      </c>
      <c r="H2086" s="24" t="s">
        <v>2633</v>
      </c>
      <c r="I2086" s="23" t="s">
        <v>2634</v>
      </c>
      <c r="J2086" s="23" t="s">
        <v>1861</v>
      </c>
      <c r="K2086" s="292">
        <v>2</v>
      </c>
    </row>
    <row r="2087" spans="1:11" ht="15" customHeight="1" x14ac:dyDescent="0.4">
      <c r="A2087" s="23" t="str">
        <v>頸椎椎間板症</v>
      </c>
      <c r="B2087" s="23" t="str">
        <v>継続的に日常生活又は社会生活に相当な制限を受ける場合に限って、シート８とシート10</v>
      </c>
      <c r="C2087" s="24" t="str">
        <v>その他の障害</v>
      </c>
      <c r="D2087" s="24" t="str">
        <v>なし</v>
      </c>
      <c r="G2087" s="24" t="s">
        <v>1443</v>
      </c>
      <c r="H2087" s="24" t="s">
        <v>2633</v>
      </c>
      <c r="I2087" s="23" t="s">
        <v>2634</v>
      </c>
      <c r="J2087" s="23" t="s">
        <v>1861</v>
      </c>
      <c r="K2087" s="292">
        <v>2</v>
      </c>
    </row>
    <row r="2088" spans="1:11" ht="15" customHeight="1" x14ac:dyDescent="0.4">
      <c r="A2088" s="23" t="str">
        <v>線維筋痛症</v>
      </c>
      <c r="B2088" s="23" t="str">
        <v>継続的に日常生活又は社会生活に相当な制限を受ける場合に限って、シート８とシート10</v>
      </c>
      <c r="C2088" s="24" t="str">
        <v>その他の障害</v>
      </c>
      <c r="D2088" s="24" t="str">
        <v>なし</v>
      </c>
      <c r="G2088" s="24" t="s">
        <v>2689</v>
      </c>
      <c r="H2088" s="24" t="s">
        <v>2633</v>
      </c>
      <c r="I2088" s="23" t="s">
        <v>2634</v>
      </c>
      <c r="J2088" s="23" t="s">
        <v>1861</v>
      </c>
      <c r="K2088" s="292">
        <v>2</v>
      </c>
    </row>
    <row r="2089" spans="1:11" ht="15" customHeight="1" x14ac:dyDescent="0.4">
      <c r="A2089" s="23" t="str">
        <v>滲出性中耳炎</v>
      </c>
      <c r="B2089" s="23" t="str">
        <v>継続的に日常生活又は社会生活に相当な制限を受ける場合に限って、シート８とシート10</v>
      </c>
      <c r="C2089" s="24" t="str">
        <v>その他の障害</v>
      </c>
      <c r="D2089" s="24" t="str">
        <v>なし</v>
      </c>
      <c r="G2089" s="24" t="s">
        <v>1418</v>
      </c>
      <c r="H2089" s="24" t="s">
        <v>2633</v>
      </c>
      <c r="I2089" s="23" t="s">
        <v>2634</v>
      </c>
      <c r="J2089" s="23" t="s">
        <v>1861</v>
      </c>
      <c r="K2089" s="292">
        <v>2</v>
      </c>
    </row>
    <row r="2090" spans="1:11" ht="15" customHeight="1" x14ac:dyDescent="0.4">
      <c r="A2090" s="23" t="str">
        <v>コンパートメント症候群</v>
      </c>
      <c r="B2090" s="23" t="str">
        <v>継続的に日常生活又は社会生活に相当な制限を受ける場合に限って、シート８とシート10</v>
      </c>
      <c r="C2090" s="24" t="str">
        <v>その他の障害</v>
      </c>
      <c r="D2090" s="24" t="str">
        <v>なし</v>
      </c>
      <c r="G2090" s="24" t="s">
        <v>2690</v>
      </c>
      <c r="H2090" s="24" t="s">
        <v>2633</v>
      </c>
      <c r="I2090" s="23" t="s">
        <v>2634</v>
      </c>
      <c r="J2090" s="23" t="s">
        <v>1861</v>
      </c>
      <c r="K2090" s="292">
        <v>2</v>
      </c>
    </row>
    <row r="2091" spans="1:11" ht="15" customHeight="1" x14ac:dyDescent="0.4">
      <c r="A2091" s="23" t="str">
        <v>機能性胃腸症</v>
      </c>
      <c r="B2091" s="23" t="str">
        <v>継続的に日常生活又は社会生活に相当な制限を受ける場合に限って、シート８とシート10</v>
      </c>
      <c r="C2091" s="24" t="str">
        <v>その他の障害</v>
      </c>
      <c r="D2091" s="24" t="str">
        <v>なし</v>
      </c>
      <c r="G2091" s="24" t="s">
        <v>2691</v>
      </c>
      <c r="H2091" s="24" t="s">
        <v>2633</v>
      </c>
      <c r="I2091" s="23" t="s">
        <v>2634</v>
      </c>
      <c r="J2091" s="23" t="s">
        <v>1861</v>
      </c>
      <c r="K2091" s="292">
        <v>2</v>
      </c>
    </row>
    <row r="2092" spans="1:11" ht="15" customHeight="1" x14ac:dyDescent="0.4">
      <c r="A2092" s="23" t="str">
        <v>機能性ディスペプシア</v>
      </c>
      <c r="B2092" s="23" t="str">
        <v>継続的に日常生活又は社会生活に相当な制限を受ける場合に限って、シート８とシート10</v>
      </c>
      <c r="C2092" s="24" t="str">
        <v>その他の障害</v>
      </c>
      <c r="D2092" s="24" t="str">
        <v>なし</v>
      </c>
      <c r="G2092" s="24" t="s">
        <v>2692</v>
      </c>
      <c r="H2092" s="24" t="s">
        <v>2633</v>
      </c>
      <c r="I2092" s="23" t="s">
        <v>2634</v>
      </c>
      <c r="J2092" s="23" t="s">
        <v>1861</v>
      </c>
      <c r="K2092" s="292">
        <v>2</v>
      </c>
    </row>
    <row r="2093" spans="1:11" ht="15" customHeight="1" x14ac:dyDescent="0.4">
      <c r="A2093" s="23" t="str">
        <v>動脈血栓塞栓症</v>
      </c>
      <c r="B2093" s="23" t="str">
        <v>継続的に日常生活又は社会生活に相当な制限を受ける場合に限って、シート８とシート10</v>
      </c>
      <c r="C2093" s="24" t="str">
        <v>その他の障害</v>
      </c>
      <c r="D2093" s="24" t="str">
        <v>なし</v>
      </c>
      <c r="G2093" s="24" t="s">
        <v>2693</v>
      </c>
      <c r="H2093" s="24" t="s">
        <v>2633</v>
      </c>
      <c r="I2093" s="23" t="s">
        <v>2634</v>
      </c>
      <c r="J2093" s="23" t="s">
        <v>1861</v>
      </c>
      <c r="K2093" s="292">
        <v>2</v>
      </c>
    </row>
    <row r="2094" spans="1:11" ht="15" customHeight="1" x14ac:dyDescent="0.4">
      <c r="A2094" s="23" t="str">
        <v>深部静脈血栓症</v>
      </c>
      <c r="B2094" s="23" t="str">
        <v>継続的に日常生活又は社会生活に相当な制限を受ける場合に限って、シート８とシート10</v>
      </c>
      <c r="C2094" s="24" t="str">
        <v>その他の障害</v>
      </c>
      <c r="D2094" s="24" t="str">
        <v>なし</v>
      </c>
      <c r="G2094" s="24" t="s">
        <v>2694</v>
      </c>
      <c r="H2094" s="24" t="s">
        <v>2633</v>
      </c>
      <c r="I2094" s="24" t="s">
        <v>2634</v>
      </c>
      <c r="J2094" s="24" t="s">
        <v>1861</v>
      </c>
      <c r="K2094" s="292">
        <v>2</v>
      </c>
    </row>
    <row r="2095" spans="1:11" ht="15" customHeight="1" x14ac:dyDescent="0.4">
      <c r="A2095" s="23" t="str">
        <v>FD</v>
      </c>
      <c r="B2095" s="23" t="str">
        <v>継続的に日常生活又は社会生活に相当な制限を受ける場合に限って、シート８とシート10</v>
      </c>
      <c r="C2095" s="24" t="str">
        <v>その他の障害</v>
      </c>
      <c r="D2095" s="24" t="str">
        <v>なし</v>
      </c>
      <c r="G2095" s="24" t="s">
        <v>1654</v>
      </c>
      <c r="H2095" s="24" t="s">
        <v>2633</v>
      </c>
      <c r="I2095" s="23" t="s">
        <v>2634</v>
      </c>
      <c r="J2095" s="23" t="s">
        <v>1861</v>
      </c>
      <c r="K2095" s="292">
        <v>2</v>
      </c>
    </row>
    <row r="2096" spans="1:11" ht="15" customHeight="1" x14ac:dyDescent="0.4">
      <c r="A2096" s="23" t="str">
        <v>口唇口蓋裂</v>
      </c>
      <c r="B2096" s="23" t="str">
        <v>継続的に日常生活又は社会生活に相当な制限を受ける場合に限って、シート８とシート10</v>
      </c>
      <c r="C2096" s="24" t="str">
        <v>その他の障害</v>
      </c>
      <c r="D2096" s="24" t="str">
        <v>なし</v>
      </c>
      <c r="G2096" s="24" t="s">
        <v>2695</v>
      </c>
      <c r="H2096" s="24" t="s">
        <v>2633</v>
      </c>
      <c r="I2096" s="23" t="s">
        <v>2634</v>
      </c>
      <c r="J2096" s="23" t="s">
        <v>1861</v>
      </c>
      <c r="K2096" s="292">
        <v>2</v>
      </c>
    </row>
    <row r="2097" spans="1:11" ht="15" customHeight="1" x14ac:dyDescent="0.4">
      <c r="A2097" s="23" t="str">
        <v>機能性身体症候群</v>
      </c>
      <c r="B2097" s="23" t="str">
        <v>継続的に日常生活又は社会生活に相当な制限を受ける場合に限って、シート８とシート10</v>
      </c>
      <c r="C2097" s="24" t="str">
        <v>その他の障害</v>
      </c>
      <c r="D2097" s="24" t="str">
        <v>なし</v>
      </c>
      <c r="G2097" s="24" t="s">
        <v>2696</v>
      </c>
      <c r="H2097" s="24" t="s">
        <v>2633</v>
      </c>
      <c r="I2097" s="23" t="s">
        <v>2634</v>
      </c>
      <c r="J2097" s="23" t="s">
        <v>1861</v>
      </c>
      <c r="K2097" s="292">
        <v>2</v>
      </c>
    </row>
    <row r="2098" spans="1:11" ht="15" customHeight="1" x14ac:dyDescent="0.4">
      <c r="A2098" s="23" t="str">
        <v>キアリ奇形</v>
      </c>
      <c r="B2098" s="23" t="str">
        <v>継続的に日常生活又は社会生活に相当な制限を受ける場合に限って、シート８とシート10</v>
      </c>
      <c r="C2098" s="24" t="str">
        <v>その他の障害</v>
      </c>
      <c r="D2098" s="24" t="str">
        <v>なし</v>
      </c>
      <c r="G2098" s="24" t="s">
        <v>2697</v>
      </c>
      <c r="H2098" s="24" t="s">
        <v>2633</v>
      </c>
      <c r="I2098" s="23" t="s">
        <v>2634</v>
      </c>
      <c r="J2098" s="23" t="s">
        <v>1861</v>
      </c>
      <c r="K2098" s="292">
        <v>2</v>
      </c>
    </row>
    <row r="2099" spans="1:11" ht="15" customHeight="1" x14ac:dyDescent="0.4">
      <c r="A2099" s="23" t="str">
        <v>IBS</v>
      </c>
      <c r="B2099" s="23" t="str">
        <v>継続的に日常生活又は社会生活に相当な制限を受ける場合に限って、シート８とシート10</v>
      </c>
      <c r="C2099" s="24" t="str">
        <v>その他の障害</v>
      </c>
      <c r="D2099" s="24" t="str">
        <v>なし</v>
      </c>
      <c r="G2099" s="24" t="s">
        <v>1663</v>
      </c>
      <c r="H2099" s="24" t="s">
        <v>2633</v>
      </c>
      <c r="I2099" s="23" t="s">
        <v>2634</v>
      </c>
      <c r="J2099" s="23" t="s">
        <v>1861</v>
      </c>
      <c r="K2099" s="292">
        <v>2</v>
      </c>
    </row>
    <row r="2100" spans="1:11" ht="15" customHeight="1" x14ac:dyDescent="0.4">
      <c r="A2100" s="23" t="str">
        <v>上腸間膜動脈症候群</v>
      </c>
      <c r="B2100" s="23" t="str">
        <v>継続的に日常生活又は社会生活に相当な制限を受ける場合に限って、シート８とシート10</v>
      </c>
      <c r="C2100" s="24" t="str">
        <v>その他の障害</v>
      </c>
      <c r="D2100" s="24" t="str">
        <v>なし</v>
      </c>
      <c r="G2100" s="24" t="s">
        <v>2698</v>
      </c>
      <c r="H2100" s="24" t="s">
        <v>2633</v>
      </c>
      <c r="I2100" s="23" t="s">
        <v>2634</v>
      </c>
      <c r="J2100" s="23" t="s">
        <v>1861</v>
      </c>
      <c r="K2100" s="292">
        <v>2</v>
      </c>
    </row>
    <row r="2101" spans="1:11" ht="15" customHeight="1" x14ac:dyDescent="0.4">
      <c r="A2101" s="23" t="str">
        <v>トロサ・ハント症候群</v>
      </c>
      <c r="B2101" s="23" t="str">
        <v>継続的に日常生活又は社会生活に相当な制限を受ける場合に限って、シート８とシート10</v>
      </c>
      <c r="C2101" s="24" t="str">
        <v>その他の障害</v>
      </c>
      <c r="D2101" s="24" t="str">
        <v>なし</v>
      </c>
      <c r="G2101" s="24" t="s">
        <v>2699</v>
      </c>
      <c r="H2101" s="24" t="s">
        <v>2633</v>
      </c>
      <c r="I2101" s="23" t="s">
        <v>2634</v>
      </c>
      <c r="J2101" s="23" t="s">
        <v>1861</v>
      </c>
      <c r="K2101" s="292">
        <v>2</v>
      </c>
    </row>
    <row r="2102" spans="1:11" ht="15" customHeight="1" x14ac:dyDescent="0.4">
      <c r="A2102" s="23" t="str">
        <v>ペルテス病</v>
      </c>
      <c r="B2102" s="23" t="str">
        <v>継続的に日常生活又は社会生活に相当な制限を受ける場合に限って、シート８とシート10</v>
      </c>
      <c r="C2102" s="24" t="str">
        <v>その他の障害</v>
      </c>
      <c r="D2102" s="24" t="str">
        <v>なし</v>
      </c>
      <c r="G2102" s="24" t="s">
        <v>2700</v>
      </c>
      <c r="H2102" s="24" t="s">
        <v>2633</v>
      </c>
      <c r="I2102" s="23" t="s">
        <v>2634</v>
      </c>
      <c r="J2102" s="23" t="s">
        <v>1861</v>
      </c>
      <c r="K2102" s="292">
        <v>2</v>
      </c>
    </row>
    <row r="2103" spans="1:11" ht="15" customHeight="1" x14ac:dyDescent="0.4">
      <c r="A2103" s="23" t="str">
        <v>口蓋ミオクローヌス</v>
      </c>
      <c r="B2103" s="23" t="str">
        <v>継続的に日常生活又は社会生活に相当な制限を受ける場合に限って、シート８とシート10</v>
      </c>
      <c r="C2103" s="24" t="str">
        <v>その他の障害</v>
      </c>
      <c r="D2103" s="24" t="str">
        <v>なし</v>
      </c>
      <c r="G2103" s="24" t="s">
        <v>632</v>
      </c>
      <c r="H2103" s="24" t="s">
        <v>2633</v>
      </c>
      <c r="I2103" s="23" t="s">
        <v>2634</v>
      </c>
      <c r="J2103" s="23" t="s">
        <v>1861</v>
      </c>
      <c r="K2103" s="292">
        <v>2</v>
      </c>
    </row>
    <row r="2104" spans="1:11" ht="15" customHeight="1" x14ac:dyDescent="0.4">
      <c r="A2104" s="23" t="str">
        <v>膝内側半月断裂</v>
      </c>
      <c r="B2104" s="23" t="str">
        <v>継続的に日常生活又は社会生活に相当な制限を受ける場合に限って、シート８とシート10</v>
      </c>
      <c r="C2104" s="24" t="str">
        <v>その他の障害</v>
      </c>
      <c r="D2104" s="24" t="str">
        <v>なし</v>
      </c>
      <c r="G2104" s="24" t="s">
        <v>1259</v>
      </c>
      <c r="H2104" s="24" t="s">
        <v>2633</v>
      </c>
      <c r="I2104" s="23" t="s">
        <v>2634</v>
      </c>
      <c r="J2104" s="23" t="s">
        <v>1861</v>
      </c>
      <c r="K2104" s="292">
        <v>2</v>
      </c>
    </row>
    <row r="2105" spans="1:11" ht="15" customHeight="1" x14ac:dyDescent="0.4">
      <c r="A2105" s="23" t="str">
        <v>過呼吸</v>
      </c>
      <c r="B2105" s="23" t="str">
        <v>継続的に日常生活又は社会生活に相当な制限を受ける場合に限って、シート８とシート10</v>
      </c>
      <c r="C2105" s="24" t="str">
        <v>その他の障害</v>
      </c>
      <c r="D2105" s="24" t="str">
        <v>なし</v>
      </c>
      <c r="G2105" s="24" t="s">
        <v>2701</v>
      </c>
      <c r="H2105" s="24" t="s">
        <v>2633</v>
      </c>
      <c r="I2105" s="23" t="s">
        <v>2634</v>
      </c>
      <c r="J2105" s="23" t="s">
        <v>1861</v>
      </c>
      <c r="K2105" s="292">
        <v>2</v>
      </c>
    </row>
    <row r="2106" spans="1:11" ht="15" customHeight="1" x14ac:dyDescent="0.4">
      <c r="A2106" s="23" t="str">
        <v>更年期障害</v>
      </c>
      <c r="B2106" s="23" t="str">
        <v>継続的に日常生活又は社会生活に相当な制限を受ける場合に限って、シート８とシート10</v>
      </c>
      <c r="C2106" s="24" t="str">
        <v>その他の障害</v>
      </c>
      <c r="D2106" s="24" t="str">
        <v>なし</v>
      </c>
      <c r="G2106" s="24" t="s">
        <v>2702</v>
      </c>
      <c r="H2106" s="24" t="s">
        <v>2633</v>
      </c>
      <c r="I2106" s="23" t="s">
        <v>2634</v>
      </c>
      <c r="J2106" s="23" t="s">
        <v>1861</v>
      </c>
      <c r="K2106" s="292">
        <v>2</v>
      </c>
    </row>
    <row r="2107" spans="1:11" ht="15" customHeight="1" x14ac:dyDescent="0.4">
      <c r="A2107" s="23" t="str">
        <v>境界知能</v>
      </c>
      <c r="B2107" s="23" t="str">
        <v>継続的に日常生活又は社会生活に相当な制限を受ける場合に限って、シート８とシート10</v>
      </c>
      <c r="C2107" s="24" t="str">
        <v>その他の障害</v>
      </c>
      <c r="D2107" s="24" t="str">
        <v>なし</v>
      </c>
      <c r="G2107" s="24" t="s">
        <v>2703</v>
      </c>
      <c r="H2107" s="24" t="s">
        <v>2633</v>
      </c>
      <c r="I2107" s="23" t="s">
        <v>2634</v>
      </c>
      <c r="J2107" s="23" t="s">
        <v>1861</v>
      </c>
      <c r="K2107" s="292">
        <v>2</v>
      </c>
    </row>
    <row r="2108" spans="1:11" ht="15" customHeight="1" x14ac:dyDescent="0.4">
      <c r="A2108" s="23" t="str">
        <v>卵巣未熟奇形腫</v>
      </c>
      <c r="B2108" s="23" t="str">
        <v>継続的に日常生活又は社会生活に相当な制限を受ける場合に限って、シート８とシート10</v>
      </c>
      <c r="C2108" s="24" t="str">
        <v>その他の障害</v>
      </c>
      <c r="D2108" s="24" t="str">
        <v>なし</v>
      </c>
      <c r="G2108" s="24" t="s">
        <v>2800</v>
      </c>
      <c r="H2108" s="24" t="s">
        <v>2633</v>
      </c>
      <c r="I2108" s="23" t="s">
        <v>2634</v>
      </c>
      <c r="J2108" s="23" t="s">
        <v>1861</v>
      </c>
      <c r="K2108" s="292">
        <v>2</v>
      </c>
    </row>
    <row r="2109" spans="1:11" ht="15" customHeight="1" x14ac:dyDescent="0.4">
      <c r="A2109" s="23" t="str">
        <v>成熟嚢胞性奇形腫</v>
      </c>
      <c r="B2109" s="23" t="str">
        <v>継続的に日常生活又は社会生活に相当な制限を受ける場合に限って、シート８とシート10</v>
      </c>
      <c r="C2109" s="24" t="str">
        <v>その他の障害</v>
      </c>
      <c r="D2109" s="24" t="str">
        <v>なし</v>
      </c>
      <c r="G2109" s="24" t="s">
        <v>2801</v>
      </c>
      <c r="H2109" s="24" t="s">
        <v>2633</v>
      </c>
      <c r="I2109" s="23" t="s">
        <v>2634</v>
      </c>
      <c r="J2109" s="23" t="s">
        <v>1861</v>
      </c>
      <c r="K2109" s="292">
        <v>2</v>
      </c>
    </row>
    <row r="2110" spans="1:11" ht="15" customHeight="1" x14ac:dyDescent="0.4">
      <c r="A2110" s="23" t="str">
        <v>幽門狭窄症</v>
      </c>
      <c r="B2110" s="23" t="str">
        <v>継続的に日常生活又は社会生活に相当な制限を受ける場合に限って、シート８とシート10</v>
      </c>
      <c r="C2110" s="24" t="str">
        <v>その他の障害</v>
      </c>
      <c r="D2110" s="24" t="str">
        <v>なし</v>
      </c>
      <c r="G2110" s="24" t="s">
        <v>2802</v>
      </c>
      <c r="H2110" s="24" t="s">
        <v>2633</v>
      </c>
      <c r="I2110" s="23" t="s">
        <v>2634</v>
      </c>
      <c r="J2110" s="23" t="s">
        <v>1861</v>
      </c>
      <c r="K2110" s="292">
        <v>2</v>
      </c>
    </row>
    <row r="2111" spans="1:11" ht="15" customHeight="1" x14ac:dyDescent="0.4">
      <c r="A2111" s="23" t="str">
        <v>寒暖差アレルギー</v>
      </c>
      <c r="B2111" s="23" t="str">
        <v>継続的に日常生活又は社会生活に相当な制限を受ける場合に限って、シート８とシート10</v>
      </c>
      <c r="C2111" s="24" t="str">
        <v>その他の障害</v>
      </c>
      <c r="D2111" s="24" t="str">
        <v>なし</v>
      </c>
      <c r="G2111" s="33" t="s">
        <v>2968</v>
      </c>
      <c r="H2111" s="33" t="s">
        <v>2633</v>
      </c>
      <c r="I2111" s="30" t="s">
        <v>2634</v>
      </c>
      <c r="J2111" s="30" t="s">
        <v>1861</v>
      </c>
      <c r="K2111" s="293">
        <v>2</v>
      </c>
    </row>
    <row r="2112" spans="1:11" ht="15" customHeight="1" x14ac:dyDescent="0.4">
      <c r="A2112" s="23" t="str">
        <v>寒冷アレルギー</v>
      </c>
      <c r="B2112" s="23" t="str">
        <v>継続的に日常生活又は社会生活に相当な制限を受ける場合に限って、シート８とシート10</v>
      </c>
      <c r="C2112" s="24" t="str">
        <v>その他の障害</v>
      </c>
      <c r="D2112" s="24" t="str">
        <v>なし</v>
      </c>
      <c r="G2112" s="33" t="s">
        <v>2969</v>
      </c>
      <c r="H2112" s="33" t="s">
        <v>2633</v>
      </c>
      <c r="I2112" s="30" t="s">
        <v>2634</v>
      </c>
      <c r="J2112" s="30" t="s">
        <v>1861</v>
      </c>
      <c r="K2112" s="293">
        <v>2</v>
      </c>
    </row>
    <row r="2113" spans="1:13" ht="15" customHeight="1" x14ac:dyDescent="0.4">
      <c r="A2113" s="23" t="str">
        <v>頭部外傷後遺症</v>
      </c>
      <c r="B2113" s="23" t="str">
        <v>継続的に日常生活又は社会生活に相当な制限を受ける場合に限って、シート８とシート10</v>
      </c>
      <c r="C2113" s="24" t="str">
        <v>その他の障害</v>
      </c>
      <c r="D2113" s="24" t="str">
        <v>なし</v>
      </c>
      <c r="G2113" s="298" t="s">
        <v>2970</v>
      </c>
      <c r="H2113" s="33" t="s">
        <v>2633</v>
      </c>
      <c r="I2113" s="30" t="s">
        <v>2971</v>
      </c>
      <c r="J2113" s="30" t="s">
        <v>1861</v>
      </c>
      <c r="K2113" s="293">
        <v>2</v>
      </c>
    </row>
    <row r="2114" spans="1:13" ht="15" customHeight="1" x14ac:dyDescent="0.4">
      <c r="A2114" s="23" t="str">
        <v>嚥下障害</v>
      </c>
      <c r="B2114" s="23" t="str">
        <v>継続的に日常生活又は社会生活に相当な制限を受ける場合に限って、シート８とシート10</v>
      </c>
      <c r="C2114" s="24" t="str">
        <v>その他の障害</v>
      </c>
      <c r="D2114" s="24" t="str">
        <v>なし</v>
      </c>
      <c r="G2114" s="296" t="s">
        <v>2972</v>
      </c>
      <c r="H2114" s="296" t="s">
        <v>2633</v>
      </c>
      <c r="I2114" s="296" t="s">
        <v>2225</v>
      </c>
      <c r="J2114" s="296" t="s">
        <v>1861</v>
      </c>
      <c r="K2114" s="297">
        <v>2</v>
      </c>
    </row>
    <row r="2115" spans="1:13" ht="15" customHeight="1" x14ac:dyDescent="0.4">
      <c r="A2115" s="23" t="str">
        <v>筋力低下</v>
      </c>
      <c r="B2115" s="23" t="str">
        <v>継続的に日常生活又は社会生活に相当な制限を受ける場合に限って、シート８とシート10</v>
      </c>
      <c r="C2115" s="24" t="str">
        <v>その他の障害</v>
      </c>
      <c r="D2115" s="24" t="str">
        <v>なし</v>
      </c>
      <c r="G2115" s="296" t="s">
        <v>2973</v>
      </c>
      <c r="H2115" s="296" t="s">
        <v>2633</v>
      </c>
      <c r="I2115" s="296" t="s">
        <v>53</v>
      </c>
      <c r="J2115" s="296" t="s">
        <v>1861</v>
      </c>
      <c r="K2115" s="297">
        <v>2</v>
      </c>
    </row>
    <row r="2116" spans="1:13" ht="15" customHeight="1" x14ac:dyDescent="0.4">
      <c r="A2116" s="23" t="str">
        <v>音声障害</v>
      </c>
      <c r="B2116" s="23" t="str">
        <v>単独で発症している場合、発達障害（シート8　（シート9～10には記入しない））又はその他の障害（シート８とシート10）</v>
      </c>
      <c r="C2116" s="24" t="str">
        <v>発達障害又はその他の障害</v>
      </c>
      <c r="D2116" s="24" t="str">
        <v>（発達障害の場合）その他の発達障害</v>
      </c>
      <c r="G2116" s="24" t="s">
        <v>2704</v>
      </c>
      <c r="H2116" s="24" t="s">
        <v>2705</v>
      </c>
      <c r="I2116" s="24" t="s">
        <v>2706</v>
      </c>
      <c r="J2116" s="24" t="s">
        <v>2707</v>
      </c>
      <c r="K2116" s="292">
        <v>4</v>
      </c>
      <c r="L2116" s="30"/>
      <c r="M2116" s="30"/>
    </row>
    <row r="2117" spans="1:13" ht="15" customHeight="1" x14ac:dyDescent="0.4">
      <c r="A2117" s="23" t="str">
        <v>構音障害</v>
      </c>
      <c r="B2117" s="23" t="str">
        <v>単独で発症している場合、発達障害（シート8　（シート9～10には記入しない））又はその他の障害（シート８とシート10）</v>
      </c>
      <c r="C2117" s="24" t="str">
        <v>発達障害又はその他の障害</v>
      </c>
      <c r="D2117" s="24" t="str">
        <v>（発達障害の場合）その他の発達障害</v>
      </c>
      <c r="G2117" s="24" t="s">
        <v>647</v>
      </c>
      <c r="H2117" s="24" t="s">
        <v>2705</v>
      </c>
      <c r="I2117" s="24" t="s">
        <v>2706</v>
      </c>
      <c r="J2117" s="24" t="s">
        <v>2707</v>
      </c>
      <c r="K2117" s="292">
        <v>4</v>
      </c>
      <c r="L2117" s="30"/>
      <c r="M2117" s="30"/>
    </row>
    <row r="2118" spans="1:13" ht="15" customHeight="1" x14ac:dyDescent="0.4">
      <c r="A2118" s="23" t="str">
        <v>発声障害</v>
      </c>
      <c r="B2118" s="23" t="str">
        <v>単独で発症している場合、発達障害（シート8　（シート9～10には記入しない））又はその他の障害（シート８とシート10）</v>
      </c>
      <c r="C2118" s="24" t="str">
        <v>発達障害又はその他の障害</v>
      </c>
      <c r="D2118" s="24" t="str">
        <v>（発達障害の場合）その他の発達障害</v>
      </c>
      <c r="G2118" s="24" t="s">
        <v>2708</v>
      </c>
      <c r="H2118" s="24" t="s">
        <v>2705</v>
      </c>
      <c r="I2118" s="24" t="s">
        <v>2706</v>
      </c>
      <c r="J2118" s="24" t="s">
        <v>2707</v>
      </c>
      <c r="K2118" s="292">
        <v>4</v>
      </c>
      <c r="L2118" s="30"/>
      <c r="M2118" s="30"/>
    </row>
    <row r="2119" spans="1:13" ht="15" customHeight="1" x14ac:dyDescent="0.4">
      <c r="A2119" s="23" t="str">
        <v>感覚過敏</v>
      </c>
      <c r="B2119" s="23" t="str">
        <v>単独で発症している場合、発達障害（シート8　に記入（シート9～10には記入しない））又はその他の障害（シート８と10）</v>
      </c>
      <c r="C2119" s="24" t="str">
        <v>発達障害又はその他の障害</v>
      </c>
      <c r="D2119" s="24" t="str">
        <v>（発達障害の場合）その他の発達障害</v>
      </c>
      <c r="G2119" s="31" t="s">
        <v>2521</v>
      </c>
      <c r="H2119" s="33" t="s">
        <v>2974</v>
      </c>
      <c r="I2119" s="295" t="s">
        <v>2975</v>
      </c>
      <c r="J2119" s="33" t="s">
        <v>2976</v>
      </c>
      <c r="K2119" s="293">
        <v>4</v>
      </c>
      <c r="L2119" s="30"/>
      <c r="M2119" s="30"/>
    </row>
    <row r="2120" spans="1:13" ht="15" customHeight="1" x14ac:dyDescent="0.4">
      <c r="A2120" s="23" t="str">
        <v>神経発達症</v>
      </c>
      <c r="B2120" s="23" t="str">
        <v>診断名によって、発達障害もしくは精神障害の該当する区分に計上。</v>
      </c>
      <c r="C2120" s="24" t="str">
        <v>（診断名によって区分）</v>
      </c>
      <c r="D2120" s="24" t="str">
        <v>（診断名によって区分）</v>
      </c>
      <c r="G2120" s="24" t="s">
        <v>871</v>
      </c>
      <c r="H2120" s="24" t="s">
        <v>2709</v>
      </c>
      <c r="I2120" s="23" t="s">
        <v>2803</v>
      </c>
      <c r="J2120" s="23" t="s">
        <v>2803</v>
      </c>
      <c r="K2120" s="292">
        <v>4</v>
      </c>
      <c r="L2120" s="30"/>
      <c r="M2120" s="30"/>
    </row>
    <row r="2121" spans="1:13" ht="15" customHeight="1" x14ac:dyDescent="0.4">
      <c r="A2121" s="23" t="str">
        <v>性の発達と方向づけに関連した心理及び行動の障害</v>
      </c>
      <c r="B2121" s="23" t="str">
        <v>平成29年度より本調査の対象外。</v>
      </c>
      <c r="C2121" s="24" t="str">
        <v>対象外</v>
      </c>
      <c r="D2121" s="24" t="str">
        <v>対象外</v>
      </c>
      <c r="G2121" s="24" t="s">
        <v>901</v>
      </c>
      <c r="H2121" s="24" t="s">
        <v>2710</v>
      </c>
      <c r="I2121" s="23" t="s">
        <v>2804</v>
      </c>
      <c r="J2121" s="23" t="s">
        <v>2804</v>
      </c>
      <c r="K2121" s="292">
        <v>1</v>
      </c>
      <c r="L2121" s="30"/>
      <c r="M2121" s="30"/>
    </row>
    <row r="2122" spans="1:13" ht="15" customHeight="1" x14ac:dyDescent="0.4">
      <c r="A2122" s="23" t="str">
        <v>性役割障害</v>
      </c>
      <c r="B2122" s="23" t="str">
        <v>平成29年度より本調査の対象外。</v>
      </c>
      <c r="C2122" s="24" t="str">
        <v>対象外</v>
      </c>
      <c r="D2122" s="24" t="str">
        <v>対象外</v>
      </c>
      <c r="G2122" s="24" t="s">
        <v>903</v>
      </c>
      <c r="H2122" s="24" t="s">
        <v>2711</v>
      </c>
      <c r="I2122" s="23" t="s">
        <v>2804</v>
      </c>
      <c r="J2122" s="23" t="s">
        <v>2804</v>
      </c>
      <c r="K2122" s="292">
        <v>1</v>
      </c>
      <c r="L2122" s="30"/>
      <c r="M2122" s="30"/>
    </row>
    <row r="2123" spans="1:13" ht="15" customHeight="1" x14ac:dyDescent="0.4">
      <c r="A2123" s="23" t="str">
        <v>ウィルス性脳炎</v>
      </c>
      <c r="B2123" s="23" t="str">
        <v>一時的な疾病は調査対象外。後遺症がある場合はその症状により区分。</v>
      </c>
      <c r="C2123" s="24" t="str">
        <v>（症状により区分）</v>
      </c>
      <c r="D2123" s="24" t="str">
        <v>（症状により区分）</v>
      </c>
      <c r="G2123" s="24" t="s">
        <v>105</v>
      </c>
      <c r="H2123" s="24" t="s">
        <v>1879</v>
      </c>
      <c r="I2123" s="23" t="s">
        <v>2805</v>
      </c>
      <c r="J2123" s="23" t="s">
        <v>2805</v>
      </c>
      <c r="K2123" s="292">
        <v>4</v>
      </c>
      <c r="L2123" s="30"/>
      <c r="M2123" s="30"/>
    </row>
    <row r="2124" spans="1:13" ht="15" customHeight="1" x14ac:dyDescent="0.4">
      <c r="A2124" s="23" t="str">
        <v>ウイルス性脳炎</v>
      </c>
      <c r="B2124" s="23" t="str">
        <v>一時的な疾病は調査対象外。後遺症がある場合はその症状により区分。</v>
      </c>
      <c r="C2124" s="24" t="str">
        <v>（症状により区分）</v>
      </c>
      <c r="D2124" s="24" t="str">
        <v>（症状により区分）</v>
      </c>
      <c r="G2124" s="24" t="s">
        <v>106</v>
      </c>
      <c r="H2124" s="24" t="s">
        <v>1879</v>
      </c>
      <c r="I2124" s="23" t="s">
        <v>2805</v>
      </c>
      <c r="J2124" s="23" t="s">
        <v>2805</v>
      </c>
      <c r="K2124" s="292">
        <v>4</v>
      </c>
      <c r="L2124" s="30"/>
      <c r="M2124" s="30"/>
    </row>
    <row r="2125" spans="1:13" ht="15" customHeight="1" x14ac:dyDescent="0.4">
      <c r="A2125" s="23" t="str">
        <v>血管新生</v>
      </c>
      <c r="B2125" s="23" t="str">
        <v>癌等に伴う症状である場合はその診断名によって区分。それ以外は対象外。</v>
      </c>
      <c r="C2125" s="24" t="str">
        <v>（診断名によって区分）</v>
      </c>
      <c r="D2125" s="24" t="str">
        <v>（診断名によって区分）</v>
      </c>
      <c r="G2125" s="24" t="s">
        <v>2712</v>
      </c>
      <c r="H2125" s="24" t="s">
        <v>1881</v>
      </c>
      <c r="I2125" s="23" t="s">
        <v>2803</v>
      </c>
      <c r="J2125" s="23" t="s">
        <v>2803</v>
      </c>
      <c r="K2125" s="292">
        <v>4</v>
      </c>
      <c r="L2125" s="30"/>
      <c r="M2125" s="30"/>
    </row>
    <row r="2126" spans="1:13" ht="15" customHeight="1" x14ac:dyDescent="0.4">
      <c r="A2126" s="23" t="str">
        <v>骨折</v>
      </c>
      <c r="B2126" s="23" t="str">
        <v>半年以上配慮を必要とする状態の場合、骨折箇所によってシート８で肢体不自由のいずれかに計上。それ以外は対象外。</v>
      </c>
      <c r="C2126" s="24" t="str">
        <v>（骨折箇所によって計上）</v>
      </c>
      <c r="D2126" s="24" t="str">
        <v>（骨折箇所によって計上）</v>
      </c>
      <c r="G2126" s="24" t="s">
        <v>688</v>
      </c>
      <c r="H2126" s="24" t="s">
        <v>2713</v>
      </c>
      <c r="I2126" s="23" t="s">
        <v>2806</v>
      </c>
      <c r="J2126" s="23" t="s">
        <v>2806</v>
      </c>
      <c r="K2126" s="292">
        <v>1</v>
      </c>
      <c r="L2126" s="30"/>
      <c r="M2126" s="30"/>
    </row>
    <row r="2127" spans="1:13" ht="15" customHeight="1" x14ac:dyDescent="0.4">
      <c r="A2127" s="23" t="str">
        <v>術後</v>
      </c>
      <c r="B2127" s="23" t="str">
        <v>医療機関による経過観察中の場合は手術対象の診断名で区分。それ以外は対象外。</v>
      </c>
      <c r="C2127" s="24" t="str">
        <v>（診断名により区分）</v>
      </c>
      <c r="D2127" s="24" t="str">
        <v>（診断名により区分）</v>
      </c>
      <c r="G2127" s="24" t="s">
        <v>787</v>
      </c>
      <c r="H2127" s="24" t="s">
        <v>1886</v>
      </c>
      <c r="I2127" s="23" t="s">
        <v>2807</v>
      </c>
      <c r="J2127" s="23" t="s">
        <v>2807</v>
      </c>
      <c r="K2127" s="292">
        <v>4</v>
      </c>
      <c r="L2127" s="30"/>
      <c r="M2127" s="30"/>
    </row>
    <row r="2128" spans="1:13" ht="15" customHeight="1" x14ac:dyDescent="0.4">
      <c r="A2128" s="23" t="str">
        <v>術後障害</v>
      </c>
      <c r="B2128" s="23" t="str">
        <v>術後障害の内容によって区分。</v>
      </c>
      <c r="C2128" s="24" t="str">
        <v>（術後障害の内容によって区分。）</v>
      </c>
      <c r="D2128" s="24" t="str">
        <v>（術後障害の内容によって区分。）</v>
      </c>
      <c r="G2128" s="24" t="s">
        <v>788</v>
      </c>
      <c r="H2128" s="24" t="s">
        <v>1887</v>
      </c>
      <c r="I2128" s="23" t="s">
        <v>2808</v>
      </c>
      <c r="J2128" s="23" t="s">
        <v>2808</v>
      </c>
      <c r="K2128" s="292">
        <v>4</v>
      </c>
      <c r="L2128" s="30"/>
      <c r="M2128" s="30"/>
    </row>
    <row r="2129" spans="1:13" ht="15" customHeight="1" x14ac:dyDescent="0.4">
      <c r="A2129" s="23" t="str">
        <v>神経叢損傷</v>
      </c>
      <c r="B2129" s="23" t="str">
        <v>症状の出現部位によってシート８で肢体不自由のいずれかに計上。</v>
      </c>
      <c r="C2129" s="24" t="str">
        <v>（症状の出現部位によって計上）</v>
      </c>
      <c r="D2129" s="24" t="str">
        <v>（症状の出現部位によって計上）</v>
      </c>
      <c r="G2129" s="24" t="s">
        <v>866</v>
      </c>
      <c r="H2129" s="24" t="s">
        <v>2714</v>
      </c>
      <c r="I2129" s="23" t="s">
        <v>2809</v>
      </c>
      <c r="J2129" s="23" t="s">
        <v>2809</v>
      </c>
      <c r="K2129" s="292">
        <v>1</v>
      </c>
      <c r="L2129" s="30"/>
      <c r="M2129" s="30"/>
    </row>
    <row r="2130" spans="1:13" ht="15" customHeight="1" x14ac:dyDescent="0.4">
      <c r="A2130" s="23" t="str">
        <v>脳挫傷</v>
      </c>
      <c r="B2130" s="23" t="str">
        <v>後遺症（運動機能障害・失語・視力障害、精神的症状等）により区分。</v>
      </c>
      <c r="C2130" s="24" t="str">
        <v>（後遺症により区分）</v>
      </c>
      <c r="D2130" s="24" t="str">
        <v>（後遺症により区分）</v>
      </c>
      <c r="G2130" s="24" t="s">
        <v>1201</v>
      </c>
      <c r="H2130" s="24" t="s">
        <v>1888</v>
      </c>
      <c r="I2130" s="23" t="s">
        <v>2810</v>
      </c>
      <c r="J2130" s="23" t="s">
        <v>2810</v>
      </c>
      <c r="K2130" s="292">
        <v>4</v>
      </c>
      <c r="L2130" s="30"/>
      <c r="M2130" s="30"/>
    </row>
    <row r="2131" spans="1:13" ht="15" customHeight="1" x14ac:dyDescent="0.4">
      <c r="A2131" s="23" t="str">
        <v>脳内出血後遺症</v>
      </c>
      <c r="B2131" s="23" t="str">
        <v>後遺症（四肢麻痺、失語症、構音障害、失認、失行、排泄障害等）により区分。</v>
      </c>
      <c r="C2131" s="24" t="str">
        <v>（後遺症により区分）</v>
      </c>
      <c r="D2131" s="24" t="str">
        <v>（後遺症により区分）</v>
      </c>
      <c r="G2131" s="24" t="s">
        <v>1204</v>
      </c>
      <c r="H2131" s="24" t="s">
        <v>2715</v>
      </c>
      <c r="I2131" s="23" t="s">
        <v>2810</v>
      </c>
      <c r="J2131" s="23" t="s">
        <v>2810</v>
      </c>
      <c r="K2131" s="292">
        <v>4</v>
      </c>
    </row>
    <row r="2132" spans="1:13" ht="15" customHeight="1" x14ac:dyDescent="0.4">
      <c r="A2132" s="23" t="str">
        <v>性同一性障害</v>
      </c>
      <c r="B2132" s="23" t="str">
        <v>令和元年度より本調査の対象外。</v>
      </c>
      <c r="C2132" s="24" t="str">
        <v>対象外</v>
      </c>
      <c r="D2132" s="24" t="str">
        <v>対象外</v>
      </c>
      <c r="G2132" s="24" t="s">
        <v>2716</v>
      </c>
      <c r="H2132" s="24" t="s">
        <v>2977</v>
      </c>
      <c r="I2132" s="23" t="s">
        <v>2804</v>
      </c>
      <c r="J2132" s="23" t="s">
        <v>2804</v>
      </c>
      <c r="K2132" s="292">
        <v>1</v>
      </c>
    </row>
    <row r="2133" spans="1:13" ht="15" customHeight="1" x14ac:dyDescent="0.4">
      <c r="A2133" s="23" t="str">
        <v>性別違和</v>
      </c>
      <c r="B2133" s="23" t="str">
        <v>令和元年度より本調査の対象外。</v>
      </c>
      <c r="C2133" s="24" t="str">
        <v>対象外</v>
      </c>
      <c r="D2133" s="24" t="str">
        <v>対象外</v>
      </c>
      <c r="G2133" s="24" t="s">
        <v>2717</v>
      </c>
      <c r="H2133" s="24" t="s">
        <v>2977</v>
      </c>
      <c r="I2133" s="23" t="s">
        <v>2804</v>
      </c>
      <c r="J2133" s="23" t="s">
        <v>2804</v>
      </c>
      <c r="K2133" s="292">
        <v>1</v>
      </c>
    </row>
    <row r="2134" spans="1:13" ht="15" customHeight="1" x14ac:dyDescent="0.4">
      <c r="A2134" s="23" t="str">
        <v>LGBT</v>
      </c>
      <c r="B2134" s="23" t="str">
        <v>令和元年度より本調査の対象外。</v>
      </c>
      <c r="C2134" s="24" t="str">
        <v>対象外</v>
      </c>
      <c r="D2134" s="24" t="str">
        <v>対象外</v>
      </c>
      <c r="G2134" s="24" t="s">
        <v>1645</v>
      </c>
      <c r="H2134" s="24" t="s">
        <v>2977</v>
      </c>
      <c r="I2134" s="23" t="s">
        <v>2804</v>
      </c>
      <c r="J2134" s="23" t="s">
        <v>2804</v>
      </c>
      <c r="K2134" s="292">
        <v>1</v>
      </c>
    </row>
  </sheetData>
  <sheetProtection algorithmName="SHA-512" hashValue="RJeg1bt/AHJ0+6FXpQcW/W4egkICd+CRMJvFhqT7tWOJ+a4JK/qpC0uQAJoUgi0DuY8Liv14k/BIthjLXsMMCA==" saltValue="oO+RfPxjkP9BLfLyC0CAwQ==" spinCount="100000" sheet="1" autoFilter="0"/>
  <autoFilter ref="A9:K2134" xr:uid="{00000000-0001-0000-0000-000000000000}"/>
  <mergeCells count="12">
    <mergeCell ref="A8:D8"/>
    <mergeCell ref="G8:J8"/>
    <mergeCell ref="A1:D1"/>
    <mergeCell ref="G1:J1"/>
    <mergeCell ref="M1:R8"/>
    <mergeCell ref="A2:D2"/>
    <mergeCell ref="A3:B6"/>
    <mergeCell ref="C3:D6"/>
    <mergeCell ref="G3:G7"/>
    <mergeCell ref="H3:H7"/>
    <mergeCell ref="I3:I7"/>
    <mergeCell ref="J3:J7"/>
  </mergeCells>
  <phoneticPr fontId="2"/>
  <pageMargins left="0.75" right="0.75" top="1" bottom="1" header="0.51200000000000001" footer="0.51200000000000001"/>
  <pageSetup paperSize="9" scale="3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BD1032"/>
  <sheetViews>
    <sheetView tabSelected="1" zoomScaleNormal="100" workbookViewId="0"/>
  </sheetViews>
  <sheetFormatPr defaultColWidth="3.625" defaultRowHeight="12" x14ac:dyDescent="0.4"/>
  <cols>
    <col min="1" max="1" width="5.625" style="3" customWidth="1"/>
    <col min="2" max="2" width="12.75" style="220" customWidth="1"/>
    <col min="3" max="3" width="16" style="220" customWidth="1"/>
    <col min="4" max="4" width="9.625" style="221" customWidth="1"/>
    <col min="5" max="5" width="13.625" style="4" customWidth="1"/>
    <col min="6" max="6" width="8.875" style="4" customWidth="1"/>
    <col min="7" max="7" width="10.875" style="4" customWidth="1"/>
    <col min="8" max="8" width="10.125" style="4" customWidth="1"/>
    <col min="9" max="9" width="12.125" style="4" customWidth="1"/>
    <col min="10" max="11" width="11.875" style="4" customWidth="1"/>
    <col min="12" max="16" width="3.625" style="3" customWidth="1"/>
    <col min="17" max="17" width="5.625" style="3" customWidth="1"/>
    <col min="18" max="18" width="11.375" style="3" customWidth="1"/>
    <col min="19" max="21" width="3.625" style="3" customWidth="1"/>
    <col min="22" max="22" width="5.625" style="3" customWidth="1"/>
    <col min="23" max="23" width="11.875" style="3" customWidth="1"/>
    <col min="24" max="24" width="8.875" style="3" bestFit="1" customWidth="1"/>
    <col min="25" max="25" width="3.875" style="3" customWidth="1"/>
    <col min="26" max="26" width="3.625" style="3" customWidth="1"/>
    <col min="27" max="27" width="3.875" style="3" customWidth="1"/>
    <col min="28" max="28" width="6.375" style="3" customWidth="1"/>
    <col min="29" max="29" width="8.125" style="3" customWidth="1"/>
    <col min="30" max="30" width="3.875" style="3" customWidth="1"/>
    <col min="31" max="31" width="4.875" style="3" bestFit="1" customWidth="1"/>
    <col min="32" max="33" width="3.875" style="3" customWidth="1"/>
    <col min="34" max="34" width="8.125" style="3" customWidth="1"/>
    <col min="35" max="35" width="3.875" style="3" customWidth="1"/>
    <col min="36" max="36" width="6.25" style="3" customWidth="1"/>
    <col min="37" max="37" width="3.875" style="3" customWidth="1"/>
    <col min="38" max="38" width="6.875" style="3" bestFit="1" customWidth="1"/>
    <col min="39" max="39" width="6" style="3" customWidth="1"/>
    <col min="40" max="40" width="6.125" style="3" customWidth="1"/>
    <col min="41" max="41" width="6.375" style="3" customWidth="1"/>
    <col min="42" max="42" width="3.875" style="3" customWidth="1"/>
    <col min="43" max="43" width="6" style="3" customWidth="1"/>
    <col min="44" max="44" width="3.875" style="3" customWidth="1"/>
    <col min="45" max="45" width="8" style="3" customWidth="1"/>
    <col min="46" max="47" width="3.875" style="3" customWidth="1"/>
    <col min="48" max="48" width="6.875" style="3" bestFit="1" customWidth="1"/>
    <col min="49" max="50" width="3.875" style="3" customWidth="1"/>
    <col min="51" max="51" width="8.875" style="3" bestFit="1" customWidth="1"/>
    <col min="52" max="54" width="3.875" style="3" customWidth="1"/>
    <col min="55" max="55" width="3.625" style="3" customWidth="1"/>
    <col min="56" max="56" width="17.375" style="4" customWidth="1"/>
    <col min="57" max="16384" width="3.625" style="3"/>
  </cols>
  <sheetData>
    <row r="1" spans="1:56" s="223" customFormat="1" ht="48" customHeight="1" x14ac:dyDescent="0.4">
      <c r="A1" s="1" t="s">
        <v>1445</v>
      </c>
      <c r="B1" s="1356" t="s">
        <v>1640</v>
      </c>
      <c r="C1" s="1356"/>
      <c r="D1" s="1" t="s">
        <v>1447</v>
      </c>
      <c r="E1" s="1" t="s">
        <v>1447</v>
      </c>
      <c r="F1" s="1" t="s">
        <v>1447</v>
      </c>
      <c r="G1" s="1" t="s">
        <v>1447</v>
      </c>
      <c r="H1" s="1" t="s">
        <v>1447</v>
      </c>
      <c r="I1" s="1" t="s">
        <v>1448</v>
      </c>
      <c r="J1" s="2" t="s">
        <v>1449</v>
      </c>
      <c r="K1" s="2" t="s">
        <v>1449</v>
      </c>
      <c r="L1" s="2" t="s">
        <v>1641</v>
      </c>
      <c r="M1" s="2" t="s">
        <v>1642</v>
      </c>
      <c r="N1" s="2" t="s">
        <v>1642</v>
      </c>
      <c r="O1" s="2" t="s">
        <v>1641</v>
      </c>
      <c r="P1" s="2" t="s">
        <v>1641</v>
      </c>
      <c r="Q1" s="2" t="s">
        <v>1641</v>
      </c>
      <c r="R1" s="2" t="s">
        <v>1447</v>
      </c>
      <c r="S1" s="2" t="s">
        <v>1641</v>
      </c>
      <c r="T1" s="2" t="s">
        <v>1641</v>
      </c>
      <c r="U1" s="2" t="s">
        <v>1641</v>
      </c>
      <c r="V1" s="2" t="s">
        <v>1641</v>
      </c>
      <c r="W1" s="2" t="s">
        <v>1447</v>
      </c>
      <c r="X1" s="2" t="s">
        <v>1449</v>
      </c>
      <c r="Y1" s="2" t="s">
        <v>1449</v>
      </c>
      <c r="Z1" s="2" t="s">
        <v>1449</v>
      </c>
      <c r="AA1" s="2" t="s">
        <v>1449</v>
      </c>
      <c r="AB1" s="2" t="s">
        <v>1449</v>
      </c>
      <c r="AC1" s="2" t="s">
        <v>1449</v>
      </c>
      <c r="AD1" s="2" t="s">
        <v>1449</v>
      </c>
      <c r="AE1" s="2" t="s">
        <v>1449</v>
      </c>
      <c r="AF1" s="2" t="s">
        <v>1449</v>
      </c>
      <c r="AG1" s="2" t="s">
        <v>1449</v>
      </c>
      <c r="AH1" s="2" t="s">
        <v>1449</v>
      </c>
      <c r="AI1" s="2" t="s">
        <v>1449</v>
      </c>
      <c r="AJ1" s="2" t="s">
        <v>1449</v>
      </c>
      <c r="AK1" s="2" t="s">
        <v>1449</v>
      </c>
      <c r="AL1" s="2" t="s">
        <v>1449</v>
      </c>
      <c r="AM1" s="2" t="s">
        <v>1449</v>
      </c>
      <c r="AN1" s="2" t="s">
        <v>1449</v>
      </c>
      <c r="AO1" s="2" t="s">
        <v>1449</v>
      </c>
      <c r="AP1" s="2" t="s">
        <v>1449</v>
      </c>
      <c r="AQ1" s="2" t="s">
        <v>1449</v>
      </c>
      <c r="AR1" s="2" t="s">
        <v>1449</v>
      </c>
      <c r="AS1" s="2" t="s">
        <v>1449</v>
      </c>
      <c r="AT1" s="2" t="s">
        <v>2119</v>
      </c>
      <c r="AU1" s="2" t="s">
        <v>2119</v>
      </c>
      <c r="AV1" s="2" t="s">
        <v>2119</v>
      </c>
      <c r="AW1" s="2" t="s">
        <v>2119</v>
      </c>
      <c r="AX1" s="2" t="s">
        <v>2119</v>
      </c>
      <c r="AY1" s="2" t="s">
        <v>2119</v>
      </c>
      <c r="AZ1" s="2" t="s">
        <v>2119</v>
      </c>
      <c r="BA1" s="2" t="s">
        <v>2119</v>
      </c>
      <c r="BB1" s="2" t="s">
        <v>2119</v>
      </c>
      <c r="BC1" s="2" t="s">
        <v>2119</v>
      </c>
      <c r="BD1" s="2" t="s">
        <v>1448</v>
      </c>
    </row>
    <row r="2" spans="1:56" ht="13.5" hidden="1" customHeight="1" x14ac:dyDescent="0.4">
      <c r="B2" s="3"/>
      <c r="C2" s="3"/>
      <c r="D2" s="218" t="s">
        <v>2116</v>
      </c>
      <c r="E2" s="207" t="s">
        <v>1451</v>
      </c>
      <c r="F2" s="4" t="s">
        <v>1450</v>
      </c>
      <c r="G2" s="4" t="s">
        <v>1882</v>
      </c>
      <c r="H2" s="202" t="s">
        <v>1375</v>
      </c>
      <c r="K2" s="209"/>
      <c r="R2" s="3" t="s">
        <v>1452</v>
      </c>
      <c r="W2" s="3" t="s">
        <v>1452</v>
      </c>
    </row>
    <row r="3" spans="1:56" ht="24" hidden="1" customHeight="1" x14ac:dyDescent="0.4">
      <c r="B3" s="3"/>
      <c r="C3" s="3"/>
      <c r="D3" s="218" t="s">
        <v>2117</v>
      </c>
      <c r="E3" s="207" t="s">
        <v>2015</v>
      </c>
      <c r="F3" s="4" t="s">
        <v>1453</v>
      </c>
      <c r="G3" s="4" t="s">
        <v>2107</v>
      </c>
      <c r="H3" s="202" t="s">
        <v>203</v>
      </c>
      <c r="K3" s="209"/>
      <c r="R3" s="3" t="s">
        <v>1455</v>
      </c>
      <c r="W3" s="3" t="s">
        <v>1455</v>
      </c>
    </row>
    <row r="4" spans="1:56" ht="25.5" hidden="1" customHeight="1" x14ac:dyDescent="0.4">
      <c r="B4" s="3"/>
      <c r="C4" s="3"/>
      <c r="D4" s="218" t="s">
        <v>2118</v>
      </c>
      <c r="E4" s="207" t="s">
        <v>1457</v>
      </c>
      <c r="F4" s="4" t="s">
        <v>1456</v>
      </c>
      <c r="G4" s="4" t="s">
        <v>1880</v>
      </c>
      <c r="H4" s="202" t="s">
        <v>2027</v>
      </c>
      <c r="K4" s="209"/>
      <c r="R4" s="3" t="s">
        <v>2079</v>
      </c>
      <c r="W4" s="3" t="s">
        <v>2079</v>
      </c>
    </row>
    <row r="5" spans="1:56" ht="13.5" hidden="1" customHeight="1" x14ac:dyDescent="0.4">
      <c r="B5" s="3"/>
      <c r="C5" s="3"/>
      <c r="D5" s="218"/>
      <c r="E5" s="208" t="s">
        <v>2016</v>
      </c>
      <c r="F5" s="4" t="s">
        <v>1458</v>
      </c>
      <c r="G5" s="4" t="s">
        <v>2108</v>
      </c>
      <c r="H5" s="202" t="s">
        <v>386</v>
      </c>
      <c r="K5" s="209"/>
      <c r="R5" s="3" t="s">
        <v>1462</v>
      </c>
      <c r="W5" s="3" t="s">
        <v>1462</v>
      </c>
    </row>
    <row r="6" spans="1:56" ht="13.5" hidden="1" customHeight="1" x14ac:dyDescent="0.4">
      <c r="B6" s="3"/>
      <c r="C6" s="3"/>
      <c r="D6" s="218"/>
      <c r="E6" s="4" t="s">
        <v>1464</v>
      </c>
      <c r="F6" s="4" t="s">
        <v>1463</v>
      </c>
      <c r="G6" s="4" t="s">
        <v>2109</v>
      </c>
      <c r="H6" s="202" t="s">
        <v>1461</v>
      </c>
      <c r="K6" s="209"/>
    </row>
    <row r="7" spans="1:56" ht="23.25" hidden="1" customHeight="1" x14ac:dyDescent="0.4">
      <c r="B7" s="3"/>
      <c r="C7" s="3"/>
      <c r="D7" s="218"/>
      <c r="E7" s="3"/>
      <c r="F7" s="4" t="s">
        <v>1466</v>
      </c>
      <c r="G7" s="4" t="s">
        <v>1859</v>
      </c>
      <c r="H7" s="202" t="s">
        <v>2028</v>
      </c>
      <c r="K7" s="209"/>
    </row>
    <row r="8" spans="1:56" ht="12" hidden="1" customHeight="1" x14ac:dyDescent="0.4">
      <c r="B8" s="3"/>
      <c r="C8" s="3"/>
      <c r="D8" s="218"/>
      <c r="F8" s="4" t="s">
        <v>2014</v>
      </c>
      <c r="G8" s="209" t="s">
        <v>2110</v>
      </c>
      <c r="H8" s="202" t="s">
        <v>1969</v>
      </c>
      <c r="K8" s="209"/>
    </row>
    <row r="9" spans="1:56" ht="12" hidden="1" customHeight="1" x14ac:dyDescent="0.4">
      <c r="B9" s="3"/>
      <c r="C9" s="3"/>
      <c r="D9" s="218"/>
      <c r="F9" s="4" t="s">
        <v>1468</v>
      </c>
      <c r="G9" s="4" t="s">
        <v>2111</v>
      </c>
      <c r="H9" s="202" t="s">
        <v>2029</v>
      </c>
      <c r="K9" s="209"/>
    </row>
    <row r="10" spans="1:56" ht="24" hidden="1" customHeight="1" x14ac:dyDescent="0.4">
      <c r="B10" s="3"/>
      <c r="C10" s="3"/>
      <c r="D10" s="218"/>
      <c r="F10" s="4" t="s">
        <v>1469</v>
      </c>
      <c r="G10" s="4" t="s">
        <v>2112</v>
      </c>
      <c r="H10" s="202" t="s">
        <v>1971</v>
      </c>
      <c r="K10" s="209"/>
    </row>
    <row r="11" spans="1:56" ht="20.25" hidden="1" customHeight="1" x14ac:dyDescent="0.4">
      <c r="B11" s="3"/>
      <c r="C11" s="3"/>
      <c r="D11" s="218"/>
      <c r="F11" s="4" t="s">
        <v>1471</v>
      </c>
      <c r="H11" s="202" t="s">
        <v>2030</v>
      </c>
      <c r="K11" s="209"/>
    </row>
    <row r="12" spans="1:56" ht="12" hidden="1" customHeight="1" x14ac:dyDescent="0.4">
      <c r="B12" s="3"/>
      <c r="C12" s="3"/>
      <c r="D12" s="218"/>
      <c r="F12" s="4" t="s">
        <v>1473</v>
      </c>
      <c r="G12" s="4" t="s">
        <v>2108</v>
      </c>
      <c r="H12" s="202" t="s">
        <v>2031</v>
      </c>
      <c r="K12" s="209"/>
    </row>
    <row r="13" spans="1:56" ht="12" hidden="1" customHeight="1" x14ac:dyDescent="0.4">
      <c r="B13" s="3"/>
      <c r="C13" s="3"/>
      <c r="D13" s="218"/>
      <c r="F13" s="4" t="s">
        <v>1475</v>
      </c>
      <c r="G13" s="209" t="s">
        <v>2110</v>
      </c>
      <c r="H13" s="202" t="s">
        <v>2032</v>
      </c>
      <c r="K13" s="209"/>
    </row>
    <row r="14" spans="1:56" ht="12" hidden="1" customHeight="1" x14ac:dyDescent="0.4">
      <c r="B14" s="3"/>
      <c r="C14" s="3"/>
      <c r="D14" s="218"/>
      <c r="G14" s="4" t="s">
        <v>2112</v>
      </c>
      <c r="H14" s="202" t="s">
        <v>2033</v>
      </c>
      <c r="K14" s="209"/>
    </row>
    <row r="15" spans="1:56" ht="12" hidden="1" customHeight="1" x14ac:dyDescent="0.4">
      <c r="B15" s="3"/>
      <c r="C15" s="3"/>
      <c r="D15" s="218"/>
      <c r="H15" s="202" t="s">
        <v>2034</v>
      </c>
      <c r="K15" s="209"/>
    </row>
    <row r="16" spans="1:56" ht="12" hidden="1" customHeight="1" x14ac:dyDescent="0.4">
      <c r="B16" s="3"/>
      <c r="C16" s="3"/>
      <c r="D16" s="218"/>
      <c r="H16" s="202" t="s">
        <v>2035</v>
      </c>
      <c r="K16" s="209"/>
    </row>
    <row r="17" spans="1:56" ht="12" hidden="1" customHeight="1" x14ac:dyDescent="0.4">
      <c r="B17" s="3"/>
      <c r="C17" s="3"/>
      <c r="D17" s="218"/>
      <c r="H17" s="202" t="s">
        <v>2036</v>
      </c>
      <c r="K17" s="209"/>
    </row>
    <row r="18" spans="1:56" ht="12" hidden="1" customHeight="1" x14ac:dyDescent="0.4">
      <c r="B18" s="3"/>
      <c r="C18" s="3"/>
      <c r="D18" s="218"/>
      <c r="H18" s="202" t="s">
        <v>2037</v>
      </c>
      <c r="K18" s="209"/>
    </row>
    <row r="19" spans="1:56" ht="12" hidden="1" customHeight="1" x14ac:dyDescent="0.4">
      <c r="B19" s="3"/>
      <c r="C19" s="3"/>
      <c r="D19" s="218"/>
      <c r="H19" s="202" t="s">
        <v>2038</v>
      </c>
      <c r="K19" s="209"/>
    </row>
    <row r="20" spans="1:56" ht="12" hidden="1" customHeight="1" x14ac:dyDescent="0.4">
      <c r="B20" s="3"/>
      <c r="C20" s="3"/>
      <c r="D20" s="218"/>
      <c r="H20" s="202" t="s">
        <v>2039</v>
      </c>
      <c r="K20" s="209"/>
    </row>
    <row r="21" spans="1:56" ht="12" hidden="1" customHeight="1" x14ac:dyDescent="0.4">
      <c r="B21" s="3"/>
      <c r="C21" s="3"/>
      <c r="D21" s="218"/>
      <c r="H21" s="202" t="s">
        <v>2040</v>
      </c>
      <c r="K21" s="209"/>
    </row>
    <row r="22" spans="1:56" ht="12" hidden="1" customHeight="1" x14ac:dyDescent="0.4">
      <c r="B22" s="3"/>
      <c r="C22" s="3"/>
      <c r="D22" s="218"/>
      <c r="H22" s="202" t="s">
        <v>2041</v>
      </c>
      <c r="K22" s="209"/>
    </row>
    <row r="23" spans="1:56" ht="23.25" hidden="1" customHeight="1" x14ac:dyDescent="0.4">
      <c r="B23" s="3"/>
      <c r="C23" s="3"/>
      <c r="D23" s="218"/>
      <c r="H23" s="202" t="s">
        <v>2043</v>
      </c>
      <c r="K23" s="209"/>
    </row>
    <row r="24" spans="1:56" ht="23.25" hidden="1" customHeight="1" x14ac:dyDescent="0.4">
      <c r="B24" s="3"/>
      <c r="C24" s="3"/>
      <c r="D24" s="218"/>
      <c r="H24" s="202" t="s">
        <v>2045</v>
      </c>
      <c r="K24" s="209"/>
      <c r="R24" s="5"/>
      <c r="S24" s="1350"/>
      <c r="T24" s="1350"/>
      <c r="U24" s="1350"/>
      <c r="V24" s="1350"/>
      <c r="W24" s="1350"/>
    </row>
    <row r="25" spans="1:56" ht="12" hidden="1" customHeight="1" x14ac:dyDescent="0.4">
      <c r="B25" s="3"/>
      <c r="C25" s="3"/>
      <c r="D25" s="218"/>
      <c r="K25" s="209"/>
    </row>
    <row r="26" spans="1:56" s="9" customFormat="1" ht="21.75" customHeight="1" x14ac:dyDescent="0.4">
      <c r="A26" s="1351" t="s">
        <v>1481</v>
      </c>
      <c r="B26" s="1352" t="s">
        <v>1643</v>
      </c>
      <c r="C26" s="1353"/>
      <c r="D26" s="1354" t="s">
        <v>2772</v>
      </c>
      <c r="E26" s="1351" t="s">
        <v>1482</v>
      </c>
      <c r="F26" s="1351" t="s">
        <v>1483</v>
      </c>
      <c r="G26" s="1350" t="s">
        <v>1484</v>
      </c>
      <c r="H26" s="1350"/>
      <c r="I26" s="1350"/>
      <c r="J26" s="1361" t="s">
        <v>2764</v>
      </c>
      <c r="K26" s="1361" t="s">
        <v>2720</v>
      </c>
      <c r="L26" s="1357" t="s">
        <v>1485</v>
      </c>
      <c r="M26" s="1357" t="s">
        <v>1486</v>
      </c>
      <c r="N26" s="1350" t="s">
        <v>1487</v>
      </c>
      <c r="O26" s="1350"/>
      <c r="P26" s="1350"/>
      <c r="Q26" s="1350"/>
      <c r="R26" s="1350"/>
      <c r="S26" s="1350" t="s">
        <v>1488</v>
      </c>
      <c r="T26" s="1350"/>
      <c r="U26" s="1350"/>
      <c r="V26" s="1350"/>
      <c r="W26" s="1350"/>
      <c r="X26" s="1362" t="s">
        <v>2938</v>
      </c>
      <c r="Y26" s="1362"/>
      <c r="Z26" s="1362"/>
      <c r="AA26" s="1362"/>
      <c r="AB26" s="1362"/>
      <c r="AC26" s="1362"/>
      <c r="AD26" s="1362"/>
      <c r="AE26" s="1362"/>
      <c r="AF26" s="1362"/>
      <c r="AG26" s="1362"/>
      <c r="AH26" s="1362"/>
      <c r="AI26" s="1362"/>
      <c r="AJ26" s="1362"/>
      <c r="AK26" s="1362"/>
      <c r="AL26" s="1362"/>
      <c r="AM26" s="1362"/>
      <c r="AN26" s="1362"/>
      <c r="AO26" s="1362"/>
      <c r="AP26" s="1362"/>
      <c r="AQ26" s="1362"/>
      <c r="AR26" s="1362"/>
      <c r="AS26" s="1362"/>
      <c r="AT26" s="1362"/>
      <c r="AU26" s="1362"/>
      <c r="AV26" s="1362"/>
      <c r="AW26" s="1362"/>
      <c r="AX26" s="1362"/>
      <c r="AY26" s="1362"/>
      <c r="AZ26" s="1362"/>
      <c r="BA26" s="1362"/>
      <c r="BB26" s="1362"/>
      <c r="BC26" s="1362"/>
      <c r="BD26" s="1362"/>
    </row>
    <row r="27" spans="1:56" s="9" customFormat="1" ht="24" customHeight="1" x14ac:dyDescent="0.4">
      <c r="A27" s="1351"/>
      <c r="B27" s="1352"/>
      <c r="C27" s="1353"/>
      <c r="D27" s="1354"/>
      <c r="E27" s="1351"/>
      <c r="F27" s="1351"/>
      <c r="G27" s="1355" t="s">
        <v>1493</v>
      </c>
      <c r="H27" s="1358" t="s">
        <v>2815</v>
      </c>
      <c r="I27" s="1360" t="s">
        <v>2719</v>
      </c>
      <c r="J27" s="1361"/>
      <c r="K27" s="1361"/>
      <c r="L27" s="1357"/>
      <c r="M27" s="1357"/>
      <c r="N27" s="1355" t="s">
        <v>1495</v>
      </c>
      <c r="O27" s="1355"/>
      <c r="P27" s="1355"/>
      <c r="Q27" s="1355"/>
      <c r="R27" s="1355" t="s">
        <v>2244</v>
      </c>
      <c r="S27" s="1355" t="s">
        <v>1495</v>
      </c>
      <c r="T27" s="1355"/>
      <c r="U27" s="1355"/>
      <c r="V27" s="1355"/>
      <c r="W27" s="1355" t="s">
        <v>2244</v>
      </c>
      <c r="X27" s="229" t="s">
        <v>2020</v>
      </c>
      <c r="Y27" s="1355" t="s">
        <v>2021</v>
      </c>
      <c r="Z27" s="1355"/>
      <c r="AA27" s="1355"/>
      <c r="AB27" s="1355"/>
      <c r="AC27" s="1355"/>
      <c r="AD27" s="1355"/>
      <c r="AE27" s="1355" t="s">
        <v>2022</v>
      </c>
      <c r="AF27" s="1355"/>
      <c r="AG27" s="1355"/>
      <c r="AH27" s="1355"/>
      <c r="AI27" s="1355"/>
      <c r="AJ27" s="1355"/>
      <c r="AK27" s="1355"/>
      <c r="AL27" s="1355"/>
      <c r="AM27" s="1355"/>
      <c r="AN27" s="1355"/>
      <c r="AO27" s="1355"/>
      <c r="AP27" s="1355" t="s">
        <v>2023</v>
      </c>
      <c r="AQ27" s="1355"/>
      <c r="AR27" s="1355"/>
      <c r="AS27" s="1355" t="s">
        <v>2024</v>
      </c>
      <c r="AT27" s="1355"/>
      <c r="AU27" s="1355"/>
      <c r="AV27" s="1355"/>
      <c r="AW27" s="1355"/>
      <c r="AX27" s="1355"/>
      <c r="AY27" s="1355"/>
      <c r="AZ27" s="1355" t="s">
        <v>2025</v>
      </c>
      <c r="BA27" s="1355"/>
      <c r="BB27" s="1355"/>
      <c r="BC27" s="1363" t="s">
        <v>2026</v>
      </c>
      <c r="BD27" s="1363"/>
    </row>
    <row r="28" spans="1:56" s="9" customFormat="1" ht="114.95" customHeight="1" x14ac:dyDescent="0.4">
      <c r="A28" s="1351"/>
      <c r="B28" s="1353"/>
      <c r="C28" s="1353"/>
      <c r="D28" s="1354"/>
      <c r="E28" s="1351"/>
      <c r="F28" s="1351"/>
      <c r="G28" s="1351"/>
      <c r="H28" s="1359"/>
      <c r="I28" s="1360"/>
      <c r="J28" s="1361"/>
      <c r="K28" s="1361"/>
      <c r="L28" s="1357"/>
      <c r="M28" s="1357"/>
      <c r="N28" s="22" t="s">
        <v>2017</v>
      </c>
      <c r="O28" s="22" t="s">
        <v>2018</v>
      </c>
      <c r="P28" s="22" t="s">
        <v>2019</v>
      </c>
      <c r="Q28" s="22" t="s">
        <v>2239</v>
      </c>
      <c r="R28" s="1355"/>
      <c r="S28" s="22" t="s">
        <v>2017</v>
      </c>
      <c r="T28" s="22" t="s">
        <v>2018</v>
      </c>
      <c r="U28" s="22" t="s">
        <v>2019</v>
      </c>
      <c r="V28" s="22" t="s">
        <v>2239</v>
      </c>
      <c r="W28" s="1355"/>
      <c r="X28" s="22" t="s">
        <v>2106</v>
      </c>
      <c r="Y28" s="22" t="s">
        <v>2080</v>
      </c>
      <c r="Z28" s="22" t="s">
        <v>2078</v>
      </c>
      <c r="AA28" s="22" t="s">
        <v>2081</v>
      </c>
      <c r="AB28" s="22" t="s">
        <v>2082</v>
      </c>
      <c r="AC28" s="22" t="s">
        <v>2721</v>
      </c>
      <c r="AD28" s="22" t="s">
        <v>2083</v>
      </c>
      <c r="AE28" s="22" t="s">
        <v>2084</v>
      </c>
      <c r="AF28" s="22" t="s">
        <v>2085</v>
      </c>
      <c r="AG28" s="22" t="s">
        <v>2086</v>
      </c>
      <c r="AH28" s="22" t="s">
        <v>2087</v>
      </c>
      <c r="AI28" s="22" t="s">
        <v>2088</v>
      </c>
      <c r="AJ28" s="22" t="s">
        <v>2980</v>
      </c>
      <c r="AK28" s="22" t="s">
        <v>2089</v>
      </c>
      <c r="AL28" s="22" t="s">
        <v>2090</v>
      </c>
      <c r="AM28" s="22" t="s">
        <v>2091</v>
      </c>
      <c r="AN28" s="22" t="s">
        <v>2092</v>
      </c>
      <c r="AO28" s="22" t="s">
        <v>2093</v>
      </c>
      <c r="AP28" s="22" t="s">
        <v>2094</v>
      </c>
      <c r="AQ28" s="22" t="s">
        <v>2095</v>
      </c>
      <c r="AR28" s="22" t="s">
        <v>2096</v>
      </c>
      <c r="AS28" s="22" t="s">
        <v>2097</v>
      </c>
      <c r="AT28" s="22" t="s">
        <v>2098</v>
      </c>
      <c r="AU28" s="22" t="s">
        <v>2099</v>
      </c>
      <c r="AV28" s="22" t="s">
        <v>2100</v>
      </c>
      <c r="AW28" s="22" t="s">
        <v>2101</v>
      </c>
      <c r="AX28" s="22" t="s">
        <v>2102</v>
      </c>
      <c r="AY28" s="22" t="s">
        <v>2103</v>
      </c>
      <c r="AZ28" s="22" t="s">
        <v>2979</v>
      </c>
      <c r="BA28" s="22" t="s">
        <v>2104</v>
      </c>
      <c r="BB28" s="22" t="s">
        <v>2105</v>
      </c>
      <c r="BC28" s="22" t="s">
        <v>1475</v>
      </c>
      <c r="BD28" s="227" t="s">
        <v>1499</v>
      </c>
    </row>
    <row r="29" spans="1:56" s="14" customFormat="1" x14ac:dyDescent="0.4">
      <c r="A29" s="3">
        <v>1</v>
      </c>
      <c r="B29" s="243"/>
      <c r="C29" s="243"/>
      <c r="D29" s="16"/>
      <c r="E29" s="16"/>
      <c r="F29" s="16"/>
      <c r="G29" s="21"/>
      <c r="H29" s="21"/>
      <c r="I29" s="21"/>
      <c r="J29" s="18"/>
      <c r="K29" s="18"/>
      <c r="BD29" s="18"/>
    </row>
    <row r="30" spans="1:56" s="14" customFormat="1" x14ac:dyDescent="0.4">
      <c r="A30" s="3">
        <v>2</v>
      </c>
      <c r="B30" s="243"/>
      <c r="C30" s="243"/>
      <c r="D30" s="16"/>
      <c r="E30" s="16"/>
      <c r="F30" s="16"/>
      <c r="G30" s="21"/>
      <c r="H30" s="21"/>
      <c r="I30" s="21"/>
      <c r="J30" s="18"/>
      <c r="K30" s="18"/>
      <c r="BD30" s="18"/>
    </row>
    <row r="31" spans="1:56" s="14" customFormat="1" x14ac:dyDescent="0.4">
      <c r="A31" s="3">
        <v>3</v>
      </c>
      <c r="B31" s="243"/>
      <c r="C31" s="243"/>
      <c r="D31" s="16"/>
      <c r="E31" s="16"/>
      <c r="F31" s="16"/>
      <c r="G31" s="21"/>
      <c r="H31" s="21"/>
      <c r="I31" s="21"/>
      <c r="J31" s="18"/>
      <c r="K31" s="18"/>
      <c r="BD31" s="18"/>
    </row>
    <row r="32" spans="1:56" s="14" customFormat="1" x14ac:dyDescent="0.4">
      <c r="A32" s="3">
        <v>4</v>
      </c>
      <c r="B32" s="243"/>
      <c r="C32" s="243"/>
      <c r="D32" s="16"/>
      <c r="E32" s="16"/>
      <c r="F32" s="16"/>
      <c r="G32" s="21"/>
      <c r="H32" s="21"/>
      <c r="I32" s="21"/>
      <c r="J32" s="18"/>
      <c r="K32" s="18"/>
      <c r="BD32" s="18"/>
    </row>
    <row r="33" spans="1:56" s="14" customFormat="1" x14ac:dyDescent="0.4">
      <c r="A33" s="3">
        <v>5</v>
      </c>
      <c r="B33" s="243"/>
      <c r="C33" s="243"/>
      <c r="D33" s="16"/>
      <c r="E33" s="16"/>
      <c r="F33" s="16"/>
      <c r="G33" s="21"/>
      <c r="H33" s="21"/>
      <c r="I33" s="21"/>
      <c r="J33" s="18"/>
      <c r="K33" s="18"/>
      <c r="BD33" s="18"/>
    </row>
    <row r="34" spans="1:56" s="14" customFormat="1" x14ac:dyDescent="0.4">
      <c r="A34" s="3">
        <v>6</v>
      </c>
      <c r="B34" s="243"/>
      <c r="C34" s="243"/>
      <c r="D34" s="16"/>
      <c r="E34" s="16"/>
      <c r="F34" s="16"/>
      <c r="G34" s="21"/>
      <c r="H34" s="21"/>
      <c r="I34" s="21"/>
      <c r="J34" s="18"/>
      <c r="K34" s="18"/>
      <c r="BD34" s="18"/>
    </row>
    <row r="35" spans="1:56" s="14" customFormat="1" x14ac:dyDescent="0.4">
      <c r="A35" s="3">
        <v>7</v>
      </c>
      <c r="B35" s="243"/>
      <c r="C35" s="243"/>
      <c r="D35" s="16"/>
      <c r="E35" s="16"/>
      <c r="F35" s="16"/>
      <c r="G35" s="21"/>
      <c r="H35" s="21"/>
      <c r="I35" s="21"/>
      <c r="J35" s="18"/>
      <c r="K35" s="18"/>
      <c r="BD35" s="18"/>
    </row>
    <row r="36" spans="1:56" s="14" customFormat="1" x14ac:dyDescent="0.4">
      <c r="A36" s="3">
        <v>8</v>
      </c>
      <c r="B36" s="243"/>
      <c r="C36" s="243"/>
      <c r="D36" s="16"/>
      <c r="E36" s="16"/>
      <c r="F36" s="16"/>
      <c r="G36" s="21"/>
      <c r="H36" s="21"/>
      <c r="I36" s="21"/>
      <c r="J36" s="18"/>
      <c r="K36" s="18"/>
      <c r="BD36" s="18"/>
    </row>
    <row r="37" spans="1:56" s="14" customFormat="1" x14ac:dyDescent="0.4">
      <c r="A37" s="3">
        <v>9</v>
      </c>
      <c r="B37" s="243"/>
      <c r="C37" s="243"/>
      <c r="D37" s="16"/>
      <c r="E37" s="16"/>
      <c r="F37" s="16"/>
      <c r="G37" s="21"/>
      <c r="H37" s="21"/>
      <c r="I37" s="21"/>
      <c r="J37" s="18"/>
      <c r="K37" s="18"/>
      <c r="BD37" s="18"/>
    </row>
    <row r="38" spans="1:56" s="14" customFormat="1" x14ac:dyDescent="0.4">
      <c r="A38" s="3">
        <v>10</v>
      </c>
      <c r="B38" s="243"/>
      <c r="C38" s="243"/>
      <c r="D38" s="16"/>
      <c r="E38" s="16"/>
      <c r="F38" s="16"/>
      <c r="G38" s="21"/>
      <c r="H38" s="21"/>
      <c r="I38" s="21"/>
      <c r="J38" s="18"/>
      <c r="K38" s="18"/>
      <c r="BD38" s="18"/>
    </row>
    <row r="39" spans="1:56" s="14" customFormat="1" x14ac:dyDescent="0.4">
      <c r="A39" s="3">
        <v>11</v>
      </c>
      <c r="B39" s="243"/>
      <c r="C39" s="243"/>
      <c r="D39" s="16"/>
      <c r="E39" s="16"/>
      <c r="F39" s="16"/>
      <c r="G39" s="21"/>
      <c r="H39" s="21"/>
      <c r="I39" s="21"/>
      <c r="J39" s="18"/>
      <c r="K39" s="18"/>
      <c r="BD39" s="18"/>
    </row>
    <row r="40" spans="1:56" s="14" customFormat="1" x14ac:dyDescent="0.4">
      <c r="A40" s="3">
        <v>12</v>
      </c>
      <c r="B40" s="243"/>
      <c r="C40" s="243"/>
      <c r="D40" s="16"/>
      <c r="E40" s="16"/>
      <c r="F40" s="16"/>
      <c r="G40" s="21"/>
      <c r="H40" s="21"/>
      <c r="I40" s="21"/>
      <c r="J40" s="18"/>
      <c r="K40" s="18"/>
      <c r="BD40" s="18"/>
    </row>
    <row r="41" spans="1:56" s="14" customFormat="1" x14ac:dyDescent="0.4">
      <c r="A41" s="3">
        <v>13</v>
      </c>
      <c r="B41" s="243"/>
      <c r="C41" s="243"/>
      <c r="D41" s="16"/>
      <c r="E41" s="16"/>
      <c r="F41" s="16"/>
      <c r="G41" s="21"/>
      <c r="H41" s="21"/>
      <c r="I41" s="21"/>
      <c r="J41" s="18"/>
      <c r="K41" s="18"/>
      <c r="BD41" s="18"/>
    </row>
    <row r="42" spans="1:56" s="14" customFormat="1" x14ac:dyDescent="0.4">
      <c r="A42" s="3">
        <v>14</v>
      </c>
      <c r="B42" s="243"/>
      <c r="C42" s="243"/>
      <c r="D42" s="16"/>
      <c r="E42" s="16"/>
      <c r="F42" s="16"/>
      <c r="G42" s="21"/>
      <c r="H42" s="21"/>
      <c r="I42" s="21"/>
      <c r="J42" s="18"/>
      <c r="K42" s="18"/>
      <c r="BD42" s="18"/>
    </row>
    <row r="43" spans="1:56" s="14" customFormat="1" x14ac:dyDescent="0.4">
      <c r="A43" s="3">
        <v>15</v>
      </c>
      <c r="B43" s="243"/>
      <c r="C43" s="243"/>
      <c r="D43" s="16"/>
      <c r="E43" s="16"/>
      <c r="F43" s="16"/>
      <c r="G43" s="21"/>
      <c r="H43" s="21"/>
      <c r="I43" s="21"/>
      <c r="J43" s="18"/>
      <c r="K43" s="18"/>
      <c r="BD43" s="18"/>
    </row>
    <row r="44" spans="1:56" s="14" customFormat="1" x14ac:dyDescent="0.4">
      <c r="A44" s="3">
        <v>16</v>
      </c>
      <c r="B44" s="243"/>
      <c r="C44" s="243"/>
      <c r="D44" s="16"/>
      <c r="E44" s="16"/>
      <c r="F44" s="16"/>
      <c r="G44" s="21"/>
      <c r="H44" s="21"/>
      <c r="I44" s="21"/>
      <c r="J44" s="18"/>
      <c r="K44" s="18"/>
      <c r="BD44" s="18"/>
    </row>
    <row r="45" spans="1:56" s="14" customFormat="1" x14ac:dyDescent="0.4">
      <c r="A45" s="3">
        <v>17</v>
      </c>
      <c r="B45" s="243"/>
      <c r="C45" s="243"/>
      <c r="D45" s="16"/>
      <c r="E45" s="16"/>
      <c r="F45" s="16"/>
      <c r="G45" s="21"/>
      <c r="H45" s="21"/>
      <c r="I45" s="21"/>
      <c r="J45" s="18"/>
      <c r="K45" s="18"/>
      <c r="BD45" s="18"/>
    </row>
    <row r="46" spans="1:56" s="14" customFormat="1" x14ac:dyDescent="0.4">
      <c r="A46" s="3">
        <v>18</v>
      </c>
      <c r="B46" s="243"/>
      <c r="C46" s="243"/>
      <c r="D46" s="16"/>
      <c r="E46" s="16"/>
      <c r="F46" s="16"/>
      <c r="G46" s="21"/>
      <c r="H46" s="21"/>
      <c r="I46" s="21"/>
      <c r="J46" s="18"/>
      <c r="K46" s="18"/>
      <c r="BD46" s="18"/>
    </row>
    <row r="47" spans="1:56" s="14" customFormat="1" x14ac:dyDescent="0.4">
      <c r="A47" s="3">
        <v>19</v>
      </c>
      <c r="B47" s="243"/>
      <c r="C47" s="243"/>
      <c r="D47" s="16"/>
      <c r="E47" s="16"/>
      <c r="F47" s="16"/>
      <c r="G47" s="21"/>
      <c r="H47" s="21"/>
      <c r="I47" s="21"/>
      <c r="J47" s="18"/>
      <c r="K47" s="18"/>
      <c r="BD47" s="18"/>
    </row>
    <row r="48" spans="1:56" s="14" customFormat="1" x14ac:dyDescent="0.4">
      <c r="A48" s="3">
        <v>20</v>
      </c>
      <c r="B48" s="243"/>
      <c r="C48" s="243"/>
      <c r="D48" s="16"/>
      <c r="E48" s="16"/>
      <c r="F48" s="16"/>
      <c r="G48" s="21"/>
      <c r="H48" s="21"/>
      <c r="I48" s="21"/>
      <c r="J48" s="18"/>
      <c r="K48" s="18"/>
      <c r="BD48" s="18"/>
    </row>
    <row r="49" spans="1:56" s="14" customFormat="1" x14ac:dyDescent="0.4">
      <c r="A49" s="3">
        <v>21</v>
      </c>
      <c r="B49" s="243"/>
      <c r="C49" s="243"/>
      <c r="D49" s="16"/>
      <c r="E49" s="16"/>
      <c r="F49" s="16"/>
      <c r="G49" s="21"/>
      <c r="H49" s="21"/>
      <c r="I49" s="21"/>
      <c r="J49" s="18"/>
      <c r="K49" s="18"/>
      <c r="BD49" s="18"/>
    </row>
    <row r="50" spans="1:56" s="14" customFormat="1" x14ac:dyDescent="0.4">
      <c r="A50" s="3">
        <v>22</v>
      </c>
      <c r="B50" s="243"/>
      <c r="C50" s="243"/>
      <c r="D50" s="16"/>
      <c r="E50" s="16"/>
      <c r="F50" s="16"/>
      <c r="G50" s="21"/>
      <c r="H50" s="21"/>
      <c r="I50" s="21"/>
      <c r="J50" s="18"/>
      <c r="K50" s="18"/>
      <c r="BD50" s="18"/>
    </row>
    <row r="51" spans="1:56" s="14" customFormat="1" x14ac:dyDescent="0.4">
      <c r="A51" s="3">
        <v>23</v>
      </c>
      <c r="B51" s="243"/>
      <c r="C51" s="243"/>
      <c r="D51" s="16"/>
      <c r="E51" s="16"/>
      <c r="F51" s="16"/>
      <c r="G51" s="21"/>
      <c r="H51" s="21"/>
      <c r="I51" s="21"/>
      <c r="J51" s="18"/>
      <c r="K51" s="18"/>
      <c r="BD51" s="18"/>
    </row>
    <row r="52" spans="1:56" s="14" customFormat="1" x14ac:dyDescent="0.4">
      <c r="A52" s="3">
        <v>24</v>
      </c>
      <c r="B52" s="243"/>
      <c r="C52" s="243"/>
      <c r="D52" s="16"/>
      <c r="E52" s="16"/>
      <c r="F52" s="16"/>
      <c r="G52" s="21"/>
      <c r="H52" s="21"/>
      <c r="I52" s="21"/>
      <c r="J52" s="18"/>
      <c r="K52" s="18"/>
      <c r="BD52" s="18"/>
    </row>
    <row r="53" spans="1:56" s="14" customFormat="1" x14ac:dyDescent="0.4">
      <c r="A53" s="3">
        <v>25</v>
      </c>
      <c r="B53" s="243"/>
      <c r="C53" s="243"/>
      <c r="D53" s="16"/>
      <c r="E53" s="16"/>
      <c r="F53" s="16"/>
      <c r="G53" s="21"/>
      <c r="H53" s="21"/>
      <c r="I53" s="21"/>
      <c r="J53" s="18"/>
      <c r="K53" s="18"/>
      <c r="BD53" s="18"/>
    </row>
    <row r="54" spans="1:56" s="14" customFormat="1" x14ac:dyDescent="0.4">
      <c r="A54" s="3">
        <v>26</v>
      </c>
      <c r="B54" s="243"/>
      <c r="C54" s="243"/>
      <c r="D54" s="16"/>
      <c r="E54" s="16"/>
      <c r="F54" s="16"/>
      <c r="G54" s="21"/>
      <c r="H54" s="21"/>
      <c r="I54" s="21"/>
      <c r="J54" s="18"/>
      <c r="K54" s="18"/>
      <c r="BD54" s="18"/>
    </row>
    <row r="55" spans="1:56" s="14" customFormat="1" x14ac:dyDescent="0.4">
      <c r="A55" s="3">
        <v>27</v>
      </c>
      <c r="B55" s="243"/>
      <c r="C55" s="243"/>
      <c r="D55" s="16"/>
      <c r="E55" s="16"/>
      <c r="F55" s="16"/>
      <c r="G55" s="21"/>
      <c r="H55" s="21"/>
      <c r="I55" s="21"/>
      <c r="J55" s="18"/>
      <c r="K55" s="18"/>
      <c r="BD55" s="18"/>
    </row>
    <row r="56" spans="1:56" s="14" customFormat="1" x14ac:dyDescent="0.4">
      <c r="A56" s="3">
        <v>28</v>
      </c>
      <c r="B56" s="243"/>
      <c r="C56" s="243"/>
      <c r="D56" s="16"/>
      <c r="E56" s="16"/>
      <c r="F56" s="16"/>
      <c r="G56" s="21"/>
      <c r="H56" s="21"/>
      <c r="I56" s="21"/>
      <c r="J56" s="18"/>
      <c r="K56" s="18"/>
      <c r="BD56" s="18"/>
    </row>
    <row r="57" spans="1:56" s="14" customFormat="1" x14ac:dyDescent="0.4">
      <c r="A57" s="3">
        <v>29</v>
      </c>
      <c r="B57" s="243"/>
      <c r="C57" s="243"/>
      <c r="D57" s="16"/>
      <c r="E57" s="16"/>
      <c r="F57" s="16"/>
      <c r="G57" s="21"/>
      <c r="H57" s="21"/>
      <c r="I57" s="21"/>
      <c r="J57" s="18"/>
      <c r="K57" s="18"/>
      <c r="BD57" s="18"/>
    </row>
    <row r="58" spans="1:56" s="14" customFormat="1" x14ac:dyDescent="0.4">
      <c r="A58" s="3">
        <v>30</v>
      </c>
      <c r="B58" s="243"/>
      <c r="C58" s="243"/>
      <c r="D58" s="16"/>
      <c r="E58" s="16"/>
      <c r="F58" s="16"/>
      <c r="G58" s="21"/>
      <c r="H58" s="21"/>
      <c r="I58" s="21"/>
      <c r="J58" s="18"/>
      <c r="K58" s="18"/>
      <c r="BD58" s="18"/>
    </row>
    <row r="59" spans="1:56" s="14" customFormat="1" x14ac:dyDescent="0.4">
      <c r="A59" s="3">
        <v>31</v>
      </c>
      <c r="B59" s="243"/>
      <c r="C59" s="243"/>
      <c r="D59" s="16"/>
      <c r="E59" s="16"/>
      <c r="F59" s="16"/>
      <c r="G59" s="21"/>
      <c r="H59" s="21"/>
      <c r="I59" s="21"/>
      <c r="J59" s="18"/>
      <c r="K59" s="18"/>
      <c r="BD59" s="18"/>
    </row>
    <row r="60" spans="1:56" s="14" customFormat="1" x14ac:dyDescent="0.4">
      <c r="A60" s="3">
        <v>32</v>
      </c>
      <c r="B60" s="243"/>
      <c r="C60" s="243"/>
      <c r="D60" s="16"/>
      <c r="E60" s="16"/>
      <c r="F60" s="16"/>
      <c r="G60" s="21"/>
      <c r="H60" s="21"/>
      <c r="I60" s="21"/>
      <c r="J60" s="18"/>
      <c r="K60" s="18"/>
      <c r="BD60" s="18"/>
    </row>
    <row r="61" spans="1:56" s="14" customFormat="1" x14ac:dyDescent="0.4">
      <c r="A61" s="3">
        <v>33</v>
      </c>
      <c r="B61" s="243"/>
      <c r="C61" s="243"/>
      <c r="D61" s="16"/>
      <c r="E61" s="16"/>
      <c r="F61" s="16"/>
      <c r="G61" s="21"/>
      <c r="H61" s="21"/>
      <c r="I61" s="21"/>
      <c r="J61" s="18"/>
      <c r="K61" s="18"/>
      <c r="BD61" s="18"/>
    </row>
    <row r="62" spans="1:56" s="14" customFormat="1" x14ac:dyDescent="0.4">
      <c r="A62" s="3">
        <v>34</v>
      </c>
      <c r="B62" s="243"/>
      <c r="C62" s="243"/>
      <c r="D62" s="16"/>
      <c r="E62" s="16"/>
      <c r="F62" s="16"/>
      <c r="G62" s="21"/>
      <c r="H62" s="21"/>
      <c r="I62" s="21"/>
      <c r="J62" s="18"/>
      <c r="K62" s="18"/>
      <c r="BD62" s="18"/>
    </row>
    <row r="63" spans="1:56" s="14" customFormat="1" x14ac:dyDescent="0.4">
      <c r="A63" s="3">
        <v>35</v>
      </c>
      <c r="B63" s="243"/>
      <c r="C63" s="243"/>
      <c r="D63" s="16"/>
      <c r="E63" s="16"/>
      <c r="F63" s="16"/>
      <c r="G63" s="21"/>
      <c r="H63" s="21"/>
      <c r="I63" s="21"/>
      <c r="J63" s="18"/>
      <c r="K63" s="18"/>
      <c r="BD63" s="18"/>
    </row>
    <row r="64" spans="1:56" s="14" customFormat="1" x14ac:dyDescent="0.4">
      <c r="A64" s="3">
        <v>36</v>
      </c>
      <c r="B64" s="243"/>
      <c r="C64" s="243"/>
      <c r="D64" s="16"/>
      <c r="E64" s="16"/>
      <c r="F64" s="16"/>
      <c r="G64" s="21"/>
      <c r="H64" s="21"/>
      <c r="I64" s="21"/>
      <c r="J64" s="18"/>
      <c r="K64" s="18"/>
      <c r="BD64" s="18"/>
    </row>
    <row r="65" spans="1:56" s="14" customFormat="1" x14ac:dyDescent="0.4">
      <c r="A65" s="3">
        <v>37</v>
      </c>
      <c r="B65" s="243"/>
      <c r="C65" s="243"/>
      <c r="D65" s="16"/>
      <c r="E65" s="16"/>
      <c r="F65" s="16"/>
      <c r="G65" s="21"/>
      <c r="H65" s="21"/>
      <c r="I65" s="21"/>
      <c r="J65" s="18"/>
      <c r="K65" s="18"/>
      <c r="BD65" s="18"/>
    </row>
    <row r="66" spans="1:56" s="14" customFormat="1" x14ac:dyDescent="0.4">
      <c r="A66" s="3">
        <v>38</v>
      </c>
      <c r="B66" s="243"/>
      <c r="C66" s="243"/>
      <c r="D66" s="16"/>
      <c r="E66" s="16"/>
      <c r="F66" s="16"/>
      <c r="G66" s="21"/>
      <c r="H66" s="21"/>
      <c r="I66" s="21"/>
      <c r="J66" s="18"/>
      <c r="K66" s="18"/>
      <c r="BD66" s="18"/>
    </row>
    <row r="67" spans="1:56" s="14" customFormat="1" x14ac:dyDescent="0.4">
      <c r="A67" s="3">
        <v>39</v>
      </c>
      <c r="B67" s="243"/>
      <c r="C67" s="243"/>
      <c r="D67" s="16"/>
      <c r="E67" s="16"/>
      <c r="F67" s="16"/>
      <c r="G67" s="21"/>
      <c r="H67" s="21"/>
      <c r="I67" s="21"/>
      <c r="J67" s="18"/>
      <c r="K67" s="18"/>
      <c r="BD67" s="18"/>
    </row>
    <row r="68" spans="1:56" s="14" customFormat="1" x14ac:dyDescent="0.4">
      <c r="A68" s="3">
        <v>40</v>
      </c>
      <c r="B68" s="243"/>
      <c r="C68" s="243"/>
      <c r="D68" s="16"/>
      <c r="E68" s="16"/>
      <c r="F68" s="16"/>
      <c r="G68" s="21"/>
      <c r="H68" s="21"/>
      <c r="I68" s="21"/>
      <c r="J68" s="18"/>
      <c r="K68" s="18"/>
      <c r="BD68" s="18"/>
    </row>
    <row r="69" spans="1:56" s="14" customFormat="1" x14ac:dyDescent="0.4">
      <c r="A69" s="3">
        <v>41</v>
      </c>
      <c r="B69" s="243"/>
      <c r="C69" s="243"/>
      <c r="D69" s="16"/>
      <c r="E69" s="16"/>
      <c r="F69" s="16"/>
      <c r="G69" s="21"/>
      <c r="H69" s="21"/>
      <c r="I69" s="21"/>
      <c r="J69" s="18"/>
      <c r="K69" s="18"/>
      <c r="BD69" s="18"/>
    </row>
    <row r="70" spans="1:56" s="14" customFormat="1" x14ac:dyDescent="0.4">
      <c r="A70" s="3">
        <v>42</v>
      </c>
      <c r="B70" s="243"/>
      <c r="C70" s="243"/>
      <c r="D70" s="16"/>
      <c r="E70" s="16"/>
      <c r="F70" s="16"/>
      <c r="G70" s="21"/>
      <c r="H70" s="21"/>
      <c r="I70" s="21"/>
      <c r="J70" s="18"/>
      <c r="K70" s="18"/>
      <c r="BD70" s="18"/>
    </row>
    <row r="71" spans="1:56" s="14" customFormat="1" x14ac:dyDescent="0.4">
      <c r="A71" s="3">
        <v>43</v>
      </c>
      <c r="B71" s="243"/>
      <c r="C71" s="243"/>
      <c r="D71" s="16"/>
      <c r="E71" s="16"/>
      <c r="F71" s="16"/>
      <c r="G71" s="21"/>
      <c r="H71" s="21"/>
      <c r="I71" s="21"/>
      <c r="J71" s="18"/>
      <c r="K71" s="18"/>
      <c r="BD71" s="18"/>
    </row>
    <row r="72" spans="1:56" s="14" customFormat="1" x14ac:dyDescent="0.4">
      <c r="A72" s="3">
        <v>44</v>
      </c>
      <c r="B72" s="243"/>
      <c r="C72" s="243"/>
      <c r="D72" s="16"/>
      <c r="E72" s="16"/>
      <c r="F72" s="16"/>
      <c r="G72" s="21"/>
      <c r="H72" s="21"/>
      <c r="I72" s="21"/>
      <c r="J72" s="18"/>
      <c r="K72" s="18"/>
      <c r="BD72" s="18"/>
    </row>
    <row r="73" spans="1:56" s="14" customFormat="1" x14ac:dyDescent="0.4">
      <c r="A73" s="3">
        <v>45</v>
      </c>
      <c r="B73" s="243"/>
      <c r="C73" s="243"/>
      <c r="D73" s="16"/>
      <c r="E73" s="16"/>
      <c r="F73" s="16"/>
      <c r="G73" s="21"/>
      <c r="H73" s="21"/>
      <c r="I73" s="21"/>
      <c r="J73" s="18"/>
      <c r="K73" s="18"/>
      <c r="BD73" s="18"/>
    </row>
    <row r="74" spans="1:56" s="14" customFormat="1" x14ac:dyDescent="0.4">
      <c r="A74" s="3">
        <v>46</v>
      </c>
      <c r="B74" s="243"/>
      <c r="C74" s="243"/>
      <c r="D74" s="16"/>
      <c r="E74" s="16"/>
      <c r="F74" s="16"/>
      <c r="G74" s="21"/>
      <c r="H74" s="21"/>
      <c r="I74" s="21"/>
      <c r="J74" s="18"/>
      <c r="K74" s="18"/>
      <c r="BD74" s="18"/>
    </row>
    <row r="75" spans="1:56" s="14" customFormat="1" x14ac:dyDescent="0.4">
      <c r="A75" s="3">
        <v>47</v>
      </c>
      <c r="B75" s="243"/>
      <c r="C75" s="243"/>
      <c r="D75" s="16"/>
      <c r="E75" s="16"/>
      <c r="F75" s="16"/>
      <c r="G75" s="21"/>
      <c r="H75" s="21"/>
      <c r="I75" s="21"/>
      <c r="J75" s="18"/>
      <c r="K75" s="18"/>
      <c r="BD75" s="18"/>
    </row>
    <row r="76" spans="1:56" s="14" customFormat="1" x14ac:dyDescent="0.4">
      <c r="A76" s="3">
        <v>48</v>
      </c>
      <c r="B76" s="243"/>
      <c r="C76" s="243"/>
      <c r="D76" s="16"/>
      <c r="E76" s="16"/>
      <c r="F76" s="16"/>
      <c r="G76" s="21"/>
      <c r="H76" s="21"/>
      <c r="I76" s="21"/>
      <c r="J76" s="18"/>
      <c r="K76" s="18"/>
      <c r="BD76" s="18"/>
    </row>
    <row r="77" spans="1:56" s="14" customFormat="1" x14ac:dyDescent="0.4">
      <c r="A77" s="3">
        <v>49</v>
      </c>
      <c r="B77" s="243"/>
      <c r="C77" s="243"/>
      <c r="D77" s="16"/>
      <c r="E77" s="16"/>
      <c r="F77" s="16"/>
      <c r="G77" s="21"/>
      <c r="H77" s="21"/>
      <c r="I77" s="21"/>
      <c r="J77" s="18"/>
      <c r="K77" s="18"/>
      <c r="BD77" s="18"/>
    </row>
    <row r="78" spans="1:56" s="14" customFormat="1" x14ac:dyDescent="0.4">
      <c r="A78" s="3">
        <v>50</v>
      </c>
      <c r="B78" s="243"/>
      <c r="C78" s="243"/>
      <c r="D78" s="16"/>
      <c r="E78" s="16"/>
      <c r="F78" s="16"/>
      <c r="G78" s="21"/>
      <c r="H78" s="21"/>
      <c r="I78" s="21"/>
      <c r="J78" s="18"/>
      <c r="K78" s="18"/>
      <c r="BD78" s="18"/>
    </row>
    <row r="79" spans="1:56" s="14" customFormat="1" x14ac:dyDescent="0.4">
      <c r="A79" s="3">
        <v>51</v>
      </c>
      <c r="B79" s="243"/>
      <c r="C79" s="243"/>
      <c r="D79" s="16"/>
      <c r="E79" s="16"/>
      <c r="F79" s="16"/>
      <c r="G79" s="21"/>
      <c r="H79" s="21"/>
      <c r="I79" s="21"/>
      <c r="J79" s="18"/>
      <c r="K79" s="18"/>
      <c r="BD79" s="18"/>
    </row>
    <row r="80" spans="1:56" s="14" customFormat="1" x14ac:dyDescent="0.4">
      <c r="A80" s="3">
        <v>52</v>
      </c>
      <c r="B80" s="243"/>
      <c r="C80" s="243"/>
      <c r="D80" s="16"/>
      <c r="E80" s="16"/>
      <c r="F80" s="16"/>
      <c r="G80" s="21"/>
      <c r="H80" s="21"/>
      <c r="I80" s="21"/>
      <c r="J80" s="18"/>
      <c r="K80" s="18"/>
      <c r="BD80" s="18"/>
    </row>
    <row r="81" spans="1:56" s="14" customFormat="1" x14ac:dyDescent="0.4">
      <c r="A81" s="3">
        <v>53</v>
      </c>
      <c r="B81" s="243"/>
      <c r="C81" s="243"/>
      <c r="D81" s="16"/>
      <c r="E81" s="16"/>
      <c r="F81" s="16"/>
      <c r="G81" s="21"/>
      <c r="H81" s="21"/>
      <c r="I81" s="21"/>
      <c r="J81" s="18"/>
      <c r="K81" s="18"/>
      <c r="BD81" s="18"/>
    </row>
    <row r="82" spans="1:56" s="14" customFormat="1" x14ac:dyDescent="0.4">
      <c r="A82" s="3">
        <v>54</v>
      </c>
      <c r="B82" s="243"/>
      <c r="C82" s="243"/>
      <c r="D82" s="16"/>
      <c r="E82" s="16"/>
      <c r="F82" s="16"/>
      <c r="G82" s="21"/>
      <c r="H82" s="21"/>
      <c r="I82" s="21"/>
      <c r="J82" s="18"/>
      <c r="K82" s="18"/>
      <c r="BD82" s="18"/>
    </row>
    <row r="83" spans="1:56" s="14" customFormat="1" x14ac:dyDescent="0.4">
      <c r="A83" s="3">
        <v>55</v>
      </c>
      <c r="B83" s="243"/>
      <c r="C83" s="243"/>
      <c r="D83" s="16"/>
      <c r="E83" s="16"/>
      <c r="F83" s="16"/>
      <c r="G83" s="21"/>
      <c r="H83" s="21"/>
      <c r="I83" s="21"/>
      <c r="J83" s="18"/>
      <c r="K83" s="18"/>
      <c r="BD83" s="18"/>
    </row>
    <row r="84" spans="1:56" s="14" customFormat="1" x14ac:dyDescent="0.4">
      <c r="A84" s="3">
        <v>56</v>
      </c>
      <c r="B84" s="243"/>
      <c r="C84" s="243"/>
      <c r="D84" s="16"/>
      <c r="E84" s="16"/>
      <c r="F84" s="16"/>
      <c r="G84" s="21"/>
      <c r="H84" s="21"/>
      <c r="I84" s="21"/>
      <c r="J84" s="18"/>
      <c r="K84" s="18"/>
      <c r="BD84" s="18"/>
    </row>
    <row r="85" spans="1:56" s="14" customFormat="1" x14ac:dyDescent="0.4">
      <c r="A85" s="3">
        <v>57</v>
      </c>
      <c r="B85" s="243"/>
      <c r="C85" s="243"/>
      <c r="D85" s="16"/>
      <c r="E85" s="16"/>
      <c r="F85" s="16"/>
      <c r="G85" s="21"/>
      <c r="H85" s="21"/>
      <c r="I85" s="21"/>
      <c r="J85" s="18"/>
      <c r="K85" s="18"/>
      <c r="BD85" s="18"/>
    </row>
    <row r="86" spans="1:56" s="14" customFormat="1" x14ac:dyDescent="0.4">
      <c r="A86" s="3">
        <v>58</v>
      </c>
      <c r="B86" s="243"/>
      <c r="C86" s="243"/>
      <c r="D86" s="16"/>
      <c r="E86" s="16"/>
      <c r="F86" s="16"/>
      <c r="G86" s="21"/>
      <c r="H86" s="21"/>
      <c r="I86" s="21"/>
      <c r="J86" s="18"/>
      <c r="K86" s="18"/>
      <c r="BD86" s="18"/>
    </row>
    <row r="87" spans="1:56" s="14" customFormat="1" x14ac:dyDescent="0.4">
      <c r="A87" s="3">
        <v>59</v>
      </c>
      <c r="B87" s="243"/>
      <c r="C87" s="243"/>
      <c r="D87" s="16"/>
      <c r="E87" s="16"/>
      <c r="F87" s="16"/>
      <c r="G87" s="21"/>
      <c r="H87" s="21"/>
      <c r="I87" s="21"/>
      <c r="J87" s="18"/>
      <c r="K87" s="18"/>
      <c r="BD87" s="18"/>
    </row>
    <row r="88" spans="1:56" s="14" customFormat="1" x14ac:dyDescent="0.4">
      <c r="A88" s="3">
        <v>60</v>
      </c>
      <c r="B88" s="243"/>
      <c r="C88" s="243"/>
      <c r="D88" s="16"/>
      <c r="E88" s="16"/>
      <c r="F88" s="16"/>
      <c r="G88" s="21"/>
      <c r="H88" s="21"/>
      <c r="I88" s="21"/>
      <c r="J88" s="18"/>
      <c r="K88" s="18"/>
      <c r="BD88" s="18"/>
    </row>
    <row r="89" spans="1:56" s="14" customFormat="1" x14ac:dyDescent="0.4">
      <c r="A89" s="3">
        <v>61</v>
      </c>
      <c r="B89" s="243"/>
      <c r="C89" s="243"/>
      <c r="D89" s="16"/>
      <c r="E89" s="16"/>
      <c r="F89" s="16"/>
      <c r="G89" s="21"/>
      <c r="H89" s="21"/>
      <c r="I89" s="21"/>
      <c r="J89" s="18"/>
      <c r="K89" s="18"/>
      <c r="BD89" s="18"/>
    </row>
    <row r="90" spans="1:56" s="14" customFormat="1" x14ac:dyDescent="0.4">
      <c r="A90" s="3">
        <v>62</v>
      </c>
      <c r="B90" s="243"/>
      <c r="C90" s="243"/>
      <c r="D90" s="16"/>
      <c r="E90" s="16"/>
      <c r="F90" s="16"/>
      <c r="G90" s="21"/>
      <c r="H90" s="21"/>
      <c r="I90" s="21"/>
      <c r="J90" s="18"/>
      <c r="K90" s="18"/>
      <c r="BD90" s="18"/>
    </row>
    <row r="91" spans="1:56" s="14" customFormat="1" x14ac:dyDescent="0.4">
      <c r="A91" s="3">
        <v>63</v>
      </c>
      <c r="B91" s="243"/>
      <c r="C91" s="243"/>
      <c r="D91" s="16"/>
      <c r="E91" s="16"/>
      <c r="F91" s="16"/>
      <c r="G91" s="21"/>
      <c r="H91" s="21"/>
      <c r="I91" s="21"/>
      <c r="J91" s="18"/>
      <c r="K91" s="18"/>
      <c r="BD91" s="18"/>
    </row>
    <row r="92" spans="1:56" s="14" customFormat="1" x14ac:dyDescent="0.4">
      <c r="A92" s="3">
        <v>64</v>
      </c>
      <c r="B92" s="243"/>
      <c r="C92" s="243"/>
      <c r="D92" s="16"/>
      <c r="E92" s="16"/>
      <c r="F92" s="16"/>
      <c r="G92" s="21"/>
      <c r="H92" s="21"/>
      <c r="I92" s="21"/>
      <c r="J92" s="18"/>
      <c r="K92" s="18"/>
      <c r="BD92" s="18"/>
    </row>
    <row r="93" spans="1:56" s="14" customFormat="1" x14ac:dyDescent="0.4">
      <c r="A93" s="3">
        <v>65</v>
      </c>
      <c r="B93" s="243"/>
      <c r="C93" s="243"/>
      <c r="D93" s="16"/>
      <c r="E93" s="16"/>
      <c r="F93" s="16"/>
      <c r="G93" s="21"/>
      <c r="H93" s="21"/>
      <c r="I93" s="21"/>
      <c r="J93" s="18"/>
      <c r="K93" s="18"/>
      <c r="BD93" s="18"/>
    </row>
    <row r="94" spans="1:56" s="14" customFormat="1" x14ac:dyDescent="0.4">
      <c r="A94" s="3">
        <v>66</v>
      </c>
      <c r="B94" s="243"/>
      <c r="C94" s="243"/>
      <c r="D94" s="16"/>
      <c r="E94" s="16"/>
      <c r="F94" s="16"/>
      <c r="G94" s="21"/>
      <c r="H94" s="21"/>
      <c r="I94" s="21"/>
      <c r="J94" s="18"/>
      <c r="K94" s="18"/>
      <c r="BD94" s="18"/>
    </row>
    <row r="95" spans="1:56" s="14" customFormat="1" x14ac:dyDescent="0.4">
      <c r="A95" s="3">
        <v>67</v>
      </c>
      <c r="B95" s="243"/>
      <c r="C95" s="243"/>
      <c r="D95" s="16"/>
      <c r="E95" s="16"/>
      <c r="F95" s="16"/>
      <c r="G95" s="21"/>
      <c r="H95" s="21"/>
      <c r="I95" s="21"/>
      <c r="J95" s="18"/>
      <c r="K95" s="18"/>
      <c r="BD95" s="18"/>
    </row>
    <row r="96" spans="1:56" s="14" customFormat="1" x14ac:dyDescent="0.4">
      <c r="A96" s="3">
        <v>68</v>
      </c>
      <c r="B96" s="243"/>
      <c r="C96" s="243"/>
      <c r="D96" s="16"/>
      <c r="E96" s="16"/>
      <c r="F96" s="16"/>
      <c r="G96" s="21"/>
      <c r="H96" s="21"/>
      <c r="I96" s="21"/>
      <c r="J96" s="18"/>
      <c r="K96" s="18"/>
      <c r="BD96" s="18"/>
    </row>
    <row r="97" spans="1:56" s="14" customFormat="1" x14ac:dyDescent="0.4">
      <c r="A97" s="3">
        <v>69</v>
      </c>
      <c r="B97" s="243"/>
      <c r="C97" s="243"/>
      <c r="D97" s="16"/>
      <c r="E97" s="16"/>
      <c r="F97" s="16"/>
      <c r="G97" s="21"/>
      <c r="H97" s="21"/>
      <c r="I97" s="21"/>
      <c r="J97" s="18"/>
      <c r="K97" s="18"/>
      <c r="BD97" s="18"/>
    </row>
    <row r="98" spans="1:56" s="14" customFormat="1" x14ac:dyDescent="0.4">
      <c r="A98" s="3">
        <v>70</v>
      </c>
      <c r="B98" s="243"/>
      <c r="C98" s="243"/>
      <c r="D98" s="16"/>
      <c r="E98" s="16"/>
      <c r="F98" s="16"/>
      <c r="G98" s="21"/>
      <c r="H98" s="21"/>
      <c r="I98" s="21"/>
      <c r="J98" s="18"/>
      <c r="K98" s="18"/>
      <c r="BD98" s="18"/>
    </row>
    <row r="99" spans="1:56" s="14" customFormat="1" x14ac:dyDescent="0.4">
      <c r="A99" s="3">
        <v>71</v>
      </c>
      <c r="B99" s="243"/>
      <c r="C99" s="243"/>
      <c r="D99" s="16"/>
      <c r="E99" s="16"/>
      <c r="F99" s="16"/>
      <c r="G99" s="21"/>
      <c r="H99" s="21"/>
      <c r="I99" s="21"/>
      <c r="J99" s="18"/>
      <c r="K99" s="18"/>
      <c r="BD99" s="18"/>
    </row>
    <row r="100" spans="1:56" s="14" customFormat="1" x14ac:dyDescent="0.4">
      <c r="A100" s="3">
        <v>72</v>
      </c>
      <c r="B100" s="243"/>
      <c r="C100" s="243"/>
      <c r="D100" s="16"/>
      <c r="E100" s="16"/>
      <c r="F100" s="16"/>
      <c r="G100" s="21"/>
      <c r="H100" s="21"/>
      <c r="I100" s="21"/>
      <c r="J100" s="18"/>
      <c r="K100" s="18"/>
      <c r="BD100" s="18"/>
    </row>
    <row r="101" spans="1:56" s="14" customFormat="1" x14ac:dyDescent="0.4">
      <c r="A101" s="3">
        <v>73</v>
      </c>
      <c r="B101" s="243"/>
      <c r="C101" s="243"/>
      <c r="D101" s="16"/>
      <c r="E101" s="16"/>
      <c r="F101" s="16"/>
      <c r="G101" s="21"/>
      <c r="H101" s="21"/>
      <c r="I101" s="21"/>
      <c r="J101" s="18"/>
      <c r="K101" s="18"/>
      <c r="BD101" s="18"/>
    </row>
    <row r="102" spans="1:56" s="14" customFormat="1" x14ac:dyDescent="0.4">
      <c r="A102" s="3">
        <v>74</v>
      </c>
      <c r="B102" s="243"/>
      <c r="C102" s="243"/>
      <c r="D102" s="16"/>
      <c r="E102" s="16"/>
      <c r="F102" s="16"/>
      <c r="G102" s="21"/>
      <c r="H102" s="21"/>
      <c r="I102" s="21"/>
      <c r="J102" s="18"/>
      <c r="K102" s="18"/>
      <c r="BD102" s="18"/>
    </row>
    <row r="103" spans="1:56" s="14" customFormat="1" x14ac:dyDescent="0.4">
      <c r="A103" s="3">
        <v>75</v>
      </c>
      <c r="B103" s="243"/>
      <c r="C103" s="243"/>
      <c r="D103" s="16"/>
      <c r="E103" s="16"/>
      <c r="F103" s="16"/>
      <c r="G103" s="21"/>
      <c r="H103" s="21"/>
      <c r="I103" s="21"/>
      <c r="J103" s="18"/>
      <c r="K103" s="18"/>
      <c r="BD103" s="18"/>
    </row>
    <row r="104" spans="1:56" s="14" customFormat="1" x14ac:dyDescent="0.4">
      <c r="A104" s="3">
        <v>76</v>
      </c>
      <c r="B104" s="243"/>
      <c r="C104" s="243"/>
      <c r="D104" s="16"/>
      <c r="E104" s="16"/>
      <c r="F104" s="16"/>
      <c r="G104" s="21"/>
      <c r="H104" s="21"/>
      <c r="I104" s="21"/>
      <c r="J104" s="18"/>
      <c r="K104" s="18"/>
      <c r="BD104" s="18"/>
    </row>
    <row r="105" spans="1:56" s="14" customFormat="1" x14ac:dyDescent="0.4">
      <c r="A105" s="3">
        <v>77</v>
      </c>
      <c r="B105" s="243"/>
      <c r="C105" s="243"/>
      <c r="D105" s="16"/>
      <c r="E105" s="16"/>
      <c r="F105" s="16"/>
      <c r="G105" s="21"/>
      <c r="H105" s="21"/>
      <c r="I105" s="21"/>
      <c r="J105" s="18"/>
      <c r="K105" s="18"/>
      <c r="BD105" s="18"/>
    </row>
    <row r="106" spans="1:56" s="14" customFormat="1" x14ac:dyDescent="0.4">
      <c r="A106" s="3">
        <v>78</v>
      </c>
      <c r="B106" s="243"/>
      <c r="C106" s="243"/>
      <c r="D106" s="16"/>
      <c r="E106" s="16"/>
      <c r="F106" s="16"/>
      <c r="G106" s="21"/>
      <c r="H106" s="21"/>
      <c r="I106" s="21"/>
      <c r="J106" s="18"/>
      <c r="K106" s="18"/>
      <c r="BD106" s="18"/>
    </row>
    <row r="107" spans="1:56" s="14" customFormat="1" x14ac:dyDescent="0.4">
      <c r="A107" s="3">
        <v>79</v>
      </c>
      <c r="B107" s="243"/>
      <c r="C107" s="243"/>
      <c r="D107" s="16"/>
      <c r="E107" s="16"/>
      <c r="F107" s="16"/>
      <c r="G107" s="21"/>
      <c r="H107" s="21"/>
      <c r="I107" s="21"/>
      <c r="J107" s="18"/>
      <c r="K107" s="18"/>
      <c r="BD107" s="18"/>
    </row>
    <row r="108" spans="1:56" s="14" customFormat="1" x14ac:dyDescent="0.4">
      <c r="A108" s="3">
        <v>80</v>
      </c>
      <c r="B108" s="243"/>
      <c r="C108" s="243"/>
      <c r="D108" s="16"/>
      <c r="E108" s="16"/>
      <c r="F108" s="16"/>
      <c r="G108" s="21"/>
      <c r="H108" s="21"/>
      <c r="I108" s="21"/>
      <c r="J108" s="18"/>
      <c r="K108" s="18"/>
      <c r="BD108" s="18"/>
    </row>
    <row r="109" spans="1:56" s="14" customFormat="1" x14ac:dyDescent="0.4">
      <c r="A109" s="3">
        <v>81</v>
      </c>
      <c r="B109" s="243"/>
      <c r="C109" s="243"/>
      <c r="D109" s="16"/>
      <c r="E109" s="16"/>
      <c r="F109" s="16"/>
      <c r="G109" s="21"/>
      <c r="H109" s="21"/>
      <c r="I109" s="21"/>
      <c r="J109" s="18"/>
      <c r="K109" s="18"/>
      <c r="BD109" s="18"/>
    </row>
    <row r="110" spans="1:56" s="14" customFormat="1" x14ac:dyDescent="0.4">
      <c r="A110" s="3">
        <v>82</v>
      </c>
      <c r="B110" s="243"/>
      <c r="C110" s="243"/>
      <c r="D110" s="16"/>
      <c r="E110" s="16"/>
      <c r="F110" s="16"/>
      <c r="G110" s="21"/>
      <c r="H110" s="21"/>
      <c r="I110" s="21"/>
      <c r="J110" s="18"/>
      <c r="K110" s="18"/>
      <c r="BD110" s="18"/>
    </row>
    <row r="111" spans="1:56" s="14" customFormat="1" x14ac:dyDescent="0.4">
      <c r="A111" s="3">
        <v>83</v>
      </c>
      <c r="B111" s="243"/>
      <c r="C111" s="243"/>
      <c r="D111" s="16"/>
      <c r="E111" s="16"/>
      <c r="F111" s="16"/>
      <c r="G111" s="21"/>
      <c r="H111" s="21"/>
      <c r="I111" s="21"/>
      <c r="J111" s="18"/>
      <c r="K111" s="18"/>
      <c r="BD111" s="18"/>
    </row>
    <row r="112" spans="1:56" s="14" customFormat="1" x14ac:dyDescent="0.4">
      <c r="A112" s="3">
        <v>84</v>
      </c>
      <c r="B112" s="243"/>
      <c r="C112" s="243"/>
      <c r="D112" s="16"/>
      <c r="E112" s="16"/>
      <c r="F112" s="16"/>
      <c r="G112" s="21"/>
      <c r="H112" s="21"/>
      <c r="I112" s="21"/>
      <c r="J112" s="18"/>
      <c r="K112" s="18"/>
      <c r="BD112" s="18"/>
    </row>
    <row r="113" spans="1:56" s="14" customFormat="1" x14ac:dyDescent="0.4">
      <c r="A113" s="3">
        <v>85</v>
      </c>
      <c r="B113" s="243"/>
      <c r="C113" s="243"/>
      <c r="D113" s="16"/>
      <c r="E113" s="16"/>
      <c r="F113" s="16"/>
      <c r="G113" s="21"/>
      <c r="H113" s="21"/>
      <c r="I113" s="21"/>
      <c r="J113" s="18"/>
      <c r="K113" s="18"/>
      <c r="BD113" s="18"/>
    </row>
    <row r="114" spans="1:56" s="14" customFormat="1" x14ac:dyDescent="0.4">
      <c r="A114" s="3">
        <v>86</v>
      </c>
      <c r="B114" s="243"/>
      <c r="C114" s="243"/>
      <c r="D114" s="16"/>
      <c r="E114" s="16"/>
      <c r="F114" s="16"/>
      <c r="G114" s="21"/>
      <c r="H114" s="21"/>
      <c r="I114" s="21"/>
      <c r="J114" s="18"/>
      <c r="K114" s="18"/>
      <c r="BD114" s="18"/>
    </row>
    <row r="115" spans="1:56" s="14" customFormat="1" x14ac:dyDescent="0.4">
      <c r="A115" s="3">
        <v>87</v>
      </c>
      <c r="B115" s="243"/>
      <c r="C115" s="243"/>
      <c r="D115" s="16"/>
      <c r="E115" s="16"/>
      <c r="F115" s="16"/>
      <c r="G115" s="21"/>
      <c r="H115" s="21"/>
      <c r="I115" s="21"/>
      <c r="J115" s="18"/>
      <c r="K115" s="18"/>
      <c r="BD115" s="18"/>
    </row>
    <row r="116" spans="1:56" s="14" customFormat="1" x14ac:dyDescent="0.4">
      <c r="A116" s="3">
        <v>88</v>
      </c>
      <c r="B116" s="243"/>
      <c r="C116" s="243"/>
      <c r="D116" s="16"/>
      <c r="E116" s="16"/>
      <c r="F116" s="16"/>
      <c r="G116" s="21"/>
      <c r="H116" s="21"/>
      <c r="I116" s="21"/>
      <c r="J116" s="18"/>
      <c r="K116" s="18"/>
      <c r="BD116" s="18"/>
    </row>
    <row r="117" spans="1:56" s="14" customFormat="1" x14ac:dyDescent="0.4">
      <c r="A117" s="3">
        <v>89</v>
      </c>
      <c r="B117" s="243"/>
      <c r="C117" s="243"/>
      <c r="D117" s="16"/>
      <c r="E117" s="16"/>
      <c r="F117" s="16"/>
      <c r="G117" s="21"/>
      <c r="H117" s="21"/>
      <c r="I117" s="21"/>
      <c r="J117" s="18"/>
      <c r="K117" s="18"/>
      <c r="BD117" s="18"/>
    </row>
    <row r="118" spans="1:56" s="14" customFormat="1" x14ac:dyDescent="0.4">
      <c r="A118" s="3">
        <v>90</v>
      </c>
      <c r="B118" s="243"/>
      <c r="C118" s="243"/>
      <c r="D118" s="16"/>
      <c r="E118" s="16"/>
      <c r="F118" s="16"/>
      <c r="G118" s="21"/>
      <c r="H118" s="21"/>
      <c r="I118" s="21"/>
      <c r="J118" s="18"/>
      <c r="K118" s="18"/>
      <c r="BD118" s="18"/>
    </row>
    <row r="119" spans="1:56" s="14" customFormat="1" x14ac:dyDescent="0.4">
      <c r="A119" s="3">
        <v>91</v>
      </c>
      <c r="B119" s="243"/>
      <c r="C119" s="243"/>
      <c r="D119" s="16"/>
      <c r="E119" s="16"/>
      <c r="F119" s="16"/>
      <c r="G119" s="21"/>
      <c r="H119" s="21"/>
      <c r="I119" s="21"/>
      <c r="J119" s="18"/>
      <c r="K119" s="18"/>
      <c r="BD119" s="18"/>
    </row>
    <row r="120" spans="1:56" s="14" customFormat="1" x14ac:dyDescent="0.4">
      <c r="A120" s="3">
        <v>92</v>
      </c>
      <c r="B120" s="243"/>
      <c r="C120" s="243"/>
      <c r="D120" s="16"/>
      <c r="E120" s="16"/>
      <c r="F120" s="16"/>
      <c r="G120" s="21"/>
      <c r="H120" s="21"/>
      <c r="I120" s="21"/>
      <c r="J120" s="18"/>
      <c r="K120" s="18"/>
      <c r="BD120" s="18"/>
    </row>
    <row r="121" spans="1:56" s="14" customFormat="1" x14ac:dyDescent="0.4">
      <c r="A121" s="3">
        <v>93</v>
      </c>
      <c r="B121" s="243"/>
      <c r="C121" s="243"/>
      <c r="D121" s="16"/>
      <c r="E121" s="16"/>
      <c r="F121" s="16"/>
      <c r="G121" s="21"/>
      <c r="H121" s="21"/>
      <c r="I121" s="21"/>
      <c r="J121" s="18"/>
      <c r="K121" s="18"/>
      <c r="BD121" s="18"/>
    </row>
    <row r="122" spans="1:56" s="14" customFormat="1" x14ac:dyDescent="0.4">
      <c r="A122" s="3">
        <v>94</v>
      </c>
      <c r="B122" s="243"/>
      <c r="C122" s="243"/>
      <c r="D122" s="16"/>
      <c r="E122" s="16"/>
      <c r="F122" s="16"/>
      <c r="G122" s="21"/>
      <c r="H122" s="21"/>
      <c r="I122" s="21"/>
      <c r="J122" s="18"/>
      <c r="K122" s="18"/>
      <c r="BD122" s="18"/>
    </row>
    <row r="123" spans="1:56" s="14" customFormat="1" x14ac:dyDescent="0.4">
      <c r="A123" s="3">
        <v>95</v>
      </c>
      <c r="B123" s="243"/>
      <c r="C123" s="243"/>
      <c r="D123" s="16"/>
      <c r="E123" s="16"/>
      <c r="F123" s="16"/>
      <c r="G123" s="21"/>
      <c r="H123" s="21"/>
      <c r="I123" s="21"/>
      <c r="J123" s="18"/>
      <c r="K123" s="18"/>
      <c r="BD123" s="18"/>
    </row>
    <row r="124" spans="1:56" s="14" customFormat="1" x14ac:dyDescent="0.4">
      <c r="A124" s="3">
        <v>96</v>
      </c>
      <c r="B124" s="243"/>
      <c r="C124" s="243"/>
      <c r="D124" s="16"/>
      <c r="E124" s="16"/>
      <c r="F124" s="16"/>
      <c r="G124" s="21"/>
      <c r="H124" s="21"/>
      <c r="I124" s="21"/>
      <c r="J124" s="18"/>
      <c r="K124" s="18"/>
      <c r="BD124" s="18"/>
    </row>
    <row r="125" spans="1:56" s="14" customFormat="1" x14ac:dyDescent="0.4">
      <c r="A125" s="3">
        <v>97</v>
      </c>
      <c r="B125" s="243"/>
      <c r="C125" s="243"/>
      <c r="D125" s="16"/>
      <c r="E125" s="16"/>
      <c r="F125" s="16"/>
      <c r="G125" s="21"/>
      <c r="H125" s="21"/>
      <c r="I125" s="21"/>
      <c r="J125" s="18"/>
      <c r="K125" s="18"/>
      <c r="BD125" s="18"/>
    </row>
    <row r="126" spans="1:56" s="14" customFormat="1" x14ac:dyDescent="0.4">
      <c r="A126" s="3">
        <v>98</v>
      </c>
      <c r="B126" s="243"/>
      <c r="C126" s="243"/>
      <c r="D126" s="16"/>
      <c r="E126" s="16"/>
      <c r="F126" s="16"/>
      <c r="G126" s="21"/>
      <c r="H126" s="21"/>
      <c r="I126" s="21"/>
      <c r="J126" s="18"/>
      <c r="K126" s="18"/>
      <c r="BD126" s="18"/>
    </row>
    <row r="127" spans="1:56" s="14" customFormat="1" x14ac:dyDescent="0.4">
      <c r="A127" s="3">
        <v>99</v>
      </c>
      <c r="B127" s="243"/>
      <c r="C127" s="243"/>
      <c r="D127" s="16"/>
      <c r="E127" s="16"/>
      <c r="F127" s="16"/>
      <c r="G127" s="21"/>
      <c r="H127" s="21"/>
      <c r="I127" s="21"/>
      <c r="J127" s="18"/>
      <c r="K127" s="18"/>
      <c r="BD127" s="18"/>
    </row>
    <row r="128" spans="1:56" s="14" customFormat="1" x14ac:dyDescent="0.4">
      <c r="A128" s="3">
        <v>100</v>
      </c>
      <c r="B128" s="243"/>
      <c r="C128" s="243"/>
      <c r="D128" s="16"/>
      <c r="E128" s="16"/>
      <c r="F128" s="16"/>
      <c r="G128" s="21"/>
      <c r="H128" s="21"/>
      <c r="I128" s="21"/>
      <c r="J128" s="18"/>
      <c r="K128" s="18"/>
      <c r="BD128" s="18"/>
    </row>
    <row r="129" spans="1:56" s="14" customFormat="1" x14ac:dyDescent="0.4">
      <c r="A129" s="3">
        <v>101</v>
      </c>
      <c r="B129" s="243"/>
      <c r="C129" s="243"/>
      <c r="D129" s="16"/>
      <c r="E129" s="16"/>
      <c r="F129" s="16"/>
      <c r="G129" s="21"/>
      <c r="H129" s="21"/>
      <c r="I129" s="21"/>
      <c r="J129" s="18"/>
      <c r="K129" s="18"/>
      <c r="BD129" s="18"/>
    </row>
    <row r="130" spans="1:56" s="14" customFormat="1" x14ac:dyDescent="0.4">
      <c r="A130" s="3">
        <v>102</v>
      </c>
      <c r="B130" s="243"/>
      <c r="C130" s="243"/>
      <c r="D130" s="16"/>
      <c r="E130" s="16"/>
      <c r="F130" s="16"/>
      <c r="G130" s="17"/>
      <c r="H130" s="17"/>
      <c r="I130" s="17"/>
      <c r="J130" s="18"/>
      <c r="K130" s="18"/>
      <c r="BD130" s="18"/>
    </row>
    <row r="131" spans="1:56" s="14" customFormat="1" x14ac:dyDescent="0.4">
      <c r="A131" s="3">
        <v>103</v>
      </c>
      <c r="B131" s="243"/>
      <c r="C131" s="243"/>
      <c r="D131" s="16"/>
      <c r="E131" s="16"/>
      <c r="F131" s="16"/>
      <c r="G131" s="17"/>
      <c r="H131" s="17"/>
      <c r="I131" s="17"/>
      <c r="J131" s="18"/>
      <c r="K131" s="18"/>
      <c r="BD131" s="18"/>
    </row>
    <row r="132" spans="1:56" s="14" customFormat="1" x14ac:dyDescent="0.4">
      <c r="A132" s="3">
        <v>104</v>
      </c>
      <c r="B132" s="243"/>
      <c r="C132" s="243"/>
      <c r="D132" s="16"/>
      <c r="E132" s="16"/>
      <c r="F132" s="16"/>
      <c r="G132" s="17"/>
      <c r="H132" s="17"/>
      <c r="I132" s="17"/>
      <c r="J132" s="18"/>
      <c r="K132" s="18"/>
      <c r="BD132" s="18"/>
    </row>
    <row r="133" spans="1:56" s="14" customFormat="1" x14ac:dyDescent="0.4">
      <c r="A133" s="3">
        <v>105</v>
      </c>
      <c r="B133" s="243"/>
      <c r="C133" s="243"/>
      <c r="D133" s="16"/>
      <c r="E133" s="16"/>
      <c r="F133" s="16"/>
      <c r="G133" s="17"/>
      <c r="H133" s="17"/>
      <c r="I133" s="17"/>
      <c r="J133" s="18"/>
      <c r="K133" s="18"/>
      <c r="BD133" s="18"/>
    </row>
    <row r="134" spans="1:56" s="14" customFormat="1" x14ac:dyDescent="0.4">
      <c r="A134" s="3">
        <v>106</v>
      </c>
      <c r="B134" s="243"/>
      <c r="C134" s="243"/>
      <c r="D134" s="16"/>
      <c r="E134" s="16"/>
      <c r="F134" s="16"/>
      <c r="G134" s="17"/>
      <c r="H134" s="17"/>
      <c r="I134" s="17"/>
      <c r="J134" s="18"/>
      <c r="K134" s="18"/>
      <c r="BD134" s="18"/>
    </row>
    <row r="135" spans="1:56" s="14" customFormat="1" x14ac:dyDescent="0.4">
      <c r="A135" s="3">
        <v>107</v>
      </c>
      <c r="B135" s="243"/>
      <c r="C135" s="243"/>
      <c r="D135" s="16"/>
      <c r="E135" s="16"/>
      <c r="F135" s="16"/>
      <c r="G135" s="17"/>
      <c r="H135" s="17"/>
      <c r="I135" s="17"/>
      <c r="J135" s="18"/>
      <c r="K135" s="18"/>
      <c r="BD135" s="18"/>
    </row>
    <row r="136" spans="1:56" s="14" customFormat="1" x14ac:dyDescent="0.4">
      <c r="A136" s="3">
        <v>108</v>
      </c>
      <c r="B136" s="243"/>
      <c r="C136" s="243"/>
      <c r="D136" s="16"/>
      <c r="E136" s="16"/>
      <c r="F136" s="16"/>
      <c r="G136" s="17"/>
      <c r="H136" s="17"/>
      <c r="I136" s="17"/>
      <c r="J136" s="18"/>
      <c r="K136" s="18"/>
      <c r="BD136" s="18"/>
    </row>
    <row r="137" spans="1:56" s="14" customFormat="1" x14ac:dyDescent="0.4">
      <c r="A137" s="3">
        <v>109</v>
      </c>
      <c r="B137" s="243"/>
      <c r="C137" s="243"/>
      <c r="D137" s="16"/>
      <c r="E137" s="16"/>
      <c r="F137" s="16"/>
      <c r="G137" s="17"/>
      <c r="H137" s="17"/>
      <c r="I137" s="17"/>
      <c r="J137" s="18"/>
      <c r="K137" s="18"/>
      <c r="BD137" s="18"/>
    </row>
    <row r="138" spans="1:56" s="14" customFormat="1" x14ac:dyDescent="0.4">
      <c r="A138" s="3">
        <v>110</v>
      </c>
      <c r="B138" s="243"/>
      <c r="C138" s="243"/>
      <c r="D138" s="16"/>
      <c r="E138" s="16"/>
      <c r="F138" s="16"/>
      <c r="G138" s="17"/>
      <c r="H138" s="17"/>
      <c r="I138" s="17"/>
      <c r="J138" s="18"/>
      <c r="K138" s="18"/>
      <c r="BD138" s="18"/>
    </row>
    <row r="139" spans="1:56" s="14" customFormat="1" x14ac:dyDescent="0.4">
      <c r="A139" s="3">
        <v>111</v>
      </c>
      <c r="B139" s="243"/>
      <c r="C139" s="243"/>
      <c r="D139" s="16"/>
      <c r="E139" s="16"/>
      <c r="F139" s="16"/>
      <c r="G139" s="17"/>
      <c r="H139" s="17"/>
      <c r="I139" s="17"/>
      <c r="J139" s="18"/>
      <c r="K139" s="18"/>
      <c r="BD139" s="18"/>
    </row>
    <row r="140" spans="1:56" s="14" customFormat="1" x14ac:dyDescent="0.4">
      <c r="A140" s="3">
        <v>112</v>
      </c>
      <c r="B140" s="243"/>
      <c r="C140" s="243"/>
      <c r="D140" s="16"/>
      <c r="E140" s="16"/>
      <c r="F140" s="16"/>
      <c r="G140" s="17"/>
      <c r="H140" s="17"/>
      <c r="I140" s="17"/>
      <c r="J140" s="18"/>
      <c r="K140" s="18"/>
      <c r="BD140" s="18"/>
    </row>
    <row r="141" spans="1:56" s="14" customFormat="1" x14ac:dyDescent="0.4">
      <c r="A141" s="3">
        <v>113</v>
      </c>
      <c r="B141" s="243"/>
      <c r="C141" s="243"/>
      <c r="D141" s="16"/>
      <c r="E141" s="16"/>
      <c r="F141" s="16"/>
      <c r="G141" s="17"/>
      <c r="H141" s="17"/>
      <c r="I141" s="17"/>
      <c r="J141" s="18"/>
      <c r="K141" s="18"/>
      <c r="BD141" s="18"/>
    </row>
    <row r="142" spans="1:56" s="14" customFormat="1" x14ac:dyDescent="0.4">
      <c r="A142" s="3">
        <v>114</v>
      </c>
      <c r="B142" s="243"/>
      <c r="C142" s="243"/>
      <c r="D142" s="16"/>
      <c r="E142" s="16"/>
      <c r="F142" s="16"/>
      <c r="G142" s="17"/>
      <c r="H142" s="17"/>
      <c r="I142" s="17"/>
      <c r="J142" s="18"/>
      <c r="K142" s="18"/>
      <c r="BD142" s="18"/>
    </row>
    <row r="143" spans="1:56" s="14" customFormat="1" x14ac:dyDescent="0.4">
      <c r="A143" s="3">
        <v>115</v>
      </c>
      <c r="B143" s="243"/>
      <c r="C143" s="243"/>
      <c r="D143" s="16"/>
      <c r="E143" s="16"/>
      <c r="F143" s="16"/>
      <c r="G143" s="17"/>
      <c r="H143" s="17"/>
      <c r="I143" s="17"/>
      <c r="J143" s="18"/>
      <c r="K143" s="18"/>
      <c r="BD143" s="18"/>
    </row>
    <row r="144" spans="1:56" s="14" customFormat="1" x14ac:dyDescent="0.4">
      <c r="A144" s="3">
        <v>116</v>
      </c>
      <c r="B144" s="243"/>
      <c r="C144" s="243"/>
      <c r="D144" s="16"/>
      <c r="E144" s="16"/>
      <c r="F144" s="16"/>
      <c r="G144" s="17"/>
      <c r="H144" s="17"/>
      <c r="I144" s="17"/>
      <c r="J144" s="18"/>
      <c r="K144" s="18"/>
      <c r="BD144" s="18"/>
    </row>
    <row r="145" spans="1:56" s="14" customFormat="1" x14ac:dyDescent="0.4">
      <c r="A145" s="3">
        <v>117</v>
      </c>
      <c r="B145" s="243"/>
      <c r="C145" s="243"/>
      <c r="D145" s="16"/>
      <c r="E145" s="16"/>
      <c r="F145" s="16"/>
      <c r="G145" s="17"/>
      <c r="H145" s="17"/>
      <c r="I145" s="17"/>
      <c r="J145" s="18"/>
      <c r="K145" s="18"/>
      <c r="BD145" s="18"/>
    </row>
    <row r="146" spans="1:56" s="14" customFormat="1" x14ac:dyDescent="0.4">
      <c r="A146" s="3">
        <v>118</v>
      </c>
      <c r="B146" s="243"/>
      <c r="C146" s="243"/>
      <c r="D146" s="16"/>
      <c r="E146" s="16"/>
      <c r="F146" s="16"/>
      <c r="G146" s="17"/>
      <c r="H146" s="17"/>
      <c r="I146" s="17"/>
      <c r="J146" s="18"/>
      <c r="K146" s="18"/>
      <c r="BD146" s="18"/>
    </row>
    <row r="147" spans="1:56" s="14" customFormat="1" x14ac:dyDescent="0.4">
      <c r="A147" s="3">
        <v>119</v>
      </c>
      <c r="B147" s="243"/>
      <c r="C147" s="243"/>
      <c r="D147" s="16"/>
      <c r="E147" s="16"/>
      <c r="F147" s="16"/>
      <c r="G147" s="17"/>
      <c r="H147" s="17"/>
      <c r="I147" s="17"/>
      <c r="J147" s="18"/>
      <c r="K147" s="18"/>
      <c r="BD147" s="18"/>
    </row>
    <row r="148" spans="1:56" s="14" customFormat="1" x14ac:dyDescent="0.4">
      <c r="A148" s="3">
        <v>120</v>
      </c>
      <c r="B148" s="243"/>
      <c r="C148" s="243"/>
      <c r="D148" s="16"/>
      <c r="E148" s="16"/>
      <c r="F148" s="16"/>
      <c r="G148" s="17"/>
      <c r="H148" s="17"/>
      <c r="I148" s="17"/>
      <c r="J148" s="18"/>
      <c r="K148" s="18"/>
      <c r="BD148" s="18"/>
    </row>
    <row r="149" spans="1:56" s="14" customFormat="1" x14ac:dyDescent="0.4">
      <c r="A149" s="3">
        <v>121</v>
      </c>
      <c r="B149" s="243"/>
      <c r="C149" s="243"/>
      <c r="D149" s="16"/>
      <c r="E149" s="16"/>
      <c r="F149" s="16"/>
      <c r="G149" s="17"/>
      <c r="H149" s="17"/>
      <c r="I149" s="17"/>
      <c r="J149" s="18"/>
      <c r="K149" s="18"/>
      <c r="BD149" s="18"/>
    </row>
    <row r="150" spans="1:56" s="14" customFormat="1" x14ac:dyDescent="0.4">
      <c r="A150" s="3">
        <v>122</v>
      </c>
      <c r="B150" s="243"/>
      <c r="C150" s="243"/>
      <c r="D150" s="16"/>
      <c r="E150" s="16"/>
      <c r="F150" s="16"/>
      <c r="G150" s="17"/>
      <c r="H150" s="17"/>
      <c r="I150" s="17"/>
      <c r="J150" s="18"/>
      <c r="K150" s="18"/>
      <c r="BD150" s="18"/>
    </row>
    <row r="151" spans="1:56" s="14" customFormat="1" x14ac:dyDescent="0.4">
      <c r="A151" s="3">
        <v>123</v>
      </c>
      <c r="B151" s="243"/>
      <c r="C151" s="243"/>
      <c r="D151" s="16"/>
      <c r="E151" s="16"/>
      <c r="F151" s="16"/>
      <c r="G151" s="17"/>
      <c r="H151" s="17"/>
      <c r="I151" s="17"/>
      <c r="J151" s="18"/>
      <c r="K151" s="18"/>
      <c r="BD151" s="18"/>
    </row>
    <row r="152" spans="1:56" s="14" customFormat="1" x14ac:dyDescent="0.4">
      <c r="A152" s="3">
        <v>124</v>
      </c>
      <c r="B152" s="243"/>
      <c r="C152" s="243"/>
      <c r="D152" s="16"/>
      <c r="E152" s="16"/>
      <c r="F152" s="16"/>
      <c r="G152" s="17"/>
      <c r="H152" s="17"/>
      <c r="I152" s="17"/>
      <c r="J152" s="18"/>
      <c r="K152" s="18"/>
      <c r="BD152" s="18"/>
    </row>
    <row r="153" spans="1:56" s="14" customFormat="1" x14ac:dyDescent="0.4">
      <c r="A153" s="3">
        <v>125</v>
      </c>
      <c r="B153" s="243"/>
      <c r="C153" s="243"/>
      <c r="D153" s="16"/>
      <c r="E153" s="16"/>
      <c r="F153" s="16"/>
      <c r="G153" s="17"/>
      <c r="H153" s="17"/>
      <c r="I153" s="17"/>
      <c r="J153" s="18"/>
      <c r="K153" s="18"/>
      <c r="BD153" s="18"/>
    </row>
    <row r="154" spans="1:56" s="14" customFormat="1" x14ac:dyDescent="0.4">
      <c r="A154" s="3">
        <v>126</v>
      </c>
      <c r="B154" s="243"/>
      <c r="C154" s="243"/>
      <c r="D154" s="16"/>
      <c r="E154" s="16"/>
      <c r="F154" s="16"/>
      <c r="G154" s="17"/>
      <c r="H154" s="17"/>
      <c r="I154" s="17"/>
      <c r="J154" s="18"/>
      <c r="K154" s="18"/>
      <c r="BD154" s="18"/>
    </row>
    <row r="155" spans="1:56" s="14" customFormat="1" x14ac:dyDescent="0.4">
      <c r="A155" s="3">
        <v>127</v>
      </c>
      <c r="B155" s="243"/>
      <c r="C155" s="243"/>
      <c r="D155" s="16"/>
      <c r="E155" s="16"/>
      <c r="F155" s="16"/>
      <c r="G155" s="17"/>
      <c r="H155" s="17"/>
      <c r="I155" s="17"/>
      <c r="J155" s="18"/>
      <c r="K155" s="18"/>
      <c r="BD155" s="18"/>
    </row>
    <row r="156" spans="1:56" s="14" customFormat="1" x14ac:dyDescent="0.4">
      <c r="A156" s="3">
        <v>128</v>
      </c>
      <c r="B156" s="243"/>
      <c r="C156" s="243"/>
      <c r="D156" s="16"/>
      <c r="E156" s="16"/>
      <c r="F156" s="16"/>
      <c r="G156" s="17"/>
      <c r="H156" s="17"/>
      <c r="I156" s="17"/>
      <c r="J156" s="18"/>
      <c r="K156" s="18"/>
      <c r="BD156" s="18"/>
    </row>
    <row r="157" spans="1:56" s="14" customFormat="1" x14ac:dyDescent="0.4">
      <c r="A157" s="3">
        <v>129</v>
      </c>
      <c r="B157" s="243"/>
      <c r="C157" s="243"/>
      <c r="D157" s="16"/>
      <c r="E157" s="16"/>
      <c r="F157" s="16"/>
      <c r="G157" s="17"/>
      <c r="H157" s="17"/>
      <c r="I157" s="17"/>
      <c r="J157" s="18"/>
      <c r="K157" s="18"/>
      <c r="BD157" s="18"/>
    </row>
    <row r="158" spans="1:56" s="14" customFormat="1" x14ac:dyDescent="0.4">
      <c r="A158" s="3">
        <v>130</v>
      </c>
      <c r="B158" s="243"/>
      <c r="C158" s="243"/>
      <c r="D158" s="16"/>
      <c r="E158" s="16"/>
      <c r="F158" s="16"/>
      <c r="G158" s="17"/>
      <c r="H158" s="17"/>
      <c r="I158" s="17"/>
      <c r="J158" s="18"/>
      <c r="K158" s="18"/>
      <c r="BD158" s="18"/>
    </row>
    <row r="159" spans="1:56" s="14" customFormat="1" x14ac:dyDescent="0.4">
      <c r="A159" s="3">
        <v>131</v>
      </c>
      <c r="B159" s="243"/>
      <c r="C159" s="243"/>
      <c r="D159" s="16"/>
      <c r="E159" s="16"/>
      <c r="F159" s="16"/>
      <c r="G159" s="17"/>
      <c r="H159" s="17"/>
      <c r="I159" s="17"/>
      <c r="J159" s="18"/>
      <c r="K159" s="18"/>
      <c r="BD159" s="18"/>
    </row>
    <row r="160" spans="1:56" s="14" customFormat="1" x14ac:dyDescent="0.4">
      <c r="A160" s="3">
        <v>132</v>
      </c>
      <c r="B160" s="243"/>
      <c r="C160" s="243"/>
      <c r="D160" s="16"/>
      <c r="E160" s="16"/>
      <c r="F160" s="16"/>
      <c r="G160" s="17"/>
      <c r="H160" s="17"/>
      <c r="I160" s="17"/>
      <c r="J160" s="18"/>
      <c r="K160" s="18"/>
      <c r="BD160" s="18"/>
    </row>
    <row r="161" spans="1:56" s="14" customFormat="1" x14ac:dyDescent="0.4">
      <c r="A161" s="3">
        <v>133</v>
      </c>
      <c r="B161" s="243"/>
      <c r="C161" s="243"/>
      <c r="D161" s="16"/>
      <c r="E161" s="16"/>
      <c r="F161" s="16"/>
      <c r="G161" s="17"/>
      <c r="H161" s="17"/>
      <c r="I161" s="17"/>
      <c r="J161" s="18"/>
      <c r="K161" s="18"/>
      <c r="BD161" s="18"/>
    </row>
    <row r="162" spans="1:56" s="14" customFormat="1" x14ac:dyDescent="0.4">
      <c r="A162" s="3">
        <v>134</v>
      </c>
      <c r="B162" s="243"/>
      <c r="C162" s="243"/>
      <c r="D162" s="16"/>
      <c r="E162" s="16"/>
      <c r="F162" s="16"/>
      <c r="G162" s="17"/>
      <c r="H162" s="17"/>
      <c r="I162" s="17"/>
      <c r="J162" s="18"/>
      <c r="K162" s="18"/>
      <c r="BD162" s="18"/>
    </row>
    <row r="163" spans="1:56" s="14" customFormat="1" x14ac:dyDescent="0.4">
      <c r="A163" s="3">
        <v>135</v>
      </c>
      <c r="B163" s="243"/>
      <c r="C163" s="243"/>
      <c r="D163" s="16"/>
      <c r="E163" s="16"/>
      <c r="F163" s="16"/>
      <c r="G163" s="17"/>
      <c r="H163" s="17"/>
      <c r="I163" s="17"/>
      <c r="J163" s="18"/>
      <c r="K163" s="18"/>
      <c r="BD163" s="18"/>
    </row>
    <row r="164" spans="1:56" s="14" customFormat="1" x14ac:dyDescent="0.4">
      <c r="A164" s="3">
        <v>136</v>
      </c>
      <c r="B164" s="243"/>
      <c r="C164" s="243"/>
      <c r="D164" s="16"/>
      <c r="E164" s="16"/>
      <c r="F164" s="16"/>
      <c r="G164" s="17"/>
      <c r="H164" s="17"/>
      <c r="I164" s="17"/>
      <c r="J164" s="18"/>
      <c r="K164" s="18"/>
      <c r="BD164" s="18"/>
    </row>
    <row r="165" spans="1:56" s="14" customFormat="1" x14ac:dyDescent="0.4">
      <c r="A165" s="3">
        <v>137</v>
      </c>
      <c r="B165" s="243"/>
      <c r="C165" s="243"/>
      <c r="D165" s="16"/>
      <c r="E165" s="16"/>
      <c r="F165" s="16"/>
      <c r="G165" s="17"/>
      <c r="H165" s="17"/>
      <c r="I165" s="17"/>
      <c r="J165" s="18"/>
      <c r="K165" s="18"/>
      <c r="BD165" s="18"/>
    </row>
    <row r="166" spans="1:56" s="14" customFormat="1" x14ac:dyDescent="0.4">
      <c r="A166" s="3">
        <v>138</v>
      </c>
      <c r="B166" s="243"/>
      <c r="C166" s="243"/>
      <c r="D166" s="16"/>
      <c r="E166" s="16"/>
      <c r="F166" s="16"/>
      <c r="G166" s="17"/>
      <c r="H166" s="17"/>
      <c r="I166" s="17"/>
      <c r="J166" s="18"/>
      <c r="K166" s="18"/>
      <c r="BD166" s="18"/>
    </row>
    <row r="167" spans="1:56" s="14" customFormat="1" x14ac:dyDescent="0.4">
      <c r="A167" s="3">
        <v>139</v>
      </c>
      <c r="B167" s="243"/>
      <c r="C167" s="243"/>
      <c r="D167" s="16"/>
      <c r="E167" s="16"/>
      <c r="F167" s="16"/>
      <c r="G167" s="17"/>
      <c r="H167" s="17"/>
      <c r="I167" s="17"/>
      <c r="J167" s="18"/>
      <c r="K167" s="18"/>
      <c r="BD167" s="18"/>
    </row>
    <row r="168" spans="1:56" s="14" customFormat="1" x14ac:dyDescent="0.4">
      <c r="A168" s="3">
        <v>140</v>
      </c>
      <c r="B168" s="243"/>
      <c r="C168" s="243"/>
      <c r="D168" s="16"/>
      <c r="E168" s="16"/>
      <c r="F168" s="16"/>
      <c r="G168" s="17"/>
      <c r="H168" s="17"/>
      <c r="I168" s="17"/>
      <c r="J168" s="18"/>
      <c r="K168" s="18"/>
      <c r="BD168" s="18"/>
    </row>
    <row r="169" spans="1:56" s="14" customFormat="1" x14ac:dyDescent="0.4">
      <c r="A169" s="3">
        <v>141</v>
      </c>
      <c r="B169" s="243"/>
      <c r="C169" s="243"/>
      <c r="D169" s="16"/>
      <c r="E169" s="16"/>
      <c r="F169" s="16"/>
      <c r="G169" s="17"/>
      <c r="H169" s="17"/>
      <c r="I169" s="17"/>
      <c r="J169" s="18"/>
      <c r="K169" s="18"/>
      <c r="BD169" s="18"/>
    </row>
    <row r="170" spans="1:56" s="14" customFormat="1" x14ac:dyDescent="0.4">
      <c r="A170" s="3">
        <v>142</v>
      </c>
      <c r="B170" s="243"/>
      <c r="C170" s="243"/>
      <c r="D170" s="16"/>
      <c r="E170" s="16"/>
      <c r="F170" s="16"/>
      <c r="G170" s="17"/>
      <c r="H170" s="17"/>
      <c r="I170" s="17"/>
      <c r="J170" s="18"/>
      <c r="K170" s="18"/>
      <c r="BD170" s="18"/>
    </row>
    <row r="171" spans="1:56" s="14" customFormat="1" x14ac:dyDescent="0.4">
      <c r="A171" s="3">
        <v>143</v>
      </c>
      <c r="B171" s="243"/>
      <c r="C171" s="243"/>
      <c r="D171" s="16"/>
      <c r="E171" s="16"/>
      <c r="F171" s="16"/>
      <c r="G171" s="17"/>
      <c r="H171" s="17"/>
      <c r="I171" s="17"/>
      <c r="J171" s="18"/>
      <c r="K171" s="18"/>
      <c r="BD171" s="18"/>
    </row>
    <row r="172" spans="1:56" s="14" customFormat="1" x14ac:dyDescent="0.4">
      <c r="A172" s="3">
        <v>144</v>
      </c>
      <c r="B172" s="243"/>
      <c r="C172" s="243"/>
      <c r="D172" s="16"/>
      <c r="E172" s="16"/>
      <c r="F172" s="16"/>
      <c r="G172" s="17"/>
      <c r="H172" s="17"/>
      <c r="I172" s="17"/>
      <c r="J172" s="18"/>
      <c r="K172" s="18"/>
      <c r="BD172" s="18"/>
    </row>
    <row r="173" spans="1:56" s="14" customFormat="1" x14ac:dyDescent="0.4">
      <c r="A173" s="3">
        <v>145</v>
      </c>
      <c r="B173" s="243"/>
      <c r="C173" s="243"/>
      <c r="D173" s="16"/>
      <c r="E173" s="16"/>
      <c r="F173" s="16"/>
      <c r="G173" s="17"/>
      <c r="H173" s="17"/>
      <c r="I173" s="17"/>
      <c r="J173" s="18"/>
      <c r="K173" s="18"/>
      <c r="BD173" s="18"/>
    </row>
    <row r="174" spans="1:56" s="14" customFormat="1" x14ac:dyDescent="0.4">
      <c r="A174" s="3">
        <v>146</v>
      </c>
      <c r="B174" s="243"/>
      <c r="C174" s="243"/>
      <c r="D174" s="16"/>
      <c r="E174" s="16"/>
      <c r="F174" s="16"/>
      <c r="G174" s="17"/>
      <c r="H174" s="17"/>
      <c r="I174" s="17"/>
      <c r="J174" s="18"/>
      <c r="K174" s="18"/>
      <c r="BD174" s="18"/>
    </row>
    <row r="175" spans="1:56" s="14" customFormat="1" x14ac:dyDescent="0.4">
      <c r="A175" s="3">
        <v>147</v>
      </c>
      <c r="B175" s="243"/>
      <c r="C175" s="243"/>
      <c r="D175" s="16"/>
      <c r="E175" s="16"/>
      <c r="F175" s="16"/>
      <c r="G175" s="17"/>
      <c r="H175" s="17"/>
      <c r="I175" s="17"/>
      <c r="J175" s="18"/>
      <c r="K175" s="18"/>
      <c r="BD175" s="18"/>
    </row>
    <row r="176" spans="1:56" s="14" customFormat="1" x14ac:dyDescent="0.4">
      <c r="A176" s="3">
        <v>148</v>
      </c>
      <c r="B176" s="243"/>
      <c r="C176" s="243"/>
      <c r="D176" s="16"/>
      <c r="E176" s="16"/>
      <c r="F176" s="16"/>
      <c r="G176" s="17"/>
      <c r="H176" s="17"/>
      <c r="I176" s="17"/>
      <c r="J176" s="18"/>
      <c r="K176" s="18"/>
      <c r="BD176" s="18"/>
    </row>
    <row r="177" spans="1:56" s="14" customFormat="1" x14ac:dyDescent="0.4">
      <c r="A177" s="3">
        <v>149</v>
      </c>
      <c r="B177" s="243"/>
      <c r="C177" s="243"/>
      <c r="D177" s="16"/>
      <c r="E177" s="16"/>
      <c r="F177" s="16"/>
      <c r="G177" s="17"/>
      <c r="H177" s="17"/>
      <c r="I177" s="17"/>
      <c r="J177" s="18"/>
      <c r="K177" s="18"/>
      <c r="BD177" s="18"/>
    </row>
    <row r="178" spans="1:56" s="14" customFormat="1" x14ac:dyDescent="0.4">
      <c r="A178" s="3">
        <v>150</v>
      </c>
      <c r="B178" s="243"/>
      <c r="C178" s="243"/>
      <c r="D178" s="16"/>
      <c r="E178" s="16"/>
      <c r="F178" s="16"/>
      <c r="G178" s="17"/>
      <c r="H178" s="17"/>
      <c r="I178" s="17"/>
      <c r="J178" s="18"/>
      <c r="K178" s="18"/>
      <c r="BD178" s="18"/>
    </row>
    <row r="179" spans="1:56" s="14" customFormat="1" x14ac:dyDescent="0.4">
      <c r="A179" s="3">
        <v>151</v>
      </c>
      <c r="B179" s="243"/>
      <c r="C179" s="243"/>
      <c r="D179" s="16"/>
      <c r="E179" s="16"/>
      <c r="F179" s="16"/>
      <c r="G179" s="17"/>
      <c r="H179" s="17"/>
      <c r="I179" s="17"/>
      <c r="J179" s="18"/>
      <c r="K179" s="18"/>
      <c r="BD179" s="18"/>
    </row>
    <row r="180" spans="1:56" s="14" customFormat="1" x14ac:dyDescent="0.4">
      <c r="A180" s="3">
        <v>152</v>
      </c>
      <c r="B180" s="243"/>
      <c r="C180" s="243"/>
      <c r="D180" s="16"/>
      <c r="E180" s="16"/>
      <c r="F180" s="16"/>
      <c r="G180" s="17"/>
      <c r="H180" s="17"/>
      <c r="I180" s="17"/>
      <c r="J180" s="18"/>
      <c r="K180" s="18"/>
      <c r="BD180" s="18"/>
    </row>
    <row r="181" spans="1:56" s="14" customFormat="1" x14ac:dyDescent="0.4">
      <c r="A181" s="3">
        <v>153</v>
      </c>
      <c r="B181" s="243"/>
      <c r="C181" s="243"/>
      <c r="D181" s="16"/>
      <c r="E181" s="16"/>
      <c r="F181" s="16"/>
      <c r="G181" s="17"/>
      <c r="H181" s="17"/>
      <c r="I181" s="17"/>
      <c r="J181" s="18"/>
      <c r="K181" s="18"/>
      <c r="BD181" s="18"/>
    </row>
    <row r="182" spans="1:56" s="14" customFormat="1" x14ac:dyDescent="0.4">
      <c r="A182" s="3">
        <v>154</v>
      </c>
      <c r="B182" s="243"/>
      <c r="C182" s="243"/>
      <c r="D182" s="16"/>
      <c r="E182" s="16"/>
      <c r="F182" s="16"/>
      <c r="G182" s="17"/>
      <c r="H182" s="17"/>
      <c r="I182" s="17"/>
      <c r="J182" s="18"/>
      <c r="K182" s="18"/>
      <c r="BD182" s="18"/>
    </row>
    <row r="183" spans="1:56" s="14" customFormat="1" x14ac:dyDescent="0.4">
      <c r="A183" s="3">
        <v>155</v>
      </c>
      <c r="B183" s="243"/>
      <c r="C183" s="243"/>
      <c r="D183" s="16"/>
      <c r="E183" s="16"/>
      <c r="F183" s="16"/>
      <c r="G183" s="17"/>
      <c r="H183" s="17"/>
      <c r="I183" s="17"/>
      <c r="J183" s="18"/>
      <c r="K183" s="18"/>
      <c r="BD183" s="18"/>
    </row>
    <row r="184" spans="1:56" s="14" customFormat="1" x14ac:dyDescent="0.4">
      <c r="A184" s="3">
        <v>156</v>
      </c>
      <c r="B184" s="243"/>
      <c r="C184" s="243"/>
      <c r="D184" s="16"/>
      <c r="E184" s="16"/>
      <c r="F184" s="16"/>
      <c r="G184" s="17"/>
      <c r="H184" s="17"/>
      <c r="I184" s="17"/>
      <c r="J184" s="18"/>
      <c r="K184" s="18"/>
      <c r="BD184" s="18"/>
    </row>
    <row r="185" spans="1:56" s="14" customFormat="1" x14ac:dyDescent="0.4">
      <c r="A185" s="3">
        <v>157</v>
      </c>
      <c r="B185" s="243"/>
      <c r="C185" s="243"/>
      <c r="D185" s="16"/>
      <c r="E185" s="16"/>
      <c r="F185" s="16"/>
      <c r="G185" s="17"/>
      <c r="H185" s="17"/>
      <c r="I185" s="17"/>
      <c r="J185" s="18"/>
      <c r="K185" s="18"/>
      <c r="BD185" s="18"/>
    </row>
    <row r="186" spans="1:56" s="14" customFormat="1" x14ac:dyDescent="0.4">
      <c r="A186" s="3">
        <v>158</v>
      </c>
      <c r="B186" s="243"/>
      <c r="C186" s="243"/>
      <c r="D186" s="16"/>
      <c r="E186" s="16"/>
      <c r="F186" s="16"/>
      <c r="G186" s="17"/>
      <c r="H186" s="17"/>
      <c r="I186" s="17"/>
      <c r="J186" s="18"/>
      <c r="K186" s="18"/>
      <c r="BD186" s="18"/>
    </row>
    <row r="187" spans="1:56" s="14" customFormat="1" x14ac:dyDescent="0.4">
      <c r="A187" s="3">
        <v>159</v>
      </c>
      <c r="B187" s="243"/>
      <c r="C187" s="243"/>
      <c r="D187" s="16"/>
      <c r="E187" s="16"/>
      <c r="F187" s="16"/>
      <c r="G187" s="17"/>
      <c r="H187" s="17"/>
      <c r="I187" s="17"/>
      <c r="J187" s="18"/>
      <c r="K187" s="18"/>
      <c r="BD187" s="18"/>
    </row>
    <row r="188" spans="1:56" s="14" customFormat="1" x14ac:dyDescent="0.4">
      <c r="A188" s="3">
        <v>160</v>
      </c>
      <c r="B188" s="243"/>
      <c r="C188" s="243"/>
      <c r="D188" s="16"/>
      <c r="E188" s="16"/>
      <c r="F188" s="16"/>
      <c r="G188" s="17"/>
      <c r="H188" s="17"/>
      <c r="I188" s="17"/>
      <c r="J188" s="18"/>
      <c r="K188" s="18"/>
      <c r="BD188" s="18"/>
    </row>
    <row r="189" spans="1:56" s="14" customFormat="1" x14ac:dyDescent="0.4">
      <c r="A189" s="3">
        <v>161</v>
      </c>
      <c r="B189" s="243"/>
      <c r="C189" s="243"/>
      <c r="D189" s="16"/>
      <c r="E189" s="16"/>
      <c r="F189" s="16"/>
      <c r="G189" s="17"/>
      <c r="H189" s="17"/>
      <c r="I189" s="17"/>
      <c r="J189" s="18"/>
      <c r="K189" s="18"/>
      <c r="BD189" s="18"/>
    </row>
    <row r="190" spans="1:56" s="14" customFormat="1" x14ac:dyDescent="0.4">
      <c r="A190" s="3">
        <v>162</v>
      </c>
      <c r="B190" s="243"/>
      <c r="C190" s="243"/>
      <c r="D190" s="16"/>
      <c r="E190" s="16"/>
      <c r="F190" s="16"/>
      <c r="G190" s="17"/>
      <c r="H190" s="17"/>
      <c r="I190" s="17"/>
      <c r="J190" s="18"/>
      <c r="K190" s="18"/>
      <c r="BD190" s="18"/>
    </row>
    <row r="191" spans="1:56" s="14" customFormat="1" x14ac:dyDescent="0.4">
      <c r="A191" s="3">
        <v>163</v>
      </c>
      <c r="B191" s="243"/>
      <c r="C191" s="243"/>
      <c r="D191" s="16"/>
      <c r="E191" s="16"/>
      <c r="F191" s="16"/>
      <c r="G191" s="17"/>
      <c r="H191" s="17"/>
      <c r="I191" s="17"/>
      <c r="J191" s="18"/>
      <c r="K191" s="18"/>
      <c r="BD191" s="18"/>
    </row>
    <row r="192" spans="1:56" s="14" customFormat="1" x14ac:dyDescent="0.4">
      <c r="A192" s="3">
        <v>164</v>
      </c>
      <c r="B192" s="243"/>
      <c r="C192" s="243"/>
      <c r="D192" s="16"/>
      <c r="E192" s="16"/>
      <c r="F192" s="16"/>
      <c r="G192" s="17"/>
      <c r="H192" s="17"/>
      <c r="I192" s="17"/>
      <c r="J192" s="18"/>
      <c r="K192" s="18"/>
      <c r="BD192" s="18"/>
    </row>
    <row r="193" spans="1:56" s="14" customFormat="1" x14ac:dyDescent="0.4">
      <c r="A193" s="3">
        <v>165</v>
      </c>
      <c r="B193" s="243"/>
      <c r="C193" s="243"/>
      <c r="D193" s="16"/>
      <c r="E193" s="16"/>
      <c r="F193" s="16"/>
      <c r="G193" s="17"/>
      <c r="H193" s="17"/>
      <c r="I193" s="17"/>
      <c r="J193" s="18"/>
      <c r="K193" s="18"/>
      <c r="BD193" s="18"/>
    </row>
    <row r="194" spans="1:56" s="14" customFormat="1" x14ac:dyDescent="0.4">
      <c r="A194" s="3">
        <v>166</v>
      </c>
      <c r="B194" s="243"/>
      <c r="C194" s="243"/>
      <c r="D194" s="16"/>
      <c r="E194" s="16"/>
      <c r="F194" s="16"/>
      <c r="G194" s="17"/>
      <c r="H194" s="17"/>
      <c r="I194" s="17"/>
      <c r="J194" s="18"/>
      <c r="K194" s="18"/>
      <c r="BD194" s="18"/>
    </row>
    <row r="195" spans="1:56" s="14" customFormat="1" x14ac:dyDescent="0.4">
      <c r="A195" s="3">
        <v>167</v>
      </c>
      <c r="B195" s="243"/>
      <c r="C195" s="243"/>
      <c r="D195" s="16"/>
      <c r="E195" s="16"/>
      <c r="F195" s="16"/>
      <c r="G195" s="17"/>
      <c r="H195" s="17"/>
      <c r="I195" s="17"/>
      <c r="J195" s="18"/>
      <c r="K195" s="18"/>
      <c r="BD195" s="18"/>
    </row>
    <row r="196" spans="1:56" s="14" customFormat="1" x14ac:dyDescent="0.4">
      <c r="A196" s="3">
        <v>168</v>
      </c>
      <c r="B196" s="243"/>
      <c r="C196" s="243"/>
      <c r="D196" s="16"/>
      <c r="E196" s="16"/>
      <c r="F196" s="16"/>
      <c r="G196" s="17"/>
      <c r="H196" s="17"/>
      <c r="I196" s="17"/>
      <c r="J196" s="18"/>
      <c r="K196" s="18"/>
      <c r="BD196" s="18"/>
    </row>
    <row r="197" spans="1:56" s="14" customFormat="1" x14ac:dyDescent="0.4">
      <c r="A197" s="3">
        <v>169</v>
      </c>
      <c r="B197" s="243"/>
      <c r="C197" s="243"/>
      <c r="D197" s="16"/>
      <c r="E197" s="16"/>
      <c r="F197" s="16"/>
      <c r="G197" s="17"/>
      <c r="H197" s="17"/>
      <c r="I197" s="17"/>
      <c r="J197" s="18"/>
      <c r="K197" s="18"/>
      <c r="BD197" s="18"/>
    </row>
    <row r="198" spans="1:56" s="14" customFormat="1" x14ac:dyDescent="0.4">
      <c r="A198" s="3">
        <v>170</v>
      </c>
      <c r="B198" s="243"/>
      <c r="C198" s="243"/>
      <c r="D198" s="16"/>
      <c r="E198" s="16"/>
      <c r="F198" s="16"/>
      <c r="G198" s="17"/>
      <c r="H198" s="17"/>
      <c r="I198" s="17"/>
      <c r="J198" s="18"/>
      <c r="K198" s="18"/>
      <c r="BD198" s="18"/>
    </row>
    <row r="199" spans="1:56" s="14" customFormat="1" x14ac:dyDescent="0.4">
      <c r="A199" s="3">
        <v>171</v>
      </c>
      <c r="B199" s="243"/>
      <c r="C199" s="243"/>
      <c r="D199" s="16"/>
      <c r="E199" s="16"/>
      <c r="F199" s="16"/>
      <c r="G199" s="17"/>
      <c r="H199" s="17"/>
      <c r="I199" s="17"/>
      <c r="J199" s="18"/>
      <c r="K199" s="18"/>
      <c r="BD199" s="18"/>
    </row>
    <row r="200" spans="1:56" s="14" customFormat="1" x14ac:dyDescent="0.4">
      <c r="A200" s="3">
        <v>172</v>
      </c>
      <c r="B200" s="243"/>
      <c r="C200" s="243"/>
      <c r="D200" s="16"/>
      <c r="E200" s="16"/>
      <c r="F200" s="16"/>
      <c r="G200" s="17"/>
      <c r="H200" s="17"/>
      <c r="I200" s="17"/>
      <c r="J200" s="18"/>
      <c r="K200" s="18"/>
      <c r="BD200" s="18"/>
    </row>
    <row r="201" spans="1:56" s="14" customFormat="1" x14ac:dyDescent="0.4">
      <c r="A201" s="3">
        <v>173</v>
      </c>
      <c r="B201" s="243"/>
      <c r="C201" s="243"/>
      <c r="D201" s="16"/>
      <c r="E201" s="16"/>
      <c r="F201" s="16"/>
      <c r="G201" s="17"/>
      <c r="H201" s="17"/>
      <c r="I201" s="17"/>
      <c r="J201" s="18"/>
      <c r="K201" s="18"/>
      <c r="BD201" s="18"/>
    </row>
    <row r="202" spans="1:56" s="14" customFormat="1" x14ac:dyDescent="0.4">
      <c r="A202" s="3">
        <v>174</v>
      </c>
      <c r="B202" s="243"/>
      <c r="C202" s="243"/>
      <c r="D202" s="16"/>
      <c r="E202" s="16"/>
      <c r="F202" s="16"/>
      <c r="G202" s="17"/>
      <c r="H202" s="17"/>
      <c r="I202" s="17"/>
      <c r="J202" s="18"/>
      <c r="K202" s="18"/>
      <c r="BD202" s="18"/>
    </row>
    <row r="203" spans="1:56" s="14" customFormat="1" x14ac:dyDescent="0.4">
      <c r="A203" s="3">
        <v>175</v>
      </c>
      <c r="B203" s="243"/>
      <c r="C203" s="243"/>
      <c r="D203" s="16"/>
      <c r="E203" s="16"/>
      <c r="F203" s="16"/>
      <c r="G203" s="17"/>
      <c r="H203" s="17"/>
      <c r="I203" s="17"/>
      <c r="J203" s="18"/>
      <c r="K203" s="18"/>
      <c r="BD203" s="18"/>
    </row>
    <row r="204" spans="1:56" s="14" customFormat="1" x14ac:dyDescent="0.4">
      <c r="A204" s="3">
        <v>176</v>
      </c>
      <c r="B204" s="243"/>
      <c r="C204" s="243"/>
      <c r="D204" s="16"/>
      <c r="E204" s="16"/>
      <c r="F204" s="16"/>
      <c r="G204" s="17"/>
      <c r="H204" s="17"/>
      <c r="I204" s="17"/>
      <c r="J204" s="18"/>
      <c r="K204" s="18"/>
      <c r="BD204" s="18"/>
    </row>
    <row r="205" spans="1:56" s="14" customFormat="1" x14ac:dyDescent="0.4">
      <c r="A205" s="3">
        <v>177</v>
      </c>
      <c r="B205" s="243"/>
      <c r="C205" s="243"/>
      <c r="D205" s="16"/>
      <c r="E205" s="16"/>
      <c r="F205" s="16"/>
      <c r="G205" s="17"/>
      <c r="H205" s="17"/>
      <c r="I205" s="17"/>
      <c r="J205" s="18"/>
      <c r="K205" s="18"/>
      <c r="BD205" s="18"/>
    </row>
    <row r="206" spans="1:56" s="14" customFormat="1" x14ac:dyDescent="0.4">
      <c r="A206" s="3">
        <v>178</v>
      </c>
      <c r="B206" s="243"/>
      <c r="C206" s="243"/>
      <c r="D206" s="16"/>
      <c r="E206" s="16"/>
      <c r="F206" s="16"/>
      <c r="G206" s="17"/>
      <c r="H206" s="17"/>
      <c r="I206" s="17"/>
      <c r="J206" s="18"/>
      <c r="K206" s="18"/>
      <c r="BD206" s="18"/>
    </row>
    <row r="207" spans="1:56" s="14" customFormat="1" x14ac:dyDescent="0.4">
      <c r="A207" s="3">
        <v>179</v>
      </c>
      <c r="B207" s="243"/>
      <c r="C207" s="243"/>
      <c r="D207" s="16"/>
      <c r="E207" s="16"/>
      <c r="F207" s="16"/>
      <c r="G207" s="17"/>
      <c r="H207" s="17"/>
      <c r="I207" s="17"/>
      <c r="J207" s="18"/>
      <c r="K207" s="18"/>
      <c r="BD207" s="18"/>
    </row>
    <row r="208" spans="1:56" s="14" customFormat="1" x14ac:dyDescent="0.4">
      <c r="A208" s="3">
        <v>180</v>
      </c>
      <c r="B208" s="243"/>
      <c r="C208" s="243"/>
      <c r="D208" s="16"/>
      <c r="E208" s="16"/>
      <c r="F208" s="16"/>
      <c r="G208" s="17"/>
      <c r="H208" s="17"/>
      <c r="I208" s="17"/>
      <c r="J208" s="18"/>
      <c r="K208" s="18"/>
      <c r="BD208" s="18"/>
    </row>
    <row r="209" spans="1:56" s="14" customFormat="1" x14ac:dyDescent="0.4">
      <c r="A209" s="3">
        <v>181</v>
      </c>
      <c r="B209" s="243"/>
      <c r="C209" s="243"/>
      <c r="D209" s="16"/>
      <c r="E209" s="16"/>
      <c r="F209" s="16"/>
      <c r="G209" s="17"/>
      <c r="H209" s="17"/>
      <c r="I209" s="17"/>
      <c r="J209" s="18"/>
      <c r="K209" s="18"/>
      <c r="BD209" s="18"/>
    </row>
    <row r="210" spans="1:56" s="14" customFormat="1" x14ac:dyDescent="0.4">
      <c r="A210" s="3">
        <v>182</v>
      </c>
      <c r="B210" s="243"/>
      <c r="C210" s="243"/>
      <c r="D210" s="16"/>
      <c r="E210" s="16"/>
      <c r="F210" s="16"/>
      <c r="G210" s="17"/>
      <c r="H210" s="17"/>
      <c r="I210" s="17"/>
      <c r="J210" s="18"/>
      <c r="K210" s="18"/>
      <c r="BD210" s="18"/>
    </row>
    <row r="211" spans="1:56" s="14" customFormat="1" x14ac:dyDescent="0.4">
      <c r="A211" s="3">
        <v>183</v>
      </c>
      <c r="B211" s="243"/>
      <c r="C211" s="243"/>
      <c r="D211" s="16"/>
      <c r="E211" s="16"/>
      <c r="F211" s="16"/>
      <c r="G211" s="17"/>
      <c r="H211" s="17"/>
      <c r="I211" s="17"/>
      <c r="J211" s="18"/>
      <c r="K211" s="18"/>
      <c r="BD211" s="18"/>
    </row>
    <row r="212" spans="1:56" s="14" customFormat="1" x14ac:dyDescent="0.4">
      <c r="A212" s="3">
        <v>184</v>
      </c>
      <c r="B212" s="243"/>
      <c r="C212" s="243"/>
      <c r="D212" s="16"/>
      <c r="E212" s="16"/>
      <c r="F212" s="16"/>
      <c r="G212" s="17"/>
      <c r="H212" s="17"/>
      <c r="I212" s="17"/>
      <c r="J212" s="18"/>
      <c r="K212" s="18"/>
      <c r="BD212" s="18"/>
    </row>
    <row r="213" spans="1:56" s="14" customFormat="1" x14ac:dyDescent="0.4">
      <c r="A213" s="3">
        <v>185</v>
      </c>
      <c r="B213" s="243"/>
      <c r="C213" s="243"/>
      <c r="D213" s="16"/>
      <c r="E213" s="16"/>
      <c r="F213" s="16"/>
      <c r="G213" s="17"/>
      <c r="H213" s="17"/>
      <c r="I213" s="17"/>
      <c r="J213" s="18"/>
      <c r="K213" s="18"/>
      <c r="BD213" s="18"/>
    </row>
    <row r="214" spans="1:56" s="14" customFormat="1" x14ac:dyDescent="0.4">
      <c r="A214" s="3">
        <v>186</v>
      </c>
      <c r="B214" s="243"/>
      <c r="C214" s="243"/>
      <c r="D214" s="16"/>
      <c r="E214" s="16"/>
      <c r="F214" s="16"/>
      <c r="G214" s="17"/>
      <c r="H214" s="17"/>
      <c r="I214" s="17"/>
      <c r="J214" s="18"/>
      <c r="K214" s="18"/>
      <c r="BD214" s="18"/>
    </row>
    <row r="215" spans="1:56" s="14" customFormat="1" x14ac:dyDescent="0.4">
      <c r="A215" s="3">
        <v>187</v>
      </c>
      <c r="B215" s="243"/>
      <c r="C215" s="243"/>
      <c r="D215" s="16"/>
      <c r="E215" s="16"/>
      <c r="F215" s="16"/>
      <c r="G215" s="17"/>
      <c r="H215" s="17"/>
      <c r="I215" s="17"/>
      <c r="J215" s="18"/>
      <c r="K215" s="18"/>
      <c r="BD215" s="18"/>
    </row>
    <row r="216" spans="1:56" s="14" customFormat="1" x14ac:dyDescent="0.4">
      <c r="A216" s="3">
        <v>188</v>
      </c>
      <c r="B216" s="243"/>
      <c r="C216" s="243"/>
      <c r="D216" s="16"/>
      <c r="E216" s="16"/>
      <c r="F216" s="16"/>
      <c r="G216" s="17"/>
      <c r="H216" s="17"/>
      <c r="I216" s="17"/>
      <c r="J216" s="18"/>
      <c r="K216" s="18"/>
      <c r="BD216" s="18"/>
    </row>
    <row r="217" spans="1:56" s="14" customFormat="1" x14ac:dyDescent="0.4">
      <c r="A217" s="3">
        <v>189</v>
      </c>
      <c r="B217" s="243"/>
      <c r="C217" s="243"/>
      <c r="D217" s="16"/>
      <c r="E217" s="16"/>
      <c r="F217" s="16"/>
      <c r="G217" s="17"/>
      <c r="H217" s="17"/>
      <c r="I217" s="17"/>
      <c r="J217" s="18"/>
      <c r="K217" s="18"/>
      <c r="BD217" s="18"/>
    </row>
    <row r="218" spans="1:56" s="14" customFormat="1" x14ac:dyDescent="0.4">
      <c r="A218" s="3">
        <v>190</v>
      </c>
      <c r="B218" s="243"/>
      <c r="C218" s="243"/>
      <c r="D218" s="16"/>
      <c r="E218" s="16"/>
      <c r="F218" s="16"/>
      <c r="G218" s="17"/>
      <c r="H218" s="17"/>
      <c r="I218" s="17"/>
      <c r="J218" s="18"/>
      <c r="K218" s="18"/>
      <c r="BD218" s="18"/>
    </row>
    <row r="219" spans="1:56" s="14" customFormat="1" x14ac:dyDescent="0.4">
      <c r="A219" s="3">
        <v>191</v>
      </c>
      <c r="B219" s="243"/>
      <c r="C219" s="243"/>
      <c r="D219" s="16"/>
      <c r="E219" s="16"/>
      <c r="F219" s="16"/>
      <c r="G219" s="17"/>
      <c r="H219" s="17"/>
      <c r="I219" s="17"/>
      <c r="J219" s="18"/>
      <c r="K219" s="18"/>
      <c r="BD219" s="18"/>
    </row>
    <row r="220" spans="1:56" s="14" customFormat="1" x14ac:dyDescent="0.4">
      <c r="A220" s="3">
        <v>192</v>
      </c>
      <c r="B220" s="243"/>
      <c r="C220" s="243"/>
      <c r="D220" s="16"/>
      <c r="E220" s="16"/>
      <c r="F220" s="16"/>
      <c r="G220" s="17"/>
      <c r="H220" s="17"/>
      <c r="I220" s="17"/>
      <c r="J220" s="18"/>
      <c r="K220" s="18"/>
      <c r="BD220" s="18"/>
    </row>
    <row r="221" spans="1:56" s="14" customFormat="1" x14ac:dyDescent="0.4">
      <c r="A221" s="3">
        <v>193</v>
      </c>
      <c r="B221" s="243"/>
      <c r="C221" s="243"/>
      <c r="D221" s="16"/>
      <c r="E221" s="16"/>
      <c r="F221" s="16"/>
      <c r="G221" s="17"/>
      <c r="H221" s="17"/>
      <c r="I221" s="17"/>
      <c r="J221" s="18"/>
      <c r="K221" s="18"/>
      <c r="BD221" s="18"/>
    </row>
    <row r="222" spans="1:56" s="14" customFormat="1" x14ac:dyDescent="0.4">
      <c r="A222" s="3">
        <v>194</v>
      </c>
      <c r="B222" s="243"/>
      <c r="C222" s="243"/>
      <c r="D222" s="16"/>
      <c r="E222" s="16"/>
      <c r="F222" s="16"/>
      <c r="G222" s="17"/>
      <c r="H222" s="17"/>
      <c r="I222" s="17"/>
      <c r="J222" s="18"/>
      <c r="K222" s="18"/>
      <c r="BD222" s="18"/>
    </row>
    <row r="223" spans="1:56" s="14" customFormat="1" x14ac:dyDescent="0.4">
      <c r="A223" s="3">
        <v>195</v>
      </c>
      <c r="B223" s="243"/>
      <c r="C223" s="243"/>
      <c r="D223" s="16"/>
      <c r="E223" s="16"/>
      <c r="F223" s="16"/>
      <c r="G223" s="17"/>
      <c r="H223" s="17"/>
      <c r="I223" s="17"/>
      <c r="J223" s="18"/>
      <c r="K223" s="18"/>
      <c r="BD223" s="18"/>
    </row>
    <row r="224" spans="1:56" s="14" customFormat="1" x14ac:dyDescent="0.4">
      <c r="A224" s="3">
        <v>196</v>
      </c>
      <c r="B224" s="243"/>
      <c r="C224" s="243"/>
      <c r="D224" s="16"/>
      <c r="E224" s="16"/>
      <c r="F224" s="16"/>
      <c r="G224" s="17"/>
      <c r="H224" s="17"/>
      <c r="I224" s="17"/>
      <c r="J224" s="18"/>
      <c r="K224" s="18"/>
      <c r="BD224" s="18"/>
    </row>
    <row r="225" spans="1:56" s="14" customFormat="1" x14ac:dyDescent="0.4">
      <c r="A225" s="3">
        <v>197</v>
      </c>
      <c r="B225" s="243"/>
      <c r="C225" s="243"/>
      <c r="D225" s="16"/>
      <c r="E225" s="16"/>
      <c r="F225" s="16"/>
      <c r="G225" s="17"/>
      <c r="H225" s="17"/>
      <c r="I225" s="17"/>
      <c r="J225" s="18"/>
      <c r="K225" s="18"/>
      <c r="BD225" s="18"/>
    </row>
    <row r="226" spans="1:56" s="14" customFormat="1" x14ac:dyDescent="0.4">
      <c r="A226" s="3">
        <v>198</v>
      </c>
      <c r="B226" s="243"/>
      <c r="C226" s="243"/>
      <c r="D226" s="16"/>
      <c r="E226" s="16"/>
      <c r="F226" s="16"/>
      <c r="G226" s="17"/>
      <c r="H226" s="17"/>
      <c r="I226" s="17"/>
      <c r="J226" s="18"/>
      <c r="K226" s="18"/>
      <c r="BD226" s="18"/>
    </row>
    <row r="227" spans="1:56" s="14" customFormat="1" x14ac:dyDescent="0.4">
      <c r="A227" s="3">
        <v>199</v>
      </c>
      <c r="B227" s="243"/>
      <c r="C227" s="243"/>
      <c r="D227" s="16"/>
      <c r="E227" s="16"/>
      <c r="F227" s="16"/>
      <c r="G227" s="17"/>
      <c r="H227" s="17"/>
      <c r="I227" s="17"/>
      <c r="J227" s="18"/>
      <c r="K227" s="18"/>
      <c r="BD227" s="18"/>
    </row>
    <row r="228" spans="1:56" s="14" customFormat="1" x14ac:dyDescent="0.4">
      <c r="A228" s="3">
        <v>200</v>
      </c>
      <c r="B228" s="243"/>
      <c r="C228" s="243"/>
      <c r="D228" s="16"/>
      <c r="E228" s="16"/>
      <c r="F228" s="16"/>
      <c r="G228" s="17"/>
      <c r="H228" s="17"/>
      <c r="I228" s="17"/>
      <c r="J228" s="18"/>
      <c r="K228" s="18"/>
      <c r="BD228" s="18"/>
    </row>
    <row r="229" spans="1:56" s="14" customFormat="1" x14ac:dyDescent="0.4">
      <c r="A229" s="3">
        <v>201</v>
      </c>
      <c r="B229" s="243"/>
      <c r="C229" s="243"/>
      <c r="D229" s="16"/>
      <c r="E229" s="16"/>
      <c r="F229" s="16"/>
      <c r="G229" s="17"/>
      <c r="H229" s="17"/>
      <c r="I229" s="17"/>
      <c r="J229" s="18"/>
      <c r="K229" s="18"/>
      <c r="BD229" s="18"/>
    </row>
    <row r="230" spans="1:56" s="14" customFormat="1" x14ac:dyDescent="0.4">
      <c r="A230" s="3">
        <v>202</v>
      </c>
      <c r="B230" s="243"/>
      <c r="C230" s="243"/>
      <c r="D230" s="16"/>
      <c r="E230" s="16"/>
      <c r="F230" s="16"/>
      <c r="G230" s="17"/>
      <c r="H230" s="17"/>
      <c r="I230" s="17"/>
      <c r="J230" s="18"/>
      <c r="K230" s="18"/>
      <c r="BD230" s="18"/>
    </row>
    <row r="231" spans="1:56" s="14" customFormat="1" x14ac:dyDescent="0.4">
      <c r="A231" s="3">
        <v>203</v>
      </c>
      <c r="B231" s="243"/>
      <c r="C231" s="243"/>
      <c r="D231" s="16"/>
      <c r="E231" s="16"/>
      <c r="F231" s="16"/>
      <c r="G231" s="17"/>
      <c r="H231" s="17"/>
      <c r="I231" s="17"/>
      <c r="J231" s="18"/>
      <c r="K231" s="18"/>
      <c r="BD231" s="18"/>
    </row>
    <row r="232" spans="1:56" s="14" customFormat="1" x14ac:dyDescent="0.4">
      <c r="A232" s="3">
        <v>204</v>
      </c>
      <c r="B232" s="243"/>
      <c r="C232" s="243"/>
      <c r="D232" s="16"/>
      <c r="E232" s="16"/>
      <c r="F232" s="16"/>
      <c r="G232" s="17"/>
      <c r="H232" s="17"/>
      <c r="I232" s="17"/>
      <c r="J232" s="18"/>
      <c r="K232" s="18"/>
      <c r="BD232" s="18"/>
    </row>
    <row r="233" spans="1:56" s="14" customFormat="1" x14ac:dyDescent="0.4">
      <c r="A233" s="3">
        <v>205</v>
      </c>
      <c r="B233" s="243"/>
      <c r="C233" s="243"/>
      <c r="D233" s="16"/>
      <c r="E233" s="16"/>
      <c r="F233" s="16"/>
      <c r="G233" s="17"/>
      <c r="H233" s="17"/>
      <c r="I233" s="17"/>
      <c r="J233" s="18"/>
      <c r="K233" s="18"/>
      <c r="BD233" s="18"/>
    </row>
    <row r="234" spans="1:56" s="14" customFormat="1" x14ac:dyDescent="0.4">
      <c r="A234" s="3">
        <v>206</v>
      </c>
      <c r="B234" s="243"/>
      <c r="C234" s="243"/>
      <c r="D234" s="16"/>
      <c r="E234" s="16"/>
      <c r="F234" s="16"/>
      <c r="G234" s="17"/>
      <c r="H234" s="17"/>
      <c r="I234" s="17"/>
      <c r="J234" s="18"/>
      <c r="K234" s="18"/>
      <c r="BD234" s="18"/>
    </row>
    <row r="235" spans="1:56" s="14" customFormat="1" x14ac:dyDescent="0.4">
      <c r="A235" s="3">
        <v>207</v>
      </c>
      <c r="B235" s="243"/>
      <c r="C235" s="243"/>
      <c r="D235" s="16"/>
      <c r="E235" s="16"/>
      <c r="F235" s="16"/>
      <c r="G235" s="17"/>
      <c r="H235" s="17"/>
      <c r="I235" s="17"/>
      <c r="J235" s="18"/>
      <c r="K235" s="18"/>
      <c r="BD235" s="18"/>
    </row>
    <row r="236" spans="1:56" s="14" customFormat="1" x14ac:dyDescent="0.4">
      <c r="A236" s="3">
        <v>208</v>
      </c>
      <c r="B236" s="243"/>
      <c r="C236" s="243"/>
      <c r="D236" s="16"/>
      <c r="E236" s="16"/>
      <c r="F236" s="16"/>
      <c r="G236" s="17"/>
      <c r="H236" s="17"/>
      <c r="I236" s="17"/>
      <c r="J236" s="18"/>
      <c r="K236" s="18"/>
      <c r="BD236" s="18"/>
    </row>
    <row r="237" spans="1:56" s="14" customFormat="1" x14ac:dyDescent="0.4">
      <c r="A237" s="3">
        <v>209</v>
      </c>
      <c r="B237" s="243"/>
      <c r="C237" s="243"/>
      <c r="D237" s="16"/>
      <c r="E237" s="16"/>
      <c r="F237" s="16"/>
      <c r="G237" s="17"/>
      <c r="H237" s="17"/>
      <c r="I237" s="17"/>
      <c r="J237" s="18"/>
      <c r="K237" s="18"/>
      <c r="BD237" s="18"/>
    </row>
    <row r="238" spans="1:56" s="14" customFormat="1" x14ac:dyDescent="0.4">
      <c r="A238" s="3">
        <v>210</v>
      </c>
      <c r="B238" s="243"/>
      <c r="C238" s="243"/>
      <c r="D238" s="16"/>
      <c r="E238" s="16"/>
      <c r="F238" s="16"/>
      <c r="G238" s="17"/>
      <c r="H238" s="17"/>
      <c r="I238" s="17"/>
      <c r="J238" s="18"/>
      <c r="K238" s="18"/>
      <c r="BD238" s="18"/>
    </row>
    <row r="239" spans="1:56" s="14" customFormat="1" x14ac:dyDescent="0.4">
      <c r="A239" s="3">
        <v>211</v>
      </c>
      <c r="B239" s="243"/>
      <c r="C239" s="243"/>
      <c r="D239" s="16"/>
      <c r="E239" s="16"/>
      <c r="F239" s="16"/>
      <c r="G239" s="17"/>
      <c r="H239" s="17"/>
      <c r="I239" s="17"/>
      <c r="J239" s="18"/>
      <c r="K239" s="18"/>
      <c r="BD239" s="18"/>
    </row>
    <row r="240" spans="1:56" s="14" customFormat="1" x14ac:dyDescent="0.4">
      <c r="A240" s="3">
        <v>212</v>
      </c>
      <c r="B240" s="243"/>
      <c r="C240" s="243"/>
      <c r="D240" s="16"/>
      <c r="E240" s="16"/>
      <c r="F240" s="16"/>
      <c r="G240" s="17"/>
      <c r="H240" s="17"/>
      <c r="I240" s="17"/>
      <c r="J240" s="18"/>
      <c r="K240" s="18"/>
      <c r="BD240" s="18"/>
    </row>
    <row r="241" spans="1:56" s="14" customFormat="1" x14ac:dyDescent="0.4">
      <c r="A241" s="3">
        <v>213</v>
      </c>
      <c r="B241" s="243"/>
      <c r="C241" s="243"/>
      <c r="D241" s="16"/>
      <c r="E241" s="16"/>
      <c r="F241" s="16"/>
      <c r="G241" s="17"/>
      <c r="H241" s="17"/>
      <c r="I241" s="17"/>
      <c r="J241" s="18"/>
      <c r="K241" s="18"/>
      <c r="BD241" s="18"/>
    </row>
    <row r="242" spans="1:56" s="14" customFormat="1" x14ac:dyDescent="0.4">
      <c r="A242" s="3">
        <v>214</v>
      </c>
      <c r="B242" s="243"/>
      <c r="C242" s="243"/>
      <c r="D242" s="16"/>
      <c r="E242" s="16"/>
      <c r="F242" s="16"/>
      <c r="G242" s="17"/>
      <c r="H242" s="17"/>
      <c r="I242" s="17"/>
      <c r="J242" s="18"/>
      <c r="K242" s="18"/>
      <c r="BD242" s="18"/>
    </row>
    <row r="243" spans="1:56" s="14" customFormat="1" x14ac:dyDescent="0.4">
      <c r="A243" s="3">
        <v>215</v>
      </c>
      <c r="B243" s="243"/>
      <c r="C243" s="243"/>
      <c r="D243" s="16"/>
      <c r="E243" s="16"/>
      <c r="F243" s="16"/>
      <c r="G243" s="17"/>
      <c r="H243" s="17"/>
      <c r="I243" s="17"/>
      <c r="J243" s="18"/>
      <c r="K243" s="18"/>
      <c r="BD243" s="18"/>
    </row>
    <row r="244" spans="1:56" s="14" customFormat="1" x14ac:dyDescent="0.4">
      <c r="A244" s="3">
        <v>216</v>
      </c>
      <c r="B244" s="243"/>
      <c r="C244" s="243"/>
      <c r="D244" s="16"/>
      <c r="E244" s="16"/>
      <c r="F244" s="16"/>
      <c r="G244" s="17"/>
      <c r="H244" s="17"/>
      <c r="I244" s="17"/>
      <c r="J244" s="18"/>
      <c r="K244" s="18"/>
      <c r="BD244" s="18"/>
    </row>
    <row r="245" spans="1:56" s="14" customFormat="1" x14ac:dyDescent="0.4">
      <c r="A245" s="3">
        <v>217</v>
      </c>
      <c r="B245" s="243"/>
      <c r="C245" s="243"/>
      <c r="D245" s="16"/>
      <c r="E245" s="16"/>
      <c r="F245" s="16"/>
      <c r="G245" s="17"/>
      <c r="H245" s="17"/>
      <c r="I245" s="17"/>
      <c r="J245" s="18"/>
      <c r="K245" s="18"/>
      <c r="BD245" s="18"/>
    </row>
    <row r="246" spans="1:56" s="14" customFormat="1" x14ac:dyDescent="0.4">
      <c r="A246" s="3">
        <v>218</v>
      </c>
      <c r="B246" s="243"/>
      <c r="C246" s="243"/>
      <c r="D246" s="16"/>
      <c r="E246" s="16"/>
      <c r="F246" s="16"/>
      <c r="G246" s="17"/>
      <c r="H246" s="17"/>
      <c r="I246" s="17"/>
      <c r="J246" s="18"/>
      <c r="K246" s="18"/>
      <c r="BD246" s="18"/>
    </row>
    <row r="247" spans="1:56" s="14" customFormat="1" x14ac:dyDescent="0.4">
      <c r="A247" s="3">
        <v>219</v>
      </c>
      <c r="B247" s="243"/>
      <c r="C247" s="243"/>
      <c r="D247" s="16"/>
      <c r="E247" s="16"/>
      <c r="F247" s="16"/>
      <c r="G247" s="17"/>
      <c r="H247" s="17"/>
      <c r="I247" s="17"/>
      <c r="J247" s="18"/>
      <c r="K247" s="18"/>
      <c r="BD247" s="18"/>
    </row>
    <row r="248" spans="1:56" s="14" customFormat="1" x14ac:dyDescent="0.4">
      <c r="A248" s="3">
        <v>220</v>
      </c>
      <c r="B248" s="243"/>
      <c r="C248" s="243"/>
      <c r="D248" s="16"/>
      <c r="E248" s="16"/>
      <c r="F248" s="16"/>
      <c r="G248" s="17"/>
      <c r="H248" s="17"/>
      <c r="I248" s="17"/>
      <c r="J248" s="18"/>
      <c r="K248" s="18"/>
      <c r="BD248" s="18"/>
    </row>
    <row r="249" spans="1:56" s="14" customFormat="1" x14ac:dyDescent="0.4">
      <c r="A249" s="3">
        <v>221</v>
      </c>
      <c r="B249" s="243"/>
      <c r="C249" s="243"/>
      <c r="D249" s="16"/>
      <c r="E249" s="16"/>
      <c r="F249" s="16"/>
      <c r="G249" s="17"/>
      <c r="H249" s="17"/>
      <c r="I249" s="17"/>
      <c r="J249" s="18"/>
      <c r="K249" s="18"/>
      <c r="BD249" s="18"/>
    </row>
    <row r="250" spans="1:56" s="14" customFormat="1" x14ac:dyDescent="0.4">
      <c r="A250" s="3">
        <v>222</v>
      </c>
      <c r="B250" s="243"/>
      <c r="C250" s="243"/>
      <c r="D250" s="16"/>
      <c r="E250" s="16"/>
      <c r="F250" s="16"/>
      <c r="G250" s="17"/>
      <c r="H250" s="17"/>
      <c r="I250" s="17"/>
      <c r="J250" s="18"/>
      <c r="K250" s="18"/>
      <c r="BD250" s="18"/>
    </row>
    <row r="251" spans="1:56" s="14" customFormat="1" x14ac:dyDescent="0.4">
      <c r="A251" s="3">
        <v>223</v>
      </c>
      <c r="B251" s="243"/>
      <c r="C251" s="243"/>
      <c r="D251" s="16"/>
      <c r="E251" s="16"/>
      <c r="F251" s="16"/>
      <c r="G251" s="17"/>
      <c r="H251" s="17"/>
      <c r="I251" s="17"/>
      <c r="J251" s="18"/>
      <c r="K251" s="18"/>
      <c r="BD251" s="18"/>
    </row>
    <row r="252" spans="1:56" s="14" customFormat="1" x14ac:dyDescent="0.4">
      <c r="A252" s="3">
        <v>224</v>
      </c>
      <c r="B252" s="243"/>
      <c r="C252" s="243"/>
      <c r="D252" s="16"/>
      <c r="E252" s="16"/>
      <c r="F252" s="16"/>
      <c r="G252" s="17"/>
      <c r="H252" s="17"/>
      <c r="I252" s="17"/>
      <c r="J252" s="18"/>
      <c r="K252" s="18"/>
      <c r="BD252" s="18"/>
    </row>
    <row r="253" spans="1:56" s="14" customFormat="1" x14ac:dyDescent="0.4">
      <c r="A253" s="3">
        <v>225</v>
      </c>
      <c r="B253" s="243"/>
      <c r="C253" s="243"/>
      <c r="D253" s="16"/>
      <c r="E253" s="16"/>
      <c r="F253" s="16"/>
      <c r="G253" s="17"/>
      <c r="H253" s="17"/>
      <c r="I253" s="17"/>
      <c r="J253" s="18"/>
      <c r="K253" s="18"/>
      <c r="BD253" s="18"/>
    </row>
    <row r="254" spans="1:56" s="14" customFormat="1" x14ac:dyDescent="0.4">
      <c r="A254" s="3">
        <v>226</v>
      </c>
      <c r="B254" s="243"/>
      <c r="C254" s="243"/>
      <c r="D254" s="16"/>
      <c r="E254" s="16"/>
      <c r="F254" s="16"/>
      <c r="G254" s="17"/>
      <c r="H254" s="17"/>
      <c r="I254" s="17"/>
      <c r="J254" s="18"/>
      <c r="K254" s="18"/>
      <c r="BD254" s="18"/>
    </row>
    <row r="255" spans="1:56" s="14" customFormat="1" x14ac:dyDescent="0.4">
      <c r="A255" s="3">
        <v>227</v>
      </c>
      <c r="B255" s="243"/>
      <c r="C255" s="243"/>
      <c r="D255" s="16"/>
      <c r="E255" s="16"/>
      <c r="F255" s="16"/>
      <c r="G255" s="17"/>
      <c r="H255" s="17"/>
      <c r="I255" s="17"/>
      <c r="J255" s="18"/>
      <c r="K255" s="18"/>
      <c r="BD255" s="18"/>
    </row>
    <row r="256" spans="1:56" s="14" customFormat="1" x14ac:dyDescent="0.4">
      <c r="A256" s="3">
        <v>228</v>
      </c>
      <c r="B256" s="243"/>
      <c r="C256" s="243"/>
      <c r="D256" s="16"/>
      <c r="E256" s="16"/>
      <c r="F256" s="16"/>
      <c r="G256" s="17"/>
      <c r="H256" s="17"/>
      <c r="I256" s="17"/>
      <c r="J256" s="18"/>
      <c r="K256" s="18"/>
      <c r="BD256" s="18"/>
    </row>
    <row r="257" spans="1:56" s="14" customFormat="1" x14ac:dyDescent="0.4">
      <c r="A257" s="3">
        <v>229</v>
      </c>
      <c r="B257" s="243"/>
      <c r="C257" s="243"/>
      <c r="D257" s="16"/>
      <c r="E257" s="16"/>
      <c r="F257" s="16"/>
      <c r="G257" s="17"/>
      <c r="H257" s="17"/>
      <c r="I257" s="17"/>
      <c r="J257" s="18"/>
      <c r="K257" s="18"/>
      <c r="BD257" s="18"/>
    </row>
    <row r="258" spans="1:56" s="14" customFormat="1" x14ac:dyDescent="0.4">
      <c r="A258" s="3">
        <v>230</v>
      </c>
      <c r="B258" s="243"/>
      <c r="C258" s="243"/>
      <c r="D258" s="16"/>
      <c r="E258" s="16"/>
      <c r="F258" s="16"/>
      <c r="G258" s="17"/>
      <c r="H258" s="17"/>
      <c r="I258" s="17"/>
      <c r="J258" s="18"/>
      <c r="K258" s="18"/>
      <c r="BD258" s="18"/>
    </row>
    <row r="259" spans="1:56" s="14" customFormat="1" x14ac:dyDescent="0.4">
      <c r="A259" s="3">
        <v>231</v>
      </c>
      <c r="B259" s="243"/>
      <c r="C259" s="243"/>
      <c r="D259" s="16"/>
      <c r="E259" s="16"/>
      <c r="F259" s="16"/>
      <c r="G259" s="17"/>
      <c r="H259" s="17"/>
      <c r="I259" s="17"/>
      <c r="J259" s="18"/>
      <c r="K259" s="18"/>
      <c r="BD259" s="18"/>
    </row>
    <row r="260" spans="1:56" s="14" customFormat="1" x14ac:dyDescent="0.4">
      <c r="A260" s="3">
        <v>232</v>
      </c>
      <c r="B260" s="243"/>
      <c r="C260" s="243"/>
      <c r="D260" s="16"/>
      <c r="E260" s="16"/>
      <c r="F260" s="16"/>
      <c r="G260" s="17"/>
      <c r="H260" s="17"/>
      <c r="I260" s="17"/>
      <c r="J260" s="18"/>
      <c r="K260" s="18"/>
      <c r="BD260" s="18"/>
    </row>
    <row r="261" spans="1:56" s="14" customFormat="1" x14ac:dyDescent="0.4">
      <c r="A261" s="3">
        <v>233</v>
      </c>
      <c r="B261" s="243"/>
      <c r="C261" s="243"/>
      <c r="D261" s="16"/>
      <c r="E261" s="16"/>
      <c r="F261" s="16"/>
      <c r="G261" s="17"/>
      <c r="H261" s="17"/>
      <c r="I261" s="17"/>
      <c r="J261" s="18"/>
      <c r="K261" s="18"/>
      <c r="BD261" s="18"/>
    </row>
    <row r="262" spans="1:56" s="14" customFormat="1" x14ac:dyDescent="0.4">
      <c r="A262" s="3">
        <v>234</v>
      </c>
      <c r="B262" s="243"/>
      <c r="C262" s="243"/>
      <c r="D262" s="16"/>
      <c r="E262" s="16"/>
      <c r="F262" s="16"/>
      <c r="G262" s="17"/>
      <c r="H262" s="17"/>
      <c r="I262" s="17"/>
      <c r="J262" s="18"/>
      <c r="K262" s="18"/>
      <c r="BD262" s="18"/>
    </row>
    <row r="263" spans="1:56" s="14" customFormat="1" x14ac:dyDescent="0.4">
      <c r="A263" s="3">
        <v>235</v>
      </c>
      <c r="B263" s="243"/>
      <c r="C263" s="243"/>
      <c r="D263" s="16"/>
      <c r="E263" s="16"/>
      <c r="F263" s="16"/>
      <c r="G263" s="17"/>
      <c r="H263" s="17"/>
      <c r="I263" s="17"/>
      <c r="J263" s="18"/>
      <c r="K263" s="18"/>
      <c r="BD263" s="18"/>
    </row>
    <row r="264" spans="1:56" s="14" customFormat="1" x14ac:dyDescent="0.4">
      <c r="A264" s="3">
        <v>236</v>
      </c>
      <c r="B264" s="243"/>
      <c r="C264" s="243"/>
      <c r="D264" s="16"/>
      <c r="E264" s="16"/>
      <c r="F264" s="16"/>
      <c r="G264" s="17"/>
      <c r="H264" s="17"/>
      <c r="I264" s="17"/>
      <c r="J264" s="18"/>
      <c r="K264" s="18"/>
      <c r="BD264" s="18"/>
    </row>
    <row r="265" spans="1:56" s="14" customFormat="1" x14ac:dyDescent="0.4">
      <c r="A265" s="3">
        <v>237</v>
      </c>
      <c r="B265" s="243"/>
      <c r="C265" s="243"/>
      <c r="D265" s="16"/>
      <c r="E265" s="16"/>
      <c r="F265" s="16"/>
      <c r="G265" s="17"/>
      <c r="H265" s="17"/>
      <c r="I265" s="17"/>
      <c r="J265" s="18"/>
      <c r="K265" s="18"/>
      <c r="BD265" s="18"/>
    </row>
    <row r="266" spans="1:56" s="14" customFormat="1" x14ac:dyDescent="0.4">
      <c r="A266" s="3">
        <v>238</v>
      </c>
      <c r="B266" s="243"/>
      <c r="C266" s="243"/>
      <c r="D266" s="16"/>
      <c r="E266" s="16"/>
      <c r="F266" s="16"/>
      <c r="G266" s="17"/>
      <c r="H266" s="17"/>
      <c r="I266" s="17"/>
      <c r="J266" s="18"/>
      <c r="K266" s="18"/>
      <c r="BD266" s="18"/>
    </row>
    <row r="267" spans="1:56" s="14" customFormat="1" x14ac:dyDescent="0.4">
      <c r="A267" s="3">
        <v>239</v>
      </c>
      <c r="B267" s="243"/>
      <c r="C267" s="243"/>
      <c r="D267" s="16"/>
      <c r="E267" s="16"/>
      <c r="F267" s="16"/>
      <c r="G267" s="17"/>
      <c r="H267" s="17"/>
      <c r="I267" s="17"/>
      <c r="J267" s="18"/>
      <c r="K267" s="18"/>
      <c r="BD267" s="18"/>
    </row>
    <row r="268" spans="1:56" s="14" customFormat="1" x14ac:dyDescent="0.4">
      <c r="A268" s="3">
        <v>240</v>
      </c>
      <c r="B268" s="243"/>
      <c r="C268" s="243"/>
      <c r="D268" s="16"/>
      <c r="E268" s="16"/>
      <c r="F268" s="16"/>
      <c r="G268" s="17"/>
      <c r="H268" s="17"/>
      <c r="I268" s="17"/>
      <c r="J268" s="18"/>
      <c r="K268" s="18"/>
      <c r="BD268" s="18"/>
    </row>
    <row r="269" spans="1:56" s="14" customFormat="1" x14ac:dyDescent="0.4">
      <c r="A269" s="3">
        <v>241</v>
      </c>
      <c r="B269" s="243"/>
      <c r="C269" s="243"/>
      <c r="D269" s="16"/>
      <c r="E269" s="16"/>
      <c r="F269" s="16"/>
      <c r="G269" s="17"/>
      <c r="H269" s="17"/>
      <c r="I269" s="17"/>
      <c r="J269" s="18"/>
      <c r="K269" s="18"/>
      <c r="BD269" s="18"/>
    </row>
    <row r="270" spans="1:56" s="14" customFormat="1" x14ac:dyDescent="0.4">
      <c r="A270" s="3">
        <v>242</v>
      </c>
      <c r="B270" s="243"/>
      <c r="C270" s="243"/>
      <c r="D270" s="16"/>
      <c r="E270" s="16"/>
      <c r="F270" s="16"/>
      <c r="G270" s="17"/>
      <c r="H270" s="17"/>
      <c r="I270" s="17"/>
      <c r="J270" s="18"/>
      <c r="K270" s="18"/>
      <c r="BD270" s="18"/>
    </row>
    <row r="271" spans="1:56" s="14" customFormat="1" x14ac:dyDescent="0.4">
      <c r="A271" s="3">
        <v>243</v>
      </c>
      <c r="B271" s="243"/>
      <c r="C271" s="243"/>
      <c r="D271" s="16"/>
      <c r="E271" s="16"/>
      <c r="F271" s="16"/>
      <c r="G271" s="17"/>
      <c r="H271" s="17"/>
      <c r="I271" s="17"/>
      <c r="J271" s="18"/>
      <c r="K271" s="18"/>
      <c r="BD271" s="18"/>
    </row>
    <row r="272" spans="1:56" s="14" customFormat="1" x14ac:dyDescent="0.4">
      <c r="A272" s="3">
        <v>244</v>
      </c>
      <c r="B272" s="243"/>
      <c r="C272" s="243"/>
      <c r="D272" s="16"/>
      <c r="E272" s="16"/>
      <c r="F272" s="16"/>
      <c r="G272" s="17"/>
      <c r="H272" s="17"/>
      <c r="I272" s="17"/>
      <c r="J272" s="18"/>
      <c r="K272" s="18"/>
      <c r="BD272" s="18"/>
    </row>
    <row r="273" spans="1:56" s="14" customFormat="1" x14ac:dyDescent="0.4">
      <c r="A273" s="3">
        <v>245</v>
      </c>
      <c r="B273" s="243"/>
      <c r="C273" s="243"/>
      <c r="D273" s="16"/>
      <c r="E273" s="16"/>
      <c r="F273" s="16"/>
      <c r="G273" s="17"/>
      <c r="H273" s="17"/>
      <c r="I273" s="17"/>
      <c r="J273" s="18"/>
      <c r="K273" s="18"/>
      <c r="BD273" s="18"/>
    </row>
    <row r="274" spans="1:56" s="14" customFormat="1" x14ac:dyDescent="0.4">
      <c r="A274" s="3">
        <v>246</v>
      </c>
      <c r="B274" s="243"/>
      <c r="C274" s="243"/>
      <c r="D274" s="16"/>
      <c r="E274" s="16"/>
      <c r="F274" s="16"/>
      <c r="G274" s="17"/>
      <c r="H274" s="17"/>
      <c r="I274" s="17"/>
      <c r="J274" s="18"/>
      <c r="K274" s="18"/>
      <c r="BD274" s="18"/>
    </row>
    <row r="275" spans="1:56" s="14" customFormat="1" x14ac:dyDescent="0.4">
      <c r="A275" s="3">
        <v>247</v>
      </c>
      <c r="B275" s="243"/>
      <c r="C275" s="243"/>
      <c r="D275" s="16"/>
      <c r="E275" s="16"/>
      <c r="F275" s="16"/>
      <c r="G275" s="17"/>
      <c r="H275" s="17"/>
      <c r="I275" s="17"/>
      <c r="J275" s="18"/>
      <c r="K275" s="18"/>
      <c r="BD275" s="18"/>
    </row>
    <row r="276" spans="1:56" s="14" customFormat="1" x14ac:dyDescent="0.4">
      <c r="A276" s="3">
        <v>248</v>
      </c>
      <c r="B276" s="243"/>
      <c r="C276" s="243"/>
      <c r="D276" s="16"/>
      <c r="E276" s="16"/>
      <c r="F276" s="16"/>
      <c r="G276" s="17"/>
      <c r="H276" s="17"/>
      <c r="I276" s="17"/>
      <c r="J276" s="18"/>
      <c r="K276" s="18"/>
      <c r="BD276" s="18"/>
    </row>
    <row r="277" spans="1:56" s="14" customFormat="1" x14ac:dyDescent="0.4">
      <c r="A277" s="3">
        <v>249</v>
      </c>
      <c r="B277" s="243"/>
      <c r="C277" s="243"/>
      <c r="D277" s="16"/>
      <c r="E277" s="16"/>
      <c r="F277" s="16"/>
      <c r="G277" s="17"/>
      <c r="H277" s="17"/>
      <c r="I277" s="17"/>
      <c r="J277" s="18"/>
      <c r="K277" s="18"/>
      <c r="BD277" s="18"/>
    </row>
    <row r="278" spans="1:56" s="14" customFormat="1" x14ac:dyDescent="0.4">
      <c r="A278" s="3">
        <v>250</v>
      </c>
      <c r="B278" s="243"/>
      <c r="C278" s="243"/>
      <c r="D278" s="16"/>
      <c r="E278" s="16"/>
      <c r="F278" s="16"/>
      <c r="G278" s="17"/>
      <c r="H278" s="17"/>
      <c r="I278" s="17"/>
      <c r="J278" s="18"/>
      <c r="K278" s="18"/>
      <c r="BD278" s="18"/>
    </row>
    <row r="279" spans="1:56" s="14" customFormat="1" x14ac:dyDescent="0.4">
      <c r="A279" s="3">
        <v>251</v>
      </c>
      <c r="B279" s="243"/>
      <c r="C279" s="243"/>
      <c r="D279" s="16"/>
      <c r="E279" s="16"/>
      <c r="F279" s="16"/>
      <c r="G279" s="17"/>
      <c r="H279" s="17"/>
      <c r="I279" s="17"/>
      <c r="J279" s="18"/>
      <c r="K279" s="18"/>
      <c r="BD279" s="18"/>
    </row>
    <row r="280" spans="1:56" s="14" customFormat="1" x14ac:dyDescent="0.4">
      <c r="A280" s="3">
        <v>252</v>
      </c>
      <c r="B280" s="243"/>
      <c r="C280" s="243"/>
      <c r="D280" s="16"/>
      <c r="E280" s="16"/>
      <c r="F280" s="16"/>
      <c r="G280" s="17"/>
      <c r="H280" s="17"/>
      <c r="I280" s="17"/>
      <c r="J280" s="18"/>
      <c r="K280" s="18"/>
      <c r="BD280" s="18"/>
    </row>
    <row r="281" spans="1:56" s="14" customFormat="1" x14ac:dyDescent="0.4">
      <c r="A281" s="3">
        <v>253</v>
      </c>
      <c r="B281" s="243"/>
      <c r="C281" s="243"/>
      <c r="D281" s="16"/>
      <c r="E281" s="16"/>
      <c r="F281" s="16"/>
      <c r="G281" s="17"/>
      <c r="H281" s="17"/>
      <c r="I281" s="17"/>
      <c r="J281" s="18"/>
      <c r="K281" s="18"/>
      <c r="BD281" s="18"/>
    </row>
    <row r="282" spans="1:56" s="14" customFormat="1" x14ac:dyDescent="0.4">
      <c r="A282" s="3">
        <v>254</v>
      </c>
      <c r="B282" s="243"/>
      <c r="C282" s="243"/>
      <c r="D282" s="16"/>
      <c r="E282" s="16"/>
      <c r="F282" s="16"/>
      <c r="G282" s="17"/>
      <c r="H282" s="17"/>
      <c r="I282" s="17"/>
      <c r="J282" s="18"/>
      <c r="K282" s="18"/>
      <c r="BD282" s="18"/>
    </row>
    <row r="283" spans="1:56" s="14" customFormat="1" x14ac:dyDescent="0.4">
      <c r="A283" s="3">
        <v>255</v>
      </c>
      <c r="B283" s="243"/>
      <c r="C283" s="243"/>
      <c r="D283" s="16"/>
      <c r="E283" s="16"/>
      <c r="F283" s="16"/>
      <c r="G283" s="17"/>
      <c r="H283" s="17"/>
      <c r="I283" s="17"/>
      <c r="J283" s="18"/>
      <c r="K283" s="18"/>
      <c r="BD283" s="18"/>
    </row>
    <row r="284" spans="1:56" s="14" customFormat="1" x14ac:dyDescent="0.4">
      <c r="A284" s="3">
        <v>256</v>
      </c>
      <c r="B284" s="243"/>
      <c r="C284" s="243"/>
      <c r="D284" s="16"/>
      <c r="E284" s="16"/>
      <c r="F284" s="16"/>
      <c r="G284" s="17"/>
      <c r="H284" s="17"/>
      <c r="I284" s="17"/>
      <c r="J284" s="18"/>
      <c r="K284" s="18"/>
      <c r="BD284" s="18"/>
    </row>
    <row r="285" spans="1:56" s="14" customFormat="1" x14ac:dyDescent="0.4">
      <c r="A285" s="3">
        <v>257</v>
      </c>
      <c r="B285" s="243"/>
      <c r="C285" s="243"/>
      <c r="D285" s="16"/>
      <c r="E285" s="16"/>
      <c r="F285" s="16"/>
      <c r="G285" s="17"/>
      <c r="H285" s="17"/>
      <c r="I285" s="17"/>
      <c r="J285" s="18"/>
      <c r="K285" s="18"/>
      <c r="BD285" s="18"/>
    </row>
    <row r="286" spans="1:56" s="14" customFormat="1" x14ac:dyDescent="0.4">
      <c r="A286" s="3">
        <v>258</v>
      </c>
      <c r="B286" s="243"/>
      <c r="C286" s="243"/>
      <c r="D286" s="16"/>
      <c r="E286" s="16"/>
      <c r="F286" s="16"/>
      <c r="G286" s="17"/>
      <c r="H286" s="17"/>
      <c r="I286" s="17"/>
      <c r="J286" s="18"/>
      <c r="K286" s="18"/>
      <c r="BD286" s="18"/>
    </row>
    <row r="287" spans="1:56" s="14" customFormat="1" x14ac:dyDescent="0.4">
      <c r="A287" s="3">
        <v>259</v>
      </c>
      <c r="B287" s="243"/>
      <c r="C287" s="243"/>
      <c r="D287" s="16"/>
      <c r="E287" s="16"/>
      <c r="F287" s="16"/>
      <c r="G287" s="17"/>
      <c r="H287" s="17"/>
      <c r="I287" s="17"/>
      <c r="J287" s="18"/>
      <c r="K287" s="18"/>
      <c r="BD287" s="18"/>
    </row>
    <row r="288" spans="1:56" s="14" customFormat="1" x14ac:dyDescent="0.4">
      <c r="A288" s="3">
        <v>260</v>
      </c>
      <c r="B288" s="243"/>
      <c r="C288" s="243"/>
      <c r="D288" s="16"/>
      <c r="E288" s="16"/>
      <c r="F288" s="16"/>
      <c r="G288" s="17"/>
      <c r="H288" s="17"/>
      <c r="I288" s="17"/>
      <c r="J288" s="18"/>
      <c r="K288" s="18"/>
      <c r="BD288" s="18"/>
    </row>
    <row r="289" spans="1:56" s="14" customFormat="1" x14ac:dyDescent="0.4">
      <c r="A289" s="3">
        <v>261</v>
      </c>
      <c r="B289" s="243"/>
      <c r="C289" s="243"/>
      <c r="D289" s="16"/>
      <c r="E289" s="16"/>
      <c r="F289" s="16"/>
      <c r="G289" s="17"/>
      <c r="H289" s="17"/>
      <c r="I289" s="17"/>
      <c r="J289" s="18"/>
      <c r="K289" s="18"/>
      <c r="BD289" s="18"/>
    </row>
    <row r="290" spans="1:56" s="14" customFormat="1" x14ac:dyDescent="0.4">
      <c r="A290" s="3">
        <v>262</v>
      </c>
      <c r="B290" s="243"/>
      <c r="C290" s="243"/>
      <c r="D290" s="16"/>
      <c r="E290" s="16"/>
      <c r="F290" s="16"/>
      <c r="G290" s="17"/>
      <c r="H290" s="17"/>
      <c r="I290" s="17"/>
      <c r="J290" s="18"/>
      <c r="K290" s="18"/>
      <c r="BD290" s="18"/>
    </row>
    <row r="291" spans="1:56" s="14" customFormat="1" x14ac:dyDescent="0.4">
      <c r="A291" s="3">
        <v>263</v>
      </c>
      <c r="B291" s="243"/>
      <c r="C291" s="243"/>
      <c r="D291" s="16"/>
      <c r="E291" s="16"/>
      <c r="F291" s="16"/>
      <c r="G291" s="17"/>
      <c r="H291" s="17"/>
      <c r="I291" s="17"/>
      <c r="J291" s="18"/>
      <c r="K291" s="18"/>
      <c r="BD291" s="18"/>
    </row>
    <row r="292" spans="1:56" s="14" customFormat="1" x14ac:dyDescent="0.4">
      <c r="A292" s="3">
        <v>264</v>
      </c>
      <c r="B292" s="243"/>
      <c r="C292" s="243"/>
      <c r="D292" s="16"/>
      <c r="E292" s="16"/>
      <c r="F292" s="16"/>
      <c r="G292" s="17"/>
      <c r="H292" s="17"/>
      <c r="I292" s="17"/>
      <c r="J292" s="18"/>
      <c r="K292" s="18"/>
      <c r="BD292" s="18"/>
    </row>
    <row r="293" spans="1:56" s="14" customFormat="1" x14ac:dyDescent="0.4">
      <c r="A293" s="3">
        <v>265</v>
      </c>
      <c r="B293" s="243"/>
      <c r="C293" s="243"/>
      <c r="D293" s="16"/>
      <c r="E293" s="16"/>
      <c r="F293" s="16"/>
      <c r="G293" s="17"/>
      <c r="H293" s="17"/>
      <c r="I293" s="17"/>
      <c r="J293" s="18"/>
      <c r="K293" s="18"/>
      <c r="BD293" s="18"/>
    </row>
    <row r="294" spans="1:56" s="14" customFormat="1" x14ac:dyDescent="0.4">
      <c r="A294" s="3">
        <v>266</v>
      </c>
      <c r="B294" s="243"/>
      <c r="C294" s="243"/>
      <c r="D294" s="16"/>
      <c r="E294" s="16"/>
      <c r="F294" s="16"/>
      <c r="G294" s="17"/>
      <c r="H294" s="17"/>
      <c r="I294" s="17"/>
      <c r="J294" s="18"/>
      <c r="K294" s="18"/>
      <c r="BD294" s="18"/>
    </row>
    <row r="295" spans="1:56" s="14" customFormat="1" x14ac:dyDescent="0.4">
      <c r="A295" s="3">
        <v>267</v>
      </c>
      <c r="B295" s="243"/>
      <c r="C295" s="243"/>
      <c r="D295" s="16"/>
      <c r="E295" s="16"/>
      <c r="F295" s="16"/>
      <c r="G295" s="17"/>
      <c r="H295" s="17"/>
      <c r="I295" s="17"/>
      <c r="J295" s="18"/>
      <c r="K295" s="18"/>
      <c r="BD295" s="18"/>
    </row>
    <row r="296" spans="1:56" s="14" customFormat="1" x14ac:dyDescent="0.4">
      <c r="A296" s="3">
        <v>268</v>
      </c>
      <c r="B296" s="243"/>
      <c r="C296" s="243"/>
      <c r="D296" s="16"/>
      <c r="E296" s="16"/>
      <c r="F296" s="16"/>
      <c r="G296" s="17"/>
      <c r="H296" s="17"/>
      <c r="I296" s="17"/>
      <c r="J296" s="18"/>
      <c r="K296" s="18"/>
      <c r="BD296" s="18"/>
    </row>
    <row r="297" spans="1:56" s="14" customFormat="1" x14ac:dyDescent="0.4">
      <c r="A297" s="3">
        <v>269</v>
      </c>
      <c r="B297" s="243"/>
      <c r="C297" s="243"/>
      <c r="D297" s="16"/>
      <c r="E297" s="16"/>
      <c r="F297" s="16"/>
      <c r="G297" s="17"/>
      <c r="H297" s="17"/>
      <c r="I297" s="17"/>
      <c r="J297" s="18"/>
      <c r="K297" s="18"/>
      <c r="BD297" s="18"/>
    </row>
    <row r="298" spans="1:56" s="14" customFormat="1" x14ac:dyDescent="0.4">
      <c r="A298" s="3">
        <v>270</v>
      </c>
      <c r="B298" s="243"/>
      <c r="C298" s="243"/>
      <c r="D298" s="16"/>
      <c r="E298" s="16"/>
      <c r="F298" s="16"/>
      <c r="G298" s="17"/>
      <c r="H298" s="17"/>
      <c r="I298" s="17"/>
      <c r="J298" s="18"/>
      <c r="K298" s="18"/>
      <c r="BD298" s="18"/>
    </row>
    <row r="299" spans="1:56" s="14" customFormat="1" x14ac:dyDescent="0.4">
      <c r="A299" s="3">
        <v>271</v>
      </c>
      <c r="B299" s="243"/>
      <c r="C299" s="243"/>
      <c r="D299" s="16"/>
      <c r="E299" s="16"/>
      <c r="F299" s="16"/>
      <c r="G299" s="17"/>
      <c r="H299" s="17"/>
      <c r="I299" s="17"/>
      <c r="J299" s="18"/>
      <c r="K299" s="18"/>
      <c r="BD299" s="18"/>
    </row>
    <row r="300" spans="1:56" s="14" customFormat="1" x14ac:dyDescent="0.4">
      <c r="A300" s="3">
        <v>272</v>
      </c>
      <c r="B300" s="243"/>
      <c r="C300" s="243"/>
      <c r="D300" s="16"/>
      <c r="E300" s="16"/>
      <c r="F300" s="16"/>
      <c r="G300" s="17"/>
      <c r="H300" s="17"/>
      <c r="I300" s="17"/>
      <c r="J300" s="18"/>
      <c r="K300" s="18"/>
      <c r="BD300" s="18"/>
    </row>
    <row r="301" spans="1:56" s="14" customFormat="1" x14ac:dyDescent="0.4">
      <c r="A301" s="3">
        <v>273</v>
      </c>
      <c r="B301" s="243"/>
      <c r="C301" s="243"/>
      <c r="D301" s="16"/>
      <c r="E301" s="16"/>
      <c r="F301" s="16"/>
      <c r="G301" s="17"/>
      <c r="H301" s="17"/>
      <c r="I301" s="17"/>
      <c r="J301" s="18"/>
      <c r="K301" s="18"/>
      <c r="BD301" s="18"/>
    </row>
    <row r="302" spans="1:56" s="14" customFormat="1" x14ac:dyDescent="0.4">
      <c r="A302" s="3">
        <v>274</v>
      </c>
      <c r="B302" s="243"/>
      <c r="C302" s="243"/>
      <c r="D302" s="16"/>
      <c r="E302" s="16"/>
      <c r="F302" s="16"/>
      <c r="G302" s="17"/>
      <c r="H302" s="17"/>
      <c r="I302" s="17"/>
      <c r="J302" s="18"/>
      <c r="K302" s="18"/>
      <c r="BD302" s="18"/>
    </row>
    <row r="303" spans="1:56" s="14" customFormat="1" x14ac:dyDescent="0.4">
      <c r="A303" s="3">
        <v>275</v>
      </c>
      <c r="B303" s="243"/>
      <c r="C303" s="243"/>
      <c r="D303" s="16"/>
      <c r="E303" s="16"/>
      <c r="F303" s="16"/>
      <c r="G303" s="17"/>
      <c r="H303" s="17"/>
      <c r="I303" s="17"/>
      <c r="J303" s="18"/>
      <c r="K303" s="18"/>
      <c r="BD303" s="18"/>
    </row>
    <row r="304" spans="1:56" s="14" customFormat="1" x14ac:dyDescent="0.4">
      <c r="A304" s="3">
        <v>276</v>
      </c>
      <c r="B304" s="243"/>
      <c r="C304" s="243"/>
      <c r="D304" s="16"/>
      <c r="E304" s="16"/>
      <c r="F304" s="16"/>
      <c r="G304" s="17"/>
      <c r="H304" s="17"/>
      <c r="I304" s="17"/>
      <c r="J304" s="18"/>
      <c r="K304" s="18"/>
      <c r="BD304" s="18"/>
    </row>
    <row r="305" spans="1:56" s="14" customFormat="1" x14ac:dyDescent="0.4">
      <c r="A305" s="3">
        <v>277</v>
      </c>
      <c r="B305" s="243"/>
      <c r="C305" s="243"/>
      <c r="D305" s="16"/>
      <c r="E305" s="16"/>
      <c r="F305" s="16"/>
      <c r="G305" s="17"/>
      <c r="H305" s="17"/>
      <c r="I305" s="17"/>
      <c r="J305" s="18"/>
      <c r="K305" s="18"/>
      <c r="BD305" s="18"/>
    </row>
    <row r="306" spans="1:56" s="14" customFormat="1" x14ac:dyDescent="0.4">
      <c r="A306" s="3">
        <v>278</v>
      </c>
      <c r="B306" s="243"/>
      <c r="C306" s="243"/>
      <c r="D306" s="16"/>
      <c r="E306" s="16"/>
      <c r="F306" s="16"/>
      <c r="G306" s="17"/>
      <c r="H306" s="17"/>
      <c r="I306" s="17"/>
      <c r="J306" s="18"/>
      <c r="K306" s="18"/>
      <c r="BD306" s="18"/>
    </row>
    <row r="307" spans="1:56" s="14" customFormat="1" x14ac:dyDescent="0.4">
      <c r="A307" s="3">
        <v>279</v>
      </c>
      <c r="B307" s="243"/>
      <c r="C307" s="243"/>
      <c r="D307" s="16"/>
      <c r="E307" s="16"/>
      <c r="F307" s="16"/>
      <c r="G307" s="17"/>
      <c r="H307" s="17"/>
      <c r="I307" s="17"/>
      <c r="J307" s="18"/>
      <c r="K307" s="18"/>
      <c r="BD307" s="18"/>
    </row>
    <row r="308" spans="1:56" s="14" customFormat="1" x14ac:dyDescent="0.4">
      <c r="A308" s="3">
        <v>280</v>
      </c>
      <c r="B308" s="243"/>
      <c r="C308" s="243"/>
      <c r="D308" s="16"/>
      <c r="E308" s="16"/>
      <c r="F308" s="16"/>
      <c r="G308" s="17"/>
      <c r="H308" s="17"/>
      <c r="I308" s="17"/>
      <c r="J308" s="18"/>
      <c r="K308" s="18"/>
      <c r="BD308" s="18"/>
    </row>
    <row r="309" spans="1:56" s="14" customFormat="1" x14ac:dyDescent="0.4">
      <c r="A309" s="3">
        <v>281</v>
      </c>
      <c r="B309" s="243"/>
      <c r="C309" s="243"/>
      <c r="D309" s="16"/>
      <c r="E309" s="16"/>
      <c r="F309" s="16"/>
      <c r="G309" s="17"/>
      <c r="H309" s="17"/>
      <c r="I309" s="17"/>
      <c r="J309" s="18"/>
      <c r="K309" s="18"/>
      <c r="BD309" s="18"/>
    </row>
    <row r="310" spans="1:56" s="14" customFormat="1" x14ac:dyDescent="0.4">
      <c r="A310" s="3">
        <v>282</v>
      </c>
      <c r="B310" s="243"/>
      <c r="C310" s="243"/>
      <c r="D310" s="16"/>
      <c r="E310" s="16"/>
      <c r="F310" s="16"/>
      <c r="G310" s="17"/>
      <c r="H310" s="17"/>
      <c r="I310" s="17"/>
      <c r="J310" s="18"/>
      <c r="K310" s="18"/>
      <c r="BD310" s="18"/>
    </row>
    <row r="311" spans="1:56" s="14" customFormat="1" x14ac:dyDescent="0.4">
      <c r="A311" s="3">
        <v>283</v>
      </c>
      <c r="B311" s="243"/>
      <c r="C311" s="243"/>
      <c r="D311" s="16"/>
      <c r="E311" s="16"/>
      <c r="F311" s="16"/>
      <c r="G311" s="17"/>
      <c r="H311" s="17"/>
      <c r="I311" s="17"/>
      <c r="J311" s="18"/>
      <c r="K311" s="18"/>
      <c r="BD311" s="18"/>
    </row>
    <row r="312" spans="1:56" s="14" customFormat="1" x14ac:dyDescent="0.4">
      <c r="A312" s="3">
        <v>284</v>
      </c>
      <c r="B312" s="243"/>
      <c r="C312" s="243"/>
      <c r="D312" s="16"/>
      <c r="E312" s="16"/>
      <c r="F312" s="16"/>
      <c r="G312" s="17"/>
      <c r="H312" s="17"/>
      <c r="I312" s="17"/>
      <c r="J312" s="18"/>
      <c r="K312" s="18"/>
      <c r="BD312" s="18"/>
    </row>
    <row r="313" spans="1:56" s="14" customFormat="1" x14ac:dyDescent="0.4">
      <c r="A313" s="3">
        <v>285</v>
      </c>
      <c r="B313" s="243"/>
      <c r="C313" s="243"/>
      <c r="D313" s="16"/>
      <c r="E313" s="16"/>
      <c r="F313" s="16"/>
      <c r="G313" s="17"/>
      <c r="H313" s="17"/>
      <c r="I313" s="17"/>
      <c r="J313" s="18"/>
      <c r="K313" s="18"/>
      <c r="BD313" s="18"/>
    </row>
    <row r="314" spans="1:56" s="14" customFormat="1" x14ac:dyDescent="0.4">
      <c r="A314" s="3">
        <v>286</v>
      </c>
      <c r="B314" s="243"/>
      <c r="C314" s="243"/>
      <c r="D314" s="16"/>
      <c r="E314" s="16"/>
      <c r="F314" s="16"/>
      <c r="G314" s="17"/>
      <c r="H314" s="17"/>
      <c r="I314" s="17"/>
      <c r="J314" s="18"/>
      <c r="K314" s="18"/>
      <c r="BD314" s="18"/>
    </row>
    <row r="315" spans="1:56" s="14" customFormat="1" x14ac:dyDescent="0.4">
      <c r="A315" s="3">
        <v>287</v>
      </c>
      <c r="B315" s="243"/>
      <c r="C315" s="243"/>
      <c r="D315" s="16"/>
      <c r="E315" s="16"/>
      <c r="F315" s="16"/>
      <c r="G315" s="17"/>
      <c r="H315" s="17"/>
      <c r="I315" s="17"/>
      <c r="J315" s="18"/>
      <c r="K315" s="18"/>
      <c r="BD315" s="18"/>
    </row>
    <row r="316" spans="1:56" s="14" customFormat="1" x14ac:dyDescent="0.4">
      <c r="A316" s="3">
        <v>288</v>
      </c>
      <c r="B316" s="243"/>
      <c r="C316" s="243"/>
      <c r="D316" s="16"/>
      <c r="E316" s="16"/>
      <c r="F316" s="16"/>
      <c r="G316" s="17"/>
      <c r="H316" s="17"/>
      <c r="I316" s="17"/>
      <c r="J316" s="18"/>
      <c r="K316" s="18"/>
      <c r="BD316" s="18"/>
    </row>
    <row r="317" spans="1:56" s="14" customFormat="1" x14ac:dyDescent="0.4">
      <c r="A317" s="3">
        <v>289</v>
      </c>
      <c r="B317" s="243"/>
      <c r="C317" s="243"/>
      <c r="D317" s="16"/>
      <c r="E317" s="16"/>
      <c r="F317" s="16"/>
      <c r="G317" s="17"/>
      <c r="H317" s="17"/>
      <c r="I317" s="17"/>
      <c r="J317" s="18"/>
      <c r="K317" s="18"/>
      <c r="BD317" s="18"/>
    </row>
    <row r="318" spans="1:56" s="14" customFormat="1" x14ac:dyDescent="0.4">
      <c r="A318" s="3">
        <v>290</v>
      </c>
      <c r="B318" s="243"/>
      <c r="C318" s="243"/>
      <c r="D318" s="16"/>
      <c r="E318" s="16"/>
      <c r="F318" s="16"/>
      <c r="G318" s="17"/>
      <c r="H318" s="17"/>
      <c r="I318" s="17"/>
      <c r="J318" s="18"/>
      <c r="K318" s="18"/>
      <c r="BD318" s="18"/>
    </row>
    <row r="319" spans="1:56" s="14" customFormat="1" x14ac:dyDescent="0.4">
      <c r="A319" s="3">
        <v>291</v>
      </c>
      <c r="B319" s="243"/>
      <c r="C319" s="243"/>
      <c r="D319" s="16"/>
      <c r="E319" s="16"/>
      <c r="F319" s="16"/>
      <c r="G319" s="17"/>
      <c r="H319" s="17"/>
      <c r="I319" s="17"/>
      <c r="J319" s="18"/>
      <c r="K319" s="18"/>
      <c r="BD319" s="18"/>
    </row>
    <row r="320" spans="1:56" s="14" customFormat="1" x14ac:dyDescent="0.4">
      <c r="A320" s="3">
        <v>292</v>
      </c>
      <c r="B320" s="243"/>
      <c r="C320" s="243"/>
      <c r="D320" s="16"/>
      <c r="E320" s="16"/>
      <c r="F320" s="16"/>
      <c r="G320" s="17"/>
      <c r="H320" s="17"/>
      <c r="I320" s="17"/>
      <c r="J320" s="18"/>
      <c r="K320" s="18"/>
      <c r="BD320" s="18"/>
    </row>
    <row r="321" spans="1:56" s="14" customFormat="1" x14ac:dyDescent="0.4">
      <c r="A321" s="3">
        <v>293</v>
      </c>
      <c r="B321" s="243"/>
      <c r="C321" s="243"/>
      <c r="D321" s="16"/>
      <c r="E321" s="16"/>
      <c r="F321" s="16"/>
      <c r="G321" s="17"/>
      <c r="H321" s="17"/>
      <c r="I321" s="17"/>
      <c r="J321" s="18"/>
      <c r="K321" s="18"/>
      <c r="BD321" s="18"/>
    </row>
    <row r="322" spans="1:56" s="14" customFormat="1" x14ac:dyDescent="0.4">
      <c r="A322" s="3">
        <v>294</v>
      </c>
      <c r="B322" s="243"/>
      <c r="C322" s="243"/>
      <c r="D322" s="16"/>
      <c r="E322" s="16"/>
      <c r="F322" s="16"/>
      <c r="G322" s="17"/>
      <c r="H322" s="17"/>
      <c r="I322" s="17"/>
      <c r="J322" s="18"/>
      <c r="K322" s="18"/>
      <c r="BD322" s="18"/>
    </row>
    <row r="323" spans="1:56" s="14" customFormat="1" x14ac:dyDescent="0.4">
      <c r="A323" s="3">
        <v>295</v>
      </c>
      <c r="B323" s="243"/>
      <c r="C323" s="243"/>
      <c r="D323" s="16"/>
      <c r="E323" s="16"/>
      <c r="F323" s="16"/>
      <c r="G323" s="17"/>
      <c r="H323" s="17"/>
      <c r="I323" s="17"/>
      <c r="J323" s="18"/>
      <c r="K323" s="18"/>
      <c r="BD323" s="18"/>
    </row>
    <row r="324" spans="1:56" s="14" customFormat="1" x14ac:dyDescent="0.4">
      <c r="A324" s="3">
        <v>296</v>
      </c>
      <c r="B324" s="243"/>
      <c r="C324" s="243"/>
      <c r="D324" s="16"/>
      <c r="E324" s="16"/>
      <c r="F324" s="16"/>
      <c r="G324" s="17"/>
      <c r="H324" s="17"/>
      <c r="I324" s="17"/>
      <c r="J324" s="18"/>
      <c r="K324" s="18"/>
      <c r="BD324" s="18"/>
    </row>
    <row r="325" spans="1:56" s="14" customFormat="1" x14ac:dyDescent="0.4">
      <c r="A325" s="3">
        <v>297</v>
      </c>
      <c r="B325" s="243"/>
      <c r="C325" s="243"/>
      <c r="D325" s="16"/>
      <c r="E325" s="16"/>
      <c r="F325" s="16"/>
      <c r="G325" s="17"/>
      <c r="H325" s="17"/>
      <c r="I325" s="17"/>
      <c r="J325" s="18"/>
      <c r="K325" s="18"/>
      <c r="BD325" s="18"/>
    </row>
    <row r="326" spans="1:56" s="14" customFormat="1" x14ac:dyDescent="0.4">
      <c r="A326" s="3">
        <v>298</v>
      </c>
      <c r="B326" s="243"/>
      <c r="C326" s="243"/>
      <c r="D326" s="16"/>
      <c r="E326" s="16"/>
      <c r="F326" s="16"/>
      <c r="G326" s="17"/>
      <c r="H326" s="17"/>
      <c r="I326" s="17"/>
      <c r="J326" s="18"/>
      <c r="K326" s="18"/>
      <c r="BD326" s="18"/>
    </row>
    <row r="327" spans="1:56" s="14" customFormat="1" x14ac:dyDescent="0.4">
      <c r="A327" s="3">
        <v>299</v>
      </c>
      <c r="B327" s="243"/>
      <c r="C327" s="243"/>
      <c r="D327" s="16"/>
      <c r="E327" s="16"/>
      <c r="F327" s="16"/>
      <c r="G327" s="17"/>
      <c r="H327" s="17"/>
      <c r="I327" s="17"/>
      <c r="J327" s="18"/>
      <c r="K327" s="18"/>
      <c r="BD327" s="18"/>
    </row>
    <row r="328" spans="1:56" s="14" customFormat="1" x14ac:dyDescent="0.4">
      <c r="A328" s="3">
        <v>300</v>
      </c>
      <c r="B328" s="243"/>
      <c r="C328" s="243"/>
      <c r="D328" s="16"/>
      <c r="E328" s="16"/>
      <c r="F328" s="16"/>
      <c r="G328" s="17"/>
      <c r="H328" s="17"/>
      <c r="I328" s="17"/>
      <c r="J328" s="18"/>
      <c r="K328" s="18"/>
      <c r="BD328" s="18"/>
    </row>
    <row r="329" spans="1:56" s="14" customFormat="1" x14ac:dyDescent="0.4">
      <c r="A329" s="3">
        <v>301</v>
      </c>
      <c r="B329" s="243"/>
      <c r="C329" s="243"/>
      <c r="D329" s="16"/>
      <c r="E329" s="16"/>
      <c r="F329" s="16"/>
      <c r="G329" s="17"/>
      <c r="H329" s="17"/>
      <c r="I329" s="17"/>
      <c r="J329" s="18"/>
      <c r="K329" s="18"/>
      <c r="BD329" s="18"/>
    </row>
    <row r="330" spans="1:56" s="14" customFormat="1" x14ac:dyDescent="0.4">
      <c r="A330" s="3">
        <v>302</v>
      </c>
      <c r="B330" s="243"/>
      <c r="C330" s="243"/>
      <c r="D330" s="16"/>
      <c r="E330" s="16"/>
      <c r="F330" s="16"/>
      <c r="G330" s="17"/>
      <c r="H330" s="17"/>
      <c r="I330" s="17"/>
      <c r="J330" s="18"/>
      <c r="K330" s="18"/>
      <c r="BD330" s="18"/>
    </row>
    <row r="331" spans="1:56" s="14" customFormat="1" x14ac:dyDescent="0.4">
      <c r="A331" s="3">
        <v>303</v>
      </c>
      <c r="B331" s="243"/>
      <c r="C331" s="243"/>
      <c r="D331" s="16"/>
      <c r="E331" s="16"/>
      <c r="F331" s="16"/>
      <c r="G331" s="17"/>
      <c r="H331" s="17"/>
      <c r="I331" s="17"/>
      <c r="J331" s="18"/>
      <c r="K331" s="18"/>
      <c r="BD331" s="18"/>
    </row>
    <row r="332" spans="1:56" s="14" customFormat="1" x14ac:dyDescent="0.4">
      <c r="A332" s="3">
        <v>304</v>
      </c>
      <c r="B332" s="243"/>
      <c r="C332" s="243"/>
      <c r="D332" s="16"/>
      <c r="E332" s="16"/>
      <c r="F332" s="16"/>
      <c r="G332" s="17"/>
      <c r="H332" s="17"/>
      <c r="I332" s="17"/>
      <c r="J332" s="18"/>
      <c r="K332" s="18"/>
      <c r="BD332" s="18"/>
    </row>
    <row r="333" spans="1:56" s="14" customFormat="1" x14ac:dyDescent="0.4">
      <c r="A333" s="3">
        <v>305</v>
      </c>
      <c r="B333" s="243"/>
      <c r="C333" s="243"/>
      <c r="D333" s="16"/>
      <c r="E333" s="16"/>
      <c r="F333" s="16"/>
      <c r="G333" s="17"/>
      <c r="H333" s="17"/>
      <c r="I333" s="17"/>
      <c r="J333" s="18"/>
      <c r="K333" s="18"/>
      <c r="BD333" s="18"/>
    </row>
    <row r="334" spans="1:56" s="14" customFormat="1" x14ac:dyDescent="0.4">
      <c r="A334" s="3">
        <v>306</v>
      </c>
      <c r="B334" s="243"/>
      <c r="C334" s="243"/>
      <c r="D334" s="16"/>
      <c r="E334" s="16"/>
      <c r="F334" s="16"/>
      <c r="G334" s="17"/>
      <c r="H334" s="17"/>
      <c r="I334" s="17"/>
      <c r="J334" s="18"/>
      <c r="K334" s="18"/>
      <c r="BD334" s="18"/>
    </row>
    <row r="335" spans="1:56" s="14" customFormat="1" x14ac:dyDescent="0.4">
      <c r="A335" s="3">
        <v>307</v>
      </c>
      <c r="B335" s="243"/>
      <c r="C335" s="243"/>
      <c r="D335" s="16"/>
      <c r="E335" s="16"/>
      <c r="F335" s="16"/>
      <c r="G335" s="17"/>
      <c r="H335" s="17"/>
      <c r="I335" s="17"/>
      <c r="J335" s="18"/>
      <c r="K335" s="18"/>
      <c r="BD335" s="18"/>
    </row>
    <row r="336" spans="1:56" s="14" customFormat="1" x14ac:dyDescent="0.4">
      <c r="A336" s="3">
        <v>308</v>
      </c>
      <c r="B336" s="243"/>
      <c r="C336" s="243"/>
      <c r="D336" s="16"/>
      <c r="E336" s="16"/>
      <c r="F336" s="16"/>
      <c r="G336" s="17"/>
      <c r="H336" s="17"/>
      <c r="I336" s="17"/>
      <c r="J336" s="18"/>
      <c r="K336" s="18"/>
      <c r="BD336" s="18"/>
    </row>
    <row r="337" spans="1:56" s="14" customFormat="1" x14ac:dyDescent="0.4">
      <c r="A337" s="3">
        <v>309</v>
      </c>
      <c r="B337" s="243"/>
      <c r="C337" s="243"/>
      <c r="D337" s="16"/>
      <c r="E337" s="16"/>
      <c r="F337" s="16"/>
      <c r="G337" s="17"/>
      <c r="H337" s="17"/>
      <c r="I337" s="17"/>
      <c r="J337" s="18"/>
      <c r="K337" s="18"/>
      <c r="BD337" s="18"/>
    </row>
    <row r="338" spans="1:56" s="14" customFormat="1" x14ac:dyDescent="0.4">
      <c r="A338" s="3">
        <v>310</v>
      </c>
      <c r="B338" s="243"/>
      <c r="C338" s="243"/>
      <c r="D338" s="16"/>
      <c r="E338" s="16"/>
      <c r="F338" s="16"/>
      <c r="G338" s="17"/>
      <c r="H338" s="17"/>
      <c r="I338" s="17"/>
      <c r="J338" s="18"/>
      <c r="K338" s="18"/>
      <c r="BD338" s="18"/>
    </row>
    <row r="339" spans="1:56" s="14" customFormat="1" x14ac:dyDescent="0.4">
      <c r="A339" s="3">
        <v>311</v>
      </c>
      <c r="B339" s="243"/>
      <c r="C339" s="243"/>
      <c r="D339" s="16"/>
      <c r="E339" s="16"/>
      <c r="F339" s="16"/>
      <c r="G339" s="17"/>
      <c r="H339" s="17"/>
      <c r="I339" s="17"/>
      <c r="J339" s="18"/>
      <c r="K339" s="18"/>
      <c r="BD339" s="18"/>
    </row>
    <row r="340" spans="1:56" s="14" customFormat="1" x14ac:dyDescent="0.4">
      <c r="A340" s="3">
        <v>312</v>
      </c>
      <c r="B340" s="243"/>
      <c r="C340" s="243"/>
      <c r="D340" s="16"/>
      <c r="E340" s="16"/>
      <c r="F340" s="16"/>
      <c r="G340" s="17"/>
      <c r="H340" s="17"/>
      <c r="I340" s="17"/>
      <c r="J340" s="18"/>
      <c r="K340" s="18"/>
      <c r="BD340" s="18"/>
    </row>
    <row r="341" spans="1:56" s="14" customFormat="1" x14ac:dyDescent="0.4">
      <c r="A341" s="3">
        <v>313</v>
      </c>
      <c r="B341" s="243"/>
      <c r="C341" s="243"/>
      <c r="D341" s="16"/>
      <c r="E341" s="16"/>
      <c r="F341" s="16"/>
      <c r="G341" s="17"/>
      <c r="H341" s="17"/>
      <c r="I341" s="17"/>
      <c r="J341" s="18"/>
      <c r="K341" s="18"/>
      <c r="BD341" s="18"/>
    </row>
    <row r="342" spans="1:56" s="14" customFormat="1" x14ac:dyDescent="0.4">
      <c r="A342" s="3">
        <v>314</v>
      </c>
      <c r="B342" s="243"/>
      <c r="C342" s="243"/>
      <c r="D342" s="16"/>
      <c r="E342" s="16"/>
      <c r="F342" s="16"/>
      <c r="G342" s="17"/>
      <c r="H342" s="17"/>
      <c r="I342" s="17"/>
      <c r="J342" s="18"/>
      <c r="K342" s="18"/>
      <c r="BD342" s="18"/>
    </row>
    <row r="343" spans="1:56" s="14" customFormat="1" x14ac:dyDescent="0.4">
      <c r="A343" s="3">
        <v>315</v>
      </c>
      <c r="B343" s="243"/>
      <c r="C343" s="243"/>
      <c r="D343" s="16"/>
      <c r="E343" s="16"/>
      <c r="F343" s="16"/>
      <c r="G343" s="17"/>
      <c r="H343" s="17"/>
      <c r="I343" s="17"/>
      <c r="J343" s="18"/>
      <c r="K343" s="18"/>
      <c r="BD343" s="18"/>
    </row>
    <row r="344" spans="1:56" s="14" customFormat="1" x14ac:dyDescent="0.4">
      <c r="A344" s="3">
        <v>316</v>
      </c>
      <c r="B344" s="243"/>
      <c r="C344" s="243"/>
      <c r="D344" s="16"/>
      <c r="E344" s="16"/>
      <c r="F344" s="16"/>
      <c r="G344" s="17"/>
      <c r="H344" s="17"/>
      <c r="I344" s="17"/>
      <c r="J344" s="18"/>
      <c r="K344" s="18"/>
      <c r="BD344" s="18"/>
    </row>
    <row r="345" spans="1:56" s="14" customFormat="1" x14ac:dyDescent="0.4">
      <c r="A345" s="3">
        <v>317</v>
      </c>
      <c r="B345" s="243"/>
      <c r="C345" s="243"/>
      <c r="D345" s="16"/>
      <c r="E345" s="16"/>
      <c r="F345" s="16"/>
      <c r="G345" s="17"/>
      <c r="H345" s="17"/>
      <c r="I345" s="17"/>
      <c r="J345" s="18"/>
      <c r="K345" s="18"/>
      <c r="BD345" s="18"/>
    </row>
    <row r="346" spans="1:56" s="14" customFormat="1" x14ac:dyDescent="0.4">
      <c r="A346" s="3">
        <v>318</v>
      </c>
      <c r="B346" s="243"/>
      <c r="C346" s="243"/>
      <c r="D346" s="16"/>
      <c r="E346" s="16"/>
      <c r="F346" s="16"/>
      <c r="G346" s="17"/>
      <c r="H346" s="17"/>
      <c r="I346" s="17"/>
      <c r="J346" s="18"/>
      <c r="K346" s="18"/>
      <c r="BD346" s="18"/>
    </row>
    <row r="347" spans="1:56" s="14" customFormat="1" x14ac:dyDescent="0.4">
      <c r="A347" s="3">
        <v>319</v>
      </c>
      <c r="B347" s="243"/>
      <c r="C347" s="243"/>
      <c r="D347" s="16"/>
      <c r="E347" s="16"/>
      <c r="F347" s="16"/>
      <c r="G347" s="17"/>
      <c r="H347" s="17"/>
      <c r="I347" s="17"/>
      <c r="J347" s="18"/>
      <c r="K347" s="18"/>
      <c r="BD347" s="18"/>
    </row>
    <row r="348" spans="1:56" s="14" customFormat="1" x14ac:dyDescent="0.4">
      <c r="A348" s="3">
        <v>320</v>
      </c>
      <c r="B348" s="243"/>
      <c r="C348" s="243"/>
      <c r="D348" s="16"/>
      <c r="E348" s="16"/>
      <c r="F348" s="16"/>
      <c r="G348" s="17"/>
      <c r="H348" s="17"/>
      <c r="I348" s="17"/>
      <c r="J348" s="18"/>
      <c r="K348" s="18"/>
      <c r="BD348" s="18"/>
    </row>
    <row r="349" spans="1:56" s="14" customFormat="1" x14ac:dyDescent="0.4">
      <c r="A349" s="3">
        <v>321</v>
      </c>
      <c r="B349" s="243"/>
      <c r="C349" s="243"/>
      <c r="D349" s="16"/>
      <c r="E349" s="16"/>
      <c r="F349" s="16"/>
      <c r="G349" s="17"/>
      <c r="H349" s="17"/>
      <c r="I349" s="17"/>
      <c r="J349" s="18"/>
      <c r="K349" s="18"/>
      <c r="BD349" s="18"/>
    </row>
    <row r="350" spans="1:56" s="14" customFormat="1" x14ac:dyDescent="0.4">
      <c r="A350" s="3">
        <v>322</v>
      </c>
      <c r="B350" s="243"/>
      <c r="C350" s="243"/>
      <c r="D350" s="16"/>
      <c r="E350" s="16"/>
      <c r="F350" s="16"/>
      <c r="G350" s="17"/>
      <c r="H350" s="17"/>
      <c r="I350" s="17"/>
      <c r="J350" s="18"/>
      <c r="K350" s="18"/>
      <c r="BD350" s="18"/>
    </row>
    <row r="351" spans="1:56" s="14" customFormat="1" x14ac:dyDescent="0.4">
      <c r="A351" s="3">
        <v>323</v>
      </c>
      <c r="B351" s="243"/>
      <c r="C351" s="243"/>
      <c r="D351" s="16"/>
      <c r="E351" s="16"/>
      <c r="F351" s="16"/>
      <c r="G351" s="17"/>
      <c r="H351" s="17"/>
      <c r="I351" s="17"/>
      <c r="J351" s="18"/>
      <c r="K351" s="18"/>
      <c r="BD351" s="18"/>
    </row>
    <row r="352" spans="1:56" s="14" customFormat="1" x14ac:dyDescent="0.4">
      <c r="A352" s="3">
        <v>324</v>
      </c>
      <c r="B352" s="243"/>
      <c r="C352" s="243"/>
      <c r="D352" s="16"/>
      <c r="E352" s="16"/>
      <c r="F352" s="16"/>
      <c r="G352" s="17"/>
      <c r="H352" s="17"/>
      <c r="I352" s="17"/>
      <c r="J352" s="18"/>
      <c r="K352" s="18"/>
      <c r="BD352" s="18"/>
    </row>
    <row r="353" spans="1:56" s="14" customFormat="1" x14ac:dyDescent="0.4">
      <c r="A353" s="3">
        <v>325</v>
      </c>
      <c r="B353" s="243"/>
      <c r="C353" s="243"/>
      <c r="D353" s="16"/>
      <c r="E353" s="16"/>
      <c r="F353" s="16"/>
      <c r="G353" s="17"/>
      <c r="H353" s="17"/>
      <c r="I353" s="17"/>
      <c r="J353" s="18"/>
      <c r="K353" s="18"/>
      <c r="BD353" s="18"/>
    </row>
    <row r="354" spans="1:56" s="14" customFormat="1" x14ac:dyDescent="0.4">
      <c r="A354" s="3">
        <v>326</v>
      </c>
      <c r="B354" s="243"/>
      <c r="C354" s="243"/>
      <c r="D354" s="16"/>
      <c r="E354" s="16"/>
      <c r="F354" s="16"/>
      <c r="G354" s="17"/>
      <c r="H354" s="17"/>
      <c r="I354" s="17"/>
      <c r="J354" s="18"/>
      <c r="K354" s="18"/>
      <c r="BD354" s="18"/>
    </row>
    <row r="355" spans="1:56" s="14" customFormat="1" x14ac:dyDescent="0.4">
      <c r="A355" s="3">
        <v>327</v>
      </c>
      <c r="B355" s="243"/>
      <c r="C355" s="243"/>
      <c r="D355" s="16"/>
      <c r="E355" s="16"/>
      <c r="F355" s="16"/>
      <c r="G355" s="17"/>
      <c r="H355" s="17"/>
      <c r="I355" s="17"/>
      <c r="J355" s="18"/>
      <c r="K355" s="18"/>
      <c r="BD355" s="18"/>
    </row>
    <row r="356" spans="1:56" s="14" customFormat="1" x14ac:dyDescent="0.4">
      <c r="A356" s="3">
        <v>328</v>
      </c>
      <c r="B356" s="243"/>
      <c r="C356" s="243"/>
      <c r="D356" s="16"/>
      <c r="E356" s="16"/>
      <c r="F356" s="16"/>
      <c r="G356" s="17"/>
      <c r="H356" s="17"/>
      <c r="I356" s="17"/>
      <c r="J356" s="18"/>
      <c r="K356" s="18"/>
      <c r="BD356" s="18"/>
    </row>
    <row r="357" spans="1:56" s="14" customFormat="1" x14ac:dyDescent="0.4">
      <c r="A357" s="3">
        <v>329</v>
      </c>
      <c r="B357" s="243"/>
      <c r="C357" s="243"/>
      <c r="D357" s="16"/>
      <c r="E357" s="16"/>
      <c r="F357" s="16"/>
      <c r="G357" s="17"/>
      <c r="H357" s="17"/>
      <c r="I357" s="17"/>
      <c r="J357" s="18"/>
      <c r="K357" s="18"/>
      <c r="BD357" s="18"/>
    </row>
    <row r="358" spans="1:56" s="14" customFormat="1" x14ac:dyDescent="0.4">
      <c r="A358" s="3">
        <v>330</v>
      </c>
      <c r="B358" s="243"/>
      <c r="C358" s="243"/>
      <c r="D358" s="16"/>
      <c r="E358" s="16"/>
      <c r="F358" s="16"/>
      <c r="G358" s="17"/>
      <c r="H358" s="17"/>
      <c r="I358" s="17"/>
      <c r="J358" s="18"/>
      <c r="K358" s="18"/>
      <c r="BD358" s="18"/>
    </row>
    <row r="359" spans="1:56" s="14" customFormat="1" x14ac:dyDescent="0.4">
      <c r="A359" s="3">
        <v>331</v>
      </c>
      <c r="B359" s="243"/>
      <c r="C359" s="243"/>
      <c r="D359" s="16"/>
      <c r="E359" s="16"/>
      <c r="F359" s="16"/>
      <c r="G359" s="17"/>
      <c r="H359" s="17"/>
      <c r="I359" s="17"/>
      <c r="J359" s="18"/>
      <c r="K359" s="18"/>
      <c r="BD359" s="18"/>
    </row>
    <row r="360" spans="1:56" s="14" customFormat="1" x14ac:dyDescent="0.4">
      <c r="A360" s="3">
        <v>332</v>
      </c>
      <c r="B360" s="243"/>
      <c r="C360" s="243"/>
      <c r="D360" s="16"/>
      <c r="E360" s="16"/>
      <c r="F360" s="16"/>
      <c r="G360" s="17"/>
      <c r="H360" s="17"/>
      <c r="I360" s="17"/>
      <c r="J360" s="18"/>
      <c r="K360" s="18"/>
      <c r="BD360" s="18"/>
    </row>
    <row r="361" spans="1:56" s="14" customFormat="1" x14ac:dyDescent="0.4">
      <c r="A361" s="3">
        <v>333</v>
      </c>
      <c r="B361" s="243"/>
      <c r="C361" s="243"/>
      <c r="D361" s="16"/>
      <c r="E361" s="16"/>
      <c r="F361" s="16"/>
      <c r="G361" s="17"/>
      <c r="H361" s="17"/>
      <c r="I361" s="17"/>
      <c r="J361" s="18"/>
      <c r="K361" s="18"/>
      <c r="BD361" s="18"/>
    </row>
    <row r="362" spans="1:56" s="14" customFormat="1" x14ac:dyDescent="0.4">
      <c r="A362" s="3">
        <v>334</v>
      </c>
      <c r="B362" s="243"/>
      <c r="C362" s="243"/>
      <c r="D362" s="16"/>
      <c r="E362" s="16"/>
      <c r="F362" s="16"/>
      <c r="G362" s="17"/>
      <c r="H362" s="17"/>
      <c r="I362" s="17"/>
      <c r="J362" s="18"/>
      <c r="K362" s="18"/>
      <c r="BD362" s="18"/>
    </row>
    <row r="363" spans="1:56" s="14" customFormat="1" x14ac:dyDescent="0.4">
      <c r="A363" s="3">
        <v>335</v>
      </c>
      <c r="B363" s="243"/>
      <c r="C363" s="243"/>
      <c r="D363" s="16"/>
      <c r="E363" s="16"/>
      <c r="F363" s="16"/>
      <c r="G363" s="17"/>
      <c r="H363" s="17"/>
      <c r="I363" s="17"/>
      <c r="J363" s="18"/>
      <c r="K363" s="18"/>
      <c r="BD363" s="18"/>
    </row>
    <row r="364" spans="1:56" s="14" customFormat="1" x14ac:dyDescent="0.4">
      <c r="A364" s="3">
        <v>336</v>
      </c>
      <c r="B364" s="243"/>
      <c r="C364" s="243"/>
      <c r="D364" s="16"/>
      <c r="E364" s="16"/>
      <c r="F364" s="16"/>
      <c r="G364" s="17"/>
      <c r="H364" s="17"/>
      <c r="I364" s="17"/>
      <c r="J364" s="18"/>
      <c r="K364" s="18"/>
      <c r="BD364" s="18"/>
    </row>
    <row r="365" spans="1:56" s="14" customFormat="1" x14ac:dyDescent="0.4">
      <c r="A365" s="3">
        <v>337</v>
      </c>
      <c r="B365" s="243"/>
      <c r="C365" s="243"/>
      <c r="D365" s="16"/>
      <c r="E365" s="16"/>
      <c r="F365" s="16"/>
      <c r="G365" s="17"/>
      <c r="H365" s="17"/>
      <c r="I365" s="17"/>
      <c r="J365" s="18"/>
      <c r="K365" s="18"/>
      <c r="BD365" s="18"/>
    </row>
    <row r="366" spans="1:56" s="14" customFormat="1" x14ac:dyDescent="0.4">
      <c r="A366" s="3">
        <v>338</v>
      </c>
      <c r="B366" s="243"/>
      <c r="C366" s="243"/>
      <c r="D366" s="16"/>
      <c r="E366" s="16"/>
      <c r="F366" s="16"/>
      <c r="G366" s="17"/>
      <c r="H366" s="17"/>
      <c r="I366" s="17"/>
      <c r="J366" s="18"/>
      <c r="K366" s="18"/>
      <c r="BD366" s="18"/>
    </row>
    <row r="367" spans="1:56" s="14" customFormat="1" x14ac:dyDescent="0.4">
      <c r="A367" s="3">
        <v>339</v>
      </c>
      <c r="B367" s="243"/>
      <c r="C367" s="243"/>
      <c r="D367" s="16"/>
      <c r="E367" s="16"/>
      <c r="F367" s="16"/>
      <c r="G367" s="17"/>
      <c r="H367" s="17"/>
      <c r="I367" s="17"/>
      <c r="J367" s="18"/>
      <c r="K367" s="18"/>
      <c r="BD367" s="18"/>
    </row>
    <row r="368" spans="1:56" s="14" customFormat="1" x14ac:dyDescent="0.4">
      <c r="A368" s="3">
        <v>340</v>
      </c>
      <c r="B368" s="243"/>
      <c r="C368" s="243"/>
      <c r="D368" s="16"/>
      <c r="E368" s="16"/>
      <c r="F368" s="16"/>
      <c r="G368" s="17"/>
      <c r="H368" s="17"/>
      <c r="I368" s="17"/>
      <c r="J368" s="18"/>
      <c r="K368" s="18"/>
      <c r="BD368" s="18"/>
    </row>
    <row r="369" spans="1:56" s="14" customFormat="1" x14ac:dyDescent="0.4">
      <c r="A369" s="3">
        <v>341</v>
      </c>
      <c r="B369" s="243"/>
      <c r="C369" s="243"/>
      <c r="D369" s="16"/>
      <c r="E369" s="16"/>
      <c r="F369" s="16"/>
      <c r="G369" s="17"/>
      <c r="H369" s="17"/>
      <c r="I369" s="17"/>
      <c r="J369" s="18"/>
      <c r="K369" s="18"/>
      <c r="BD369" s="18"/>
    </row>
    <row r="370" spans="1:56" s="14" customFormat="1" x14ac:dyDescent="0.4">
      <c r="A370" s="3">
        <v>342</v>
      </c>
      <c r="B370" s="243"/>
      <c r="C370" s="243"/>
      <c r="D370" s="16"/>
      <c r="E370" s="16"/>
      <c r="F370" s="16"/>
      <c r="G370" s="17"/>
      <c r="H370" s="17"/>
      <c r="I370" s="17"/>
      <c r="J370" s="18"/>
      <c r="K370" s="18"/>
      <c r="BD370" s="18"/>
    </row>
    <row r="371" spans="1:56" s="14" customFormat="1" x14ac:dyDescent="0.4">
      <c r="A371" s="3">
        <v>343</v>
      </c>
      <c r="B371" s="243"/>
      <c r="C371" s="243"/>
      <c r="D371" s="16"/>
      <c r="E371" s="16"/>
      <c r="F371" s="16"/>
      <c r="G371" s="17"/>
      <c r="H371" s="17"/>
      <c r="I371" s="17"/>
      <c r="J371" s="18"/>
      <c r="K371" s="18"/>
      <c r="BD371" s="18"/>
    </row>
    <row r="372" spans="1:56" s="14" customFormat="1" x14ac:dyDescent="0.4">
      <c r="A372" s="3">
        <v>344</v>
      </c>
      <c r="B372" s="243"/>
      <c r="C372" s="243"/>
      <c r="D372" s="16"/>
      <c r="E372" s="16"/>
      <c r="F372" s="16"/>
      <c r="G372" s="17"/>
      <c r="H372" s="17"/>
      <c r="I372" s="17"/>
      <c r="J372" s="18"/>
      <c r="K372" s="18"/>
      <c r="BD372" s="18"/>
    </row>
    <row r="373" spans="1:56" s="14" customFormat="1" x14ac:dyDescent="0.4">
      <c r="A373" s="3">
        <v>345</v>
      </c>
      <c r="B373" s="243"/>
      <c r="C373" s="243"/>
      <c r="D373" s="16"/>
      <c r="E373" s="16"/>
      <c r="F373" s="16"/>
      <c r="G373" s="17"/>
      <c r="H373" s="17"/>
      <c r="I373" s="17"/>
      <c r="J373" s="18"/>
      <c r="K373" s="18"/>
      <c r="BD373" s="18"/>
    </row>
    <row r="374" spans="1:56" s="14" customFormat="1" x14ac:dyDescent="0.4">
      <c r="A374" s="3">
        <v>346</v>
      </c>
      <c r="B374" s="243"/>
      <c r="C374" s="243"/>
      <c r="D374" s="16"/>
      <c r="E374" s="16"/>
      <c r="F374" s="16"/>
      <c r="G374" s="17"/>
      <c r="H374" s="17"/>
      <c r="I374" s="17"/>
      <c r="J374" s="18"/>
      <c r="K374" s="18"/>
      <c r="BD374" s="18"/>
    </row>
    <row r="375" spans="1:56" s="14" customFormat="1" x14ac:dyDescent="0.4">
      <c r="A375" s="3">
        <v>347</v>
      </c>
      <c r="B375" s="243"/>
      <c r="C375" s="243"/>
      <c r="D375" s="16"/>
      <c r="E375" s="16"/>
      <c r="F375" s="16"/>
      <c r="G375" s="17"/>
      <c r="H375" s="17"/>
      <c r="I375" s="17"/>
      <c r="J375" s="18"/>
      <c r="K375" s="18"/>
      <c r="BD375" s="18"/>
    </row>
    <row r="376" spans="1:56" s="14" customFormat="1" x14ac:dyDescent="0.4">
      <c r="A376" s="3">
        <v>348</v>
      </c>
      <c r="B376" s="243"/>
      <c r="C376" s="243"/>
      <c r="D376" s="16"/>
      <c r="E376" s="16"/>
      <c r="F376" s="16"/>
      <c r="G376" s="17"/>
      <c r="H376" s="17"/>
      <c r="I376" s="17"/>
      <c r="J376" s="18"/>
      <c r="K376" s="18"/>
      <c r="BD376" s="18"/>
    </row>
    <row r="377" spans="1:56" s="14" customFormat="1" x14ac:dyDescent="0.4">
      <c r="A377" s="3">
        <v>349</v>
      </c>
      <c r="B377" s="243"/>
      <c r="C377" s="243"/>
      <c r="D377" s="16"/>
      <c r="E377" s="16"/>
      <c r="F377" s="16"/>
      <c r="G377" s="17"/>
      <c r="H377" s="17"/>
      <c r="I377" s="17"/>
      <c r="J377" s="18"/>
      <c r="K377" s="18"/>
      <c r="BD377" s="18"/>
    </row>
    <row r="378" spans="1:56" s="14" customFormat="1" x14ac:dyDescent="0.4">
      <c r="A378" s="3">
        <v>350</v>
      </c>
      <c r="B378" s="243"/>
      <c r="C378" s="243"/>
      <c r="D378" s="16"/>
      <c r="E378" s="16"/>
      <c r="F378" s="16"/>
      <c r="G378" s="17"/>
      <c r="H378" s="17"/>
      <c r="I378" s="17"/>
      <c r="J378" s="18"/>
      <c r="K378" s="18"/>
      <c r="BD378" s="18"/>
    </row>
    <row r="379" spans="1:56" s="14" customFormat="1" x14ac:dyDescent="0.4">
      <c r="A379" s="3">
        <v>351</v>
      </c>
      <c r="B379" s="243"/>
      <c r="C379" s="243"/>
      <c r="D379" s="16"/>
      <c r="E379" s="16"/>
      <c r="F379" s="16"/>
      <c r="G379" s="17"/>
      <c r="H379" s="17"/>
      <c r="I379" s="17"/>
      <c r="J379" s="18"/>
      <c r="K379" s="18"/>
      <c r="BD379" s="18"/>
    </row>
    <row r="380" spans="1:56" s="14" customFormat="1" x14ac:dyDescent="0.4">
      <c r="A380" s="3">
        <v>352</v>
      </c>
      <c r="B380" s="243"/>
      <c r="C380" s="243"/>
      <c r="D380" s="16"/>
      <c r="E380" s="16"/>
      <c r="F380" s="16"/>
      <c r="G380" s="17"/>
      <c r="H380" s="17"/>
      <c r="I380" s="17"/>
      <c r="J380" s="18"/>
      <c r="K380" s="18"/>
      <c r="BD380" s="18"/>
    </row>
    <row r="381" spans="1:56" s="14" customFormat="1" x14ac:dyDescent="0.4">
      <c r="A381" s="3">
        <v>353</v>
      </c>
      <c r="B381" s="243"/>
      <c r="C381" s="243"/>
      <c r="D381" s="16"/>
      <c r="E381" s="16"/>
      <c r="F381" s="16"/>
      <c r="G381" s="17"/>
      <c r="H381" s="17"/>
      <c r="I381" s="17"/>
      <c r="J381" s="18"/>
      <c r="K381" s="18"/>
      <c r="BD381" s="18"/>
    </row>
    <row r="382" spans="1:56" s="14" customFormat="1" x14ac:dyDescent="0.4">
      <c r="A382" s="3">
        <v>354</v>
      </c>
      <c r="B382" s="243"/>
      <c r="C382" s="243"/>
      <c r="D382" s="16"/>
      <c r="E382" s="16"/>
      <c r="F382" s="16"/>
      <c r="G382" s="17"/>
      <c r="H382" s="17"/>
      <c r="I382" s="17"/>
      <c r="J382" s="18"/>
      <c r="K382" s="18"/>
      <c r="BD382" s="18"/>
    </row>
    <row r="383" spans="1:56" s="14" customFormat="1" x14ac:dyDescent="0.4">
      <c r="A383" s="3">
        <v>355</v>
      </c>
      <c r="B383" s="243"/>
      <c r="C383" s="243"/>
      <c r="D383" s="16"/>
      <c r="E383" s="16"/>
      <c r="F383" s="16"/>
      <c r="G383" s="17"/>
      <c r="H383" s="17"/>
      <c r="I383" s="17"/>
      <c r="J383" s="18"/>
      <c r="K383" s="18"/>
      <c r="BD383" s="18"/>
    </row>
    <row r="384" spans="1:56" s="14" customFormat="1" x14ac:dyDescent="0.4">
      <c r="A384" s="3">
        <v>356</v>
      </c>
      <c r="B384" s="243"/>
      <c r="C384" s="243"/>
      <c r="D384" s="16"/>
      <c r="E384" s="16"/>
      <c r="F384" s="16"/>
      <c r="G384" s="17"/>
      <c r="H384" s="17"/>
      <c r="I384" s="17"/>
      <c r="J384" s="18"/>
      <c r="K384" s="18"/>
      <c r="BD384" s="18"/>
    </row>
    <row r="385" spans="1:56" s="14" customFormat="1" x14ac:dyDescent="0.4">
      <c r="A385" s="3">
        <v>357</v>
      </c>
      <c r="B385" s="243"/>
      <c r="C385" s="243"/>
      <c r="D385" s="16"/>
      <c r="E385" s="16"/>
      <c r="F385" s="16"/>
      <c r="G385" s="17"/>
      <c r="H385" s="17"/>
      <c r="I385" s="17"/>
      <c r="J385" s="18"/>
      <c r="K385" s="18"/>
      <c r="BD385" s="18"/>
    </row>
    <row r="386" spans="1:56" s="14" customFormat="1" x14ac:dyDescent="0.4">
      <c r="A386" s="3">
        <v>358</v>
      </c>
      <c r="B386" s="243"/>
      <c r="C386" s="243"/>
      <c r="D386" s="16"/>
      <c r="E386" s="16"/>
      <c r="F386" s="16"/>
      <c r="G386" s="17"/>
      <c r="H386" s="17"/>
      <c r="I386" s="17"/>
      <c r="J386" s="18"/>
      <c r="K386" s="18"/>
      <c r="BD386" s="18"/>
    </row>
    <row r="387" spans="1:56" s="14" customFormat="1" x14ac:dyDescent="0.4">
      <c r="A387" s="3">
        <v>359</v>
      </c>
      <c r="B387" s="243"/>
      <c r="C387" s="243"/>
      <c r="D387" s="16"/>
      <c r="E387" s="16"/>
      <c r="F387" s="16"/>
      <c r="G387" s="17"/>
      <c r="H387" s="17"/>
      <c r="I387" s="17"/>
      <c r="J387" s="18"/>
      <c r="K387" s="18"/>
      <c r="BD387" s="18"/>
    </row>
    <row r="388" spans="1:56" s="14" customFormat="1" x14ac:dyDescent="0.4">
      <c r="A388" s="3">
        <v>360</v>
      </c>
      <c r="B388" s="243"/>
      <c r="C388" s="243"/>
      <c r="D388" s="16"/>
      <c r="E388" s="16"/>
      <c r="F388" s="16"/>
      <c r="G388" s="17"/>
      <c r="H388" s="17"/>
      <c r="I388" s="17"/>
      <c r="J388" s="18"/>
      <c r="K388" s="18"/>
      <c r="BD388" s="18"/>
    </row>
    <row r="389" spans="1:56" s="14" customFormat="1" x14ac:dyDescent="0.4">
      <c r="A389" s="3">
        <v>361</v>
      </c>
      <c r="B389" s="243"/>
      <c r="C389" s="243"/>
      <c r="D389" s="16"/>
      <c r="E389" s="16"/>
      <c r="F389" s="16"/>
      <c r="G389" s="17"/>
      <c r="H389" s="17"/>
      <c r="I389" s="17"/>
      <c r="J389" s="18"/>
      <c r="K389" s="18"/>
      <c r="BD389" s="18"/>
    </row>
    <row r="390" spans="1:56" s="14" customFormat="1" x14ac:dyDescent="0.4">
      <c r="A390" s="3">
        <v>362</v>
      </c>
      <c r="B390" s="243"/>
      <c r="C390" s="243"/>
      <c r="D390" s="16"/>
      <c r="E390" s="16"/>
      <c r="F390" s="16"/>
      <c r="G390" s="17"/>
      <c r="H390" s="17"/>
      <c r="I390" s="17"/>
      <c r="J390" s="18"/>
      <c r="K390" s="18"/>
      <c r="BD390" s="18"/>
    </row>
    <row r="391" spans="1:56" s="14" customFormat="1" x14ac:dyDescent="0.4">
      <c r="A391" s="3">
        <v>363</v>
      </c>
      <c r="B391" s="243"/>
      <c r="C391" s="243"/>
      <c r="D391" s="16"/>
      <c r="E391" s="16"/>
      <c r="F391" s="16"/>
      <c r="G391" s="17"/>
      <c r="H391" s="17"/>
      <c r="I391" s="17"/>
      <c r="J391" s="18"/>
      <c r="K391" s="18"/>
      <c r="BD391" s="18"/>
    </row>
    <row r="392" spans="1:56" s="14" customFormat="1" x14ac:dyDescent="0.4">
      <c r="A392" s="3">
        <v>364</v>
      </c>
      <c r="B392" s="243"/>
      <c r="C392" s="243"/>
      <c r="D392" s="16"/>
      <c r="E392" s="16"/>
      <c r="F392" s="16"/>
      <c r="G392" s="17"/>
      <c r="H392" s="17"/>
      <c r="I392" s="17"/>
      <c r="J392" s="18"/>
      <c r="K392" s="18"/>
      <c r="BD392" s="18"/>
    </row>
    <row r="393" spans="1:56" s="14" customFormat="1" x14ac:dyDescent="0.4">
      <c r="A393" s="3">
        <v>365</v>
      </c>
      <c r="B393" s="243"/>
      <c r="C393" s="243"/>
      <c r="D393" s="16"/>
      <c r="E393" s="16"/>
      <c r="F393" s="16"/>
      <c r="G393" s="17"/>
      <c r="H393" s="17"/>
      <c r="I393" s="17"/>
      <c r="J393" s="18"/>
      <c r="K393" s="18"/>
      <c r="BD393" s="18"/>
    </row>
    <row r="394" spans="1:56" s="14" customFormat="1" x14ac:dyDescent="0.4">
      <c r="A394" s="3">
        <v>366</v>
      </c>
      <c r="B394" s="243"/>
      <c r="C394" s="243"/>
      <c r="D394" s="16"/>
      <c r="E394" s="16"/>
      <c r="F394" s="16"/>
      <c r="G394" s="17"/>
      <c r="H394" s="17"/>
      <c r="I394" s="17"/>
      <c r="J394" s="18"/>
      <c r="K394" s="18"/>
      <c r="BD394" s="18"/>
    </row>
    <row r="395" spans="1:56" s="14" customFormat="1" x14ac:dyDescent="0.4">
      <c r="A395" s="3">
        <v>367</v>
      </c>
      <c r="B395" s="243"/>
      <c r="C395" s="243"/>
      <c r="D395" s="16"/>
      <c r="E395" s="16"/>
      <c r="F395" s="16"/>
      <c r="G395" s="17"/>
      <c r="H395" s="17"/>
      <c r="I395" s="17"/>
      <c r="J395" s="18"/>
      <c r="K395" s="18"/>
      <c r="BD395" s="18"/>
    </row>
    <row r="396" spans="1:56" s="14" customFormat="1" x14ac:dyDescent="0.4">
      <c r="A396" s="3">
        <v>368</v>
      </c>
      <c r="B396" s="243"/>
      <c r="C396" s="243"/>
      <c r="D396" s="16"/>
      <c r="E396" s="16"/>
      <c r="F396" s="16"/>
      <c r="G396" s="17"/>
      <c r="H396" s="17"/>
      <c r="I396" s="17"/>
      <c r="J396" s="18"/>
      <c r="K396" s="18"/>
      <c r="BD396" s="18"/>
    </row>
    <row r="397" spans="1:56" s="14" customFormat="1" x14ac:dyDescent="0.4">
      <c r="A397" s="3">
        <v>369</v>
      </c>
      <c r="B397" s="243"/>
      <c r="C397" s="243"/>
      <c r="D397" s="16"/>
      <c r="E397" s="16"/>
      <c r="F397" s="16"/>
      <c r="G397" s="17"/>
      <c r="H397" s="17"/>
      <c r="I397" s="17"/>
      <c r="J397" s="18"/>
      <c r="K397" s="18"/>
      <c r="BD397" s="18"/>
    </row>
    <row r="398" spans="1:56" s="14" customFormat="1" x14ac:dyDescent="0.4">
      <c r="A398" s="3">
        <v>370</v>
      </c>
      <c r="B398" s="243"/>
      <c r="C398" s="243"/>
      <c r="D398" s="16"/>
      <c r="E398" s="16"/>
      <c r="F398" s="16"/>
      <c r="G398" s="17"/>
      <c r="H398" s="17"/>
      <c r="I398" s="17"/>
      <c r="J398" s="18"/>
      <c r="K398" s="18"/>
      <c r="BD398" s="18"/>
    </row>
    <row r="399" spans="1:56" s="14" customFormat="1" x14ac:dyDescent="0.4">
      <c r="A399" s="3">
        <v>371</v>
      </c>
      <c r="B399" s="243"/>
      <c r="C399" s="243"/>
      <c r="D399" s="16"/>
      <c r="E399" s="16"/>
      <c r="F399" s="16"/>
      <c r="G399" s="17"/>
      <c r="H399" s="17"/>
      <c r="I399" s="17"/>
      <c r="J399" s="18"/>
      <c r="K399" s="18"/>
      <c r="BD399" s="18"/>
    </row>
    <row r="400" spans="1:56" s="14" customFormat="1" x14ac:dyDescent="0.4">
      <c r="A400" s="3">
        <v>372</v>
      </c>
      <c r="B400" s="243"/>
      <c r="C400" s="243"/>
      <c r="D400" s="16"/>
      <c r="E400" s="16"/>
      <c r="F400" s="16"/>
      <c r="G400" s="17"/>
      <c r="H400" s="17"/>
      <c r="I400" s="17"/>
      <c r="J400" s="18"/>
      <c r="K400" s="18"/>
      <c r="BD400" s="18"/>
    </row>
    <row r="401" spans="1:56" s="14" customFormat="1" x14ac:dyDescent="0.4">
      <c r="A401" s="3">
        <v>373</v>
      </c>
      <c r="B401" s="243"/>
      <c r="C401" s="243"/>
      <c r="D401" s="16"/>
      <c r="E401" s="16"/>
      <c r="F401" s="16"/>
      <c r="G401" s="17"/>
      <c r="H401" s="17"/>
      <c r="I401" s="17"/>
      <c r="J401" s="18"/>
      <c r="K401" s="18"/>
      <c r="BD401" s="18"/>
    </row>
    <row r="402" spans="1:56" s="14" customFormat="1" x14ac:dyDescent="0.4">
      <c r="A402" s="3">
        <v>374</v>
      </c>
      <c r="B402" s="243"/>
      <c r="C402" s="243"/>
      <c r="D402" s="16"/>
      <c r="E402" s="16"/>
      <c r="F402" s="16"/>
      <c r="G402" s="17"/>
      <c r="H402" s="17"/>
      <c r="I402" s="17"/>
      <c r="J402" s="18"/>
      <c r="K402" s="18"/>
      <c r="BD402" s="18"/>
    </row>
    <row r="403" spans="1:56" s="14" customFormat="1" x14ac:dyDescent="0.4">
      <c r="A403" s="3">
        <v>375</v>
      </c>
      <c r="B403" s="243"/>
      <c r="C403" s="243"/>
      <c r="D403" s="16"/>
      <c r="E403" s="16"/>
      <c r="F403" s="16"/>
      <c r="G403" s="17"/>
      <c r="H403" s="17"/>
      <c r="I403" s="17"/>
      <c r="J403" s="18"/>
      <c r="K403" s="18"/>
      <c r="BD403" s="18"/>
    </row>
    <row r="404" spans="1:56" s="14" customFormat="1" x14ac:dyDescent="0.4">
      <c r="A404" s="3">
        <v>376</v>
      </c>
      <c r="B404" s="243"/>
      <c r="C404" s="243"/>
      <c r="D404" s="16"/>
      <c r="E404" s="16"/>
      <c r="F404" s="16"/>
      <c r="G404" s="17"/>
      <c r="H404" s="17"/>
      <c r="I404" s="17"/>
      <c r="J404" s="18"/>
      <c r="K404" s="18"/>
      <c r="BD404" s="18"/>
    </row>
    <row r="405" spans="1:56" s="14" customFormat="1" x14ac:dyDescent="0.4">
      <c r="A405" s="3">
        <v>377</v>
      </c>
      <c r="B405" s="243"/>
      <c r="C405" s="243"/>
      <c r="D405" s="16"/>
      <c r="E405" s="16"/>
      <c r="F405" s="16"/>
      <c r="G405" s="17"/>
      <c r="H405" s="17"/>
      <c r="I405" s="17"/>
      <c r="J405" s="18"/>
      <c r="K405" s="18"/>
      <c r="BD405" s="18"/>
    </row>
    <row r="406" spans="1:56" s="14" customFormat="1" x14ac:dyDescent="0.4">
      <c r="A406" s="3">
        <v>378</v>
      </c>
      <c r="B406" s="243"/>
      <c r="C406" s="243"/>
      <c r="D406" s="16"/>
      <c r="E406" s="16"/>
      <c r="F406" s="16"/>
      <c r="G406" s="17"/>
      <c r="H406" s="17"/>
      <c r="I406" s="17"/>
      <c r="J406" s="18"/>
      <c r="K406" s="18"/>
      <c r="BD406" s="18"/>
    </row>
    <row r="407" spans="1:56" s="14" customFormat="1" x14ac:dyDescent="0.4">
      <c r="A407" s="3">
        <v>379</v>
      </c>
      <c r="B407" s="243"/>
      <c r="C407" s="243"/>
      <c r="D407" s="16"/>
      <c r="E407" s="16"/>
      <c r="F407" s="16"/>
      <c r="G407" s="17"/>
      <c r="H407" s="17"/>
      <c r="I407" s="17"/>
      <c r="J407" s="18"/>
      <c r="K407" s="18"/>
      <c r="BD407" s="18"/>
    </row>
    <row r="408" spans="1:56" s="14" customFormat="1" x14ac:dyDescent="0.4">
      <c r="A408" s="3">
        <v>380</v>
      </c>
      <c r="B408" s="243"/>
      <c r="C408" s="243"/>
      <c r="D408" s="16"/>
      <c r="E408" s="16"/>
      <c r="F408" s="16"/>
      <c r="G408" s="17"/>
      <c r="H408" s="17"/>
      <c r="I408" s="17"/>
      <c r="J408" s="18"/>
      <c r="K408" s="18"/>
      <c r="BD408" s="18"/>
    </row>
    <row r="409" spans="1:56" s="14" customFormat="1" x14ac:dyDescent="0.4">
      <c r="A409" s="3">
        <v>381</v>
      </c>
      <c r="B409" s="243"/>
      <c r="C409" s="243"/>
      <c r="D409" s="16"/>
      <c r="E409" s="16"/>
      <c r="F409" s="16"/>
      <c r="G409" s="17"/>
      <c r="H409" s="17"/>
      <c r="I409" s="17"/>
      <c r="J409" s="18"/>
      <c r="K409" s="18"/>
      <c r="BD409" s="18"/>
    </row>
    <row r="410" spans="1:56" s="14" customFormat="1" x14ac:dyDescent="0.4">
      <c r="A410" s="3">
        <v>382</v>
      </c>
      <c r="B410" s="243"/>
      <c r="C410" s="243"/>
      <c r="D410" s="16"/>
      <c r="E410" s="16"/>
      <c r="F410" s="16"/>
      <c r="G410" s="17"/>
      <c r="H410" s="17"/>
      <c r="I410" s="17"/>
      <c r="J410" s="18"/>
      <c r="K410" s="18"/>
      <c r="BD410" s="18"/>
    </row>
    <row r="411" spans="1:56" s="14" customFormat="1" x14ac:dyDescent="0.4">
      <c r="A411" s="3">
        <v>383</v>
      </c>
      <c r="B411" s="243"/>
      <c r="C411" s="243"/>
      <c r="D411" s="16"/>
      <c r="E411" s="16"/>
      <c r="F411" s="16"/>
      <c r="G411" s="17"/>
      <c r="H411" s="17"/>
      <c r="I411" s="17"/>
      <c r="J411" s="18"/>
      <c r="K411" s="18"/>
      <c r="BD411" s="18"/>
    </row>
    <row r="412" spans="1:56" s="14" customFormat="1" x14ac:dyDescent="0.4">
      <c r="A412" s="3">
        <v>384</v>
      </c>
      <c r="B412" s="243"/>
      <c r="C412" s="243"/>
      <c r="D412" s="16"/>
      <c r="E412" s="16"/>
      <c r="F412" s="16"/>
      <c r="G412" s="17"/>
      <c r="H412" s="17"/>
      <c r="I412" s="17"/>
      <c r="J412" s="18"/>
      <c r="K412" s="18"/>
      <c r="BD412" s="18"/>
    </row>
    <row r="413" spans="1:56" s="14" customFormat="1" x14ac:dyDescent="0.4">
      <c r="A413" s="3">
        <v>385</v>
      </c>
      <c r="B413" s="243"/>
      <c r="C413" s="243"/>
      <c r="D413" s="16"/>
      <c r="E413" s="16"/>
      <c r="F413" s="16"/>
      <c r="G413" s="17"/>
      <c r="H413" s="17"/>
      <c r="I413" s="17"/>
      <c r="J413" s="18"/>
      <c r="K413" s="18"/>
      <c r="BD413" s="18"/>
    </row>
    <row r="414" spans="1:56" s="14" customFormat="1" x14ac:dyDescent="0.4">
      <c r="A414" s="3">
        <v>386</v>
      </c>
      <c r="B414" s="243"/>
      <c r="C414" s="243"/>
      <c r="D414" s="16"/>
      <c r="E414" s="16"/>
      <c r="F414" s="16"/>
      <c r="G414" s="17"/>
      <c r="H414" s="17"/>
      <c r="I414" s="17"/>
      <c r="J414" s="18"/>
      <c r="K414" s="18"/>
      <c r="BD414" s="18"/>
    </row>
    <row r="415" spans="1:56" s="14" customFormat="1" x14ac:dyDescent="0.4">
      <c r="A415" s="3">
        <v>387</v>
      </c>
      <c r="B415" s="243"/>
      <c r="C415" s="243"/>
      <c r="D415" s="16"/>
      <c r="E415" s="16"/>
      <c r="F415" s="16"/>
      <c r="G415" s="17"/>
      <c r="H415" s="17"/>
      <c r="I415" s="17"/>
      <c r="J415" s="18"/>
      <c r="K415" s="18"/>
      <c r="BD415" s="18"/>
    </row>
    <row r="416" spans="1:56" s="14" customFormat="1" x14ac:dyDescent="0.4">
      <c r="A416" s="3">
        <v>388</v>
      </c>
      <c r="B416" s="243"/>
      <c r="C416" s="243"/>
      <c r="D416" s="16"/>
      <c r="E416" s="16"/>
      <c r="F416" s="16"/>
      <c r="G416" s="17"/>
      <c r="H416" s="17"/>
      <c r="I416" s="17"/>
      <c r="J416" s="18"/>
      <c r="K416" s="18"/>
      <c r="BD416" s="18"/>
    </row>
    <row r="417" spans="1:56" s="14" customFormat="1" x14ac:dyDescent="0.4">
      <c r="A417" s="3">
        <v>389</v>
      </c>
      <c r="B417" s="243"/>
      <c r="C417" s="243"/>
      <c r="D417" s="16"/>
      <c r="E417" s="16"/>
      <c r="F417" s="16"/>
      <c r="G417" s="17"/>
      <c r="H417" s="17"/>
      <c r="I417" s="17"/>
      <c r="J417" s="18"/>
      <c r="K417" s="18"/>
      <c r="BD417" s="18"/>
    </row>
    <row r="418" spans="1:56" s="14" customFormat="1" x14ac:dyDescent="0.4">
      <c r="A418" s="3">
        <v>390</v>
      </c>
      <c r="B418" s="243"/>
      <c r="C418" s="243"/>
      <c r="D418" s="16"/>
      <c r="E418" s="16"/>
      <c r="F418" s="16"/>
      <c r="G418" s="17"/>
      <c r="H418" s="17"/>
      <c r="I418" s="17"/>
      <c r="J418" s="18"/>
      <c r="K418" s="18"/>
      <c r="BD418" s="18"/>
    </row>
    <row r="419" spans="1:56" s="14" customFormat="1" x14ac:dyDescent="0.4">
      <c r="A419" s="3">
        <v>391</v>
      </c>
      <c r="B419" s="243"/>
      <c r="C419" s="243"/>
      <c r="D419" s="16"/>
      <c r="E419" s="16"/>
      <c r="F419" s="16"/>
      <c r="G419" s="17"/>
      <c r="H419" s="17"/>
      <c r="I419" s="17"/>
      <c r="J419" s="18"/>
      <c r="K419" s="18"/>
      <c r="BD419" s="18"/>
    </row>
    <row r="420" spans="1:56" s="14" customFormat="1" x14ac:dyDescent="0.4">
      <c r="A420" s="3">
        <v>392</v>
      </c>
      <c r="B420" s="243"/>
      <c r="C420" s="243"/>
      <c r="D420" s="16"/>
      <c r="E420" s="16"/>
      <c r="F420" s="16"/>
      <c r="G420" s="17"/>
      <c r="H420" s="17"/>
      <c r="I420" s="17"/>
      <c r="J420" s="18"/>
      <c r="K420" s="18"/>
      <c r="BD420" s="18"/>
    </row>
    <row r="421" spans="1:56" s="14" customFormat="1" x14ac:dyDescent="0.4">
      <c r="A421" s="3">
        <v>393</v>
      </c>
      <c r="B421" s="243"/>
      <c r="C421" s="243"/>
      <c r="D421" s="16"/>
      <c r="E421" s="16"/>
      <c r="F421" s="16"/>
      <c r="G421" s="17"/>
      <c r="H421" s="17"/>
      <c r="I421" s="17"/>
      <c r="J421" s="18"/>
      <c r="K421" s="18"/>
      <c r="BD421" s="18"/>
    </row>
    <row r="422" spans="1:56" s="14" customFormat="1" x14ac:dyDescent="0.4">
      <c r="A422" s="3">
        <v>394</v>
      </c>
      <c r="B422" s="243"/>
      <c r="C422" s="243"/>
      <c r="D422" s="16"/>
      <c r="E422" s="16"/>
      <c r="F422" s="16"/>
      <c r="G422" s="17"/>
      <c r="H422" s="17"/>
      <c r="I422" s="17"/>
      <c r="J422" s="18"/>
      <c r="K422" s="18"/>
      <c r="BD422" s="18"/>
    </row>
    <row r="423" spans="1:56" s="14" customFormat="1" x14ac:dyDescent="0.4">
      <c r="A423" s="3">
        <v>395</v>
      </c>
      <c r="B423" s="243"/>
      <c r="C423" s="243"/>
      <c r="D423" s="16"/>
      <c r="E423" s="16"/>
      <c r="F423" s="16"/>
      <c r="G423" s="17"/>
      <c r="H423" s="17"/>
      <c r="I423" s="17"/>
      <c r="J423" s="18"/>
      <c r="K423" s="18"/>
      <c r="BD423" s="18"/>
    </row>
    <row r="424" spans="1:56" s="14" customFormat="1" x14ac:dyDescent="0.4">
      <c r="A424" s="3">
        <v>396</v>
      </c>
      <c r="B424" s="243"/>
      <c r="C424" s="243"/>
      <c r="D424" s="16"/>
      <c r="E424" s="16"/>
      <c r="F424" s="16"/>
      <c r="G424" s="17"/>
      <c r="H424" s="17"/>
      <c r="I424" s="17"/>
      <c r="J424" s="18"/>
      <c r="K424" s="18"/>
      <c r="BD424" s="18"/>
    </row>
    <row r="425" spans="1:56" s="14" customFormat="1" x14ac:dyDescent="0.4">
      <c r="A425" s="3">
        <v>397</v>
      </c>
      <c r="B425" s="243"/>
      <c r="C425" s="243"/>
      <c r="D425" s="16"/>
      <c r="E425" s="16"/>
      <c r="F425" s="16"/>
      <c r="G425" s="17"/>
      <c r="H425" s="17"/>
      <c r="I425" s="17"/>
      <c r="J425" s="18"/>
      <c r="K425" s="18"/>
      <c r="BD425" s="18"/>
    </row>
    <row r="426" spans="1:56" s="14" customFormat="1" x14ac:dyDescent="0.4">
      <c r="A426" s="3">
        <v>398</v>
      </c>
      <c r="B426" s="243"/>
      <c r="C426" s="243"/>
      <c r="D426" s="16"/>
      <c r="E426" s="16"/>
      <c r="F426" s="16"/>
      <c r="G426" s="17"/>
      <c r="H426" s="17"/>
      <c r="I426" s="17"/>
      <c r="J426" s="18"/>
      <c r="K426" s="18"/>
      <c r="BD426" s="18"/>
    </row>
    <row r="427" spans="1:56" s="14" customFormat="1" x14ac:dyDescent="0.4">
      <c r="A427" s="3">
        <v>399</v>
      </c>
      <c r="B427" s="243"/>
      <c r="C427" s="243"/>
      <c r="D427" s="16"/>
      <c r="E427" s="16"/>
      <c r="F427" s="16"/>
      <c r="G427" s="17"/>
      <c r="H427" s="17"/>
      <c r="I427" s="17"/>
      <c r="J427" s="18"/>
      <c r="K427" s="18"/>
      <c r="BD427" s="18"/>
    </row>
    <row r="428" spans="1:56" s="14" customFormat="1" x14ac:dyDescent="0.4">
      <c r="A428" s="3">
        <v>400</v>
      </c>
      <c r="B428" s="243"/>
      <c r="C428" s="243"/>
      <c r="D428" s="16"/>
      <c r="E428" s="16"/>
      <c r="F428" s="16"/>
      <c r="G428" s="17"/>
      <c r="H428" s="17"/>
      <c r="I428" s="17"/>
      <c r="J428" s="18"/>
      <c r="K428" s="18"/>
      <c r="BD428" s="18"/>
    </row>
    <row r="429" spans="1:56" s="14" customFormat="1" x14ac:dyDescent="0.4">
      <c r="A429" s="3">
        <v>401</v>
      </c>
      <c r="B429" s="243"/>
      <c r="C429" s="243"/>
      <c r="D429" s="16"/>
      <c r="E429" s="16"/>
      <c r="F429" s="16"/>
      <c r="G429" s="17"/>
      <c r="H429" s="17"/>
      <c r="I429" s="17"/>
      <c r="J429" s="18"/>
      <c r="K429" s="18"/>
      <c r="BD429" s="18"/>
    </row>
    <row r="430" spans="1:56" s="14" customFormat="1" x14ac:dyDescent="0.4">
      <c r="A430" s="3">
        <v>402</v>
      </c>
      <c r="B430" s="243"/>
      <c r="C430" s="243"/>
      <c r="D430" s="16"/>
      <c r="E430" s="16"/>
      <c r="F430" s="16"/>
      <c r="G430" s="17"/>
      <c r="H430" s="17"/>
      <c r="I430" s="17"/>
      <c r="J430" s="18"/>
      <c r="K430" s="18"/>
      <c r="BD430" s="18"/>
    </row>
    <row r="431" spans="1:56" s="14" customFormat="1" x14ac:dyDescent="0.4">
      <c r="A431" s="3">
        <v>403</v>
      </c>
      <c r="B431" s="243"/>
      <c r="C431" s="243"/>
      <c r="D431" s="16"/>
      <c r="E431" s="16"/>
      <c r="F431" s="16"/>
      <c r="G431" s="17"/>
      <c r="H431" s="17"/>
      <c r="I431" s="17"/>
      <c r="J431" s="18"/>
      <c r="K431" s="18"/>
      <c r="BD431" s="18"/>
    </row>
    <row r="432" spans="1:56" s="14" customFormat="1" x14ac:dyDescent="0.4">
      <c r="A432" s="3">
        <v>404</v>
      </c>
      <c r="B432" s="243"/>
      <c r="C432" s="243"/>
      <c r="D432" s="16"/>
      <c r="E432" s="16"/>
      <c r="F432" s="16"/>
      <c r="G432" s="17"/>
      <c r="H432" s="17"/>
      <c r="I432" s="17"/>
      <c r="J432" s="18"/>
      <c r="K432" s="18"/>
      <c r="BD432" s="18"/>
    </row>
    <row r="433" spans="1:56" s="14" customFormat="1" x14ac:dyDescent="0.4">
      <c r="A433" s="3">
        <v>405</v>
      </c>
      <c r="B433" s="243"/>
      <c r="C433" s="243"/>
      <c r="D433" s="16"/>
      <c r="E433" s="16"/>
      <c r="F433" s="16"/>
      <c r="G433" s="17"/>
      <c r="H433" s="17"/>
      <c r="I433" s="17"/>
      <c r="J433" s="18"/>
      <c r="K433" s="18"/>
      <c r="BD433" s="18"/>
    </row>
    <row r="434" spans="1:56" s="14" customFormat="1" x14ac:dyDescent="0.4">
      <c r="A434" s="3">
        <v>406</v>
      </c>
      <c r="B434" s="243"/>
      <c r="C434" s="243"/>
      <c r="D434" s="16"/>
      <c r="E434" s="16"/>
      <c r="F434" s="16"/>
      <c r="G434" s="17"/>
      <c r="H434" s="17"/>
      <c r="I434" s="17"/>
      <c r="J434" s="18"/>
      <c r="K434" s="18"/>
      <c r="BD434" s="18"/>
    </row>
    <row r="435" spans="1:56" s="14" customFormat="1" x14ac:dyDescent="0.4">
      <c r="A435" s="3">
        <v>407</v>
      </c>
      <c r="B435" s="243"/>
      <c r="C435" s="243"/>
      <c r="D435" s="16"/>
      <c r="E435" s="16"/>
      <c r="F435" s="16"/>
      <c r="G435" s="17"/>
      <c r="H435" s="17"/>
      <c r="I435" s="17"/>
      <c r="J435" s="18"/>
      <c r="K435" s="18"/>
      <c r="BD435" s="18"/>
    </row>
    <row r="436" spans="1:56" s="14" customFormat="1" x14ac:dyDescent="0.4">
      <c r="A436" s="3">
        <v>408</v>
      </c>
      <c r="B436" s="243"/>
      <c r="C436" s="243"/>
      <c r="D436" s="16"/>
      <c r="E436" s="16"/>
      <c r="F436" s="16"/>
      <c r="G436" s="17"/>
      <c r="H436" s="17"/>
      <c r="I436" s="17"/>
      <c r="J436" s="18"/>
      <c r="K436" s="18"/>
      <c r="BD436" s="18"/>
    </row>
    <row r="437" spans="1:56" s="14" customFormat="1" x14ac:dyDescent="0.4">
      <c r="A437" s="3">
        <v>409</v>
      </c>
      <c r="B437" s="243"/>
      <c r="C437" s="243"/>
      <c r="D437" s="16"/>
      <c r="E437" s="16"/>
      <c r="F437" s="16"/>
      <c r="G437" s="17"/>
      <c r="H437" s="17"/>
      <c r="I437" s="17"/>
      <c r="J437" s="18"/>
      <c r="K437" s="18"/>
      <c r="BD437" s="18"/>
    </row>
    <row r="438" spans="1:56" s="14" customFormat="1" x14ac:dyDescent="0.4">
      <c r="A438" s="3">
        <v>410</v>
      </c>
      <c r="B438" s="243"/>
      <c r="C438" s="243"/>
      <c r="D438" s="16"/>
      <c r="E438" s="16"/>
      <c r="F438" s="16"/>
      <c r="G438" s="17"/>
      <c r="H438" s="17"/>
      <c r="I438" s="17"/>
      <c r="J438" s="18"/>
      <c r="K438" s="18"/>
      <c r="BD438" s="18"/>
    </row>
    <row r="439" spans="1:56" s="14" customFormat="1" x14ac:dyDescent="0.4">
      <c r="A439" s="3">
        <v>411</v>
      </c>
      <c r="B439" s="243"/>
      <c r="C439" s="243"/>
      <c r="D439" s="16"/>
      <c r="E439" s="16"/>
      <c r="F439" s="16"/>
      <c r="G439" s="17"/>
      <c r="H439" s="17"/>
      <c r="I439" s="17"/>
      <c r="J439" s="18"/>
      <c r="K439" s="18"/>
      <c r="BD439" s="18"/>
    </row>
    <row r="440" spans="1:56" s="14" customFormat="1" x14ac:dyDescent="0.4">
      <c r="A440" s="3">
        <v>412</v>
      </c>
      <c r="B440" s="243"/>
      <c r="C440" s="243"/>
      <c r="D440" s="16"/>
      <c r="E440" s="16"/>
      <c r="F440" s="16"/>
      <c r="G440" s="17"/>
      <c r="H440" s="17"/>
      <c r="I440" s="17"/>
      <c r="J440" s="18"/>
      <c r="K440" s="18"/>
      <c r="BD440" s="18"/>
    </row>
    <row r="441" spans="1:56" s="14" customFormat="1" x14ac:dyDescent="0.4">
      <c r="A441" s="3">
        <v>413</v>
      </c>
      <c r="B441" s="243"/>
      <c r="C441" s="243"/>
      <c r="D441" s="16"/>
      <c r="E441" s="16"/>
      <c r="F441" s="16"/>
      <c r="G441" s="17"/>
      <c r="H441" s="17"/>
      <c r="I441" s="17"/>
      <c r="J441" s="18"/>
      <c r="K441" s="18"/>
      <c r="BD441" s="18"/>
    </row>
    <row r="442" spans="1:56" s="14" customFormat="1" x14ac:dyDescent="0.4">
      <c r="A442" s="3">
        <v>414</v>
      </c>
      <c r="B442" s="243"/>
      <c r="C442" s="243"/>
      <c r="D442" s="16"/>
      <c r="E442" s="16"/>
      <c r="F442" s="16"/>
      <c r="G442" s="17"/>
      <c r="H442" s="17"/>
      <c r="I442" s="17"/>
      <c r="J442" s="18"/>
      <c r="K442" s="18"/>
      <c r="BD442" s="18"/>
    </row>
    <row r="443" spans="1:56" s="14" customFormat="1" x14ac:dyDescent="0.4">
      <c r="A443" s="3">
        <v>415</v>
      </c>
      <c r="B443" s="243"/>
      <c r="C443" s="243"/>
      <c r="D443" s="16"/>
      <c r="E443" s="16"/>
      <c r="F443" s="16"/>
      <c r="G443" s="17"/>
      <c r="H443" s="17"/>
      <c r="I443" s="17"/>
      <c r="J443" s="18"/>
      <c r="K443" s="18"/>
      <c r="BD443" s="18"/>
    </row>
    <row r="444" spans="1:56" s="14" customFormat="1" x14ac:dyDescent="0.4">
      <c r="A444" s="3">
        <v>416</v>
      </c>
      <c r="B444" s="243"/>
      <c r="C444" s="243"/>
      <c r="D444" s="16"/>
      <c r="E444" s="16"/>
      <c r="F444" s="16"/>
      <c r="G444" s="17"/>
      <c r="H444" s="17"/>
      <c r="I444" s="17"/>
      <c r="J444" s="18"/>
      <c r="K444" s="18"/>
      <c r="BD444" s="18"/>
    </row>
    <row r="445" spans="1:56" s="14" customFormat="1" x14ac:dyDescent="0.4">
      <c r="A445" s="3">
        <v>417</v>
      </c>
      <c r="B445" s="243"/>
      <c r="C445" s="243"/>
      <c r="D445" s="16"/>
      <c r="E445" s="16"/>
      <c r="F445" s="16"/>
      <c r="G445" s="17"/>
      <c r="H445" s="17"/>
      <c r="I445" s="17"/>
      <c r="J445" s="18"/>
      <c r="K445" s="18"/>
      <c r="BD445" s="18"/>
    </row>
    <row r="446" spans="1:56" s="14" customFormat="1" x14ac:dyDescent="0.4">
      <c r="A446" s="3">
        <v>418</v>
      </c>
      <c r="B446" s="243"/>
      <c r="C446" s="243"/>
      <c r="D446" s="16"/>
      <c r="E446" s="16"/>
      <c r="F446" s="16"/>
      <c r="G446" s="17"/>
      <c r="H446" s="17"/>
      <c r="I446" s="17"/>
      <c r="J446" s="18"/>
      <c r="K446" s="18"/>
      <c r="BD446" s="18"/>
    </row>
    <row r="447" spans="1:56" s="14" customFormat="1" x14ac:dyDescent="0.4">
      <c r="A447" s="3">
        <v>419</v>
      </c>
      <c r="B447" s="243"/>
      <c r="C447" s="243"/>
      <c r="D447" s="16"/>
      <c r="E447" s="16"/>
      <c r="F447" s="16"/>
      <c r="G447" s="17"/>
      <c r="H447" s="17"/>
      <c r="I447" s="17"/>
      <c r="J447" s="18"/>
      <c r="K447" s="18"/>
      <c r="BD447" s="18"/>
    </row>
    <row r="448" spans="1:56" s="14" customFormat="1" x14ac:dyDescent="0.4">
      <c r="A448" s="3">
        <v>420</v>
      </c>
      <c r="B448" s="243"/>
      <c r="C448" s="243"/>
      <c r="D448" s="16"/>
      <c r="E448" s="16"/>
      <c r="F448" s="16"/>
      <c r="G448" s="17"/>
      <c r="H448" s="17"/>
      <c r="I448" s="17"/>
      <c r="J448" s="18"/>
      <c r="K448" s="18"/>
      <c r="BD448" s="18"/>
    </row>
    <row r="449" spans="1:56" s="14" customFormat="1" x14ac:dyDescent="0.4">
      <c r="A449" s="3">
        <v>421</v>
      </c>
      <c r="B449" s="243"/>
      <c r="C449" s="243"/>
      <c r="D449" s="16"/>
      <c r="E449" s="16"/>
      <c r="F449" s="16"/>
      <c r="G449" s="17"/>
      <c r="H449" s="17"/>
      <c r="I449" s="17"/>
      <c r="J449" s="18"/>
      <c r="K449" s="18"/>
      <c r="BD449" s="18"/>
    </row>
    <row r="450" spans="1:56" s="14" customFormat="1" x14ac:dyDescent="0.4">
      <c r="A450" s="3">
        <v>422</v>
      </c>
      <c r="B450" s="243"/>
      <c r="C450" s="243"/>
      <c r="D450" s="16"/>
      <c r="E450" s="16"/>
      <c r="F450" s="16"/>
      <c r="G450" s="17"/>
      <c r="H450" s="17"/>
      <c r="I450" s="17"/>
      <c r="J450" s="18"/>
      <c r="K450" s="18"/>
      <c r="BD450" s="18"/>
    </row>
    <row r="451" spans="1:56" s="14" customFormat="1" x14ac:dyDescent="0.4">
      <c r="A451" s="3">
        <v>423</v>
      </c>
      <c r="B451" s="243"/>
      <c r="C451" s="243"/>
      <c r="D451" s="16"/>
      <c r="E451" s="16"/>
      <c r="F451" s="16"/>
      <c r="G451" s="17"/>
      <c r="H451" s="17"/>
      <c r="I451" s="17"/>
      <c r="J451" s="18"/>
      <c r="K451" s="18"/>
      <c r="BD451" s="18"/>
    </row>
    <row r="452" spans="1:56" s="14" customFormat="1" x14ac:dyDescent="0.4">
      <c r="A452" s="3">
        <v>424</v>
      </c>
      <c r="B452" s="243"/>
      <c r="C452" s="243"/>
      <c r="D452" s="16"/>
      <c r="E452" s="16"/>
      <c r="F452" s="16"/>
      <c r="G452" s="17"/>
      <c r="H452" s="17"/>
      <c r="I452" s="17"/>
      <c r="J452" s="18"/>
      <c r="K452" s="18"/>
      <c r="BD452" s="18"/>
    </row>
    <row r="453" spans="1:56" s="14" customFormat="1" x14ac:dyDescent="0.4">
      <c r="A453" s="3">
        <v>425</v>
      </c>
      <c r="B453" s="243"/>
      <c r="C453" s="243"/>
      <c r="D453" s="16"/>
      <c r="E453" s="16"/>
      <c r="F453" s="16"/>
      <c r="G453" s="17"/>
      <c r="H453" s="17"/>
      <c r="I453" s="17"/>
      <c r="J453" s="18"/>
      <c r="K453" s="18"/>
      <c r="BD453" s="18"/>
    </row>
    <row r="454" spans="1:56" s="14" customFormat="1" x14ac:dyDescent="0.4">
      <c r="A454" s="3">
        <v>426</v>
      </c>
      <c r="B454" s="243"/>
      <c r="C454" s="243"/>
      <c r="D454" s="16"/>
      <c r="E454" s="16"/>
      <c r="F454" s="16"/>
      <c r="G454" s="17"/>
      <c r="H454" s="17"/>
      <c r="I454" s="17"/>
      <c r="J454" s="18"/>
      <c r="K454" s="18"/>
      <c r="BD454" s="18"/>
    </row>
    <row r="455" spans="1:56" s="14" customFormat="1" x14ac:dyDescent="0.4">
      <c r="A455" s="3">
        <v>427</v>
      </c>
      <c r="B455" s="243"/>
      <c r="C455" s="243"/>
      <c r="D455" s="16"/>
      <c r="E455" s="16"/>
      <c r="F455" s="16"/>
      <c r="G455" s="17"/>
      <c r="H455" s="17"/>
      <c r="I455" s="17"/>
      <c r="J455" s="18"/>
      <c r="K455" s="18"/>
      <c r="BD455" s="18"/>
    </row>
    <row r="456" spans="1:56" s="14" customFormat="1" x14ac:dyDescent="0.4">
      <c r="A456" s="3">
        <v>428</v>
      </c>
      <c r="B456" s="243"/>
      <c r="C456" s="243"/>
      <c r="D456" s="16"/>
      <c r="E456" s="16"/>
      <c r="F456" s="16"/>
      <c r="G456" s="17"/>
      <c r="H456" s="17"/>
      <c r="I456" s="17"/>
      <c r="J456" s="18"/>
      <c r="K456" s="18"/>
      <c r="BD456" s="18"/>
    </row>
    <row r="457" spans="1:56" s="14" customFormat="1" x14ac:dyDescent="0.4">
      <c r="A457" s="3">
        <v>429</v>
      </c>
      <c r="B457" s="243"/>
      <c r="C457" s="243"/>
      <c r="D457" s="16"/>
      <c r="E457" s="16"/>
      <c r="F457" s="16"/>
      <c r="G457" s="17"/>
      <c r="H457" s="17"/>
      <c r="I457" s="17"/>
      <c r="J457" s="18"/>
      <c r="K457" s="18"/>
      <c r="BD457" s="18"/>
    </row>
    <row r="458" spans="1:56" s="14" customFormat="1" x14ac:dyDescent="0.4">
      <c r="A458" s="3">
        <v>430</v>
      </c>
      <c r="B458" s="243"/>
      <c r="C458" s="243"/>
      <c r="D458" s="16"/>
      <c r="E458" s="16"/>
      <c r="F458" s="16"/>
      <c r="G458" s="17"/>
      <c r="H458" s="17"/>
      <c r="I458" s="17"/>
      <c r="J458" s="18"/>
      <c r="K458" s="18"/>
      <c r="BD458" s="18"/>
    </row>
    <row r="459" spans="1:56" s="14" customFormat="1" x14ac:dyDescent="0.4">
      <c r="A459" s="3">
        <v>431</v>
      </c>
      <c r="B459" s="243"/>
      <c r="C459" s="243"/>
      <c r="D459" s="16"/>
      <c r="E459" s="16"/>
      <c r="F459" s="16"/>
      <c r="G459" s="17"/>
      <c r="H459" s="17"/>
      <c r="I459" s="17"/>
      <c r="J459" s="18"/>
      <c r="K459" s="18"/>
      <c r="BD459" s="18"/>
    </row>
    <row r="460" spans="1:56" s="14" customFormat="1" x14ac:dyDescent="0.4">
      <c r="A460" s="3">
        <v>432</v>
      </c>
      <c r="B460" s="243"/>
      <c r="C460" s="243"/>
      <c r="D460" s="16"/>
      <c r="E460" s="16"/>
      <c r="F460" s="16"/>
      <c r="G460" s="17"/>
      <c r="H460" s="17"/>
      <c r="I460" s="17"/>
      <c r="J460" s="18"/>
      <c r="K460" s="18"/>
      <c r="BD460" s="18"/>
    </row>
    <row r="461" spans="1:56" s="14" customFormat="1" x14ac:dyDescent="0.4">
      <c r="A461" s="3">
        <v>433</v>
      </c>
      <c r="B461" s="243"/>
      <c r="C461" s="243"/>
      <c r="D461" s="16"/>
      <c r="E461" s="16"/>
      <c r="F461" s="16"/>
      <c r="G461" s="17"/>
      <c r="H461" s="17"/>
      <c r="I461" s="17"/>
      <c r="J461" s="18"/>
      <c r="K461" s="18"/>
      <c r="BD461" s="18"/>
    </row>
    <row r="462" spans="1:56" s="14" customFormat="1" x14ac:dyDescent="0.4">
      <c r="A462" s="3">
        <v>434</v>
      </c>
      <c r="B462" s="243"/>
      <c r="C462" s="243"/>
      <c r="D462" s="16"/>
      <c r="E462" s="16"/>
      <c r="F462" s="16"/>
      <c r="G462" s="17"/>
      <c r="H462" s="17"/>
      <c r="I462" s="17"/>
      <c r="J462" s="18"/>
      <c r="K462" s="18"/>
      <c r="BD462" s="18"/>
    </row>
    <row r="463" spans="1:56" s="14" customFormat="1" x14ac:dyDescent="0.4">
      <c r="A463" s="3">
        <v>435</v>
      </c>
      <c r="B463" s="243"/>
      <c r="C463" s="243"/>
      <c r="D463" s="16"/>
      <c r="E463" s="16"/>
      <c r="F463" s="16"/>
      <c r="G463" s="17"/>
      <c r="H463" s="17"/>
      <c r="I463" s="17"/>
      <c r="J463" s="18"/>
      <c r="K463" s="18"/>
      <c r="BD463" s="18"/>
    </row>
    <row r="464" spans="1:56" s="14" customFormat="1" x14ac:dyDescent="0.4">
      <c r="A464" s="3">
        <v>436</v>
      </c>
      <c r="B464" s="243"/>
      <c r="C464" s="243"/>
      <c r="D464" s="16"/>
      <c r="E464" s="16"/>
      <c r="F464" s="16"/>
      <c r="G464" s="17"/>
      <c r="H464" s="17"/>
      <c r="I464" s="17"/>
      <c r="J464" s="18"/>
      <c r="K464" s="18"/>
      <c r="BD464" s="18"/>
    </row>
    <row r="465" spans="1:56" s="14" customFormat="1" x14ac:dyDescent="0.4">
      <c r="A465" s="3">
        <v>437</v>
      </c>
      <c r="B465" s="243"/>
      <c r="C465" s="243"/>
      <c r="D465" s="16"/>
      <c r="E465" s="16"/>
      <c r="F465" s="16"/>
      <c r="G465" s="17"/>
      <c r="H465" s="17"/>
      <c r="I465" s="17"/>
      <c r="J465" s="18"/>
      <c r="K465" s="18"/>
      <c r="BD465" s="18"/>
    </row>
    <row r="466" spans="1:56" s="14" customFormat="1" x14ac:dyDescent="0.4">
      <c r="A466" s="3">
        <v>438</v>
      </c>
      <c r="B466" s="243"/>
      <c r="C466" s="243"/>
      <c r="D466" s="16"/>
      <c r="E466" s="16"/>
      <c r="F466" s="16"/>
      <c r="G466" s="17"/>
      <c r="H466" s="17"/>
      <c r="I466" s="17"/>
      <c r="J466" s="18"/>
      <c r="K466" s="18"/>
      <c r="BD466" s="18"/>
    </row>
    <row r="467" spans="1:56" s="14" customFormat="1" x14ac:dyDescent="0.4">
      <c r="A467" s="3">
        <v>439</v>
      </c>
      <c r="B467" s="243"/>
      <c r="C467" s="243"/>
      <c r="D467" s="16"/>
      <c r="E467" s="16"/>
      <c r="F467" s="16"/>
      <c r="G467" s="17"/>
      <c r="H467" s="17"/>
      <c r="I467" s="17"/>
      <c r="J467" s="18"/>
      <c r="K467" s="18"/>
      <c r="BD467" s="18"/>
    </row>
    <row r="468" spans="1:56" s="14" customFormat="1" x14ac:dyDescent="0.4">
      <c r="A468" s="3">
        <v>440</v>
      </c>
      <c r="B468" s="243"/>
      <c r="C468" s="243"/>
      <c r="D468" s="16"/>
      <c r="E468" s="16"/>
      <c r="F468" s="16"/>
      <c r="G468" s="17"/>
      <c r="H468" s="17"/>
      <c r="I468" s="17"/>
      <c r="J468" s="18"/>
      <c r="K468" s="18"/>
      <c r="BD468" s="18"/>
    </row>
    <row r="469" spans="1:56" s="14" customFormat="1" x14ac:dyDescent="0.4">
      <c r="A469" s="3">
        <v>441</v>
      </c>
      <c r="B469" s="243"/>
      <c r="C469" s="243"/>
      <c r="D469" s="16"/>
      <c r="E469" s="16"/>
      <c r="F469" s="16"/>
      <c r="G469" s="17"/>
      <c r="H469" s="17"/>
      <c r="I469" s="17"/>
      <c r="J469" s="18"/>
      <c r="K469" s="18"/>
      <c r="BD469" s="18"/>
    </row>
    <row r="470" spans="1:56" s="14" customFormat="1" x14ac:dyDescent="0.4">
      <c r="A470" s="3">
        <v>442</v>
      </c>
      <c r="B470" s="243"/>
      <c r="C470" s="243"/>
      <c r="D470" s="16"/>
      <c r="E470" s="16"/>
      <c r="F470" s="16"/>
      <c r="G470" s="17"/>
      <c r="H470" s="17"/>
      <c r="I470" s="17"/>
      <c r="J470" s="18"/>
      <c r="K470" s="18"/>
      <c r="BD470" s="18"/>
    </row>
    <row r="471" spans="1:56" s="14" customFormat="1" x14ac:dyDescent="0.4">
      <c r="A471" s="3">
        <v>443</v>
      </c>
      <c r="B471" s="243"/>
      <c r="C471" s="243"/>
      <c r="D471" s="16"/>
      <c r="E471" s="16"/>
      <c r="F471" s="16"/>
      <c r="G471" s="17"/>
      <c r="H471" s="17"/>
      <c r="I471" s="17"/>
      <c r="J471" s="18"/>
      <c r="K471" s="18"/>
      <c r="BD471" s="18"/>
    </row>
    <row r="472" spans="1:56" s="14" customFormat="1" x14ac:dyDescent="0.4">
      <c r="A472" s="3">
        <v>444</v>
      </c>
      <c r="B472" s="243"/>
      <c r="C472" s="243"/>
      <c r="D472" s="16"/>
      <c r="E472" s="16"/>
      <c r="F472" s="16"/>
      <c r="G472" s="17"/>
      <c r="H472" s="17"/>
      <c r="I472" s="17"/>
      <c r="J472" s="18"/>
      <c r="K472" s="18"/>
      <c r="BD472" s="18"/>
    </row>
    <row r="473" spans="1:56" s="14" customFormat="1" x14ac:dyDescent="0.4">
      <c r="A473" s="3">
        <v>445</v>
      </c>
      <c r="B473" s="243"/>
      <c r="C473" s="243"/>
      <c r="D473" s="16"/>
      <c r="E473" s="16"/>
      <c r="F473" s="16"/>
      <c r="G473" s="17"/>
      <c r="H473" s="17"/>
      <c r="I473" s="17"/>
      <c r="J473" s="18"/>
      <c r="K473" s="18"/>
      <c r="BD473" s="18"/>
    </row>
    <row r="474" spans="1:56" s="14" customFormat="1" x14ac:dyDescent="0.4">
      <c r="A474" s="3">
        <v>446</v>
      </c>
      <c r="B474" s="243"/>
      <c r="C474" s="243"/>
      <c r="D474" s="16"/>
      <c r="E474" s="16"/>
      <c r="F474" s="16"/>
      <c r="G474" s="17"/>
      <c r="H474" s="17"/>
      <c r="I474" s="17"/>
      <c r="J474" s="18"/>
      <c r="K474" s="18"/>
      <c r="BD474" s="18"/>
    </row>
    <row r="475" spans="1:56" s="14" customFormat="1" x14ac:dyDescent="0.4">
      <c r="A475" s="3">
        <v>447</v>
      </c>
      <c r="B475" s="243"/>
      <c r="C475" s="243"/>
      <c r="D475" s="16"/>
      <c r="E475" s="16"/>
      <c r="F475" s="16"/>
      <c r="G475" s="17"/>
      <c r="H475" s="17"/>
      <c r="I475" s="17"/>
      <c r="J475" s="18"/>
      <c r="K475" s="18"/>
      <c r="BD475" s="18"/>
    </row>
    <row r="476" spans="1:56" s="14" customFormat="1" x14ac:dyDescent="0.4">
      <c r="A476" s="3">
        <v>448</v>
      </c>
      <c r="B476" s="243"/>
      <c r="C476" s="243"/>
      <c r="D476" s="16"/>
      <c r="E476" s="16"/>
      <c r="F476" s="16"/>
      <c r="G476" s="17"/>
      <c r="H476" s="17"/>
      <c r="I476" s="17"/>
      <c r="J476" s="18"/>
      <c r="K476" s="18"/>
      <c r="BD476" s="18"/>
    </row>
    <row r="477" spans="1:56" s="14" customFormat="1" x14ac:dyDescent="0.4">
      <c r="A477" s="3">
        <v>449</v>
      </c>
      <c r="B477" s="243"/>
      <c r="C477" s="243"/>
      <c r="D477" s="16"/>
      <c r="E477" s="16"/>
      <c r="F477" s="16"/>
      <c r="G477" s="17"/>
      <c r="H477" s="17"/>
      <c r="I477" s="17"/>
      <c r="J477" s="18"/>
      <c r="K477" s="18"/>
      <c r="BD477" s="18"/>
    </row>
    <row r="478" spans="1:56" s="14" customFormat="1" x14ac:dyDescent="0.4">
      <c r="A478" s="3">
        <v>450</v>
      </c>
      <c r="B478" s="243"/>
      <c r="C478" s="243"/>
      <c r="D478" s="16"/>
      <c r="E478" s="16"/>
      <c r="F478" s="16"/>
      <c r="G478" s="17"/>
      <c r="H478" s="17"/>
      <c r="I478" s="17"/>
      <c r="J478" s="18"/>
      <c r="K478" s="18"/>
      <c r="BD478" s="18"/>
    </row>
    <row r="479" spans="1:56" s="14" customFormat="1" x14ac:dyDescent="0.4">
      <c r="A479" s="3">
        <v>451</v>
      </c>
      <c r="B479" s="243"/>
      <c r="C479" s="243"/>
      <c r="D479" s="16"/>
      <c r="E479" s="16"/>
      <c r="F479" s="16"/>
      <c r="G479" s="17"/>
      <c r="H479" s="17"/>
      <c r="I479" s="17"/>
      <c r="J479" s="18"/>
      <c r="K479" s="18"/>
      <c r="BD479" s="18"/>
    </row>
    <row r="480" spans="1:56" s="14" customFormat="1" x14ac:dyDescent="0.4">
      <c r="A480" s="3">
        <v>452</v>
      </c>
      <c r="B480" s="243"/>
      <c r="C480" s="243"/>
      <c r="D480" s="16"/>
      <c r="E480" s="16"/>
      <c r="F480" s="16"/>
      <c r="G480" s="17"/>
      <c r="H480" s="17"/>
      <c r="I480" s="17"/>
      <c r="J480" s="18"/>
      <c r="K480" s="18"/>
      <c r="BD480" s="18"/>
    </row>
    <row r="481" spans="1:56" s="14" customFormat="1" x14ac:dyDescent="0.4">
      <c r="A481" s="3">
        <v>453</v>
      </c>
      <c r="B481" s="243"/>
      <c r="C481" s="243"/>
      <c r="D481" s="16"/>
      <c r="E481" s="16"/>
      <c r="F481" s="16"/>
      <c r="G481" s="17"/>
      <c r="H481" s="17"/>
      <c r="I481" s="17"/>
      <c r="J481" s="18"/>
      <c r="K481" s="18"/>
      <c r="BD481" s="18"/>
    </row>
    <row r="482" spans="1:56" s="14" customFormat="1" x14ac:dyDescent="0.4">
      <c r="A482" s="3">
        <v>454</v>
      </c>
      <c r="B482" s="243"/>
      <c r="C482" s="243"/>
      <c r="D482" s="16"/>
      <c r="E482" s="16"/>
      <c r="F482" s="16"/>
      <c r="G482" s="17"/>
      <c r="H482" s="17"/>
      <c r="I482" s="17"/>
      <c r="J482" s="18"/>
      <c r="K482" s="18"/>
      <c r="BD482" s="18"/>
    </row>
    <row r="483" spans="1:56" s="14" customFormat="1" x14ac:dyDescent="0.4">
      <c r="A483" s="3">
        <v>455</v>
      </c>
      <c r="B483" s="243"/>
      <c r="C483" s="243"/>
      <c r="D483" s="16"/>
      <c r="E483" s="16"/>
      <c r="F483" s="16"/>
      <c r="G483" s="17"/>
      <c r="H483" s="17"/>
      <c r="I483" s="17"/>
      <c r="J483" s="18"/>
      <c r="K483" s="18"/>
      <c r="BD483" s="18"/>
    </row>
    <row r="484" spans="1:56" s="14" customFormat="1" x14ac:dyDescent="0.4">
      <c r="A484" s="3">
        <v>456</v>
      </c>
      <c r="B484" s="243"/>
      <c r="C484" s="243"/>
      <c r="D484" s="16"/>
      <c r="E484" s="16"/>
      <c r="F484" s="16"/>
      <c r="G484" s="17"/>
      <c r="H484" s="17"/>
      <c r="I484" s="17"/>
      <c r="J484" s="18"/>
      <c r="K484" s="18"/>
      <c r="BD484" s="18"/>
    </row>
    <row r="485" spans="1:56" s="14" customFormat="1" x14ac:dyDescent="0.4">
      <c r="A485" s="3">
        <v>457</v>
      </c>
      <c r="B485" s="243"/>
      <c r="C485" s="243"/>
      <c r="D485" s="16"/>
      <c r="E485" s="16"/>
      <c r="F485" s="16"/>
      <c r="G485" s="17"/>
      <c r="H485" s="17"/>
      <c r="I485" s="17"/>
      <c r="J485" s="18"/>
      <c r="K485" s="18"/>
      <c r="BD485" s="18"/>
    </row>
    <row r="486" spans="1:56" s="14" customFormat="1" x14ac:dyDescent="0.4">
      <c r="A486" s="3">
        <v>458</v>
      </c>
      <c r="B486" s="243"/>
      <c r="C486" s="243"/>
      <c r="D486" s="16"/>
      <c r="E486" s="16"/>
      <c r="F486" s="16"/>
      <c r="G486" s="17"/>
      <c r="H486" s="17"/>
      <c r="I486" s="17"/>
      <c r="J486" s="18"/>
      <c r="K486" s="18"/>
      <c r="BD486" s="18"/>
    </row>
    <row r="487" spans="1:56" s="14" customFormat="1" x14ac:dyDescent="0.4">
      <c r="A487" s="3">
        <v>459</v>
      </c>
      <c r="B487" s="243"/>
      <c r="C487" s="243"/>
      <c r="D487" s="16"/>
      <c r="E487" s="16"/>
      <c r="F487" s="16"/>
      <c r="G487" s="17"/>
      <c r="H487" s="17"/>
      <c r="I487" s="17"/>
      <c r="J487" s="18"/>
      <c r="K487" s="18"/>
      <c r="BD487" s="18"/>
    </row>
    <row r="488" spans="1:56" s="14" customFormat="1" x14ac:dyDescent="0.4">
      <c r="A488" s="3">
        <v>460</v>
      </c>
      <c r="B488" s="243"/>
      <c r="C488" s="243"/>
      <c r="D488" s="16"/>
      <c r="E488" s="16"/>
      <c r="F488" s="16"/>
      <c r="G488" s="17"/>
      <c r="H488" s="17"/>
      <c r="I488" s="17"/>
      <c r="J488" s="18"/>
      <c r="K488" s="18"/>
      <c r="BD488" s="18"/>
    </row>
    <row r="489" spans="1:56" s="14" customFormat="1" x14ac:dyDescent="0.4">
      <c r="A489" s="3">
        <v>461</v>
      </c>
      <c r="B489" s="243"/>
      <c r="C489" s="243"/>
      <c r="D489" s="16"/>
      <c r="E489" s="16"/>
      <c r="F489" s="16"/>
      <c r="G489" s="17"/>
      <c r="H489" s="17"/>
      <c r="I489" s="17"/>
      <c r="J489" s="18"/>
      <c r="K489" s="18"/>
      <c r="BD489" s="18"/>
    </row>
    <row r="490" spans="1:56" s="14" customFormat="1" x14ac:dyDescent="0.4">
      <c r="A490" s="3">
        <v>462</v>
      </c>
      <c r="B490" s="243"/>
      <c r="C490" s="243"/>
      <c r="D490" s="16"/>
      <c r="E490" s="16"/>
      <c r="F490" s="16"/>
      <c r="G490" s="17"/>
      <c r="H490" s="17"/>
      <c r="I490" s="17"/>
      <c r="J490" s="18"/>
      <c r="K490" s="18"/>
      <c r="BD490" s="18"/>
    </row>
    <row r="491" spans="1:56" s="14" customFormat="1" x14ac:dyDescent="0.4">
      <c r="A491" s="3">
        <v>463</v>
      </c>
      <c r="B491" s="243"/>
      <c r="C491" s="243"/>
      <c r="D491" s="16"/>
      <c r="E491" s="16"/>
      <c r="F491" s="16"/>
      <c r="G491" s="17"/>
      <c r="H491" s="17"/>
      <c r="I491" s="17"/>
      <c r="J491" s="18"/>
      <c r="K491" s="18"/>
      <c r="BD491" s="18"/>
    </row>
    <row r="492" spans="1:56" s="14" customFormat="1" x14ac:dyDescent="0.4">
      <c r="A492" s="3">
        <v>464</v>
      </c>
      <c r="B492" s="243"/>
      <c r="C492" s="243"/>
      <c r="D492" s="16"/>
      <c r="E492" s="16"/>
      <c r="F492" s="16"/>
      <c r="G492" s="17"/>
      <c r="H492" s="17"/>
      <c r="I492" s="17"/>
      <c r="J492" s="18"/>
      <c r="K492" s="18"/>
      <c r="BD492" s="18"/>
    </row>
    <row r="493" spans="1:56" s="14" customFormat="1" x14ac:dyDescent="0.4">
      <c r="A493" s="3">
        <v>465</v>
      </c>
      <c r="B493" s="243"/>
      <c r="C493" s="243"/>
      <c r="D493" s="16"/>
      <c r="E493" s="16"/>
      <c r="F493" s="16"/>
      <c r="G493" s="17"/>
      <c r="H493" s="17"/>
      <c r="I493" s="17"/>
      <c r="J493" s="18"/>
      <c r="K493" s="18"/>
      <c r="BD493" s="18"/>
    </row>
    <row r="494" spans="1:56" s="14" customFormat="1" x14ac:dyDescent="0.4">
      <c r="A494" s="3">
        <v>466</v>
      </c>
      <c r="B494" s="243"/>
      <c r="C494" s="243"/>
      <c r="D494" s="16"/>
      <c r="E494" s="16"/>
      <c r="F494" s="16"/>
      <c r="G494" s="17"/>
      <c r="H494" s="17"/>
      <c r="I494" s="17"/>
      <c r="J494" s="18"/>
      <c r="K494" s="18"/>
      <c r="BD494" s="18"/>
    </row>
    <row r="495" spans="1:56" s="14" customFormat="1" x14ac:dyDescent="0.4">
      <c r="A495" s="3">
        <v>467</v>
      </c>
      <c r="B495" s="243"/>
      <c r="C495" s="243"/>
      <c r="D495" s="16"/>
      <c r="E495" s="16"/>
      <c r="F495" s="16"/>
      <c r="G495" s="17"/>
      <c r="H495" s="17"/>
      <c r="I495" s="17"/>
      <c r="J495" s="18"/>
      <c r="K495" s="18"/>
      <c r="BD495" s="18"/>
    </row>
    <row r="496" spans="1:56" s="14" customFormat="1" x14ac:dyDescent="0.4">
      <c r="A496" s="3">
        <v>468</v>
      </c>
      <c r="B496" s="243"/>
      <c r="C496" s="243"/>
      <c r="D496" s="16"/>
      <c r="E496" s="16"/>
      <c r="F496" s="16"/>
      <c r="G496" s="17"/>
      <c r="H496" s="17"/>
      <c r="I496" s="17"/>
      <c r="J496" s="18"/>
      <c r="K496" s="18"/>
      <c r="BD496" s="18"/>
    </row>
    <row r="497" spans="1:56" s="14" customFormat="1" x14ac:dyDescent="0.4">
      <c r="A497" s="3">
        <v>469</v>
      </c>
      <c r="B497" s="243"/>
      <c r="C497" s="243"/>
      <c r="D497" s="16"/>
      <c r="E497" s="16"/>
      <c r="F497" s="16"/>
      <c r="G497" s="17"/>
      <c r="H497" s="17"/>
      <c r="I497" s="17"/>
      <c r="J497" s="18"/>
      <c r="K497" s="18"/>
      <c r="BD497" s="18"/>
    </row>
    <row r="498" spans="1:56" s="14" customFormat="1" x14ac:dyDescent="0.4">
      <c r="A498" s="3">
        <v>470</v>
      </c>
      <c r="B498" s="243"/>
      <c r="C498" s="243"/>
      <c r="D498" s="16"/>
      <c r="E498" s="16"/>
      <c r="F498" s="16"/>
      <c r="G498" s="17"/>
      <c r="H498" s="17"/>
      <c r="I498" s="17"/>
      <c r="J498" s="18"/>
      <c r="K498" s="18"/>
      <c r="BD498" s="18"/>
    </row>
    <row r="499" spans="1:56" s="14" customFormat="1" x14ac:dyDescent="0.4">
      <c r="A499" s="3">
        <v>471</v>
      </c>
      <c r="B499" s="243"/>
      <c r="C499" s="243"/>
      <c r="D499" s="16"/>
      <c r="E499" s="16"/>
      <c r="F499" s="16"/>
      <c r="G499" s="17"/>
      <c r="H499" s="17"/>
      <c r="I499" s="17"/>
      <c r="J499" s="18"/>
      <c r="K499" s="18"/>
      <c r="BD499" s="18"/>
    </row>
    <row r="500" spans="1:56" s="14" customFormat="1" x14ac:dyDescent="0.4">
      <c r="A500" s="3">
        <v>472</v>
      </c>
      <c r="B500" s="243"/>
      <c r="C500" s="243"/>
      <c r="D500" s="16"/>
      <c r="E500" s="16"/>
      <c r="F500" s="16"/>
      <c r="G500" s="17"/>
      <c r="H500" s="17"/>
      <c r="I500" s="17"/>
      <c r="J500" s="18"/>
      <c r="K500" s="18"/>
      <c r="BD500" s="18"/>
    </row>
    <row r="501" spans="1:56" s="14" customFormat="1" x14ac:dyDescent="0.4">
      <c r="A501" s="3">
        <v>473</v>
      </c>
      <c r="B501" s="243"/>
      <c r="C501" s="243"/>
      <c r="D501" s="16"/>
      <c r="E501" s="16"/>
      <c r="F501" s="16"/>
      <c r="G501" s="17"/>
      <c r="H501" s="17"/>
      <c r="I501" s="17"/>
      <c r="J501" s="18"/>
      <c r="K501" s="18"/>
      <c r="BD501" s="18"/>
    </row>
    <row r="502" spans="1:56" s="14" customFormat="1" x14ac:dyDescent="0.4">
      <c r="A502" s="3">
        <v>474</v>
      </c>
      <c r="B502" s="243"/>
      <c r="C502" s="243"/>
      <c r="D502" s="16"/>
      <c r="E502" s="16"/>
      <c r="F502" s="16"/>
      <c r="G502" s="17"/>
      <c r="H502" s="17"/>
      <c r="I502" s="17"/>
      <c r="J502" s="18"/>
      <c r="K502" s="18"/>
      <c r="BD502" s="18"/>
    </row>
    <row r="503" spans="1:56" s="14" customFormat="1" x14ac:dyDescent="0.4">
      <c r="A503" s="3">
        <v>475</v>
      </c>
      <c r="B503" s="243"/>
      <c r="C503" s="243"/>
      <c r="D503" s="16"/>
      <c r="E503" s="16"/>
      <c r="F503" s="16"/>
      <c r="G503" s="17"/>
      <c r="H503" s="17"/>
      <c r="I503" s="17"/>
      <c r="J503" s="18"/>
      <c r="K503" s="18"/>
      <c r="BD503" s="18"/>
    </row>
    <row r="504" spans="1:56" s="14" customFormat="1" x14ac:dyDescent="0.4">
      <c r="A504" s="3">
        <v>476</v>
      </c>
      <c r="B504" s="243"/>
      <c r="C504" s="243"/>
      <c r="D504" s="16"/>
      <c r="E504" s="16"/>
      <c r="F504" s="16"/>
      <c r="G504" s="17"/>
      <c r="H504" s="17"/>
      <c r="I504" s="17"/>
      <c r="J504" s="18"/>
      <c r="K504" s="18"/>
      <c r="BD504" s="18"/>
    </row>
    <row r="505" spans="1:56" s="14" customFormat="1" x14ac:dyDescent="0.4">
      <c r="A505" s="3">
        <v>477</v>
      </c>
      <c r="B505" s="243"/>
      <c r="C505" s="243"/>
      <c r="D505" s="16"/>
      <c r="E505" s="16"/>
      <c r="F505" s="16"/>
      <c r="G505" s="17"/>
      <c r="H505" s="17"/>
      <c r="I505" s="17"/>
      <c r="J505" s="18"/>
      <c r="K505" s="18"/>
      <c r="BD505" s="18"/>
    </row>
    <row r="506" spans="1:56" s="14" customFormat="1" x14ac:dyDescent="0.4">
      <c r="A506" s="3">
        <v>478</v>
      </c>
      <c r="B506" s="243"/>
      <c r="C506" s="243"/>
      <c r="D506" s="16"/>
      <c r="E506" s="16"/>
      <c r="F506" s="16"/>
      <c r="G506" s="17"/>
      <c r="H506" s="17"/>
      <c r="I506" s="17"/>
      <c r="J506" s="18"/>
      <c r="K506" s="18"/>
      <c r="BD506" s="18"/>
    </row>
    <row r="507" spans="1:56" s="14" customFormat="1" x14ac:dyDescent="0.4">
      <c r="A507" s="3">
        <v>479</v>
      </c>
      <c r="B507" s="243"/>
      <c r="C507" s="243"/>
      <c r="D507" s="16"/>
      <c r="E507" s="16"/>
      <c r="F507" s="16"/>
      <c r="G507" s="17"/>
      <c r="H507" s="17"/>
      <c r="I507" s="17"/>
      <c r="J507" s="18"/>
      <c r="K507" s="18"/>
      <c r="BD507" s="18"/>
    </row>
    <row r="508" spans="1:56" s="14" customFormat="1" x14ac:dyDescent="0.4">
      <c r="A508" s="3">
        <v>480</v>
      </c>
      <c r="B508" s="243"/>
      <c r="C508" s="243"/>
      <c r="D508" s="16"/>
      <c r="E508" s="16"/>
      <c r="F508" s="16"/>
      <c r="G508" s="17"/>
      <c r="H508" s="17"/>
      <c r="I508" s="17"/>
      <c r="J508" s="18"/>
      <c r="K508" s="18"/>
      <c r="BD508" s="18"/>
    </row>
    <row r="509" spans="1:56" s="14" customFormat="1" x14ac:dyDescent="0.4">
      <c r="A509" s="3">
        <v>481</v>
      </c>
      <c r="B509" s="243"/>
      <c r="C509" s="243"/>
      <c r="D509" s="16"/>
      <c r="E509" s="16"/>
      <c r="F509" s="16"/>
      <c r="G509" s="17"/>
      <c r="H509" s="17"/>
      <c r="I509" s="17"/>
      <c r="J509" s="18"/>
      <c r="K509" s="18"/>
      <c r="BD509" s="18"/>
    </row>
    <row r="510" spans="1:56" s="14" customFormat="1" x14ac:dyDescent="0.4">
      <c r="A510" s="3">
        <v>482</v>
      </c>
      <c r="B510" s="243"/>
      <c r="C510" s="243"/>
      <c r="D510" s="16"/>
      <c r="E510" s="16"/>
      <c r="F510" s="16"/>
      <c r="G510" s="17"/>
      <c r="H510" s="17"/>
      <c r="I510" s="17"/>
      <c r="J510" s="18"/>
      <c r="K510" s="18"/>
      <c r="BD510" s="18"/>
    </row>
    <row r="511" spans="1:56" s="14" customFormat="1" x14ac:dyDescent="0.4">
      <c r="A511" s="3">
        <v>483</v>
      </c>
      <c r="B511" s="243"/>
      <c r="C511" s="243"/>
      <c r="D511" s="16"/>
      <c r="E511" s="16"/>
      <c r="F511" s="16"/>
      <c r="G511" s="17"/>
      <c r="H511" s="17"/>
      <c r="I511" s="17"/>
      <c r="J511" s="18"/>
      <c r="K511" s="18"/>
      <c r="BD511" s="18"/>
    </row>
    <row r="512" spans="1:56" s="14" customFormat="1" x14ac:dyDescent="0.4">
      <c r="A512" s="3">
        <v>484</v>
      </c>
      <c r="B512" s="243"/>
      <c r="C512" s="243"/>
      <c r="D512" s="16"/>
      <c r="E512" s="16"/>
      <c r="F512" s="16"/>
      <c r="G512" s="17"/>
      <c r="H512" s="17"/>
      <c r="I512" s="17"/>
      <c r="J512" s="18"/>
      <c r="K512" s="18"/>
      <c r="BD512" s="18"/>
    </row>
    <row r="513" spans="1:56" s="14" customFormat="1" x14ac:dyDescent="0.4">
      <c r="A513" s="3">
        <v>485</v>
      </c>
      <c r="B513" s="243"/>
      <c r="C513" s="243"/>
      <c r="D513" s="16"/>
      <c r="E513" s="16"/>
      <c r="F513" s="16"/>
      <c r="G513" s="17"/>
      <c r="H513" s="17"/>
      <c r="I513" s="17"/>
      <c r="J513" s="18"/>
      <c r="K513" s="18"/>
      <c r="BD513" s="18"/>
    </row>
    <row r="514" spans="1:56" s="14" customFormat="1" x14ac:dyDescent="0.4">
      <c r="A514" s="3">
        <v>486</v>
      </c>
      <c r="B514" s="243"/>
      <c r="C514" s="243"/>
      <c r="D514" s="16"/>
      <c r="E514" s="16"/>
      <c r="F514" s="16"/>
      <c r="G514" s="17"/>
      <c r="H514" s="17"/>
      <c r="I514" s="17"/>
      <c r="J514" s="18"/>
      <c r="K514" s="18"/>
      <c r="BD514" s="18"/>
    </row>
    <row r="515" spans="1:56" s="14" customFormat="1" x14ac:dyDescent="0.4">
      <c r="A515" s="3">
        <v>487</v>
      </c>
      <c r="B515" s="243"/>
      <c r="C515" s="243"/>
      <c r="D515" s="16"/>
      <c r="E515" s="16"/>
      <c r="F515" s="16"/>
      <c r="G515" s="17"/>
      <c r="H515" s="17"/>
      <c r="I515" s="17"/>
      <c r="J515" s="18"/>
      <c r="K515" s="18"/>
      <c r="BD515" s="18"/>
    </row>
    <row r="516" spans="1:56" s="14" customFormat="1" x14ac:dyDescent="0.4">
      <c r="A516" s="3">
        <v>488</v>
      </c>
      <c r="B516" s="243"/>
      <c r="C516" s="243"/>
      <c r="D516" s="16"/>
      <c r="E516" s="16"/>
      <c r="F516" s="16"/>
      <c r="G516" s="17"/>
      <c r="H516" s="17"/>
      <c r="I516" s="17"/>
      <c r="J516" s="18"/>
      <c r="K516" s="18"/>
      <c r="BD516" s="18"/>
    </row>
    <row r="517" spans="1:56" s="14" customFormat="1" x14ac:dyDescent="0.4">
      <c r="A517" s="3">
        <v>489</v>
      </c>
      <c r="B517" s="243"/>
      <c r="C517" s="243"/>
      <c r="D517" s="16"/>
      <c r="E517" s="16"/>
      <c r="F517" s="16"/>
      <c r="G517" s="17"/>
      <c r="H517" s="17"/>
      <c r="I517" s="17"/>
      <c r="J517" s="18"/>
      <c r="K517" s="18"/>
      <c r="BD517" s="18"/>
    </row>
    <row r="518" spans="1:56" s="14" customFormat="1" x14ac:dyDescent="0.4">
      <c r="A518" s="3">
        <v>490</v>
      </c>
      <c r="B518" s="243"/>
      <c r="C518" s="243"/>
      <c r="D518" s="16"/>
      <c r="E518" s="16"/>
      <c r="F518" s="16"/>
      <c r="G518" s="17"/>
      <c r="H518" s="17"/>
      <c r="I518" s="17"/>
      <c r="J518" s="18"/>
      <c r="K518" s="18"/>
      <c r="BD518" s="18"/>
    </row>
    <row r="519" spans="1:56" s="14" customFormat="1" x14ac:dyDescent="0.4">
      <c r="A519" s="3">
        <v>491</v>
      </c>
      <c r="B519" s="243"/>
      <c r="C519" s="243"/>
      <c r="D519" s="16"/>
      <c r="E519" s="16"/>
      <c r="F519" s="16"/>
      <c r="G519" s="17"/>
      <c r="H519" s="17"/>
      <c r="I519" s="17"/>
      <c r="J519" s="18"/>
      <c r="K519" s="18"/>
      <c r="BD519" s="18"/>
    </row>
    <row r="520" spans="1:56" s="14" customFormat="1" x14ac:dyDescent="0.4">
      <c r="A520" s="3">
        <v>492</v>
      </c>
      <c r="B520" s="243"/>
      <c r="C520" s="243"/>
      <c r="D520" s="16"/>
      <c r="E520" s="16"/>
      <c r="F520" s="16"/>
      <c r="G520" s="17"/>
      <c r="H520" s="17"/>
      <c r="I520" s="17"/>
      <c r="J520" s="18"/>
      <c r="K520" s="18"/>
      <c r="BD520" s="18"/>
    </row>
    <row r="521" spans="1:56" s="14" customFormat="1" x14ac:dyDescent="0.4">
      <c r="A521" s="3">
        <v>493</v>
      </c>
      <c r="B521" s="243"/>
      <c r="C521" s="243"/>
      <c r="D521" s="16"/>
      <c r="E521" s="16"/>
      <c r="F521" s="16"/>
      <c r="G521" s="17"/>
      <c r="H521" s="17"/>
      <c r="I521" s="17"/>
      <c r="J521" s="18"/>
      <c r="K521" s="18"/>
      <c r="BD521" s="18"/>
    </row>
    <row r="522" spans="1:56" s="14" customFormat="1" x14ac:dyDescent="0.4">
      <c r="A522" s="3">
        <v>494</v>
      </c>
      <c r="B522" s="243"/>
      <c r="C522" s="243"/>
      <c r="D522" s="16"/>
      <c r="E522" s="16"/>
      <c r="F522" s="16"/>
      <c r="G522" s="17"/>
      <c r="H522" s="17"/>
      <c r="I522" s="17"/>
      <c r="J522" s="18"/>
      <c r="K522" s="18"/>
      <c r="BD522" s="18"/>
    </row>
    <row r="523" spans="1:56" s="14" customFormat="1" x14ac:dyDescent="0.4">
      <c r="A523" s="3">
        <v>495</v>
      </c>
      <c r="B523" s="243"/>
      <c r="C523" s="243"/>
      <c r="D523" s="16"/>
      <c r="E523" s="16"/>
      <c r="F523" s="16"/>
      <c r="G523" s="17"/>
      <c r="H523" s="17"/>
      <c r="I523" s="17"/>
      <c r="J523" s="18"/>
      <c r="K523" s="18"/>
      <c r="BD523" s="18"/>
    </row>
    <row r="524" spans="1:56" s="14" customFormat="1" x14ac:dyDescent="0.4">
      <c r="A524" s="3">
        <v>496</v>
      </c>
      <c r="B524" s="243"/>
      <c r="C524" s="243"/>
      <c r="D524" s="16"/>
      <c r="E524" s="16"/>
      <c r="F524" s="16"/>
      <c r="G524" s="17"/>
      <c r="H524" s="17"/>
      <c r="I524" s="17"/>
      <c r="J524" s="18"/>
      <c r="K524" s="18"/>
      <c r="BD524" s="18"/>
    </row>
    <row r="525" spans="1:56" s="14" customFormat="1" x14ac:dyDescent="0.4">
      <c r="A525" s="3">
        <v>497</v>
      </c>
      <c r="B525" s="243"/>
      <c r="C525" s="243"/>
      <c r="D525" s="16"/>
      <c r="E525" s="16"/>
      <c r="F525" s="16"/>
      <c r="G525" s="17"/>
      <c r="H525" s="17"/>
      <c r="I525" s="17"/>
      <c r="J525" s="18"/>
      <c r="K525" s="18"/>
      <c r="BD525" s="18"/>
    </row>
    <row r="526" spans="1:56" s="14" customFormat="1" x14ac:dyDescent="0.4">
      <c r="A526" s="3">
        <v>498</v>
      </c>
      <c r="B526" s="243"/>
      <c r="C526" s="243"/>
      <c r="D526" s="16"/>
      <c r="E526" s="16"/>
      <c r="F526" s="16"/>
      <c r="G526" s="17"/>
      <c r="H526" s="17"/>
      <c r="I526" s="17"/>
      <c r="J526" s="18"/>
      <c r="K526" s="18"/>
      <c r="BD526" s="18"/>
    </row>
    <row r="527" spans="1:56" s="14" customFormat="1" x14ac:dyDescent="0.4">
      <c r="A527" s="3">
        <v>499</v>
      </c>
      <c r="B527" s="243"/>
      <c r="C527" s="243"/>
      <c r="D527" s="16"/>
      <c r="E527" s="16"/>
      <c r="F527" s="16"/>
      <c r="G527" s="17"/>
      <c r="H527" s="17"/>
      <c r="I527" s="17"/>
      <c r="J527" s="18"/>
      <c r="K527" s="18"/>
      <c r="BD527" s="18"/>
    </row>
    <row r="528" spans="1:56" s="14" customFormat="1" x14ac:dyDescent="0.4">
      <c r="A528" s="3">
        <v>500</v>
      </c>
      <c r="B528" s="243"/>
      <c r="C528" s="243"/>
      <c r="D528" s="16"/>
      <c r="E528" s="16"/>
      <c r="F528" s="16"/>
      <c r="G528" s="17"/>
      <c r="H528" s="17"/>
      <c r="I528" s="17"/>
      <c r="J528" s="18"/>
      <c r="K528" s="18"/>
      <c r="BD528" s="18"/>
    </row>
    <row r="529" spans="1:56" s="14" customFormat="1" x14ac:dyDescent="0.4">
      <c r="A529" s="3">
        <v>501</v>
      </c>
      <c r="B529" s="243"/>
      <c r="C529" s="243"/>
      <c r="D529" s="16"/>
      <c r="E529" s="16"/>
      <c r="F529" s="16"/>
      <c r="G529" s="17"/>
      <c r="H529" s="17"/>
      <c r="I529" s="17"/>
      <c r="J529" s="18"/>
      <c r="K529" s="18"/>
      <c r="BD529" s="18"/>
    </row>
    <row r="530" spans="1:56" s="14" customFormat="1" x14ac:dyDescent="0.4">
      <c r="A530" s="3">
        <v>502</v>
      </c>
      <c r="B530" s="243"/>
      <c r="C530" s="243"/>
      <c r="D530" s="16"/>
      <c r="E530" s="16"/>
      <c r="F530" s="16"/>
      <c r="G530" s="17"/>
      <c r="H530" s="17"/>
      <c r="I530" s="17"/>
      <c r="J530" s="18"/>
      <c r="K530" s="18"/>
      <c r="BD530" s="18"/>
    </row>
    <row r="531" spans="1:56" s="14" customFormat="1" x14ac:dyDescent="0.4">
      <c r="A531" s="3">
        <v>503</v>
      </c>
      <c r="B531" s="243"/>
      <c r="C531" s="243"/>
      <c r="D531" s="16"/>
      <c r="E531" s="16"/>
      <c r="F531" s="16"/>
      <c r="G531" s="17"/>
      <c r="H531" s="17"/>
      <c r="I531" s="17"/>
      <c r="J531" s="18"/>
      <c r="K531" s="18"/>
      <c r="BD531" s="18"/>
    </row>
    <row r="532" spans="1:56" s="14" customFormat="1" x14ac:dyDescent="0.4">
      <c r="A532" s="3">
        <v>504</v>
      </c>
      <c r="B532" s="243"/>
      <c r="C532" s="243"/>
      <c r="D532" s="16"/>
      <c r="E532" s="16"/>
      <c r="F532" s="16"/>
      <c r="G532" s="17"/>
      <c r="H532" s="17"/>
      <c r="I532" s="17"/>
      <c r="J532" s="18"/>
      <c r="K532" s="18"/>
      <c r="BD532" s="18"/>
    </row>
    <row r="533" spans="1:56" s="14" customFormat="1" x14ac:dyDescent="0.4">
      <c r="A533" s="3">
        <v>505</v>
      </c>
      <c r="B533" s="243"/>
      <c r="C533" s="243"/>
      <c r="D533" s="16"/>
      <c r="E533" s="16"/>
      <c r="F533" s="16"/>
      <c r="G533" s="17"/>
      <c r="H533" s="17"/>
      <c r="I533" s="17"/>
      <c r="J533" s="18"/>
      <c r="K533" s="18"/>
      <c r="BD533" s="18"/>
    </row>
    <row r="534" spans="1:56" s="14" customFormat="1" x14ac:dyDescent="0.4">
      <c r="A534" s="3">
        <v>506</v>
      </c>
      <c r="B534" s="243"/>
      <c r="C534" s="243"/>
      <c r="D534" s="16"/>
      <c r="E534" s="16"/>
      <c r="F534" s="16"/>
      <c r="G534" s="17"/>
      <c r="H534" s="17"/>
      <c r="I534" s="17"/>
      <c r="J534" s="18"/>
      <c r="K534" s="18"/>
      <c r="BD534" s="18"/>
    </row>
    <row r="535" spans="1:56" s="14" customFormat="1" x14ac:dyDescent="0.4">
      <c r="A535" s="3">
        <v>507</v>
      </c>
      <c r="B535" s="243"/>
      <c r="C535" s="243"/>
      <c r="D535" s="16"/>
      <c r="E535" s="16"/>
      <c r="F535" s="16"/>
      <c r="G535" s="17"/>
      <c r="H535" s="17"/>
      <c r="I535" s="17"/>
      <c r="J535" s="18"/>
      <c r="K535" s="18"/>
      <c r="BD535" s="18"/>
    </row>
    <row r="536" spans="1:56" s="14" customFormat="1" x14ac:dyDescent="0.4">
      <c r="A536" s="3">
        <v>508</v>
      </c>
      <c r="B536" s="243"/>
      <c r="C536" s="243"/>
      <c r="D536" s="16"/>
      <c r="E536" s="16"/>
      <c r="F536" s="16"/>
      <c r="G536" s="17"/>
      <c r="H536" s="17"/>
      <c r="I536" s="17"/>
      <c r="J536" s="18"/>
      <c r="K536" s="18"/>
      <c r="BD536" s="18"/>
    </row>
    <row r="537" spans="1:56" s="14" customFormat="1" x14ac:dyDescent="0.4">
      <c r="A537" s="3">
        <v>509</v>
      </c>
      <c r="B537" s="243"/>
      <c r="C537" s="243"/>
      <c r="D537" s="16"/>
      <c r="E537" s="16"/>
      <c r="F537" s="16"/>
      <c r="G537" s="17"/>
      <c r="H537" s="17"/>
      <c r="I537" s="17"/>
      <c r="J537" s="18"/>
      <c r="K537" s="18"/>
      <c r="BD537" s="18"/>
    </row>
    <row r="538" spans="1:56" s="14" customFormat="1" x14ac:dyDescent="0.4">
      <c r="A538" s="3">
        <v>510</v>
      </c>
      <c r="B538" s="243"/>
      <c r="C538" s="243"/>
      <c r="D538" s="16"/>
      <c r="E538" s="16"/>
      <c r="F538" s="16"/>
      <c r="G538" s="17"/>
      <c r="H538" s="17"/>
      <c r="I538" s="17"/>
      <c r="J538" s="18"/>
      <c r="K538" s="18"/>
      <c r="BD538" s="18"/>
    </row>
    <row r="539" spans="1:56" s="14" customFormat="1" x14ac:dyDescent="0.4">
      <c r="A539" s="3">
        <v>511</v>
      </c>
      <c r="B539" s="243"/>
      <c r="C539" s="243"/>
      <c r="D539" s="16"/>
      <c r="E539" s="16"/>
      <c r="F539" s="16"/>
      <c r="G539" s="17"/>
      <c r="H539" s="17"/>
      <c r="I539" s="17"/>
      <c r="J539" s="18"/>
      <c r="K539" s="18"/>
      <c r="BD539" s="18"/>
    </row>
    <row r="540" spans="1:56" s="14" customFormat="1" x14ac:dyDescent="0.4">
      <c r="A540" s="3">
        <v>512</v>
      </c>
      <c r="B540" s="243"/>
      <c r="C540" s="243"/>
      <c r="D540" s="16"/>
      <c r="E540" s="16"/>
      <c r="F540" s="16"/>
      <c r="G540" s="17"/>
      <c r="H540" s="17"/>
      <c r="I540" s="17"/>
      <c r="J540" s="18"/>
      <c r="K540" s="18"/>
      <c r="BD540" s="18"/>
    </row>
    <row r="541" spans="1:56" s="14" customFormat="1" x14ac:dyDescent="0.4">
      <c r="A541" s="3">
        <v>513</v>
      </c>
      <c r="B541" s="243"/>
      <c r="C541" s="243"/>
      <c r="D541" s="16"/>
      <c r="E541" s="16"/>
      <c r="F541" s="16"/>
      <c r="G541" s="17"/>
      <c r="H541" s="17"/>
      <c r="I541" s="17"/>
      <c r="J541" s="18"/>
      <c r="K541" s="18"/>
      <c r="BD541" s="18"/>
    </row>
    <row r="542" spans="1:56" s="14" customFormat="1" x14ac:dyDescent="0.4">
      <c r="A542" s="3">
        <v>514</v>
      </c>
      <c r="B542" s="243"/>
      <c r="C542" s="243"/>
      <c r="D542" s="16"/>
      <c r="E542" s="16"/>
      <c r="F542" s="16"/>
      <c r="G542" s="17"/>
      <c r="H542" s="17"/>
      <c r="I542" s="17"/>
      <c r="J542" s="18"/>
      <c r="K542" s="18"/>
      <c r="BD542" s="18"/>
    </row>
    <row r="543" spans="1:56" s="14" customFormat="1" x14ac:dyDescent="0.4">
      <c r="A543" s="3">
        <v>515</v>
      </c>
      <c r="B543" s="243"/>
      <c r="C543" s="243"/>
      <c r="D543" s="16"/>
      <c r="E543" s="16"/>
      <c r="F543" s="16"/>
      <c r="G543" s="17"/>
      <c r="H543" s="17"/>
      <c r="I543" s="17"/>
      <c r="J543" s="18"/>
      <c r="K543" s="18"/>
      <c r="BD543" s="18"/>
    </row>
    <row r="544" spans="1:56" s="14" customFormat="1" x14ac:dyDescent="0.4">
      <c r="A544" s="3">
        <v>516</v>
      </c>
      <c r="B544" s="243"/>
      <c r="C544" s="243"/>
      <c r="D544" s="16"/>
      <c r="E544" s="16"/>
      <c r="F544" s="16"/>
      <c r="G544" s="17"/>
      <c r="H544" s="17"/>
      <c r="I544" s="17"/>
      <c r="J544" s="18"/>
      <c r="K544" s="18"/>
      <c r="BD544" s="18"/>
    </row>
    <row r="545" spans="1:56" s="14" customFormat="1" x14ac:dyDescent="0.4">
      <c r="A545" s="3">
        <v>517</v>
      </c>
      <c r="B545" s="243"/>
      <c r="C545" s="243"/>
      <c r="D545" s="16"/>
      <c r="E545" s="16"/>
      <c r="F545" s="16"/>
      <c r="G545" s="17"/>
      <c r="H545" s="17"/>
      <c r="I545" s="17"/>
      <c r="J545" s="18"/>
      <c r="K545" s="18"/>
      <c r="BD545" s="18"/>
    </row>
    <row r="546" spans="1:56" s="14" customFormat="1" x14ac:dyDescent="0.4">
      <c r="A546" s="3">
        <v>518</v>
      </c>
      <c r="B546" s="243"/>
      <c r="C546" s="243"/>
      <c r="D546" s="16"/>
      <c r="E546" s="16"/>
      <c r="F546" s="16"/>
      <c r="G546" s="17"/>
      <c r="H546" s="17"/>
      <c r="I546" s="17"/>
      <c r="J546" s="18"/>
      <c r="K546" s="18"/>
      <c r="BD546" s="18"/>
    </row>
    <row r="547" spans="1:56" s="14" customFormat="1" x14ac:dyDescent="0.4">
      <c r="A547" s="3">
        <v>519</v>
      </c>
      <c r="B547" s="243"/>
      <c r="C547" s="243"/>
      <c r="D547" s="16"/>
      <c r="E547" s="16"/>
      <c r="F547" s="16"/>
      <c r="G547" s="17"/>
      <c r="H547" s="17"/>
      <c r="I547" s="17"/>
      <c r="J547" s="18"/>
      <c r="K547" s="18"/>
      <c r="BD547" s="18"/>
    </row>
    <row r="548" spans="1:56" s="14" customFormat="1" x14ac:dyDescent="0.4">
      <c r="A548" s="3">
        <v>520</v>
      </c>
      <c r="B548" s="243"/>
      <c r="C548" s="243"/>
      <c r="D548" s="16"/>
      <c r="E548" s="16"/>
      <c r="F548" s="16"/>
      <c r="G548" s="17"/>
      <c r="H548" s="17"/>
      <c r="I548" s="17"/>
      <c r="J548" s="18"/>
      <c r="K548" s="18"/>
      <c r="BD548" s="18"/>
    </row>
    <row r="549" spans="1:56" s="14" customFormat="1" x14ac:dyDescent="0.4">
      <c r="A549" s="3">
        <v>521</v>
      </c>
      <c r="B549" s="243"/>
      <c r="C549" s="243"/>
      <c r="D549" s="16"/>
      <c r="E549" s="16"/>
      <c r="F549" s="16"/>
      <c r="G549" s="17"/>
      <c r="H549" s="17"/>
      <c r="I549" s="17"/>
      <c r="J549" s="18"/>
      <c r="K549" s="18"/>
      <c r="BD549" s="18"/>
    </row>
    <row r="550" spans="1:56" s="14" customFormat="1" x14ac:dyDescent="0.4">
      <c r="A550" s="3">
        <v>522</v>
      </c>
      <c r="B550" s="243"/>
      <c r="C550" s="243"/>
      <c r="D550" s="16"/>
      <c r="E550" s="16"/>
      <c r="F550" s="16"/>
      <c r="G550" s="17"/>
      <c r="H550" s="17"/>
      <c r="I550" s="17"/>
      <c r="J550" s="18"/>
      <c r="K550" s="18"/>
      <c r="BD550" s="18"/>
    </row>
    <row r="551" spans="1:56" s="14" customFormat="1" x14ac:dyDescent="0.4">
      <c r="A551" s="3">
        <v>523</v>
      </c>
      <c r="B551" s="243"/>
      <c r="C551" s="243"/>
      <c r="D551" s="16"/>
      <c r="E551" s="16"/>
      <c r="F551" s="16"/>
      <c r="G551" s="17"/>
      <c r="H551" s="17"/>
      <c r="I551" s="17"/>
      <c r="J551" s="18"/>
      <c r="K551" s="18"/>
      <c r="BD551" s="18"/>
    </row>
    <row r="552" spans="1:56" s="14" customFormat="1" x14ac:dyDescent="0.4">
      <c r="A552" s="3">
        <v>524</v>
      </c>
      <c r="B552" s="243"/>
      <c r="C552" s="243"/>
      <c r="D552" s="16"/>
      <c r="E552" s="16"/>
      <c r="F552" s="16"/>
      <c r="G552" s="17"/>
      <c r="H552" s="17"/>
      <c r="I552" s="17"/>
      <c r="J552" s="18"/>
      <c r="K552" s="18"/>
      <c r="BD552" s="18"/>
    </row>
    <row r="553" spans="1:56" s="14" customFormat="1" x14ac:dyDescent="0.4">
      <c r="A553" s="3">
        <v>525</v>
      </c>
      <c r="B553" s="243"/>
      <c r="C553" s="243"/>
      <c r="D553" s="16"/>
      <c r="E553" s="16"/>
      <c r="F553" s="16"/>
      <c r="G553" s="17"/>
      <c r="H553" s="17"/>
      <c r="I553" s="17"/>
      <c r="J553" s="18"/>
      <c r="K553" s="18"/>
      <c r="BD553" s="18"/>
    </row>
    <row r="554" spans="1:56" s="14" customFormat="1" x14ac:dyDescent="0.4">
      <c r="A554" s="3">
        <v>526</v>
      </c>
      <c r="B554" s="243"/>
      <c r="C554" s="243"/>
      <c r="D554" s="16"/>
      <c r="E554" s="16"/>
      <c r="F554" s="16"/>
      <c r="G554" s="17"/>
      <c r="H554" s="17"/>
      <c r="I554" s="17"/>
      <c r="J554" s="18"/>
      <c r="K554" s="18"/>
      <c r="BD554" s="18"/>
    </row>
    <row r="555" spans="1:56" s="14" customFormat="1" x14ac:dyDescent="0.4">
      <c r="A555" s="3">
        <v>527</v>
      </c>
      <c r="B555" s="243"/>
      <c r="C555" s="243"/>
      <c r="D555" s="16"/>
      <c r="E555" s="16"/>
      <c r="F555" s="16"/>
      <c r="G555" s="17"/>
      <c r="H555" s="17"/>
      <c r="I555" s="17"/>
      <c r="J555" s="18"/>
      <c r="K555" s="18"/>
      <c r="BD555" s="18"/>
    </row>
    <row r="556" spans="1:56" s="14" customFormat="1" x14ac:dyDescent="0.4">
      <c r="A556" s="3">
        <v>528</v>
      </c>
      <c r="B556" s="243"/>
      <c r="C556" s="243"/>
      <c r="D556" s="16"/>
      <c r="E556" s="16"/>
      <c r="F556" s="16"/>
      <c r="G556" s="17"/>
      <c r="H556" s="17"/>
      <c r="I556" s="17"/>
      <c r="J556" s="18"/>
      <c r="K556" s="18"/>
      <c r="BD556" s="18"/>
    </row>
    <row r="557" spans="1:56" s="14" customFormat="1" x14ac:dyDescent="0.4">
      <c r="A557" s="3">
        <v>529</v>
      </c>
      <c r="B557" s="243"/>
      <c r="C557" s="243"/>
      <c r="D557" s="16"/>
      <c r="E557" s="16"/>
      <c r="F557" s="16"/>
      <c r="G557" s="17"/>
      <c r="H557" s="17"/>
      <c r="I557" s="17"/>
      <c r="J557" s="18"/>
      <c r="K557" s="18"/>
      <c r="BD557" s="18"/>
    </row>
    <row r="558" spans="1:56" s="14" customFormat="1" x14ac:dyDescent="0.4">
      <c r="A558" s="3">
        <v>530</v>
      </c>
      <c r="B558" s="243"/>
      <c r="C558" s="243"/>
      <c r="D558" s="16"/>
      <c r="E558" s="16"/>
      <c r="F558" s="16"/>
      <c r="G558" s="17"/>
      <c r="H558" s="17"/>
      <c r="I558" s="17"/>
      <c r="J558" s="18"/>
      <c r="K558" s="18"/>
      <c r="BD558" s="18"/>
    </row>
    <row r="559" spans="1:56" s="14" customFormat="1" x14ac:dyDescent="0.4">
      <c r="A559" s="3">
        <v>531</v>
      </c>
      <c r="B559" s="243"/>
      <c r="C559" s="243"/>
      <c r="D559" s="16"/>
      <c r="E559" s="16"/>
      <c r="F559" s="16"/>
      <c r="G559" s="17"/>
      <c r="H559" s="17"/>
      <c r="I559" s="17"/>
      <c r="J559" s="18"/>
      <c r="K559" s="18"/>
      <c r="BD559" s="18"/>
    </row>
    <row r="560" spans="1:56" s="14" customFormat="1" x14ac:dyDescent="0.4">
      <c r="A560" s="3">
        <v>532</v>
      </c>
      <c r="B560" s="243"/>
      <c r="C560" s="243"/>
      <c r="D560" s="16"/>
      <c r="E560" s="16"/>
      <c r="F560" s="16"/>
      <c r="G560" s="17"/>
      <c r="H560" s="17"/>
      <c r="I560" s="17"/>
      <c r="J560" s="18"/>
      <c r="K560" s="18"/>
      <c r="BD560" s="18"/>
    </row>
    <row r="561" spans="1:56" s="14" customFormat="1" x14ac:dyDescent="0.4">
      <c r="A561" s="3">
        <v>533</v>
      </c>
      <c r="B561" s="243"/>
      <c r="C561" s="243"/>
      <c r="D561" s="16"/>
      <c r="E561" s="16"/>
      <c r="F561" s="16"/>
      <c r="G561" s="17"/>
      <c r="H561" s="17"/>
      <c r="I561" s="17"/>
      <c r="J561" s="18"/>
      <c r="K561" s="18"/>
      <c r="BD561" s="18"/>
    </row>
    <row r="562" spans="1:56" s="14" customFormat="1" x14ac:dyDescent="0.4">
      <c r="A562" s="3">
        <v>534</v>
      </c>
      <c r="B562" s="243"/>
      <c r="C562" s="243"/>
      <c r="D562" s="16"/>
      <c r="E562" s="16"/>
      <c r="F562" s="16"/>
      <c r="G562" s="17"/>
      <c r="H562" s="17"/>
      <c r="I562" s="17"/>
      <c r="J562" s="18"/>
      <c r="K562" s="18"/>
      <c r="BD562" s="18"/>
    </row>
    <row r="563" spans="1:56" s="14" customFormat="1" x14ac:dyDescent="0.4">
      <c r="A563" s="3">
        <v>535</v>
      </c>
      <c r="B563" s="243"/>
      <c r="C563" s="243"/>
      <c r="D563" s="16"/>
      <c r="E563" s="16"/>
      <c r="F563" s="16"/>
      <c r="G563" s="17"/>
      <c r="H563" s="17"/>
      <c r="I563" s="17"/>
      <c r="J563" s="18"/>
      <c r="K563" s="18"/>
      <c r="BD563" s="18"/>
    </row>
    <row r="564" spans="1:56" s="14" customFormat="1" x14ac:dyDescent="0.4">
      <c r="A564" s="3">
        <v>536</v>
      </c>
      <c r="B564" s="243"/>
      <c r="C564" s="243"/>
      <c r="D564" s="16"/>
      <c r="E564" s="16"/>
      <c r="F564" s="16"/>
      <c r="G564" s="17"/>
      <c r="H564" s="17"/>
      <c r="I564" s="17"/>
      <c r="J564" s="18"/>
      <c r="K564" s="18"/>
      <c r="BD564" s="18"/>
    </row>
    <row r="565" spans="1:56" s="14" customFormat="1" x14ac:dyDescent="0.4">
      <c r="A565" s="3">
        <v>537</v>
      </c>
      <c r="B565" s="243"/>
      <c r="C565" s="243"/>
      <c r="D565" s="16"/>
      <c r="E565" s="16"/>
      <c r="F565" s="16"/>
      <c r="G565" s="17"/>
      <c r="H565" s="17"/>
      <c r="I565" s="17"/>
      <c r="J565" s="18"/>
      <c r="K565" s="18"/>
      <c r="BD565" s="18"/>
    </row>
    <row r="566" spans="1:56" s="14" customFormat="1" x14ac:dyDescent="0.4">
      <c r="A566" s="3">
        <v>538</v>
      </c>
      <c r="B566" s="243"/>
      <c r="C566" s="243"/>
      <c r="D566" s="16"/>
      <c r="E566" s="16"/>
      <c r="F566" s="16"/>
      <c r="G566" s="17"/>
      <c r="H566" s="17"/>
      <c r="I566" s="17"/>
      <c r="J566" s="18"/>
      <c r="K566" s="18"/>
      <c r="BD566" s="18"/>
    </row>
    <row r="567" spans="1:56" s="14" customFormat="1" x14ac:dyDescent="0.4">
      <c r="A567" s="3">
        <v>539</v>
      </c>
      <c r="B567" s="243"/>
      <c r="C567" s="243"/>
      <c r="D567" s="16"/>
      <c r="E567" s="16"/>
      <c r="F567" s="16"/>
      <c r="G567" s="17"/>
      <c r="H567" s="17"/>
      <c r="I567" s="17"/>
      <c r="J567" s="18"/>
      <c r="K567" s="18"/>
      <c r="BD567" s="18"/>
    </row>
    <row r="568" spans="1:56" s="14" customFormat="1" x14ac:dyDescent="0.4">
      <c r="A568" s="3">
        <v>540</v>
      </c>
      <c r="B568" s="243"/>
      <c r="C568" s="243"/>
      <c r="D568" s="16"/>
      <c r="E568" s="16"/>
      <c r="F568" s="16"/>
      <c r="G568" s="17"/>
      <c r="H568" s="17"/>
      <c r="I568" s="17"/>
      <c r="J568" s="18"/>
      <c r="K568" s="18"/>
      <c r="BD568" s="18"/>
    </row>
    <row r="569" spans="1:56" s="14" customFormat="1" x14ac:dyDescent="0.4">
      <c r="A569" s="3">
        <v>541</v>
      </c>
      <c r="B569" s="243"/>
      <c r="C569" s="243"/>
      <c r="D569" s="16"/>
      <c r="E569" s="16"/>
      <c r="F569" s="16"/>
      <c r="G569" s="17"/>
      <c r="H569" s="17"/>
      <c r="I569" s="17"/>
      <c r="J569" s="18"/>
      <c r="K569" s="18"/>
      <c r="BD569" s="18"/>
    </row>
    <row r="570" spans="1:56" s="14" customFormat="1" x14ac:dyDescent="0.4">
      <c r="A570" s="3">
        <v>542</v>
      </c>
      <c r="B570" s="243"/>
      <c r="C570" s="243"/>
      <c r="D570" s="16"/>
      <c r="E570" s="16"/>
      <c r="F570" s="16"/>
      <c r="G570" s="17"/>
      <c r="H570" s="17"/>
      <c r="I570" s="17"/>
      <c r="J570" s="18"/>
      <c r="K570" s="18"/>
      <c r="BD570" s="18"/>
    </row>
    <row r="571" spans="1:56" s="14" customFormat="1" x14ac:dyDescent="0.4">
      <c r="A571" s="3">
        <v>543</v>
      </c>
      <c r="B571" s="243"/>
      <c r="C571" s="243"/>
      <c r="D571" s="16"/>
      <c r="E571" s="16"/>
      <c r="F571" s="16"/>
      <c r="G571" s="17"/>
      <c r="H571" s="17"/>
      <c r="I571" s="17"/>
      <c r="J571" s="18"/>
      <c r="K571" s="18"/>
      <c r="BD571" s="18"/>
    </row>
    <row r="572" spans="1:56" s="14" customFormat="1" x14ac:dyDescent="0.4">
      <c r="A572" s="3">
        <v>544</v>
      </c>
      <c r="B572" s="243"/>
      <c r="C572" s="243"/>
      <c r="D572" s="16"/>
      <c r="E572" s="16"/>
      <c r="F572" s="16"/>
      <c r="G572" s="17"/>
      <c r="H572" s="17"/>
      <c r="I572" s="17"/>
      <c r="J572" s="18"/>
      <c r="K572" s="18"/>
      <c r="BD572" s="18"/>
    </row>
    <row r="573" spans="1:56" s="14" customFormat="1" x14ac:dyDescent="0.4">
      <c r="A573" s="3">
        <v>545</v>
      </c>
      <c r="B573" s="243"/>
      <c r="C573" s="243"/>
      <c r="D573" s="16"/>
      <c r="E573" s="16"/>
      <c r="F573" s="16"/>
      <c r="G573" s="17"/>
      <c r="H573" s="17"/>
      <c r="I573" s="17"/>
      <c r="J573" s="18"/>
      <c r="K573" s="18"/>
      <c r="BD573" s="18"/>
    </row>
    <row r="574" spans="1:56" s="14" customFormat="1" x14ac:dyDescent="0.4">
      <c r="A574" s="3">
        <v>546</v>
      </c>
      <c r="B574" s="243"/>
      <c r="C574" s="243"/>
      <c r="D574" s="16"/>
      <c r="E574" s="16"/>
      <c r="F574" s="16"/>
      <c r="G574" s="17"/>
      <c r="H574" s="17"/>
      <c r="I574" s="17"/>
      <c r="J574" s="18"/>
      <c r="K574" s="18"/>
      <c r="BD574" s="18"/>
    </row>
    <row r="575" spans="1:56" s="14" customFormat="1" x14ac:dyDescent="0.4">
      <c r="A575" s="3">
        <v>547</v>
      </c>
      <c r="B575" s="243"/>
      <c r="C575" s="243"/>
      <c r="D575" s="16"/>
      <c r="E575" s="16"/>
      <c r="F575" s="16"/>
      <c r="G575" s="17"/>
      <c r="H575" s="17"/>
      <c r="I575" s="17"/>
      <c r="J575" s="18"/>
      <c r="K575" s="18"/>
      <c r="BD575" s="18"/>
    </row>
    <row r="576" spans="1:56" s="14" customFormat="1" x14ac:dyDescent="0.4">
      <c r="A576" s="3">
        <v>548</v>
      </c>
      <c r="B576" s="243"/>
      <c r="C576" s="243"/>
      <c r="D576" s="16"/>
      <c r="E576" s="16"/>
      <c r="F576" s="16"/>
      <c r="G576" s="17"/>
      <c r="H576" s="17"/>
      <c r="I576" s="17"/>
      <c r="J576" s="18"/>
      <c r="K576" s="18"/>
      <c r="BD576" s="18"/>
    </row>
    <row r="577" spans="1:56" s="14" customFormat="1" x14ac:dyDescent="0.4">
      <c r="A577" s="3">
        <v>549</v>
      </c>
      <c r="B577" s="243"/>
      <c r="C577" s="243"/>
      <c r="D577" s="16"/>
      <c r="E577" s="16"/>
      <c r="F577" s="16"/>
      <c r="G577" s="17"/>
      <c r="H577" s="17"/>
      <c r="I577" s="17"/>
      <c r="J577" s="18"/>
      <c r="K577" s="18"/>
      <c r="BD577" s="18"/>
    </row>
    <row r="578" spans="1:56" s="14" customFormat="1" x14ac:dyDescent="0.4">
      <c r="A578" s="3">
        <v>550</v>
      </c>
      <c r="B578" s="243"/>
      <c r="C578" s="243"/>
      <c r="D578" s="16"/>
      <c r="E578" s="16"/>
      <c r="F578" s="16"/>
      <c r="G578" s="17"/>
      <c r="H578" s="17"/>
      <c r="I578" s="17"/>
      <c r="J578" s="18"/>
      <c r="K578" s="18"/>
      <c r="BD578" s="18"/>
    </row>
    <row r="579" spans="1:56" s="14" customFormat="1" x14ac:dyDescent="0.4">
      <c r="A579" s="3">
        <v>551</v>
      </c>
      <c r="B579" s="243"/>
      <c r="C579" s="243"/>
      <c r="D579" s="16"/>
      <c r="E579" s="16"/>
      <c r="F579" s="16"/>
      <c r="G579" s="17"/>
      <c r="H579" s="17"/>
      <c r="I579" s="17"/>
      <c r="J579" s="18"/>
      <c r="K579" s="18"/>
      <c r="BD579" s="18"/>
    </row>
    <row r="580" spans="1:56" s="14" customFormat="1" x14ac:dyDescent="0.4">
      <c r="A580" s="3">
        <v>552</v>
      </c>
      <c r="B580" s="243"/>
      <c r="C580" s="243"/>
      <c r="D580" s="16"/>
      <c r="E580" s="16"/>
      <c r="F580" s="16"/>
      <c r="G580" s="17"/>
      <c r="H580" s="17"/>
      <c r="I580" s="17"/>
      <c r="J580" s="18"/>
      <c r="K580" s="18"/>
      <c r="BD580" s="18"/>
    </row>
    <row r="581" spans="1:56" s="14" customFormat="1" x14ac:dyDescent="0.4">
      <c r="A581" s="3">
        <v>553</v>
      </c>
      <c r="B581" s="243"/>
      <c r="C581" s="243"/>
      <c r="D581" s="16"/>
      <c r="E581" s="16"/>
      <c r="F581" s="16"/>
      <c r="G581" s="17"/>
      <c r="H581" s="17"/>
      <c r="I581" s="17"/>
      <c r="J581" s="18"/>
      <c r="K581" s="18"/>
      <c r="BD581" s="18"/>
    </row>
    <row r="582" spans="1:56" s="14" customFormat="1" x14ac:dyDescent="0.4">
      <c r="A582" s="3">
        <v>554</v>
      </c>
      <c r="B582" s="243"/>
      <c r="C582" s="243"/>
      <c r="D582" s="16"/>
      <c r="E582" s="16"/>
      <c r="F582" s="16"/>
      <c r="G582" s="17"/>
      <c r="H582" s="17"/>
      <c r="I582" s="17"/>
      <c r="J582" s="18"/>
      <c r="K582" s="18"/>
      <c r="BD582" s="18"/>
    </row>
    <row r="583" spans="1:56" s="14" customFormat="1" x14ac:dyDescent="0.4">
      <c r="A583" s="3">
        <v>555</v>
      </c>
      <c r="B583" s="243"/>
      <c r="C583" s="243"/>
      <c r="D583" s="16"/>
      <c r="E583" s="16"/>
      <c r="F583" s="16"/>
      <c r="G583" s="17"/>
      <c r="H583" s="17"/>
      <c r="I583" s="17"/>
      <c r="J583" s="18"/>
      <c r="K583" s="18"/>
      <c r="BD583" s="18"/>
    </row>
    <row r="584" spans="1:56" s="14" customFormat="1" x14ac:dyDescent="0.4">
      <c r="A584" s="3">
        <v>556</v>
      </c>
      <c r="B584" s="243"/>
      <c r="C584" s="243"/>
      <c r="D584" s="16"/>
      <c r="E584" s="16"/>
      <c r="F584" s="16"/>
      <c r="G584" s="17"/>
      <c r="H584" s="17"/>
      <c r="I584" s="17"/>
      <c r="J584" s="18"/>
      <c r="K584" s="18"/>
      <c r="BD584" s="18"/>
    </row>
    <row r="585" spans="1:56" s="14" customFormat="1" x14ac:dyDescent="0.4">
      <c r="A585" s="3">
        <v>557</v>
      </c>
      <c r="B585" s="243"/>
      <c r="C585" s="243"/>
      <c r="D585" s="16"/>
      <c r="E585" s="16"/>
      <c r="F585" s="16"/>
      <c r="G585" s="17"/>
      <c r="H585" s="17"/>
      <c r="I585" s="17"/>
      <c r="J585" s="18"/>
      <c r="K585" s="18"/>
      <c r="BD585" s="18"/>
    </row>
    <row r="586" spans="1:56" s="14" customFormat="1" x14ac:dyDescent="0.4">
      <c r="A586" s="3">
        <v>558</v>
      </c>
      <c r="B586" s="243"/>
      <c r="C586" s="243"/>
      <c r="D586" s="16"/>
      <c r="E586" s="16"/>
      <c r="F586" s="16"/>
      <c r="G586" s="17"/>
      <c r="H586" s="17"/>
      <c r="I586" s="17"/>
      <c r="J586" s="18"/>
      <c r="K586" s="18"/>
      <c r="BD586" s="18"/>
    </row>
    <row r="587" spans="1:56" s="14" customFormat="1" x14ac:dyDescent="0.4">
      <c r="A587" s="3">
        <v>559</v>
      </c>
      <c r="B587" s="243"/>
      <c r="C587" s="243"/>
      <c r="D587" s="16"/>
      <c r="E587" s="16"/>
      <c r="F587" s="16"/>
      <c r="G587" s="17"/>
      <c r="H587" s="17"/>
      <c r="I587" s="17"/>
      <c r="J587" s="18"/>
      <c r="K587" s="18"/>
      <c r="BD587" s="18"/>
    </row>
    <row r="588" spans="1:56" s="14" customFormat="1" x14ac:dyDescent="0.4">
      <c r="A588" s="3">
        <v>560</v>
      </c>
      <c r="B588" s="243"/>
      <c r="C588" s="243"/>
      <c r="D588" s="16"/>
      <c r="E588" s="16"/>
      <c r="F588" s="16"/>
      <c r="G588" s="17"/>
      <c r="H588" s="17"/>
      <c r="I588" s="17"/>
      <c r="J588" s="18"/>
      <c r="K588" s="18"/>
      <c r="BD588" s="18"/>
    </row>
    <row r="589" spans="1:56" s="14" customFormat="1" x14ac:dyDescent="0.4">
      <c r="A589" s="3">
        <v>561</v>
      </c>
      <c r="B589" s="243"/>
      <c r="C589" s="243"/>
      <c r="D589" s="16"/>
      <c r="E589" s="16"/>
      <c r="F589" s="16"/>
      <c r="G589" s="17"/>
      <c r="H589" s="17"/>
      <c r="I589" s="17"/>
      <c r="J589" s="18"/>
      <c r="K589" s="18"/>
      <c r="BD589" s="18"/>
    </row>
    <row r="590" spans="1:56" s="14" customFormat="1" x14ac:dyDescent="0.4">
      <c r="A590" s="3">
        <v>562</v>
      </c>
      <c r="B590" s="243"/>
      <c r="C590" s="243"/>
      <c r="D590" s="16"/>
      <c r="E590" s="16"/>
      <c r="F590" s="16"/>
      <c r="G590" s="17"/>
      <c r="H590" s="17"/>
      <c r="I590" s="17"/>
      <c r="J590" s="18"/>
      <c r="K590" s="18"/>
      <c r="BD590" s="18"/>
    </row>
    <row r="591" spans="1:56" s="14" customFormat="1" x14ac:dyDescent="0.4">
      <c r="A591" s="3">
        <v>563</v>
      </c>
      <c r="B591" s="243"/>
      <c r="C591" s="243"/>
      <c r="D591" s="16"/>
      <c r="E591" s="16"/>
      <c r="F591" s="16"/>
      <c r="G591" s="17"/>
      <c r="H591" s="17"/>
      <c r="I591" s="17"/>
      <c r="J591" s="18"/>
      <c r="K591" s="18"/>
      <c r="BD591" s="18"/>
    </row>
    <row r="592" spans="1:56" s="14" customFormat="1" x14ac:dyDescent="0.4">
      <c r="A592" s="3">
        <v>564</v>
      </c>
      <c r="B592" s="243"/>
      <c r="C592" s="243"/>
      <c r="D592" s="16"/>
      <c r="E592" s="16"/>
      <c r="F592" s="16"/>
      <c r="G592" s="17"/>
      <c r="H592" s="17"/>
      <c r="I592" s="17"/>
      <c r="J592" s="18"/>
      <c r="K592" s="18"/>
      <c r="BD592" s="18"/>
    </row>
    <row r="593" spans="1:56" s="14" customFormat="1" x14ac:dyDescent="0.4">
      <c r="A593" s="3">
        <v>565</v>
      </c>
      <c r="B593" s="243"/>
      <c r="C593" s="243"/>
      <c r="D593" s="16"/>
      <c r="E593" s="16"/>
      <c r="F593" s="16"/>
      <c r="G593" s="17"/>
      <c r="H593" s="17"/>
      <c r="I593" s="17"/>
      <c r="J593" s="18"/>
      <c r="K593" s="18"/>
      <c r="BD593" s="18"/>
    </row>
    <row r="594" spans="1:56" s="14" customFormat="1" x14ac:dyDescent="0.4">
      <c r="A594" s="3">
        <v>566</v>
      </c>
      <c r="B594" s="243"/>
      <c r="C594" s="243"/>
      <c r="D594" s="16"/>
      <c r="E594" s="16"/>
      <c r="F594" s="16"/>
      <c r="G594" s="17"/>
      <c r="H594" s="17"/>
      <c r="I594" s="17"/>
      <c r="J594" s="18"/>
      <c r="K594" s="18"/>
      <c r="BD594" s="18"/>
    </row>
    <row r="595" spans="1:56" s="14" customFormat="1" x14ac:dyDescent="0.4">
      <c r="A595" s="3">
        <v>567</v>
      </c>
      <c r="B595" s="243"/>
      <c r="C595" s="243"/>
      <c r="D595" s="16"/>
      <c r="E595" s="16"/>
      <c r="F595" s="16"/>
      <c r="G595" s="17"/>
      <c r="H595" s="17"/>
      <c r="I595" s="17"/>
      <c r="J595" s="18"/>
      <c r="K595" s="18"/>
      <c r="BD595" s="18"/>
    </row>
    <row r="596" spans="1:56" s="14" customFormat="1" x14ac:dyDescent="0.4">
      <c r="A596" s="3">
        <v>568</v>
      </c>
      <c r="B596" s="243"/>
      <c r="C596" s="243"/>
      <c r="D596" s="16"/>
      <c r="E596" s="16"/>
      <c r="F596" s="16"/>
      <c r="G596" s="17"/>
      <c r="H596" s="17"/>
      <c r="I596" s="17"/>
      <c r="J596" s="18"/>
      <c r="K596" s="18"/>
      <c r="BD596" s="18"/>
    </row>
    <row r="597" spans="1:56" s="14" customFormat="1" x14ac:dyDescent="0.4">
      <c r="A597" s="3">
        <v>569</v>
      </c>
      <c r="B597" s="243"/>
      <c r="C597" s="243"/>
      <c r="D597" s="16"/>
      <c r="E597" s="16"/>
      <c r="F597" s="16"/>
      <c r="G597" s="17"/>
      <c r="H597" s="17"/>
      <c r="I597" s="17"/>
      <c r="J597" s="18"/>
      <c r="K597" s="18"/>
      <c r="BD597" s="18"/>
    </row>
    <row r="598" spans="1:56" s="14" customFormat="1" x14ac:dyDescent="0.4">
      <c r="A598" s="3">
        <v>570</v>
      </c>
      <c r="B598" s="243"/>
      <c r="C598" s="243"/>
      <c r="D598" s="16"/>
      <c r="E598" s="16"/>
      <c r="F598" s="16"/>
      <c r="G598" s="17"/>
      <c r="H598" s="17"/>
      <c r="I598" s="17"/>
      <c r="J598" s="18"/>
      <c r="K598" s="18"/>
      <c r="BD598" s="18"/>
    </row>
    <row r="599" spans="1:56" s="14" customFormat="1" x14ac:dyDescent="0.4">
      <c r="A599" s="3">
        <v>571</v>
      </c>
      <c r="B599" s="243"/>
      <c r="C599" s="243"/>
      <c r="D599" s="16"/>
      <c r="E599" s="16"/>
      <c r="F599" s="16"/>
      <c r="G599" s="17"/>
      <c r="H599" s="17"/>
      <c r="I599" s="17"/>
      <c r="J599" s="18"/>
      <c r="K599" s="18"/>
      <c r="BD599" s="18"/>
    </row>
    <row r="600" spans="1:56" s="14" customFormat="1" x14ac:dyDescent="0.4">
      <c r="A600" s="3">
        <v>572</v>
      </c>
      <c r="B600" s="243"/>
      <c r="C600" s="243"/>
      <c r="D600" s="16"/>
      <c r="E600" s="16"/>
      <c r="F600" s="16"/>
      <c r="G600" s="17"/>
      <c r="H600" s="17"/>
      <c r="I600" s="17"/>
      <c r="J600" s="18"/>
      <c r="K600" s="18"/>
      <c r="BD600" s="18"/>
    </row>
    <row r="601" spans="1:56" s="14" customFormat="1" x14ac:dyDescent="0.4">
      <c r="A601" s="3">
        <v>573</v>
      </c>
      <c r="B601" s="243"/>
      <c r="C601" s="243"/>
      <c r="D601" s="16"/>
      <c r="E601" s="16"/>
      <c r="F601" s="16"/>
      <c r="G601" s="17"/>
      <c r="H601" s="17"/>
      <c r="I601" s="17"/>
      <c r="J601" s="18"/>
      <c r="K601" s="18"/>
      <c r="BD601" s="18"/>
    </row>
    <row r="602" spans="1:56" s="14" customFormat="1" x14ac:dyDescent="0.4">
      <c r="A602" s="3">
        <v>574</v>
      </c>
      <c r="B602" s="243"/>
      <c r="C602" s="243"/>
      <c r="D602" s="16"/>
      <c r="E602" s="16"/>
      <c r="F602" s="16"/>
      <c r="G602" s="17"/>
      <c r="H602" s="17"/>
      <c r="I602" s="17"/>
      <c r="J602" s="18"/>
      <c r="K602" s="18"/>
      <c r="BD602" s="18"/>
    </row>
    <row r="603" spans="1:56" s="14" customFormat="1" x14ac:dyDescent="0.4">
      <c r="A603" s="3">
        <v>575</v>
      </c>
      <c r="B603" s="243"/>
      <c r="C603" s="243"/>
      <c r="D603" s="16"/>
      <c r="E603" s="16"/>
      <c r="F603" s="16"/>
      <c r="G603" s="17"/>
      <c r="H603" s="17"/>
      <c r="I603" s="17"/>
      <c r="J603" s="18"/>
      <c r="K603" s="18"/>
      <c r="BD603" s="18"/>
    </row>
    <row r="604" spans="1:56" s="14" customFormat="1" x14ac:dyDescent="0.4">
      <c r="A604" s="3">
        <v>576</v>
      </c>
      <c r="B604" s="243"/>
      <c r="C604" s="243"/>
      <c r="D604" s="16"/>
      <c r="E604" s="16"/>
      <c r="F604" s="16"/>
      <c r="G604" s="17"/>
      <c r="H604" s="17"/>
      <c r="I604" s="17"/>
      <c r="J604" s="18"/>
      <c r="K604" s="18"/>
      <c r="BD604" s="18"/>
    </row>
    <row r="605" spans="1:56" s="14" customFormat="1" x14ac:dyDescent="0.4">
      <c r="A605" s="3">
        <v>577</v>
      </c>
      <c r="B605" s="243"/>
      <c r="C605" s="243"/>
      <c r="D605" s="16"/>
      <c r="E605" s="16"/>
      <c r="F605" s="16"/>
      <c r="G605" s="17"/>
      <c r="H605" s="17"/>
      <c r="I605" s="17"/>
      <c r="J605" s="18"/>
      <c r="K605" s="18"/>
      <c r="BD605" s="18"/>
    </row>
    <row r="606" spans="1:56" s="14" customFormat="1" x14ac:dyDescent="0.4">
      <c r="A606" s="3">
        <v>578</v>
      </c>
      <c r="B606" s="243"/>
      <c r="C606" s="243"/>
      <c r="D606" s="16"/>
      <c r="E606" s="16"/>
      <c r="F606" s="16"/>
      <c r="G606" s="17"/>
      <c r="H606" s="17"/>
      <c r="I606" s="17"/>
      <c r="J606" s="18"/>
      <c r="K606" s="18"/>
      <c r="BD606" s="18"/>
    </row>
    <row r="607" spans="1:56" s="14" customFormat="1" x14ac:dyDescent="0.4">
      <c r="A607" s="3">
        <v>579</v>
      </c>
      <c r="B607" s="243"/>
      <c r="C607" s="243"/>
      <c r="D607" s="16"/>
      <c r="E607" s="16"/>
      <c r="F607" s="16"/>
      <c r="G607" s="17"/>
      <c r="H607" s="17"/>
      <c r="I607" s="17"/>
      <c r="J607" s="18"/>
      <c r="K607" s="18"/>
      <c r="BD607" s="18"/>
    </row>
    <row r="608" spans="1:56" s="14" customFormat="1" x14ac:dyDescent="0.4">
      <c r="A608" s="3">
        <v>580</v>
      </c>
      <c r="B608" s="243"/>
      <c r="C608" s="243"/>
      <c r="D608" s="16"/>
      <c r="E608" s="16"/>
      <c r="F608" s="16"/>
      <c r="G608" s="17"/>
      <c r="H608" s="17"/>
      <c r="I608" s="17"/>
      <c r="J608" s="18"/>
      <c r="K608" s="18"/>
      <c r="BD608" s="18"/>
    </row>
    <row r="609" spans="1:56" s="14" customFormat="1" x14ac:dyDescent="0.4">
      <c r="A609" s="3">
        <v>581</v>
      </c>
      <c r="B609" s="243"/>
      <c r="C609" s="243"/>
      <c r="D609" s="16"/>
      <c r="E609" s="16"/>
      <c r="F609" s="16"/>
      <c r="G609" s="17"/>
      <c r="H609" s="17"/>
      <c r="I609" s="17"/>
      <c r="J609" s="18"/>
      <c r="K609" s="18"/>
      <c r="BD609" s="18"/>
    </row>
    <row r="610" spans="1:56" s="14" customFormat="1" x14ac:dyDescent="0.4">
      <c r="A610" s="3">
        <v>582</v>
      </c>
      <c r="B610" s="243"/>
      <c r="C610" s="243"/>
      <c r="D610" s="16"/>
      <c r="E610" s="16"/>
      <c r="F610" s="16"/>
      <c r="G610" s="17"/>
      <c r="H610" s="17"/>
      <c r="I610" s="17"/>
      <c r="J610" s="18"/>
      <c r="K610" s="18"/>
      <c r="BD610" s="18"/>
    </row>
    <row r="611" spans="1:56" s="14" customFormat="1" x14ac:dyDescent="0.4">
      <c r="A611" s="3">
        <v>583</v>
      </c>
      <c r="B611" s="243"/>
      <c r="C611" s="243"/>
      <c r="D611" s="16"/>
      <c r="E611" s="16"/>
      <c r="F611" s="16"/>
      <c r="G611" s="17"/>
      <c r="H611" s="17"/>
      <c r="I611" s="17"/>
      <c r="J611" s="18"/>
      <c r="K611" s="18"/>
      <c r="BD611" s="18"/>
    </row>
    <row r="612" spans="1:56" s="14" customFormat="1" x14ac:dyDescent="0.4">
      <c r="A612" s="3">
        <v>584</v>
      </c>
      <c r="B612" s="243"/>
      <c r="C612" s="243"/>
      <c r="D612" s="16"/>
      <c r="E612" s="16"/>
      <c r="F612" s="16"/>
      <c r="G612" s="17"/>
      <c r="H612" s="17"/>
      <c r="I612" s="17"/>
      <c r="J612" s="18"/>
      <c r="K612" s="18"/>
      <c r="BD612" s="18"/>
    </row>
    <row r="613" spans="1:56" s="14" customFormat="1" x14ac:dyDescent="0.4">
      <c r="A613" s="3">
        <v>585</v>
      </c>
      <c r="B613" s="243"/>
      <c r="C613" s="243"/>
      <c r="D613" s="16"/>
      <c r="E613" s="16"/>
      <c r="F613" s="16"/>
      <c r="G613" s="17"/>
      <c r="H613" s="17"/>
      <c r="I613" s="17"/>
      <c r="J613" s="18"/>
      <c r="K613" s="18"/>
      <c r="BD613" s="18"/>
    </row>
    <row r="614" spans="1:56" s="14" customFormat="1" x14ac:dyDescent="0.4">
      <c r="A614" s="3">
        <v>586</v>
      </c>
      <c r="B614" s="243"/>
      <c r="C614" s="243"/>
      <c r="D614" s="16"/>
      <c r="E614" s="16"/>
      <c r="F614" s="16"/>
      <c r="G614" s="17"/>
      <c r="H614" s="17"/>
      <c r="I614" s="17"/>
      <c r="J614" s="18"/>
      <c r="K614" s="18"/>
      <c r="BD614" s="18"/>
    </row>
    <row r="615" spans="1:56" s="14" customFormat="1" x14ac:dyDescent="0.4">
      <c r="A615" s="3">
        <v>587</v>
      </c>
      <c r="B615" s="243"/>
      <c r="C615" s="243"/>
      <c r="D615" s="16"/>
      <c r="E615" s="16"/>
      <c r="F615" s="16"/>
      <c r="G615" s="17"/>
      <c r="H615" s="17"/>
      <c r="I615" s="17"/>
      <c r="J615" s="18"/>
      <c r="K615" s="18"/>
      <c r="BD615" s="18"/>
    </row>
    <row r="616" spans="1:56" s="14" customFormat="1" x14ac:dyDescent="0.4">
      <c r="A616" s="3">
        <v>588</v>
      </c>
      <c r="B616" s="243"/>
      <c r="C616" s="243"/>
      <c r="D616" s="16"/>
      <c r="E616" s="16"/>
      <c r="F616" s="16"/>
      <c r="G616" s="17"/>
      <c r="H616" s="17"/>
      <c r="I616" s="17"/>
      <c r="J616" s="18"/>
      <c r="K616" s="18"/>
      <c r="BD616" s="18"/>
    </row>
    <row r="617" spans="1:56" s="14" customFormat="1" x14ac:dyDescent="0.4">
      <c r="A617" s="3">
        <v>589</v>
      </c>
      <c r="B617" s="243"/>
      <c r="C617" s="243"/>
      <c r="D617" s="16"/>
      <c r="E617" s="16"/>
      <c r="F617" s="16"/>
      <c r="G617" s="17"/>
      <c r="H617" s="17"/>
      <c r="I617" s="17"/>
      <c r="J617" s="18"/>
      <c r="K617" s="18"/>
      <c r="BD617" s="18"/>
    </row>
    <row r="618" spans="1:56" s="14" customFormat="1" x14ac:dyDescent="0.4">
      <c r="A618" s="3">
        <v>590</v>
      </c>
      <c r="B618" s="243"/>
      <c r="C618" s="243"/>
      <c r="D618" s="16"/>
      <c r="E618" s="16"/>
      <c r="F618" s="16"/>
      <c r="G618" s="17"/>
      <c r="H618" s="17"/>
      <c r="I618" s="17"/>
      <c r="J618" s="18"/>
      <c r="K618" s="18"/>
      <c r="BD618" s="18"/>
    </row>
    <row r="619" spans="1:56" s="14" customFormat="1" x14ac:dyDescent="0.4">
      <c r="A619" s="3">
        <v>591</v>
      </c>
      <c r="B619" s="243"/>
      <c r="C619" s="243"/>
      <c r="D619" s="16"/>
      <c r="E619" s="16"/>
      <c r="F619" s="16"/>
      <c r="G619" s="17"/>
      <c r="H619" s="17"/>
      <c r="I619" s="17"/>
      <c r="J619" s="18"/>
      <c r="K619" s="18"/>
      <c r="BD619" s="18"/>
    </row>
    <row r="620" spans="1:56" s="14" customFormat="1" x14ac:dyDescent="0.4">
      <c r="A620" s="3">
        <v>592</v>
      </c>
      <c r="B620" s="243"/>
      <c r="C620" s="243"/>
      <c r="D620" s="16"/>
      <c r="E620" s="16"/>
      <c r="F620" s="16"/>
      <c r="G620" s="17"/>
      <c r="H620" s="17"/>
      <c r="I620" s="17"/>
      <c r="J620" s="18"/>
      <c r="K620" s="18"/>
      <c r="BD620" s="18"/>
    </row>
    <row r="621" spans="1:56" s="14" customFormat="1" x14ac:dyDescent="0.4">
      <c r="A621" s="3">
        <v>593</v>
      </c>
      <c r="B621" s="243"/>
      <c r="C621" s="243"/>
      <c r="D621" s="16"/>
      <c r="E621" s="16"/>
      <c r="F621" s="16"/>
      <c r="G621" s="17"/>
      <c r="H621" s="17"/>
      <c r="I621" s="17"/>
      <c r="J621" s="18"/>
      <c r="K621" s="18"/>
      <c r="BD621" s="18"/>
    </row>
    <row r="622" spans="1:56" s="14" customFormat="1" x14ac:dyDescent="0.4">
      <c r="A622" s="3">
        <v>594</v>
      </c>
      <c r="B622" s="243"/>
      <c r="C622" s="243"/>
      <c r="D622" s="16"/>
      <c r="E622" s="16"/>
      <c r="F622" s="16"/>
      <c r="G622" s="17"/>
      <c r="H622" s="17"/>
      <c r="I622" s="17"/>
      <c r="J622" s="18"/>
      <c r="K622" s="18"/>
      <c r="BD622" s="18"/>
    </row>
    <row r="623" spans="1:56" s="14" customFormat="1" x14ac:dyDescent="0.4">
      <c r="A623" s="3">
        <v>595</v>
      </c>
      <c r="B623" s="243"/>
      <c r="C623" s="243"/>
      <c r="D623" s="16"/>
      <c r="E623" s="16"/>
      <c r="F623" s="16"/>
      <c r="G623" s="17"/>
      <c r="H623" s="17"/>
      <c r="I623" s="17"/>
      <c r="J623" s="18"/>
      <c r="K623" s="18"/>
      <c r="BD623" s="18"/>
    </row>
    <row r="624" spans="1:56" s="14" customFormat="1" x14ac:dyDescent="0.4">
      <c r="A624" s="3">
        <v>596</v>
      </c>
      <c r="B624" s="243"/>
      <c r="C624" s="243"/>
      <c r="D624" s="16"/>
      <c r="E624" s="16"/>
      <c r="F624" s="16"/>
      <c r="G624" s="17"/>
      <c r="H624" s="17"/>
      <c r="I624" s="17"/>
      <c r="J624" s="18"/>
      <c r="K624" s="18"/>
      <c r="BD624" s="18"/>
    </row>
    <row r="625" spans="1:56" s="14" customFormat="1" x14ac:dyDescent="0.4">
      <c r="A625" s="3">
        <v>597</v>
      </c>
      <c r="B625" s="243"/>
      <c r="C625" s="243"/>
      <c r="D625" s="16"/>
      <c r="E625" s="16"/>
      <c r="F625" s="16"/>
      <c r="G625" s="17"/>
      <c r="H625" s="17"/>
      <c r="I625" s="17"/>
      <c r="J625" s="18"/>
      <c r="K625" s="18"/>
      <c r="BD625" s="18"/>
    </row>
    <row r="626" spans="1:56" s="14" customFormat="1" x14ac:dyDescent="0.4">
      <c r="A626" s="3">
        <v>598</v>
      </c>
      <c r="B626" s="243"/>
      <c r="C626" s="243"/>
      <c r="D626" s="16"/>
      <c r="E626" s="16"/>
      <c r="F626" s="16"/>
      <c r="G626" s="17"/>
      <c r="H626" s="17"/>
      <c r="I626" s="17"/>
      <c r="J626" s="18"/>
      <c r="K626" s="18"/>
      <c r="BD626" s="18"/>
    </row>
    <row r="627" spans="1:56" s="14" customFormat="1" x14ac:dyDescent="0.4">
      <c r="A627" s="3">
        <v>599</v>
      </c>
      <c r="B627" s="243"/>
      <c r="C627" s="243"/>
      <c r="D627" s="16"/>
      <c r="E627" s="16"/>
      <c r="F627" s="16"/>
      <c r="G627" s="17"/>
      <c r="H627" s="17"/>
      <c r="I627" s="17"/>
      <c r="J627" s="18"/>
      <c r="K627" s="18"/>
      <c r="BD627" s="18"/>
    </row>
    <row r="628" spans="1:56" s="14" customFormat="1" x14ac:dyDescent="0.4">
      <c r="A628" s="3">
        <v>600</v>
      </c>
      <c r="B628" s="243"/>
      <c r="C628" s="243"/>
      <c r="D628" s="16"/>
      <c r="E628" s="16"/>
      <c r="F628" s="16"/>
      <c r="G628" s="17"/>
      <c r="H628" s="17"/>
      <c r="I628" s="17"/>
      <c r="J628" s="18"/>
      <c r="K628" s="18"/>
      <c r="BD628" s="18"/>
    </row>
    <row r="629" spans="1:56" s="14" customFormat="1" x14ac:dyDescent="0.4">
      <c r="A629" s="3">
        <v>601</v>
      </c>
      <c r="B629" s="243"/>
      <c r="C629" s="243"/>
      <c r="D629" s="16"/>
      <c r="E629" s="16"/>
      <c r="F629" s="16"/>
      <c r="G629" s="17"/>
      <c r="H629" s="17"/>
      <c r="I629" s="17"/>
      <c r="J629" s="18"/>
      <c r="K629" s="18"/>
      <c r="BD629" s="18"/>
    </row>
    <row r="630" spans="1:56" s="14" customFormat="1" x14ac:dyDescent="0.4">
      <c r="A630" s="3">
        <v>602</v>
      </c>
      <c r="B630" s="243"/>
      <c r="C630" s="243"/>
      <c r="D630" s="16"/>
      <c r="E630" s="16"/>
      <c r="F630" s="16"/>
      <c r="G630" s="17"/>
      <c r="H630" s="17"/>
      <c r="I630" s="17"/>
      <c r="J630" s="18"/>
      <c r="K630" s="18"/>
      <c r="BD630" s="18"/>
    </row>
    <row r="631" spans="1:56" s="14" customFormat="1" x14ac:dyDescent="0.4">
      <c r="A631" s="3">
        <v>603</v>
      </c>
      <c r="B631" s="243"/>
      <c r="C631" s="243"/>
      <c r="D631" s="16"/>
      <c r="E631" s="16"/>
      <c r="F631" s="16"/>
      <c r="G631" s="17"/>
      <c r="H631" s="17"/>
      <c r="I631" s="17"/>
      <c r="J631" s="18"/>
      <c r="K631" s="18"/>
      <c r="BD631" s="18"/>
    </row>
    <row r="632" spans="1:56" s="14" customFormat="1" x14ac:dyDescent="0.4">
      <c r="A632" s="3">
        <v>604</v>
      </c>
      <c r="B632" s="243"/>
      <c r="C632" s="243"/>
      <c r="D632" s="16"/>
      <c r="E632" s="16"/>
      <c r="F632" s="16"/>
      <c r="G632" s="17"/>
      <c r="H632" s="17"/>
      <c r="I632" s="17"/>
      <c r="J632" s="18"/>
      <c r="K632" s="18"/>
      <c r="BD632" s="18"/>
    </row>
    <row r="633" spans="1:56" s="14" customFormat="1" x14ac:dyDescent="0.4">
      <c r="A633" s="3">
        <v>605</v>
      </c>
      <c r="B633" s="243"/>
      <c r="C633" s="243"/>
      <c r="D633" s="16"/>
      <c r="E633" s="16"/>
      <c r="F633" s="16"/>
      <c r="G633" s="17"/>
      <c r="H633" s="17"/>
      <c r="I633" s="17"/>
      <c r="J633" s="18"/>
      <c r="K633" s="18"/>
      <c r="BD633" s="18"/>
    </row>
    <row r="634" spans="1:56" s="14" customFormat="1" x14ac:dyDescent="0.4">
      <c r="A634" s="3">
        <v>606</v>
      </c>
      <c r="B634" s="243"/>
      <c r="C634" s="243"/>
      <c r="D634" s="16"/>
      <c r="E634" s="16"/>
      <c r="F634" s="16"/>
      <c r="G634" s="17"/>
      <c r="H634" s="17"/>
      <c r="I634" s="17"/>
      <c r="J634" s="18"/>
      <c r="K634" s="18"/>
      <c r="BD634" s="18"/>
    </row>
    <row r="635" spans="1:56" s="14" customFormat="1" x14ac:dyDescent="0.4">
      <c r="A635" s="3">
        <v>607</v>
      </c>
      <c r="B635" s="243"/>
      <c r="C635" s="243"/>
      <c r="D635" s="16"/>
      <c r="E635" s="16"/>
      <c r="F635" s="16"/>
      <c r="G635" s="17"/>
      <c r="H635" s="17"/>
      <c r="I635" s="17"/>
      <c r="J635" s="18"/>
      <c r="K635" s="18"/>
      <c r="BD635" s="18"/>
    </row>
    <row r="636" spans="1:56" s="14" customFormat="1" x14ac:dyDescent="0.4">
      <c r="A636" s="3">
        <v>608</v>
      </c>
      <c r="B636" s="243"/>
      <c r="C636" s="243"/>
      <c r="D636" s="16"/>
      <c r="E636" s="16"/>
      <c r="F636" s="16"/>
      <c r="G636" s="17"/>
      <c r="H636" s="17"/>
      <c r="I636" s="17"/>
      <c r="J636" s="18"/>
      <c r="K636" s="18"/>
      <c r="BD636" s="18"/>
    </row>
    <row r="637" spans="1:56" s="14" customFormat="1" x14ac:dyDescent="0.4">
      <c r="A637" s="3">
        <v>609</v>
      </c>
      <c r="B637" s="243"/>
      <c r="C637" s="243"/>
      <c r="D637" s="16"/>
      <c r="E637" s="16"/>
      <c r="F637" s="16"/>
      <c r="G637" s="17"/>
      <c r="H637" s="17"/>
      <c r="I637" s="17"/>
      <c r="J637" s="18"/>
      <c r="K637" s="18"/>
      <c r="BD637" s="18"/>
    </row>
    <row r="638" spans="1:56" s="14" customFormat="1" x14ac:dyDescent="0.4">
      <c r="A638" s="3">
        <v>610</v>
      </c>
      <c r="B638" s="243"/>
      <c r="C638" s="243"/>
      <c r="D638" s="16"/>
      <c r="E638" s="16"/>
      <c r="F638" s="16"/>
      <c r="G638" s="17"/>
      <c r="H638" s="17"/>
      <c r="I638" s="17"/>
      <c r="J638" s="18"/>
      <c r="K638" s="18"/>
      <c r="BD638" s="18"/>
    </row>
    <row r="639" spans="1:56" s="14" customFormat="1" x14ac:dyDescent="0.4">
      <c r="A639" s="3">
        <v>611</v>
      </c>
      <c r="B639" s="243"/>
      <c r="C639" s="243"/>
      <c r="D639" s="16"/>
      <c r="E639" s="16"/>
      <c r="F639" s="16"/>
      <c r="G639" s="17"/>
      <c r="H639" s="17"/>
      <c r="I639" s="17"/>
      <c r="J639" s="18"/>
      <c r="K639" s="18"/>
      <c r="BD639" s="18"/>
    </row>
    <row r="640" spans="1:56" s="14" customFormat="1" x14ac:dyDescent="0.4">
      <c r="A640" s="3">
        <v>612</v>
      </c>
      <c r="B640" s="243"/>
      <c r="C640" s="243"/>
      <c r="D640" s="16"/>
      <c r="E640" s="16"/>
      <c r="F640" s="16"/>
      <c r="G640" s="17"/>
      <c r="H640" s="17"/>
      <c r="I640" s="17"/>
      <c r="J640" s="18"/>
      <c r="K640" s="18"/>
      <c r="BD640" s="18"/>
    </row>
    <row r="641" spans="1:56" s="14" customFormat="1" x14ac:dyDescent="0.4">
      <c r="A641" s="3">
        <v>613</v>
      </c>
      <c r="B641" s="243"/>
      <c r="C641" s="243"/>
      <c r="D641" s="16"/>
      <c r="E641" s="16"/>
      <c r="F641" s="16"/>
      <c r="G641" s="17"/>
      <c r="H641" s="17"/>
      <c r="I641" s="17"/>
      <c r="J641" s="18"/>
      <c r="K641" s="18"/>
      <c r="BD641" s="18"/>
    </row>
    <row r="642" spans="1:56" s="14" customFormat="1" x14ac:dyDescent="0.4">
      <c r="A642" s="3">
        <v>614</v>
      </c>
      <c r="B642" s="243"/>
      <c r="C642" s="243"/>
      <c r="D642" s="16"/>
      <c r="E642" s="16"/>
      <c r="F642" s="16"/>
      <c r="G642" s="17"/>
      <c r="H642" s="17"/>
      <c r="I642" s="17"/>
      <c r="J642" s="18"/>
      <c r="K642" s="18"/>
      <c r="BD642" s="18"/>
    </row>
    <row r="643" spans="1:56" s="14" customFormat="1" x14ac:dyDescent="0.4">
      <c r="A643" s="3">
        <v>615</v>
      </c>
      <c r="B643" s="243"/>
      <c r="C643" s="243"/>
      <c r="D643" s="16"/>
      <c r="E643" s="16"/>
      <c r="F643" s="16"/>
      <c r="G643" s="17"/>
      <c r="H643" s="17"/>
      <c r="I643" s="17"/>
      <c r="J643" s="18"/>
      <c r="K643" s="18"/>
      <c r="BD643" s="18"/>
    </row>
    <row r="644" spans="1:56" s="14" customFormat="1" x14ac:dyDescent="0.4">
      <c r="A644" s="3">
        <v>616</v>
      </c>
      <c r="B644" s="243"/>
      <c r="C644" s="243"/>
      <c r="D644" s="16"/>
      <c r="E644" s="16"/>
      <c r="F644" s="16"/>
      <c r="G644" s="17"/>
      <c r="H644" s="17"/>
      <c r="I644" s="17"/>
      <c r="J644" s="18"/>
      <c r="K644" s="18"/>
      <c r="BD644" s="18"/>
    </row>
    <row r="645" spans="1:56" s="14" customFormat="1" x14ac:dyDescent="0.4">
      <c r="A645" s="3">
        <v>617</v>
      </c>
      <c r="B645" s="243"/>
      <c r="C645" s="243"/>
      <c r="D645" s="16"/>
      <c r="E645" s="16"/>
      <c r="F645" s="16"/>
      <c r="G645" s="17"/>
      <c r="H645" s="17"/>
      <c r="I645" s="17"/>
      <c r="J645" s="18"/>
      <c r="K645" s="18"/>
      <c r="BD645" s="18"/>
    </row>
    <row r="646" spans="1:56" s="14" customFormat="1" x14ac:dyDescent="0.4">
      <c r="A646" s="3">
        <v>618</v>
      </c>
      <c r="B646" s="243"/>
      <c r="C646" s="243"/>
      <c r="D646" s="16"/>
      <c r="E646" s="16"/>
      <c r="F646" s="16"/>
      <c r="G646" s="17"/>
      <c r="H646" s="17"/>
      <c r="I646" s="17"/>
      <c r="J646" s="18"/>
      <c r="K646" s="18"/>
      <c r="BD646" s="18"/>
    </row>
    <row r="647" spans="1:56" s="14" customFormat="1" x14ac:dyDescent="0.4">
      <c r="A647" s="3">
        <v>619</v>
      </c>
      <c r="B647" s="243"/>
      <c r="C647" s="243"/>
      <c r="D647" s="16"/>
      <c r="E647" s="16"/>
      <c r="F647" s="16"/>
      <c r="G647" s="17"/>
      <c r="H647" s="17"/>
      <c r="I647" s="17"/>
      <c r="J647" s="18"/>
      <c r="K647" s="18"/>
      <c r="BD647" s="18"/>
    </row>
    <row r="648" spans="1:56" s="14" customFormat="1" x14ac:dyDescent="0.4">
      <c r="A648" s="3">
        <v>620</v>
      </c>
      <c r="B648" s="243"/>
      <c r="C648" s="243"/>
      <c r="D648" s="16"/>
      <c r="E648" s="16"/>
      <c r="F648" s="16"/>
      <c r="G648" s="17"/>
      <c r="H648" s="17"/>
      <c r="I648" s="17"/>
      <c r="J648" s="18"/>
      <c r="K648" s="18"/>
      <c r="BD648" s="18"/>
    </row>
    <row r="649" spans="1:56" s="14" customFormat="1" x14ac:dyDescent="0.4">
      <c r="A649" s="3">
        <v>621</v>
      </c>
      <c r="B649" s="243"/>
      <c r="C649" s="243"/>
      <c r="D649" s="16"/>
      <c r="E649" s="16"/>
      <c r="F649" s="16"/>
      <c r="G649" s="17"/>
      <c r="H649" s="17"/>
      <c r="I649" s="17"/>
      <c r="J649" s="18"/>
      <c r="K649" s="18"/>
      <c r="BD649" s="18"/>
    </row>
    <row r="650" spans="1:56" s="14" customFormat="1" x14ac:dyDescent="0.4">
      <c r="A650" s="3">
        <v>622</v>
      </c>
      <c r="B650" s="243"/>
      <c r="C650" s="243"/>
      <c r="D650" s="16"/>
      <c r="E650" s="16"/>
      <c r="F650" s="16"/>
      <c r="G650" s="17"/>
      <c r="H650" s="17"/>
      <c r="I650" s="17"/>
      <c r="J650" s="18"/>
      <c r="K650" s="18"/>
      <c r="BD650" s="18"/>
    </row>
    <row r="651" spans="1:56" s="14" customFormat="1" x14ac:dyDescent="0.4">
      <c r="A651" s="3">
        <v>623</v>
      </c>
      <c r="B651" s="243"/>
      <c r="C651" s="243"/>
      <c r="D651" s="16"/>
      <c r="E651" s="16"/>
      <c r="F651" s="16"/>
      <c r="G651" s="17"/>
      <c r="H651" s="17"/>
      <c r="I651" s="17"/>
      <c r="J651" s="18"/>
      <c r="K651" s="18"/>
      <c r="BD651" s="18"/>
    </row>
    <row r="652" spans="1:56" s="14" customFormat="1" x14ac:dyDescent="0.4">
      <c r="A652" s="3">
        <v>624</v>
      </c>
      <c r="B652" s="243"/>
      <c r="C652" s="243"/>
      <c r="D652" s="16"/>
      <c r="E652" s="16"/>
      <c r="F652" s="16"/>
      <c r="G652" s="17"/>
      <c r="H652" s="17"/>
      <c r="I652" s="17"/>
      <c r="J652" s="18"/>
      <c r="K652" s="18"/>
      <c r="BD652" s="18"/>
    </row>
    <row r="653" spans="1:56" s="14" customFormat="1" x14ac:dyDescent="0.4">
      <c r="A653" s="3">
        <v>625</v>
      </c>
      <c r="B653" s="243"/>
      <c r="C653" s="243"/>
      <c r="D653" s="16"/>
      <c r="E653" s="16"/>
      <c r="F653" s="16"/>
      <c r="G653" s="17"/>
      <c r="H653" s="17"/>
      <c r="I653" s="17"/>
      <c r="J653" s="18"/>
      <c r="K653" s="18"/>
      <c r="BD653" s="18"/>
    </row>
    <row r="654" spans="1:56" s="14" customFormat="1" x14ac:dyDescent="0.4">
      <c r="A654" s="3">
        <v>626</v>
      </c>
      <c r="B654" s="243"/>
      <c r="C654" s="243"/>
      <c r="D654" s="16"/>
      <c r="E654" s="16"/>
      <c r="F654" s="16"/>
      <c r="G654" s="17"/>
      <c r="H654" s="17"/>
      <c r="I654" s="17"/>
      <c r="J654" s="18"/>
      <c r="K654" s="18"/>
      <c r="BD654" s="18"/>
    </row>
    <row r="655" spans="1:56" s="14" customFormat="1" x14ac:dyDescent="0.4">
      <c r="A655" s="3">
        <v>627</v>
      </c>
      <c r="B655" s="243"/>
      <c r="C655" s="243"/>
      <c r="D655" s="16"/>
      <c r="E655" s="16"/>
      <c r="F655" s="16"/>
      <c r="G655" s="17"/>
      <c r="H655" s="17"/>
      <c r="I655" s="17"/>
      <c r="J655" s="18"/>
      <c r="K655" s="18"/>
      <c r="BD655" s="18"/>
    </row>
    <row r="656" spans="1:56" s="14" customFormat="1" x14ac:dyDescent="0.4">
      <c r="A656" s="3">
        <v>628</v>
      </c>
      <c r="B656" s="243"/>
      <c r="C656" s="243"/>
      <c r="D656" s="16"/>
      <c r="E656" s="16"/>
      <c r="F656" s="16"/>
      <c r="G656" s="17"/>
      <c r="H656" s="17"/>
      <c r="I656" s="17"/>
      <c r="J656" s="18"/>
      <c r="K656" s="18"/>
      <c r="BD656" s="18"/>
    </row>
    <row r="657" spans="1:56" s="14" customFormat="1" x14ac:dyDescent="0.4">
      <c r="A657" s="3">
        <v>629</v>
      </c>
      <c r="B657" s="243"/>
      <c r="C657" s="243"/>
      <c r="D657" s="16"/>
      <c r="E657" s="16"/>
      <c r="F657" s="16"/>
      <c r="G657" s="17"/>
      <c r="H657" s="17"/>
      <c r="I657" s="17"/>
      <c r="J657" s="18"/>
      <c r="K657" s="18"/>
      <c r="BD657" s="18"/>
    </row>
    <row r="658" spans="1:56" s="14" customFormat="1" x14ac:dyDescent="0.4">
      <c r="A658" s="3">
        <v>630</v>
      </c>
      <c r="B658" s="243"/>
      <c r="C658" s="243"/>
      <c r="D658" s="16"/>
      <c r="E658" s="16"/>
      <c r="F658" s="16"/>
      <c r="G658" s="17"/>
      <c r="H658" s="17"/>
      <c r="I658" s="17"/>
      <c r="J658" s="18"/>
      <c r="K658" s="18"/>
      <c r="BD658" s="18"/>
    </row>
    <row r="659" spans="1:56" s="14" customFormat="1" x14ac:dyDescent="0.4">
      <c r="A659" s="3">
        <v>631</v>
      </c>
      <c r="B659" s="243"/>
      <c r="C659" s="243"/>
      <c r="D659" s="16"/>
      <c r="E659" s="16"/>
      <c r="F659" s="16"/>
      <c r="G659" s="17"/>
      <c r="H659" s="17"/>
      <c r="I659" s="17"/>
      <c r="J659" s="18"/>
      <c r="K659" s="18"/>
      <c r="BD659" s="18"/>
    </row>
    <row r="660" spans="1:56" s="14" customFormat="1" x14ac:dyDescent="0.4">
      <c r="A660" s="3">
        <v>632</v>
      </c>
      <c r="B660" s="243"/>
      <c r="C660" s="243"/>
      <c r="D660" s="16"/>
      <c r="E660" s="16"/>
      <c r="F660" s="16"/>
      <c r="G660" s="17"/>
      <c r="H660" s="17"/>
      <c r="I660" s="17"/>
      <c r="J660" s="18"/>
      <c r="K660" s="18"/>
      <c r="BD660" s="18"/>
    </row>
    <row r="661" spans="1:56" s="14" customFormat="1" x14ac:dyDescent="0.4">
      <c r="A661" s="3">
        <v>633</v>
      </c>
      <c r="B661" s="243"/>
      <c r="C661" s="243"/>
      <c r="D661" s="16"/>
      <c r="E661" s="16"/>
      <c r="F661" s="16"/>
      <c r="G661" s="17"/>
      <c r="H661" s="17"/>
      <c r="I661" s="17"/>
      <c r="J661" s="18"/>
      <c r="K661" s="18"/>
      <c r="BD661" s="18"/>
    </row>
    <row r="662" spans="1:56" s="14" customFormat="1" x14ac:dyDescent="0.4">
      <c r="A662" s="3">
        <v>634</v>
      </c>
      <c r="B662" s="243"/>
      <c r="C662" s="243"/>
      <c r="D662" s="16"/>
      <c r="E662" s="16"/>
      <c r="F662" s="16"/>
      <c r="G662" s="17"/>
      <c r="H662" s="17"/>
      <c r="I662" s="17"/>
      <c r="J662" s="18"/>
      <c r="K662" s="18"/>
      <c r="BD662" s="18"/>
    </row>
    <row r="663" spans="1:56" s="14" customFormat="1" x14ac:dyDescent="0.4">
      <c r="A663" s="3">
        <v>635</v>
      </c>
      <c r="B663" s="243"/>
      <c r="C663" s="243"/>
      <c r="D663" s="16"/>
      <c r="E663" s="16"/>
      <c r="F663" s="16"/>
      <c r="G663" s="17"/>
      <c r="H663" s="17"/>
      <c r="I663" s="17"/>
      <c r="J663" s="18"/>
      <c r="K663" s="18"/>
      <c r="BD663" s="18"/>
    </row>
    <row r="664" spans="1:56" s="14" customFormat="1" x14ac:dyDescent="0.4">
      <c r="A664" s="3">
        <v>636</v>
      </c>
      <c r="B664" s="243"/>
      <c r="C664" s="243"/>
      <c r="D664" s="16"/>
      <c r="E664" s="16"/>
      <c r="F664" s="16"/>
      <c r="G664" s="17"/>
      <c r="H664" s="17"/>
      <c r="I664" s="17"/>
      <c r="J664" s="18"/>
      <c r="K664" s="18"/>
      <c r="BD664" s="18"/>
    </row>
    <row r="665" spans="1:56" s="14" customFormat="1" x14ac:dyDescent="0.4">
      <c r="A665" s="3">
        <v>637</v>
      </c>
      <c r="B665" s="243"/>
      <c r="C665" s="243"/>
      <c r="D665" s="16"/>
      <c r="E665" s="16"/>
      <c r="F665" s="16"/>
      <c r="G665" s="17"/>
      <c r="H665" s="17"/>
      <c r="I665" s="17"/>
      <c r="J665" s="18"/>
      <c r="K665" s="18"/>
      <c r="BD665" s="18"/>
    </row>
    <row r="666" spans="1:56" s="14" customFormat="1" x14ac:dyDescent="0.4">
      <c r="A666" s="3">
        <v>638</v>
      </c>
      <c r="B666" s="243"/>
      <c r="C666" s="243"/>
      <c r="D666" s="16"/>
      <c r="E666" s="16"/>
      <c r="F666" s="16"/>
      <c r="G666" s="17"/>
      <c r="H666" s="17"/>
      <c r="I666" s="17"/>
      <c r="J666" s="18"/>
      <c r="K666" s="18"/>
      <c r="BD666" s="18"/>
    </row>
    <row r="667" spans="1:56" s="14" customFormat="1" x14ac:dyDescent="0.4">
      <c r="A667" s="3">
        <v>639</v>
      </c>
      <c r="B667" s="243"/>
      <c r="C667" s="243"/>
      <c r="D667" s="16"/>
      <c r="E667" s="16"/>
      <c r="F667" s="16"/>
      <c r="G667" s="17"/>
      <c r="H667" s="17"/>
      <c r="I667" s="17"/>
      <c r="J667" s="18"/>
      <c r="K667" s="18"/>
      <c r="BD667" s="18"/>
    </row>
    <row r="668" spans="1:56" s="14" customFormat="1" x14ac:dyDescent="0.4">
      <c r="A668" s="3">
        <v>640</v>
      </c>
      <c r="B668" s="243"/>
      <c r="C668" s="243"/>
      <c r="D668" s="16"/>
      <c r="E668" s="16"/>
      <c r="F668" s="16"/>
      <c r="G668" s="17"/>
      <c r="H668" s="17"/>
      <c r="I668" s="17"/>
      <c r="J668" s="18"/>
      <c r="K668" s="18"/>
      <c r="BD668" s="18"/>
    </row>
    <row r="669" spans="1:56" s="14" customFormat="1" x14ac:dyDescent="0.4">
      <c r="A669" s="3">
        <v>641</v>
      </c>
      <c r="B669" s="243"/>
      <c r="C669" s="243"/>
      <c r="D669" s="16"/>
      <c r="E669" s="16"/>
      <c r="F669" s="16"/>
      <c r="G669" s="17"/>
      <c r="H669" s="17"/>
      <c r="I669" s="17"/>
      <c r="J669" s="18"/>
      <c r="K669" s="18"/>
      <c r="BD669" s="18"/>
    </row>
    <row r="670" spans="1:56" s="14" customFormat="1" x14ac:dyDescent="0.4">
      <c r="A670" s="3">
        <v>642</v>
      </c>
      <c r="B670" s="243"/>
      <c r="C670" s="243"/>
      <c r="D670" s="16"/>
      <c r="E670" s="16"/>
      <c r="F670" s="16"/>
      <c r="G670" s="17"/>
      <c r="H670" s="17"/>
      <c r="I670" s="17"/>
      <c r="J670" s="18"/>
      <c r="K670" s="18"/>
      <c r="BD670" s="18"/>
    </row>
    <row r="671" spans="1:56" s="14" customFormat="1" x14ac:dyDescent="0.4">
      <c r="A671" s="3">
        <v>643</v>
      </c>
      <c r="B671" s="243"/>
      <c r="C671" s="243"/>
      <c r="D671" s="16"/>
      <c r="E671" s="16"/>
      <c r="F671" s="16"/>
      <c r="G671" s="17"/>
      <c r="H671" s="17"/>
      <c r="I671" s="17"/>
      <c r="J671" s="18"/>
      <c r="K671" s="18"/>
      <c r="BD671" s="18"/>
    </row>
    <row r="672" spans="1:56" s="14" customFormat="1" x14ac:dyDescent="0.4">
      <c r="A672" s="3">
        <v>644</v>
      </c>
      <c r="B672" s="243"/>
      <c r="C672" s="243"/>
      <c r="D672" s="16"/>
      <c r="E672" s="16"/>
      <c r="F672" s="16"/>
      <c r="G672" s="17"/>
      <c r="H672" s="17"/>
      <c r="I672" s="17"/>
      <c r="J672" s="18"/>
      <c r="K672" s="18"/>
      <c r="BD672" s="18"/>
    </row>
    <row r="673" spans="1:56" s="14" customFormat="1" x14ac:dyDescent="0.4">
      <c r="A673" s="3">
        <v>645</v>
      </c>
      <c r="B673" s="243"/>
      <c r="C673" s="243"/>
      <c r="D673" s="16"/>
      <c r="E673" s="16"/>
      <c r="F673" s="16"/>
      <c r="G673" s="17"/>
      <c r="H673" s="17"/>
      <c r="I673" s="17"/>
      <c r="J673" s="18"/>
      <c r="K673" s="18"/>
      <c r="BD673" s="18"/>
    </row>
    <row r="674" spans="1:56" s="14" customFormat="1" x14ac:dyDescent="0.4">
      <c r="A674" s="3">
        <v>646</v>
      </c>
      <c r="B674" s="243"/>
      <c r="C674" s="243"/>
      <c r="D674" s="16"/>
      <c r="E674" s="16"/>
      <c r="F674" s="16"/>
      <c r="G674" s="17"/>
      <c r="H674" s="17"/>
      <c r="I674" s="17"/>
      <c r="J674" s="18"/>
      <c r="K674" s="18"/>
      <c r="BD674" s="18"/>
    </row>
    <row r="675" spans="1:56" s="14" customFormat="1" x14ac:dyDescent="0.4">
      <c r="A675" s="3">
        <v>647</v>
      </c>
      <c r="B675" s="243"/>
      <c r="C675" s="243"/>
      <c r="D675" s="16"/>
      <c r="E675" s="16"/>
      <c r="F675" s="16"/>
      <c r="G675" s="17"/>
      <c r="H675" s="17"/>
      <c r="I675" s="17"/>
      <c r="J675" s="18"/>
      <c r="K675" s="18"/>
      <c r="BD675" s="18"/>
    </row>
    <row r="676" spans="1:56" s="14" customFormat="1" x14ac:dyDescent="0.4">
      <c r="A676" s="3">
        <v>648</v>
      </c>
      <c r="B676" s="243"/>
      <c r="C676" s="243"/>
      <c r="D676" s="16"/>
      <c r="E676" s="16"/>
      <c r="F676" s="16"/>
      <c r="G676" s="17"/>
      <c r="H676" s="17"/>
      <c r="I676" s="17"/>
      <c r="J676" s="18"/>
      <c r="K676" s="18"/>
      <c r="BD676" s="18"/>
    </row>
    <row r="677" spans="1:56" s="14" customFormat="1" x14ac:dyDescent="0.4">
      <c r="A677" s="3">
        <v>649</v>
      </c>
      <c r="B677" s="243"/>
      <c r="C677" s="243"/>
      <c r="D677" s="16"/>
      <c r="E677" s="16"/>
      <c r="F677" s="16"/>
      <c r="G677" s="17"/>
      <c r="H677" s="17"/>
      <c r="I677" s="17"/>
      <c r="J677" s="18"/>
      <c r="K677" s="18"/>
      <c r="BD677" s="18"/>
    </row>
    <row r="678" spans="1:56" s="14" customFormat="1" x14ac:dyDescent="0.4">
      <c r="A678" s="3">
        <v>650</v>
      </c>
      <c r="B678" s="243"/>
      <c r="C678" s="243"/>
      <c r="D678" s="16"/>
      <c r="E678" s="16"/>
      <c r="F678" s="16"/>
      <c r="G678" s="17"/>
      <c r="H678" s="17"/>
      <c r="I678" s="17"/>
      <c r="J678" s="18"/>
      <c r="K678" s="18"/>
      <c r="BD678" s="18"/>
    </row>
    <row r="679" spans="1:56" s="14" customFormat="1" x14ac:dyDescent="0.4">
      <c r="A679" s="3">
        <v>651</v>
      </c>
      <c r="B679" s="243"/>
      <c r="C679" s="243"/>
      <c r="D679" s="16"/>
      <c r="E679" s="16"/>
      <c r="F679" s="16"/>
      <c r="G679" s="17"/>
      <c r="H679" s="17"/>
      <c r="I679" s="17"/>
      <c r="J679" s="18"/>
      <c r="K679" s="18"/>
      <c r="BD679" s="18"/>
    </row>
    <row r="680" spans="1:56" s="14" customFormat="1" x14ac:dyDescent="0.4">
      <c r="A680" s="3">
        <v>652</v>
      </c>
      <c r="B680" s="243"/>
      <c r="C680" s="243"/>
      <c r="D680" s="16"/>
      <c r="E680" s="16"/>
      <c r="F680" s="16"/>
      <c r="G680" s="17"/>
      <c r="H680" s="17"/>
      <c r="I680" s="17"/>
      <c r="J680" s="18"/>
      <c r="K680" s="18"/>
      <c r="BD680" s="18"/>
    </row>
    <row r="681" spans="1:56" s="14" customFormat="1" x14ac:dyDescent="0.4">
      <c r="A681" s="3">
        <v>653</v>
      </c>
      <c r="B681" s="243"/>
      <c r="C681" s="243"/>
      <c r="D681" s="16"/>
      <c r="E681" s="16"/>
      <c r="F681" s="16"/>
      <c r="G681" s="17"/>
      <c r="H681" s="17"/>
      <c r="I681" s="17"/>
      <c r="J681" s="18"/>
      <c r="K681" s="18"/>
      <c r="BD681" s="18"/>
    </row>
    <row r="682" spans="1:56" s="14" customFormat="1" x14ac:dyDescent="0.4">
      <c r="A682" s="3">
        <v>654</v>
      </c>
      <c r="B682" s="243"/>
      <c r="C682" s="243"/>
      <c r="D682" s="16"/>
      <c r="E682" s="16"/>
      <c r="F682" s="16"/>
      <c r="G682" s="17"/>
      <c r="H682" s="17"/>
      <c r="I682" s="17"/>
      <c r="J682" s="18"/>
      <c r="K682" s="18"/>
      <c r="BD682" s="18"/>
    </row>
    <row r="683" spans="1:56" s="14" customFormat="1" x14ac:dyDescent="0.4">
      <c r="A683" s="3">
        <v>655</v>
      </c>
      <c r="B683" s="243"/>
      <c r="C683" s="243"/>
      <c r="D683" s="16"/>
      <c r="E683" s="16"/>
      <c r="F683" s="16"/>
      <c r="G683" s="17"/>
      <c r="H683" s="17"/>
      <c r="I683" s="17"/>
      <c r="J683" s="18"/>
      <c r="K683" s="18"/>
      <c r="BD683" s="18"/>
    </row>
    <row r="684" spans="1:56" s="14" customFormat="1" x14ac:dyDescent="0.4">
      <c r="A684" s="3">
        <v>656</v>
      </c>
      <c r="B684" s="243"/>
      <c r="C684" s="243"/>
      <c r="D684" s="16"/>
      <c r="E684" s="16"/>
      <c r="F684" s="16"/>
      <c r="G684" s="17"/>
      <c r="H684" s="17"/>
      <c r="I684" s="17"/>
      <c r="J684" s="18"/>
      <c r="K684" s="18"/>
      <c r="BD684" s="18"/>
    </row>
    <row r="685" spans="1:56" s="14" customFormat="1" x14ac:dyDescent="0.4">
      <c r="A685" s="3">
        <v>657</v>
      </c>
      <c r="B685" s="243"/>
      <c r="C685" s="243"/>
      <c r="D685" s="16"/>
      <c r="E685" s="16"/>
      <c r="F685" s="16"/>
      <c r="G685" s="17"/>
      <c r="H685" s="17"/>
      <c r="I685" s="17"/>
      <c r="J685" s="18"/>
      <c r="K685" s="18"/>
      <c r="BD685" s="18"/>
    </row>
    <row r="686" spans="1:56" s="14" customFormat="1" x14ac:dyDescent="0.4">
      <c r="A686" s="3">
        <v>658</v>
      </c>
      <c r="B686" s="243"/>
      <c r="C686" s="243"/>
      <c r="D686" s="16"/>
      <c r="E686" s="16"/>
      <c r="F686" s="16"/>
      <c r="G686" s="17"/>
      <c r="H686" s="17"/>
      <c r="I686" s="17"/>
      <c r="J686" s="18"/>
      <c r="K686" s="18"/>
      <c r="BD686" s="18"/>
    </row>
    <row r="687" spans="1:56" s="14" customFormat="1" x14ac:dyDescent="0.4">
      <c r="A687" s="3">
        <v>659</v>
      </c>
      <c r="B687" s="243"/>
      <c r="C687" s="243"/>
      <c r="D687" s="16"/>
      <c r="E687" s="16"/>
      <c r="F687" s="16"/>
      <c r="G687" s="17"/>
      <c r="H687" s="17"/>
      <c r="I687" s="17"/>
      <c r="J687" s="18"/>
      <c r="K687" s="18"/>
      <c r="BD687" s="18"/>
    </row>
    <row r="688" spans="1:56" s="14" customFormat="1" x14ac:dyDescent="0.4">
      <c r="A688" s="3">
        <v>660</v>
      </c>
      <c r="B688" s="243"/>
      <c r="C688" s="243"/>
      <c r="D688" s="16"/>
      <c r="E688" s="16"/>
      <c r="F688" s="16"/>
      <c r="G688" s="17"/>
      <c r="H688" s="17"/>
      <c r="I688" s="17"/>
      <c r="J688" s="18"/>
      <c r="K688" s="18"/>
      <c r="BD688" s="18"/>
    </row>
    <row r="689" spans="1:56" s="14" customFormat="1" x14ac:dyDescent="0.4">
      <c r="A689" s="3">
        <v>661</v>
      </c>
      <c r="B689" s="243"/>
      <c r="C689" s="243"/>
      <c r="D689" s="16"/>
      <c r="E689" s="16"/>
      <c r="F689" s="16"/>
      <c r="G689" s="17"/>
      <c r="H689" s="17"/>
      <c r="I689" s="17"/>
      <c r="J689" s="18"/>
      <c r="K689" s="18"/>
      <c r="BD689" s="18"/>
    </row>
    <row r="690" spans="1:56" s="14" customFormat="1" x14ac:dyDescent="0.4">
      <c r="A690" s="3">
        <v>662</v>
      </c>
      <c r="B690" s="243"/>
      <c r="C690" s="243"/>
      <c r="D690" s="16"/>
      <c r="E690" s="16"/>
      <c r="F690" s="16"/>
      <c r="G690" s="17"/>
      <c r="H690" s="17"/>
      <c r="I690" s="17"/>
      <c r="J690" s="18"/>
      <c r="K690" s="18"/>
      <c r="BD690" s="18"/>
    </row>
    <row r="691" spans="1:56" s="14" customFormat="1" x14ac:dyDescent="0.4">
      <c r="A691" s="3">
        <v>663</v>
      </c>
      <c r="B691" s="243"/>
      <c r="C691" s="243"/>
      <c r="D691" s="16"/>
      <c r="E691" s="16"/>
      <c r="F691" s="16"/>
      <c r="G691" s="17"/>
      <c r="H691" s="17"/>
      <c r="I691" s="17"/>
      <c r="J691" s="18"/>
      <c r="K691" s="18"/>
      <c r="BD691" s="18"/>
    </row>
    <row r="692" spans="1:56" s="14" customFormat="1" x14ac:dyDescent="0.4">
      <c r="A692" s="3">
        <v>664</v>
      </c>
      <c r="B692" s="243"/>
      <c r="C692" s="243"/>
      <c r="D692" s="16"/>
      <c r="E692" s="16"/>
      <c r="F692" s="16"/>
      <c r="G692" s="17"/>
      <c r="H692" s="17"/>
      <c r="I692" s="17"/>
      <c r="J692" s="18"/>
      <c r="K692" s="18"/>
      <c r="BD692" s="18"/>
    </row>
    <row r="693" spans="1:56" s="14" customFormat="1" x14ac:dyDescent="0.4">
      <c r="A693" s="3">
        <v>665</v>
      </c>
      <c r="B693" s="243"/>
      <c r="C693" s="243"/>
      <c r="D693" s="16"/>
      <c r="E693" s="16"/>
      <c r="F693" s="16"/>
      <c r="G693" s="17"/>
      <c r="H693" s="17"/>
      <c r="I693" s="17"/>
      <c r="J693" s="18"/>
      <c r="K693" s="18"/>
      <c r="BD693" s="18"/>
    </row>
    <row r="694" spans="1:56" s="14" customFormat="1" x14ac:dyDescent="0.4">
      <c r="A694" s="3">
        <v>666</v>
      </c>
      <c r="B694" s="243"/>
      <c r="C694" s="243"/>
      <c r="D694" s="16"/>
      <c r="E694" s="16"/>
      <c r="F694" s="16"/>
      <c r="G694" s="17"/>
      <c r="H694" s="17"/>
      <c r="I694" s="17"/>
      <c r="J694" s="18"/>
      <c r="K694" s="18"/>
      <c r="BD694" s="18"/>
    </row>
    <row r="695" spans="1:56" s="14" customFormat="1" x14ac:dyDescent="0.4">
      <c r="A695" s="3">
        <v>667</v>
      </c>
      <c r="B695" s="243"/>
      <c r="C695" s="243"/>
      <c r="D695" s="16"/>
      <c r="E695" s="16"/>
      <c r="F695" s="16"/>
      <c r="G695" s="17"/>
      <c r="H695" s="17"/>
      <c r="I695" s="17"/>
      <c r="J695" s="18"/>
      <c r="K695" s="18"/>
      <c r="BD695" s="18"/>
    </row>
    <row r="696" spans="1:56" s="14" customFormat="1" x14ac:dyDescent="0.4">
      <c r="A696" s="3">
        <v>668</v>
      </c>
      <c r="B696" s="243"/>
      <c r="C696" s="243"/>
      <c r="D696" s="16"/>
      <c r="E696" s="16"/>
      <c r="F696" s="16"/>
      <c r="G696" s="17"/>
      <c r="H696" s="17"/>
      <c r="I696" s="17"/>
      <c r="J696" s="18"/>
      <c r="K696" s="18"/>
      <c r="BD696" s="18"/>
    </row>
    <row r="697" spans="1:56" s="14" customFormat="1" x14ac:dyDescent="0.4">
      <c r="A697" s="3">
        <v>669</v>
      </c>
      <c r="B697" s="243"/>
      <c r="C697" s="243"/>
      <c r="D697" s="16"/>
      <c r="E697" s="16"/>
      <c r="F697" s="16"/>
      <c r="G697" s="17"/>
      <c r="H697" s="17"/>
      <c r="I697" s="17"/>
      <c r="J697" s="18"/>
      <c r="K697" s="18"/>
      <c r="BD697" s="18"/>
    </row>
    <row r="698" spans="1:56" s="14" customFormat="1" x14ac:dyDescent="0.4">
      <c r="A698" s="3">
        <v>670</v>
      </c>
      <c r="B698" s="243"/>
      <c r="C698" s="243"/>
      <c r="D698" s="16"/>
      <c r="E698" s="16"/>
      <c r="F698" s="16"/>
      <c r="G698" s="17"/>
      <c r="H698" s="17"/>
      <c r="I698" s="17"/>
      <c r="J698" s="18"/>
      <c r="K698" s="18"/>
      <c r="BD698" s="18"/>
    </row>
    <row r="699" spans="1:56" s="14" customFormat="1" x14ac:dyDescent="0.4">
      <c r="A699" s="3">
        <v>671</v>
      </c>
      <c r="B699" s="243"/>
      <c r="C699" s="243"/>
      <c r="D699" s="16"/>
      <c r="E699" s="16"/>
      <c r="F699" s="16"/>
      <c r="G699" s="17"/>
      <c r="H699" s="17"/>
      <c r="I699" s="17"/>
      <c r="J699" s="18"/>
      <c r="K699" s="18"/>
      <c r="BD699" s="18"/>
    </row>
    <row r="700" spans="1:56" s="14" customFormat="1" x14ac:dyDescent="0.4">
      <c r="A700" s="3">
        <v>672</v>
      </c>
      <c r="B700" s="243"/>
      <c r="C700" s="243"/>
      <c r="D700" s="16"/>
      <c r="E700" s="16"/>
      <c r="F700" s="16"/>
      <c r="G700" s="17"/>
      <c r="H700" s="17"/>
      <c r="I700" s="17"/>
      <c r="J700" s="18"/>
      <c r="K700" s="18"/>
      <c r="BD700" s="18"/>
    </row>
    <row r="701" spans="1:56" s="14" customFormat="1" x14ac:dyDescent="0.4">
      <c r="A701" s="3">
        <v>673</v>
      </c>
      <c r="B701" s="243"/>
      <c r="C701" s="243"/>
      <c r="D701" s="16"/>
      <c r="E701" s="16"/>
      <c r="F701" s="16"/>
      <c r="G701" s="17"/>
      <c r="H701" s="17"/>
      <c r="I701" s="17"/>
      <c r="J701" s="18"/>
      <c r="K701" s="18"/>
      <c r="BD701" s="18"/>
    </row>
    <row r="702" spans="1:56" s="14" customFormat="1" x14ac:dyDescent="0.4">
      <c r="A702" s="3">
        <v>674</v>
      </c>
      <c r="B702" s="243"/>
      <c r="C702" s="243"/>
      <c r="D702" s="16"/>
      <c r="E702" s="16"/>
      <c r="F702" s="16"/>
      <c r="G702" s="17"/>
      <c r="H702" s="17"/>
      <c r="I702" s="17"/>
      <c r="J702" s="18"/>
      <c r="K702" s="18"/>
      <c r="BD702" s="18"/>
    </row>
    <row r="703" spans="1:56" s="14" customFormat="1" x14ac:dyDescent="0.4">
      <c r="A703" s="3">
        <v>675</v>
      </c>
      <c r="B703" s="243"/>
      <c r="C703" s="243"/>
      <c r="D703" s="16"/>
      <c r="E703" s="16"/>
      <c r="F703" s="16"/>
      <c r="G703" s="17"/>
      <c r="H703" s="17"/>
      <c r="I703" s="17"/>
      <c r="J703" s="18"/>
      <c r="K703" s="18"/>
      <c r="BD703" s="18"/>
    </row>
    <row r="704" spans="1:56" s="14" customFormat="1" x14ac:dyDescent="0.4">
      <c r="A704" s="3">
        <v>676</v>
      </c>
      <c r="B704" s="243"/>
      <c r="C704" s="243"/>
      <c r="D704" s="16"/>
      <c r="E704" s="16"/>
      <c r="F704" s="16"/>
      <c r="G704" s="17"/>
      <c r="H704" s="17"/>
      <c r="I704" s="17"/>
      <c r="J704" s="18"/>
      <c r="K704" s="18"/>
      <c r="BD704" s="18"/>
    </row>
    <row r="705" spans="1:56" s="14" customFormat="1" x14ac:dyDescent="0.4">
      <c r="A705" s="3">
        <v>677</v>
      </c>
      <c r="B705" s="243"/>
      <c r="C705" s="243"/>
      <c r="D705" s="16"/>
      <c r="E705" s="16"/>
      <c r="F705" s="16"/>
      <c r="G705" s="17"/>
      <c r="H705" s="17"/>
      <c r="I705" s="17"/>
      <c r="J705" s="18"/>
      <c r="K705" s="18"/>
      <c r="BD705" s="18"/>
    </row>
    <row r="706" spans="1:56" s="14" customFormat="1" x14ac:dyDescent="0.4">
      <c r="A706" s="3">
        <v>678</v>
      </c>
      <c r="B706" s="243"/>
      <c r="C706" s="243"/>
      <c r="D706" s="16"/>
      <c r="E706" s="16"/>
      <c r="F706" s="16"/>
      <c r="G706" s="17"/>
      <c r="H706" s="17"/>
      <c r="I706" s="17"/>
      <c r="J706" s="18"/>
      <c r="K706" s="18"/>
      <c r="BD706" s="18"/>
    </row>
    <row r="707" spans="1:56" s="14" customFormat="1" x14ac:dyDescent="0.4">
      <c r="A707" s="3">
        <v>679</v>
      </c>
      <c r="B707" s="243"/>
      <c r="C707" s="243"/>
      <c r="D707" s="16"/>
      <c r="E707" s="16"/>
      <c r="F707" s="16"/>
      <c r="G707" s="17"/>
      <c r="H707" s="17"/>
      <c r="I707" s="17"/>
      <c r="J707" s="18"/>
      <c r="K707" s="18"/>
      <c r="BD707" s="18"/>
    </row>
    <row r="708" spans="1:56" s="14" customFormat="1" x14ac:dyDescent="0.4">
      <c r="A708" s="3">
        <v>680</v>
      </c>
      <c r="B708" s="243"/>
      <c r="C708" s="243"/>
      <c r="D708" s="16"/>
      <c r="E708" s="16"/>
      <c r="F708" s="16"/>
      <c r="G708" s="17"/>
      <c r="H708" s="17"/>
      <c r="I708" s="17"/>
      <c r="J708" s="18"/>
      <c r="K708" s="18"/>
      <c r="BD708" s="18"/>
    </row>
    <row r="709" spans="1:56" s="14" customFormat="1" x14ac:dyDescent="0.4">
      <c r="A709" s="3">
        <v>681</v>
      </c>
      <c r="B709" s="243"/>
      <c r="C709" s="243"/>
      <c r="D709" s="16"/>
      <c r="E709" s="16"/>
      <c r="F709" s="16"/>
      <c r="G709" s="17"/>
      <c r="H709" s="17"/>
      <c r="I709" s="17"/>
      <c r="J709" s="18"/>
      <c r="K709" s="18"/>
      <c r="BD709" s="18"/>
    </row>
    <row r="710" spans="1:56" s="14" customFormat="1" x14ac:dyDescent="0.4">
      <c r="A710" s="3">
        <v>682</v>
      </c>
      <c r="B710" s="243"/>
      <c r="C710" s="243"/>
      <c r="D710" s="16"/>
      <c r="E710" s="16"/>
      <c r="F710" s="16"/>
      <c r="G710" s="17"/>
      <c r="H710" s="17"/>
      <c r="I710" s="17"/>
      <c r="J710" s="18"/>
      <c r="K710" s="18"/>
      <c r="BD710" s="18"/>
    </row>
    <row r="711" spans="1:56" s="14" customFormat="1" x14ac:dyDescent="0.4">
      <c r="A711" s="3">
        <v>683</v>
      </c>
      <c r="B711" s="243"/>
      <c r="C711" s="243"/>
      <c r="D711" s="16"/>
      <c r="E711" s="16"/>
      <c r="F711" s="16"/>
      <c r="G711" s="17"/>
      <c r="H711" s="17"/>
      <c r="I711" s="17"/>
      <c r="J711" s="18"/>
      <c r="K711" s="18"/>
      <c r="BD711" s="18"/>
    </row>
    <row r="712" spans="1:56" s="14" customFormat="1" x14ac:dyDescent="0.4">
      <c r="A712" s="3">
        <v>684</v>
      </c>
      <c r="B712" s="243"/>
      <c r="C712" s="243"/>
      <c r="D712" s="16"/>
      <c r="E712" s="16"/>
      <c r="F712" s="16"/>
      <c r="G712" s="17"/>
      <c r="H712" s="17"/>
      <c r="I712" s="17"/>
      <c r="J712" s="18"/>
      <c r="K712" s="18"/>
      <c r="BD712" s="18"/>
    </row>
    <row r="713" spans="1:56" s="14" customFormat="1" x14ac:dyDescent="0.4">
      <c r="A713" s="3">
        <v>685</v>
      </c>
      <c r="B713" s="243"/>
      <c r="C713" s="243"/>
      <c r="D713" s="16"/>
      <c r="E713" s="16"/>
      <c r="F713" s="16"/>
      <c r="G713" s="17"/>
      <c r="H713" s="17"/>
      <c r="I713" s="17"/>
      <c r="J713" s="18"/>
      <c r="K713" s="18"/>
      <c r="BD713" s="18"/>
    </row>
    <row r="714" spans="1:56" s="14" customFormat="1" x14ac:dyDescent="0.4">
      <c r="A714" s="3">
        <v>686</v>
      </c>
      <c r="B714" s="243"/>
      <c r="C714" s="243"/>
      <c r="D714" s="16"/>
      <c r="E714" s="16"/>
      <c r="F714" s="16"/>
      <c r="G714" s="17"/>
      <c r="H714" s="17"/>
      <c r="I714" s="17"/>
      <c r="J714" s="18"/>
      <c r="K714" s="18"/>
      <c r="BD714" s="18"/>
    </row>
    <row r="715" spans="1:56" s="14" customFormat="1" x14ac:dyDescent="0.4">
      <c r="A715" s="3">
        <v>687</v>
      </c>
      <c r="B715" s="243"/>
      <c r="C715" s="243"/>
      <c r="D715" s="16"/>
      <c r="E715" s="16"/>
      <c r="F715" s="16"/>
      <c r="G715" s="17"/>
      <c r="H715" s="17"/>
      <c r="I715" s="17"/>
      <c r="J715" s="18"/>
      <c r="K715" s="18"/>
      <c r="BD715" s="18"/>
    </row>
    <row r="716" spans="1:56" s="14" customFormat="1" x14ac:dyDescent="0.4">
      <c r="A716" s="3">
        <v>688</v>
      </c>
      <c r="B716" s="243"/>
      <c r="C716" s="243"/>
      <c r="D716" s="16"/>
      <c r="E716" s="16"/>
      <c r="F716" s="16"/>
      <c r="G716" s="17"/>
      <c r="H716" s="17"/>
      <c r="I716" s="17"/>
      <c r="J716" s="18"/>
      <c r="K716" s="18"/>
      <c r="BD716" s="18"/>
    </row>
    <row r="717" spans="1:56" s="14" customFormat="1" x14ac:dyDescent="0.4">
      <c r="A717" s="3">
        <v>689</v>
      </c>
      <c r="B717" s="243"/>
      <c r="C717" s="243"/>
      <c r="D717" s="16"/>
      <c r="E717" s="16"/>
      <c r="F717" s="16"/>
      <c r="G717" s="17"/>
      <c r="H717" s="17"/>
      <c r="I717" s="17"/>
      <c r="J717" s="18"/>
      <c r="K717" s="18"/>
      <c r="BD717" s="18"/>
    </row>
    <row r="718" spans="1:56" s="14" customFormat="1" x14ac:dyDescent="0.4">
      <c r="A718" s="3">
        <v>690</v>
      </c>
      <c r="B718" s="243"/>
      <c r="C718" s="243"/>
      <c r="D718" s="16"/>
      <c r="E718" s="16"/>
      <c r="F718" s="16"/>
      <c r="G718" s="17"/>
      <c r="H718" s="17"/>
      <c r="I718" s="17"/>
      <c r="J718" s="18"/>
      <c r="K718" s="18"/>
      <c r="BD718" s="18"/>
    </row>
    <row r="719" spans="1:56" s="14" customFormat="1" x14ac:dyDescent="0.4">
      <c r="A719" s="3">
        <v>691</v>
      </c>
      <c r="B719" s="243"/>
      <c r="C719" s="243"/>
      <c r="D719" s="16"/>
      <c r="E719" s="16"/>
      <c r="F719" s="16"/>
      <c r="G719" s="17"/>
      <c r="H719" s="17"/>
      <c r="I719" s="17"/>
      <c r="J719" s="18"/>
      <c r="K719" s="18"/>
      <c r="BD719" s="18"/>
    </row>
    <row r="720" spans="1:56" s="14" customFormat="1" x14ac:dyDescent="0.4">
      <c r="A720" s="3">
        <v>692</v>
      </c>
      <c r="B720" s="243"/>
      <c r="C720" s="243"/>
      <c r="D720" s="16"/>
      <c r="E720" s="16"/>
      <c r="F720" s="16"/>
      <c r="G720" s="17"/>
      <c r="H720" s="17"/>
      <c r="I720" s="17"/>
      <c r="J720" s="18"/>
      <c r="K720" s="18"/>
      <c r="BD720" s="18"/>
    </row>
    <row r="721" spans="1:56" s="14" customFormat="1" x14ac:dyDescent="0.4">
      <c r="A721" s="3">
        <v>693</v>
      </c>
      <c r="B721" s="243"/>
      <c r="C721" s="243"/>
      <c r="D721" s="16"/>
      <c r="E721" s="16"/>
      <c r="F721" s="16"/>
      <c r="G721" s="17"/>
      <c r="H721" s="17"/>
      <c r="I721" s="17"/>
      <c r="J721" s="18"/>
      <c r="K721" s="18"/>
      <c r="BD721" s="18"/>
    </row>
    <row r="722" spans="1:56" s="14" customFormat="1" x14ac:dyDescent="0.4">
      <c r="A722" s="3">
        <v>694</v>
      </c>
      <c r="B722" s="243"/>
      <c r="C722" s="243"/>
      <c r="D722" s="16"/>
      <c r="E722" s="16"/>
      <c r="F722" s="16"/>
      <c r="G722" s="17"/>
      <c r="H722" s="17"/>
      <c r="I722" s="17"/>
      <c r="J722" s="18"/>
      <c r="K722" s="18"/>
      <c r="BD722" s="18"/>
    </row>
    <row r="723" spans="1:56" s="14" customFormat="1" x14ac:dyDescent="0.4">
      <c r="A723" s="3">
        <v>695</v>
      </c>
      <c r="B723" s="243"/>
      <c r="C723" s="243"/>
      <c r="D723" s="16"/>
      <c r="E723" s="16"/>
      <c r="F723" s="16"/>
      <c r="G723" s="17"/>
      <c r="H723" s="17"/>
      <c r="I723" s="17"/>
      <c r="J723" s="18"/>
      <c r="K723" s="18"/>
      <c r="BD723" s="18"/>
    </row>
    <row r="724" spans="1:56" s="14" customFormat="1" x14ac:dyDescent="0.4">
      <c r="A724" s="3">
        <v>696</v>
      </c>
      <c r="B724" s="243"/>
      <c r="C724" s="243"/>
      <c r="D724" s="16"/>
      <c r="E724" s="16"/>
      <c r="F724" s="16"/>
      <c r="G724" s="17"/>
      <c r="H724" s="17"/>
      <c r="I724" s="17"/>
      <c r="J724" s="18"/>
      <c r="K724" s="18"/>
      <c r="BD724" s="18"/>
    </row>
    <row r="725" spans="1:56" s="14" customFormat="1" x14ac:dyDescent="0.4">
      <c r="A725" s="3">
        <v>697</v>
      </c>
      <c r="B725" s="243"/>
      <c r="C725" s="243"/>
      <c r="D725" s="16"/>
      <c r="E725" s="16"/>
      <c r="F725" s="16"/>
      <c r="G725" s="17"/>
      <c r="H725" s="17"/>
      <c r="I725" s="17"/>
      <c r="J725" s="18"/>
      <c r="K725" s="18"/>
      <c r="BD725" s="18"/>
    </row>
    <row r="726" spans="1:56" s="14" customFormat="1" x14ac:dyDescent="0.4">
      <c r="A726" s="3">
        <v>698</v>
      </c>
      <c r="B726" s="243"/>
      <c r="C726" s="243"/>
      <c r="D726" s="16"/>
      <c r="E726" s="16"/>
      <c r="F726" s="16"/>
      <c r="G726" s="17"/>
      <c r="H726" s="17"/>
      <c r="I726" s="17"/>
      <c r="J726" s="18"/>
      <c r="K726" s="18"/>
      <c r="BD726" s="18"/>
    </row>
    <row r="727" spans="1:56" s="14" customFormat="1" x14ac:dyDescent="0.4">
      <c r="A727" s="3">
        <v>699</v>
      </c>
      <c r="B727" s="243"/>
      <c r="C727" s="243"/>
      <c r="D727" s="16"/>
      <c r="E727" s="16"/>
      <c r="F727" s="16"/>
      <c r="G727" s="17"/>
      <c r="H727" s="17"/>
      <c r="I727" s="17"/>
      <c r="J727" s="18"/>
      <c r="K727" s="18"/>
      <c r="BD727" s="18"/>
    </row>
    <row r="728" spans="1:56" s="14" customFormat="1" x14ac:dyDescent="0.4">
      <c r="A728" s="3">
        <v>700</v>
      </c>
      <c r="B728" s="243"/>
      <c r="C728" s="243"/>
      <c r="D728" s="16"/>
      <c r="E728" s="16"/>
      <c r="F728" s="16"/>
      <c r="G728" s="17"/>
      <c r="H728" s="17"/>
      <c r="I728" s="17"/>
      <c r="J728" s="18"/>
      <c r="K728" s="18"/>
      <c r="BD728" s="18"/>
    </row>
    <row r="729" spans="1:56" s="14" customFormat="1" x14ac:dyDescent="0.4">
      <c r="A729" s="3">
        <v>701</v>
      </c>
      <c r="B729" s="243"/>
      <c r="C729" s="243"/>
      <c r="D729" s="16"/>
      <c r="E729" s="16"/>
      <c r="F729" s="16"/>
      <c r="G729" s="17"/>
      <c r="H729" s="17"/>
      <c r="I729" s="17"/>
      <c r="J729" s="18"/>
      <c r="K729" s="18"/>
      <c r="BD729" s="18"/>
    </row>
    <row r="730" spans="1:56" s="14" customFormat="1" x14ac:dyDescent="0.4">
      <c r="A730" s="3">
        <v>702</v>
      </c>
      <c r="B730" s="243"/>
      <c r="C730" s="243"/>
      <c r="D730" s="16"/>
      <c r="E730" s="16"/>
      <c r="F730" s="16"/>
      <c r="G730" s="17"/>
      <c r="H730" s="17"/>
      <c r="I730" s="17"/>
      <c r="J730" s="18"/>
      <c r="K730" s="18"/>
      <c r="BD730" s="18"/>
    </row>
    <row r="731" spans="1:56" s="14" customFormat="1" x14ac:dyDescent="0.4">
      <c r="A731" s="3">
        <v>703</v>
      </c>
      <c r="B731" s="243"/>
      <c r="C731" s="243"/>
      <c r="D731" s="16"/>
      <c r="E731" s="16"/>
      <c r="F731" s="16"/>
      <c r="G731" s="17"/>
      <c r="H731" s="17"/>
      <c r="I731" s="17"/>
      <c r="J731" s="18"/>
      <c r="K731" s="18"/>
      <c r="BD731" s="18"/>
    </row>
    <row r="732" spans="1:56" s="14" customFormat="1" x14ac:dyDescent="0.4">
      <c r="A732" s="3">
        <v>704</v>
      </c>
      <c r="B732" s="243"/>
      <c r="C732" s="243"/>
      <c r="D732" s="16"/>
      <c r="E732" s="16"/>
      <c r="F732" s="16"/>
      <c r="G732" s="17"/>
      <c r="H732" s="17"/>
      <c r="I732" s="17"/>
      <c r="J732" s="18"/>
      <c r="K732" s="18"/>
      <c r="BD732" s="18"/>
    </row>
    <row r="733" spans="1:56" s="14" customFormat="1" x14ac:dyDescent="0.4">
      <c r="A733" s="3">
        <v>705</v>
      </c>
      <c r="B733" s="243"/>
      <c r="C733" s="243"/>
      <c r="D733" s="16"/>
      <c r="E733" s="16"/>
      <c r="F733" s="16"/>
      <c r="G733" s="17"/>
      <c r="H733" s="17"/>
      <c r="I733" s="17"/>
      <c r="J733" s="18"/>
      <c r="K733" s="18"/>
      <c r="BD733" s="18"/>
    </row>
    <row r="734" spans="1:56" s="14" customFormat="1" x14ac:dyDescent="0.4">
      <c r="A734" s="3">
        <v>706</v>
      </c>
      <c r="B734" s="243"/>
      <c r="C734" s="243"/>
      <c r="D734" s="16"/>
      <c r="E734" s="16"/>
      <c r="F734" s="16"/>
      <c r="G734" s="17"/>
      <c r="H734" s="17"/>
      <c r="I734" s="17"/>
      <c r="J734" s="18"/>
      <c r="K734" s="18"/>
      <c r="BD734" s="18"/>
    </row>
    <row r="735" spans="1:56" s="14" customFormat="1" x14ac:dyDescent="0.4">
      <c r="A735" s="3">
        <v>707</v>
      </c>
      <c r="B735" s="243"/>
      <c r="C735" s="243"/>
      <c r="D735" s="16"/>
      <c r="E735" s="16"/>
      <c r="F735" s="16"/>
      <c r="G735" s="17"/>
      <c r="H735" s="17"/>
      <c r="I735" s="17"/>
      <c r="J735" s="18"/>
      <c r="K735" s="18"/>
      <c r="BD735" s="18"/>
    </row>
    <row r="736" spans="1:56" s="14" customFormat="1" x14ac:dyDescent="0.4">
      <c r="A736" s="3">
        <v>708</v>
      </c>
      <c r="B736" s="243"/>
      <c r="C736" s="243"/>
      <c r="D736" s="16"/>
      <c r="E736" s="16"/>
      <c r="F736" s="16"/>
      <c r="G736" s="17"/>
      <c r="H736" s="17"/>
      <c r="I736" s="17"/>
      <c r="J736" s="18"/>
      <c r="K736" s="18"/>
      <c r="BD736" s="18"/>
    </row>
    <row r="737" spans="1:56" s="14" customFormat="1" x14ac:dyDescent="0.4">
      <c r="A737" s="3">
        <v>709</v>
      </c>
      <c r="B737" s="243"/>
      <c r="C737" s="243"/>
      <c r="D737" s="16"/>
      <c r="E737" s="16"/>
      <c r="F737" s="16"/>
      <c r="G737" s="17"/>
      <c r="H737" s="17"/>
      <c r="I737" s="17"/>
      <c r="J737" s="18"/>
      <c r="K737" s="18"/>
      <c r="BD737" s="18"/>
    </row>
    <row r="738" spans="1:56" s="14" customFormat="1" x14ac:dyDescent="0.4">
      <c r="A738" s="3">
        <v>710</v>
      </c>
      <c r="B738" s="243"/>
      <c r="C738" s="243"/>
      <c r="D738" s="16"/>
      <c r="E738" s="16"/>
      <c r="F738" s="16"/>
      <c r="G738" s="17"/>
      <c r="H738" s="17"/>
      <c r="I738" s="17"/>
      <c r="J738" s="18"/>
      <c r="K738" s="18"/>
      <c r="BD738" s="18"/>
    </row>
    <row r="739" spans="1:56" s="14" customFormat="1" x14ac:dyDescent="0.4">
      <c r="A739" s="3">
        <v>711</v>
      </c>
      <c r="B739" s="243"/>
      <c r="C739" s="243"/>
      <c r="D739" s="16"/>
      <c r="E739" s="16"/>
      <c r="F739" s="16"/>
      <c r="G739" s="17"/>
      <c r="H739" s="17"/>
      <c r="I739" s="17"/>
      <c r="J739" s="18"/>
      <c r="K739" s="18"/>
      <c r="BD739" s="18"/>
    </row>
    <row r="740" spans="1:56" s="14" customFormat="1" x14ac:dyDescent="0.4">
      <c r="A740" s="3">
        <v>712</v>
      </c>
      <c r="B740" s="243"/>
      <c r="C740" s="243"/>
      <c r="D740" s="16"/>
      <c r="E740" s="16"/>
      <c r="F740" s="16"/>
      <c r="G740" s="17"/>
      <c r="H740" s="17"/>
      <c r="I740" s="17"/>
      <c r="J740" s="18"/>
      <c r="K740" s="18"/>
      <c r="BD740" s="18"/>
    </row>
    <row r="741" spans="1:56" s="14" customFormat="1" x14ac:dyDescent="0.4">
      <c r="A741" s="3">
        <v>713</v>
      </c>
      <c r="B741" s="243"/>
      <c r="C741" s="243"/>
      <c r="D741" s="16"/>
      <c r="E741" s="16"/>
      <c r="F741" s="16"/>
      <c r="G741" s="17"/>
      <c r="H741" s="17"/>
      <c r="I741" s="17"/>
      <c r="J741" s="18"/>
      <c r="K741" s="18"/>
      <c r="BD741" s="18"/>
    </row>
    <row r="742" spans="1:56" s="14" customFormat="1" x14ac:dyDescent="0.4">
      <c r="A742" s="3">
        <v>714</v>
      </c>
      <c r="B742" s="243"/>
      <c r="C742" s="243"/>
      <c r="D742" s="16"/>
      <c r="E742" s="16"/>
      <c r="F742" s="16"/>
      <c r="G742" s="17"/>
      <c r="H742" s="17"/>
      <c r="I742" s="17"/>
      <c r="J742" s="18"/>
      <c r="K742" s="18"/>
      <c r="BD742" s="18"/>
    </row>
    <row r="743" spans="1:56" s="14" customFormat="1" x14ac:dyDescent="0.4">
      <c r="A743" s="3">
        <v>715</v>
      </c>
      <c r="B743" s="243"/>
      <c r="C743" s="243"/>
      <c r="D743" s="16"/>
      <c r="E743" s="16"/>
      <c r="F743" s="16"/>
      <c r="G743" s="17"/>
      <c r="H743" s="17"/>
      <c r="I743" s="17"/>
      <c r="J743" s="18"/>
      <c r="K743" s="18"/>
      <c r="BD743" s="18"/>
    </row>
    <row r="744" spans="1:56" s="14" customFormat="1" x14ac:dyDescent="0.4">
      <c r="A744" s="3">
        <v>716</v>
      </c>
      <c r="B744" s="243"/>
      <c r="C744" s="243"/>
      <c r="D744" s="16"/>
      <c r="E744" s="16"/>
      <c r="F744" s="16"/>
      <c r="G744" s="17"/>
      <c r="H744" s="17"/>
      <c r="I744" s="17"/>
      <c r="J744" s="18"/>
      <c r="K744" s="18"/>
      <c r="BD744" s="18"/>
    </row>
    <row r="745" spans="1:56" s="14" customFormat="1" x14ac:dyDescent="0.4">
      <c r="A745" s="3">
        <v>717</v>
      </c>
      <c r="B745" s="243"/>
      <c r="C745" s="243"/>
      <c r="D745" s="16"/>
      <c r="E745" s="16"/>
      <c r="F745" s="16"/>
      <c r="G745" s="17"/>
      <c r="H745" s="17"/>
      <c r="I745" s="17"/>
      <c r="J745" s="18"/>
      <c r="K745" s="18"/>
      <c r="BD745" s="18"/>
    </row>
    <row r="746" spans="1:56" s="14" customFormat="1" x14ac:dyDescent="0.4">
      <c r="A746" s="3">
        <v>718</v>
      </c>
      <c r="B746" s="243"/>
      <c r="C746" s="243"/>
      <c r="D746" s="16"/>
      <c r="E746" s="16"/>
      <c r="F746" s="16"/>
      <c r="G746" s="17"/>
      <c r="H746" s="17"/>
      <c r="I746" s="17"/>
      <c r="J746" s="18"/>
      <c r="K746" s="18"/>
      <c r="BD746" s="18"/>
    </row>
    <row r="747" spans="1:56" s="14" customFormat="1" x14ac:dyDescent="0.4">
      <c r="A747" s="3">
        <v>719</v>
      </c>
      <c r="B747" s="243"/>
      <c r="C747" s="243"/>
      <c r="D747" s="16"/>
      <c r="E747" s="16"/>
      <c r="F747" s="16"/>
      <c r="G747" s="17"/>
      <c r="H747" s="17"/>
      <c r="I747" s="17"/>
      <c r="J747" s="18"/>
      <c r="K747" s="18"/>
      <c r="BD747" s="18"/>
    </row>
    <row r="748" spans="1:56" s="14" customFormat="1" x14ac:dyDescent="0.4">
      <c r="A748" s="3">
        <v>720</v>
      </c>
      <c r="B748" s="243"/>
      <c r="C748" s="243"/>
      <c r="D748" s="16"/>
      <c r="E748" s="16"/>
      <c r="F748" s="16"/>
      <c r="G748" s="17"/>
      <c r="H748" s="17"/>
      <c r="I748" s="17"/>
      <c r="J748" s="18"/>
      <c r="K748" s="18"/>
      <c r="BD748" s="18"/>
    </row>
    <row r="749" spans="1:56" s="14" customFormat="1" x14ac:dyDescent="0.4">
      <c r="A749" s="3">
        <v>721</v>
      </c>
      <c r="B749" s="243"/>
      <c r="C749" s="243"/>
      <c r="D749" s="16"/>
      <c r="E749" s="16"/>
      <c r="F749" s="16"/>
      <c r="G749" s="17"/>
      <c r="H749" s="17"/>
      <c r="I749" s="17"/>
      <c r="J749" s="18"/>
      <c r="K749" s="18"/>
      <c r="BD749" s="18"/>
    </row>
    <row r="750" spans="1:56" s="14" customFormat="1" x14ac:dyDescent="0.4">
      <c r="A750" s="3">
        <v>722</v>
      </c>
      <c r="B750" s="243"/>
      <c r="C750" s="243"/>
      <c r="D750" s="16"/>
      <c r="E750" s="16"/>
      <c r="F750" s="16"/>
      <c r="G750" s="17"/>
      <c r="H750" s="17"/>
      <c r="I750" s="17"/>
      <c r="J750" s="18"/>
      <c r="K750" s="18"/>
      <c r="BD750" s="18"/>
    </row>
    <row r="751" spans="1:56" s="14" customFormat="1" x14ac:dyDescent="0.4">
      <c r="A751" s="3">
        <v>723</v>
      </c>
      <c r="B751" s="243"/>
      <c r="C751" s="243"/>
      <c r="D751" s="16"/>
      <c r="E751" s="16"/>
      <c r="F751" s="16"/>
      <c r="G751" s="17"/>
      <c r="H751" s="17"/>
      <c r="I751" s="17"/>
      <c r="J751" s="18"/>
      <c r="K751" s="18"/>
      <c r="BD751" s="18"/>
    </row>
    <row r="752" spans="1:56" s="14" customFormat="1" x14ac:dyDescent="0.4">
      <c r="A752" s="3">
        <v>724</v>
      </c>
      <c r="B752" s="243"/>
      <c r="C752" s="243"/>
      <c r="D752" s="16"/>
      <c r="E752" s="16"/>
      <c r="F752" s="16"/>
      <c r="G752" s="17"/>
      <c r="H752" s="17"/>
      <c r="I752" s="17"/>
      <c r="J752" s="18"/>
      <c r="K752" s="18"/>
      <c r="BD752" s="18"/>
    </row>
    <row r="753" spans="1:56" s="14" customFormat="1" x14ac:dyDescent="0.4">
      <c r="A753" s="3">
        <v>725</v>
      </c>
      <c r="B753" s="243"/>
      <c r="C753" s="243"/>
      <c r="D753" s="16"/>
      <c r="E753" s="16"/>
      <c r="F753" s="16"/>
      <c r="G753" s="17"/>
      <c r="H753" s="17"/>
      <c r="I753" s="17"/>
      <c r="J753" s="18"/>
      <c r="K753" s="18"/>
      <c r="BD753" s="18"/>
    </row>
    <row r="754" spans="1:56" s="14" customFormat="1" x14ac:dyDescent="0.4">
      <c r="A754" s="3">
        <v>726</v>
      </c>
      <c r="B754" s="243"/>
      <c r="C754" s="243"/>
      <c r="D754" s="16"/>
      <c r="E754" s="16"/>
      <c r="F754" s="16"/>
      <c r="G754" s="17"/>
      <c r="H754" s="17"/>
      <c r="I754" s="17"/>
      <c r="J754" s="18"/>
      <c r="K754" s="18"/>
      <c r="BD754" s="18"/>
    </row>
    <row r="755" spans="1:56" s="14" customFormat="1" x14ac:dyDescent="0.4">
      <c r="A755" s="3">
        <v>727</v>
      </c>
      <c r="B755" s="243"/>
      <c r="C755" s="243"/>
      <c r="D755" s="16"/>
      <c r="E755" s="16"/>
      <c r="F755" s="16"/>
      <c r="G755" s="17"/>
      <c r="H755" s="17"/>
      <c r="I755" s="17"/>
      <c r="J755" s="18"/>
      <c r="K755" s="18"/>
      <c r="BD755" s="18"/>
    </row>
    <row r="756" spans="1:56" s="14" customFormat="1" x14ac:dyDescent="0.4">
      <c r="A756" s="3">
        <v>728</v>
      </c>
      <c r="B756" s="243"/>
      <c r="C756" s="243"/>
      <c r="D756" s="16"/>
      <c r="E756" s="16"/>
      <c r="F756" s="16"/>
      <c r="G756" s="17"/>
      <c r="H756" s="17"/>
      <c r="I756" s="17"/>
      <c r="J756" s="18"/>
      <c r="K756" s="18"/>
      <c r="BD756" s="18"/>
    </row>
    <row r="757" spans="1:56" s="14" customFormat="1" x14ac:dyDescent="0.4">
      <c r="A757" s="3">
        <v>729</v>
      </c>
      <c r="B757" s="243"/>
      <c r="C757" s="243"/>
      <c r="D757" s="16"/>
      <c r="E757" s="16"/>
      <c r="F757" s="16"/>
      <c r="G757" s="17"/>
      <c r="H757" s="17"/>
      <c r="I757" s="17"/>
      <c r="J757" s="18"/>
      <c r="K757" s="18"/>
      <c r="BD757" s="18"/>
    </row>
    <row r="758" spans="1:56" s="14" customFormat="1" x14ac:dyDescent="0.4">
      <c r="A758" s="3">
        <v>730</v>
      </c>
      <c r="B758" s="243"/>
      <c r="C758" s="243"/>
      <c r="D758" s="16"/>
      <c r="E758" s="16"/>
      <c r="F758" s="16"/>
      <c r="G758" s="17"/>
      <c r="H758" s="17"/>
      <c r="I758" s="17"/>
      <c r="J758" s="18"/>
      <c r="K758" s="18"/>
      <c r="BD758" s="18"/>
    </row>
    <row r="759" spans="1:56" s="14" customFormat="1" x14ac:dyDescent="0.4">
      <c r="A759" s="3">
        <v>731</v>
      </c>
      <c r="B759" s="243"/>
      <c r="C759" s="243"/>
      <c r="D759" s="16"/>
      <c r="E759" s="16"/>
      <c r="F759" s="16"/>
      <c r="G759" s="17"/>
      <c r="H759" s="17"/>
      <c r="I759" s="17"/>
      <c r="J759" s="18"/>
      <c r="K759" s="18"/>
      <c r="BD759" s="18"/>
    </row>
    <row r="760" spans="1:56" s="14" customFormat="1" x14ac:dyDescent="0.4">
      <c r="A760" s="3">
        <v>732</v>
      </c>
      <c r="B760" s="243"/>
      <c r="C760" s="243"/>
      <c r="D760" s="16"/>
      <c r="E760" s="16"/>
      <c r="F760" s="16"/>
      <c r="G760" s="17"/>
      <c r="H760" s="17"/>
      <c r="I760" s="17"/>
      <c r="J760" s="18"/>
      <c r="K760" s="18"/>
      <c r="BD760" s="18"/>
    </row>
    <row r="761" spans="1:56" s="14" customFormat="1" x14ac:dyDescent="0.4">
      <c r="A761" s="3">
        <v>733</v>
      </c>
      <c r="B761" s="243"/>
      <c r="C761" s="243"/>
      <c r="D761" s="16"/>
      <c r="E761" s="16"/>
      <c r="F761" s="16"/>
      <c r="G761" s="17"/>
      <c r="H761" s="17"/>
      <c r="I761" s="17"/>
      <c r="J761" s="18"/>
      <c r="K761" s="18"/>
      <c r="BD761" s="18"/>
    </row>
    <row r="762" spans="1:56" s="14" customFormat="1" x14ac:dyDescent="0.4">
      <c r="A762" s="3">
        <v>734</v>
      </c>
      <c r="B762" s="243"/>
      <c r="C762" s="243"/>
      <c r="D762" s="16"/>
      <c r="E762" s="16"/>
      <c r="F762" s="16"/>
      <c r="G762" s="17"/>
      <c r="H762" s="17"/>
      <c r="I762" s="17"/>
      <c r="J762" s="18"/>
      <c r="K762" s="18"/>
      <c r="BD762" s="18"/>
    </row>
    <row r="763" spans="1:56" s="14" customFormat="1" x14ac:dyDescent="0.4">
      <c r="A763" s="3">
        <v>735</v>
      </c>
      <c r="B763" s="243"/>
      <c r="C763" s="243"/>
      <c r="D763" s="16"/>
      <c r="E763" s="16"/>
      <c r="F763" s="16"/>
      <c r="G763" s="17"/>
      <c r="H763" s="17"/>
      <c r="I763" s="17"/>
      <c r="J763" s="18"/>
      <c r="K763" s="18"/>
      <c r="BD763" s="18"/>
    </row>
    <row r="764" spans="1:56" s="14" customFormat="1" x14ac:dyDescent="0.4">
      <c r="A764" s="3">
        <v>736</v>
      </c>
      <c r="B764" s="243"/>
      <c r="C764" s="243"/>
      <c r="D764" s="16"/>
      <c r="E764" s="16"/>
      <c r="F764" s="16"/>
      <c r="G764" s="17"/>
      <c r="H764" s="17"/>
      <c r="I764" s="17"/>
      <c r="J764" s="18"/>
      <c r="K764" s="18"/>
      <c r="BD764" s="18"/>
    </row>
    <row r="765" spans="1:56" s="14" customFormat="1" x14ac:dyDescent="0.4">
      <c r="A765" s="3">
        <v>737</v>
      </c>
      <c r="B765" s="243"/>
      <c r="C765" s="243"/>
      <c r="D765" s="16"/>
      <c r="E765" s="16"/>
      <c r="F765" s="16"/>
      <c r="G765" s="17"/>
      <c r="H765" s="17"/>
      <c r="I765" s="17"/>
      <c r="J765" s="18"/>
      <c r="K765" s="18"/>
      <c r="BD765" s="18"/>
    </row>
    <row r="766" spans="1:56" s="14" customFormat="1" x14ac:dyDescent="0.4">
      <c r="A766" s="3">
        <v>738</v>
      </c>
      <c r="B766" s="243"/>
      <c r="C766" s="243"/>
      <c r="D766" s="16"/>
      <c r="E766" s="16"/>
      <c r="F766" s="16"/>
      <c r="G766" s="17"/>
      <c r="H766" s="17"/>
      <c r="I766" s="17"/>
      <c r="J766" s="18"/>
      <c r="K766" s="18"/>
      <c r="BD766" s="18"/>
    </row>
    <row r="767" spans="1:56" s="14" customFormat="1" x14ac:dyDescent="0.4">
      <c r="A767" s="3">
        <v>739</v>
      </c>
      <c r="B767" s="243"/>
      <c r="C767" s="243"/>
      <c r="D767" s="16"/>
      <c r="E767" s="16"/>
      <c r="F767" s="16"/>
      <c r="G767" s="17"/>
      <c r="H767" s="17"/>
      <c r="I767" s="17"/>
      <c r="J767" s="18"/>
      <c r="K767" s="18"/>
      <c r="BD767" s="18"/>
    </row>
    <row r="768" spans="1:56" s="14" customFormat="1" x14ac:dyDescent="0.4">
      <c r="A768" s="3">
        <v>740</v>
      </c>
      <c r="B768" s="243"/>
      <c r="C768" s="243"/>
      <c r="D768" s="16"/>
      <c r="E768" s="16"/>
      <c r="F768" s="16"/>
      <c r="G768" s="17"/>
      <c r="H768" s="17"/>
      <c r="I768" s="17"/>
      <c r="J768" s="18"/>
      <c r="K768" s="18"/>
      <c r="BD768" s="18"/>
    </row>
    <row r="769" spans="1:56" s="14" customFormat="1" x14ac:dyDescent="0.4">
      <c r="A769" s="3">
        <v>741</v>
      </c>
      <c r="B769" s="243"/>
      <c r="C769" s="243"/>
      <c r="D769" s="16"/>
      <c r="E769" s="16"/>
      <c r="F769" s="16"/>
      <c r="G769" s="17"/>
      <c r="H769" s="17"/>
      <c r="I769" s="17"/>
      <c r="J769" s="18"/>
      <c r="K769" s="18"/>
      <c r="BD769" s="18"/>
    </row>
    <row r="770" spans="1:56" s="14" customFormat="1" x14ac:dyDescent="0.4">
      <c r="A770" s="3">
        <v>742</v>
      </c>
      <c r="B770" s="243"/>
      <c r="C770" s="243"/>
      <c r="D770" s="16"/>
      <c r="E770" s="16"/>
      <c r="F770" s="16"/>
      <c r="G770" s="17"/>
      <c r="H770" s="17"/>
      <c r="I770" s="17"/>
      <c r="J770" s="18"/>
      <c r="K770" s="18"/>
      <c r="BD770" s="18"/>
    </row>
    <row r="771" spans="1:56" s="14" customFormat="1" x14ac:dyDescent="0.4">
      <c r="A771" s="3">
        <v>743</v>
      </c>
      <c r="B771" s="243"/>
      <c r="C771" s="243"/>
      <c r="D771" s="16"/>
      <c r="E771" s="16"/>
      <c r="F771" s="16"/>
      <c r="G771" s="17"/>
      <c r="H771" s="17"/>
      <c r="I771" s="17"/>
      <c r="J771" s="18"/>
      <c r="K771" s="18"/>
      <c r="BD771" s="18"/>
    </row>
    <row r="772" spans="1:56" s="14" customFormat="1" x14ac:dyDescent="0.4">
      <c r="A772" s="3">
        <v>744</v>
      </c>
      <c r="B772" s="243"/>
      <c r="C772" s="243"/>
      <c r="D772" s="16"/>
      <c r="E772" s="16"/>
      <c r="F772" s="16"/>
      <c r="G772" s="17"/>
      <c r="H772" s="17"/>
      <c r="I772" s="17"/>
      <c r="J772" s="18"/>
      <c r="K772" s="18"/>
      <c r="BD772" s="18"/>
    </row>
    <row r="773" spans="1:56" s="14" customFormat="1" x14ac:dyDescent="0.4">
      <c r="A773" s="3">
        <v>745</v>
      </c>
      <c r="B773" s="243"/>
      <c r="C773" s="243"/>
      <c r="D773" s="16"/>
      <c r="E773" s="16"/>
      <c r="F773" s="16"/>
      <c r="G773" s="17"/>
      <c r="H773" s="17"/>
      <c r="I773" s="17"/>
      <c r="J773" s="18"/>
      <c r="K773" s="18"/>
      <c r="BD773" s="18"/>
    </row>
    <row r="774" spans="1:56" s="14" customFormat="1" x14ac:dyDescent="0.4">
      <c r="A774" s="3">
        <v>746</v>
      </c>
      <c r="B774" s="243"/>
      <c r="C774" s="243"/>
      <c r="D774" s="16"/>
      <c r="E774" s="16"/>
      <c r="F774" s="16"/>
      <c r="G774" s="17"/>
      <c r="H774" s="17"/>
      <c r="I774" s="17"/>
      <c r="J774" s="18"/>
      <c r="K774" s="18"/>
      <c r="BD774" s="18"/>
    </row>
    <row r="775" spans="1:56" s="14" customFormat="1" x14ac:dyDescent="0.4">
      <c r="A775" s="3">
        <v>747</v>
      </c>
      <c r="B775" s="243"/>
      <c r="C775" s="243"/>
      <c r="D775" s="16"/>
      <c r="E775" s="16"/>
      <c r="F775" s="16"/>
      <c r="G775" s="17"/>
      <c r="H775" s="17"/>
      <c r="I775" s="17"/>
      <c r="J775" s="18"/>
      <c r="K775" s="18"/>
      <c r="BD775" s="18"/>
    </row>
    <row r="776" spans="1:56" s="14" customFormat="1" x14ac:dyDescent="0.4">
      <c r="A776" s="3">
        <v>748</v>
      </c>
      <c r="B776" s="243"/>
      <c r="C776" s="243"/>
      <c r="D776" s="16"/>
      <c r="E776" s="16"/>
      <c r="F776" s="16"/>
      <c r="G776" s="17"/>
      <c r="H776" s="17"/>
      <c r="I776" s="17"/>
      <c r="J776" s="18"/>
      <c r="K776" s="18"/>
      <c r="BD776" s="18"/>
    </row>
    <row r="777" spans="1:56" s="14" customFormat="1" x14ac:dyDescent="0.4">
      <c r="A777" s="3">
        <v>749</v>
      </c>
      <c r="B777" s="243"/>
      <c r="C777" s="243"/>
      <c r="D777" s="16"/>
      <c r="E777" s="16"/>
      <c r="F777" s="16"/>
      <c r="G777" s="17"/>
      <c r="H777" s="17"/>
      <c r="I777" s="17"/>
      <c r="J777" s="18"/>
      <c r="K777" s="18"/>
      <c r="BD777" s="18"/>
    </row>
    <row r="778" spans="1:56" s="14" customFormat="1" x14ac:dyDescent="0.4">
      <c r="A778" s="3">
        <v>750</v>
      </c>
      <c r="B778" s="243"/>
      <c r="C778" s="243"/>
      <c r="D778" s="16"/>
      <c r="E778" s="16"/>
      <c r="F778" s="16"/>
      <c r="G778" s="17"/>
      <c r="H778" s="17"/>
      <c r="I778" s="17"/>
      <c r="J778" s="18"/>
      <c r="K778" s="18"/>
      <c r="BD778" s="18"/>
    </row>
    <row r="779" spans="1:56" s="14" customFormat="1" x14ac:dyDescent="0.4">
      <c r="A779" s="3">
        <v>751</v>
      </c>
      <c r="B779" s="243"/>
      <c r="C779" s="243"/>
      <c r="D779" s="16"/>
      <c r="E779" s="16"/>
      <c r="F779" s="16"/>
      <c r="G779" s="17"/>
      <c r="H779" s="17"/>
      <c r="I779" s="17"/>
      <c r="J779" s="18"/>
      <c r="K779" s="18"/>
      <c r="BD779" s="18"/>
    </row>
    <row r="780" spans="1:56" s="14" customFormat="1" x14ac:dyDescent="0.4">
      <c r="A780" s="3">
        <v>752</v>
      </c>
      <c r="B780" s="243"/>
      <c r="C780" s="243"/>
      <c r="D780" s="16"/>
      <c r="E780" s="16"/>
      <c r="F780" s="16"/>
      <c r="G780" s="17"/>
      <c r="H780" s="17"/>
      <c r="I780" s="17"/>
      <c r="J780" s="18"/>
      <c r="K780" s="18"/>
      <c r="BD780" s="18"/>
    </row>
    <row r="781" spans="1:56" s="14" customFormat="1" x14ac:dyDescent="0.4">
      <c r="A781" s="3">
        <v>753</v>
      </c>
      <c r="B781" s="243"/>
      <c r="C781" s="243"/>
      <c r="D781" s="16"/>
      <c r="E781" s="16"/>
      <c r="F781" s="16"/>
      <c r="G781" s="17"/>
      <c r="H781" s="17"/>
      <c r="I781" s="17"/>
      <c r="J781" s="18"/>
      <c r="K781" s="18"/>
      <c r="BD781" s="18"/>
    </row>
    <row r="782" spans="1:56" s="14" customFormat="1" x14ac:dyDescent="0.4">
      <c r="A782" s="3">
        <v>754</v>
      </c>
      <c r="B782" s="243"/>
      <c r="C782" s="243"/>
      <c r="D782" s="16"/>
      <c r="E782" s="16"/>
      <c r="F782" s="16"/>
      <c r="G782" s="17"/>
      <c r="H782" s="17"/>
      <c r="I782" s="17"/>
      <c r="J782" s="18"/>
      <c r="K782" s="18"/>
      <c r="BD782" s="18"/>
    </row>
    <row r="783" spans="1:56" s="14" customFormat="1" x14ac:dyDescent="0.4">
      <c r="A783" s="3">
        <v>755</v>
      </c>
      <c r="B783" s="243"/>
      <c r="C783" s="243"/>
      <c r="D783" s="16"/>
      <c r="E783" s="16"/>
      <c r="F783" s="16"/>
      <c r="G783" s="17"/>
      <c r="H783" s="17"/>
      <c r="I783" s="17"/>
      <c r="J783" s="18"/>
      <c r="K783" s="18"/>
      <c r="BD783" s="18"/>
    </row>
    <row r="784" spans="1:56" s="14" customFormat="1" x14ac:dyDescent="0.4">
      <c r="A784" s="3">
        <v>756</v>
      </c>
      <c r="B784" s="243"/>
      <c r="C784" s="243"/>
      <c r="D784" s="16"/>
      <c r="E784" s="16"/>
      <c r="F784" s="16"/>
      <c r="G784" s="17"/>
      <c r="H784" s="17"/>
      <c r="I784" s="17"/>
      <c r="J784" s="18"/>
      <c r="K784" s="18"/>
      <c r="BD784" s="18"/>
    </row>
    <row r="785" spans="1:56" s="14" customFormat="1" x14ac:dyDescent="0.4">
      <c r="A785" s="3">
        <v>757</v>
      </c>
      <c r="B785" s="243"/>
      <c r="C785" s="243"/>
      <c r="D785" s="16"/>
      <c r="E785" s="16"/>
      <c r="F785" s="16"/>
      <c r="G785" s="17"/>
      <c r="H785" s="17"/>
      <c r="I785" s="17"/>
      <c r="J785" s="18"/>
      <c r="K785" s="18"/>
      <c r="BD785" s="18"/>
    </row>
    <row r="786" spans="1:56" s="14" customFormat="1" x14ac:dyDescent="0.4">
      <c r="A786" s="3">
        <v>758</v>
      </c>
      <c r="B786" s="243"/>
      <c r="C786" s="243"/>
      <c r="D786" s="16"/>
      <c r="E786" s="16"/>
      <c r="F786" s="16"/>
      <c r="G786" s="17"/>
      <c r="H786" s="17"/>
      <c r="I786" s="17"/>
      <c r="J786" s="18"/>
      <c r="K786" s="18"/>
      <c r="BD786" s="18"/>
    </row>
    <row r="787" spans="1:56" s="14" customFormat="1" x14ac:dyDescent="0.4">
      <c r="A787" s="3">
        <v>759</v>
      </c>
      <c r="B787" s="243"/>
      <c r="C787" s="243"/>
      <c r="D787" s="16"/>
      <c r="E787" s="16"/>
      <c r="F787" s="16"/>
      <c r="G787" s="17"/>
      <c r="H787" s="17"/>
      <c r="I787" s="17"/>
      <c r="J787" s="18"/>
      <c r="K787" s="18"/>
      <c r="BD787" s="18"/>
    </row>
    <row r="788" spans="1:56" s="14" customFormat="1" x14ac:dyDescent="0.4">
      <c r="A788" s="3">
        <v>760</v>
      </c>
      <c r="B788" s="243"/>
      <c r="C788" s="243"/>
      <c r="D788" s="16"/>
      <c r="E788" s="16"/>
      <c r="F788" s="16"/>
      <c r="G788" s="17"/>
      <c r="H788" s="17"/>
      <c r="I788" s="17"/>
      <c r="J788" s="18"/>
      <c r="K788" s="18"/>
      <c r="BD788" s="18"/>
    </row>
    <row r="789" spans="1:56" s="14" customFormat="1" x14ac:dyDescent="0.4">
      <c r="A789" s="3">
        <v>761</v>
      </c>
      <c r="B789" s="243"/>
      <c r="C789" s="243"/>
      <c r="D789" s="16"/>
      <c r="E789" s="16"/>
      <c r="F789" s="16"/>
      <c r="G789" s="17"/>
      <c r="H789" s="17"/>
      <c r="I789" s="17"/>
      <c r="J789" s="18"/>
      <c r="K789" s="18"/>
      <c r="BD789" s="18"/>
    </row>
    <row r="790" spans="1:56" s="14" customFormat="1" x14ac:dyDescent="0.4">
      <c r="A790" s="3">
        <v>762</v>
      </c>
      <c r="B790" s="243"/>
      <c r="C790" s="243"/>
      <c r="D790" s="16"/>
      <c r="E790" s="16"/>
      <c r="F790" s="16"/>
      <c r="G790" s="17"/>
      <c r="H790" s="17"/>
      <c r="I790" s="17"/>
      <c r="J790" s="18"/>
      <c r="K790" s="18"/>
      <c r="BD790" s="18"/>
    </row>
    <row r="791" spans="1:56" s="14" customFormat="1" x14ac:dyDescent="0.4">
      <c r="A791" s="3">
        <v>763</v>
      </c>
      <c r="B791" s="243"/>
      <c r="C791" s="243"/>
      <c r="D791" s="16"/>
      <c r="E791" s="16"/>
      <c r="F791" s="16"/>
      <c r="G791" s="17"/>
      <c r="H791" s="17"/>
      <c r="I791" s="17"/>
      <c r="J791" s="18"/>
      <c r="K791" s="18"/>
      <c r="BD791" s="18"/>
    </row>
    <row r="792" spans="1:56" s="14" customFormat="1" x14ac:dyDescent="0.4">
      <c r="A792" s="3">
        <v>764</v>
      </c>
      <c r="B792" s="243"/>
      <c r="C792" s="243"/>
      <c r="D792" s="16"/>
      <c r="E792" s="16"/>
      <c r="F792" s="16"/>
      <c r="G792" s="17"/>
      <c r="H792" s="17"/>
      <c r="I792" s="17"/>
      <c r="J792" s="18"/>
      <c r="K792" s="18"/>
      <c r="BD792" s="18"/>
    </row>
    <row r="793" spans="1:56" s="14" customFormat="1" x14ac:dyDescent="0.4">
      <c r="A793" s="3">
        <v>765</v>
      </c>
      <c r="B793" s="243"/>
      <c r="C793" s="243"/>
      <c r="D793" s="16"/>
      <c r="E793" s="16"/>
      <c r="F793" s="16"/>
      <c r="G793" s="17"/>
      <c r="H793" s="17"/>
      <c r="I793" s="17"/>
      <c r="J793" s="18"/>
      <c r="K793" s="18"/>
      <c r="BD793" s="18"/>
    </row>
    <row r="794" spans="1:56" s="14" customFormat="1" x14ac:dyDescent="0.4">
      <c r="A794" s="3">
        <v>766</v>
      </c>
      <c r="B794" s="243"/>
      <c r="C794" s="243"/>
      <c r="D794" s="16"/>
      <c r="E794" s="16"/>
      <c r="F794" s="16"/>
      <c r="G794" s="17"/>
      <c r="H794" s="17"/>
      <c r="I794" s="17"/>
      <c r="J794" s="18"/>
      <c r="K794" s="18"/>
      <c r="BD794" s="18"/>
    </row>
    <row r="795" spans="1:56" s="14" customFormat="1" x14ac:dyDescent="0.4">
      <c r="A795" s="3">
        <v>767</v>
      </c>
      <c r="B795" s="243"/>
      <c r="C795" s="243"/>
      <c r="D795" s="16"/>
      <c r="E795" s="16"/>
      <c r="F795" s="16"/>
      <c r="G795" s="17"/>
      <c r="H795" s="17"/>
      <c r="I795" s="17"/>
      <c r="J795" s="18"/>
      <c r="K795" s="18"/>
      <c r="BD795" s="18"/>
    </row>
    <row r="796" spans="1:56" s="14" customFormat="1" x14ac:dyDescent="0.4">
      <c r="A796" s="3">
        <v>768</v>
      </c>
      <c r="B796" s="243"/>
      <c r="C796" s="243"/>
      <c r="D796" s="16"/>
      <c r="E796" s="16"/>
      <c r="F796" s="16"/>
      <c r="G796" s="17"/>
      <c r="H796" s="17"/>
      <c r="I796" s="17"/>
      <c r="J796" s="18"/>
      <c r="K796" s="18"/>
      <c r="BD796" s="18"/>
    </row>
    <row r="797" spans="1:56" s="14" customFormat="1" x14ac:dyDescent="0.4">
      <c r="A797" s="3">
        <v>769</v>
      </c>
      <c r="B797" s="243"/>
      <c r="C797" s="243"/>
      <c r="D797" s="16"/>
      <c r="E797" s="16"/>
      <c r="F797" s="16"/>
      <c r="G797" s="17"/>
      <c r="H797" s="17"/>
      <c r="I797" s="17"/>
      <c r="J797" s="18"/>
      <c r="K797" s="18"/>
      <c r="BD797" s="18"/>
    </row>
    <row r="798" spans="1:56" s="14" customFormat="1" x14ac:dyDescent="0.4">
      <c r="A798" s="3">
        <v>770</v>
      </c>
      <c r="B798" s="243"/>
      <c r="C798" s="243"/>
      <c r="D798" s="16"/>
      <c r="E798" s="16"/>
      <c r="F798" s="16"/>
      <c r="G798" s="17"/>
      <c r="H798" s="17"/>
      <c r="I798" s="17"/>
      <c r="J798" s="18"/>
      <c r="K798" s="18"/>
      <c r="BD798" s="18"/>
    </row>
    <row r="799" spans="1:56" s="14" customFormat="1" x14ac:dyDescent="0.4">
      <c r="A799" s="3">
        <v>771</v>
      </c>
      <c r="B799" s="243"/>
      <c r="C799" s="243"/>
      <c r="D799" s="16"/>
      <c r="E799" s="16"/>
      <c r="F799" s="16"/>
      <c r="G799" s="17"/>
      <c r="H799" s="17"/>
      <c r="I799" s="17"/>
      <c r="J799" s="18"/>
      <c r="K799" s="18"/>
      <c r="BD799" s="18"/>
    </row>
    <row r="800" spans="1:56" s="14" customFormat="1" x14ac:dyDescent="0.4">
      <c r="A800" s="3">
        <v>772</v>
      </c>
      <c r="B800" s="243"/>
      <c r="C800" s="243"/>
      <c r="D800" s="16"/>
      <c r="E800" s="16"/>
      <c r="F800" s="16"/>
      <c r="G800" s="17"/>
      <c r="H800" s="17"/>
      <c r="I800" s="17"/>
      <c r="J800" s="18"/>
      <c r="K800" s="18"/>
      <c r="BD800" s="18"/>
    </row>
    <row r="801" spans="1:56" s="14" customFormat="1" x14ac:dyDescent="0.4">
      <c r="A801" s="3">
        <v>773</v>
      </c>
      <c r="B801" s="243"/>
      <c r="C801" s="243"/>
      <c r="D801" s="16"/>
      <c r="E801" s="16"/>
      <c r="F801" s="16"/>
      <c r="G801" s="17"/>
      <c r="H801" s="17"/>
      <c r="I801" s="17"/>
      <c r="J801" s="18"/>
      <c r="K801" s="18"/>
      <c r="BD801" s="18"/>
    </row>
    <row r="802" spans="1:56" s="14" customFormat="1" x14ac:dyDescent="0.4">
      <c r="A802" s="3">
        <v>774</v>
      </c>
      <c r="B802" s="243"/>
      <c r="C802" s="243"/>
      <c r="D802" s="16"/>
      <c r="E802" s="16"/>
      <c r="F802" s="16"/>
      <c r="G802" s="17"/>
      <c r="H802" s="17"/>
      <c r="I802" s="17"/>
      <c r="J802" s="18"/>
      <c r="K802" s="18"/>
      <c r="BD802" s="18"/>
    </row>
    <row r="803" spans="1:56" s="14" customFormat="1" x14ac:dyDescent="0.4">
      <c r="A803" s="3">
        <v>775</v>
      </c>
      <c r="B803" s="243"/>
      <c r="C803" s="243"/>
      <c r="D803" s="16"/>
      <c r="E803" s="16"/>
      <c r="F803" s="16"/>
      <c r="G803" s="17"/>
      <c r="H803" s="17"/>
      <c r="I803" s="17"/>
      <c r="J803" s="18"/>
      <c r="K803" s="18"/>
      <c r="BD803" s="18"/>
    </row>
    <row r="804" spans="1:56" s="14" customFormat="1" x14ac:dyDescent="0.4">
      <c r="A804" s="3">
        <v>776</v>
      </c>
      <c r="B804" s="243"/>
      <c r="C804" s="243"/>
      <c r="D804" s="16"/>
      <c r="E804" s="16"/>
      <c r="F804" s="16"/>
      <c r="G804" s="17"/>
      <c r="H804" s="17"/>
      <c r="I804" s="17"/>
      <c r="J804" s="18"/>
      <c r="K804" s="18"/>
      <c r="BD804" s="18"/>
    </row>
    <row r="805" spans="1:56" s="14" customFormat="1" x14ac:dyDescent="0.4">
      <c r="A805" s="3">
        <v>777</v>
      </c>
      <c r="B805" s="243"/>
      <c r="C805" s="243"/>
      <c r="D805" s="16"/>
      <c r="E805" s="16"/>
      <c r="F805" s="16"/>
      <c r="G805" s="17"/>
      <c r="H805" s="17"/>
      <c r="I805" s="17"/>
      <c r="J805" s="18"/>
      <c r="K805" s="18"/>
      <c r="BD805" s="18"/>
    </row>
    <row r="806" spans="1:56" s="14" customFormat="1" x14ac:dyDescent="0.4">
      <c r="A806" s="3">
        <v>778</v>
      </c>
      <c r="B806" s="243"/>
      <c r="C806" s="243"/>
      <c r="D806" s="16"/>
      <c r="E806" s="16"/>
      <c r="F806" s="16"/>
      <c r="G806" s="17"/>
      <c r="H806" s="17"/>
      <c r="I806" s="17"/>
      <c r="J806" s="18"/>
      <c r="K806" s="18"/>
      <c r="BD806" s="18"/>
    </row>
    <row r="807" spans="1:56" s="14" customFormat="1" x14ac:dyDescent="0.4">
      <c r="A807" s="3">
        <v>779</v>
      </c>
      <c r="B807" s="243"/>
      <c r="C807" s="243"/>
      <c r="D807" s="16"/>
      <c r="E807" s="16"/>
      <c r="F807" s="16"/>
      <c r="G807" s="17"/>
      <c r="H807" s="17"/>
      <c r="I807" s="17"/>
      <c r="J807" s="18"/>
      <c r="K807" s="18"/>
      <c r="BD807" s="18"/>
    </row>
    <row r="808" spans="1:56" s="14" customFormat="1" x14ac:dyDescent="0.4">
      <c r="A808" s="3">
        <v>780</v>
      </c>
      <c r="B808" s="243"/>
      <c r="C808" s="243"/>
      <c r="D808" s="16"/>
      <c r="E808" s="16"/>
      <c r="F808" s="16"/>
      <c r="G808" s="17"/>
      <c r="H808" s="17"/>
      <c r="I808" s="17"/>
      <c r="J808" s="18"/>
      <c r="K808" s="18"/>
      <c r="BD808" s="18"/>
    </row>
    <row r="809" spans="1:56" s="14" customFormat="1" x14ac:dyDescent="0.4">
      <c r="A809" s="3">
        <v>781</v>
      </c>
      <c r="B809" s="243"/>
      <c r="C809" s="243"/>
      <c r="D809" s="16"/>
      <c r="E809" s="16"/>
      <c r="F809" s="16"/>
      <c r="G809" s="17"/>
      <c r="H809" s="17"/>
      <c r="I809" s="17"/>
      <c r="J809" s="18"/>
      <c r="K809" s="18"/>
      <c r="BD809" s="18"/>
    </row>
    <row r="810" spans="1:56" s="14" customFormat="1" x14ac:dyDescent="0.4">
      <c r="A810" s="3">
        <v>782</v>
      </c>
      <c r="B810" s="243"/>
      <c r="C810" s="243"/>
      <c r="D810" s="16"/>
      <c r="E810" s="16"/>
      <c r="F810" s="16"/>
      <c r="G810" s="17"/>
      <c r="H810" s="17"/>
      <c r="I810" s="17"/>
      <c r="J810" s="18"/>
      <c r="K810" s="18"/>
      <c r="BD810" s="18"/>
    </row>
    <row r="811" spans="1:56" s="14" customFormat="1" x14ac:dyDescent="0.4">
      <c r="A811" s="3">
        <v>783</v>
      </c>
      <c r="B811" s="243"/>
      <c r="C811" s="243"/>
      <c r="D811" s="16"/>
      <c r="E811" s="16"/>
      <c r="F811" s="16"/>
      <c r="G811" s="17"/>
      <c r="H811" s="17"/>
      <c r="I811" s="17"/>
      <c r="J811" s="18"/>
      <c r="K811" s="18"/>
      <c r="BD811" s="18"/>
    </row>
    <row r="812" spans="1:56" s="14" customFormat="1" x14ac:dyDescent="0.4">
      <c r="A812" s="3">
        <v>784</v>
      </c>
      <c r="B812" s="243"/>
      <c r="C812" s="243"/>
      <c r="D812" s="16"/>
      <c r="E812" s="16"/>
      <c r="F812" s="16"/>
      <c r="G812" s="17"/>
      <c r="H812" s="17"/>
      <c r="I812" s="17"/>
      <c r="J812" s="18"/>
      <c r="K812" s="18"/>
      <c r="BD812" s="18"/>
    </row>
    <row r="813" spans="1:56" s="14" customFormat="1" x14ac:dyDescent="0.4">
      <c r="A813" s="3">
        <v>785</v>
      </c>
      <c r="B813" s="243"/>
      <c r="C813" s="243"/>
      <c r="D813" s="16"/>
      <c r="E813" s="16"/>
      <c r="F813" s="16"/>
      <c r="G813" s="17"/>
      <c r="H813" s="17"/>
      <c r="I813" s="17"/>
      <c r="J813" s="18"/>
      <c r="K813" s="18"/>
      <c r="BD813" s="18"/>
    </row>
    <row r="814" spans="1:56" s="14" customFormat="1" x14ac:dyDescent="0.4">
      <c r="A814" s="3">
        <v>786</v>
      </c>
      <c r="B814" s="243"/>
      <c r="C814" s="243"/>
      <c r="D814" s="16"/>
      <c r="E814" s="16"/>
      <c r="F814" s="16"/>
      <c r="G814" s="17"/>
      <c r="H814" s="17"/>
      <c r="I814" s="17"/>
      <c r="J814" s="18"/>
      <c r="K814" s="18"/>
      <c r="BD814" s="18"/>
    </row>
    <row r="815" spans="1:56" s="14" customFormat="1" x14ac:dyDescent="0.4">
      <c r="A815" s="3">
        <v>787</v>
      </c>
      <c r="B815" s="243"/>
      <c r="C815" s="243"/>
      <c r="D815" s="16"/>
      <c r="E815" s="16"/>
      <c r="F815" s="16"/>
      <c r="G815" s="17"/>
      <c r="H815" s="17"/>
      <c r="I815" s="17"/>
      <c r="J815" s="18"/>
      <c r="K815" s="18"/>
      <c r="BD815" s="18"/>
    </row>
    <row r="816" spans="1:56" s="14" customFormat="1" x14ac:dyDescent="0.4">
      <c r="A816" s="3">
        <v>788</v>
      </c>
      <c r="B816" s="243"/>
      <c r="C816" s="243"/>
      <c r="D816" s="16"/>
      <c r="E816" s="16"/>
      <c r="F816" s="16"/>
      <c r="G816" s="17"/>
      <c r="H816" s="17"/>
      <c r="I816" s="17"/>
      <c r="J816" s="18"/>
      <c r="K816" s="18"/>
      <c r="BD816" s="18"/>
    </row>
    <row r="817" spans="1:56" s="14" customFormat="1" x14ac:dyDescent="0.4">
      <c r="A817" s="3">
        <v>789</v>
      </c>
      <c r="B817" s="243"/>
      <c r="C817" s="243"/>
      <c r="D817" s="16"/>
      <c r="E817" s="16"/>
      <c r="F817" s="16"/>
      <c r="G817" s="17"/>
      <c r="H817" s="17"/>
      <c r="I817" s="17"/>
      <c r="J817" s="18"/>
      <c r="K817" s="18"/>
      <c r="BD817" s="18"/>
    </row>
    <row r="818" spans="1:56" s="14" customFormat="1" x14ac:dyDescent="0.4">
      <c r="A818" s="3">
        <v>790</v>
      </c>
      <c r="B818" s="243"/>
      <c r="C818" s="243"/>
      <c r="D818" s="16"/>
      <c r="E818" s="16"/>
      <c r="F818" s="16"/>
      <c r="G818" s="17"/>
      <c r="H818" s="17"/>
      <c r="I818" s="17"/>
      <c r="J818" s="18"/>
      <c r="K818" s="18"/>
      <c r="BD818" s="18"/>
    </row>
    <row r="819" spans="1:56" s="14" customFormat="1" x14ac:dyDescent="0.4">
      <c r="A819" s="3">
        <v>791</v>
      </c>
      <c r="B819" s="243"/>
      <c r="C819" s="243"/>
      <c r="D819" s="16"/>
      <c r="E819" s="16"/>
      <c r="F819" s="16"/>
      <c r="G819" s="17"/>
      <c r="H819" s="17"/>
      <c r="I819" s="17"/>
      <c r="J819" s="18"/>
      <c r="K819" s="18"/>
      <c r="BD819" s="18"/>
    </row>
    <row r="820" spans="1:56" s="14" customFormat="1" x14ac:dyDescent="0.4">
      <c r="A820" s="3">
        <v>792</v>
      </c>
      <c r="B820" s="243"/>
      <c r="C820" s="243"/>
      <c r="D820" s="16"/>
      <c r="E820" s="16"/>
      <c r="F820" s="16"/>
      <c r="G820" s="17"/>
      <c r="H820" s="17"/>
      <c r="I820" s="17"/>
      <c r="J820" s="18"/>
      <c r="K820" s="18"/>
      <c r="BD820" s="18"/>
    </row>
    <row r="821" spans="1:56" s="14" customFormat="1" x14ac:dyDescent="0.4">
      <c r="A821" s="3">
        <v>793</v>
      </c>
      <c r="B821" s="243"/>
      <c r="C821" s="243"/>
      <c r="D821" s="16"/>
      <c r="E821" s="16"/>
      <c r="F821" s="16"/>
      <c r="G821" s="17"/>
      <c r="H821" s="17"/>
      <c r="I821" s="17"/>
      <c r="J821" s="18"/>
      <c r="K821" s="18"/>
      <c r="BD821" s="18"/>
    </row>
    <row r="822" spans="1:56" s="14" customFormat="1" x14ac:dyDescent="0.4">
      <c r="A822" s="3">
        <v>794</v>
      </c>
      <c r="B822" s="243"/>
      <c r="C822" s="243"/>
      <c r="D822" s="16"/>
      <c r="E822" s="16"/>
      <c r="F822" s="16"/>
      <c r="G822" s="17"/>
      <c r="H822" s="17"/>
      <c r="I822" s="17"/>
      <c r="J822" s="18"/>
      <c r="K822" s="18"/>
      <c r="BD822" s="18"/>
    </row>
    <row r="823" spans="1:56" s="14" customFormat="1" x14ac:dyDescent="0.4">
      <c r="A823" s="3">
        <v>795</v>
      </c>
      <c r="B823" s="243"/>
      <c r="C823" s="243"/>
      <c r="D823" s="16"/>
      <c r="E823" s="16"/>
      <c r="F823" s="16"/>
      <c r="G823" s="17"/>
      <c r="H823" s="17"/>
      <c r="I823" s="17"/>
      <c r="J823" s="18"/>
      <c r="K823" s="18"/>
      <c r="BD823" s="18"/>
    </row>
    <row r="824" spans="1:56" s="14" customFormat="1" x14ac:dyDescent="0.4">
      <c r="A824" s="3">
        <v>796</v>
      </c>
      <c r="B824" s="243"/>
      <c r="C824" s="243"/>
      <c r="D824" s="16"/>
      <c r="E824" s="16"/>
      <c r="F824" s="16"/>
      <c r="G824" s="17"/>
      <c r="H824" s="17"/>
      <c r="I824" s="17"/>
      <c r="J824" s="18"/>
      <c r="K824" s="18"/>
      <c r="BD824" s="18"/>
    </row>
    <row r="825" spans="1:56" s="14" customFormat="1" x14ac:dyDescent="0.4">
      <c r="A825" s="3">
        <v>797</v>
      </c>
      <c r="B825" s="243"/>
      <c r="C825" s="243"/>
      <c r="D825" s="16"/>
      <c r="E825" s="16"/>
      <c r="F825" s="16"/>
      <c r="G825" s="17"/>
      <c r="H825" s="17"/>
      <c r="I825" s="17"/>
      <c r="J825" s="18"/>
      <c r="K825" s="18"/>
      <c r="BD825" s="18"/>
    </row>
    <row r="826" spans="1:56" s="14" customFormat="1" x14ac:dyDescent="0.4">
      <c r="A826" s="3">
        <v>798</v>
      </c>
      <c r="B826" s="243"/>
      <c r="C826" s="243"/>
      <c r="D826" s="16"/>
      <c r="E826" s="16"/>
      <c r="F826" s="16"/>
      <c r="G826" s="17"/>
      <c r="H826" s="17"/>
      <c r="I826" s="17"/>
      <c r="J826" s="18"/>
      <c r="K826" s="18"/>
      <c r="BD826" s="18"/>
    </row>
    <row r="827" spans="1:56" s="14" customFormat="1" x14ac:dyDescent="0.4">
      <c r="A827" s="3">
        <v>799</v>
      </c>
      <c r="B827" s="243"/>
      <c r="C827" s="243"/>
      <c r="D827" s="16"/>
      <c r="E827" s="16"/>
      <c r="F827" s="16"/>
      <c r="G827" s="17"/>
      <c r="H827" s="17"/>
      <c r="I827" s="17"/>
      <c r="J827" s="18"/>
      <c r="K827" s="18"/>
      <c r="BD827" s="18"/>
    </row>
    <row r="828" spans="1:56" s="14" customFormat="1" x14ac:dyDescent="0.4">
      <c r="A828" s="3">
        <v>800</v>
      </c>
      <c r="B828" s="243"/>
      <c r="C828" s="243"/>
      <c r="D828" s="16"/>
      <c r="E828" s="16"/>
      <c r="F828" s="16"/>
      <c r="G828" s="17"/>
      <c r="H828" s="17"/>
      <c r="I828" s="17"/>
      <c r="J828" s="18"/>
      <c r="K828" s="18"/>
      <c r="BD828" s="18"/>
    </row>
    <row r="829" spans="1:56" s="14" customFormat="1" x14ac:dyDescent="0.4">
      <c r="A829" s="3">
        <v>801</v>
      </c>
      <c r="B829" s="243"/>
      <c r="C829" s="243"/>
      <c r="D829" s="16"/>
      <c r="E829" s="16"/>
      <c r="F829" s="16"/>
      <c r="G829" s="17"/>
      <c r="H829" s="17"/>
      <c r="I829" s="17"/>
      <c r="J829" s="18"/>
      <c r="K829" s="18"/>
      <c r="BD829" s="18"/>
    </row>
    <row r="830" spans="1:56" s="14" customFormat="1" x14ac:dyDescent="0.4">
      <c r="A830" s="3">
        <v>802</v>
      </c>
      <c r="B830" s="243"/>
      <c r="C830" s="243"/>
      <c r="D830" s="16"/>
      <c r="E830" s="16"/>
      <c r="F830" s="16"/>
      <c r="G830" s="17"/>
      <c r="H830" s="17"/>
      <c r="I830" s="17"/>
      <c r="J830" s="18"/>
      <c r="K830" s="18"/>
      <c r="BD830" s="18"/>
    </row>
    <row r="831" spans="1:56" s="14" customFormat="1" x14ac:dyDescent="0.4">
      <c r="A831" s="3">
        <v>803</v>
      </c>
      <c r="B831" s="243"/>
      <c r="C831" s="243"/>
      <c r="D831" s="16"/>
      <c r="E831" s="16"/>
      <c r="F831" s="16"/>
      <c r="G831" s="17"/>
      <c r="H831" s="17"/>
      <c r="I831" s="17"/>
      <c r="J831" s="18"/>
      <c r="K831" s="18"/>
      <c r="BD831" s="18"/>
    </row>
    <row r="832" spans="1:56" s="14" customFormat="1" x14ac:dyDescent="0.4">
      <c r="A832" s="3">
        <v>804</v>
      </c>
      <c r="B832" s="243"/>
      <c r="C832" s="243"/>
      <c r="D832" s="16"/>
      <c r="E832" s="16"/>
      <c r="F832" s="16"/>
      <c r="G832" s="17"/>
      <c r="H832" s="17"/>
      <c r="I832" s="17"/>
      <c r="J832" s="18"/>
      <c r="K832" s="18"/>
      <c r="BD832" s="18"/>
    </row>
    <row r="833" spans="1:56" s="14" customFormat="1" x14ac:dyDescent="0.4">
      <c r="A833" s="3">
        <v>805</v>
      </c>
      <c r="B833" s="243"/>
      <c r="C833" s="243"/>
      <c r="D833" s="16"/>
      <c r="E833" s="16"/>
      <c r="F833" s="16"/>
      <c r="G833" s="17"/>
      <c r="H833" s="17"/>
      <c r="I833" s="17"/>
      <c r="J833" s="18"/>
      <c r="K833" s="18"/>
      <c r="BD833" s="18"/>
    </row>
    <row r="834" spans="1:56" s="14" customFormat="1" x14ac:dyDescent="0.4">
      <c r="A834" s="3">
        <v>806</v>
      </c>
      <c r="B834" s="243"/>
      <c r="C834" s="243"/>
      <c r="D834" s="16"/>
      <c r="E834" s="16"/>
      <c r="F834" s="16"/>
      <c r="G834" s="17"/>
      <c r="H834" s="17"/>
      <c r="I834" s="17"/>
      <c r="J834" s="18"/>
      <c r="K834" s="18"/>
      <c r="BD834" s="18"/>
    </row>
    <row r="835" spans="1:56" s="14" customFormat="1" x14ac:dyDescent="0.4">
      <c r="A835" s="3">
        <v>807</v>
      </c>
      <c r="B835" s="243"/>
      <c r="C835" s="243"/>
      <c r="D835" s="16"/>
      <c r="E835" s="16"/>
      <c r="F835" s="16"/>
      <c r="G835" s="17"/>
      <c r="H835" s="17"/>
      <c r="I835" s="17"/>
      <c r="J835" s="18"/>
      <c r="K835" s="18"/>
      <c r="BD835" s="18"/>
    </row>
    <row r="836" spans="1:56" s="14" customFormat="1" x14ac:dyDescent="0.4">
      <c r="A836" s="3">
        <v>808</v>
      </c>
      <c r="B836" s="243"/>
      <c r="C836" s="243"/>
      <c r="D836" s="16"/>
      <c r="E836" s="16"/>
      <c r="F836" s="16"/>
      <c r="G836" s="17"/>
      <c r="H836" s="17"/>
      <c r="I836" s="17"/>
      <c r="J836" s="18"/>
      <c r="K836" s="18"/>
      <c r="BD836" s="18"/>
    </row>
    <row r="837" spans="1:56" s="14" customFormat="1" x14ac:dyDescent="0.4">
      <c r="A837" s="3">
        <v>809</v>
      </c>
      <c r="B837" s="243"/>
      <c r="C837" s="243"/>
      <c r="D837" s="16"/>
      <c r="E837" s="16"/>
      <c r="F837" s="16"/>
      <c r="G837" s="17"/>
      <c r="H837" s="17"/>
      <c r="I837" s="17"/>
      <c r="J837" s="18"/>
      <c r="K837" s="18"/>
      <c r="BD837" s="18"/>
    </row>
    <row r="838" spans="1:56" s="14" customFormat="1" x14ac:dyDescent="0.4">
      <c r="A838" s="3">
        <v>810</v>
      </c>
      <c r="B838" s="243"/>
      <c r="C838" s="243"/>
      <c r="D838" s="16"/>
      <c r="E838" s="16"/>
      <c r="F838" s="16"/>
      <c r="G838" s="17"/>
      <c r="H838" s="17"/>
      <c r="I838" s="17"/>
      <c r="J838" s="18"/>
      <c r="K838" s="18"/>
      <c r="BD838" s="18"/>
    </row>
    <row r="839" spans="1:56" s="14" customFormat="1" x14ac:dyDescent="0.4">
      <c r="A839" s="3">
        <v>811</v>
      </c>
      <c r="B839" s="243"/>
      <c r="C839" s="243"/>
      <c r="D839" s="16"/>
      <c r="E839" s="16"/>
      <c r="F839" s="16"/>
      <c r="G839" s="17"/>
      <c r="H839" s="17"/>
      <c r="I839" s="17"/>
      <c r="J839" s="18"/>
      <c r="K839" s="18"/>
      <c r="BD839" s="18"/>
    </row>
    <row r="840" spans="1:56" s="14" customFormat="1" x14ac:dyDescent="0.4">
      <c r="A840" s="3">
        <v>812</v>
      </c>
      <c r="B840" s="243"/>
      <c r="C840" s="243"/>
      <c r="D840" s="16"/>
      <c r="E840" s="16"/>
      <c r="F840" s="16"/>
      <c r="G840" s="17"/>
      <c r="H840" s="17"/>
      <c r="I840" s="17"/>
      <c r="J840" s="18"/>
      <c r="K840" s="18"/>
      <c r="BD840" s="18"/>
    </row>
    <row r="841" spans="1:56" s="14" customFormat="1" x14ac:dyDescent="0.4">
      <c r="A841" s="3">
        <v>813</v>
      </c>
      <c r="B841" s="243"/>
      <c r="C841" s="243"/>
      <c r="D841" s="16"/>
      <c r="E841" s="16"/>
      <c r="F841" s="16"/>
      <c r="G841" s="17"/>
      <c r="H841" s="17"/>
      <c r="I841" s="17"/>
      <c r="J841" s="18"/>
      <c r="K841" s="18"/>
      <c r="BD841" s="18"/>
    </row>
    <row r="842" spans="1:56" s="14" customFormat="1" x14ac:dyDescent="0.4">
      <c r="A842" s="3">
        <v>814</v>
      </c>
      <c r="B842" s="243"/>
      <c r="C842" s="243"/>
      <c r="D842" s="16"/>
      <c r="E842" s="16"/>
      <c r="F842" s="16"/>
      <c r="G842" s="17"/>
      <c r="H842" s="17"/>
      <c r="I842" s="17"/>
      <c r="J842" s="18"/>
      <c r="K842" s="18"/>
      <c r="BD842" s="18"/>
    </row>
    <row r="843" spans="1:56" s="14" customFormat="1" x14ac:dyDescent="0.4">
      <c r="A843" s="3">
        <v>815</v>
      </c>
      <c r="B843" s="243"/>
      <c r="C843" s="243"/>
      <c r="D843" s="16"/>
      <c r="E843" s="16"/>
      <c r="F843" s="16"/>
      <c r="G843" s="17"/>
      <c r="H843" s="17"/>
      <c r="I843" s="17"/>
      <c r="J843" s="18"/>
      <c r="K843" s="18"/>
      <c r="BD843" s="18"/>
    </row>
    <row r="844" spans="1:56" s="14" customFormat="1" x14ac:dyDescent="0.4">
      <c r="A844" s="3">
        <v>816</v>
      </c>
      <c r="B844" s="243"/>
      <c r="C844" s="243"/>
      <c r="D844" s="16"/>
      <c r="E844" s="16"/>
      <c r="F844" s="16"/>
      <c r="G844" s="17"/>
      <c r="H844" s="17"/>
      <c r="I844" s="17"/>
      <c r="J844" s="18"/>
      <c r="K844" s="18"/>
      <c r="BD844" s="18"/>
    </row>
    <row r="845" spans="1:56" s="14" customFormat="1" x14ac:dyDescent="0.4">
      <c r="A845" s="3">
        <v>817</v>
      </c>
      <c r="B845" s="243"/>
      <c r="C845" s="243"/>
      <c r="D845" s="16"/>
      <c r="E845" s="16"/>
      <c r="F845" s="16"/>
      <c r="G845" s="17"/>
      <c r="H845" s="17"/>
      <c r="I845" s="17"/>
      <c r="J845" s="18"/>
      <c r="K845" s="18"/>
      <c r="BD845" s="18"/>
    </row>
    <row r="846" spans="1:56" s="14" customFormat="1" x14ac:dyDescent="0.4">
      <c r="A846" s="3">
        <v>818</v>
      </c>
      <c r="B846" s="243"/>
      <c r="C846" s="243"/>
      <c r="D846" s="16"/>
      <c r="E846" s="16"/>
      <c r="F846" s="16"/>
      <c r="G846" s="17"/>
      <c r="H846" s="17"/>
      <c r="I846" s="17"/>
      <c r="J846" s="18"/>
      <c r="K846" s="18"/>
      <c r="BD846" s="18"/>
    </row>
    <row r="847" spans="1:56" s="14" customFormat="1" x14ac:dyDescent="0.4">
      <c r="A847" s="3">
        <v>819</v>
      </c>
      <c r="B847" s="243"/>
      <c r="C847" s="243"/>
      <c r="D847" s="16"/>
      <c r="E847" s="16"/>
      <c r="F847" s="16"/>
      <c r="G847" s="17"/>
      <c r="H847" s="17"/>
      <c r="I847" s="17"/>
      <c r="J847" s="18"/>
      <c r="K847" s="18"/>
      <c r="BD847" s="18"/>
    </row>
    <row r="848" spans="1:56" s="14" customFormat="1" x14ac:dyDescent="0.4">
      <c r="A848" s="3">
        <v>820</v>
      </c>
      <c r="B848" s="243"/>
      <c r="C848" s="243"/>
      <c r="D848" s="16"/>
      <c r="E848" s="16"/>
      <c r="F848" s="16"/>
      <c r="G848" s="17"/>
      <c r="H848" s="17"/>
      <c r="I848" s="17"/>
      <c r="J848" s="18"/>
      <c r="K848" s="18"/>
      <c r="BD848" s="18"/>
    </row>
    <row r="849" spans="1:56" s="14" customFormat="1" x14ac:dyDescent="0.4">
      <c r="A849" s="3">
        <v>821</v>
      </c>
      <c r="B849" s="243"/>
      <c r="C849" s="243"/>
      <c r="D849" s="16"/>
      <c r="E849" s="16"/>
      <c r="F849" s="16"/>
      <c r="G849" s="17"/>
      <c r="H849" s="17"/>
      <c r="I849" s="17"/>
      <c r="J849" s="18"/>
      <c r="K849" s="18"/>
      <c r="BD849" s="18"/>
    </row>
    <row r="850" spans="1:56" s="14" customFormat="1" x14ac:dyDescent="0.4">
      <c r="A850" s="3">
        <v>822</v>
      </c>
      <c r="B850" s="243"/>
      <c r="C850" s="243"/>
      <c r="D850" s="16"/>
      <c r="E850" s="16"/>
      <c r="F850" s="16"/>
      <c r="G850" s="17"/>
      <c r="H850" s="17"/>
      <c r="I850" s="17"/>
      <c r="J850" s="18"/>
      <c r="K850" s="18"/>
      <c r="BD850" s="18"/>
    </row>
    <row r="851" spans="1:56" s="14" customFormat="1" x14ac:dyDescent="0.4">
      <c r="A851" s="3">
        <v>823</v>
      </c>
      <c r="B851" s="243"/>
      <c r="C851" s="243"/>
      <c r="D851" s="16"/>
      <c r="E851" s="16"/>
      <c r="F851" s="16"/>
      <c r="G851" s="17"/>
      <c r="H851" s="17"/>
      <c r="I851" s="17"/>
      <c r="J851" s="18"/>
      <c r="K851" s="18"/>
      <c r="BD851" s="18"/>
    </row>
    <row r="852" spans="1:56" s="14" customFormat="1" x14ac:dyDescent="0.4">
      <c r="A852" s="3">
        <v>824</v>
      </c>
      <c r="B852" s="243"/>
      <c r="C852" s="243"/>
      <c r="D852" s="16"/>
      <c r="E852" s="16"/>
      <c r="F852" s="16"/>
      <c r="G852" s="17"/>
      <c r="H852" s="17"/>
      <c r="I852" s="17"/>
      <c r="J852" s="18"/>
      <c r="K852" s="18"/>
      <c r="BD852" s="18"/>
    </row>
    <row r="853" spans="1:56" s="14" customFormat="1" x14ac:dyDescent="0.4">
      <c r="A853" s="3">
        <v>825</v>
      </c>
      <c r="B853" s="243"/>
      <c r="C853" s="243"/>
      <c r="D853" s="16"/>
      <c r="E853" s="16"/>
      <c r="F853" s="16"/>
      <c r="G853" s="17"/>
      <c r="H853" s="17"/>
      <c r="I853" s="17"/>
      <c r="J853" s="18"/>
      <c r="K853" s="18"/>
      <c r="BD853" s="18"/>
    </row>
    <row r="854" spans="1:56" s="14" customFormat="1" x14ac:dyDescent="0.4">
      <c r="A854" s="3">
        <v>826</v>
      </c>
      <c r="B854" s="243"/>
      <c r="C854" s="243"/>
      <c r="D854" s="16"/>
      <c r="E854" s="16"/>
      <c r="F854" s="16"/>
      <c r="G854" s="17"/>
      <c r="H854" s="17"/>
      <c r="I854" s="17"/>
      <c r="J854" s="18"/>
      <c r="K854" s="18"/>
      <c r="BD854" s="18"/>
    </row>
    <row r="855" spans="1:56" s="14" customFormat="1" x14ac:dyDescent="0.4">
      <c r="A855" s="3">
        <v>827</v>
      </c>
      <c r="B855" s="243"/>
      <c r="C855" s="243"/>
      <c r="D855" s="16"/>
      <c r="E855" s="16"/>
      <c r="F855" s="16"/>
      <c r="G855" s="17"/>
      <c r="H855" s="17"/>
      <c r="I855" s="17"/>
      <c r="J855" s="18"/>
      <c r="K855" s="18"/>
      <c r="BD855" s="18"/>
    </row>
    <row r="856" spans="1:56" s="14" customFormat="1" x14ac:dyDescent="0.4">
      <c r="A856" s="3">
        <v>828</v>
      </c>
      <c r="B856" s="243"/>
      <c r="C856" s="243"/>
      <c r="D856" s="16"/>
      <c r="E856" s="16"/>
      <c r="F856" s="16"/>
      <c r="G856" s="17"/>
      <c r="H856" s="17"/>
      <c r="I856" s="17"/>
      <c r="J856" s="18"/>
      <c r="K856" s="18"/>
      <c r="BD856" s="18"/>
    </row>
    <row r="857" spans="1:56" s="14" customFormat="1" x14ac:dyDescent="0.4">
      <c r="A857" s="3">
        <v>829</v>
      </c>
      <c r="B857" s="243"/>
      <c r="C857" s="243"/>
      <c r="D857" s="16"/>
      <c r="E857" s="16"/>
      <c r="F857" s="16"/>
      <c r="G857" s="17"/>
      <c r="H857" s="17"/>
      <c r="I857" s="17"/>
      <c r="J857" s="18"/>
      <c r="K857" s="18"/>
      <c r="BD857" s="18"/>
    </row>
    <row r="858" spans="1:56" s="14" customFormat="1" x14ac:dyDescent="0.4">
      <c r="A858" s="3">
        <v>830</v>
      </c>
      <c r="B858" s="243"/>
      <c r="C858" s="243"/>
      <c r="D858" s="16"/>
      <c r="E858" s="16"/>
      <c r="F858" s="16"/>
      <c r="G858" s="17"/>
      <c r="H858" s="17"/>
      <c r="I858" s="17"/>
      <c r="J858" s="18"/>
      <c r="K858" s="18"/>
      <c r="BD858" s="18"/>
    </row>
    <row r="859" spans="1:56" s="14" customFormat="1" x14ac:dyDescent="0.4">
      <c r="A859" s="3">
        <v>831</v>
      </c>
      <c r="B859" s="243"/>
      <c r="C859" s="243"/>
      <c r="D859" s="16"/>
      <c r="E859" s="16"/>
      <c r="F859" s="16"/>
      <c r="G859" s="17"/>
      <c r="H859" s="17"/>
      <c r="I859" s="17"/>
      <c r="J859" s="18"/>
      <c r="K859" s="18"/>
      <c r="BD859" s="18"/>
    </row>
    <row r="860" spans="1:56" s="14" customFormat="1" x14ac:dyDescent="0.4">
      <c r="A860" s="3">
        <v>832</v>
      </c>
      <c r="B860" s="243"/>
      <c r="C860" s="243"/>
      <c r="D860" s="16"/>
      <c r="E860" s="16"/>
      <c r="F860" s="16"/>
      <c r="G860" s="17"/>
      <c r="H860" s="17"/>
      <c r="I860" s="17"/>
      <c r="J860" s="18"/>
      <c r="K860" s="18"/>
      <c r="BD860" s="18"/>
    </row>
    <row r="861" spans="1:56" s="14" customFormat="1" x14ac:dyDescent="0.4">
      <c r="A861" s="3">
        <v>833</v>
      </c>
      <c r="B861" s="243"/>
      <c r="C861" s="243"/>
      <c r="D861" s="16"/>
      <c r="E861" s="16"/>
      <c r="F861" s="16"/>
      <c r="G861" s="17"/>
      <c r="H861" s="17"/>
      <c r="I861" s="17"/>
      <c r="J861" s="18"/>
      <c r="K861" s="18"/>
      <c r="BD861" s="18"/>
    </row>
    <row r="862" spans="1:56" s="14" customFormat="1" x14ac:dyDescent="0.4">
      <c r="A862" s="3">
        <v>834</v>
      </c>
      <c r="B862" s="243"/>
      <c r="C862" s="243"/>
      <c r="D862" s="16"/>
      <c r="E862" s="16"/>
      <c r="F862" s="16"/>
      <c r="G862" s="17"/>
      <c r="H862" s="17"/>
      <c r="I862" s="17"/>
      <c r="J862" s="18"/>
      <c r="K862" s="18"/>
      <c r="BD862" s="18"/>
    </row>
    <row r="863" spans="1:56" s="14" customFormat="1" x14ac:dyDescent="0.4">
      <c r="A863" s="3">
        <v>835</v>
      </c>
      <c r="B863" s="243"/>
      <c r="C863" s="243"/>
      <c r="D863" s="16"/>
      <c r="E863" s="16"/>
      <c r="F863" s="16"/>
      <c r="G863" s="17"/>
      <c r="H863" s="17"/>
      <c r="I863" s="17"/>
      <c r="J863" s="18"/>
      <c r="K863" s="18"/>
      <c r="BD863" s="18"/>
    </row>
    <row r="864" spans="1:56" s="14" customFormat="1" x14ac:dyDescent="0.4">
      <c r="A864" s="3">
        <v>836</v>
      </c>
      <c r="B864" s="243"/>
      <c r="C864" s="243"/>
      <c r="D864" s="16"/>
      <c r="E864" s="16"/>
      <c r="F864" s="16"/>
      <c r="G864" s="17"/>
      <c r="H864" s="17"/>
      <c r="I864" s="17"/>
      <c r="J864" s="18"/>
      <c r="K864" s="18"/>
      <c r="BD864" s="18"/>
    </row>
    <row r="865" spans="1:56" s="14" customFormat="1" x14ac:dyDescent="0.4">
      <c r="A865" s="3">
        <v>837</v>
      </c>
      <c r="B865" s="243"/>
      <c r="C865" s="243"/>
      <c r="D865" s="16"/>
      <c r="E865" s="16"/>
      <c r="F865" s="16"/>
      <c r="G865" s="17"/>
      <c r="H865" s="17"/>
      <c r="I865" s="17"/>
      <c r="J865" s="18"/>
      <c r="K865" s="18"/>
      <c r="BD865" s="18"/>
    </row>
    <row r="866" spans="1:56" s="14" customFormat="1" x14ac:dyDescent="0.4">
      <c r="A866" s="3">
        <v>838</v>
      </c>
      <c r="B866" s="243"/>
      <c r="C866" s="243"/>
      <c r="D866" s="16"/>
      <c r="E866" s="16"/>
      <c r="F866" s="16"/>
      <c r="G866" s="17"/>
      <c r="H866" s="17"/>
      <c r="I866" s="17"/>
      <c r="J866" s="18"/>
      <c r="K866" s="18"/>
      <c r="BD866" s="18"/>
    </row>
    <row r="867" spans="1:56" s="14" customFormat="1" x14ac:dyDescent="0.4">
      <c r="A867" s="3">
        <v>839</v>
      </c>
      <c r="B867" s="243"/>
      <c r="C867" s="243"/>
      <c r="D867" s="16"/>
      <c r="E867" s="16"/>
      <c r="F867" s="16"/>
      <c r="G867" s="17"/>
      <c r="H867" s="17"/>
      <c r="I867" s="17"/>
      <c r="J867" s="18"/>
      <c r="K867" s="18"/>
      <c r="BD867" s="18"/>
    </row>
    <row r="868" spans="1:56" s="14" customFormat="1" x14ac:dyDescent="0.4">
      <c r="A868" s="3">
        <v>840</v>
      </c>
      <c r="B868" s="243"/>
      <c r="C868" s="243"/>
      <c r="D868" s="16"/>
      <c r="E868" s="16"/>
      <c r="F868" s="16"/>
      <c r="G868" s="17"/>
      <c r="H868" s="17"/>
      <c r="I868" s="17"/>
      <c r="J868" s="18"/>
      <c r="K868" s="18"/>
      <c r="BD868" s="18"/>
    </row>
    <row r="869" spans="1:56" s="14" customFormat="1" x14ac:dyDescent="0.4">
      <c r="A869" s="3">
        <v>841</v>
      </c>
      <c r="B869" s="243"/>
      <c r="C869" s="243"/>
      <c r="D869" s="16"/>
      <c r="E869" s="16"/>
      <c r="F869" s="16"/>
      <c r="G869" s="17"/>
      <c r="H869" s="17"/>
      <c r="I869" s="17"/>
      <c r="J869" s="18"/>
      <c r="K869" s="18"/>
      <c r="BD869" s="18"/>
    </row>
    <row r="870" spans="1:56" s="14" customFormat="1" x14ac:dyDescent="0.4">
      <c r="A870" s="3">
        <v>842</v>
      </c>
      <c r="B870" s="243"/>
      <c r="C870" s="243"/>
      <c r="D870" s="16"/>
      <c r="E870" s="16"/>
      <c r="F870" s="16"/>
      <c r="G870" s="17"/>
      <c r="H870" s="17"/>
      <c r="I870" s="17"/>
      <c r="J870" s="18"/>
      <c r="K870" s="18"/>
      <c r="BD870" s="18"/>
    </row>
    <row r="871" spans="1:56" s="14" customFormat="1" x14ac:dyDescent="0.4">
      <c r="A871" s="3">
        <v>843</v>
      </c>
      <c r="B871" s="243"/>
      <c r="C871" s="243"/>
      <c r="D871" s="16"/>
      <c r="E871" s="16"/>
      <c r="F871" s="16"/>
      <c r="G871" s="17"/>
      <c r="H871" s="17"/>
      <c r="I871" s="17"/>
      <c r="J871" s="18"/>
      <c r="K871" s="18"/>
      <c r="BD871" s="18"/>
    </row>
    <row r="872" spans="1:56" s="14" customFormat="1" x14ac:dyDescent="0.4">
      <c r="A872" s="3">
        <v>844</v>
      </c>
      <c r="B872" s="243"/>
      <c r="C872" s="243"/>
      <c r="D872" s="16"/>
      <c r="E872" s="16"/>
      <c r="F872" s="16"/>
      <c r="G872" s="17"/>
      <c r="H872" s="17"/>
      <c r="I872" s="17"/>
      <c r="J872" s="18"/>
      <c r="K872" s="18"/>
      <c r="BD872" s="18"/>
    </row>
    <row r="873" spans="1:56" s="14" customFormat="1" x14ac:dyDescent="0.4">
      <c r="A873" s="3">
        <v>845</v>
      </c>
      <c r="B873" s="243"/>
      <c r="C873" s="243"/>
      <c r="D873" s="16"/>
      <c r="E873" s="16"/>
      <c r="F873" s="16"/>
      <c r="G873" s="17"/>
      <c r="H873" s="17"/>
      <c r="I873" s="17"/>
      <c r="J873" s="18"/>
      <c r="K873" s="18"/>
      <c r="BD873" s="18"/>
    </row>
    <row r="874" spans="1:56" s="14" customFormat="1" x14ac:dyDescent="0.4">
      <c r="A874" s="3">
        <v>846</v>
      </c>
      <c r="B874" s="243"/>
      <c r="C874" s="243"/>
      <c r="D874" s="16"/>
      <c r="E874" s="16"/>
      <c r="F874" s="16"/>
      <c r="G874" s="17"/>
      <c r="H874" s="17"/>
      <c r="I874" s="17"/>
      <c r="J874" s="18"/>
      <c r="K874" s="18"/>
      <c r="BD874" s="18"/>
    </row>
    <row r="875" spans="1:56" s="14" customFormat="1" x14ac:dyDescent="0.4">
      <c r="A875" s="3">
        <v>847</v>
      </c>
      <c r="B875" s="243"/>
      <c r="C875" s="243"/>
      <c r="D875" s="16"/>
      <c r="E875" s="16"/>
      <c r="F875" s="16"/>
      <c r="G875" s="17"/>
      <c r="H875" s="17"/>
      <c r="I875" s="17"/>
      <c r="J875" s="18"/>
      <c r="K875" s="18"/>
      <c r="BD875" s="18"/>
    </row>
    <row r="876" spans="1:56" s="14" customFormat="1" x14ac:dyDescent="0.4">
      <c r="A876" s="3">
        <v>848</v>
      </c>
      <c r="B876" s="243"/>
      <c r="C876" s="243"/>
      <c r="D876" s="16"/>
      <c r="E876" s="16"/>
      <c r="F876" s="16"/>
      <c r="G876" s="17"/>
      <c r="H876" s="17"/>
      <c r="I876" s="17"/>
      <c r="J876" s="18"/>
      <c r="K876" s="18"/>
      <c r="BD876" s="18"/>
    </row>
    <row r="877" spans="1:56" s="14" customFormat="1" x14ac:dyDescent="0.4">
      <c r="A877" s="3">
        <v>849</v>
      </c>
      <c r="B877" s="243"/>
      <c r="C877" s="243"/>
      <c r="D877" s="16"/>
      <c r="E877" s="16"/>
      <c r="F877" s="16"/>
      <c r="G877" s="17"/>
      <c r="H877" s="17"/>
      <c r="I877" s="17"/>
      <c r="J877" s="18"/>
      <c r="K877" s="18"/>
      <c r="BD877" s="18"/>
    </row>
    <row r="878" spans="1:56" s="14" customFormat="1" x14ac:dyDescent="0.4">
      <c r="A878" s="3">
        <v>850</v>
      </c>
      <c r="B878" s="243"/>
      <c r="C878" s="243"/>
      <c r="D878" s="16"/>
      <c r="E878" s="16"/>
      <c r="F878" s="16"/>
      <c r="G878" s="17"/>
      <c r="H878" s="17"/>
      <c r="I878" s="17"/>
      <c r="J878" s="18"/>
      <c r="K878" s="18"/>
      <c r="BD878" s="18"/>
    </row>
    <row r="879" spans="1:56" s="14" customFormat="1" x14ac:dyDescent="0.4">
      <c r="A879" s="3">
        <v>851</v>
      </c>
      <c r="B879" s="243"/>
      <c r="C879" s="243"/>
      <c r="D879" s="16"/>
      <c r="E879" s="16"/>
      <c r="F879" s="16"/>
      <c r="G879" s="17"/>
      <c r="H879" s="17"/>
      <c r="I879" s="17"/>
      <c r="J879" s="18"/>
      <c r="K879" s="18"/>
      <c r="BD879" s="18"/>
    </row>
    <row r="880" spans="1:56" s="14" customFormat="1" x14ac:dyDescent="0.4">
      <c r="A880" s="3">
        <v>852</v>
      </c>
      <c r="B880" s="243"/>
      <c r="C880" s="243"/>
      <c r="D880" s="16"/>
      <c r="E880" s="16"/>
      <c r="F880" s="16"/>
      <c r="G880" s="17"/>
      <c r="H880" s="17"/>
      <c r="I880" s="17"/>
      <c r="J880" s="18"/>
      <c r="K880" s="18"/>
      <c r="BD880" s="18"/>
    </row>
    <row r="881" spans="1:56" s="14" customFormat="1" x14ac:dyDescent="0.4">
      <c r="A881" s="3">
        <v>853</v>
      </c>
      <c r="B881" s="243"/>
      <c r="C881" s="243"/>
      <c r="D881" s="16"/>
      <c r="E881" s="16"/>
      <c r="F881" s="16"/>
      <c r="G881" s="17"/>
      <c r="H881" s="17"/>
      <c r="I881" s="17"/>
      <c r="J881" s="18"/>
      <c r="K881" s="18"/>
      <c r="BD881" s="18"/>
    </row>
    <row r="882" spans="1:56" s="14" customFormat="1" x14ac:dyDescent="0.4">
      <c r="A882" s="3">
        <v>854</v>
      </c>
      <c r="B882" s="243"/>
      <c r="C882" s="243"/>
      <c r="D882" s="16"/>
      <c r="E882" s="16"/>
      <c r="F882" s="16"/>
      <c r="G882" s="17"/>
      <c r="H882" s="17"/>
      <c r="I882" s="17"/>
      <c r="J882" s="18"/>
      <c r="K882" s="18"/>
      <c r="BD882" s="18"/>
    </row>
    <row r="883" spans="1:56" s="14" customFormat="1" x14ac:dyDescent="0.4">
      <c r="A883" s="3">
        <v>855</v>
      </c>
      <c r="B883" s="243"/>
      <c r="C883" s="243"/>
      <c r="D883" s="16"/>
      <c r="E883" s="16"/>
      <c r="F883" s="16"/>
      <c r="G883" s="17"/>
      <c r="H883" s="17"/>
      <c r="I883" s="17"/>
      <c r="J883" s="18"/>
      <c r="K883" s="18"/>
      <c r="BD883" s="18"/>
    </row>
    <row r="884" spans="1:56" s="14" customFormat="1" x14ac:dyDescent="0.4">
      <c r="A884" s="3">
        <v>856</v>
      </c>
      <c r="B884" s="243"/>
      <c r="C884" s="243"/>
      <c r="D884" s="16"/>
      <c r="E884" s="16"/>
      <c r="F884" s="16"/>
      <c r="G884" s="17"/>
      <c r="H884" s="17"/>
      <c r="I884" s="17"/>
      <c r="J884" s="18"/>
      <c r="K884" s="18"/>
      <c r="BD884" s="18"/>
    </row>
    <row r="885" spans="1:56" s="14" customFormat="1" x14ac:dyDescent="0.4">
      <c r="A885" s="3">
        <v>857</v>
      </c>
      <c r="B885" s="243"/>
      <c r="C885" s="243"/>
      <c r="D885" s="16"/>
      <c r="E885" s="16"/>
      <c r="F885" s="16"/>
      <c r="G885" s="17"/>
      <c r="H885" s="17"/>
      <c r="I885" s="17"/>
      <c r="J885" s="18"/>
      <c r="K885" s="18"/>
      <c r="BD885" s="18"/>
    </row>
    <row r="886" spans="1:56" s="14" customFormat="1" x14ac:dyDescent="0.4">
      <c r="A886" s="3">
        <v>858</v>
      </c>
      <c r="B886" s="243"/>
      <c r="C886" s="243"/>
      <c r="D886" s="16"/>
      <c r="E886" s="16"/>
      <c r="F886" s="16"/>
      <c r="G886" s="17"/>
      <c r="H886" s="17"/>
      <c r="I886" s="17"/>
      <c r="J886" s="18"/>
      <c r="K886" s="18"/>
      <c r="BD886" s="18"/>
    </row>
    <row r="887" spans="1:56" s="14" customFormat="1" x14ac:dyDescent="0.4">
      <c r="A887" s="3">
        <v>859</v>
      </c>
      <c r="B887" s="243"/>
      <c r="C887" s="243"/>
      <c r="D887" s="16"/>
      <c r="E887" s="16"/>
      <c r="F887" s="16"/>
      <c r="G887" s="17"/>
      <c r="H887" s="17"/>
      <c r="I887" s="17"/>
      <c r="J887" s="18"/>
      <c r="K887" s="18"/>
      <c r="BD887" s="18"/>
    </row>
    <row r="888" spans="1:56" s="14" customFormat="1" x14ac:dyDescent="0.4">
      <c r="A888" s="3">
        <v>860</v>
      </c>
      <c r="B888" s="243"/>
      <c r="C888" s="243"/>
      <c r="D888" s="16"/>
      <c r="E888" s="16"/>
      <c r="F888" s="16"/>
      <c r="G888" s="17"/>
      <c r="H888" s="17"/>
      <c r="I888" s="17"/>
      <c r="J888" s="18"/>
      <c r="K888" s="18"/>
      <c r="BD888" s="18"/>
    </row>
    <row r="889" spans="1:56" s="14" customFormat="1" x14ac:dyDescent="0.4">
      <c r="A889" s="3">
        <v>861</v>
      </c>
      <c r="B889" s="243"/>
      <c r="C889" s="243"/>
      <c r="D889" s="16"/>
      <c r="E889" s="16"/>
      <c r="F889" s="16"/>
      <c r="G889" s="17"/>
      <c r="H889" s="17"/>
      <c r="I889" s="17"/>
      <c r="J889" s="18"/>
      <c r="K889" s="18"/>
      <c r="BD889" s="18"/>
    </row>
    <row r="890" spans="1:56" s="14" customFormat="1" x14ac:dyDescent="0.4">
      <c r="A890" s="3">
        <v>862</v>
      </c>
      <c r="B890" s="243"/>
      <c r="C890" s="243"/>
      <c r="D890" s="16"/>
      <c r="E890" s="16"/>
      <c r="F890" s="16"/>
      <c r="G890" s="17"/>
      <c r="H890" s="17"/>
      <c r="I890" s="17"/>
      <c r="J890" s="18"/>
      <c r="K890" s="18"/>
      <c r="BD890" s="18"/>
    </row>
    <row r="891" spans="1:56" s="14" customFormat="1" x14ac:dyDescent="0.4">
      <c r="A891" s="3">
        <v>863</v>
      </c>
      <c r="B891" s="243"/>
      <c r="C891" s="243"/>
      <c r="D891" s="16"/>
      <c r="E891" s="16"/>
      <c r="F891" s="16"/>
      <c r="G891" s="17"/>
      <c r="H891" s="17"/>
      <c r="I891" s="17"/>
      <c r="J891" s="18"/>
      <c r="K891" s="18"/>
      <c r="BD891" s="18"/>
    </row>
    <row r="892" spans="1:56" s="14" customFormat="1" x14ac:dyDescent="0.4">
      <c r="A892" s="3">
        <v>864</v>
      </c>
      <c r="B892" s="243"/>
      <c r="C892" s="243"/>
      <c r="D892" s="16"/>
      <c r="E892" s="16"/>
      <c r="F892" s="16"/>
      <c r="G892" s="17"/>
      <c r="H892" s="17"/>
      <c r="I892" s="17"/>
      <c r="J892" s="18"/>
      <c r="K892" s="18"/>
      <c r="BD892" s="18"/>
    </row>
    <row r="893" spans="1:56" s="14" customFormat="1" x14ac:dyDescent="0.4">
      <c r="A893" s="3">
        <v>865</v>
      </c>
      <c r="B893" s="243"/>
      <c r="C893" s="243"/>
      <c r="D893" s="16"/>
      <c r="E893" s="16"/>
      <c r="F893" s="16"/>
      <c r="G893" s="17"/>
      <c r="H893" s="17"/>
      <c r="I893" s="17"/>
      <c r="J893" s="18"/>
      <c r="K893" s="18"/>
      <c r="BD893" s="18"/>
    </row>
    <row r="894" spans="1:56" s="14" customFormat="1" x14ac:dyDescent="0.4">
      <c r="A894" s="3">
        <v>866</v>
      </c>
      <c r="B894" s="243"/>
      <c r="C894" s="243"/>
      <c r="D894" s="16"/>
      <c r="E894" s="16"/>
      <c r="F894" s="16"/>
      <c r="G894" s="17"/>
      <c r="H894" s="17"/>
      <c r="I894" s="17"/>
      <c r="J894" s="18"/>
      <c r="K894" s="18"/>
      <c r="BD894" s="18"/>
    </row>
    <row r="895" spans="1:56" s="14" customFormat="1" x14ac:dyDescent="0.4">
      <c r="A895" s="3">
        <v>867</v>
      </c>
      <c r="B895" s="243"/>
      <c r="C895" s="243"/>
      <c r="D895" s="16"/>
      <c r="E895" s="16"/>
      <c r="F895" s="16"/>
      <c r="G895" s="17"/>
      <c r="H895" s="17"/>
      <c r="I895" s="17"/>
      <c r="J895" s="18"/>
      <c r="K895" s="18"/>
      <c r="BD895" s="18"/>
    </row>
    <row r="896" spans="1:56" s="14" customFormat="1" x14ac:dyDescent="0.4">
      <c r="A896" s="3">
        <v>868</v>
      </c>
      <c r="B896" s="243"/>
      <c r="C896" s="243"/>
      <c r="D896" s="16"/>
      <c r="E896" s="16"/>
      <c r="F896" s="16"/>
      <c r="G896" s="17"/>
      <c r="H896" s="17"/>
      <c r="I896" s="17"/>
      <c r="J896" s="18"/>
      <c r="K896" s="18"/>
      <c r="BD896" s="18"/>
    </row>
    <row r="897" spans="1:56" s="14" customFormat="1" x14ac:dyDescent="0.4">
      <c r="A897" s="3">
        <v>869</v>
      </c>
      <c r="B897" s="243"/>
      <c r="C897" s="243"/>
      <c r="D897" s="16"/>
      <c r="E897" s="16"/>
      <c r="F897" s="16"/>
      <c r="G897" s="17"/>
      <c r="H897" s="17"/>
      <c r="I897" s="17"/>
      <c r="J897" s="18"/>
      <c r="K897" s="18"/>
      <c r="BD897" s="18"/>
    </row>
    <row r="898" spans="1:56" s="14" customFormat="1" x14ac:dyDescent="0.4">
      <c r="A898" s="3">
        <v>870</v>
      </c>
      <c r="B898" s="243"/>
      <c r="C898" s="243"/>
      <c r="D898" s="16"/>
      <c r="E898" s="16"/>
      <c r="F898" s="16"/>
      <c r="G898" s="17"/>
      <c r="H898" s="17"/>
      <c r="I898" s="17"/>
      <c r="J898" s="18"/>
      <c r="K898" s="18"/>
      <c r="BD898" s="18"/>
    </row>
    <row r="899" spans="1:56" s="14" customFormat="1" x14ac:dyDescent="0.4">
      <c r="A899" s="3">
        <v>871</v>
      </c>
      <c r="B899" s="243"/>
      <c r="C899" s="243"/>
      <c r="D899" s="16"/>
      <c r="E899" s="16"/>
      <c r="F899" s="16"/>
      <c r="G899" s="17"/>
      <c r="H899" s="17"/>
      <c r="I899" s="17"/>
      <c r="J899" s="18"/>
      <c r="K899" s="18"/>
      <c r="BD899" s="18"/>
    </row>
    <row r="900" spans="1:56" s="14" customFormat="1" x14ac:dyDescent="0.4">
      <c r="A900" s="3">
        <v>872</v>
      </c>
      <c r="B900" s="243"/>
      <c r="C900" s="243"/>
      <c r="D900" s="16"/>
      <c r="E900" s="16"/>
      <c r="F900" s="16"/>
      <c r="G900" s="17"/>
      <c r="H900" s="17"/>
      <c r="I900" s="17"/>
      <c r="J900" s="18"/>
      <c r="K900" s="18"/>
      <c r="BD900" s="18"/>
    </row>
    <row r="901" spans="1:56" s="14" customFormat="1" x14ac:dyDescent="0.4">
      <c r="A901" s="3">
        <v>873</v>
      </c>
      <c r="B901" s="243"/>
      <c r="C901" s="243"/>
      <c r="D901" s="16"/>
      <c r="E901" s="16"/>
      <c r="F901" s="16"/>
      <c r="G901" s="17"/>
      <c r="H901" s="17"/>
      <c r="I901" s="17"/>
      <c r="J901" s="18"/>
      <c r="K901" s="18"/>
      <c r="BD901" s="18"/>
    </row>
    <row r="902" spans="1:56" s="14" customFormat="1" x14ac:dyDescent="0.4">
      <c r="A902" s="3">
        <v>874</v>
      </c>
      <c r="B902" s="243"/>
      <c r="C902" s="243"/>
      <c r="D902" s="16"/>
      <c r="E902" s="16"/>
      <c r="F902" s="16"/>
      <c r="G902" s="17"/>
      <c r="H902" s="17"/>
      <c r="I902" s="17"/>
      <c r="J902" s="18"/>
      <c r="K902" s="18"/>
      <c r="BD902" s="18"/>
    </row>
    <row r="903" spans="1:56" s="14" customFormat="1" x14ac:dyDescent="0.4">
      <c r="A903" s="3">
        <v>875</v>
      </c>
      <c r="B903" s="243"/>
      <c r="C903" s="243"/>
      <c r="D903" s="16"/>
      <c r="E903" s="16"/>
      <c r="F903" s="16"/>
      <c r="G903" s="17"/>
      <c r="H903" s="17"/>
      <c r="I903" s="17"/>
      <c r="J903" s="18"/>
      <c r="K903" s="18"/>
      <c r="BD903" s="18"/>
    </row>
    <row r="904" spans="1:56" s="14" customFormat="1" x14ac:dyDescent="0.4">
      <c r="A904" s="3">
        <v>876</v>
      </c>
      <c r="B904" s="243"/>
      <c r="C904" s="243"/>
      <c r="D904" s="16"/>
      <c r="E904" s="16"/>
      <c r="F904" s="16"/>
      <c r="G904" s="17"/>
      <c r="H904" s="17"/>
      <c r="I904" s="17"/>
      <c r="J904" s="18"/>
      <c r="K904" s="18"/>
      <c r="BD904" s="18"/>
    </row>
    <row r="905" spans="1:56" s="14" customFormat="1" x14ac:dyDescent="0.4">
      <c r="A905" s="3">
        <v>877</v>
      </c>
      <c r="B905" s="243"/>
      <c r="C905" s="243"/>
      <c r="D905" s="16"/>
      <c r="E905" s="16"/>
      <c r="F905" s="16"/>
      <c r="G905" s="17"/>
      <c r="H905" s="17"/>
      <c r="I905" s="17"/>
      <c r="J905" s="18"/>
      <c r="K905" s="18"/>
      <c r="BD905" s="18"/>
    </row>
    <row r="906" spans="1:56" s="14" customFormat="1" x14ac:dyDescent="0.4">
      <c r="A906" s="3">
        <v>878</v>
      </c>
      <c r="B906" s="243"/>
      <c r="C906" s="243"/>
      <c r="D906" s="16"/>
      <c r="E906" s="16"/>
      <c r="F906" s="16"/>
      <c r="G906" s="17"/>
      <c r="H906" s="17"/>
      <c r="I906" s="17"/>
      <c r="J906" s="18"/>
      <c r="K906" s="18"/>
      <c r="BD906" s="18"/>
    </row>
    <row r="907" spans="1:56" s="14" customFormat="1" x14ac:dyDescent="0.4">
      <c r="A907" s="3">
        <v>879</v>
      </c>
      <c r="B907" s="243"/>
      <c r="C907" s="243"/>
      <c r="D907" s="16"/>
      <c r="E907" s="16"/>
      <c r="F907" s="16"/>
      <c r="G907" s="17"/>
      <c r="H907" s="17"/>
      <c r="I907" s="17"/>
      <c r="J907" s="18"/>
      <c r="K907" s="18"/>
      <c r="BD907" s="18"/>
    </row>
    <row r="908" spans="1:56" s="14" customFormat="1" x14ac:dyDescent="0.4">
      <c r="A908" s="3">
        <v>880</v>
      </c>
      <c r="B908" s="243"/>
      <c r="C908" s="243"/>
      <c r="D908" s="16"/>
      <c r="E908" s="16"/>
      <c r="F908" s="16"/>
      <c r="G908" s="17"/>
      <c r="H908" s="17"/>
      <c r="I908" s="17"/>
      <c r="J908" s="18"/>
      <c r="K908" s="18"/>
      <c r="BD908" s="18"/>
    </row>
    <row r="909" spans="1:56" s="14" customFormat="1" x14ac:dyDescent="0.4">
      <c r="A909" s="3">
        <v>881</v>
      </c>
      <c r="B909" s="243"/>
      <c r="C909" s="243"/>
      <c r="D909" s="16"/>
      <c r="E909" s="16"/>
      <c r="F909" s="16"/>
      <c r="G909" s="17"/>
      <c r="H909" s="17"/>
      <c r="I909" s="17"/>
      <c r="J909" s="18"/>
      <c r="K909" s="18"/>
      <c r="BD909" s="18"/>
    </row>
    <row r="910" spans="1:56" s="14" customFormat="1" x14ac:dyDescent="0.4">
      <c r="A910" s="3">
        <v>882</v>
      </c>
      <c r="B910" s="243"/>
      <c r="C910" s="243"/>
      <c r="D910" s="16"/>
      <c r="E910" s="16"/>
      <c r="F910" s="16"/>
      <c r="G910" s="17"/>
      <c r="H910" s="17"/>
      <c r="I910" s="17"/>
      <c r="J910" s="18"/>
      <c r="K910" s="18"/>
      <c r="BD910" s="18"/>
    </row>
    <row r="911" spans="1:56" s="14" customFormat="1" x14ac:dyDescent="0.4">
      <c r="A911" s="3">
        <v>883</v>
      </c>
      <c r="B911" s="243"/>
      <c r="C911" s="243"/>
      <c r="D911" s="16"/>
      <c r="E911" s="16"/>
      <c r="F911" s="16"/>
      <c r="G911" s="17"/>
      <c r="H911" s="17"/>
      <c r="I911" s="17"/>
      <c r="J911" s="18"/>
      <c r="K911" s="18"/>
      <c r="BD911" s="18"/>
    </row>
    <row r="912" spans="1:56" s="14" customFormat="1" x14ac:dyDescent="0.4">
      <c r="A912" s="3">
        <v>884</v>
      </c>
      <c r="B912" s="243"/>
      <c r="C912" s="243"/>
      <c r="D912" s="16"/>
      <c r="E912" s="16"/>
      <c r="F912" s="16"/>
      <c r="G912" s="17"/>
      <c r="H912" s="17"/>
      <c r="I912" s="17"/>
      <c r="J912" s="18"/>
      <c r="K912" s="18"/>
      <c r="BD912" s="18"/>
    </row>
    <row r="913" spans="1:56" s="14" customFormat="1" x14ac:dyDescent="0.4">
      <c r="A913" s="3">
        <v>885</v>
      </c>
      <c r="B913" s="243"/>
      <c r="C913" s="243"/>
      <c r="D913" s="16"/>
      <c r="E913" s="16"/>
      <c r="F913" s="16"/>
      <c r="G913" s="17"/>
      <c r="H913" s="17"/>
      <c r="I913" s="17"/>
      <c r="J913" s="18"/>
      <c r="K913" s="18"/>
      <c r="BD913" s="18"/>
    </row>
    <row r="914" spans="1:56" s="14" customFormat="1" x14ac:dyDescent="0.4">
      <c r="A914" s="3">
        <v>886</v>
      </c>
      <c r="B914" s="243"/>
      <c r="C914" s="243"/>
      <c r="D914" s="16"/>
      <c r="E914" s="16"/>
      <c r="F914" s="16"/>
      <c r="G914" s="17"/>
      <c r="H914" s="17"/>
      <c r="I914" s="17"/>
      <c r="J914" s="18"/>
      <c r="K914" s="18"/>
      <c r="BD914" s="18"/>
    </row>
    <row r="915" spans="1:56" s="14" customFormat="1" x14ac:dyDescent="0.4">
      <c r="A915" s="3">
        <v>887</v>
      </c>
      <c r="B915" s="243"/>
      <c r="C915" s="243"/>
      <c r="D915" s="16"/>
      <c r="E915" s="16"/>
      <c r="F915" s="16"/>
      <c r="G915" s="17"/>
      <c r="H915" s="17"/>
      <c r="I915" s="17"/>
      <c r="J915" s="18"/>
      <c r="K915" s="18"/>
      <c r="BD915" s="18"/>
    </row>
    <row r="916" spans="1:56" s="14" customFormat="1" x14ac:dyDescent="0.4">
      <c r="A916" s="3">
        <v>888</v>
      </c>
      <c r="B916" s="243"/>
      <c r="C916" s="243"/>
      <c r="D916" s="16"/>
      <c r="E916" s="16"/>
      <c r="F916" s="16"/>
      <c r="G916" s="17"/>
      <c r="H916" s="17"/>
      <c r="I916" s="17"/>
      <c r="J916" s="18"/>
      <c r="K916" s="18"/>
      <c r="BD916" s="18"/>
    </row>
    <row r="917" spans="1:56" s="14" customFormat="1" x14ac:dyDescent="0.4">
      <c r="A917" s="3">
        <v>889</v>
      </c>
      <c r="B917" s="243"/>
      <c r="C917" s="243"/>
      <c r="D917" s="16"/>
      <c r="E917" s="16"/>
      <c r="F917" s="16"/>
      <c r="G917" s="17"/>
      <c r="H917" s="17"/>
      <c r="I917" s="17"/>
      <c r="J917" s="18"/>
      <c r="K917" s="18"/>
      <c r="BD917" s="18"/>
    </row>
    <row r="918" spans="1:56" s="14" customFormat="1" x14ac:dyDescent="0.4">
      <c r="A918" s="3">
        <v>890</v>
      </c>
      <c r="B918" s="243"/>
      <c r="C918" s="243"/>
      <c r="D918" s="16"/>
      <c r="E918" s="16"/>
      <c r="F918" s="16"/>
      <c r="G918" s="17"/>
      <c r="H918" s="17"/>
      <c r="I918" s="17"/>
      <c r="J918" s="18"/>
      <c r="K918" s="18"/>
      <c r="BD918" s="18"/>
    </row>
    <row r="919" spans="1:56" s="14" customFormat="1" x14ac:dyDescent="0.4">
      <c r="A919" s="3">
        <v>891</v>
      </c>
      <c r="B919" s="243"/>
      <c r="C919" s="243"/>
      <c r="D919" s="16"/>
      <c r="E919" s="16"/>
      <c r="F919" s="16"/>
      <c r="G919" s="17"/>
      <c r="H919" s="17"/>
      <c r="I919" s="17"/>
      <c r="J919" s="18"/>
      <c r="K919" s="18"/>
      <c r="BD919" s="18"/>
    </row>
    <row r="920" spans="1:56" s="14" customFormat="1" x14ac:dyDescent="0.4">
      <c r="A920" s="3">
        <v>892</v>
      </c>
      <c r="B920" s="243"/>
      <c r="C920" s="243"/>
      <c r="D920" s="16"/>
      <c r="E920" s="16"/>
      <c r="F920" s="16"/>
      <c r="G920" s="17"/>
      <c r="H920" s="17"/>
      <c r="I920" s="17"/>
      <c r="J920" s="18"/>
      <c r="K920" s="18"/>
      <c r="BD920" s="18"/>
    </row>
    <row r="921" spans="1:56" s="14" customFormat="1" x14ac:dyDescent="0.4">
      <c r="A921" s="3">
        <v>893</v>
      </c>
      <c r="B921" s="243"/>
      <c r="C921" s="243"/>
      <c r="D921" s="16"/>
      <c r="E921" s="16"/>
      <c r="F921" s="16"/>
      <c r="G921" s="17"/>
      <c r="H921" s="17"/>
      <c r="I921" s="17"/>
      <c r="J921" s="18"/>
      <c r="K921" s="18"/>
      <c r="BD921" s="18"/>
    </row>
    <row r="922" spans="1:56" s="14" customFormat="1" x14ac:dyDescent="0.4">
      <c r="A922" s="3">
        <v>894</v>
      </c>
      <c r="B922" s="243"/>
      <c r="C922" s="243"/>
      <c r="D922" s="16"/>
      <c r="E922" s="16"/>
      <c r="F922" s="16"/>
      <c r="G922" s="17"/>
      <c r="H922" s="17"/>
      <c r="I922" s="17"/>
      <c r="J922" s="18"/>
      <c r="K922" s="18"/>
      <c r="BD922" s="18"/>
    </row>
    <row r="923" spans="1:56" s="14" customFormat="1" x14ac:dyDescent="0.4">
      <c r="A923" s="3">
        <v>895</v>
      </c>
      <c r="B923" s="243"/>
      <c r="C923" s="243"/>
      <c r="D923" s="16"/>
      <c r="E923" s="16"/>
      <c r="F923" s="16"/>
      <c r="G923" s="17"/>
      <c r="H923" s="17"/>
      <c r="I923" s="17"/>
      <c r="J923" s="18"/>
      <c r="K923" s="18"/>
      <c r="BD923" s="18"/>
    </row>
    <row r="924" spans="1:56" s="14" customFormat="1" x14ac:dyDescent="0.4">
      <c r="A924" s="3">
        <v>896</v>
      </c>
      <c r="B924" s="243"/>
      <c r="C924" s="243"/>
      <c r="D924" s="16"/>
      <c r="E924" s="16"/>
      <c r="F924" s="16"/>
      <c r="G924" s="17"/>
      <c r="H924" s="17"/>
      <c r="I924" s="17"/>
      <c r="J924" s="18"/>
      <c r="K924" s="18"/>
      <c r="BD924" s="18"/>
    </row>
    <row r="925" spans="1:56" s="14" customFormat="1" x14ac:dyDescent="0.4">
      <c r="A925" s="3">
        <v>897</v>
      </c>
      <c r="B925" s="243"/>
      <c r="C925" s="243"/>
      <c r="D925" s="16"/>
      <c r="E925" s="16"/>
      <c r="F925" s="16"/>
      <c r="G925" s="17"/>
      <c r="H925" s="17"/>
      <c r="I925" s="17"/>
      <c r="J925" s="18"/>
      <c r="K925" s="18"/>
      <c r="BD925" s="18"/>
    </row>
    <row r="926" spans="1:56" s="14" customFormat="1" x14ac:dyDescent="0.4">
      <c r="A926" s="3">
        <v>898</v>
      </c>
      <c r="B926" s="243"/>
      <c r="C926" s="243"/>
      <c r="D926" s="16"/>
      <c r="E926" s="16"/>
      <c r="F926" s="16"/>
      <c r="G926" s="17"/>
      <c r="H926" s="17"/>
      <c r="I926" s="17"/>
      <c r="J926" s="18"/>
      <c r="K926" s="18"/>
      <c r="BD926" s="18"/>
    </row>
    <row r="927" spans="1:56" s="14" customFormat="1" x14ac:dyDescent="0.4">
      <c r="A927" s="3">
        <v>899</v>
      </c>
      <c r="B927" s="243"/>
      <c r="C927" s="243"/>
      <c r="D927" s="16"/>
      <c r="E927" s="16"/>
      <c r="F927" s="16"/>
      <c r="G927" s="17"/>
      <c r="H927" s="17"/>
      <c r="I927" s="17"/>
      <c r="J927" s="18"/>
      <c r="K927" s="18"/>
      <c r="BD927" s="18"/>
    </row>
    <row r="928" spans="1:56" s="14" customFormat="1" x14ac:dyDescent="0.4">
      <c r="A928" s="3">
        <v>900</v>
      </c>
      <c r="B928" s="243"/>
      <c r="C928" s="243"/>
      <c r="D928" s="16"/>
      <c r="E928" s="16"/>
      <c r="F928" s="16"/>
      <c r="G928" s="17"/>
      <c r="H928" s="17"/>
      <c r="I928" s="17"/>
      <c r="J928" s="18"/>
      <c r="K928" s="18"/>
      <c r="BD928" s="18"/>
    </row>
    <row r="929" spans="1:56" s="14" customFormat="1" x14ac:dyDescent="0.4">
      <c r="A929" s="3">
        <v>901</v>
      </c>
      <c r="B929" s="243"/>
      <c r="C929" s="243"/>
      <c r="D929" s="16"/>
      <c r="E929" s="16"/>
      <c r="F929" s="16"/>
      <c r="G929" s="17"/>
      <c r="H929" s="17"/>
      <c r="I929" s="17"/>
      <c r="J929" s="18"/>
      <c r="K929" s="18"/>
      <c r="BD929" s="18"/>
    </row>
    <row r="930" spans="1:56" s="14" customFormat="1" x14ac:dyDescent="0.4">
      <c r="A930" s="3">
        <v>902</v>
      </c>
      <c r="B930" s="243"/>
      <c r="C930" s="243"/>
      <c r="D930" s="16"/>
      <c r="E930" s="16"/>
      <c r="F930" s="16"/>
      <c r="G930" s="17"/>
      <c r="H930" s="17"/>
      <c r="I930" s="17"/>
      <c r="J930" s="18"/>
      <c r="K930" s="18"/>
      <c r="BD930" s="18"/>
    </row>
    <row r="931" spans="1:56" s="14" customFormat="1" x14ac:dyDescent="0.4">
      <c r="A931" s="3">
        <v>903</v>
      </c>
      <c r="B931" s="243"/>
      <c r="C931" s="243"/>
      <c r="D931" s="16"/>
      <c r="E931" s="16"/>
      <c r="F931" s="16"/>
      <c r="G931" s="17"/>
      <c r="H931" s="17"/>
      <c r="I931" s="17"/>
      <c r="J931" s="18"/>
      <c r="K931" s="18"/>
      <c r="BD931" s="18"/>
    </row>
    <row r="932" spans="1:56" s="14" customFormat="1" x14ac:dyDescent="0.4">
      <c r="A932" s="3">
        <v>904</v>
      </c>
      <c r="B932" s="243"/>
      <c r="C932" s="243"/>
      <c r="D932" s="16"/>
      <c r="E932" s="16"/>
      <c r="F932" s="16"/>
      <c r="G932" s="17"/>
      <c r="H932" s="17"/>
      <c r="I932" s="17"/>
      <c r="J932" s="18"/>
      <c r="K932" s="18"/>
      <c r="BD932" s="18"/>
    </row>
    <row r="933" spans="1:56" s="14" customFormat="1" x14ac:dyDescent="0.4">
      <c r="A933" s="3">
        <v>905</v>
      </c>
      <c r="B933" s="243"/>
      <c r="C933" s="243"/>
      <c r="D933" s="16"/>
      <c r="E933" s="16"/>
      <c r="F933" s="16"/>
      <c r="G933" s="17"/>
      <c r="H933" s="17"/>
      <c r="I933" s="17"/>
      <c r="J933" s="18"/>
      <c r="K933" s="18"/>
      <c r="BD933" s="18"/>
    </row>
    <row r="934" spans="1:56" s="14" customFormat="1" x14ac:dyDescent="0.4">
      <c r="A934" s="3">
        <v>906</v>
      </c>
      <c r="B934" s="243"/>
      <c r="C934" s="243"/>
      <c r="D934" s="16"/>
      <c r="E934" s="16"/>
      <c r="F934" s="16"/>
      <c r="G934" s="17"/>
      <c r="H934" s="17"/>
      <c r="I934" s="17"/>
      <c r="J934" s="18"/>
      <c r="K934" s="18"/>
      <c r="BD934" s="18"/>
    </row>
    <row r="935" spans="1:56" s="14" customFormat="1" x14ac:dyDescent="0.4">
      <c r="A935" s="3">
        <v>907</v>
      </c>
      <c r="B935" s="243"/>
      <c r="C935" s="243"/>
      <c r="D935" s="16"/>
      <c r="E935" s="16"/>
      <c r="F935" s="16"/>
      <c r="G935" s="17"/>
      <c r="H935" s="17"/>
      <c r="I935" s="17"/>
      <c r="J935" s="18"/>
      <c r="K935" s="18"/>
      <c r="BD935" s="18"/>
    </row>
    <row r="936" spans="1:56" s="14" customFormat="1" x14ac:dyDescent="0.4">
      <c r="A936" s="3">
        <v>908</v>
      </c>
      <c r="B936" s="243"/>
      <c r="C936" s="243"/>
      <c r="D936" s="16"/>
      <c r="E936" s="16"/>
      <c r="F936" s="16"/>
      <c r="G936" s="17"/>
      <c r="H936" s="17"/>
      <c r="I936" s="17"/>
      <c r="J936" s="18"/>
      <c r="K936" s="18"/>
      <c r="BD936" s="18"/>
    </row>
    <row r="937" spans="1:56" s="14" customFormat="1" x14ac:dyDescent="0.4">
      <c r="A937" s="3">
        <v>909</v>
      </c>
      <c r="B937" s="243"/>
      <c r="C937" s="243"/>
      <c r="D937" s="16"/>
      <c r="E937" s="16"/>
      <c r="F937" s="16"/>
      <c r="G937" s="17"/>
      <c r="H937" s="17"/>
      <c r="I937" s="17"/>
      <c r="J937" s="18"/>
      <c r="K937" s="18"/>
      <c r="BD937" s="18"/>
    </row>
    <row r="938" spans="1:56" s="14" customFormat="1" x14ac:dyDescent="0.4">
      <c r="A938" s="3">
        <v>910</v>
      </c>
      <c r="B938" s="243"/>
      <c r="C938" s="243"/>
      <c r="D938" s="16"/>
      <c r="E938" s="16"/>
      <c r="F938" s="16"/>
      <c r="G938" s="17"/>
      <c r="H938" s="17"/>
      <c r="I938" s="17"/>
      <c r="J938" s="18"/>
      <c r="K938" s="18"/>
      <c r="BD938" s="18"/>
    </row>
    <row r="939" spans="1:56" s="14" customFormat="1" x14ac:dyDescent="0.4">
      <c r="A939" s="3">
        <v>911</v>
      </c>
      <c r="B939" s="243"/>
      <c r="C939" s="243"/>
      <c r="D939" s="16"/>
      <c r="E939" s="16"/>
      <c r="F939" s="16"/>
      <c r="G939" s="17"/>
      <c r="H939" s="17"/>
      <c r="I939" s="17"/>
      <c r="J939" s="18"/>
      <c r="K939" s="18"/>
      <c r="BD939" s="18"/>
    </row>
    <row r="940" spans="1:56" s="14" customFormat="1" x14ac:dyDescent="0.4">
      <c r="A940" s="3">
        <v>912</v>
      </c>
      <c r="B940" s="243"/>
      <c r="C940" s="243"/>
      <c r="D940" s="16"/>
      <c r="E940" s="16"/>
      <c r="F940" s="16"/>
      <c r="G940" s="17"/>
      <c r="H940" s="17"/>
      <c r="I940" s="17"/>
      <c r="J940" s="18"/>
      <c r="K940" s="18"/>
      <c r="BD940" s="18"/>
    </row>
    <row r="941" spans="1:56" s="14" customFormat="1" x14ac:dyDescent="0.4">
      <c r="A941" s="3">
        <v>913</v>
      </c>
      <c r="B941" s="243"/>
      <c r="C941" s="243"/>
      <c r="D941" s="16"/>
      <c r="E941" s="16"/>
      <c r="F941" s="16"/>
      <c r="G941" s="17"/>
      <c r="H941" s="17"/>
      <c r="I941" s="17"/>
      <c r="J941" s="18"/>
      <c r="K941" s="18"/>
      <c r="BD941" s="18"/>
    </row>
    <row r="942" spans="1:56" s="14" customFormat="1" x14ac:dyDescent="0.4">
      <c r="A942" s="3">
        <v>914</v>
      </c>
      <c r="B942" s="243"/>
      <c r="C942" s="243"/>
      <c r="D942" s="16"/>
      <c r="E942" s="16"/>
      <c r="F942" s="16"/>
      <c r="G942" s="17"/>
      <c r="H942" s="17"/>
      <c r="I942" s="17"/>
      <c r="J942" s="18"/>
      <c r="K942" s="18"/>
      <c r="BD942" s="18"/>
    </row>
    <row r="943" spans="1:56" s="14" customFormat="1" x14ac:dyDescent="0.4">
      <c r="A943" s="3">
        <v>915</v>
      </c>
      <c r="B943" s="243"/>
      <c r="C943" s="243"/>
      <c r="D943" s="16"/>
      <c r="E943" s="16"/>
      <c r="F943" s="16"/>
      <c r="G943" s="17"/>
      <c r="H943" s="17"/>
      <c r="I943" s="17"/>
      <c r="J943" s="18"/>
      <c r="K943" s="18"/>
      <c r="BD943" s="18"/>
    </row>
    <row r="944" spans="1:56" s="14" customFormat="1" x14ac:dyDescent="0.4">
      <c r="A944" s="3">
        <v>916</v>
      </c>
      <c r="B944" s="243"/>
      <c r="C944" s="243"/>
      <c r="D944" s="16"/>
      <c r="E944" s="16"/>
      <c r="F944" s="16"/>
      <c r="G944" s="17"/>
      <c r="H944" s="17"/>
      <c r="I944" s="17"/>
      <c r="J944" s="18"/>
      <c r="K944" s="18"/>
      <c r="BD944" s="18"/>
    </row>
    <row r="945" spans="1:56" s="14" customFormat="1" x14ac:dyDescent="0.4">
      <c r="A945" s="3">
        <v>917</v>
      </c>
      <c r="B945" s="243"/>
      <c r="C945" s="243"/>
      <c r="D945" s="16"/>
      <c r="E945" s="16"/>
      <c r="F945" s="16"/>
      <c r="G945" s="17"/>
      <c r="H945" s="17"/>
      <c r="I945" s="17"/>
      <c r="J945" s="18"/>
      <c r="K945" s="18"/>
      <c r="BD945" s="18"/>
    </row>
    <row r="946" spans="1:56" s="14" customFormat="1" x14ac:dyDescent="0.4">
      <c r="A946" s="3">
        <v>918</v>
      </c>
      <c r="B946" s="243"/>
      <c r="C946" s="243"/>
      <c r="D946" s="16"/>
      <c r="E946" s="16"/>
      <c r="F946" s="16"/>
      <c r="G946" s="17"/>
      <c r="H946" s="17"/>
      <c r="I946" s="17"/>
      <c r="J946" s="18"/>
      <c r="K946" s="18"/>
      <c r="BD946" s="18"/>
    </row>
    <row r="947" spans="1:56" s="14" customFormat="1" x14ac:dyDescent="0.4">
      <c r="A947" s="3">
        <v>919</v>
      </c>
      <c r="B947" s="243"/>
      <c r="C947" s="243"/>
      <c r="D947" s="16"/>
      <c r="E947" s="16"/>
      <c r="F947" s="16"/>
      <c r="G947" s="17"/>
      <c r="H947" s="17"/>
      <c r="I947" s="17"/>
      <c r="J947" s="18"/>
      <c r="K947" s="18"/>
      <c r="BD947" s="18"/>
    </row>
    <row r="948" spans="1:56" s="14" customFormat="1" x14ac:dyDescent="0.4">
      <c r="A948" s="3">
        <v>920</v>
      </c>
      <c r="B948" s="243"/>
      <c r="C948" s="243"/>
      <c r="D948" s="16"/>
      <c r="E948" s="16"/>
      <c r="F948" s="16"/>
      <c r="G948" s="17"/>
      <c r="H948" s="17"/>
      <c r="I948" s="17"/>
      <c r="J948" s="18"/>
      <c r="K948" s="18"/>
      <c r="BD948" s="18"/>
    </row>
    <row r="949" spans="1:56" s="14" customFormat="1" x14ac:dyDescent="0.4">
      <c r="A949" s="3">
        <v>921</v>
      </c>
      <c r="B949" s="243"/>
      <c r="C949" s="243"/>
      <c r="D949" s="16"/>
      <c r="E949" s="16"/>
      <c r="F949" s="16"/>
      <c r="G949" s="17"/>
      <c r="H949" s="17"/>
      <c r="I949" s="17"/>
      <c r="J949" s="18"/>
      <c r="K949" s="18"/>
      <c r="BD949" s="18"/>
    </row>
    <row r="950" spans="1:56" s="14" customFormat="1" x14ac:dyDescent="0.4">
      <c r="A950" s="3">
        <v>922</v>
      </c>
      <c r="B950" s="243"/>
      <c r="C950" s="243"/>
      <c r="D950" s="16"/>
      <c r="E950" s="16"/>
      <c r="F950" s="16"/>
      <c r="G950" s="17"/>
      <c r="H950" s="17"/>
      <c r="I950" s="17"/>
      <c r="J950" s="18"/>
      <c r="K950" s="18"/>
      <c r="BD950" s="18"/>
    </row>
    <row r="951" spans="1:56" s="14" customFormat="1" x14ac:dyDescent="0.4">
      <c r="A951" s="3">
        <v>923</v>
      </c>
      <c r="B951" s="243"/>
      <c r="C951" s="243"/>
      <c r="D951" s="16"/>
      <c r="E951" s="16"/>
      <c r="F951" s="16"/>
      <c r="G951" s="17"/>
      <c r="H951" s="17"/>
      <c r="I951" s="17"/>
      <c r="J951" s="18"/>
      <c r="K951" s="18"/>
      <c r="BD951" s="18"/>
    </row>
    <row r="952" spans="1:56" s="14" customFormat="1" x14ac:dyDescent="0.4">
      <c r="A952" s="3">
        <v>924</v>
      </c>
      <c r="B952" s="243"/>
      <c r="C952" s="243"/>
      <c r="D952" s="16"/>
      <c r="E952" s="16"/>
      <c r="F952" s="16"/>
      <c r="G952" s="17"/>
      <c r="H952" s="17"/>
      <c r="I952" s="17"/>
      <c r="J952" s="18"/>
      <c r="K952" s="18"/>
      <c r="BD952" s="18"/>
    </row>
    <row r="953" spans="1:56" s="14" customFormat="1" x14ac:dyDescent="0.4">
      <c r="A953" s="3">
        <v>925</v>
      </c>
      <c r="B953" s="243"/>
      <c r="C953" s="243"/>
      <c r="D953" s="16"/>
      <c r="E953" s="16"/>
      <c r="F953" s="16"/>
      <c r="G953" s="17"/>
      <c r="H953" s="17"/>
      <c r="I953" s="17"/>
      <c r="J953" s="18"/>
      <c r="K953" s="18"/>
      <c r="BD953" s="18"/>
    </row>
    <row r="954" spans="1:56" s="14" customFormat="1" x14ac:dyDescent="0.4">
      <c r="A954" s="3">
        <v>926</v>
      </c>
      <c r="B954" s="243"/>
      <c r="C954" s="243"/>
      <c r="D954" s="16"/>
      <c r="E954" s="16"/>
      <c r="F954" s="16"/>
      <c r="G954" s="17"/>
      <c r="H954" s="17"/>
      <c r="I954" s="17"/>
      <c r="J954" s="18"/>
      <c r="K954" s="18"/>
      <c r="BD954" s="18"/>
    </row>
    <row r="955" spans="1:56" s="14" customFormat="1" x14ac:dyDescent="0.4">
      <c r="A955" s="3">
        <v>927</v>
      </c>
      <c r="B955" s="243"/>
      <c r="C955" s="243"/>
      <c r="D955" s="16"/>
      <c r="E955" s="16"/>
      <c r="F955" s="16"/>
      <c r="G955" s="17"/>
      <c r="H955" s="17"/>
      <c r="I955" s="17"/>
      <c r="J955" s="18"/>
      <c r="K955" s="18"/>
      <c r="BD955" s="18"/>
    </row>
    <row r="956" spans="1:56" s="14" customFormat="1" x14ac:dyDescent="0.4">
      <c r="A956" s="3">
        <v>928</v>
      </c>
      <c r="B956" s="243"/>
      <c r="C956" s="243"/>
      <c r="D956" s="16"/>
      <c r="E956" s="16"/>
      <c r="F956" s="16"/>
      <c r="G956" s="17"/>
      <c r="H956" s="17"/>
      <c r="I956" s="17"/>
      <c r="J956" s="18"/>
      <c r="K956" s="18"/>
      <c r="BD956" s="18"/>
    </row>
    <row r="957" spans="1:56" s="14" customFormat="1" x14ac:dyDescent="0.4">
      <c r="A957" s="3">
        <v>929</v>
      </c>
      <c r="B957" s="243"/>
      <c r="C957" s="243"/>
      <c r="D957" s="16"/>
      <c r="E957" s="16"/>
      <c r="F957" s="16"/>
      <c r="G957" s="17"/>
      <c r="H957" s="17"/>
      <c r="I957" s="17"/>
      <c r="J957" s="18"/>
      <c r="K957" s="18"/>
      <c r="BD957" s="18"/>
    </row>
    <row r="958" spans="1:56" s="14" customFormat="1" x14ac:dyDescent="0.4">
      <c r="A958" s="3">
        <v>930</v>
      </c>
      <c r="B958" s="243"/>
      <c r="C958" s="243"/>
      <c r="D958" s="16"/>
      <c r="E958" s="16"/>
      <c r="F958" s="16"/>
      <c r="G958" s="17"/>
      <c r="H958" s="17"/>
      <c r="I958" s="17"/>
      <c r="J958" s="18"/>
      <c r="K958" s="18"/>
      <c r="BD958" s="18"/>
    </row>
    <row r="959" spans="1:56" s="14" customFormat="1" x14ac:dyDescent="0.4">
      <c r="A959" s="3">
        <v>931</v>
      </c>
      <c r="B959" s="243"/>
      <c r="C959" s="243"/>
      <c r="D959" s="16"/>
      <c r="E959" s="16"/>
      <c r="F959" s="16"/>
      <c r="G959" s="17"/>
      <c r="H959" s="17"/>
      <c r="I959" s="17"/>
      <c r="J959" s="18"/>
      <c r="K959" s="18"/>
      <c r="BD959" s="18"/>
    </row>
    <row r="960" spans="1:56" s="14" customFormat="1" x14ac:dyDescent="0.4">
      <c r="A960" s="3">
        <v>932</v>
      </c>
      <c r="B960" s="243"/>
      <c r="C960" s="243"/>
      <c r="D960" s="16"/>
      <c r="E960" s="16"/>
      <c r="F960" s="16"/>
      <c r="G960" s="17"/>
      <c r="H960" s="17"/>
      <c r="I960" s="17"/>
      <c r="J960" s="18"/>
      <c r="K960" s="18"/>
      <c r="BD960" s="18"/>
    </row>
    <row r="961" spans="1:56" s="14" customFormat="1" x14ac:dyDescent="0.4">
      <c r="A961" s="3">
        <v>933</v>
      </c>
      <c r="B961" s="243"/>
      <c r="C961" s="243"/>
      <c r="D961" s="16"/>
      <c r="E961" s="16"/>
      <c r="F961" s="16"/>
      <c r="G961" s="17"/>
      <c r="H961" s="17"/>
      <c r="I961" s="17"/>
      <c r="J961" s="18"/>
      <c r="K961" s="18"/>
      <c r="BD961" s="18"/>
    </row>
    <row r="962" spans="1:56" s="14" customFormat="1" x14ac:dyDescent="0.4">
      <c r="A962" s="3">
        <v>934</v>
      </c>
      <c r="B962" s="243"/>
      <c r="C962" s="243"/>
      <c r="D962" s="16"/>
      <c r="E962" s="16"/>
      <c r="F962" s="16"/>
      <c r="G962" s="17"/>
      <c r="H962" s="17"/>
      <c r="I962" s="17"/>
      <c r="J962" s="18"/>
      <c r="K962" s="18"/>
      <c r="BD962" s="18"/>
    </row>
    <row r="963" spans="1:56" s="14" customFormat="1" x14ac:dyDescent="0.4">
      <c r="A963" s="3">
        <v>935</v>
      </c>
      <c r="B963" s="243"/>
      <c r="C963" s="243"/>
      <c r="D963" s="16"/>
      <c r="E963" s="16"/>
      <c r="F963" s="16"/>
      <c r="G963" s="17"/>
      <c r="H963" s="17"/>
      <c r="I963" s="17"/>
      <c r="J963" s="18"/>
      <c r="K963" s="18"/>
      <c r="BD963" s="18"/>
    </row>
    <row r="964" spans="1:56" s="14" customFormat="1" x14ac:dyDescent="0.4">
      <c r="A964" s="3">
        <v>936</v>
      </c>
      <c r="B964" s="243"/>
      <c r="C964" s="243"/>
      <c r="D964" s="16"/>
      <c r="E964" s="16"/>
      <c r="F964" s="16"/>
      <c r="G964" s="17"/>
      <c r="H964" s="17"/>
      <c r="I964" s="17"/>
      <c r="J964" s="18"/>
      <c r="K964" s="18"/>
      <c r="BD964" s="18"/>
    </row>
    <row r="965" spans="1:56" s="14" customFormat="1" x14ac:dyDescent="0.4">
      <c r="A965" s="3">
        <v>937</v>
      </c>
      <c r="B965" s="243"/>
      <c r="C965" s="243"/>
      <c r="D965" s="16"/>
      <c r="E965" s="16"/>
      <c r="F965" s="16"/>
      <c r="G965" s="17"/>
      <c r="H965" s="17"/>
      <c r="I965" s="17"/>
      <c r="J965" s="18"/>
      <c r="K965" s="18"/>
      <c r="BD965" s="18"/>
    </row>
    <row r="966" spans="1:56" s="14" customFormat="1" x14ac:dyDescent="0.4">
      <c r="A966" s="3">
        <v>938</v>
      </c>
      <c r="B966" s="243"/>
      <c r="C966" s="243"/>
      <c r="D966" s="16"/>
      <c r="E966" s="16"/>
      <c r="F966" s="16"/>
      <c r="G966" s="17"/>
      <c r="H966" s="17"/>
      <c r="I966" s="17"/>
      <c r="J966" s="18"/>
      <c r="K966" s="18"/>
      <c r="BD966" s="18"/>
    </row>
    <row r="967" spans="1:56" s="14" customFormat="1" x14ac:dyDescent="0.4">
      <c r="A967" s="3">
        <v>939</v>
      </c>
      <c r="B967" s="243"/>
      <c r="C967" s="243"/>
      <c r="D967" s="16"/>
      <c r="E967" s="16"/>
      <c r="F967" s="16"/>
      <c r="G967" s="17"/>
      <c r="H967" s="17"/>
      <c r="I967" s="17"/>
      <c r="J967" s="18"/>
      <c r="K967" s="18"/>
      <c r="BD967" s="18"/>
    </row>
    <row r="968" spans="1:56" s="14" customFormat="1" x14ac:dyDescent="0.4">
      <c r="A968" s="3">
        <v>940</v>
      </c>
      <c r="B968" s="243"/>
      <c r="C968" s="243"/>
      <c r="D968" s="16"/>
      <c r="E968" s="16"/>
      <c r="F968" s="16"/>
      <c r="G968" s="17"/>
      <c r="H968" s="17"/>
      <c r="I968" s="17"/>
      <c r="J968" s="18"/>
      <c r="K968" s="18"/>
      <c r="BD968" s="18"/>
    </row>
    <row r="969" spans="1:56" s="14" customFormat="1" x14ac:dyDescent="0.4">
      <c r="A969" s="3">
        <v>941</v>
      </c>
      <c r="B969" s="243"/>
      <c r="C969" s="243"/>
      <c r="D969" s="16"/>
      <c r="E969" s="16"/>
      <c r="F969" s="16"/>
      <c r="G969" s="17"/>
      <c r="H969" s="17"/>
      <c r="I969" s="17"/>
      <c r="J969" s="18"/>
      <c r="K969" s="18"/>
      <c r="BD969" s="18"/>
    </row>
    <row r="970" spans="1:56" s="14" customFormat="1" x14ac:dyDescent="0.4">
      <c r="A970" s="3">
        <v>942</v>
      </c>
      <c r="B970" s="243"/>
      <c r="C970" s="243"/>
      <c r="D970" s="16"/>
      <c r="E970" s="16"/>
      <c r="F970" s="16"/>
      <c r="G970" s="17"/>
      <c r="H970" s="17"/>
      <c r="I970" s="17"/>
      <c r="J970" s="18"/>
      <c r="K970" s="18"/>
      <c r="BD970" s="18"/>
    </row>
    <row r="971" spans="1:56" s="14" customFormat="1" x14ac:dyDescent="0.4">
      <c r="A971" s="3">
        <v>943</v>
      </c>
      <c r="B971" s="243"/>
      <c r="C971" s="243"/>
      <c r="D971" s="16"/>
      <c r="E971" s="16"/>
      <c r="F971" s="16"/>
      <c r="G971" s="17"/>
      <c r="H971" s="17"/>
      <c r="I971" s="17"/>
      <c r="J971" s="18"/>
      <c r="K971" s="18"/>
      <c r="BD971" s="18"/>
    </row>
    <row r="972" spans="1:56" s="14" customFormat="1" x14ac:dyDescent="0.4">
      <c r="A972" s="3">
        <v>944</v>
      </c>
      <c r="B972" s="243"/>
      <c r="C972" s="243"/>
      <c r="D972" s="16"/>
      <c r="E972" s="16"/>
      <c r="F972" s="16"/>
      <c r="G972" s="17"/>
      <c r="H972" s="17"/>
      <c r="I972" s="17"/>
      <c r="J972" s="18"/>
      <c r="K972" s="18"/>
      <c r="BD972" s="18"/>
    </row>
    <row r="973" spans="1:56" s="14" customFormat="1" x14ac:dyDescent="0.4">
      <c r="A973" s="3">
        <v>945</v>
      </c>
      <c r="B973" s="243"/>
      <c r="C973" s="243"/>
      <c r="D973" s="16"/>
      <c r="E973" s="16"/>
      <c r="F973" s="16"/>
      <c r="G973" s="17"/>
      <c r="H973" s="17"/>
      <c r="I973" s="17"/>
      <c r="J973" s="18"/>
      <c r="K973" s="18"/>
      <c r="BD973" s="18"/>
    </row>
    <row r="974" spans="1:56" s="14" customFormat="1" x14ac:dyDescent="0.4">
      <c r="A974" s="3">
        <v>946</v>
      </c>
      <c r="B974" s="243"/>
      <c r="C974" s="243"/>
      <c r="D974" s="16"/>
      <c r="E974" s="16"/>
      <c r="F974" s="16"/>
      <c r="G974" s="17"/>
      <c r="H974" s="17"/>
      <c r="I974" s="17"/>
      <c r="J974" s="18"/>
      <c r="K974" s="18"/>
      <c r="BD974" s="18"/>
    </row>
    <row r="975" spans="1:56" s="14" customFormat="1" x14ac:dyDescent="0.4">
      <c r="A975" s="3">
        <v>947</v>
      </c>
      <c r="B975" s="243"/>
      <c r="C975" s="243"/>
      <c r="D975" s="16"/>
      <c r="E975" s="16"/>
      <c r="F975" s="16"/>
      <c r="G975" s="17"/>
      <c r="H975" s="17"/>
      <c r="I975" s="17"/>
      <c r="J975" s="18"/>
      <c r="K975" s="18"/>
      <c r="BD975" s="18"/>
    </row>
    <row r="976" spans="1:56" s="14" customFormat="1" x14ac:dyDescent="0.4">
      <c r="A976" s="3">
        <v>948</v>
      </c>
      <c r="B976" s="243"/>
      <c r="C976" s="243"/>
      <c r="D976" s="16"/>
      <c r="E976" s="16"/>
      <c r="F976" s="16"/>
      <c r="G976" s="17"/>
      <c r="H976" s="17"/>
      <c r="I976" s="17"/>
      <c r="J976" s="18"/>
      <c r="K976" s="18"/>
      <c r="BD976" s="18"/>
    </row>
    <row r="977" spans="1:56" s="14" customFormat="1" x14ac:dyDescent="0.4">
      <c r="A977" s="3">
        <v>949</v>
      </c>
      <c r="B977" s="243"/>
      <c r="C977" s="243"/>
      <c r="D977" s="16"/>
      <c r="E977" s="16"/>
      <c r="F977" s="16"/>
      <c r="G977" s="17"/>
      <c r="H977" s="17"/>
      <c r="I977" s="17"/>
      <c r="J977" s="18"/>
      <c r="K977" s="18"/>
      <c r="BD977" s="18"/>
    </row>
    <row r="978" spans="1:56" s="14" customFormat="1" x14ac:dyDescent="0.4">
      <c r="A978" s="3">
        <v>950</v>
      </c>
      <c r="B978" s="243"/>
      <c r="C978" s="243"/>
      <c r="D978" s="16"/>
      <c r="E978" s="16"/>
      <c r="F978" s="16"/>
      <c r="G978" s="17"/>
      <c r="H978" s="17"/>
      <c r="I978" s="17"/>
      <c r="J978" s="18"/>
      <c r="K978" s="18"/>
      <c r="BD978" s="18"/>
    </row>
    <row r="979" spans="1:56" s="14" customFormat="1" x14ac:dyDescent="0.4">
      <c r="A979" s="3">
        <v>951</v>
      </c>
      <c r="B979" s="243"/>
      <c r="C979" s="243"/>
      <c r="D979" s="16"/>
      <c r="E979" s="16"/>
      <c r="F979" s="16"/>
      <c r="G979" s="17"/>
      <c r="H979" s="17"/>
      <c r="I979" s="17"/>
      <c r="J979" s="18"/>
      <c r="K979" s="18"/>
      <c r="BD979" s="18"/>
    </row>
    <row r="980" spans="1:56" s="14" customFormat="1" x14ac:dyDescent="0.4">
      <c r="A980" s="3">
        <v>952</v>
      </c>
      <c r="B980" s="243"/>
      <c r="C980" s="243"/>
      <c r="D980" s="16"/>
      <c r="E980" s="16"/>
      <c r="F980" s="16"/>
      <c r="G980" s="17"/>
      <c r="H980" s="17"/>
      <c r="I980" s="17"/>
      <c r="J980" s="18"/>
      <c r="K980" s="18"/>
      <c r="BD980" s="18"/>
    </row>
    <row r="981" spans="1:56" s="14" customFormat="1" x14ac:dyDescent="0.4">
      <c r="A981" s="3">
        <v>953</v>
      </c>
      <c r="B981" s="243"/>
      <c r="C981" s="243"/>
      <c r="D981" s="16"/>
      <c r="E981" s="16"/>
      <c r="F981" s="16"/>
      <c r="G981" s="17"/>
      <c r="H981" s="17"/>
      <c r="I981" s="17"/>
      <c r="J981" s="18"/>
      <c r="K981" s="18"/>
      <c r="BD981" s="18"/>
    </row>
    <row r="982" spans="1:56" s="14" customFormat="1" x14ac:dyDescent="0.4">
      <c r="A982" s="3">
        <v>954</v>
      </c>
      <c r="B982" s="243"/>
      <c r="C982" s="243"/>
      <c r="D982" s="16"/>
      <c r="E982" s="16"/>
      <c r="F982" s="16"/>
      <c r="G982" s="17"/>
      <c r="H982" s="17"/>
      <c r="I982" s="17"/>
      <c r="J982" s="18"/>
      <c r="K982" s="18"/>
      <c r="BD982" s="18"/>
    </row>
    <row r="983" spans="1:56" s="14" customFormat="1" x14ac:dyDescent="0.4">
      <c r="A983" s="3">
        <v>955</v>
      </c>
      <c r="B983" s="243"/>
      <c r="C983" s="243"/>
      <c r="D983" s="16"/>
      <c r="E983" s="16"/>
      <c r="F983" s="16"/>
      <c r="G983" s="17"/>
      <c r="H983" s="17"/>
      <c r="I983" s="17"/>
      <c r="J983" s="18"/>
      <c r="K983" s="18"/>
      <c r="BD983" s="18"/>
    </row>
    <row r="984" spans="1:56" s="14" customFormat="1" x14ac:dyDescent="0.4">
      <c r="A984" s="3">
        <v>956</v>
      </c>
      <c r="B984" s="243"/>
      <c r="C984" s="243"/>
      <c r="D984" s="16"/>
      <c r="E984" s="16"/>
      <c r="F984" s="16"/>
      <c r="G984" s="17"/>
      <c r="H984" s="17"/>
      <c r="I984" s="17"/>
      <c r="J984" s="18"/>
      <c r="K984" s="18"/>
      <c r="BD984" s="18"/>
    </row>
    <row r="985" spans="1:56" s="14" customFormat="1" x14ac:dyDescent="0.4">
      <c r="A985" s="3">
        <v>957</v>
      </c>
      <c r="B985" s="243"/>
      <c r="C985" s="243"/>
      <c r="D985" s="16"/>
      <c r="E985" s="16"/>
      <c r="F985" s="16"/>
      <c r="G985" s="17"/>
      <c r="H985" s="17"/>
      <c r="I985" s="17"/>
      <c r="J985" s="18"/>
      <c r="K985" s="18"/>
      <c r="BD985" s="18"/>
    </row>
    <row r="986" spans="1:56" s="14" customFormat="1" x14ac:dyDescent="0.4">
      <c r="A986" s="3">
        <v>958</v>
      </c>
      <c r="B986" s="243"/>
      <c r="C986" s="243"/>
      <c r="D986" s="16"/>
      <c r="E986" s="16"/>
      <c r="F986" s="16"/>
      <c r="G986" s="17"/>
      <c r="H986" s="17"/>
      <c r="I986" s="17"/>
      <c r="J986" s="18"/>
      <c r="K986" s="18"/>
      <c r="BD986" s="18"/>
    </row>
    <row r="987" spans="1:56" s="14" customFormat="1" x14ac:dyDescent="0.4">
      <c r="A987" s="3">
        <v>959</v>
      </c>
      <c r="B987" s="243"/>
      <c r="C987" s="243"/>
      <c r="D987" s="16"/>
      <c r="E987" s="16"/>
      <c r="F987" s="16"/>
      <c r="G987" s="17"/>
      <c r="H987" s="17"/>
      <c r="I987" s="17"/>
      <c r="J987" s="18"/>
      <c r="K987" s="18"/>
      <c r="BD987" s="18"/>
    </row>
    <row r="988" spans="1:56" s="14" customFormat="1" x14ac:dyDescent="0.4">
      <c r="A988" s="3">
        <v>960</v>
      </c>
      <c r="B988" s="243"/>
      <c r="C988" s="243"/>
      <c r="D988" s="16"/>
      <c r="E988" s="16"/>
      <c r="F988" s="16"/>
      <c r="G988" s="17"/>
      <c r="H988" s="17"/>
      <c r="I988" s="17"/>
      <c r="J988" s="18"/>
      <c r="K988" s="18"/>
      <c r="BD988" s="18"/>
    </row>
    <row r="989" spans="1:56" s="14" customFormat="1" x14ac:dyDescent="0.4">
      <c r="A989" s="3">
        <v>961</v>
      </c>
      <c r="B989" s="243"/>
      <c r="C989" s="243"/>
      <c r="D989" s="16"/>
      <c r="E989" s="16"/>
      <c r="F989" s="16"/>
      <c r="G989" s="17"/>
      <c r="H989" s="17"/>
      <c r="I989" s="17"/>
      <c r="J989" s="18"/>
      <c r="K989" s="18"/>
      <c r="BD989" s="18"/>
    </row>
    <row r="990" spans="1:56" s="14" customFormat="1" x14ac:dyDescent="0.4">
      <c r="A990" s="3">
        <v>962</v>
      </c>
      <c r="B990" s="243"/>
      <c r="C990" s="243"/>
      <c r="D990" s="16"/>
      <c r="E990" s="16"/>
      <c r="F990" s="16"/>
      <c r="G990" s="17"/>
      <c r="H990" s="17"/>
      <c r="I990" s="17"/>
      <c r="J990" s="18"/>
      <c r="K990" s="18"/>
      <c r="BD990" s="18"/>
    </row>
    <row r="991" spans="1:56" s="14" customFormat="1" x14ac:dyDescent="0.4">
      <c r="A991" s="3">
        <v>963</v>
      </c>
      <c r="B991" s="243"/>
      <c r="C991" s="243"/>
      <c r="D991" s="16"/>
      <c r="E991" s="16"/>
      <c r="F991" s="16"/>
      <c r="G991" s="17"/>
      <c r="H991" s="17"/>
      <c r="I991" s="17"/>
      <c r="J991" s="18"/>
      <c r="K991" s="18"/>
      <c r="BD991" s="18"/>
    </row>
    <row r="992" spans="1:56" s="14" customFormat="1" x14ac:dyDescent="0.4">
      <c r="A992" s="3">
        <v>964</v>
      </c>
      <c r="B992" s="243"/>
      <c r="C992" s="243"/>
      <c r="D992" s="16"/>
      <c r="E992" s="16"/>
      <c r="F992" s="16"/>
      <c r="G992" s="17"/>
      <c r="H992" s="17"/>
      <c r="I992" s="17"/>
      <c r="J992" s="18"/>
      <c r="K992" s="18"/>
      <c r="BD992" s="18"/>
    </row>
    <row r="993" spans="1:56" s="14" customFormat="1" x14ac:dyDescent="0.4">
      <c r="A993" s="3">
        <v>965</v>
      </c>
      <c r="B993" s="243"/>
      <c r="C993" s="243"/>
      <c r="D993" s="16"/>
      <c r="E993" s="16"/>
      <c r="F993" s="16"/>
      <c r="G993" s="17"/>
      <c r="H993" s="17"/>
      <c r="I993" s="17"/>
      <c r="J993" s="18"/>
      <c r="K993" s="18"/>
      <c r="BD993" s="18"/>
    </row>
    <row r="994" spans="1:56" s="14" customFormat="1" x14ac:dyDescent="0.4">
      <c r="A994" s="3">
        <v>966</v>
      </c>
      <c r="B994" s="243"/>
      <c r="C994" s="243"/>
      <c r="D994" s="16"/>
      <c r="E994" s="16"/>
      <c r="F994" s="16"/>
      <c r="G994" s="17"/>
      <c r="H994" s="17"/>
      <c r="I994" s="17"/>
      <c r="J994" s="18"/>
      <c r="K994" s="18"/>
      <c r="BD994" s="18"/>
    </row>
    <row r="995" spans="1:56" s="14" customFormat="1" x14ac:dyDescent="0.4">
      <c r="A995" s="3">
        <v>967</v>
      </c>
      <c r="B995" s="243"/>
      <c r="C995" s="243"/>
      <c r="D995" s="16"/>
      <c r="E995" s="16"/>
      <c r="F995" s="16"/>
      <c r="G995" s="17"/>
      <c r="H995" s="17"/>
      <c r="I995" s="17"/>
      <c r="J995" s="18"/>
      <c r="K995" s="18"/>
      <c r="BD995" s="18"/>
    </row>
    <row r="996" spans="1:56" s="14" customFormat="1" x14ac:dyDescent="0.4">
      <c r="A996" s="3">
        <v>968</v>
      </c>
      <c r="B996" s="243"/>
      <c r="C996" s="243"/>
      <c r="D996" s="16"/>
      <c r="E996" s="16"/>
      <c r="F996" s="16"/>
      <c r="G996" s="17"/>
      <c r="H996" s="17"/>
      <c r="I996" s="17"/>
      <c r="J996" s="18"/>
      <c r="K996" s="18"/>
      <c r="BD996" s="18"/>
    </row>
    <row r="997" spans="1:56" s="14" customFormat="1" x14ac:dyDescent="0.4">
      <c r="A997" s="3">
        <v>969</v>
      </c>
      <c r="B997" s="243"/>
      <c r="C997" s="243"/>
      <c r="D997" s="16"/>
      <c r="E997" s="16"/>
      <c r="F997" s="16"/>
      <c r="G997" s="17"/>
      <c r="H997" s="17"/>
      <c r="I997" s="17"/>
      <c r="J997" s="18"/>
      <c r="K997" s="18"/>
      <c r="BD997" s="18"/>
    </row>
    <row r="998" spans="1:56" s="14" customFormat="1" x14ac:dyDescent="0.4">
      <c r="A998" s="3">
        <v>970</v>
      </c>
      <c r="B998" s="243"/>
      <c r="C998" s="243"/>
      <c r="D998" s="16"/>
      <c r="E998" s="16"/>
      <c r="F998" s="16"/>
      <c r="G998" s="17"/>
      <c r="H998" s="17"/>
      <c r="I998" s="17"/>
      <c r="J998" s="18"/>
      <c r="K998" s="18"/>
      <c r="BD998" s="18"/>
    </row>
    <row r="999" spans="1:56" s="14" customFormat="1" x14ac:dyDescent="0.4">
      <c r="A999" s="3">
        <v>971</v>
      </c>
      <c r="B999" s="243"/>
      <c r="C999" s="243"/>
      <c r="D999" s="16"/>
      <c r="E999" s="16"/>
      <c r="F999" s="16"/>
      <c r="G999" s="17"/>
      <c r="H999" s="17"/>
      <c r="I999" s="17"/>
      <c r="J999" s="18"/>
      <c r="K999" s="18"/>
      <c r="BD999" s="18"/>
    </row>
    <row r="1000" spans="1:56" s="14" customFormat="1" x14ac:dyDescent="0.4">
      <c r="A1000" s="3">
        <v>972</v>
      </c>
      <c r="B1000" s="243"/>
      <c r="C1000" s="243"/>
      <c r="D1000" s="16"/>
      <c r="E1000" s="16"/>
      <c r="F1000" s="16"/>
      <c r="G1000" s="17"/>
      <c r="H1000" s="17"/>
      <c r="I1000" s="17"/>
      <c r="J1000" s="18"/>
      <c r="K1000" s="18"/>
      <c r="BD1000" s="18"/>
    </row>
    <row r="1001" spans="1:56" s="14" customFormat="1" x14ac:dyDescent="0.4">
      <c r="A1001" s="3">
        <v>973</v>
      </c>
      <c r="B1001" s="243"/>
      <c r="C1001" s="243"/>
      <c r="D1001" s="16"/>
      <c r="E1001" s="16"/>
      <c r="F1001" s="16"/>
      <c r="G1001" s="17"/>
      <c r="H1001" s="17"/>
      <c r="I1001" s="17"/>
      <c r="J1001" s="18"/>
      <c r="K1001" s="18"/>
      <c r="BD1001" s="18"/>
    </row>
    <row r="1002" spans="1:56" s="14" customFormat="1" x14ac:dyDescent="0.4">
      <c r="A1002" s="3">
        <v>974</v>
      </c>
      <c r="B1002" s="243"/>
      <c r="C1002" s="243"/>
      <c r="D1002" s="16"/>
      <c r="E1002" s="16"/>
      <c r="F1002" s="16"/>
      <c r="G1002" s="17"/>
      <c r="H1002" s="17"/>
      <c r="I1002" s="17"/>
      <c r="J1002" s="18"/>
      <c r="K1002" s="18"/>
      <c r="BD1002" s="18"/>
    </row>
    <row r="1003" spans="1:56" s="14" customFormat="1" x14ac:dyDescent="0.4">
      <c r="A1003" s="3">
        <v>975</v>
      </c>
      <c r="B1003" s="243"/>
      <c r="C1003" s="243"/>
      <c r="D1003" s="16"/>
      <c r="E1003" s="16"/>
      <c r="F1003" s="16"/>
      <c r="G1003" s="17"/>
      <c r="H1003" s="17"/>
      <c r="I1003" s="17"/>
      <c r="J1003" s="18"/>
      <c r="K1003" s="18"/>
      <c r="BD1003" s="18"/>
    </row>
    <row r="1004" spans="1:56" s="14" customFormat="1" x14ac:dyDescent="0.4">
      <c r="A1004" s="3">
        <v>976</v>
      </c>
      <c r="B1004" s="243"/>
      <c r="C1004" s="243"/>
      <c r="D1004" s="16"/>
      <c r="E1004" s="16"/>
      <c r="F1004" s="16"/>
      <c r="G1004" s="17"/>
      <c r="H1004" s="17"/>
      <c r="I1004" s="17"/>
      <c r="J1004" s="18"/>
      <c r="K1004" s="18"/>
      <c r="BD1004" s="18"/>
    </row>
    <row r="1005" spans="1:56" s="14" customFormat="1" x14ac:dyDescent="0.4">
      <c r="A1005" s="3">
        <v>977</v>
      </c>
      <c r="B1005" s="243"/>
      <c r="C1005" s="243"/>
      <c r="D1005" s="16"/>
      <c r="E1005" s="16"/>
      <c r="F1005" s="16"/>
      <c r="G1005" s="17"/>
      <c r="H1005" s="17"/>
      <c r="I1005" s="17"/>
      <c r="J1005" s="18"/>
      <c r="K1005" s="18"/>
      <c r="BD1005" s="18"/>
    </row>
    <row r="1006" spans="1:56" s="14" customFormat="1" x14ac:dyDescent="0.4">
      <c r="A1006" s="3">
        <v>978</v>
      </c>
      <c r="B1006" s="243"/>
      <c r="C1006" s="243"/>
      <c r="D1006" s="16"/>
      <c r="E1006" s="16"/>
      <c r="F1006" s="16"/>
      <c r="G1006" s="17"/>
      <c r="H1006" s="17"/>
      <c r="I1006" s="17"/>
      <c r="J1006" s="18"/>
      <c r="K1006" s="18"/>
      <c r="BD1006" s="18"/>
    </row>
    <row r="1007" spans="1:56" s="14" customFormat="1" x14ac:dyDescent="0.4">
      <c r="A1007" s="3">
        <v>979</v>
      </c>
      <c r="B1007" s="243"/>
      <c r="C1007" s="243"/>
      <c r="D1007" s="16"/>
      <c r="E1007" s="16"/>
      <c r="F1007" s="16"/>
      <c r="G1007" s="17"/>
      <c r="H1007" s="17"/>
      <c r="I1007" s="17"/>
      <c r="J1007" s="18"/>
      <c r="K1007" s="18"/>
      <c r="BD1007" s="18"/>
    </row>
    <row r="1008" spans="1:56" s="14" customFormat="1" x14ac:dyDescent="0.4">
      <c r="A1008" s="3">
        <v>980</v>
      </c>
      <c r="B1008" s="243"/>
      <c r="C1008" s="243"/>
      <c r="D1008" s="16"/>
      <c r="E1008" s="16"/>
      <c r="F1008" s="16"/>
      <c r="G1008" s="17"/>
      <c r="H1008" s="17"/>
      <c r="I1008" s="17"/>
      <c r="J1008" s="18"/>
      <c r="K1008" s="18"/>
      <c r="BD1008" s="18"/>
    </row>
    <row r="1009" spans="1:56" s="14" customFormat="1" x14ac:dyDescent="0.4">
      <c r="A1009" s="3">
        <v>981</v>
      </c>
      <c r="B1009" s="243"/>
      <c r="C1009" s="243"/>
      <c r="D1009" s="16"/>
      <c r="E1009" s="16"/>
      <c r="F1009" s="16"/>
      <c r="G1009" s="17"/>
      <c r="H1009" s="17"/>
      <c r="I1009" s="17"/>
      <c r="J1009" s="18"/>
      <c r="K1009" s="18"/>
      <c r="BD1009" s="18"/>
    </row>
    <row r="1010" spans="1:56" s="14" customFormat="1" x14ac:dyDescent="0.4">
      <c r="A1010" s="3">
        <v>982</v>
      </c>
      <c r="B1010" s="243"/>
      <c r="C1010" s="243"/>
      <c r="D1010" s="16"/>
      <c r="E1010" s="16"/>
      <c r="F1010" s="16"/>
      <c r="G1010" s="17"/>
      <c r="H1010" s="17"/>
      <c r="I1010" s="17"/>
      <c r="J1010" s="18"/>
      <c r="K1010" s="18"/>
      <c r="BD1010" s="18"/>
    </row>
    <row r="1011" spans="1:56" s="14" customFormat="1" x14ac:dyDescent="0.4">
      <c r="A1011" s="3">
        <v>983</v>
      </c>
      <c r="B1011" s="243"/>
      <c r="C1011" s="243"/>
      <c r="D1011" s="16"/>
      <c r="E1011" s="16"/>
      <c r="F1011" s="16"/>
      <c r="G1011" s="17"/>
      <c r="H1011" s="17"/>
      <c r="I1011" s="17"/>
      <c r="J1011" s="18"/>
      <c r="K1011" s="18"/>
      <c r="BD1011" s="18"/>
    </row>
    <row r="1012" spans="1:56" s="14" customFormat="1" x14ac:dyDescent="0.4">
      <c r="A1012" s="3">
        <v>984</v>
      </c>
      <c r="B1012" s="243"/>
      <c r="C1012" s="243"/>
      <c r="D1012" s="16"/>
      <c r="E1012" s="16"/>
      <c r="F1012" s="16"/>
      <c r="G1012" s="17"/>
      <c r="H1012" s="17"/>
      <c r="I1012" s="17"/>
      <c r="J1012" s="18"/>
      <c r="K1012" s="18"/>
      <c r="BD1012" s="18"/>
    </row>
    <row r="1013" spans="1:56" s="14" customFormat="1" x14ac:dyDescent="0.4">
      <c r="A1013" s="3">
        <v>985</v>
      </c>
      <c r="B1013" s="243"/>
      <c r="C1013" s="243"/>
      <c r="D1013" s="16"/>
      <c r="E1013" s="16"/>
      <c r="F1013" s="16"/>
      <c r="G1013" s="17"/>
      <c r="H1013" s="17"/>
      <c r="I1013" s="17"/>
      <c r="J1013" s="18"/>
      <c r="K1013" s="18"/>
      <c r="BD1013" s="18"/>
    </row>
    <row r="1014" spans="1:56" s="14" customFormat="1" x14ac:dyDescent="0.4">
      <c r="A1014" s="3">
        <v>986</v>
      </c>
      <c r="B1014" s="243"/>
      <c r="C1014" s="243"/>
      <c r="D1014" s="16"/>
      <c r="E1014" s="16"/>
      <c r="F1014" s="16"/>
      <c r="G1014" s="17"/>
      <c r="H1014" s="17"/>
      <c r="I1014" s="17"/>
      <c r="J1014" s="18"/>
      <c r="K1014" s="18"/>
      <c r="BD1014" s="18"/>
    </row>
    <row r="1015" spans="1:56" s="14" customFormat="1" x14ac:dyDescent="0.4">
      <c r="A1015" s="3">
        <v>987</v>
      </c>
      <c r="B1015" s="243"/>
      <c r="C1015" s="243"/>
      <c r="D1015" s="16"/>
      <c r="E1015" s="16"/>
      <c r="F1015" s="16"/>
      <c r="G1015" s="17"/>
      <c r="H1015" s="17"/>
      <c r="I1015" s="17"/>
      <c r="J1015" s="18"/>
      <c r="K1015" s="18"/>
      <c r="BD1015" s="18"/>
    </row>
    <row r="1016" spans="1:56" s="14" customFormat="1" x14ac:dyDescent="0.4">
      <c r="A1016" s="3">
        <v>988</v>
      </c>
      <c r="B1016" s="243"/>
      <c r="C1016" s="243"/>
      <c r="D1016" s="16"/>
      <c r="E1016" s="16"/>
      <c r="F1016" s="16"/>
      <c r="G1016" s="17"/>
      <c r="H1016" s="17"/>
      <c r="I1016" s="17"/>
      <c r="J1016" s="18"/>
      <c r="K1016" s="18"/>
      <c r="BD1016" s="18"/>
    </row>
    <row r="1017" spans="1:56" s="14" customFormat="1" x14ac:dyDescent="0.4">
      <c r="A1017" s="3">
        <v>989</v>
      </c>
      <c r="B1017" s="243"/>
      <c r="C1017" s="243"/>
      <c r="D1017" s="16"/>
      <c r="E1017" s="16"/>
      <c r="F1017" s="16"/>
      <c r="G1017" s="17"/>
      <c r="H1017" s="17"/>
      <c r="I1017" s="17"/>
      <c r="J1017" s="18"/>
      <c r="K1017" s="18"/>
      <c r="BD1017" s="18"/>
    </row>
    <row r="1018" spans="1:56" s="14" customFormat="1" x14ac:dyDescent="0.4">
      <c r="A1018" s="3">
        <v>990</v>
      </c>
      <c r="B1018" s="243"/>
      <c r="C1018" s="243"/>
      <c r="D1018" s="16"/>
      <c r="E1018" s="16"/>
      <c r="F1018" s="16"/>
      <c r="G1018" s="17"/>
      <c r="H1018" s="17"/>
      <c r="I1018" s="17"/>
      <c r="J1018" s="18"/>
      <c r="K1018" s="18"/>
      <c r="BD1018" s="18"/>
    </row>
    <row r="1019" spans="1:56" s="14" customFormat="1" x14ac:dyDescent="0.4">
      <c r="A1019" s="3">
        <v>991</v>
      </c>
      <c r="B1019" s="243"/>
      <c r="C1019" s="243"/>
      <c r="D1019" s="16"/>
      <c r="E1019" s="16"/>
      <c r="F1019" s="16"/>
      <c r="G1019" s="17"/>
      <c r="H1019" s="17"/>
      <c r="I1019" s="17"/>
      <c r="J1019" s="18"/>
      <c r="K1019" s="18"/>
      <c r="BD1019" s="18"/>
    </row>
    <row r="1020" spans="1:56" s="14" customFormat="1" x14ac:dyDescent="0.4">
      <c r="A1020" s="3">
        <v>992</v>
      </c>
      <c r="B1020" s="243"/>
      <c r="C1020" s="243"/>
      <c r="D1020" s="16"/>
      <c r="E1020" s="16"/>
      <c r="F1020" s="16"/>
      <c r="G1020" s="17"/>
      <c r="H1020" s="17"/>
      <c r="I1020" s="17"/>
      <c r="J1020" s="18"/>
      <c r="K1020" s="18"/>
      <c r="BD1020" s="18"/>
    </row>
    <row r="1021" spans="1:56" s="14" customFormat="1" x14ac:dyDescent="0.4">
      <c r="A1021" s="3">
        <v>993</v>
      </c>
      <c r="B1021" s="243"/>
      <c r="C1021" s="243"/>
      <c r="D1021" s="16"/>
      <c r="E1021" s="16"/>
      <c r="F1021" s="16"/>
      <c r="G1021" s="17"/>
      <c r="H1021" s="17"/>
      <c r="I1021" s="17"/>
      <c r="J1021" s="18"/>
      <c r="K1021" s="18"/>
      <c r="BD1021" s="18"/>
    </row>
    <row r="1022" spans="1:56" s="14" customFormat="1" x14ac:dyDescent="0.4">
      <c r="A1022" s="3">
        <v>994</v>
      </c>
      <c r="B1022" s="243"/>
      <c r="C1022" s="243"/>
      <c r="D1022" s="16"/>
      <c r="E1022" s="16"/>
      <c r="F1022" s="16"/>
      <c r="G1022" s="17"/>
      <c r="H1022" s="17"/>
      <c r="I1022" s="17"/>
      <c r="J1022" s="18"/>
      <c r="K1022" s="18"/>
      <c r="BD1022" s="18"/>
    </row>
    <row r="1023" spans="1:56" s="14" customFormat="1" x14ac:dyDescent="0.4">
      <c r="A1023" s="3">
        <v>995</v>
      </c>
      <c r="B1023" s="243"/>
      <c r="C1023" s="243"/>
      <c r="D1023" s="16"/>
      <c r="E1023" s="16"/>
      <c r="F1023" s="16"/>
      <c r="G1023" s="17"/>
      <c r="H1023" s="17"/>
      <c r="I1023" s="17"/>
      <c r="J1023" s="18"/>
      <c r="K1023" s="18"/>
      <c r="BD1023" s="18"/>
    </row>
    <row r="1024" spans="1:56" s="14" customFormat="1" x14ac:dyDescent="0.4">
      <c r="A1024" s="3">
        <v>996</v>
      </c>
      <c r="B1024" s="243"/>
      <c r="C1024" s="243"/>
      <c r="D1024" s="16"/>
      <c r="E1024" s="16"/>
      <c r="F1024" s="16"/>
      <c r="G1024" s="17"/>
      <c r="H1024" s="17"/>
      <c r="I1024" s="17"/>
      <c r="J1024" s="18"/>
      <c r="K1024" s="18"/>
      <c r="BD1024" s="18"/>
    </row>
    <row r="1025" spans="1:56" s="14" customFormat="1" x14ac:dyDescent="0.4">
      <c r="A1025" s="3">
        <v>997</v>
      </c>
      <c r="B1025" s="243"/>
      <c r="C1025" s="243"/>
      <c r="D1025" s="16"/>
      <c r="E1025" s="16"/>
      <c r="F1025" s="16"/>
      <c r="G1025" s="17"/>
      <c r="H1025" s="17"/>
      <c r="I1025" s="17"/>
      <c r="J1025" s="18"/>
      <c r="K1025" s="18"/>
      <c r="BD1025" s="18"/>
    </row>
    <row r="1026" spans="1:56" s="14" customFormat="1" x14ac:dyDescent="0.4">
      <c r="A1026" s="3">
        <v>998</v>
      </c>
      <c r="B1026" s="243"/>
      <c r="C1026" s="243"/>
      <c r="D1026" s="16"/>
      <c r="E1026" s="16"/>
      <c r="F1026" s="16"/>
      <c r="G1026" s="17"/>
      <c r="H1026" s="17"/>
      <c r="I1026" s="17"/>
      <c r="J1026" s="18"/>
      <c r="K1026" s="18"/>
      <c r="BD1026" s="18"/>
    </row>
    <row r="1027" spans="1:56" s="14" customFormat="1" x14ac:dyDescent="0.4">
      <c r="A1027" s="3">
        <v>999</v>
      </c>
      <c r="B1027" s="243"/>
      <c r="C1027" s="243"/>
      <c r="D1027" s="16"/>
      <c r="E1027" s="16"/>
      <c r="F1027" s="16"/>
      <c r="G1027" s="17"/>
      <c r="H1027" s="17"/>
      <c r="I1027" s="17"/>
      <c r="J1027" s="18"/>
      <c r="K1027" s="18"/>
      <c r="R1027" s="15"/>
      <c r="S1027" s="15"/>
      <c r="T1027" s="15"/>
      <c r="U1027" s="15"/>
      <c r="V1027" s="15"/>
      <c r="W1027" s="15"/>
      <c r="BD1027" s="18"/>
    </row>
    <row r="1028" spans="1:56" s="14" customFormat="1" x14ac:dyDescent="0.4">
      <c r="A1028" s="3">
        <v>1000</v>
      </c>
      <c r="B1028" s="243"/>
      <c r="C1028" s="243"/>
      <c r="D1028" s="16"/>
      <c r="E1028" s="15"/>
      <c r="F1028" s="15"/>
      <c r="G1028" s="217"/>
      <c r="H1028" s="21"/>
      <c r="I1028" s="17"/>
      <c r="J1028" s="18"/>
      <c r="K1028" s="15"/>
      <c r="L1028" s="15"/>
      <c r="M1028" s="15"/>
      <c r="N1028" s="15"/>
      <c r="O1028" s="15"/>
      <c r="P1028" s="15"/>
      <c r="Q1028" s="15"/>
      <c r="X1028" s="15"/>
      <c r="Y1028" s="15"/>
      <c r="Z1028" s="15"/>
      <c r="AA1028" s="15"/>
      <c r="AB1028" s="15"/>
      <c r="AC1028" s="15"/>
      <c r="AD1028" s="15"/>
      <c r="AE1028" s="15"/>
      <c r="AF1028" s="15"/>
      <c r="AG1028" s="15"/>
      <c r="AH1028" s="15"/>
      <c r="AI1028" s="15"/>
      <c r="AJ1028" s="15"/>
      <c r="AK1028" s="15"/>
      <c r="AL1028" s="15"/>
      <c r="AM1028" s="15"/>
      <c r="AN1028" s="15"/>
      <c r="AO1028" s="15"/>
      <c r="AP1028" s="15"/>
      <c r="AQ1028" s="15"/>
      <c r="AR1028" s="15"/>
      <c r="AS1028" s="15"/>
      <c r="AT1028" s="15"/>
      <c r="AU1028" s="15"/>
      <c r="AV1028" s="15"/>
      <c r="AW1028" s="15"/>
      <c r="AX1028" s="15"/>
      <c r="AY1028" s="15"/>
      <c r="AZ1028" s="15"/>
      <c r="BA1028" s="15"/>
      <c r="BB1028" s="15"/>
      <c r="BC1028" s="15"/>
      <c r="BD1028" s="15"/>
    </row>
    <row r="1029" spans="1:56" ht="18.75" customHeight="1" x14ac:dyDescent="0.4"/>
    <row r="1030" spans="1:56" ht="18.75" customHeight="1" x14ac:dyDescent="0.4"/>
    <row r="1031" spans="1:56" ht="18.75" customHeight="1" x14ac:dyDescent="0.4"/>
    <row r="1032" spans="1:56" ht="18.75" customHeight="1" x14ac:dyDescent="0.4"/>
  </sheetData>
  <sheetProtection algorithmName="SHA-512" hashValue="25zG9zpJl6NQSXwkMEVrf73JlHFlRr2+UxaRVqlsVnYgLzvC7C84l6Sp0EoH80bihfZ1ntIQAqwg9GH9274BBQ==" saltValue="iCGJuD7ebB+j43BYYqSgKQ==" spinCount="100000" sheet="1" formatRows="0" autoFilter="0"/>
  <autoFilter ref="A28:BD28" xr:uid="{00000000-0009-0000-0000-000002000000}">
    <filterColumn colId="1" showButton="0"/>
  </autoFilter>
  <dataConsolidate/>
  <mergeCells count="28">
    <mergeCell ref="X26:BD26"/>
    <mergeCell ref="BC27:BD27"/>
    <mergeCell ref="Y27:AD27"/>
    <mergeCell ref="AE27:AO27"/>
    <mergeCell ref="AP27:AR27"/>
    <mergeCell ref="AS27:AY27"/>
    <mergeCell ref="AZ27:BB27"/>
    <mergeCell ref="B1:C1"/>
    <mergeCell ref="G26:I26"/>
    <mergeCell ref="L26:L28"/>
    <mergeCell ref="M26:M28"/>
    <mergeCell ref="N26:R26"/>
    <mergeCell ref="G27:G28"/>
    <mergeCell ref="H27:H28"/>
    <mergeCell ref="I27:I28"/>
    <mergeCell ref="N27:Q27"/>
    <mergeCell ref="J26:J28"/>
    <mergeCell ref="K26:K28"/>
    <mergeCell ref="S24:W24"/>
    <mergeCell ref="A26:A28"/>
    <mergeCell ref="B26:C28"/>
    <mergeCell ref="D26:D28"/>
    <mergeCell ref="E26:E28"/>
    <mergeCell ref="F26:F28"/>
    <mergeCell ref="R27:R28"/>
    <mergeCell ref="S26:W26"/>
    <mergeCell ref="S27:V27"/>
    <mergeCell ref="W27:W28"/>
  </mergeCells>
  <phoneticPr fontId="2"/>
  <conditionalFormatting sqref="A29:BD1028">
    <cfRule type="expression" dxfId="324" priority="46">
      <formula>MOD(ROW(),2)=0</formula>
    </cfRule>
  </conditionalFormatting>
  <conditionalFormatting sqref="B29:B1028">
    <cfRule type="expression" dxfId="323" priority="16">
      <formula>COUNTIF($B$29:$B$1028,$B29)&gt;1</formula>
    </cfRule>
  </conditionalFormatting>
  <conditionalFormatting sqref="C29:C1028">
    <cfRule type="expression" dxfId="322" priority="17">
      <formula>COUNTIF($C$29:$C$1028,$C29)&gt;1</formula>
    </cfRule>
  </conditionalFormatting>
  <conditionalFormatting sqref="D29:D1028">
    <cfRule type="expression" dxfId="321" priority="12">
      <formula>AND(COUNTA($E29:$BD29)&gt;=1,ISBLANK($D29))</formula>
    </cfRule>
    <cfRule type="expression" dxfId="320" priority="18">
      <formula>NOT(OR($D29="入学しなかった",$D29="入学者(新1年生)",$D29="在籍者",$D29=""))</formula>
    </cfRule>
  </conditionalFormatting>
  <conditionalFormatting sqref="E29:E1028">
    <cfRule type="expression" dxfId="319" priority="19">
      <formula>IF($D29="入学しなかった",FALSE,AND(COUNTA($F29:$BD29)&gt;=1,ISBLANK($E29)))</formula>
    </cfRule>
    <cfRule type="expression" dxfId="318" priority="20">
      <formula>NOT(OR($E29="学部（通学課程）",$E29="学部（通信課程）",$E29="大学院（通学課程）",$E29="大学院（通信課程）",$E29="専攻科",$E29=""))</formula>
    </cfRule>
  </conditionalFormatting>
  <conditionalFormatting sqref="E29:F1028">
    <cfRule type="expression" dxfId="317" priority="10">
      <formula>AND(OR($D29="入学者(新1年生)",$D29="在籍者"),COUNTA($E29:$F29)&lt;2)</formula>
    </cfRule>
  </conditionalFormatting>
  <conditionalFormatting sqref="F29:F1028">
    <cfRule type="expression" dxfId="316" priority="11">
      <formula>IF($D29="入学しなかった",FALSE,AND(COUNTA($D29:$E29,$G29:$BD29)&gt;=1,ISBLANK($F29)))</formula>
    </cfRule>
    <cfRule type="expression" dxfId="315" priority="21">
      <formula>NOT(OR($F29="人文科学",$F29="社会科学",$F29="理学",$F29="工学",$F29="農学",$F29="保健（医・歯学）",$F29="保健（医・歯学を除く。）",$F29="商船",$F29="家政",$F29="教育",$F29="芸術",$F29="その他",$F29=""))</formula>
    </cfRule>
  </conditionalFormatting>
  <conditionalFormatting sqref="G29:G1028">
    <cfRule type="expression" dxfId="314" priority="8">
      <formula>AND(ISBLANK($G29),COUNTA($H29)&gt;0)</formula>
    </cfRule>
    <cfRule type="expression" dxfId="313" priority="22">
      <formula>AND(COUNTA($D29:$F29,$J29:$BD29)&gt;=1,COUNTA($G29)=0)</formula>
    </cfRule>
    <cfRule type="expression" dxfId="312" priority="23">
      <formula>NOT(OR($G29="視覚障害",$G29="聴覚障害",$G29="肢体不自由",$G29="病弱",$G29="発達障害",$G29="精神障害",$G29="知的障害",$G29="重複障害",$G29="その他の障害",$G29=""))</formula>
    </cfRule>
  </conditionalFormatting>
  <conditionalFormatting sqref="H29:H1028">
    <cfRule type="expression" dxfId="311" priority="3">
      <formula>NOT(OR($H29="盲",$H29="弱視",$H29="その他の視覚障害",$H29="聾",$H29="難聴",$H29="その他の聴覚障害",$H29="上肢不自由",$H29="下肢不自由",$H29="上下肢不自由",$H29="その他の肢体不自由",$H29="自閉スペクトラム症",$H29="注意欠如・多動症",$H29="限局性学習症",$H29="発達障害の重複",$H29="その他の発達障害",$H29="統合失調症等",$H29="気分障害",$H29="神経症性障害等",$H29="摂食障害・睡眠障害等",$H29="精神障害の重複",$H29="その他の精神障害",$H29="身体障害の重複",$H29="発達障害と精神障害の重複",$H29=""))</formula>
    </cfRule>
    <cfRule type="expression" dxfId="310" priority="24">
      <formula>AND(NOT(OR($H29="自閉スペクトラム症",$H29="注意欠如・多動症",$H29="限局性学習症",$H29="発達障害の重複",$H29="その他の発達障害")),$G29="発達障害")</formula>
    </cfRule>
    <cfRule type="expression" dxfId="309" priority="7">
      <formula>AND(NOT(ISBLANK($H29)),COUNTIF($G$12:$G$14,$G29)&gt;0)</formula>
    </cfRule>
    <cfRule type="expression" dxfId="308" priority="9">
      <formula>AND(NOT(OR($H29="統合失調症等",$H29="気分障害",$H29="神経症性障害等",$H29="摂食障害・睡眠障害等",$H29="精神障害の重複",$H29="その他の精神障害")),$G29="精神障害")</formula>
    </cfRule>
    <cfRule type="expression" dxfId="307" priority="28">
      <formula>AND(NOT(OR($H29="盲",$H29="弱視",$H29="その他の視覚障害")),$G29="視覚障害")</formula>
    </cfRule>
    <cfRule type="expression" dxfId="306" priority="27">
      <formula>AND(NOT(OR($H29="聾",$H29="難聴",$H29="その他の聴覚障害")),$G29="聴覚障害")</formula>
    </cfRule>
    <cfRule type="expression" dxfId="305" priority="26">
      <formula>AND(NOT(OR($H29="上肢不自由",$H29="下肢不自由",$H29="上下肢不自由",$H29="その他の肢体不自由")),$G29="肢体不自由")</formula>
    </cfRule>
    <cfRule type="expression" dxfId="304" priority="25">
      <formula>AND(NOT(OR($H29="身体障害の重複",$H29="発達障害と精神障害の重複")),$G29="重複障害")</formula>
    </cfRule>
    <cfRule type="expression" dxfId="303" priority="43">
      <formula>OR($G29="病弱",$G29="知的障害",$G29="その他の障害")</formula>
    </cfRule>
  </conditionalFormatting>
  <conditionalFormatting sqref="I29:I1028">
    <cfRule type="expression" dxfId="302" priority="29">
      <formula>AND($D29&lt;&gt;"入学しなかった",ISBLANK($I29),OR($H29="その他の精神障害",$G29="その他の障害"))</formula>
    </cfRule>
    <cfRule type="expression" dxfId="301" priority="44">
      <formula>AND(OR($G29="視覚障害",$G29="聴覚障害",$G29="肢体不自由",$G29="病弱",$G29="発達障害",$G29="知的障害",$G29="重複障害",$H29="統合失調症等",$H29="気分障害",$H29="神経症性障害等",$H29="摂食障害・睡眠障害等",$H29="精神障害の重複",AND($D29="入学しなかった",OR($H29="その他の精神障害",$G29="その他の障害"))))</formula>
    </cfRule>
  </conditionalFormatting>
  <conditionalFormatting sqref="J29:J1028">
    <cfRule type="expression" dxfId="300" priority="30">
      <formula>$J29&lt;$K29</formula>
    </cfRule>
  </conditionalFormatting>
  <conditionalFormatting sqref="J29:K1028 E29:F1028">
    <cfRule type="expression" dxfId="299" priority="42">
      <formula>$D29="入学しなかった"</formula>
    </cfRule>
  </conditionalFormatting>
  <conditionalFormatting sqref="L29:BD1028">
    <cfRule type="expression" dxfId="298" priority="1">
      <formula>$D29="在籍者"</formula>
    </cfRule>
  </conditionalFormatting>
  <conditionalFormatting sqref="M29:M1028">
    <cfRule type="expression" dxfId="297" priority="31">
      <formula>AND(SUM($N29:$Q29)+COUNTA($R29)&gt;0,SUM($N29:$Q29)+COUNTA($R29)&gt;$M29)</formula>
    </cfRule>
    <cfRule type="expression" dxfId="296" priority="32">
      <formula>AND(SUM($S29:$V29)+COUNTA($W29)&gt;0,SUM($S29:$V29)+COUNTA($W29)&gt;$M29)</formula>
    </cfRule>
  </conditionalFormatting>
  <conditionalFormatting sqref="M29:R1028">
    <cfRule type="expression" dxfId="295" priority="13">
      <formula>AND(COUNTA($X29:$BD29)&gt;=1,COUNTA($M29:$R29)=0)</formula>
    </cfRule>
  </conditionalFormatting>
  <conditionalFormatting sqref="N29:N1028">
    <cfRule type="expression" dxfId="294" priority="39">
      <formula>$N29&lt;$S29</formula>
    </cfRule>
  </conditionalFormatting>
  <conditionalFormatting sqref="N29:R1028">
    <cfRule type="expression" dxfId="293" priority="4">
      <formula>AND($D29="入学者(新1年生)",$M29&gt;=1,ISBLANK($N29:$R29))</formula>
    </cfRule>
    <cfRule type="expression" dxfId="292" priority="2">
      <formula>AND($D29="入学者(新1年生)",$L29&gt;=1,ISBLANK($N29:$R29))</formula>
    </cfRule>
    <cfRule type="expression" dxfId="291" priority="38">
      <formula>AND($M29&gt;0,COUNTA($X29:$BD29)&gt;0,COUNTA($N29:$R29)&lt;1)</formula>
    </cfRule>
  </conditionalFormatting>
  <conditionalFormatting sqref="O29:O1028">
    <cfRule type="expression" dxfId="290" priority="34">
      <formula>$O29&lt;$T29</formula>
    </cfRule>
  </conditionalFormatting>
  <conditionalFormatting sqref="P29:P1028">
    <cfRule type="expression" dxfId="289" priority="35">
      <formula>$P29&lt;$U29</formula>
    </cfRule>
  </conditionalFormatting>
  <conditionalFormatting sqref="Q29:Q1028">
    <cfRule type="expression" dxfId="288" priority="36">
      <formula>$Q29&lt;$V29</formula>
    </cfRule>
  </conditionalFormatting>
  <conditionalFormatting sqref="R29:R1028 W29:W1028">
    <cfRule type="expression" dxfId="287" priority="6">
      <formula>AND(COUNTA($W29)&gt;0,$R29&lt;&gt;$W29)</formula>
    </cfRule>
  </conditionalFormatting>
  <conditionalFormatting sqref="R29:R1028">
    <cfRule type="expression" dxfId="286" priority="33">
      <formula>COUNTA($R29)&lt;COUNTA($W29)</formula>
    </cfRule>
    <cfRule type="expression" dxfId="285" priority="45">
      <formula>NOT(OR($R29="学部（通信）",$R29="大学院（通学）",$R29="大学院（通信）",$R29="専攻科",$R29=""))</formula>
    </cfRule>
  </conditionalFormatting>
  <conditionalFormatting sqref="S29:W1028">
    <cfRule type="expression" dxfId="284" priority="5">
      <formula>AND($D29="入学者(新1年生)",$M29&gt;=1,COUNTA($N29:$R29),ISBLANK($S29:$W29))</formula>
    </cfRule>
  </conditionalFormatting>
  <conditionalFormatting sqref="W29:W1028">
    <cfRule type="expression" dxfId="283" priority="37">
      <formula>NOT(OR($W29="学部（通信）",$W29="大学院（通学）",$W29="大学院（通信）",$W29="専攻科",$W29=""))</formula>
    </cfRule>
  </conditionalFormatting>
  <conditionalFormatting sqref="AF29:AF1028">
    <cfRule type="expression" dxfId="282" priority="15">
      <formula>OR($H29=$H$5,$H29=$H$6,$H29=$H$7,$H29=$H$8,$H29=$H$9,$H29=$H$10,$H29=$H$11,$G29=$G$5,$H29=$H$12,$H29=$H$13,$H29=$H$14,$H29=$H$15,$H29=$H$16,$H29=$H$17,$H29=$H$18,$H29=$H$19,$H29=$H$20,$H29=$H$21,$H29=$H$22,$G29=$G$8,$H29=$H$24,$G29=$G$10)</formula>
    </cfRule>
  </conditionalFormatting>
  <conditionalFormatting sqref="AP29:AP1028">
    <cfRule type="expression" dxfId="281" priority="14">
      <formula>OR($H29=$H$8,$H29=$H$9,$H29=$H$10,$H29=$H$11,$G29=$G$5,$H29=$H$12,$H29=$H$13,$H29=$H$14,$H29=$H$15,$H29=$H$16,$H29=$H$17,$H29=$H$18,$H29=$H$19,$H29=$H$20,$H29=$H$21,$H29=$H$22,$G29=$G$8,$H29=$H$24,$G29=$G$10)</formula>
    </cfRule>
  </conditionalFormatting>
  <conditionalFormatting sqref="BC29:BC1028">
    <cfRule type="expression" dxfId="280" priority="40">
      <formula>AND(COUNTA($BD29),ISBLANK($BC29))</formula>
    </cfRule>
  </conditionalFormatting>
  <conditionalFormatting sqref="BD29:BD1028">
    <cfRule type="expression" dxfId="279" priority="41">
      <formula>AND($BC29=1,ISBLANK($BD29))</formula>
    </cfRule>
  </conditionalFormatting>
  <dataValidations count="11">
    <dataValidation type="list" allowBlank="1" showInputMessage="1" showErrorMessage="1" error="プルダウンリストから選択してください。" sqref="D999" xr:uid="{00000000-0002-0000-0200-000000000000}">
      <formula1>"入学しなかった,入学者(1年生),在籍者(2年生以上）"</formula1>
    </dataValidation>
    <dataValidation type="list" imeMode="halfAlpha" operator="equal" allowBlank="1" showInputMessage="1" showErrorMessage="1" error="プルダウンリストから選択してください。" sqref="R29:R1028 W33" xr:uid="{00000000-0002-0000-0200-000001000000}">
      <formula1>$R$2:$R$5</formula1>
    </dataValidation>
    <dataValidation type="list" allowBlank="1" showInputMessage="1" showErrorMessage="1" error="プルダウンリストから選択してください。" sqref="E29:E1028" xr:uid="{00000000-0002-0000-0200-000002000000}">
      <formula1>$E$2:$E$6</formula1>
    </dataValidation>
    <dataValidation type="list" allowBlank="1" showInputMessage="1" showErrorMessage="1" error="プルダウンリストから選択してください。" sqref="F29:F1028" xr:uid="{00000000-0002-0000-0200-000003000000}">
      <formula1>$F$2:$F$13</formula1>
    </dataValidation>
    <dataValidation type="whole" imeMode="halfAlpha" operator="equal" allowBlank="1" showInputMessage="1" showErrorMessage="1" error="半角数字の1を入力してください。" sqref="X29:BC1028 J29:K1028" xr:uid="{00000000-0002-0000-0200-000004000000}">
      <formula1>1</formula1>
    </dataValidation>
    <dataValidation type="list" allowBlank="1" showInputMessage="1" showErrorMessage="1" error="プルダウンリストから選択してください。" sqref="D1000:D1028 D29:D998" xr:uid="{00000000-0002-0000-0200-000005000000}">
      <formula1>$D$2:$D$4</formula1>
    </dataValidation>
    <dataValidation type="whole" imeMode="halfAlpha" operator="greaterThanOrEqual" allowBlank="1" showInputMessage="1" showErrorMessage="1" error="1以上の半角数字を入力してください。" sqref="S29:V1028 M29:Q1028" xr:uid="{00000000-0002-0000-0200-000006000000}">
      <formula1>1</formula1>
    </dataValidation>
    <dataValidation type="list" allowBlank="1" showInputMessage="1" showErrorMessage="1" error="プルダウンリストから選択してください。" sqref="H29:H1028" xr:uid="{00000000-0002-0000-0200-000007000000}">
      <formula1>INDIRECT(G29)</formula1>
    </dataValidation>
    <dataValidation type="list" allowBlank="1" showInputMessage="1" showErrorMessage="1" error="プルダウンリストから選択してください。" sqref="G29:G1028" xr:uid="{00000000-0002-0000-0200-000008000000}">
      <formula1>$G$2:$G$10</formula1>
    </dataValidation>
    <dataValidation type="list" imeMode="halfAlpha" operator="equal" allowBlank="1" showInputMessage="1" showErrorMessage="1" error="プルダウンリストから選択してください。" sqref="W29:W32 W34:W1028" xr:uid="{00000000-0002-0000-0200-000009000000}">
      <formula1>$W$2:$W$5</formula1>
    </dataValidation>
    <dataValidation type="whole" operator="greaterThanOrEqual" allowBlank="1" showInputMessage="1" showErrorMessage="1" error="半角数字の1以上を入力してください。" sqref="L29:L1048576" xr:uid="{15A33CDB-AE26-4FD8-9D52-B3C28ED2508A}">
      <formula1>1</formula1>
    </dataValidation>
  </dataValidations>
  <pageMargins left="0.7" right="0.7" top="0.75" bottom="0.75" header="0.3" footer="0.3"/>
  <pageSetup paperSize="9" scale="2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1:AZ59"/>
  <sheetViews>
    <sheetView zoomScaleNormal="100" workbookViewId="0"/>
  </sheetViews>
  <sheetFormatPr defaultColWidth="3.625" defaultRowHeight="12" x14ac:dyDescent="0.4"/>
  <cols>
    <col min="1" max="1" width="5.625" style="3" customWidth="1"/>
    <col min="2" max="2" width="10.875" style="4" customWidth="1"/>
    <col min="3" max="3" width="10.125" style="4" customWidth="1"/>
    <col min="4" max="4" width="6" style="3" customWidth="1"/>
    <col min="5" max="36" width="5.625" style="3" customWidth="1"/>
    <col min="37" max="37" width="25.625" style="3" customWidth="1"/>
    <col min="38" max="51" width="5.625" style="3" customWidth="1"/>
    <col min="52" max="52" width="25.625" style="3" customWidth="1"/>
    <col min="53" max="16384" width="3.625" style="3"/>
  </cols>
  <sheetData>
    <row r="1" spans="1:52" s="223" customFormat="1" ht="45" customHeight="1" x14ac:dyDescent="0.4">
      <c r="A1" s="1" t="s">
        <v>1445</v>
      </c>
      <c r="B1" s="1390" t="s">
        <v>2234</v>
      </c>
      <c r="C1" s="1390"/>
      <c r="D1" s="1390"/>
      <c r="E1" s="1" t="s">
        <v>2237</v>
      </c>
      <c r="F1" s="1" t="s">
        <v>2237</v>
      </c>
      <c r="G1" s="1" t="s">
        <v>2237</v>
      </c>
      <c r="H1" s="1" t="s">
        <v>2237</v>
      </c>
      <c r="I1" s="1" t="s">
        <v>2237</v>
      </c>
      <c r="J1" s="1" t="s">
        <v>2237</v>
      </c>
      <c r="K1" s="1" t="s">
        <v>2237</v>
      </c>
      <c r="L1" s="1" t="s">
        <v>2237</v>
      </c>
      <c r="M1" s="1" t="s">
        <v>2237</v>
      </c>
      <c r="N1" s="1" t="s">
        <v>2237</v>
      </c>
      <c r="O1" s="1" t="s">
        <v>2237</v>
      </c>
      <c r="P1" s="1" t="s">
        <v>2237</v>
      </c>
      <c r="Q1" s="1" t="s">
        <v>2237</v>
      </c>
      <c r="R1" s="1" t="s">
        <v>2237</v>
      </c>
      <c r="S1" s="1" t="s">
        <v>2237</v>
      </c>
      <c r="T1" s="1" t="s">
        <v>2237</v>
      </c>
      <c r="U1" s="1" t="s">
        <v>2237</v>
      </c>
      <c r="V1" s="1" t="s">
        <v>2237</v>
      </c>
      <c r="W1" s="1" t="s">
        <v>2237</v>
      </c>
      <c r="X1" s="1" t="s">
        <v>2237</v>
      </c>
      <c r="Y1" s="1" t="s">
        <v>2237</v>
      </c>
      <c r="Z1" s="1" t="s">
        <v>2237</v>
      </c>
      <c r="AA1" s="1" t="s">
        <v>2237</v>
      </c>
      <c r="AB1" s="1" t="s">
        <v>2237</v>
      </c>
      <c r="AC1" s="1" t="s">
        <v>2237</v>
      </c>
      <c r="AD1" s="1" t="s">
        <v>2237</v>
      </c>
      <c r="AE1" s="1" t="s">
        <v>2237</v>
      </c>
      <c r="AF1" s="1" t="s">
        <v>2237</v>
      </c>
      <c r="AG1" s="1" t="s">
        <v>2237</v>
      </c>
      <c r="AH1" s="1" t="s">
        <v>2237</v>
      </c>
      <c r="AI1" s="1" t="s">
        <v>2237</v>
      </c>
      <c r="AJ1" s="1" t="s">
        <v>2237</v>
      </c>
      <c r="AK1" s="1" t="s">
        <v>2238</v>
      </c>
      <c r="AL1" s="1" t="s">
        <v>2237</v>
      </c>
      <c r="AM1" s="1" t="s">
        <v>2237</v>
      </c>
      <c r="AN1" s="1" t="s">
        <v>2237</v>
      </c>
      <c r="AO1" s="1" t="s">
        <v>2237</v>
      </c>
      <c r="AP1" s="1" t="s">
        <v>2237</v>
      </c>
      <c r="AQ1" s="1" t="s">
        <v>2237</v>
      </c>
      <c r="AR1" s="1" t="s">
        <v>2237</v>
      </c>
      <c r="AS1" s="1" t="s">
        <v>2237</v>
      </c>
      <c r="AT1" s="1" t="s">
        <v>2237</v>
      </c>
      <c r="AU1" s="1" t="s">
        <v>2237</v>
      </c>
      <c r="AV1" s="1" t="s">
        <v>2237</v>
      </c>
      <c r="AW1" s="1" t="s">
        <v>2237</v>
      </c>
      <c r="AX1" s="1" t="s">
        <v>2237</v>
      </c>
      <c r="AY1" s="1" t="s">
        <v>2237</v>
      </c>
      <c r="AZ1" s="1" t="s">
        <v>2238</v>
      </c>
    </row>
    <row r="2" spans="1:52" ht="13.5" hidden="1" customHeight="1" x14ac:dyDescent="0.4">
      <c r="B2" s="4" t="s">
        <v>1882</v>
      </c>
      <c r="C2" s="202" t="s">
        <v>1375</v>
      </c>
    </row>
    <row r="3" spans="1:52" hidden="1" x14ac:dyDescent="0.4">
      <c r="B3" s="4" t="s">
        <v>2107</v>
      </c>
      <c r="C3" s="202" t="s">
        <v>203</v>
      </c>
    </row>
    <row r="4" spans="1:52" ht="25.5" hidden="1" customHeight="1" x14ac:dyDescent="0.4">
      <c r="B4" s="4" t="s">
        <v>1880</v>
      </c>
      <c r="C4" s="202" t="s">
        <v>2027</v>
      </c>
    </row>
    <row r="5" spans="1:52" ht="13.5" hidden="1" customHeight="1" x14ac:dyDescent="0.4">
      <c r="B5" s="4" t="s">
        <v>2108</v>
      </c>
      <c r="C5" s="202" t="s">
        <v>386</v>
      </c>
    </row>
    <row r="6" spans="1:52" ht="13.5" hidden="1" customHeight="1" x14ac:dyDescent="0.4">
      <c r="B6" s="4" t="s">
        <v>2109</v>
      </c>
      <c r="C6" s="202" t="s">
        <v>1461</v>
      </c>
    </row>
    <row r="7" spans="1:52" ht="23.25" hidden="1" customHeight="1" x14ac:dyDescent="0.4">
      <c r="B7" s="4" t="s">
        <v>1859</v>
      </c>
      <c r="C7" s="202" t="s">
        <v>2028</v>
      </c>
    </row>
    <row r="8" spans="1:52" ht="12" hidden="1" customHeight="1" x14ac:dyDescent="0.4">
      <c r="B8" s="209" t="s">
        <v>2110</v>
      </c>
      <c r="C8" s="202" t="s">
        <v>1969</v>
      </c>
    </row>
    <row r="9" spans="1:52" ht="12" hidden="1" customHeight="1" x14ac:dyDescent="0.4">
      <c r="B9" s="4" t="s">
        <v>2111</v>
      </c>
      <c r="C9" s="202" t="s">
        <v>2029</v>
      </c>
    </row>
    <row r="10" spans="1:52" ht="24" hidden="1" customHeight="1" x14ac:dyDescent="0.4">
      <c r="B10" s="4" t="s">
        <v>2112</v>
      </c>
      <c r="C10" s="202" t="s">
        <v>1971</v>
      </c>
    </row>
    <row r="11" spans="1:52" ht="20.25" hidden="1" customHeight="1" x14ac:dyDescent="0.4">
      <c r="C11" s="202" t="s">
        <v>2030</v>
      </c>
    </row>
    <row r="12" spans="1:52" ht="12" hidden="1" customHeight="1" x14ac:dyDescent="0.4">
      <c r="C12" s="202" t="s">
        <v>1974</v>
      </c>
    </row>
    <row r="13" spans="1:52" ht="12" hidden="1" customHeight="1" x14ac:dyDescent="0.4">
      <c r="C13" s="202" t="s">
        <v>1955</v>
      </c>
    </row>
    <row r="14" spans="1:52" ht="12" hidden="1" customHeight="1" x14ac:dyDescent="0.4">
      <c r="C14" s="202" t="s">
        <v>1956</v>
      </c>
    </row>
    <row r="15" spans="1:52" ht="12" hidden="1" customHeight="1" x14ac:dyDescent="0.4">
      <c r="C15" s="202" t="s">
        <v>2034</v>
      </c>
    </row>
    <row r="16" spans="1:52" ht="12" hidden="1" customHeight="1" x14ac:dyDescent="0.4">
      <c r="C16" s="202" t="s">
        <v>2035</v>
      </c>
    </row>
    <row r="17" spans="1:52" ht="12" hidden="1" customHeight="1" x14ac:dyDescent="0.4">
      <c r="C17" s="202" t="s">
        <v>2036</v>
      </c>
    </row>
    <row r="18" spans="1:52" ht="12" hidden="1" customHeight="1" x14ac:dyDescent="0.4">
      <c r="C18" s="202" t="s">
        <v>2037</v>
      </c>
    </row>
    <row r="19" spans="1:52" ht="12" hidden="1" customHeight="1" x14ac:dyDescent="0.4">
      <c r="C19" s="202" t="s">
        <v>2038</v>
      </c>
    </row>
    <row r="20" spans="1:52" ht="12" hidden="1" customHeight="1" x14ac:dyDescent="0.4">
      <c r="C20" s="202" t="s">
        <v>1982</v>
      </c>
    </row>
    <row r="21" spans="1:52" ht="12" hidden="1" customHeight="1" x14ac:dyDescent="0.4">
      <c r="C21" s="202" t="s">
        <v>2040</v>
      </c>
    </row>
    <row r="22" spans="1:52" ht="12" hidden="1" customHeight="1" x14ac:dyDescent="0.4">
      <c r="C22" s="202" t="s">
        <v>2041</v>
      </c>
    </row>
    <row r="23" spans="1:52" ht="23.25" hidden="1" customHeight="1" x14ac:dyDescent="0.4">
      <c r="C23" s="202" t="s">
        <v>2043</v>
      </c>
    </row>
    <row r="24" spans="1:52" ht="23.25" hidden="1" customHeight="1" x14ac:dyDescent="0.4">
      <c r="C24" s="202" t="s">
        <v>2045</v>
      </c>
    </row>
    <row r="25" spans="1:52" ht="17.25" customHeight="1" x14ac:dyDescent="0.4">
      <c r="A25" s="1391" t="s">
        <v>2785</v>
      </c>
      <c r="B25" s="1392"/>
      <c r="C25" s="1392"/>
      <c r="D25" s="1357" t="s">
        <v>2722</v>
      </c>
      <c r="E25" s="1362" t="s">
        <v>2235</v>
      </c>
      <c r="F25" s="1362"/>
      <c r="G25" s="1362"/>
      <c r="H25" s="1362"/>
      <c r="I25" s="1362"/>
      <c r="J25" s="1362"/>
      <c r="K25" s="1362"/>
      <c r="L25" s="1362"/>
      <c r="M25" s="1362"/>
      <c r="N25" s="1362"/>
      <c r="O25" s="1362"/>
      <c r="P25" s="1362"/>
      <c r="Q25" s="1362"/>
      <c r="R25" s="1362"/>
      <c r="S25" s="1362"/>
      <c r="T25" s="1362"/>
      <c r="U25" s="1362"/>
      <c r="V25" s="1362"/>
      <c r="W25" s="1362"/>
      <c r="X25" s="1362"/>
      <c r="Y25" s="1362"/>
      <c r="Z25" s="1362"/>
      <c r="AA25" s="1362"/>
      <c r="AB25" s="1362"/>
      <c r="AC25" s="1362"/>
      <c r="AD25" s="1362"/>
      <c r="AE25" s="1362"/>
      <c r="AF25" s="1362"/>
      <c r="AG25" s="1362"/>
      <c r="AH25" s="1362"/>
      <c r="AI25" s="1362"/>
      <c r="AJ25" s="1362"/>
      <c r="AK25" s="1362"/>
      <c r="AL25" s="1362" t="s">
        <v>2236</v>
      </c>
      <c r="AM25" s="1362"/>
      <c r="AN25" s="1362"/>
      <c r="AO25" s="1362"/>
      <c r="AP25" s="1362"/>
      <c r="AQ25" s="1362"/>
      <c r="AR25" s="1362"/>
      <c r="AS25" s="1362"/>
      <c r="AT25" s="1362"/>
      <c r="AU25" s="1362"/>
      <c r="AV25" s="1362"/>
      <c r="AW25" s="1362"/>
      <c r="AX25" s="1362"/>
      <c r="AY25" s="1362"/>
      <c r="AZ25" s="1362"/>
    </row>
    <row r="26" spans="1:52" s="9" customFormat="1" ht="21.75" customHeight="1" x14ac:dyDescent="0.4">
      <c r="A26" s="1392"/>
      <c r="B26" s="1392"/>
      <c r="C26" s="1392"/>
      <c r="D26" s="1357"/>
      <c r="E26" s="1350" t="s">
        <v>2151</v>
      </c>
      <c r="F26" s="1350"/>
      <c r="G26" s="1350"/>
      <c r="H26" s="1350"/>
      <c r="I26" s="1350"/>
      <c r="J26" s="1350"/>
      <c r="K26" s="1350"/>
      <c r="L26" s="1350"/>
      <c r="M26" s="1350"/>
      <c r="N26" s="1350"/>
      <c r="O26" s="1350"/>
      <c r="P26" s="1350"/>
      <c r="Q26" s="1350"/>
      <c r="R26" s="1350"/>
      <c r="S26" s="1350"/>
      <c r="T26" s="1350"/>
      <c r="U26" s="1350"/>
      <c r="V26" s="1350"/>
      <c r="W26" s="1350"/>
      <c r="X26" s="1350"/>
      <c r="Y26" s="1350"/>
      <c r="Z26" s="1350" t="s">
        <v>2152</v>
      </c>
      <c r="AA26" s="1350"/>
      <c r="AB26" s="1350"/>
      <c r="AC26" s="1350"/>
      <c r="AD26" s="1350"/>
      <c r="AE26" s="1350"/>
      <c r="AF26" s="1350" t="s">
        <v>2153</v>
      </c>
      <c r="AG26" s="1350"/>
      <c r="AH26" s="1350"/>
      <c r="AI26" s="1350"/>
      <c r="AJ26" s="1357"/>
      <c r="AK26" s="1357"/>
      <c r="AL26" s="1350" t="s">
        <v>2168</v>
      </c>
      <c r="AM26" s="1350"/>
      <c r="AN26" s="1350"/>
      <c r="AO26" s="1350"/>
      <c r="AP26" s="1350"/>
      <c r="AQ26" s="1350" t="s">
        <v>2169</v>
      </c>
      <c r="AR26" s="1350"/>
      <c r="AS26" s="1350"/>
      <c r="AT26" s="1350" t="s">
        <v>2170</v>
      </c>
      <c r="AU26" s="1350"/>
      <c r="AV26" s="1350"/>
      <c r="AW26" s="1350"/>
      <c r="AX26" s="1350"/>
      <c r="AY26" s="1357"/>
      <c r="AZ26" s="1357"/>
    </row>
    <row r="27" spans="1:52" s="9" customFormat="1" ht="22.5" customHeight="1" x14ac:dyDescent="0.4">
      <c r="A27" s="1341" t="s">
        <v>2782</v>
      </c>
      <c r="B27" s="1355" t="s">
        <v>2784</v>
      </c>
      <c r="C27" s="1355"/>
      <c r="D27" s="1357"/>
      <c r="E27" s="230">
        <v>1</v>
      </c>
      <c r="F27" s="230">
        <v>2</v>
      </c>
      <c r="G27" s="230">
        <v>3</v>
      </c>
      <c r="H27" s="230">
        <v>4</v>
      </c>
      <c r="I27" s="230">
        <v>5</v>
      </c>
      <c r="J27" s="230">
        <v>6</v>
      </c>
      <c r="K27" s="230">
        <v>7</v>
      </c>
      <c r="L27" s="230">
        <v>8</v>
      </c>
      <c r="M27" s="230">
        <v>9</v>
      </c>
      <c r="N27" s="5">
        <v>10</v>
      </c>
      <c r="O27" s="5">
        <v>11</v>
      </c>
      <c r="P27" s="5">
        <v>12</v>
      </c>
      <c r="Q27" s="5">
        <v>13</v>
      </c>
      <c r="R27" s="5">
        <v>14</v>
      </c>
      <c r="S27" s="5">
        <v>15</v>
      </c>
      <c r="T27" s="5">
        <v>16</v>
      </c>
      <c r="U27" s="5">
        <v>17</v>
      </c>
      <c r="V27" s="5">
        <v>18</v>
      </c>
      <c r="W27" s="5">
        <v>19</v>
      </c>
      <c r="X27" s="5">
        <v>20</v>
      </c>
      <c r="Y27" s="5">
        <v>21</v>
      </c>
      <c r="Z27" s="5">
        <v>22</v>
      </c>
      <c r="AA27" s="5">
        <v>23</v>
      </c>
      <c r="AB27" s="5">
        <v>24</v>
      </c>
      <c r="AC27" s="5">
        <v>25</v>
      </c>
      <c r="AD27" s="5">
        <v>26</v>
      </c>
      <c r="AE27" s="5">
        <v>27</v>
      </c>
      <c r="AF27" s="5">
        <v>28</v>
      </c>
      <c r="AG27" s="5">
        <v>29</v>
      </c>
      <c r="AH27" s="5">
        <v>30</v>
      </c>
      <c r="AI27" s="5">
        <v>31</v>
      </c>
      <c r="AJ27" s="1350">
        <v>32</v>
      </c>
      <c r="AK27" s="1350"/>
      <c r="AL27" s="230">
        <v>1</v>
      </c>
      <c r="AM27" s="230">
        <v>2</v>
      </c>
      <c r="AN27" s="230">
        <v>3</v>
      </c>
      <c r="AO27" s="230">
        <v>4</v>
      </c>
      <c r="AP27" s="230">
        <v>5</v>
      </c>
      <c r="AQ27" s="230">
        <v>6</v>
      </c>
      <c r="AR27" s="230">
        <v>7</v>
      </c>
      <c r="AS27" s="230">
        <v>8</v>
      </c>
      <c r="AT27" s="230">
        <v>9</v>
      </c>
      <c r="AU27" s="5">
        <v>10</v>
      </c>
      <c r="AV27" s="5">
        <v>11</v>
      </c>
      <c r="AW27" s="5">
        <v>12</v>
      </c>
      <c r="AX27" s="5">
        <v>13</v>
      </c>
      <c r="AY27" s="1350">
        <v>14</v>
      </c>
      <c r="AZ27" s="1350"/>
    </row>
    <row r="28" spans="1:52" s="9" customFormat="1" ht="137.25" customHeight="1" x14ac:dyDescent="0.4">
      <c r="A28" s="219"/>
      <c r="B28" s="1341" t="s">
        <v>2783</v>
      </c>
      <c r="C28" s="1341" t="s">
        <v>1494</v>
      </c>
      <c r="D28" s="1357"/>
      <c r="E28" s="9" t="s">
        <v>2127</v>
      </c>
      <c r="F28" s="9" t="s">
        <v>2128</v>
      </c>
      <c r="G28" s="9" t="s">
        <v>2129</v>
      </c>
      <c r="H28" s="9" t="s">
        <v>2130</v>
      </c>
      <c r="I28" s="9" t="s">
        <v>2131</v>
      </c>
      <c r="J28" s="9" t="s">
        <v>2132</v>
      </c>
      <c r="K28" s="9" t="s">
        <v>2133</v>
      </c>
      <c r="L28" s="9" t="s">
        <v>2134</v>
      </c>
      <c r="M28" s="9" t="s">
        <v>2135</v>
      </c>
      <c r="N28" s="9" t="s">
        <v>2781</v>
      </c>
      <c r="O28" s="9" t="s">
        <v>2136</v>
      </c>
      <c r="P28" s="9" t="s">
        <v>2137</v>
      </c>
      <c r="Q28" s="9" t="s">
        <v>2138</v>
      </c>
      <c r="R28" s="9" t="s">
        <v>2139</v>
      </c>
      <c r="S28" s="9" t="s">
        <v>2120</v>
      </c>
      <c r="T28" s="9" t="s">
        <v>2140</v>
      </c>
      <c r="U28" s="9" t="s">
        <v>2121</v>
      </c>
      <c r="V28" s="9" t="s">
        <v>2122</v>
      </c>
      <c r="W28" s="9" t="s">
        <v>2123</v>
      </c>
      <c r="X28" s="9" t="s">
        <v>2124</v>
      </c>
      <c r="Y28" s="9" t="s">
        <v>2125</v>
      </c>
      <c r="Z28" s="9" t="s">
        <v>2141</v>
      </c>
      <c r="AA28" s="9" t="s">
        <v>2126</v>
      </c>
      <c r="AB28" s="9" t="s">
        <v>2142</v>
      </c>
      <c r="AC28" s="9" t="s">
        <v>2777</v>
      </c>
      <c r="AD28" s="9" t="s">
        <v>2143</v>
      </c>
      <c r="AE28" s="9" t="s">
        <v>2144</v>
      </c>
      <c r="AF28" s="9" t="s">
        <v>2145</v>
      </c>
      <c r="AG28" s="9" t="s">
        <v>2146</v>
      </c>
      <c r="AH28" s="9" t="s">
        <v>2147</v>
      </c>
      <c r="AI28" s="9" t="s">
        <v>2148</v>
      </c>
      <c r="AJ28" s="9" t="s">
        <v>2149</v>
      </c>
      <c r="AK28" s="9" t="s">
        <v>2150</v>
      </c>
      <c r="AL28" s="9" t="s">
        <v>2155</v>
      </c>
      <c r="AM28" s="9" t="s">
        <v>2156</v>
      </c>
      <c r="AN28" s="9" t="s">
        <v>2157</v>
      </c>
      <c r="AO28" s="9" t="s">
        <v>2158</v>
      </c>
      <c r="AP28" s="9" t="s">
        <v>2159</v>
      </c>
      <c r="AQ28" s="9" t="s">
        <v>2160</v>
      </c>
      <c r="AR28" s="9" t="s">
        <v>2161</v>
      </c>
      <c r="AS28" s="9" t="s">
        <v>2162</v>
      </c>
      <c r="AT28" s="9" t="s">
        <v>2163</v>
      </c>
      <c r="AU28" s="9" t="s">
        <v>2164</v>
      </c>
      <c r="AV28" s="9" t="s">
        <v>2165</v>
      </c>
      <c r="AW28" s="9" t="s">
        <v>2166</v>
      </c>
      <c r="AX28" s="9" t="s">
        <v>2167</v>
      </c>
      <c r="AY28" s="9" t="s">
        <v>2154</v>
      </c>
      <c r="AZ28" s="9" t="s">
        <v>2150</v>
      </c>
    </row>
    <row r="29" spans="1:52" s="14" customFormat="1" ht="24.95" customHeight="1" x14ac:dyDescent="0.4">
      <c r="A29" s="3">
        <v>1</v>
      </c>
      <c r="B29" s="227" t="s">
        <v>1882</v>
      </c>
      <c r="C29" s="227" t="s">
        <v>1375</v>
      </c>
      <c r="D29" s="3">
        <f>SUMIF(障害学生情報入力シート!$H$29:$H$1028,支援内容入力シート!$C29,障害学生情報入力シート!$J$29:$J$1028)</f>
        <v>0</v>
      </c>
      <c r="K29" s="241"/>
      <c r="M29" s="276"/>
      <c r="AK29" s="225"/>
      <c r="AW29" s="276"/>
      <c r="AZ29" s="225"/>
    </row>
    <row r="30" spans="1:52" s="14" customFormat="1" ht="24.95" customHeight="1" x14ac:dyDescent="0.4">
      <c r="A30" s="3">
        <v>2</v>
      </c>
      <c r="B30" s="227" t="s">
        <v>1882</v>
      </c>
      <c r="C30" s="227" t="s">
        <v>203</v>
      </c>
      <c r="D30" s="3">
        <f>SUMIF(障害学生情報入力シート!$H$29:$H$1028,支援内容入力シート!$C30,障害学生情報入力シート!$J$29:$J$1028)</f>
        <v>0</v>
      </c>
      <c r="M30" s="276"/>
      <c r="AK30" s="225"/>
      <c r="AW30" s="276"/>
      <c r="AZ30" s="225"/>
    </row>
    <row r="31" spans="1:52" s="14" customFormat="1" ht="24.95" customHeight="1" x14ac:dyDescent="0.4">
      <c r="A31" s="3">
        <v>3</v>
      </c>
      <c r="B31" s="227" t="s">
        <v>1882</v>
      </c>
      <c r="C31" s="227" t="s">
        <v>1967</v>
      </c>
      <c r="D31" s="3">
        <f>SUMIF(障害学生情報入力シート!$H$29:$H$1028,支援内容入力シート!$C31,障害学生情報入力シート!$J$29:$J$1028)</f>
        <v>0</v>
      </c>
      <c r="M31" s="276"/>
      <c r="AK31" s="225"/>
      <c r="AW31" s="276"/>
      <c r="AZ31" s="225"/>
    </row>
    <row r="32" spans="1:52" s="14" customFormat="1" ht="24.95" customHeight="1" x14ac:dyDescent="0.4">
      <c r="A32" s="3">
        <v>4</v>
      </c>
      <c r="B32" s="227" t="s">
        <v>2107</v>
      </c>
      <c r="C32" s="227" t="s">
        <v>386</v>
      </c>
      <c r="D32" s="3">
        <f>SUMIF(障害学生情報入力シート!$H$29:$H$1028,支援内容入力シート!$C32,障害学生情報入力シート!$J$29:$J$1028)</f>
        <v>0</v>
      </c>
      <c r="E32" s="276"/>
      <c r="AK32" s="225"/>
      <c r="AW32" s="276"/>
      <c r="AZ32" s="225"/>
    </row>
    <row r="33" spans="1:52" s="14" customFormat="1" ht="24.95" customHeight="1" x14ac:dyDescent="0.4">
      <c r="A33" s="3">
        <v>5</v>
      </c>
      <c r="B33" s="227" t="s">
        <v>2107</v>
      </c>
      <c r="C33" s="227" t="s">
        <v>1461</v>
      </c>
      <c r="D33" s="3">
        <f>SUMIF(障害学生情報入力シート!$H$29:$H$1028,支援内容入力シート!$C33,障害学生情報入力シート!$J$29:$J$1028)</f>
        <v>0</v>
      </c>
      <c r="E33" s="276"/>
      <c r="AK33" s="225"/>
      <c r="AW33" s="276"/>
      <c r="AZ33" s="225"/>
    </row>
    <row r="34" spans="1:52" s="14" customFormat="1" ht="24.95" customHeight="1" x14ac:dyDescent="0.4">
      <c r="A34" s="3">
        <v>6</v>
      </c>
      <c r="B34" s="227" t="s">
        <v>2107</v>
      </c>
      <c r="C34" s="227" t="s">
        <v>2028</v>
      </c>
      <c r="D34" s="3">
        <f>SUMIF(障害学生情報入力シート!$H$29:$H$1028,支援内容入力シート!$C34,障害学生情報入力シート!$J$29:$J$1028)</f>
        <v>0</v>
      </c>
      <c r="E34" s="276"/>
      <c r="AK34" s="225"/>
      <c r="AW34" s="276"/>
      <c r="AZ34" s="225"/>
    </row>
    <row r="35" spans="1:52" s="14" customFormat="1" ht="24.95" customHeight="1" x14ac:dyDescent="0.4">
      <c r="A35" s="3">
        <v>7</v>
      </c>
      <c r="B35" s="227" t="s">
        <v>1880</v>
      </c>
      <c r="C35" s="227" t="s">
        <v>2046</v>
      </c>
      <c r="D35" s="3">
        <f>SUMIF(障害学生情報入力シート!$H$29:$H$1028,支援内容入力シート!$C35,障害学生情報入力シート!$J$29:$J$1028)</f>
        <v>0</v>
      </c>
      <c r="E35" s="276"/>
      <c r="J35" s="276"/>
      <c r="M35" s="276"/>
      <c r="AK35" s="225"/>
      <c r="AZ35" s="225"/>
    </row>
    <row r="36" spans="1:52" s="14" customFormat="1" ht="24.95" customHeight="1" x14ac:dyDescent="0.4">
      <c r="A36" s="3">
        <v>8</v>
      </c>
      <c r="B36" s="227" t="s">
        <v>1880</v>
      </c>
      <c r="C36" s="227" t="s">
        <v>2047</v>
      </c>
      <c r="D36" s="3">
        <f>SUMIF(障害学生情報入力シート!$H$29:$H$1028,支援内容入力シート!$C36,障害学生情報入力シート!$J$29:$J$1028)</f>
        <v>0</v>
      </c>
      <c r="E36" s="276"/>
      <c r="J36" s="276"/>
      <c r="M36" s="276"/>
      <c r="AK36" s="225"/>
      <c r="AZ36" s="225"/>
    </row>
    <row r="37" spans="1:52" s="14" customFormat="1" ht="24.95" customHeight="1" x14ac:dyDescent="0.4">
      <c r="A37" s="3">
        <v>9</v>
      </c>
      <c r="B37" s="227" t="s">
        <v>1880</v>
      </c>
      <c r="C37" s="227" t="s">
        <v>2048</v>
      </c>
      <c r="D37" s="3">
        <f>SUMIF(障害学生情報入力シート!$H$29:$H$1028,支援内容入力シート!$C37,障害学生情報入力シート!$J$29:$J$1028)</f>
        <v>0</v>
      </c>
      <c r="E37" s="276"/>
      <c r="J37" s="276"/>
      <c r="M37" s="276"/>
      <c r="AK37" s="225"/>
      <c r="AZ37" s="225"/>
    </row>
    <row r="38" spans="1:52" s="14" customFormat="1" ht="24.95" customHeight="1" x14ac:dyDescent="0.4">
      <c r="A38" s="3">
        <v>10</v>
      </c>
      <c r="B38" s="227" t="s">
        <v>1880</v>
      </c>
      <c r="C38" s="227" t="s">
        <v>2059</v>
      </c>
      <c r="D38" s="3">
        <f>SUMIF(障害学生情報入力シート!$H$29:$H$1028,支援内容入力シート!$C38,障害学生情報入力シート!$J$29:$J$1028)</f>
        <v>0</v>
      </c>
      <c r="E38" s="276"/>
      <c r="J38" s="276"/>
      <c r="M38" s="276"/>
      <c r="AK38" s="225"/>
      <c r="AZ38" s="225"/>
    </row>
    <row r="39" spans="1:52" s="14" customFormat="1" ht="24.95" customHeight="1" x14ac:dyDescent="0.4">
      <c r="A39" s="3">
        <v>11</v>
      </c>
      <c r="B39" s="227" t="s">
        <v>2108</v>
      </c>
      <c r="C39" s="1342"/>
      <c r="D39" s="3">
        <f>SUMIF(障害学生情報入力シート!$G$29:$G$1028,支援内容入力シート!$B39,障害学生情報入力シート!$J$29:$J$1028)</f>
        <v>0</v>
      </c>
      <c r="E39" s="276"/>
      <c r="J39" s="276"/>
      <c r="M39" s="276"/>
      <c r="AK39" s="225"/>
      <c r="AZ39" s="225"/>
    </row>
    <row r="40" spans="1:52" s="14" customFormat="1" ht="24.95" customHeight="1" x14ac:dyDescent="0.4">
      <c r="A40" s="3">
        <v>12</v>
      </c>
      <c r="B40" s="227" t="s">
        <v>2109</v>
      </c>
      <c r="C40" s="227" t="s">
        <v>2049</v>
      </c>
      <c r="D40" s="3">
        <f>SUMIF(障害学生情報入力シート!$H$29:$H$1028,支援内容入力シート!$C40,障害学生情報入力シート!$J$29:$J$1028)</f>
        <v>0</v>
      </c>
      <c r="E40" s="276"/>
      <c r="J40" s="276"/>
      <c r="M40" s="276"/>
      <c r="AK40" s="225"/>
      <c r="AW40" s="276"/>
      <c r="AZ40" s="225"/>
    </row>
    <row r="41" spans="1:52" s="14" customFormat="1" ht="24.95" customHeight="1" x14ac:dyDescent="0.4">
      <c r="A41" s="3">
        <v>13</v>
      </c>
      <c r="B41" s="227" t="s">
        <v>2109</v>
      </c>
      <c r="C41" s="227" t="s">
        <v>2050</v>
      </c>
      <c r="D41" s="3">
        <f>SUMIF(障害学生情報入力シート!$H$29:$H$1028,支援内容入力シート!$C41,障害学生情報入力シート!$J$29:$J$1028)</f>
        <v>0</v>
      </c>
      <c r="E41" s="276"/>
      <c r="J41" s="276"/>
      <c r="M41" s="276"/>
      <c r="AK41" s="225"/>
      <c r="AW41" s="276"/>
      <c r="AZ41" s="225"/>
    </row>
    <row r="42" spans="1:52" s="14" customFormat="1" ht="24.95" customHeight="1" x14ac:dyDescent="0.4">
      <c r="A42" s="3">
        <v>14</v>
      </c>
      <c r="B42" s="227" t="s">
        <v>2109</v>
      </c>
      <c r="C42" s="227" t="s">
        <v>2051</v>
      </c>
      <c r="D42" s="3">
        <f>SUMIF(障害学生情報入力シート!$H$29:$H$1028,支援内容入力シート!$C42,障害学生情報入力シート!$J$29:$J$1028)</f>
        <v>0</v>
      </c>
      <c r="E42" s="276"/>
      <c r="J42" s="276"/>
      <c r="M42" s="276"/>
      <c r="AK42" s="225"/>
      <c r="AW42" s="276"/>
      <c r="AZ42" s="225"/>
    </row>
    <row r="43" spans="1:52" s="14" customFormat="1" ht="24.95" customHeight="1" x14ac:dyDescent="0.4">
      <c r="A43" s="3">
        <v>15</v>
      </c>
      <c r="B43" s="5" t="s">
        <v>2109</v>
      </c>
      <c r="C43" s="5" t="s">
        <v>2052</v>
      </c>
      <c r="D43" s="3">
        <f>SUMIF(障害学生情報入力シート!$H$29:$H$1028,支援内容入力シート!$C43,障害学生情報入力シート!$J$29:$J$1028)</f>
        <v>0</v>
      </c>
      <c r="E43" s="276"/>
      <c r="J43" s="276"/>
      <c r="M43" s="276"/>
      <c r="AK43" s="225"/>
      <c r="AW43" s="276"/>
      <c r="AZ43" s="225"/>
    </row>
    <row r="44" spans="1:52" s="14" customFormat="1" ht="24.95" customHeight="1" x14ac:dyDescent="0.4">
      <c r="A44" s="3">
        <v>16</v>
      </c>
      <c r="B44" s="5" t="s">
        <v>2109</v>
      </c>
      <c r="C44" s="5" t="s">
        <v>2053</v>
      </c>
      <c r="D44" s="3">
        <f>SUMIF(障害学生情報入力シート!$H$29:$H$1028,支援内容入力シート!$C44,障害学生情報入力シート!$J$29:$J$1028)</f>
        <v>0</v>
      </c>
      <c r="E44" s="276"/>
      <c r="J44" s="276"/>
      <c r="M44" s="276"/>
      <c r="AK44" s="225"/>
      <c r="AW44" s="276"/>
      <c r="AZ44" s="225"/>
    </row>
    <row r="45" spans="1:52" s="14" customFormat="1" ht="24.95" customHeight="1" x14ac:dyDescent="0.4">
      <c r="A45" s="3">
        <v>17</v>
      </c>
      <c r="B45" s="5" t="s">
        <v>1859</v>
      </c>
      <c r="C45" s="5" t="s">
        <v>2054</v>
      </c>
      <c r="D45" s="3">
        <f>SUMIF(障害学生情報入力シート!$H$29:$H$1028,支援内容入力シート!$C45,障害学生情報入力シート!$J$29:$J$1028)</f>
        <v>0</v>
      </c>
      <c r="E45" s="276"/>
      <c r="J45" s="276"/>
      <c r="M45" s="276"/>
      <c r="AK45" s="225"/>
      <c r="AW45" s="276"/>
      <c r="AZ45" s="225"/>
    </row>
    <row r="46" spans="1:52" s="14" customFormat="1" ht="24.95" customHeight="1" x14ac:dyDescent="0.4">
      <c r="A46" s="3">
        <v>18</v>
      </c>
      <c r="B46" s="5" t="s">
        <v>1859</v>
      </c>
      <c r="C46" s="5" t="s">
        <v>2055</v>
      </c>
      <c r="D46" s="3">
        <f>SUMIF(障害学生情報入力シート!$H$29:$H$1028,支援内容入力シート!$C46,障害学生情報入力シート!$J$29:$J$1028)</f>
        <v>0</v>
      </c>
      <c r="E46" s="276"/>
      <c r="J46" s="276"/>
      <c r="M46" s="276"/>
      <c r="AK46" s="225"/>
      <c r="AW46" s="276"/>
      <c r="AZ46" s="225"/>
    </row>
    <row r="47" spans="1:52" s="14" customFormat="1" ht="24.95" customHeight="1" x14ac:dyDescent="0.4">
      <c r="A47" s="3">
        <v>19</v>
      </c>
      <c r="B47" s="5" t="s">
        <v>1859</v>
      </c>
      <c r="C47" s="5" t="s">
        <v>2056</v>
      </c>
      <c r="D47" s="3">
        <f>SUMIF(障害学生情報入力シート!$H$29:$H$1028,支援内容入力シート!$C47,障害学生情報入力シート!$J$29:$J$1028)</f>
        <v>0</v>
      </c>
      <c r="E47" s="276"/>
      <c r="J47" s="276"/>
      <c r="M47" s="276"/>
      <c r="AK47" s="225"/>
      <c r="AW47" s="276"/>
      <c r="AZ47" s="225"/>
    </row>
    <row r="48" spans="1:52" s="14" customFormat="1" ht="24.95" customHeight="1" x14ac:dyDescent="0.4">
      <c r="A48" s="3">
        <v>20</v>
      </c>
      <c r="B48" s="5" t="s">
        <v>1859</v>
      </c>
      <c r="C48" s="5" t="s">
        <v>1479</v>
      </c>
      <c r="D48" s="3">
        <f>SUMIF(障害学生情報入力シート!$H$29:$H$1028,支援内容入力シート!$C48,障害学生情報入力シート!$J$29:$J$1028)</f>
        <v>0</v>
      </c>
      <c r="E48" s="276"/>
      <c r="J48" s="276"/>
      <c r="M48" s="276"/>
      <c r="AK48" s="225"/>
      <c r="AW48" s="276"/>
      <c r="AZ48" s="225"/>
    </row>
    <row r="49" spans="1:52" s="14" customFormat="1" ht="24.95" customHeight="1" x14ac:dyDescent="0.4">
      <c r="A49" s="3">
        <v>21</v>
      </c>
      <c r="B49" s="5" t="s">
        <v>1859</v>
      </c>
      <c r="C49" s="5" t="s">
        <v>1950</v>
      </c>
      <c r="D49" s="3">
        <f>SUMIF(障害学生情報入力シート!$H$29:$H$1028,支援内容入力シート!$C49,障害学生情報入力シート!$J$29:$J$1028)</f>
        <v>0</v>
      </c>
      <c r="E49" s="276"/>
      <c r="J49" s="276"/>
      <c r="M49" s="276"/>
      <c r="AK49" s="225"/>
      <c r="AW49" s="276"/>
      <c r="AZ49" s="225"/>
    </row>
    <row r="50" spans="1:52" s="14" customFormat="1" ht="24.95" customHeight="1" x14ac:dyDescent="0.4">
      <c r="A50" s="3">
        <v>22</v>
      </c>
      <c r="B50" s="5" t="s">
        <v>1859</v>
      </c>
      <c r="C50" s="5" t="s">
        <v>2057</v>
      </c>
      <c r="D50" s="3">
        <f>SUMIF(障害学生情報入力シート!$H$29:$H$1028,支援内容入力シート!$C50,障害学生情報入力シート!$J$29:$J$1028)</f>
        <v>0</v>
      </c>
      <c r="E50" s="276"/>
      <c r="J50" s="276"/>
      <c r="M50" s="276"/>
      <c r="AK50" s="225"/>
      <c r="AW50" s="276"/>
      <c r="AZ50" s="225"/>
    </row>
    <row r="51" spans="1:52" s="14" customFormat="1" ht="24.95" customHeight="1" x14ac:dyDescent="0.4">
      <c r="A51" s="3">
        <v>23</v>
      </c>
      <c r="B51" s="5" t="s">
        <v>2110</v>
      </c>
      <c r="C51" s="1343"/>
      <c r="D51" s="3">
        <f>SUMIF(障害学生情報入力シート!$G$29:$G$1028,$B51,障害学生情報入力シート!$J$29:$J$1028)</f>
        <v>0</v>
      </c>
      <c r="E51" s="276"/>
      <c r="J51" s="276"/>
      <c r="M51" s="276"/>
      <c r="AK51" s="225"/>
      <c r="AW51" s="276"/>
      <c r="AZ51" s="225"/>
    </row>
    <row r="52" spans="1:52" s="14" customFormat="1" ht="24.95" customHeight="1" x14ac:dyDescent="0.4">
      <c r="A52" s="3">
        <v>24</v>
      </c>
      <c r="B52" s="5" t="s">
        <v>2111</v>
      </c>
      <c r="C52" s="5" t="s">
        <v>2042</v>
      </c>
      <c r="D52" s="3">
        <f>SUMIF(障害学生情報入力シート!$H$29:$H$1028,支援内容入力シート!$C52,障害学生情報入力シート!$J$29:$J$1028)</f>
        <v>0</v>
      </c>
      <c r="AK52" s="225"/>
      <c r="AZ52" s="225"/>
    </row>
    <row r="53" spans="1:52" s="14" customFormat="1" ht="24.95" customHeight="1" x14ac:dyDescent="0.4">
      <c r="A53" s="3">
        <v>25</v>
      </c>
      <c r="B53" s="5" t="s">
        <v>2111</v>
      </c>
      <c r="C53" s="5" t="s">
        <v>2044</v>
      </c>
      <c r="D53" s="3">
        <f>SUMIF(障害学生情報入力シート!$H$29:$H$1028,支援内容入力シート!$C53,障害学生情報入力シート!$J$29:$J$1028)</f>
        <v>0</v>
      </c>
      <c r="E53" s="276"/>
      <c r="J53" s="276"/>
      <c r="M53" s="276"/>
      <c r="AK53" s="225"/>
      <c r="AW53" s="276"/>
      <c r="AZ53" s="225"/>
    </row>
    <row r="54" spans="1:52" s="14" customFormat="1" ht="24.95" customHeight="1" x14ac:dyDescent="0.4">
      <c r="A54" s="3">
        <v>26</v>
      </c>
      <c r="B54" s="5" t="s">
        <v>2112</v>
      </c>
      <c r="C54" s="1343"/>
      <c r="D54" s="3">
        <f>SUMIF(障害学生情報入力シート!$G$29:$G$1028,支援内容入力シート!$B54,障害学生情報入力シート!$J$29:$J$1028)</f>
        <v>0</v>
      </c>
      <c r="E54" s="276"/>
      <c r="J54" s="276"/>
      <c r="M54" s="276"/>
      <c r="AK54" s="225"/>
      <c r="AZ54" s="225"/>
    </row>
    <row r="55" spans="1:52" ht="18.75" customHeight="1" x14ac:dyDescent="0.4">
      <c r="A55" s="1385" t="s">
        <v>2786</v>
      </c>
      <c r="B55" s="1385"/>
      <c r="C55" s="1385"/>
      <c r="D55" s="1385"/>
      <c r="E55" s="239">
        <v>1</v>
      </c>
      <c r="F55" s="239">
        <v>2</v>
      </c>
      <c r="G55" s="239">
        <v>3</v>
      </c>
      <c r="H55" s="239">
        <v>4</v>
      </c>
      <c r="I55" s="239">
        <v>5</v>
      </c>
      <c r="J55" s="239">
        <v>6</v>
      </c>
      <c r="K55" s="239">
        <v>7</v>
      </c>
      <c r="L55" s="239">
        <v>8</v>
      </c>
      <c r="M55" s="239">
        <v>9</v>
      </c>
      <c r="N55" s="239">
        <v>10</v>
      </c>
      <c r="O55" s="239">
        <v>11</v>
      </c>
      <c r="P55" s="239">
        <v>12</v>
      </c>
      <c r="Q55" s="239">
        <v>13</v>
      </c>
      <c r="R55" s="239">
        <v>14</v>
      </c>
      <c r="S55" s="239">
        <v>15</v>
      </c>
      <c r="T55" s="239">
        <v>16</v>
      </c>
      <c r="U55" s="239">
        <v>17</v>
      </c>
      <c r="V55" s="239">
        <v>18</v>
      </c>
      <c r="W55" s="239">
        <v>19</v>
      </c>
      <c r="X55" s="239">
        <v>20</v>
      </c>
      <c r="Y55" s="239">
        <v>21</v>
      </c>
      <c r="Z55" s="239">
        <v>22</v>
      </c>
      <c r="AA55" s="239">
        <v>23</v>
      </c>
      <c r="AB55" s="239">
        <v>24</v>
      </c>
      <c r="AC55" s="239">
        <v>25</v>
      </c>
      <c r="AD55" s="239">
        <v>26</v>
      </c>
      <c r="AE55" s="239">
        <v>27</v>
      </c>
      <c r="AF55" s="239">
        <v>28</v>
      </c>
      <c r="AG55" s="239">
        <v>29</v>
      </c>
      <c r="AH55" s="239">
        <v>30</v>
      </c>
      <c r="AI55" s="239">
        <v>31</v>
      </c>
      <c r="AJ55" s="239"/>
      <c r="AK55" s="239"/>
      <c r="AL55" s="239">
        <v>1</v>
      </c>
      <c r="AM55" s="239">
        <v>2</v>
      </c>
      <c r="AN55" s="239">
        <v>3</v>
      </c>
      <c r="AO55" s="239">
        <v>4</v>
      </c>
      <c r="AP55" s="239">
        <v>5</v>
      </c>
      <c r="AQ55" s="239">
        <v>6</v>
      </c>
      <c r="AR55" s="239">
        <v>7</v>
      </c>
      <c r="AS55" s="239">
        <v>8</v>
      </c>
      <c r="AT55" s="239">
        <v>9</v>
      </c>
      <c r="AU55" s="239">
        <v>10</v>
      </c>
      <c r="AV55" s="239">
        <v>11</v>
      </c>
      <c r="AW55" s="239">
        <v>12</v>
      </c>
      <c r="AX55" s="239">
        <v>13</v>
      </c>
    </row>
    <row r="56" spans="1:52" ht="137.25" customHeight="1" x14ac:dyDescent="0.4">
      <c r="A56" s="1385"/>
      <c r="B56" s="1385"/>
      <c r="C56" s="1385"/>
      <c r="D56" s="1385"/>
      <c r="E56" s="9" t="s">
        <v>2127</v>
      </c>
      <c r="F56" s="9" t="s">
        <v>2128</v>
      </c>
      <c r="G56" s="9" t="s">
        <v>2129</v>
      </c>
      <c r="H56" s="9" t="s">
        <v>2130</v>
      </c>
      <c r="I56" s="9" t="s">
        <v>2131</v>
      </c>
      <c r="J56" s="9" t="s">
        <v>2132</v>
      </c>
      <c r="K56" s="9" t="s">
        <v>2133</v>
      </c>
      <c r="L56" s="9" t="s">
        <v>2134</v>
      </c>
      <c r="M56" s="9" t="s">
        <v>2135</v>
      </c>
      <c r="N56" s="9" t="s">
        <v>2776</v>
      </c>
      <c r="O56" s="9" t="s">
        <v>2136</v>
      </c>
      <c r="P56" s="9" t="s">
        <v>2137</v>
      </c>
      <c r="Q56" s="9" t="s">
        <v>2138</v>
      </c>
      <c r="R56" s="9" t="s">
        <v>2139</v>
      </c>
      <c r="S56" s="9" t="s">
        <v>2120</v>
      </c>
      <c r="T56" s="9" t="s">
        <v>2140</v>
      </c>
      <c r="U56" s="9" t="s">
        <v>2121</v>
      </c>
      <c r="V56" s="9" t="s">
        <v>2122</v>
      </c>
      <c r="W56" s="9" t="s">
        <v>2123</v>
      </c>
      <c r="X56" s="9" t="s">
        <v>2124</v>
      </c>
      <c r="Y56" s="9" t="s">
        <v>2125</v>
      </c>
      <c r="Z56" s="9" t="s">
        <v>2141</v>
      </c>
      <c r="AA56" s="9" t="s">
        <v>2126</v>
      </c>
      <c r="AB56" s="9" t="s">
        <v>2142</v>
      </c>
      <c r="AC56" s="9" t="s">
        <v>2777</v>
      </c>
      <c r="AD56" s="9" t="s">
        <v>2143</v>
      </c>
      <c r="AE56" s="9" t="s">
        <v>2144</v>
      </c>
      <c r="AF56" s="9" t="s">
        <v>2145</v>
      </c>
      <c r="AG56" s="9" t="s">
        <v>2146</v>
      </c>
      <c r="AH56" s="9" t="s">
        <v>2147</v>
      </c>
      <c r="AI56" s="9" t="s">
        <v>2148</v>
      </c>
      <c r="AJ56" s="240"/>
      <c r="AL56" s="9" t="s">
        <v>2155</v>
      </c>
      <c r="AM56" s="9" t="s">
        <v>2156</v>
      </c>
      <c r="AN56" s="9" t="s">
        <v>2157</v>
      </c>
      <c r="AO56" s="9" t="s">
        <v>2158</v>
      </c>
      <c r="AP56" s="9" t="s">
        <v>2159</v>
      </c>
      <c r="AQ56" s="9" t="s">
        <v>2160</v>
      </c>
      <c r="AR56" s="9" t="s">
        <v>2161</v>
      </c>
      <c r="AS56" s="9" t="s">
        <v>2162</v>
      </c>
      <c r="AT56" s="9" t="s">
        <v>2163</v>
      </c>
      <c r="AU56" s="9" t="s">
        <v>2164</v>
      </c>
      <c r="AV56" s="9" t="s">
        <v>2165</v>
      </c>
      <c r="AW56" s="9" t="s">
        <v>2166</v>
      </c>
      <c r="AX56" s="9" t="s">
        <v>2167</v>
      </c>
      <c r="AY56" s="240" t="s">
        <v>2773</v>
      </c>
    </row>
    <row r="57" spans="1:52" ht="36" customHeight="1" x14ac:dyDescent="0.4">
      <c r="A57" s="1350" t="s">
        <v>2787</v>
      </c>
      <c r="B57" s="1350"/>
      <c r="C57" s="1350"/>
      <c r="D57" s="1350"/>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388"/>
      <c r="AK57" s="1388"/>
      <c r="AL57" s="14"/>
      <c r="AM57" s="14"/>
      <c r="AN57" s="14"/>
      <c r="AO57" s="14"/>
      <c r="AP57" s="14"/>
      <c r="AQ57" s="14"/>
      <c r="AR57" s="14"/>
      <c r="AS57" s="14"/>
      <c r="AT57" s="14"/>
      <c r="AU57" s="14"/>
      <c r="AV57" s="14"/>
      <c r="AW57" s="14"/>
      <c r="AX57" s="14"/>
      <c r="AY57" s="14"/>
      <c r="AZ57" s="276"/>
    </row>
    <row r="58" spans="1:52" ht="12" customHeight="1" x14ac:dyDescent="0.4">
      <c r="A58" s="4"/>
      <c r="D58" s="4"/>
    </row>
    <row r="59" spans="1:52" ht="36" customHeight="1" x14ac:dyDescent="0.4">
      <c r="A59" s="1386" t="s">
        <v>2788</v>
      </c>
      <c r="B59" s="1387"/>
      <c r="C59" s="1387"/>
      <c r="D59" s="1387"/>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1389"/>
      <c r="AK59" s="1389"/>
      <c r="AL59" s="242"/>
      <c r="AM59" s="242"/>
      <c r="AN59" s="242"/>
      <c r="AO59" s="242"/>
      <c r="AP59" s="242"/>
      <c r="AQ59" s="242"/>
      <c r="AR59" s="242"/>
      <c r="AS59" s="242"/>
      <c r="AT59" s="242"/>
      <c r="AU59" s="242"/>
      <c r="AV59" s="242"/>
      <c r="AW59" s="242"/>
      <c r="AX59" s="242"/>
      <c r="AY59" s="242"/>
      <c r="AZ59" s="277"/>
    </row>
  </sheetData>
  <sheetProtection algorithmName="SHA-512" hashValue="1OkFfYKjAxkT2LaKN5dEKs4lZqWZtZsY1HoNIEf/+i0/WzADS/PcveFk/U/cTLjOtODvQLO1q3WJebYDGqIHvQ==" saltValue="CBYeyJ3pTAxw+bnSmQKuFQ==" spinCount="100000" sheet="1" formatRows="0" autoFilter="0"/>
  <dataConsolidate/>
  <mergeCells count="21">
    <mergeCell ref="B1:D1"/>
    <mergeCell ref="D25:D28"/>
    <mergeCell ref="AL25:AZ25"/>
    <mergeCell ref="E25:AK25"/>
    <mergeCell ref="AJ26:AK26"/>
    <mergeCell ref="AJ27:AK27"/>
    <mergeCell ref="Z26:AE26"/>
    <mergeCell ref="AF26:AI26"/>
    <mergeCell ref="AY27:AZ27"/>
    <mergeCell ref="AY26:AZ26"/>
    <mergeCell ref="AL26:AP26"/>
    <mergeCell ref="AQ26:AS26"/>
    <mergeCell ref="AT26:AX26"/>
    <mergeCell ref="E26:Y26"/>
    <mergeCell ref="A25:C26"/>
    <mergeCell ref="B27:C27"/>
    <mergeCell ref="A55:D56"/>
    <mergeCell ref="A57:D57"/>
    <mergeCell ref="A59:D59"/>
    <mergeCell ref="AJ57:AK57"/>
    <mergeCell ref="AJ59:AK59"/>
  </mergeCells>
  <phoneticPr fontId="2"/>
  <conditionalFormatting sqref="A29:AZ54">
    <cfRule type="expression" dxfId="278" priority="23">
      <formula>MOD(ROW(),2)=0</formula>
    </cfRule>
  </conditionalFormatting>
  <conditionalFormatting sqref="D29:D54">
    <cfRule type="expression" dxfId="277" priority="3">
      <formula>AND($D29=0,SUM($E29:$AZ29)&gt;=1)</formula>
    </cfRule>
  </conditionalFormatting>
  <conditionalFormatting sqref="E57:AI57 AL57:AX57">
    <cfRule type="expression" dxfId="276" priority="8">
      <formula>SUM(E$29:E$54)&gt;0</formula>
    </cfRule>
    <cfRule type="expression" dxfId="275" priority="20">
      <formula>$AY$57=1</formula>
    </cfRule>
  </conditionalFormatting>
  <conditionalFormatting sqref="E57:AI57 AL57:AY57">
    <cfRule type="expression" dxfId="274" priority="12">
      <formula>SUM(E$57,E$59)=2</formula>
    </cfRule>
    <cfRule type="expression" dxfId="273" priority="21">
      <formula>AND(SUM($D$29:$D$54)&gt;0,SUM($E$57:$AI$57,$AL$57:$AY$57)=0)</formula>
    </cfRule>
  </conditionalFormatting>
  <conditionalFormatting sqref="E59:AI59 AL59:AX59">
    <cfRule type="expression" dxfId="272" priority="7">
      <formula>$AY$59=1</formula>
    </cfRule>
  </conditionalFormatting>
  <conditionalFormatting sqref="E59:AI59 AL59:AY59">
    <cfRule type="expression" dxfId="271" priority="4">
      <formula>SUM($D$29:$D$54)&gt;0</formula>
    </cfRule>
    <cfRule type="expression" dxfId="270" priority="9">
      <formula>AND(SUM($D$29:$D$54)=0,SUM($E$29:$AJ$54,$AL$29:$AY$54)=0,SUM($E$59:$AI$59,$AL$59:$AY$59)=0)</formula>
    </cfRule>
    <cfRule type="expression" dxfId="269" priority="11">
      <formula>AND(E$57=1,E$59=1)</formula>
    </cfRule>
  </conditionalFormatting>
  <conditionalFormatting sqref="E57:AX57">
    <cfRule type="expression" dxfId="268" priority="2">
      <formula>AND(SUM(E$29:E$54)&gt;=1,E$57&gt;=1)</formula>
    </cfRule>
  </conditionalFormatting>
  <conditionalFormatting sqref="E59:AY59">
    <cfRule type="expression" dxfId="267" priority="1">
      <formula>AND(E$59=1,SUM($D$29:$D$54)&gt;=1)</formula>
    </cfRule>
  </conditionalFormatting>
  <conditionalFormatting sqref="E29:AZ54">
    <cfRule type="expression" dxfId="266" priority="19">
      <formula>AND($D29&gt;=1,SUM($E29:$AZ29)=0)</formula>
    </cfRule>
  </conditionalFormatting>
  <conditionalFormatting sqref="AJ29:AJ54">
    <cfRule type="expression" dxfId="265" priority="15">
      <formula>AND(COUNTA($AK29),$AJ29&lt;&gt;1)</formula>
    </cfRule>
  </conditionalFormatting>
  <conditionalFormatting sqref="AK29:AK54">
    <cfRule type="expression" dxfId="264" priority="16">
      <formula>AND($AJ29=1,ISBLANK($AK29))</formula>
    </cfRule>
  </conditionalFormatting>
  <conditionalFormatting sqref="AL29:AY54 E29:AJ54">
    <cfRule type="expression" dxfId="263" priority="18">
      <formula>$D29=0</formula>
    </cfRule>
  </conditionalFormatting>
  <conditionalFormatting sqref="AL57:AY57 E57:AI57">
    <cfRule type="expression" dxfId="262" priority="10">
      <formula>SUM($D$29:$D$54)=0</formula>
    </cfRule>
  </conditionalFormatting>
  <conditionalFormatting sqref="AY29:AY54">
    <cfRule type="expression" dxfId="261" priority="17">
      <formula>AND(COUNTA($AZ29),$AY29&lt;&gt;1)</formula>
    </cfRule>
  </conditionalFormatting>
  <conditionalFormatting sqref="AY57">
    <cfRule type="expression" dxfId="260" priority="5">
      <formula>AND(SUM($E$59:$AI$59,$AL$59:$AY$59)&gt;0,$AY$57=1)</formula>
    </cfRule>
    <cfRule type="expression" dxfId="259" priority="22">
      <formula>AND(SUM($E$57:$AI$57,$AL$57:$AX$57)&gt;0,$AY$57=1)</formula>
    </cfRule>
  </conditionalFormatting>
  <conditionalFormatting sqref="AY59">
    <cfRule type="expression" dxfId="258" priority="6">
      <formula>AND(SUM($E$57:$AI$57,$AL$57:$AY$57)&gt;0,$AY$59=1)</formula>
    </cfRule>
    <cfRule type="expression" dxfId="257" priority="13">
      <formula>AND(SUM($E$59:$AI$59,$AL$59:$AX$59)&gt;0,$AY$59=1)</formula>
    </cfRule>
  </conditionalFormatting>
  <conditionalFormatting sqref="AZ29:AZ54">
    <cfRule type="expression" dxfId="256" priority="14">
      <formula>AND($AY29=1,ISBLANK($AZ29))</formula>
    </cfRule>
  </conditionalFormatting>
  <dataValidations count="2">
    <dataValidation type="whole" operator="equal" allowBlank="1" showInputMessage="1" showErrorMessage="1" error="支援を実施している場合は、「1」を記入してください。_x000a_※人数の記載は不要です。" sqref="AX29:AY54 E29:E53 F29:I54 J29:J53 K29:L54 M29:M53 AL29:AV54 AW29:AW53 N29:AJ54" xr:uid="{00000000-0002-0000-0300-000000000000}">
      <formula1>1</formula1>
    </dataValidation>
    <dataValidation type="whole" operator="equal" allowBlank="1" showInputMessage="1" showErrorMessage="1" sqref="AL57:AY57 AL59:AY59 E59:AI59 E57:AI57" xr:uid="{00000000-0002-0000-0300-000001000000}">
      <formula1>1</formula1>
    </dataValidation>
  </dataValidation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theme="0" tint="-0.499984740745262"/>
  </sheetPr>
  <dimension ref="A1:Q1030"/>
  <sheetViews>
    <sheetView workbookViewId="0">
      <pane xSplit="1" ySplit="28" topLeftCell="B29" activePane="bottomRight" state="frozen"/>
      <selection pane="topRight" activeCell="B1" sqref="B1"/>
      <selection pane="bottomLeft" activeCell="A29" sqref="A29"/>
      <selection pane="bottomRight" activeCell="B29" sqref="B29"/>
    </sheetView>
  </sheetViews>
  <sheetFormatPr defaultRowHeight="18.75" x14ac:dyDescent="0.4"/>
  <cols>
    <col min="1" max="1" width="5.625" style="8" customWidth="1"/>
    <col min="2" max="7" width="3.625" style="6" customWidth="1"/>
    <col min="8" max="10" width="3.625" style="7" customWidth="1"/>
    <col min="11" max="12" width="4" style="8" customWidth="1"/>
    <col min="13" max="17" width="3.625" style="8" customWidth="1"/>
  </cols>
  <sheetData>
    <row r="1" spans="1:17" ht="31.5" x14ac:dyDescent="0.4">
      <c r="A1" s="205" t="s">
        <v>1903</v>
      </c>
      <c r="B1" s="206"/>
      <c r="C1" s="206"/>
      <c r="D1" s="206"/>
      <c r="E1" s="206"/>
      <c r="F1" s="206"/>
      <c r="G1" s="206"/>
      <c r="H1" s="206"/>
      <c r="I1" s="206"/>
      <c r="J1" s="206"/>
      <c r="K1" s="206"/>
      <c r="L1" s="206"/>
      <c r="M1" s="206"/>
      <c r="N1" s="206"/>
      <c r="O1" s="206"/>
      <c r="P1" s="206"/>
      <c r="Q1" s="206"/>
    </row>
    <row r="2" spans="1:17" hidden="1" x14ac:dyDescent="0.4"/>
    <row r="3" spans="1:17" hidden="1" x14ac:dyDescent="0.4"/>
    <row r="4" spans="1:17" hidden="1" x14ac:dyDescent="0.4"/>
    <row r="5" spans="1:17" hidden="1" x14ac:dyDescent="0.4"/>
    <row r="6" spans="1:17" hidden="1" x14ac:dyDescent="0.4"/>
    <row r="7" spans="1:17" hidden="1" x14ac:dyDescent="0.4"/>
    <row r="8" spans="1:17" hidden="1" x14ac:dyDescent="0.4"/>
    <row r="9" spans="1:17" hidden="1" x14ac:dyDescent="0.4"/>
    <row r="10" spans="1:17" hidden="1" x14ac:dyDescent="0.4"/>
    <row r="11" spans="1:17" hidden="1" x14ac:dyDescent="0.4"/>
    <row r="12" spans="1:17" hidden="1" x14ac:dyDescent="0.4"/>
    <row r="13" spans="1:17" hidden="1" x14ac:dyDescent="0.4"/>
    <row r="14" spans="1:17" hidden="1" x14ac:dyDescent="0.4"/>
    <row r="15" spans="1:17" hidden="1" x14ac:dyDescent="0.4"/>
    <row r="16" spans="1:17" hidden="1" x14ac:dyDescent="0.4"/>
    <row r="17" spans="1:17" hidden="1" x14ac:dyDescent="0.4"/>
    <row r="18" spans="1:17" hidden="1" x14ac:dyDescent="0.4"/>
    <row r="19" spans="1:17" hidden="1" x14ac:dyDescent="0.4"/>
    <row r="20" spans="1:17" hidden="1" x14ac:dyDescent="0.4"/>
    <row r="21" spans="1:17" hidden="1" x14ac:dyDescent="0.4"/>
    <row r="22" spans="1:17" hidden="1" x14ac:dyDescent="0.4"/>
    <row r="23" spans="1:17" hidden="1" x14ac:dyDescent="0.4"/>
    <row r="24" spans="1:17" hidden="1" x14ac:dyDescent="0.4"/>
    <row r="25" spans="1:17" hidden="1" x14ac:dyDescent="0.4"/>
    <row r="26" spans="1:17" x14ac:dyDescent="0.4">
      <c r="A26" s="1393" t="s">
        <v>1481</v>
      </c>
      <c r="B26" s="1394"/>
      <c r="C26" s="1394"/>
      <c r="D26" s="1394"/>
      <c r="E26" s="1394"/>
      <c r="F26" s="1394"/>
      <c r="G26" s="1394"/>
      <c r="H26" s="1394" t="s">
        <v>1489</v>
      </c>
      <c r="I26" s="1394"/>
      <c r="J26" s="1394"/>
      <c r="K26" s="1395" t="s">
        <v>1490</v>
      </c>
      <c r="L26" s="1395" t="s">
        <v>1920</v>
      </c>
      <c r="M26" s="1395" t="s">
        <v>1634</v>
      </c>
      <c r="N26" s="1395" t="s">
        <v>1635</v>
      </c>
      <c r="O26" s="1395" t="s">
        <v>1491</v>
      </c>
      <c r="P26" s="1395" t="s">
        <v>1492</v>
      </c>
      <c r="Q26" s="1395" t="s">
        <v>1644</v>
      </c>
    </row>
    <row r="27" spans="1:17" ht="73.5" x14ac:dyDescent="0.4">
      <c r="A27" s="1393"/>
      <c r="B27" s="281" t="s">
        <v>1633</v>
      </c>
      <c r="C27" s="281"/>
      <c r="D27" s="281"/>
      <c r="E27" s="282" t="s">
        <v>53</v>
      </c>
      <c r="F27" s="10"/>
      <c r="G27" s="10"/>
      <c r="H27" s="11" t="s">
        <v>1496</v>
      </c>
      <c r="I27" s="11" t="s">
        <v>1497</v>
      </c>
      <c r="J27" s="11" t="s">
        <v>1498</v>
      </c>
      <c r="K27" s="1395"/>
      <c r="L27" s="1395"/>
      <c r="M27" s="1395"/>
      <c r="N27" s="1395"/>
      <c r="O27" s="1395"/>
      <c r="P27" s="1395"/>
      <c r="Q27" s="1396"/>
    </row>
    <row r="28" spans="1:17" ht="97.5" x14ac:dyDescent="0.4">
      <c r="A28" s="1393"/>
      <c r="B28" s="282" t="s">
        <v>1957</v>
      </c>
      <c r="C28" s="282"/>
      <c r="D28" s="282"/>
      <c r="E28" s="283"/>
      <c r="F28" s="12"/>
      <c r="G28" s="12"/>
      <c r="H28" s="13"/>
      <c r="I28" s="13"/>
      <c r="J28" s="13"/>
      <c r="K28" s="1395"/>
      <c r="L28" s="1395"/>
      <c r="M28" s="1395"/>
      <c r="N28" s="1395"/>
      <c r="O28" s="1395"/>
      <c r="P28" s="1395"/>
      <c r="Q28" s="1396"/>
    </row>
    <row r="29" spans="1:17" x14ac:dyDescent="0.4">
      <c r="A29" s="204">
        <v>1</v>
      </c>
      <c r="B29" s="6">
        <f>IF(AND(障害学生情報入力シート!$G29=$B$27,障害学生情報入力シート!$H29=$B$28,OR(障害学生情報入力シート!D29="入学者(新1年生)",障害学生情報入力シート!D29="在籍者")),1,0)</f>
        <v>0</v>
      </c>
      <c r="C29" s="6">
        <f>C28+B29</f>
        <v>0</v>
      </c>
      <c r="D29" s="6" t="str">
        <f t="shared" ref="D29" si="0">IFERROR(MATCH(ROW(1:1),C:C,0),"")</f>
        <v/>
      </c>
      <c r="E29" s="6">
        <f>IF(AND(障害学生情報入力シート!$G29=$E$27,ISBLANK(障害学生情報入力シート!$H29),OR(障害学生情報入力シート!D29="入学者(新1年生)",障害学生情報入力シート!D29="在籍者")),1,0)</f>
        <v>0</v>
      </c>
      <c r="F29" s="6">
        <f t="shared" ref="F29" si="1">F28+E29</f>
        <v>0</v>
      </c>
      <c r="G29" s="6" t="str">
        <f t="shared" ref="G29" si="2">IFERROR(MATCH(ROW(1:1),F:F,0),"")</f>
        <v/>
      </c>
      <c r="H29" s="7">
        <f>IF(障害学生情報入力シート!BD29="",0,IF(AND(障害学生情報入力シート!BC29=1,Q29=1,障害学生情報入力シート!D29&lt;&gt;"",障害学生情報入力シート!D29&lt;&gt;"在籍者"),1,0))</f>
        <v>0</v>
      </c>
      <c r="I29" s="7">
        <f t="shared" ref="I29" si="3">I28+H29</f>
        <v>0</v>
      </c>
      <c r="J29" s="7" t="str">
        <f t="shared" ref="J29" si="4">IFERROR(MATCH(ROW(1:1),I:I,0),"")</f>
        <v/>
      </c>
      <c r="K29" s="8">
        <f>IF(VALUE(障害学生情報入力シート!J29)=1,1,0)</f>
        <v>0</v>
      </c>
      <c r="L29" s="8">
        <f>IF(VALUE(障害学生情報入力シート!K29)=1,1,0)</f>
        <v>0</v>
      </c>
      <c r="M29" s="8">
        <f>SUM(障害学生情報入力シート!N29:Q29)+COUNTA(障害学生情報入力シート!R29)</f>
        <v>0</v>
      </c>
      <c r="N29" s="8">
        <f>SUM(障害学生情報入力シート!S29:V29)+COUNTA(障害学生情報入力シート!W29)</f>
        <v>0</v>
      </c>
      <c r="O29" s="8">
        <f>IF(SUM(障害学生情報入力シート!$X29:$BC29)&gt;0,1,0)</f>
        <v>0</v>
      </c>
      <c r="P29" s="8">
        <f>IF(障害学生情報入力シート!D29="入学者(新1年生)",1,0)</f>
        <v>0</v>
      </c>
      <c r="Q29" s="8">
        <f>IF(ISBLANK(障害学生情報入力シート!$G29),0,
IF(AND(障害学生情報入力シート!$G29="視覚障害",OR(障害学生情報入力シート!$H29="盲",障害学生情報入力シート!$H29="弱視",障害学生情報入力シート!$H29="その他の視覚障害")),1,0)+
IF(AND(障害学生情報入力シート!$G29="聴覚障害",OR(障害学生情報入力シート!$H29="聾",障害学生情報入力シート!$H29="難聴",障害学生情報入力シート!$H29="その他の聴覚障害")),1,0)+
IF(AND(障害学生情報入力シート!$G29="肢体不自由",OR(障害学生情報入力シート!$H29="上肢不自由",障害学生情報入力シート!$H29="下肢不自由",障害学生情報入力シート!$H29="上下肢不自由",障害学生情報入力シート!$H29="その他の肢体不自由")),1,0)+
IF(AND(障害学生情報入力シート!$G29="病弱",ISBLANK(障害学生情報入力シート!$H29)),1,0)+
IF(AND(障害学生情報入力シート!$G29="発達障害",OR(障害学生情報入力シート!$H29="自閉スペクトラム症",障害学生情報入力シート!$H29="注意欠如・多動症",障害学生情報入力シート!$H29="限局性学習症",障害学生情報入力シート!$H29="発達障害の重複",障害学生情報入力シート!$H29="その他の発達障害")),1,0)+
IF(AND(障害学生情報入力シート!$G29="精神障害",OR(障害学生情報入力シート!$H29="統合失調症等",障害学生情報入力シート!$H29="気分障害",障害学生情報入力シート!$H29="神経症性障害等",障害学生情報入力シート!$H29="摂食障害・睡眠障害等",障害学生情報入力シート!$H29="精神障害の重複",障害学生情報入力シート!$H29="その他の精神障害")),1,0)+
IF(AND(障害学生情報入力シート!$G29="知的障害",ISBLANK(障害学生情報入力シート!$H29)),1,0)+
IF(AND(障害学生情報入力シート!$G29="重複障害",OR(障害学生情報入力シート!$H29="身体障害の重複",障害学生情報入力シート!$H29="発達障害と精神障害の重複")),1,0)+
IF(AND(障害学生情報入力シート!$G29="その他の障害",ISBLANK(障害学生情報入力シート!$H29)),1,0)
)</f>
        <v>0</v>
      </c>
    </row>
    <row r="30" spans="1:17" x14ac:dyDescent="0.4">
      <c r="A30" s="204">
        <v>2</v>
      </c>
      <c r="B30" s="6">
        <f>IF(AND(障害学生情報入力シート!$G30=$B$27,障害学生情報入力シート!$H30=$B$28,OR(障害学生情報入力シート!D30="入学者(新1年生)",障害学生情報入力シート!D30="在籍者")),1,0)</f>
        <v>0</v>
      </c>
      <c r="C30" s="6">
        <f t="shared" ref="C30:C93" si="5">C29+B30</f>
        <v>0</v>
      </c>
      <c r="D30" s="6" t="str">
        <f t="shared" ref="D30:D93" si="6">IFERROR(MATCH(ROW(2:2),C:C,0),"")</f>
        <v/>
      </c>
      <c r="E30" s="6">
        <f>IF(AND(障害学生情報入力シート!$G30=$E$27,ISBLANK(障害学生情報入力シート!$H30),OR(障害学生情報入力シート!D30="入学者(新1年生)",障害学生情報入力シート!D30="在籍者")),1,0)</f>
        <v>0</v>
      </c>
      <c r="F30" s="6">
        <f t="shared" ref="F30:F93" si="7">F29+E30</f>
        <v>0</v>
      </c>
      <c r="G30" s="6" t="str">
        <f t="shared" ref="G30:G93" si="8">IFERROR(MATCH(ROW(2:2),F:F,0),"")</f>
        <v/>
      </c>
      <c r="H30" s="7">
        <f>IF(障害学生情報入力シート!BD30="",0,IF(AND(障害学生情報入力シート!BC30=1,Q30=1,障害学生情報入力シート!D30&lt;&gt;"",障害学生情報入力シート!D30&lt;&gt;"在籍者"),1,0))</f>
        <v>0</v>
      </c>
      <c r="I30" s="7">
        <f t="shared" ref="I30:I93" si="9">I29+H30</f>
        <v>0</v>
      </c>
      <c r="J30" s="7" t="str">
        <f t="shared" ref="J30:J93" si="10">IFERROR(MATCH(ROW(2:2),I:I,0),"")</f>
        <v/>
      </c>
      <c r="K30" s="8">
        <f>IF(VALUE(障害学生情報入力シート!J30)=1,1,0)</f>
        <v>0</v>
      </c>
      <c r="L30" s="8">
        <f>IF(VALUE(障害学生情報入力シート!K30)=1,1,0)</f>
        <v>0</v>
      </c>
      <c r="M30" s="8">
        <f>SUM(障害学生情報入力シート!N30:Q30)+COUNTA(障害学生情報入力シート!R30)</f>
        <v>0</v>
      </c>
      <c r="N30" s="8">
        <f>SUM(障害学生情報入力シート!S30:V30)+COUNTA(障害学生情報入力シート!W30)</f>
        <v>0</v>
      </c>
      <c r="O30" s="8">
        <f>IF(SUM(障害学生情報入力シート!$X30:$BC30)&gt;0,1,0)</f>
        <v>0</v>
      </c>
      <c r="P30" s="8">
        <f>IF(障害学生情報入力シート!D30="入学者(新1年生)",1,0)</f>
        <v>0</v>
      </c>
      <c r="Q30" s="8">
        <f>IF(ISBLANK(障害学生情報入力シート!$G30),0,
IF(AND(障害学生情報入力シート!$G30="視覚障害",OR(障害学生情報入力シート!$H30="盲",障害学生情報入力シート!$H30="弱視",障害学生情報入力シート!$H30="その他の視覚障害")),1,0)+
IF(AND(障害学生情報入力シート!$G30="聴覚障害",OR(障害学生情報入力シート!$H30="聾",障害学生情報入力シート!$H30="難聴",障害学生情報入力シート!$H30="その他の聴覚障害")),1,0)+
IF(AND(障害学生情報入力シート!$G30="肢体不自由",OR(障害学生情報入力シート!$H30="上肢不自由",障害学生情報入力シート!$H30="下肢不自由",障害学生情報入力シート!$H30="上下肢不自由",障害学生情報入力シート!$H30="その他の肢体不自由")),1,0)+
IF(AND(障害学生情報入力シート!$G30="病弱",ISBLANK(障害学生情報入力シート!$H30)),1,0)+
IF(AND(障害学生情報入力シート!$G30="発達障害",OR(障害学生情報入力シート!$H30="自閉スペクトラム症",障害学生情報入力シート!$H30="注意欠如・多動症",障害学生情報入力シート!$H30="限局性学習症",障害学生情報入力シート!$H30="発達障害の重複",障害学生情報入力シート!$H30="その他の発達障害")),1,0)+
IF(AND(障害学生情報入力シート!$G30="精神障害",OR(障害学生情報入力シート!$H30="統合失調症等",障害学生情報入力シート!$H30="気分障害",障害学生情報入力シート!$H30="神経症性障害等",障害学生情報入力シート!$H30="摂食障害・睡眠障害等",障害学生情報入力シート!$H30="精神障害の重複",障害学生情報入力シート!$H30="その他の精神障害")),1,0)+
IF(AND(障害学生情報入力シート!$G30="知的障害",ISBLANK(障害学生情報入力シート!$H30)),1,0)+
IF(AND(障害学生情報入力シート!$G30="重複障害",OR(障害学生情報入力シート!$H30="身体障害の重複",障害学生情報入力シート!$H30="発達障害と精神障害の重複")),1,0)+
IF(AND(障害学生情報入力シート!$G30="その他の障害",ISBLANK(障害学生情報入力シート!$H30)),1,0)
)</f>
        <v>0</v>
      </c>
    </row>
    <row r="31" spans="1:17" x14ac:dyDescent="0.4">
      <c r="A31" s="204">
        <v>3</v>
      </c>
      <c r="B31" s="6">
        <f>IF(AND(障害学生情報入力シート!$G31=$B$27,障害学生情報入力シート!$H31=$B$28,OR(障害学生情報入力シート!D31="入学者(新1年生)",障害学生情報入力シート!D31="在籍者")),1,0)</f>
        <v>0</v>
      </c>
      <c r="C31" s="6">
        <f t="shared" si="5"/>
        <v>0</v>
      </c>
      <c r="D31" s="6" t="str">
        <f t="shared" si="6"/>
        <v/>
      </c>
      <c r="E31" s="6">
        <f>IF(AND(障害学生情報入力シート!$G31=$E$27,ISBLANK(障害学生情報入力シート!$H31),OR(障害学生情報入力シート!D31="入学者(新1年生)",障害学生情報入力シート!D31="在籍者")),1,0)</f>
        <v>0</v>
      </c>
      <c r="F31" s="6">
        <f t="shared" si="7"/>
        <v>0</v>
      </c>
      <c r="G31" s="6" t="str">
        <f t="shared" si="8"/>
        <v/>
      </c>
      <c r="H31" s="7">
        <f>IF(障害学生情報入力シート!BD31="",0,IF(AND(障害学生情報入力シート!BC31=1,Q31=1,障害学生情報入力シート!D31&lt;&gt;"",障害学生情報入力シート!D31&lt;&gt;"在籍者"),1,0))</f>
        <v>0</v>
      </c>
      <c r="I31" s="7">
        <f t="shared" si="9"/>
        <v>0</v>
      </c>
      <c r="J31" s="7" t="str">
        <f t="shared" si="10"/>
        <v/>
      </c>
      <c r="K31" s="8">
        <f>IF(VALUE(障害学生情報入力シート!J31)=1,1,0)</f>
        <v>0</v>
      </c>
      <c r="L31" s="8">
        <f>IF(VALUE(障害学生情報入力シート!K31)=1,1,0)</f>
        <v>0</v>
      </c>
      <c r="M31" s="8">
        <f>SUM(障害学生情報入力シート!N31:Q31)+COUNTA(障害学生情報入力シート!R31)</f>
        <v>0</v>
      </c>
      <c r="N31" s="8">
        <f>SUM(障害学生情報入力シート!S31:V31)+COUNTA(障害学生情報入力シート!W31)</f>
        <v>0</v>
      </c>
      <c r="O31" s="8">
        <f>IF(SUM(障害学生情報入力シート!$X31:$BC31)&gt;0,1,0)</f>
        <v>0</v>
      </c>
      <c r="P31" s="8">
        <f>IF(障害学生情報入力シート!D31="入学者(新1年生)",1,0)</f>
        <v>0</v>
      </c>
      <c r="Q31" s="8">
        <f>IF(ISBLANK(障害学生情報入力シート!$G31),0,
IF(AND(障害学生情報入力シート!$G31="視覚障害",OR(障害学生情報入力シート!$H31="盲",障害学生情報入力シート!$H31="弱視",障害学生情報入力シート!$H31="その他の視覚障害")),1,0)+
IF(AND(障害学生情報入力シート!$G31="聴覚障害",OR(障害学生情報入力シート!$H31="聾",障害学生情報入力シート!$H31="難聴",障害学生情報入力シート!$H31="その他の聴覚障害")),1,0)+
IF(AND(障害学生情報入力シート!$G31="肢体不自由",OR(障害学生情報入力シート!$H31="上肢不自由",障害学生情報入力シート!$H31="下肢不自由",障害学生情報入力シート!$H31="上下肢不自由",障害学生情報入力シート!$H31="その他の肢体不自由")),1,0)+
IF(AND(障害学生情報入力シート!$G31="病弱",ISBLANK(障害学生情報入力シート!$H31)),1,0)+
IF(AND(障害学生情報入力シート!$G31="発達障害",OR(障害学生情報入力シート!$H31="自閉スペクトラム症",障害学生情報入力シート!$H31="注意欠如・多動症",障害学生情報入力シート!$H31="限局性学習症",障害学生情報入力シート!$H31="発達障害の重複",障害学生情報入力シート!$H31="その他の発達障害")),1,0)+
IF(AND(障害学生情報入力シート!$G31="精神障害",OR(障害学生情報入力シート!$H31="統合失調症等",障害学生情報入力シート!$H31="気分障害",障害学生情報入力シート!$H31="神経症性障害等",障害学生情報入力シート!$H31="摂食障害・睡眠障害等",障害学生情報入力シート!$H31="精神障害の重複",障害学生情報入力シート!$H31="その他の精神障害")),1,0)+
IF(AND(障害学生情報入力シート!$G31="知的障害",ISBLANK(障害学生情報入力シート!$H31)),1,0)+
IF(AND(障害学生情報入力シート!$G31="重複障害",OR(障害学生情報入力シート!$H31="身体障害の重複",障害学生情報入力シート!$H31="発達障害と精神障害の重複")),1,0)+
IF(AND(障害学生情報入力シート!$G31="その他の障害",ISBLANK(障害学生情報入力シート!$H31)),1,0)
)</f>
        <v>0</v>
      </c>
    </row>
    <row r="32" spans="1:17" x14ac:dyDescent="0.4">
      <c r="A32" s="204">
        <v>4</v>
      </c>
      <c r="B32" s="6">
        <f>IF(AND(障害学生情報入力シート!$G32=$B$27,障害学生情報入力シート!$H32=$B$28,OR(障害学生情報入力シート!D32="入学者(新1年生)",障害学生情報入力シート!D32="在籍者")),1,0)</f>
        <v>0</v>
      </c>
      <c r="C32" s="6">
        <f t="shared" si="5"/>
        <v>0</v>
      </c>
      <c r="D32" s="6" t="str">
        <f t="shared" si="6"/>
        <v/>
      </c>
      <c r="E32" s="6">
        <f>IF(AND(障害学生情報入力シート!$G32=$E$27,ISBLANK(障害学生情報入力シート!$H32),OR(障害学生情報入力シート!D32="入学者(新1年生)",障害学生情報入力シート!D32="在籍者")),1,0)</f>
        <v>0</v>
      </c>
      <c r="F32" s="6">
        <f t="shared" si="7"/>
        <v>0</v>
      </c>
      <c r="G32" s="6" t="str">
        <f t="shared" si="8"/>
        <v/>
      </c>
      <c r="H32" s="7">
        <f>IF(障害学生情報入力シート!BD32="",0,IF(AND(障害学生情報入力シート!BC32=1,Q32=1,障害学生情報入力シート!D32&lt;&gt;"",障害学生情報入力シート!D32&lt;&gt;"在籍者"),1,0))</f>
        <v>0</v>
      </c>
      <c r="I32" s="7">
        <f t="shared" si="9"/>
        <v>0</v>
      </c>
      <c r="J32" s="7" t="str">
        <f t="shared" si="10"/>
        <v/>
      </c>
      <c r="K32" s="8">
        <f>IF(VALUE(障害学生情報入力シート!J32)=1,1,0)</f>
        <v>0</v>
      </c>
      <c r="L32" s="8">
        <f>IF(VALUE(障害学生情報入力シート!K32)=1,1,0)</f>
        <v>0</v>
      </c>
      <c r="M32" s="8">
        <f>SUM(障害学生情報入力シート!N32:Q32)+COUNTA(障害学生情報入力シート!R32)</f>
        <v>0</v>
      </c>
      <c r="N32" s="8">
        <f>SUM(障害学生情報入力シート!S32:V32)+COUNTA(障害学生情報入力シート!W32)</f>
        <v>0</v>
      </c>
      <c r="O32" s="8">
        <f>IF(SUM(障害学生情報入力シート!$X32:$BC32)&gt;0,1,0)</f>
        <v>0</v>
      </c>
      <c r="P32" s="8">
        <f>IF(障害学生情報入力シート!D32="入学者(新1年生)",1,0)</f>
        <v>0</v>
      </c>
      <c r="Q32" s="8">
        <f>IF(ISBLANK(障害学生情報入力シート!$G32),0,
IF(AND(障害学生情報入力シート!$G32="視覚障害",OR(障害学生情報入力シート!$H32="盲",障害学生情報入力シート!$H32="弱視",障害学生情報入力シート!$H32="その他の視覚障害")),1,0)+
IF(AND(障害学生情報入力シート!$G32="聴覚障害",OR(障害学生情報入力シート!$H32="聾",障害学生情報入力シート!$H32="難聴",障害学生情報入力シート!$H32="その他の聴覚障害")),1,0)+
IF(AND(障害学生情報入力シート!$G32="肢体不自由",OR(障害学生情報入力シート!$H32="上肢不自由",障害学生情報入力シート!$H32="下肢不自由",障害学生情報入力シート!$H32="上下肢不自由",障害学生情報入力シート!$H32="その他の肢体不自由")),1,0)+
IF(AND(障害学生情報入力シート!$G32="病弱",ISBLANK(障害学生情報入力シート!$H32)),1,0)+
IF(AND(障害学生情報入力シート!$G32="発達障害",OR(障害学生情報入力シート!$H32="自閉スペクトラム症",障害学生情報入力シート!$H32="注意欠如・多動症",障害学生情報入力シート!$H32="限局性学習症",障害学生情報入力シート!$H32="発達障害の重複",障害学生情報入力シート!$H32="その他の発達障害")),1,0)+
IF(AND(障害学生情報入力シート!$G32="精神障害",OR(障害学生情報入力シート!$H32="統合失調症等",障害学生情報入力シート!$H32="気分障害",障害学生情報入力シート!$H32="神経症性障害等",障害学生情報入力シート!$H32="摂食障害・睡眠障害等",障害学生情報入力シート!$H32="精神障害の重複",障害学生情報入力シート!$H32="その他の精神障害")),1,0)+
IF(AND(障害学生情報入力シート!$G32="知的障害",ISBLANK(障害学生情報入力シート!$H32)),1,0)+
IF(AND(障害学生情報入力シート!$G32="重複障害",OR(障害学生情報入力シート!$H32="身体障害の重複",障害学生情報入力シート!$H32="発達障害と精神障害の重複")),1,0)+
IF(AND(障害学生情報入力シート!$G32="その他の障害",ISBLANK(障害学生情報入力シート!$H32)),1,0)
)</f>
        <v>0</v>
      </c>
    </row>
    <row r="33" spans="1:17" x14ac:dyDescent="0.4">
      <c r="A33" s="204">
        <v>5</v>
      </c>
      <c r="B33" s="6">
        <f>IF(AND(障害学生情報入力シート!$G33=$B$27,障害学生情報入力シート!$H33=$B$28,OR(障害学生情報入力シート!D33="入学者(新1年生)",障害学生情報入力シート!D33="在籍者")),1,0)</f>
        <v>0</v>
      </c>
      <c r="C33" s="6">
        <f t="shared" si="5"/>
        <v>0</v>
      </c>
      <c r="D33" s="6" t="str">
        <f t="shared" si="6"/>
        <v/>
      </c>
      <c r="E33" s="6">
        <f>IF(AND(障害学生情報入力シート!$G33=$E$27,ISBLANK(障害学生情報入力シート!$H33),OR(障害学生情報入力シート!D33="入学者(新1年生)",障害学生情報入力シート!D33="在籍者")),1,0)</f>
        <v>0</v>
      </c>
      <c r="F33" s="6">
        <f t="shared" si="7"/>
        <v>0</v>
      </c>
      <c r="G33" s="6" t="str">
        <f t="shared" si="8"/>
        <v/>
      </c>
      <c r="H33" s="7">
        <f>IF(障害学生情報入力シート!BD33="",0,IF(AND(障害学生情報入力シート!BC33=1,Q33=1,障害学生情報入力シート!D33&lt;&gt;"",障害学生情報入力シート!D33&lt;&gt;"在籍者"),1,0))</f>
        <v>0</v>
      </c>
      <c r="I33" s="7">
        <f t="shared" si="9"/>
        <v>0</v>
      </c>
      <c r="J33" s="7" t="str">
        <f t="shared" si="10"/>
        <v/>
      </c>
      <c r="K33" s="8">
        <f>IF(VALUE(障害学生情報入力シート!J33)=1,1,0)</f>
        <v>0</v>
      </c>
      <c r="L33" s="8">
        <f>IF(VALUE(障害学生情報入力シート!K33)=1,1,0)</f>
        <v>0</v>
      </c>
      <c r="M33" s="8">
        <f>SUM(障害学生情報入力シート!N33:Q33)+COUNTA(障害学生情報入力シート!R33)</f>
        <v>0</v>
      </c>
      <c r="N33" s="8">
        <f>SUM(障害学生情報入力シート!S33:V33)+COUNTA(障害学生情報入力シート!W33)</f>
        <v>0</v>
      </c>
      <c r="O33" s="8">
        <f>IF(SUM(障害学生情報入力シート!$X33:$BC33)&gt;0,1,0)</f>
        <v>0</v>
      </c>
      <c r="P33" s="8">
        <f>IF(障害学生情報入力シート!D33="入学者(新1年生)",1,0)</f>
        <v>0</v>
      </c>
      <c r="Q33" s="8">
        <f>IF(ISBLANK(障害学生情報入力シート!$G33),0,
IF(AND(障害学生情報入力シート!$G33="視覚障害",OR(障害学生情報入力シート!$H33="盲",障害学生情報入力シート!$H33="弱視",障害学生情報入力シート!$H33="その他の視覚障害")),1,0)+
IF(AND(障害学生情報入力シート!$G33="聴覚障害",OR(障害学生情報入力シート!$H33="聾",障害学生情報入力シート!$H33="難聴",障害学生情報入力シート!$H33="その他の聴覚障害")),1,0)+
IF(AND(障害学生情報入力シート!$G33="肢体不自由",OR(障害学生情報入力シート!$H33="上肢不自由",障害学生情報入力シート!$H33="下肢不自由",障害学生情報入力シート!$H33="上下肢不自由",障害学生情報入力シート!$H33="その他の肢体不自由")),1,0)+
IF(AND(障害学生情報入力シート!$G33="病弱",ISBLANK(障害学生情報入力シート!$H33)),1,0)+
IF(AND(障害学生情報入力シート!$G33="発達障害",OR(障害学生情報入力シート!$H33="自閉スペクトラム症",障害学生情報入力シート!$H33="注意欠如・多動症",障害学生情報入力シート!$H33="限局性学習症",障害学生情報入力シート!$H33="発達障害の重複",障害学生情報入力シート!$H33="その他の発達障害")),1,0)+
IF(AND(障害学生情報入力シート!$G33="精神障害",OR(障害学生情報入力シート!$H33="統合失調症等",障害学生情報入力シート!$H33="気分障害",障害学生情報入力シート!$H33="神経症性障害等",障害学生情報入力シート!$H33="摂食障害・睡眠障害等",障害学生情報入力シート!$H33="精神障害の重複",障害学生情報入力シート!$H33="その他の精神障害")),1,0)+
IF(AND(障害学生情報入力シート!$G33="知的障害",ISBLANK(障害学生情報入力シート!$H33)),1,0)+
IF(AND(障害学生情報入力シート!$G33="重複障害",OR(障害学生情報入力シート!$H33="身体障害の重複",障害学生情報入力シート!$H33="発達障害と精神障害の重複")),1,0)+
IF(AND(障害学生情報入力シート!$G33="その他の障害",ISBLANK(障害学生情報入力シート!$H33)),1,0)
)</f>
        <v>0</v>
      </c>
    </row>
    <row r="34" spans="1:17" x14ac:dyDescent="0.4">
      <c r="A34" s="204">
        <v>6</v>
      </c>
      <c r="B34" s="6">
        <f>IF(AND(障害学生情報入力シート!$G34=$B$27,障害学生情報入力シート!$H34=$B$28,OR(障害学生情報入力シート!D34="入学者(新1年生)",障害学生情報入力シート!D34="在籍者")),1,0)</f>
        <v>0</v>
      </c>
      <c r="C34" s="6">
        <f t="shared" si="5"/>
        <v>0</v>
      </c>
      <c r="D34" s="6" t="str">
        <f t="shared" si="6"/>
        <v/>
      </c>
      <c r="E34" s="6">
        <f>IF(AND(障害学生情報入力シート!$G34=$E$27,ISBLANK(障害学生情報入力シート!$H34),OR(障害学生情報入力シート!D34="入学者(新1年生)",障害学生情報入力シート!D34="在籍者")),1,0)</f>
        <v>0</v>
      </c>
      <c r="F34" s="6">
        <f t="shared" si="7"/>
        <v>0</v>
      </c>
      <c r="G34" s="6" t="str">
        <f t="shared" si="8"/>
        <v/>
      </c>
      <c r="H34" s="7">
        <f>IF(障害学生情報入力シート!BD34="",0,IF(AND(障害学生情報入力シート!BC34=1,Q34=1,障害学生情報入力シート!D34&lt;&gt;"",障害学生情報入力シート!D34&lt;&gt;"在籍者"),1,0))</f>
        <v>0</v>
      </c>
      <c r="I34" s="7">
        <f t="shared" si="9"/>
        <v>0</v>
      </c>
      <c r="J34" s="7" t="str">
        <f t="shared" si="10"/>
        <v/>
      </c>
      <c r="K34" s="8">
        <f>IF(VALUE(障害学生情報入力シート!J34)=1,1,0)</f>
        <v>0</v>
      </c>
      <c r="L34" s="8">
        <f>IF(VALUE(障害学生情報入力シート!K34)=1,1,0)</f>
        <v>0</v>
      </c>
      <c r="M34" s="8">
        <f>SUM(障害学生情報入力シート!N34:Q34)+COUNTA(障害学生情報入力シート!R34)</f>
        <v>0</v>
      </c>
      <c r="N34" s="8">
        <f>SUM(障害学生情報入力シート!S34:V34)+COUNTA(障害学生情報入力シート!W34)</f>
        <v>0</v>
      </c>
      <c r="O34" s="8">
        <f>IF(SUM(障害学生情報入力シート!$X34:$BC34)&gt;0,1,0)</f>
        <v>0</v>
      </c>
      <c r="P34" s="8">
        <f>IF(障害学生情報入力シート!D34="入学者(新1年生)",1,0)</f>
        <v>0</v>
      </c>
      <c r="Q34" s="8">
        <f>IF(ISBLANK(障害学生情報入力シート!$G34),0,
IF(AND(障害学生情報入力シート!$G34="視覚障害",OR(障害学生情報入力シート!$H34="盲",障害学生情報入力シート!$H34="弱視",障害学生情報入力シート!$H34="その他の視覚障害")),1,0)+
IF(AND(障害学生情報入力シート!$G34="聴覚障害",OR(障害学生情報入力シート!$H34="聾",障害学生情報入力シート!$H34="難聴",障害学生情報入力シート!$H34="その他の聴覚障害")),1,0)+
IF(AND(障害学生情報入力シート!$G34="肢体不自由",OR(障害学生情報入力シート!$H34="上肢不自由",障害学生情報入力シート!$H34="下肢不自由",障害学生情報入力シート!$H34="上下肢不自由",障害学生情報入力シート!$H34="その他の肢体不自由")),1,0)+
IF(AND(障害学生情報入力シート!$G34="病弱",ISBLANK(障害学生情報入力シート!$H34)),1,0)+
IF(AND(障害学生情報入力シート!$G34="発達障害",OR(障害学生情報入力シート!$H34="自閉スペクトラム症",障害学生情報入力シート!$H34="注意欠如・多動症",障害学生情報入力シート!$H34="限局性学習症",障害学生情報入力シート!$H34="発達障害の重複",障害学生情報入力シート!$H34="その他の発達障害")),1,0)+
IF(AND(障害学生情報入力シート!$G34="精神障害",OR(障害学生情報入力シート!$H34="統合失調症等",障害学生情報入力シート!$H34="気分障害",障害学生情報入力シート!$H34="神経症性障害等",障害学生情報入力シート!$H34="摂食障害・睡眠障害等",障害学生情報入力シート!$H34="精神障害の重複",障害学生情報入力シート!$H34="その他の精神障害")),1,0)+
IF(AND(障害学生情報入力シート!$G34="知的障害",ISBLANK(障害学生情報入力シート!$H34)),1,0)+
IF(AND(障害学生情報入力シート!$G34="重複障害",OR(障害学生情報入力シート!$H34="身体障害の重複",障害学生情報入力シート!$H34="発達障害と精神障害の重複")),1,0)+
IF(AND(障害学生情報入力シート!$G34="その他の障害",ISBLANK(障害学生情報入力シート!$H34)),1,0)
)</f>
        <v>0</v>
      </c>
    </row>
    <row r="35" spans="1:17" x14ac:dyDescent="0.4">
      <c r="A35" s="204">
        <v>7</v>
      </c>
      <c r="B35" s="6">
        <f>IF(AND(障害学生情報入力シート!$G35=$B$27,障害学生情報入力シート!$H35=$B$28,OR(障害学生情報入力シート!D35="入学者(新1年生)",障害学生情報入力シート!D35="在籍者")),1,0)</f>
        <v>0</v>
      </c>
      <c r="C35" s="6">
        <f t="shared" si="5"/>
        <v>0</v>
      </c>
      <c r="D35" s="6" t="str">
        <f t="shared" si="6"/>
        <v/>
      </c>
      <c r="E35" s="6">
        <f>IF(AND(障害学生情報入力シート!$G35=$E$27,ISBLANK(障害学生情報入力シート!$H35),OR(障害学生情報入力シート!D35="入学者(新1年生)",障害学生情報入力シート!D35="在籍者")),1,0)</f>
        <v>0</v>
      </c>
      <c r="F35" s="6">
        <f t="shared" si="7"/>
        <v>0</v>
      </c>
      <c r="G35" s="6" t="str">
        <f t="shared" si="8"/>
        <v/>
      </c>
      <c r="H35" s="7">
        <f>IF(障害学生情報入力シート!BD35="",0,IF(AND(障害学生情報入力シート!BC35=1,Q35=1,障害学生情報入力シート!D35&lt;&gt;"",障害学生情報入力シート!D35&lt;&gt;"在籍者"),1,0))</f>
        <v>0</v>
      </c>
      <c r="I35" s="7">
        <f t="shared" si="9"/>
        <v>0</v>
      </c>
      <c r="J35" s="7" t="str">
        <f t="shared" si="10"/>
        <v/>
      </c>
      <c r="K35" s="8">
        <f>IF(VALUE(障害学生情報入力シート!J35)=1,1,0)</f>
        <v>0</v>
      </c>
      <c r="L35" s="8">
        <f>IF(VALUE(障害学生情報入力シート!K35)=1,1,0)</f>
        <v>0</v>
      </c>
      <c r="M35" s="8">
        <f>SUM(障害学生情報入力シート!N35:Q35)+COUNTA(障害学生情報入力シート!R35)</f>
        <v>0</v>
      </c>
      <c r="N35" s="8">
        <f>SUM(障害学生情報入力シート!S35:V35)+COUNTA(障害学生情報入力シート!W35)</f>
        <v>0</v>
      </c>
      <c r="O35" s="8">
        <f>IF(SUM(障害学生情報入力シート!$X35:$BC35)&gt;0,1,0)</f>
        <v>0</v>
      </c>
      <c r="P35" s="8">
        <f>IF(障害学生情報入力シート!D35="入学者(新1年生)",1,0)</f>
        <v>0</v>
      </c>
      <c r="Q35" s="8">
        <f>IF(ISBLANK(障害学生情報入力シート!$G35),0,
IF(AND(障害学生情報入力シート!$G35="視覚障害",OR(障害学生情報入力シート!$H35="盲",障害学生情報入力シート!$H35="弱視",障害学生情報入力シート!$H35="その他の視覚障害")),1,0)+
IF(AND(障害学生情報入力シート!$G35="聴覚障害",OR(障害学生情報入力シート!$H35="聾",障害学生情報入力シート!$H35="難聴",障害学生情報入力シート!$H35="その他の聴覚障害")),1,0)+
IF(AND(障害学生情報入力シート!$G35="肢体不自由",OR(障害学生情報入力シート!$H35="上肢不自由",障害学生情報入力シート!$H35="下肢不自由",障害学生情報入力シート!$H35="上下肢不自由",障害学生情報入力シート!$H35="その他の肢体不自由")),1,0)+
IF(AND(障害学生情報入力シート!$G35="病弱",ISBLANK(障害学生情報入力シート!$H35)),1,0)+
IF(AND(障害学生情報入力シート!$G35="発達障害",OR(障害学生情報入力シート!$H35="自閉スペクトラム症",障害学生情報入力シート!$H35="注意欠如・多動症",障害学生情報入力シート!$H35="限局性学習症",障害学生情報入力シート!$H35="発達障害の重複",障害学生情報入力シート!$H35="その他の発達障害")),1,0)+
IF(AND(障害学生情報入力シート!$G35="精神障害",OR(障害学生情報入力シート!$H35="統合失調症等",障害学生情報入力シート!$H35="気分障害",障害学生情報入力シート!$H35="神経症性障害等",障害学生情報入力シート!$H35="摂食障害・睡眠障害等",障害学生情報入力シート!$H35="精神障害の重複",障害学生情報入力シート!$H35="その他の精神障害")),1,0)+
IF(AND(障害学生情報入力シート!$G35="知的障害",ISBLANK(障害学生情報入力シート!$H35)),1,0)+
IF(AND(障害学生情報入力シート!$G35="重複障害",OR(障害学生情報入力シート!$H35="身体障害の重複",障害学生情報入力シート!$H35="発達障害と精神障害の重複")),1,0)+
IF(AND(障害学生情報入力シート!$G35="その他の障害",ISBLANK(障害学生情報入力シート!$H35)),1,0)
)</f>
        <v>0</v>
      </c>
    </row>
    <row r="36" spans="1:17" x14ac:dyDescent="0.4">
      <c r="A36" s="204">
        <v>8</v>
      </c>
      <c r="B36" s="6">
        <f>IF(AND(障害学生情報入力シート!$G36=$B$27,障害学生情報入力シート!$H36=$B$28,OR(障害学生情報入力シート!D36="入学者(新1年生)",障害学生情報入力シート!D36="在籍者")),1,0)</f>
        <v>0</v>
      </c>
      <c r="C36" s="6">
        <f t="shared" si="5"/>
        <v>0</v>
      </c>
      <c r="D36" s="6" t="str">
        <f t="shared" si="6"/>
        <v/>
      </c>
      <c r="E36" s="6">
        <f>IF(AND(障害学生情報入力シート!$G36=$E$27,ISBLANK(障害学生情報入力シート!$H36),OR(障害学生情報入力シート!D36="入学者(新1年生)",障害学生情報入力シート!D36="在籍者")),1,0)</f>
        <v>0</v>
      </c>
      <c r="F36" s="6">
        <f t="shared" si="7"/>
        <v>0</v>
      </c>
      <c r="G36" s="6" t="str">
        <f t="shared" si="8"/>
        <v/>
      </c>
      <c r="H36" s="7">
        <f>IF(障害学生情報入力シート!BD36="",0,IF(AND(障害学生情報入力シート!BC36=1,Q36=1,障害学生情報入力シート!D36&lt;&gt;"",障害学生情報入力シート!D36&lt;&gt;"在籍者"),1,0))</f>
        <v>0</v>
      </c>
      <c r="I36" s="7">
        <f t="shared" si="9"/>
        <v>0</v>
      </c>
      <c r="J36" s="7" t="str">
        <f t="shared" si="10"/>
        <v/>
      </c>
      <c r="K36" s="8">
        <f>IF(VALUE(障害学生情報入力シート!J36)=1,1,0)</f>
        <v>0</v>
      </c>
      <c r="L36" s="8">
        <f>IF(VALUE(障害学生情報入力シート!K36)=1,1,0)</f>
        <v>0</v>
      </c>
      <c r="M36" s="8">
        <f>SUM(障害学生情報入力シート!N36:Q36)+COUNTA(障害学生情報入力シート!R36)</f>
        <v>0</v>
      </c>
      <c r="N36" s="8">
        <f>SUM(障害学生情報入力シート!S36:V36)+COUNTA(障害学生情報入力シート!W36)</f>
        <v>0</v>
      </c>
      <c r="O36" s="8">
        <f>IF(SUM(障害学生情報入力シート!$X36:$BC36)&gt;0,1,0)</f>
        <v>0</v>
      </c>
      <c r="P36" s="8">
        <f>IF(障害学生情報入力シート!D36="入学者(新1年生)",1,0)</f>
        <v>0</v>
      </c>
      <c r="Q36" s="8">
        <f>IF(ISBLANK(障害学生情報入力シート!$G36),0,
IF(AND(障害学生情報入力シート!$G36="視覚障害",OR(障害学生情報入力シート!$H36="盲",障害学生情報入力シート!$H36="弱視",障害学生情報入力シート!$H36="その他の視覚障害")),1,0)+
IF(AND(障害学生情報入力シート!$G36="聴覚障害",OR(障害学生情報入力シート!$H36="聾",障害学生情報入力シート!$H36="難聴",障害学生情報入力シート!$H36="その他の聴覚障害")),1,0)+
IF(AND(障害学生情報入力シート!$G36="肢体不自由",OR(障害学生情報入力シート!$H36="上肢不自由",障害学生情報入力シート!$H36="下肢不自由",障害学生情報入力シート!$H36="上下肢不自由",障害学生情報入力シート!$H36="その他の肢体不自由")),1,0)+
IF(AND(障害学生情報入力シート!$G36="病弱",ISBLANK(障害学生情報入力シート!$H36)),1,0)+
IF(AND(障害学生情報入力シート!$G36="発達障害",OR(障害学生情報入力シート!$H36="自閉スペクトラム症",障害学生情報入力シート!$H36="注意欠如・多動症",障害学生情報入力シート!$H36="限局性学習症",障害学生情報入力シート!$H36="発達障害の重複",障害学生情報入力シート!$H36="その他の発達障害")),1,0)+
IF(AND(障害学生情報入力シート!$G36="精神障害",OR(障害学生情報入力シート!$H36="統合失調症等",障害学生情報入力シート!$H36="気分障害",障害学生情報入力シート!$H36="神経症性障害等",障害学生情報入力シート!$H36="摂食障害・睡眠障害等",障害学生情報入力シート!$H36="精神障害の重複",障害学生情報入力シート!$H36="その他の精神障害")),1,0)+
IF(AND(障害学生情報入力シート!$G36="知的障害",ISBLANK(障害学生情報入力シート!$H36)),1,0)+
IF(AND(障害学生情報入力シート!$G36="重複障害",OR(障害学生情報入力シート!$H36="身体障害の重複",障害学生情報入力シート!$H36="発達障害と精神障害の重複")),1,0)+
IF(AND(障害学生情報入力シート!$G36="その他の障害",ISBLANK(障害学生情報入力シート!$H36)),1,0)
)</f>
        <v>0</v>
      </c>
    </row>
    <row r="37" spans="1:17" x14ac:dyDescent="0.4">
      <c r="A37" s="204">
        <v>9</v>
      </c>
      <c r="B37" s="6">
        <f>IF(AND(障害学生情報入力シート!$G37=$B$27,障害学生情報入力シート!$H37=$B$28,OR(障害学生情報入力シート!D37="入学者(新1年生)",障害学生情報入力シート!D37="在籍者")),1,0)</f>
        <v>0</v>
      </c>
      <c r="C37" s="6">
        <f t="shared" si="5"/>
        <v>0</v>
      </c>
      <c r="D37" s="6" t="str">
        <f t="shared" si="6"/>
        <v/>
      </c>
      <c r="E37" s="6">
        <f>IF(AND(障害学生情報入力シート!$G37=$E$27,ISBLANK(障害学生情報入力シート!$H37),OR(障害学生情報入力シート!D37="入学者(新1年生)",障害学生情報入力シート!D37="在籍者")),1,0)</f>
        <v>0</v>
      </c>
      <c r="F37" s="6">
        <f t="shared" si="7"/>
        <v>0</v>
      </c>
      <c r="G37" s="6" t="str">
        <f t="shared" si="8"/>
        <v/>
      </c>
      <c r="H37" s="7">
        <f>IF(障害学生情報入力シート!BD37="",0,IF(AND(障害学生情報入力シート!BC37=1,Q37=1,障害学生情報入力シート!D37&lt;&gt;"",障害学生情報入力シート!D37&lt;&gt;"在籍者"),1,0))</f>
        <v>0</v>
      </c>
      <c r="I37" s="7">
        <f t="shared" si="9"/>
        <v>0</v>
      </c>
      <c r="J37" s="7" t="str">
        <f t="shared" si="10"/>
        <v/>
      </c>
      <c r="K37" s="8">
        <f>IF(VALUE(障害学生情報入力シート!J37)=1,1,0)</f>
        <v>0</v>
      </c>
      <c r="L37" s="8">
        <f>IF(VALUE(障害学生情報入力シート!K37)=1,1,0)</f>
        <v>0</v>
      </c>
      <c r="M37" s="8">
        <f>SUM(障害学生情報入力シート!N37:Q37)+COUNTA(障害学生情報入力シート!R37)</f>
        <v>0</v>
      </c>
      <c r="N37" s="8">
        <f>SUM(障害学生情報入力シート!S37:V37)+COUNTA(障害学生情報入力シート!W37)</f>
        <v>0</v>
      </c>
      <c r="O37" s="8">
        <f>IF(SUM(障害学生情報入力シート!$X37:$BC37)&gt;0,1,0)</f>
        <v>0</v>
      </c>
      <c r="P37" s="8">
        <f>IF(障害学生情報入力シート!D37="入学者(新1年生)",1,0)</f>
        <v>0</v>
      </c>
      <c r="Q37" s="8">
        <f>IF(ISBLANK(障害学生情報入力シート!$G37),0,
IF(AND(障害学生情報入力シート!$G37="視覚障害",OR(障害学生情報入力シート!$H37="盲",障害学生情報入力シート!$H37="弱視",障害学生情報入力シート!$H37="その他の視覚障害")),1,0)+
IF(AND(障害学生情報入力シート!$G37="聴覚障害",OR(障害学生情報入力シート!$H37="聾",障害学生情報入力シート!$H37="難聴",障害学生情報入力シート!$H37="その他の聴覚障害")),1,0)+
IF(AND(障害学生情報入力シート!$G37="肢体不自由",OR(障害学生情報入力シート!$H37="上肢不自由",障害学生情報入力シート!$H37="下肢不自由",障害学生情報入力シート!$H37="上下肢不自由",障害学生情報入力シート!$H37="その他の肢体不自由")),1,0)+
IF(AND(障害学生情報入力シート!$G37="病弱",ISBLANK(障害学生情報入力シート!$H37)),1,0)+
IF(AND(障害学生情報入力シート!$G37="発達障害",OR(障害学生情報入力シート!$H37="自閉スペクトラム症",障害学生情報入力シート!$H37="注意欠如・多動症",障害学生情報入力シート!$H37="限局性学習症",障害学生情報入力シート!$H37="発達障害の重複",障害学生情報入力シート!$H37="その他の発達障害")),1,0)+
IF(AND(障害学生情報入力シート!$G37="精神障害",OR(障害学生情報入力シート!$H37="統合失調症等",障害学生情報入力シート!$H37="気分障害",障害学生情報入力シート!$H37="神経症性障害等",障害学生情報入力シート!$H37="摂食障害・睡眠障害等",障害学生情報入力シート!$H37="精神障害の重複",障害学生情報入力シート!$H37="その他の精神障害")),1,0)+
IF(AND(障害学生情報入力シート!$G37="知的障害",ISBLANK(障害学生情報入力シート!$H37)),1,0)+
IF(AND(障害学生情報入力シート!$G37="重複障害",OR(障害学生情報入力シート!$H37="身体障害の重複",障害学生情報入力シート!$H37="発達障害と精神障害の重複")),1,0)+
IF(AND(障害学生情報入力シート!$G37="その他の障害",ISBLANK(障害学生情報入力シート!$H37)),1,0)
)</f>
        <v>0</v>
      </c>
    </row>
    <row r="38" spans="1:17" x14ac:dyDescent="0.4">
      <c r="A38" s="204">
        <v>10</v>
      </c>
      <c r="B38" s="6">
        <f>IF(AND(障害学生情報入力シート!$G38=$B$27,障害学生情報入力シート!$H38=$B$28,OR(障害学生情報入力シート!D38="入学者(新1年生)",障害学生情報入力シート!D38="在籍者")),1,0)</f>
        <v>0</v>
      </c>
      <c r="C38" s="6">
        <f t="shared" si="5"/>
        <v>0</v>
      </c>
      <c r="D38" s="6" t="str">
        <f t="shared" si="6"/>
        <v/>
      </c>
      <c r="E38" s="6">
        <f>IF(AND(障害学生情報入力シート!$G38=$E$27,ISBLANK(障害学生情報入力シート!$H38),OR(障害学生情報入力シート!D38="入学者(新1年生)",障害学生情報入力シート!D38="在籍者")),1,0)</f>
        <v>0</v>
      </c>
      <c r="F38" s="6">
        <f t="shared" si="7"/>
        <v>0</v>
      </c>
      <c r="G38" s="6" t="str">
        <f t="shared" si="8"/>
        <v/>
      </c>
      <c r="H38" s="7">
        <f>IF(障害学生情報入力シート!BD38="",0,IF(AND(障害学生情報入力シート!BC38=1,Q38=1,障害学生情報入力シート!D38&lt;&gt;"",障害学生情報入力シート!D38&lt;&gt;"在籍者"),1,0))</f>
        <v>0</v>
      </c>
      <c r="I38" s="7">
        <f t="shared" si="9"/>
        <v>0</v>
      </c>
      <c r="J38" s="7" t="str">
        <f t="shared" si="10"/>
        <v/>
      </c>
      <c r="K38" s="8">
        <f>IF(VALUE(障害学生情報入力シート!J38)=1,1,0)</f>
        <v>0</v>
      </c>
      <c r="L38" s="8">
        <f>IF(VALUE(障害学生情報入力シート!K38)=1,1,0)</f>
        <v>0</v>
      </c>
      <c r="M38" s="8">
        <f>SUM(障害学生情報入力シート!N38:Q38)+COUNTA(障害学生情報入力シート!R38)</f>
        <v>0</v>
      </c>
      <c r="N38" s="8">
        <f>SUM(障害学生情報入力シート!S38:V38)+COUNTA(障害学生情報入力シート!W38)</f>
        <v>0</v>
      </c>
      <c r="O38" s="8">
        <f>IF(SUM(障害学生情報入力シート!$X38:$BC38)&gt;0,1,0)</f>
        <v>0</v>
      </c>
      <c r="P38" s="8">
        <f>IF(障害学生情報入力シート!D38="入学者(新1年生)",1,0)</f>
        <v>0</v>
      </c>
      <c r="Q38" s="8">
        <f>IF(ISBLANK(障害学生情報入力シート!$G38),0,
IF(AND(障害学生情報入力シート!$G38="視覚障害",OR(障害学生情報入力シート!$H38="盲",障害学生情報入力シート!$H38="弱視",障害学生情報入力シート!$H38="その他の視覚障害")),1,0)+
IF(AND(障害学生情報入力シート!$G38="聴覚障害",OR(障害学生情報入力シート!$H38="聾",障害学生情報入力シート!$H38="難聴",障害学生情報入力シート!$H38="その他の聴覚障害")),1,0)+
IF(AND(障害学生情報入力シート!$G38="肢体不自由",OR(障害学生情報入力シート!$H38="上肢不自由",障害学生情報入力シート!$H38="下肢不自由",障害学生情報入力シート!$H38="上下肢不自由",障害学生情報入力シート!$H38="その他の肢体不自由")),1,0)+
IF(AND(障害学生情報入力シート!$G38="病弱",ISBLANK(障害学生情報入力シート!$H38)),1,0)+
IF(AND(障害学生情報入力シート!$G38="発達障害",OR(障害学生情報入力シート!$H38="自閉スペクトラム症",障害学生情報入力シート!$H38="注意欠如・多動症",障害学生情報入力シート!$H38="限局性学習症",障害学生情報入力シート!$H38="発達障害の重複",障害学生情報入力シート!$H38="その他の発達障害")),1,0)+
IF(AND(障害学生情報入力シート!$G38="精神障害",OR(障害学生情報入力シート!$H38="統合失調症等",障害学生情報入力シート!$H38="気分障害",障害学生情報入力シート!$H38="神経症性障害等",障害学生情報入力シート!$H38="摂食障害・睡眠障害等",障害学生情報入力シート!$H38="精神障害の重複",障害学生情報入力シート!$H38="その他の精神障害")),1,0)+
IF(AND(障害学生情報入力シート!$G38="知的障害",ISBLANK(障害学生情報入力シート!$H38)),1,0)+
IF(AND(障害学生情報入力シート!$G38="重複障害",OR(障害学生情報入力シート!$H38="身体障害の重複",障害学生情報入力シート!$H38="発達障害と精神障害の重複")),1,0)+
IF(AND(障害学生情報入力シート!$G38="その他の障害",ISBLANK(障害学生情報入力シート!$H38)),1,0)
)</f>
        <v>0</v>
      </c>
    </row>
    <row r="39" spans="1:17" x14ac:dyDescent="0.4">
      <c r="A39" s="204">
        <v>11</v>
      </c>
      <c r="B39" s="6">
        <f>IF(AND(障害学生情報入力シート!$G39=$B$27,障害学生情報入力シート!$H39=$B$28,OR(障害学生情報入力シート!D39="入学者(新1年生)",障害学生情報入力シート!D39="在籍者")),1,0)</f>
        <v>0</v>
      </c>
      <c r="C39" s="6">
        <f t="shared" si="5"/>
        <v>0</v>
      </c>
      <c r="D39" s="6" t="str">
        <f t="shared" si="6"/>
        <v/>
      </c>
      <c r="E39" s="6">
        <f>IF(AND(障害学生情報入力シート!$G39=$E$27,ISBLANK(障害学生情報入力シート!$H39),OR(障害学生情報入力シート!D39="入学者(新1年生)",障害学生情報入力シート!D39="在籍者")),1,0)</f>
        <v>0</v>
      </c>
      <c r="F39" s="6">
        <f t="shared" si="7"/>
        <v>0</v>
      </c>
      <c r="G39" s="6" t="str">
        <f t="shared" si="8"/>
        <v/>
      </c>
      <c r="H39" s="7">
        <f>IF(障害学生情報入力シート!BD39="",0,IF(AND(障害学生情報入力シート!BC39=1,Q39=1,障害学生情報入力シート!D39&lt;&gt;"",障害学生情報入力シート!D39&lt;&gt;"在籍者"),1,0))</f>
        <v>0</v>
      </c>
      <c r="I39" s="7">
        <f t="shared" si="9"/>
        <v>0</v>
      </c>
      <c r="J39" s="7" t="str">
        <f t="shared" si="10"/>
        <v/>
      </c>
      <c r="K39" s="8">
        <f>IF(VALUE(障害学生情報入力シート!J39)=1,1,0)</f>
        <v>0</v>
      </c>
      <c r="L39" s="8">
        <f>IF(VALUE(障害学生情報入力シート!K39)=1,1,0)</f>
        <v>0</v>
      </c>
      <c r="M39" s="8">
        <f>SUM(障害学生情報入力シート!N39:Q39)+COUNTA(障害学生情報入力シート!R39)</f>
        <v>0</v>
      </c>
      <c r="N39" s="8">
        <f>SUM(障害学生情報入力シート!S39:V39)+COUNTA(障害学生情報入力シート!W39)</f>
        <v>0</v>
      </c>
      <c r="O39" s="8">
        <f>IF(SUM(障害学生情報入力シート!$X39:$BC39)&gt;0,1,0)</f>
        <v>0</v>
      </c>
      <c r="P39" s="8">
        <f>IF(障害学生情報入力シート!D39="入学者(新1年生)",1,0)</f>
        <v>0</v>
      </c>
      <c r="Q39" s="8">
        <f>IF(ISBLANK(障害学生情報入力シート!$G39),0,
IF(AND(障害学生情報入力シート!$G39="視覚障害",OR(障害学生情報入力シート!$H39="盲",障害学生情報入力シート!$H39="弱視",障害学生情報入力シート!$H39="その他の視覚障害")),1,0)+
IF(AND(障害学生情報入力シート!$G39="聴覚障害",OR(障害学生情報入力シート!$H39="聾",障害学生情報入力シート!$H39="難聴",障害学生情報入力シート!$H39="その他の聴覚障害")),1,0)+
IF(AND(障害学生情報入力シート!$G39="肢体不自由",OR(障害学生情報入力シート!$H39="上肢不自由",障害学生情報入力シート!$H39="下肢不自由",障害学生情報入力シート!$H39="上下肢不自由",障害学生情報入力シート!$H39="その他の肢体不自由")),1,0)+
IF(AND(障害学生情報入力シート!$G39="病弱",ISBLANK(障害学生情報入力シート!$H39)),1,0)+
IF(AND(障害学生情報入力シート!$G39="発達障害",OR(障害学生情報入力シート!$H39="自閉スペクトラム症",障害学生情報入力シート!$H39="注意欠如・多動症",障害学生情報入力シート!$H39="限局性学習症",障害学生情報入力シート!$H39="発達障害の重複",障害学生情報入力シート!$H39="その他の発達障害")),1,0)+
IF(AND(障害学生情報入力シート!$G39="精神障害",OR(障害学生情報入力シート!$H39="統合失調症等",障害学生情報入力シート!$H39="気分障害",障害学生情報入力シート!$H39="神経症性障害等",障害学生情報入力シート!$H39="摂食障害・睡眠障害等",障害学生情報入力シート!$H39="精神障害の重複",障害学生情報入力シート!$H39="その他の精神障害")),1,0)+
IF(AND(障害学生情報入力シート!$G39="知的障害",ISBLANK(障害学生情報入力シート!$H39)),1,0)+
IF(AND(障害学生情報入力シート!$G39="重複障害",OR(障害学生情報入力シート!$H39="身体障害の重複",障害学生情報入力シート!$H39="発達障害と精神障害の重複")),1,0)+
IF(AND(障害学生情報入力シート!$G39="その他の障害",ISBLANK(障害学生情報入力シート!$H39)),1,0)
)</f>
        <v>0</v>
      </c>
    </row>
    <row r="40" spans="1:17" x14ac:dyDescent="0.4">
      <c r="A40" s="204">
        <v>12</v>
      </c>
      <c r="B40" s="6">
        <f>IF(AND(障害学生情報入力シート!$G40=$B$27,障害学生情報入力シート!$H40=$B$28,OR(障害学生情報入力シート!D40="入学者(新1年生)",障害学生情報入力シート!D40="在籍者")),1,0)</f>
        <v>0</v>
      </c>
      <c r="C40" s="6">
        <f t="shared" si="5"/>
        <v>0</v>
      </c>
      <c r="D40" s="6" t="str">
        <f t="shared" si="6"/>
        <v/>
      </c>
      <c r="E40" s="6">
        <f>IF(AND(障害学生情報入力シート!$G40=$E$27,ISBLANK(障害学生情報入力シート!$H40),OR(障害学生情報入力シート!D40="入学者(新1年生)",障害学生情報入力シート!D40="在籍者")),1,0)</f>
        <v>0</v>
      </c>
      <c r="F40" s="6">
        <f t="shared" si="7"/>
        <v>0</v>
      </c>
      <c r="G40" s="6" t="str">
        <f t="shared" si="8"/>
        <v/>
      </c>
      <c r="H40" s="7">
        <f>IF(障害学生情報入力シート!BD40="",0,IF(AND(障害学生情報入力シート!BC40=1,Q40=1,障害学生情報入力シート!D40&lt;&gt;"",障害学生情報入力シート!D40&lt;&gt;"在籍者"),1,0))</f>
        <v>0</v>
      </c>
      <c r="I40" s="7">
        <f t="shared" si="9"/>
        <v>0</v>
      </c>
      <c r="J40" s="7" t="str">
        <f t="shared" si="10"/>
        <v/>
      </c>
      <c r="K40" s="8">
        <f>IF(VALUE(障害学生情報入力シート!J40)=1,1,0)</f>
        <v>0</v>
      </c>
      <c r="L40" s="8">
        <f>IF(VALUE(障害学生情報入力シート!K40)=1,1,0)</f>
        <v>0</v>
      </c>
      <c r="M40" s="8">
        <f>SUM(障害学生情報入力シート!N40:Q40)+COUNTA(障害学生情報入力シート!R40)</f>
        <v>0</v>
      </c>
      <c r="N40" s="8">
        <f>SUM(障害学生情報入力シート!S40:V40)+COUNTA(障害学生情報入力シート!W40)</f>
        <v>0</v>
      </c>
      <c r="O40" s="8">
        <f>IF(SUM(障害学生情報入力シート!$X40:$BC40)&gt;0,1,0)</f>
        <v>0</v>
      </c>
      <c r="P40" s="8">
        <f>IF(障害学生情報入力シート!D40="入学者(新1年生)",1,0)</f>
        <v>0</v>
      </c>
      <c r="Q40" s="8">
        <f>IF(ISBLANK(障害学生情報入力シート!$G40),0,
IF(AND(障害学生情報入力シート!$G40="視覚障害",OR(障害学生情報入力シート!$H40="盲",障害学生情報入力シート!$H40="弱視",障害学生情報入力シート!$H40="その他の視覚障害")),1,0)+
IF(AND(障害学生情報入力シート!$G40="聴覚障害",OR(障害学生情報入力シート!$H40="聾",障害学生情報入力シート!$H40="難聴",障害学生情報入力シート!$H40="その他の聴覚障害")),1,0)+
IF(AND(障害学生情報入力シート!$G40="肢体不自由",OR(障害学生情報入力シート!$H40="上肢不自由",障害学生情報入力シート!$H40="下肢不自由",障害学生情報入力シート!$H40="上下肢不自由",障害学生情報入力シート!$H40="その他の肢体不自由")),1,0)+
IF(AND(障害学生情報入力シート!$G40="病弱",ISBLANK(障害学生情報入力シート!$H40)),1,0)+
IF(AND(障害学生情報入力シート!$G40="発達障害",OR(障害学生情報入力シート!$H40="自閉スペクトラム症",障害学生情報入力シート!$H40="注意欠如・多動症",障害学生情報入力シート!$H40="限局性学習症",障害学生情報入力シート!$H40="発達障害の重複",障害学生情報入力シート!$H40="その他の発達障害")),1,0)+
IF(AND(障害学生情報入力シート!$G40="精神障害",OR(障害学生情報入力シート!$H40="統合失調症等",障害学生情報入力シート!$H40="気分障害",障害学生情報入力シート!$H40="神経症性障害等",障害学生情報入力シート!$H40="摂食障害・睡眠障害等",障害学生情報入力シート!$H40="精神障害の重複",障害学生情報入力シート!$H40="その他の精神障害")),1,0)+
IF(AND(障害学生情報入力シート!$G40="知的障害",ISBLANK(障害学生情報入力シート!$H40)),1,0)+
IF(AND(障害学生情報入力シート!$G40="重複障害",OR(障害学生情報入力シート!$H40="身体障害の重複",障害学生情報入力シート!$H40="発達障害と精神障害の重複")),1,0)+
IF(AND(障害学生情報入力シート!$G40="その他の障害",ISBLANK(障害学生情報入力シート!$H40)),1,0)
)</f>
        <v>0</v>
      </c>
    </row>
    <row r="41" spans="1:17" x14ac:dyDescent="0.4">
      <c r="A41" s="204">
        <v>13</v>
      </c>
      <c r="B41" s="6">
        <f>IF(AND(障害学生情報入力シート!$G41=$B$27,障害学生情報入力シート!$H41=$B$28,OR(障害学生情報入力シート!D41="入学者(新1年生)",障害学生情報入力シート!D41="在籍者")),1,0)</f>
        <v>0</v>
      </c>
      <c r="C41" s="6">
        <f t="shared" si="5"/>
        <v>0</v>
      </c>
      <c r="D41" s="6" t="str">
        <f t="shared" si="6"/>
        <v/>
      </c>
      <c r="E41" s="6">
        <f>IF(AND(障害学生情報入力シート!$G41=$E$27,ISBLANK(障害学生情報入力シート!$H41),OR(障害学生情報入力シート!D41="入学者(新1年生)",障害学生情報入力シート!D41="在籍者")),1,0)</f>
        <v>0</v>
      </c>
      <c r="F41" s="6">
        <f t="shared" si="7"/>
        <v>0</v>
      </c>
      <c r="G41" s="6" t="str">
        <f t="shared" si="8"/>
        <v/>
      </c>
      <c r="H41" s="7">
        <f>IF(障害学生情報入力シート!BD41="",0,IF(AND(障害学生情報入力シート!BC41=1,Q41=1,障害学生情報入力シート!D41&lt;&gt;"",障害学生情報入力シート!D41&lt;&gt;"在籍者"),1,0))</f>
        <v>0</v>
      </c>
      <c r="I41" s="7">
        <f t="shared" si="9"/>
        <v>0</v>
      </c>
      <c r="J41" s="7" t="str">
        <f t="shared" si="10"/>
        <v/>
      </c>
      <c r="K41" s="8">
        <f>IF(VALUE(障害学生情報入力シート!J41)=1,1,0)</f>
        <v>0</v>
      </c>
      <c r="L41" s="8">
        <f>IF(VALUE(障害学生情報入力シート!K41)=1,1,0)</f>
        <v>0</v>
      </c>
      <c r="M41" s="8">
        <f>SUM(障害学生情報入力シート!N41:Q41)+COUNTA(障害学生情報入力シート!R41)</f>
        <v>0</v>
      </c>
      <c r="N41" s="8">
        <f>SUM(障害学生情報入力シート!S41:V41)+COUNTA(障害学生情報入力シート!W41)</f>
        <v>0</v>
      </c>
      <c r="O41" s="8">
        <f>IF(SUM(障害学生情報入力シート!$X41:$BC41)&gt;0,1,0)</f>
        <v>0</v>
      </c>
      <c r="P41" s="8">
        <f>IF(障害学生情報入力シート!D41="入学者(新1年生)",1,0)</f>
        <v>0</v>
      </c>
      <c r="Q41" s="8">
        <f>IF(ISBLANK(障害学生情報入力シート!$G41),0,
IF(AND(障害学生情報入力シート!$G41="視覚障害",OR(障害学生情報入力シート!$H41="盲",障害学生情報入力シート!$H41="弱視",障害学生情報入力シート!$H41="その他の視覚障害")),1,0)+
IF(AND(障害学生情報入力シート!$G41="聴覚障害",OR(障害学生情報入力シート!$H41="聾",障害学生情報入力シート!$H41="難聴",障害学生情報入力シート!$H41="その他の聴覚障害")),1,0)+
IF(AND(障害学生情報入力シート!$G41="肢体不自由",OR(障害学生情報入力シート!$H41="上肢不自由",障害学生情報入力シート!$H41="下肢不自由",障害学生情報入力シート!$H41="上下肢不自由",障害学生情報入力シート!$H41="その他の肢体不自由")),1,0)+
IF(AND(障害学生情報入力シート!$G41="病弱",ISBLANK(障害学生情報入力シート!$H41)),1,0)+
IF(AND(障害学生情報入力シート!$G41="発達障害",OR(障害学生情報入力シート!$H41="自閉スペクトラム症",障害学生情報入力シート!$H41="注意欠如・多動症",障害学生情報入力シート!$H41="限局性学習症",障害学生情報入力シート!$H41="発達障害の重複",障害学生情報入力シート!$H41="その他の発達障害")),1,0)+
IF(AND(障害学生情報入力シート!$G41="精神障害",OR(障害学生情報入力シート!$H41="統合失調症等",障害学生情報入力シート!$H41="気分障害",障害学生情報入力シート!$H41="神経症性障害等",障害学生情報入力シート!$H41="摂食障害・睡眠障害等",障害学生情報入力シート!$H41="精神障害の重複",障害学生情報入力シート!$H41="その他の精神障害")),1,0)+
IF(AND(障害学生情報入力シート!$G41="知的障害",ISBLANK(障害学生情報入力シート!$H41)),1,0)+
IF(AND(障害学生情報入力シート!$G41="重複障害",OR(障害学生情報入力シート!$H41="身体障害の重複",障害学生情報入力シート!$H41="発達障害と精神障害の重複")),1,0)+
IF(AND(障害学生情報入力シート!$G41="その他の障害",ISBLANK(障害学生情報入力シート!$H41)),1,0)
)</f>
        <v>0</v>
      </c>
    </row>
    <row r="42" spans="1:17" x14ac:dyDescent="0.4">
      <c r="A42" s="204">
        <v>14</v>
      </c>
      <c r="B42" s="6">
        <f>IF(AND(障害学生情報入力シート!$G42=$B$27,障害学生情報入力シート!$H42=$B$28,OR(障害学生情報入力シート!D42="入学者(新1年生)",障害学生情報入力シート!D42="在籍者")),1,0)</f>
        <v>0</v>
      </c>
      <c r="C42" s="6">
        <f t="shared" si="5"/>
        <v>0</v>
      </c>
      <c r="D42" s="6" t="str">
        <f t="shared" si="6"/>
        <v/>
      </c>
      <c r="E42" s="6">
        <f>IF(AND(障害学生情報入力シート!$G42=$E$27,ISBLANK(障害学生情報入力シート!$H42),OR(障害学生情報入力シート!D42="入学者(新1年生)",障害学生情報入力シート!D42="在籍者")),1,0)</f>
        <v>0</v>
      </c>
      <c r="F42" s="6">
        <f t="shared" si="7"/>
        <v>0</v>
      </c>
      <c r="G42" s="6" t="str">
        <f t="shared" si="8"/>
        <v/>
      </c>
      <c r="H42" s="7">
        <f>IF(障害学生情報入力シート!BD42="",0,IF(AND(障害学生情報入力シート!BC42=1,Q42=1,障害学生情報入力シート!D42&lt;&gt;"",障害学生情報入力シート!D42&lt;&gt;"在籍者"),1,0))</f>
        <v>0</v>
      </c>
      <c r="I42" s="7">
        <f t="shared" si="9"/>
        <v>0</v>
      </c>
      <c r="J42" s="7" t="str">
        <f t="shared" si="10"/>
        <v/>
      </c>
      <c r="K42" s="8">
        <f>IF(VALUE(障害学生情報入力シート!J42)=1,1,0)</f>
        <v>0</v>
      </c>
      <c r="L42" s="8">
        <f>IF(VALUE(障害学生情報入力シート!K42)=1,1,0)</f>
        <v>0</v>
      </c>
      <c r="M42" s="8">
        <f>SUM(障害学生情報入力シート!N42:Q42)+COUNTA(障害学生情報入力シート!R42)</f>
        <v>0</v>
      </c>
      <c r="N42" s="8">
        <f>SUM(障害学生情報入力シート!S42:V42)+COUNTA(障害学生情報入力シート!W42)</f>
        <v>0</v>
      </c>
      <c r="O42" s="8">
        <f>IF(SUM(障害学生情報入力シート!$X42:$BC42)&gt;0,1,0)</f>
        <v>0</v>
      </c>
      <c r="P42" s="8">
        <f>IF(障害学生情報入力シート!D42="入学者(新1年生)",1,0)</f>
        <v>0</v>
      </c>
      <c r="Q42" s="8">
        <f>IF(ISBLANK(障害学生情報入力シート!$G42),0,
IF(AND(障害学生情報入力シート!$G42="視覚障害",OR(障害学生情報入力シート!$H42="盲",障害学生情報入力シート!$H42="弱視",障害学生情報入力シート!$H42="その他の視覚障害")),1,0)+
IF(AND(障害学生情報入力シート!$G42="聴覚障害",OR(障害学生情報入力シート!$H42="聾",障害学生情報入力シート!$H42="難聴",障害学生情報入力シート!$H42="その他の聴覚障害")),1,0)+
IF(AND(障害学生情報入力シート!$G42="肢体不自由",OR(障害学生情報入力シート!$H42="上肢不自由",障害学生情報入力シート!$H42="下肢不自由",障害学生情報入力シート!$H42="上下肢不自由",障害学生情報入力シート!$H42="その他の肢体不自由")),1,0)+
IF(AND(障害学生情報入力シート!$G42="病弱",ISBLANK(障害学生情報入力シート!$H42)),1,0)+
IF(AND(障害学生情報入力シート!$G42="発達障害",OR(障害学生情報入力シート!$H42="自閉スペクトラム症",障害学生情報入力シート!$H42="注意欠如・多動症",障害学生情報入力シート!$H42="限局性学習症",障害学生情報入力シート!$H42="発達障害の重複",障害学生情報入力シート!$H42="その他の発達障害")),1,0)+
IF(AND(障害学生情報入力シート!$G42="精神障害",OR(障害学生情報入力シート!$H42="統合失調症等",障害学生情報入力シート!$H42="気分障害",障害学生情報入力シート!$H42="神経症性障害等",障害学生情報入力シート!$H42="摂食障害・睡眠障害等",障害学生情報入力シート!$H42="精神障害の重複",障害学生情報入力シート!$H42="その他の精神障害")),1,0)+
IF(AND(障害学生情報入力シート!$G42="知的障害",ISBLANK(障害学生情報入力シート!$H42)),1,0)+
IF(AND(障害学生情報入力シート!$G42="重複障害",OR(障害学生情報入力シート!$H42="身体障害の重複",障害学生情報入力シート!$H42="発達障害と精神障害の重複")),1,0)+
IF(AND(障害学生情報入力シート!$G42="その他の障害",ISBLANK(障害学生情報入力シート!$H42)),1,0)
)</f>
        <v>0</v>
      </c>
    </row>
    <row r="43" spans="1:17" x14ac:dyDescent="0.4">
      <c r="A43" s="204">
        <v>15</v>
      </c>
      <c r="B43" s="6">
        <f>IF(AND(障害学生情報入力シート!$G43=$B$27,障害学生情報入力シート!$H43=$B$28,OR(障害学生情報入力シート!D43="入学者(新1年生)",障害学生情報入力シート!D43="在籍者")),1,0)</f>
        <v>0</v>
      </c>
      <c r="C43" s="6">
        <f t="shared" si="5"/>
        <v>0</v>
      </c>
      <c r="D43" s="6" t="str">
        <f t="shared" si="6"/>
        <v/>
      </c>
      <c r="E43" s="6">
        <f>IF(AND(障害学生情報入力シート!$G43=$E$27,ISBLANK(障害学生情報入力シート!$H43),OR(障害学生情報入力シート!D43="入学者(新1年生)",障害学生情報入力シート!D43="在籍者")),1,0)</f>
        <v>0</v>
      </c>
      <c r="F43" s="6">
        <f t="shared" si="7"/>
        <v>0</v>
      </c>
      <c r="G43" s="6" t="str">
        <f t="shared" si="8"/>
        <v/>
      </c>
      <c r="H43" s="7">
        <f>IF(障害学生情報入力シート!BD43="",0,IF(AND(障害学生情報入力シート!BC43=1,Q43=1,障害学生情報入力シート!D43&lt;&gt;"",障害学生情報入力シート!D43&lt;&gt;"在籍者"),1,0))</f>
        <v>0</v>
      </c>
      <c r="I43" s="7">
        <f t="shared" si="9"/>
        <v>0</v>
      </c>
      <c r="J43" s="7" t="str">
        <f t="shared" si="10"/>
        <v/>
      </c>
      <c r="K43" s="8">
        <f>IF(VALUE(障害学生情報入力シート!J43)=1,1,0)</f>
        <v>0</v>
      </c>
      <c r="L43" s="8">
        <f>IF(VALUE(障害学生情報入力シート!K43)=1,1,0)</f>
        <v>0</v>
      </c>
      <c r="M43" s="8">
        <f>SUM(障害学生情報入力シート!N43:Q43)+COUNTA(障害学生情報入力シート!R43)</f>
        <v>0</v>
      </c>
      <c r="N43" s="8">
        <f>SUM(障害学生情報入力シート!S43:V43)+COUNTA(障害学生情報入力シート!W43)</f>
        <v>0</v>
      </c>
      <c r="O43" s="8">
        <f>IF(SUM(障害学生情報入力シート!$X43:$BC43)&gt;0,1,0)</f>
        <v>0</v>
      </c>
      <c r="P43" s="8">
        <f>IF(障害学生情報入力シート!D43="入学者(新1年生)",1,0)</f>
        <v>0</v>
      </c>
      <c r="Q43" s="8">
        <f>IF(ISBLANK(障害学生情報入力シート!$G43),0,
IF(AND(障害学生情報入力シート!$G43="視覚障害",OR(障害学生情報入力シート!$H43="盲",障害学生情報入力シート!$H43="弱視",障害学生情報入力シート!$H43="その他の視覚障害")),1,0)+
IF(AND(障害学生情報入力シート!$G43="聴覚障害",OR(障害学生情報入力シート!$H43="聾",障害学生情報入力シート!$H43="難聴",障害学生情報入力シート!$H43="その他の聴覚障害")),1,0)+
IF(AND(障害学生情報入力シート!$G43="肢体不自由",OR(障害学生情報入力シート!$H43="上肢不自由",障害学生情報入力シート!$H43="下肢不自由",障害学生情報入力シート!$H43="上下肢不自由",障害学生情報入力シート!$H43="その他の肢体不自由")),1,0)+
IF(AND(障害学生情報入力シート!$G43="病弱",ISBLANK(障害学生情報入力シート!$H43)),1,0)+
IF(AND(障害学生情報入力シート!$G43="発達障害",OR(障害学生情報入力シート!$H43="自閉スペクトラム症",障害学生情報入力シート!$H43="注意欠如・多動症",障害学生情報入力シート!$H43="限局性学習症",障害学生情報入力シート!$H43="発達障害の重複",障害学生情報入力シート!$H43="その他の発達障害")),1,0)+
IF(AND(障害学生情報入力シート!$G43="精神障害",OR(障害学生情報入力シート!$H43="統合失調症等",障害学生情報入力シート!$H43="気分障害",障害学生情報入力シート!$H43="神経症性障害等",障害学生情報入力シート!$H43="摂食障害・睡眠障害等",障害学生情報入力シート!$H43="精神障害の重複",障害学生情報入力シート!$H43="その他の精神障害")),1,0)+
IF(AND(障害学生情報入力シート!$G43="知的障害",ISBLANK(障害学生情報入力シート!$H43)),1,0)+
IF(AND(障害学生情報入力シート!$G43="重複障害",OR(障害学生情報入力シート!$H43="身体障害の重複",障害学生情報入力シート!$H43="発達障害と精神障害の重複")),1,0)+
IF(AND(障害学生情報入力シート!$G43="その他の障害",ISBLANK(障害学生情報入力シート!$H43)),1,0)
)</f>
        <v>0</v>
      </c>
    </row>
    <row r="44" spans="1:17" x14ac:dyDescent="0.4">
      <c r="A44" s="204">
        <v>16</v>
      </c>
      <c r="B44" s="6">
        <f>IF(AND(障害学生情報入力シート!$G44=$B$27,障害学生情報入力シート!$H44=$B$28,OR(障害学生情報入力シート!D44="入学者(新1年生)",障害学生情報入力シート!D44="在籍者")),1,0)</f>
        <v>0</v>
      </c>
      <c r="C44" s="6">
        <f t="shared" si="5"/>
        <v>0</v>
      </c>
      <c r="D44" s="6" t="str">
        <f t="shared" si="6"/>
        <v/>
      </c>
      <c r="E44" s="6">
        <f>IF(AND(障害学生情報入力シート!$G44=$E$27,ISBLANK(障害学生情報入力シート!$H44),OR(障害学生情報入力シート!D44="入学者(新1年生)",障害学生情報入力シート!D44="在籍者")),1,0)</f>
        <v>0</v>
      </c>
      <c r="F44" s="6">
        <f t="shared" si="7"/>
        <v>0</v>
      </c>
      <c r="G44" s="6" t="str">
        <f t="shared" si="8"/>
        <v/>
      </c>
      <c r="H44" s="7">
        <f>IF(障害学生情報入力シート!BD44="",0,IF(AND(障害学生情報入力シート!BC44=1,Q44=1,障害学生情報入力シート!D44&lt;&gt;"",障害学生情報入力シート!D44&lt;&gt;"在籍者"),1,0))</f>
        <v>0</v>
      </c>
      <c r="I44" s="7">
        <f t="shared" si="9"/>
        <v>0</v>
      </c>
      <c r="J44" s="7" t="str">
        <f t="shared" si="10"/>
        <v/>
      </c>
      <c r="K44" s="8">
        <f>IF(VALUE(障害学生情報入力シート!J44)=1,1,0)</f>
        <v>0</v>
      </c>
      <c r="L44" s="8">
        <f>IF(VALUE(障害学生情報入力シート!K44)=1,1,0)</f>
        <v>0</v>
      </c>
      <c r="M44" s="8">
        <f>SUM(障害学生情報入力シート!N44:Q44)+COUNTA(障害学生情報入力シート!R44)</f>
        <v>0</v>
      </c>
      <c r="N44" s="8">
        <f>SUM(障害学生情報入力シート!S44:V44)+COUNTA(障害学生情報入力シート!W44)</f>
        <v>0</v>
      </c>
      <c r="O44" s="8">
        <f>IF(SUM(障害学生情報入力シート!$X44:$BC44)&gt;0,1,0)</f>
        <v>0</v>
      </c>
      <c r="P44" s="8">
        <f>IF(障害学生情報入力シート!D44="入学者(新1年生)",1,0)</f>
        <v>0</v>
      </c>
      <c r="Q44" s="8">
        <f>IF(ISBLANK(障害学生情報入力シート!$G44),0,
IF(AND(障害学生情報入力シート!$G44="視覚障害",OR(障害学生情報入力シート!$H44="盲",障害学生情報入力シート!$H44="弱視",障害学生情報入力シート!$H44="その他の視覚障害")),1,0)+
IF(AND(障害学生情報入力シート!$G44="聴覚障害",OR(障害学生情報入力シート!$H44="聾",障害学生情報入力シート!$H44="難聴",障害学生情報入力シート!$H44="その他の聴覚障害")),1,0)+
IF(AND(障害学生情報入力シート!$G44="肢体不自由",OR(障害学生情報入力シート!$H44="上肢不自由",障害学生情報入力シート!$H44="下肢不自由",障害学生情報入力シート!$H44="上下肢不自由",障害学生情報入力シート!$H44="その他の肢体不自由")),1,0)+
IF(AND(障害学生情報入力シート!$G44="病弱",ISBLANK(障害学生情報入力シート!$H44)),1,0)+
IF(AND(障害学生情報入力シート!$G44="発達障害",OR(障害学生情報入力シート!$H44="自閉スペクトラム症",障害学生情報入力シート!$H44="注意欠如・多動症",障害学生情報入力シート!$H44="限局性学習症",障害学生情報入力シート!$H44="発達障害の重複",障害学生情報入力シート!$H44="その他の発達障害")),1,0)+
IF(AND(障害学生情報入力シート!$G44="精神障害",OR(障害学生情報入力シート!$H44="統合失調症等",障害学生情報入力シート!$H44="気分障害",障害学生情報入力シート!$H44="神経症性障害等",障害学生情報入力シート!$H44="摂食障害・睡眠障害等",障害学生情報入力シート!$H44="精神障害の重複",障害学生情報入力シート!$H44="その他の精神障害")),1,0)+
IF(AND(障害学生情報入力シート!$G44="知的障害",ISBLANK(障害学生情報入力シート!$H44)),1,0)+
IF(AND(障害学生情報入力シート!$G44="重複障害",OR(障害学生情報入力シート!$H44="身体障害の重複",障害学生情報入力シート!$H44="発達障害と精神障害の重複")),1,0)+
IF(AND(障害学生情報入力シート!$G44="その他の障害",ISBLANK(障害学生情報入力シート!$H44)),1,0)
)</f>
        <v>0</v>
      </c>
    </row>
    <row r="45" spans="1:17" x14ac:dyDescent="0.4">
      <c r="A45" s="204">
        <v>17</v>
      </c>
      <c r="B45" s="6">
        <f>IF(AND(障害学生情報入力シート!$G45=$B$27,障害学生情報入力シート!$H45=$B$28,OR(障害学生情報入力シート!D45="入学者(新1年生)",障害学生情報入力シート!D45="在籍者")),1,0)</f>
        <v>0</v>
      </c>
      <c r="C45" s="6">
        <f t="shared" si="5"/>
        <v>0</v>
      </c>
      <c r="D45" s="6" t="str">
        <f t="shared" si="6"/>
        <v/>
      </c>
      <c r="E45" s="6">
        <f>IF(AND(障害学生情報入力シート!$G45=$E$27,ISBLANK(障害学生情報入力シート!$H45),OR(障害学生情報入力シート!D45="入学者(新1年生)",障害学生情報入力シート!D45="在籍者")),1,0)</f>
        <v>0</v>
      </c>
      <c r="F45" s="6">
        <f t="shared" si="7"/>
        <v>0</v>
      </c>
      <c r="G45" s="6" t="str">
        <f t="shared" si="8"/>
        <v/>
      </c>
      <c r="H45" s="7">
        <f>IF(障害学生情報入力シート!BD45="",0,IF(AND(障害学生情報入力シート!BC45=1,Q45=1,障害学生情報入力シート!D45&lt;&gt;"",障害学生情報入力シート!D45&lt;&gt;"在籍者"),1,0))</f>
        <v>0</v>
      </c>
      <c r="I45" s="7">
        <f t="shared" si="9"/>
        <v>0</v>
      </c>
      <c r="J45" s="7" t="str">
        <f t="shared" si="10"/>
        <v/>
      </c>
      <c r="K45" s="8">
        <f>IF(VALUE(障害学生情報入力シート!J45)=1,1,0)</f>
        <v>0</v>
      </c>
      <c r="L45" s="8">
        <f>IF(VALUE(障害学生情報入力シート!K45)=1,1,0)</f>
        <v>0</v>
      </c>
      <c r="M45" s="8">
        <f>SUM(障害学生情報入力シート!N45:Q45)+COUNTA(障害学生情報入力シート!R45)</f>
        <v>0</v>
      </c>
      <c r="N45" s="8">
        <f>SUM(障害学生情報入力シート!S45:V45)+COUNTA(障害学生情報入力シート!W45)</f>
        <v>0</v>
      </c>
      <c r="O45" s="8">
        <f>IF(SUM(障害学生情報入力シート!$X45:$BC45)&gt;0,1,0)</f>
        <v>0</v>
      </c>
      <c r="P45" s="8">
        <f>IF(障害学生情報入力シート!D45="入学者(新1年生)",1,0)</f>
        <v>0</v>
      </c>
      <c r="Q45" s="8">
        <f>IF(ISBLANK(障害学生情報入力シート!$G45),0,
IF(AND(障害学生情報入力シート!$G45="視覚障害",OR(障害学生情報入力シート!$H45="盲",障害学生情報入力シート!$H45="弱視",障害学生情報入力シート!$H45="その他の視覚障害")),1,0)+
IF(AND(障害学生情報入力シート!$G45="聴覚障害",OR(障害学生情報入力シート!$H45="聾",障害学生情報入力シート!$H45="難聴",障害学生情報入力シート!$H45="その他の聴覚障害")),1,0)+
IF(AND(障害学生情報入力シート!$G45="肢体不自由",OR(障害学生情報入力シート!$H45="上肢不自由",障害学生情報入力シート!$H45="下肢不自由",障害学生情報入力シート!$H45="上下肢不自由",障害学生情報入力シート!$H45="その他の肢体不自由")),1,0)+
IF(AND(障害学生情報入力シート!$G45="病弱",ISBLANK(障害学生情報入力シート!$H45)),1,0)+
IF(AND(障害学生情報入力シート!$G45="発達障害",OR(障害学生情報入力シート!$H45="自閉スペクトラム症",障害学生情報入力シート!$H45="注意欠如・多動症",障害学生情報入力シート!$H45="限局性学習症",障害学生情報入力シート!$H45="発達障害の重複",障害学生情報入力シート!$H45="その他の発達障害")),1,0)+
IF(AND(障害学生情報入力シート!$G45="精神障害",OR(障害学生情報入力シート!$H45="統合失調症等",障害学生情報入力シート!$H45="気分障害",障害学生情報入力シート!$H45="神経症性障害等",障害学生情報入力シート!$H45="摂食障害・睡眠障害等",障害学生情報入力シート!$H45="精神障害の重複",障害学生情報入力シート!$H45="その他の精神障害")),1,0)+
IF(AND(障害学生情報入力シート!$G45="知的障害",ISBLANK(障害学生情報入力シート!$H45)),1,0)+
IF(AND(障害学生情報入力シート!$G45="重複障害",OR(障害学生情報入力シート!$H45="身体障害の重複",障害学生情報入力シート!$H45="発達障害と精神障害の重複")),1,0)+
IF(AND(障害学生情報入力シート!$G45="その他の障害",ISBLANK(障害学生情報入力シート!$H45)),1,0)
)</f>
        <v>0</v>
      </c>
    </row>
    <row r="46" spans="1:17" x14ac:dyDescent="0.4">
      <c r="A46" s="204">
        <v>18</v>
      </c>
      <c r="B46" s="6">
        <f>IF(AND(障害学生情報入力シート!$G46=$B$27,障害学生情報入力シート!$H46=$B$28,OR(障害学生情報入力シート!D46="入学者(新1年生)",障害学生情報入力シート!D46="在籍者")),1,0)</f>
        <v>0</v>
      </c>
      <c r="C46" s="6">
        <f t="shared" si="5"/>
        <v>0</v>
      </c>
      <c r="D46" s="6" t="str">
        <f t="shared" si="6"/>
        <v/>
      </c>
      <c r="E46" s="6">
        <f>IF(AND(障害学生情報入力シート!$G46=$E$27,ISBLANK(障害学生情報入力シート!$H46),OR(障害学生情報入力シート!D46="入学者(新1年生)",障害学生情報入力シート!D46="在籍者")),1,0)</f>
        <v>0</v>
      </c>
      <c r="F46" s="6">
        <f t="shared" si="7"/>
        <v>0</v>
      </c>
      <c r="G46" s="6" t="str">
        <f t="shared" si="8"/>
        <v/>
      </c>
      <c r="H46" s="7">
        <f>IF(障害学生情報入力シート!BD46="",0,IF(AND(障害学生情報入力シート!BC46=1,Q46=1,障害学生情報入力シート!D46&lt;&gt;"",障害学生情報入力シート!D46&lt;&gt;"在籍者"),1,0))</f>
        <v>0</v>
      </c>
      <c r="I46" s="7">
        <f t="shared" si="9"/>
        <v>0</v>
      </c>
      <c r="J46" s="7" t="str">
        <f t="shared" si="10"/>
        <v/>
      </c>
      <c r="K46" s="8">
        <f>IF(VALUE(障害学生情報入力シート!J46)=1,1,0)</f>
        <v>0</v>
      </c>
      <c r="L46" s="8">
        <f>IF(VALUE(障害学生情報入力シート!K46)=1,1,0)</f>
        <v>0</v>
      </c>
      <c r="M46" s="8">
        <f>SUM(障害学生情報入力シート!N46:Q46)+COUNTA(障害学生情報入力シート!R46)</f>
        <v>0</v>
      </c>
      <c r="N46" s="8">
        <f>SUM(障害学生情報入力シート!S46:V46)+COUNTA(障害学生情報入力シート!W46)</f>
        <v>0</v>
      </c>
      <c r="O46" s="8">
        <f>IF(SUM(障害学生情報入力シート!$X46:$BC46)&gt;0,1,0)</f>
        <v>0</v>
      </c>
      <c r="P46" s="8">
        <f>IF(障害学生情報入力シート!D46="入学者(新1年生)",1,0)</f>
        <v>0</v>
      </c>
      <c r="Q46" s="8">
        <f>IF(ISBLANK(障害学生情報入力シート!$G46),0,
IF(AND(障害学生情報入力シート!$G46="視覚障害",OR(障害学生情報入力シート!$H46="盲",障害学生情報入力シート!$H46="弱視",障害学生情報入力シート!$H46="その他の視覚障害")),1,0)+
IF(AND(障害学生情報入力シート!$G46="聴覚障害",OR(障害学生情報入力シート!$H46="聾",障害学生情報入力シート!$H46="難聴",障害学生情報入力シート!$H46="その他の聴覚障害")),1,0)+
IF(AND(障害学生情報入力シート!$G46="肢体不自由",OR(障害学生情報入力シート!$H46="上肢不自由",障害学生情報入力シート!$H46="下肢不自由",障害学生情報入力シート!$H46="上下肢不自由",障害学生情報入力シート!$H46="その他の肢体不自由")),1,0)+
IF(AND(障害学生情報入力シート!$G46="病弱",ISBLANK(障害学生情報入力シート!$H46)),1,0)+
IF(AND(障害学生情報入力シート!$G46="発達障害",OR(障害学生情報入力シート!$H46="自閉スペクトラム症",障害学生情報入力シート!$H46="注意欠如・多動症",障害学生情報入力シート!$H46="限局性学習症",障害学生情報入力シート!$H46="発達障害の重複",障害学生情報入力シート!$H46="その他の発達障害")),1,0)+
IF(AND(障害学生情報入力シート!$G46="精神障害",OR(障害学生情報入力シート!$H46="統合失調症等",障害学生情報入力シート!$H46="気分障害",障害学生情報入力シート!$H46="神経症性障害等",障害学生情報入力シート!$H46="摂食障害・睡眠障害等",障害学生情報入力シート!$H46="精神障害の重複",障害学生情報入力シート!$H46="その他の精神障害")),1,0)+
IF(AND(障害学生情報入力シート!$G46="知的障害",ISBLANK(障害学生情報入力シート!$H46)),1,0)+
IF(AND(障害学生情報入力シート!$G46="重複障害",OR(障害学生情報入力シート!$H46="身体障害の重複",障害学生情報入力シート!$H46="発達障害と精神障害の重複")),1,0)+
IF(AND(障害学生情報入力シート!$G46="その他の障害",ISBLANK(障害学生情報入力シート!$H46)),1,0)
)</f>
        <v>0</v>
      </c>
    </row>
    <row r="47" spans="1:17" x14ac:dyDescent="0.4">
      <c r="A47" s="204">
        <v>19</v>
      </c>
      <c r="B47" s="6">
        <f>IF(AND(障害学生情報入力シート!$G47=$B$27,障害学生情報入力シート!$H47=$B$28,OR(障害学生情報入力シート!D47="入学者(新1年生)",障害学生情報入力シート!D47="在籍者")),1,0)</f>
        <v>0</v>
      </c>
      <c r="C47" s="6">
        <f t="shared" si="5"/>
        <v>0</v>
      </c>
      <c r="D47" s="6" t="str">
        <f t="shared" si="6"/>
        <v/>
      </c>
      <c r="E47" s="6">
        <f>IF(AND(障害学生情報入力シート!$G47=$E$27,ISBLANK(障害学生情報入力シート!$H47),OR(障害学生情報入力シート!D47="入学者(新1年生)",障害学生情報入力シート!D47="在籍者")),1,0)</f>
        <v>0</v>
      </c>
      <c r="F47" s="6">
        <f t="shared" si="7"/>
        <v>0</v>
      </c>
      <c r="G47" s="6" t="str">
        <f t="shared" si="8"/>
        <v/>
      </c>
      <c r="H47" s="7">
        <f>IF(障害学生情報入力シート!BD47="",0,IF(AND(障害学生情報入力シート!BC47=1,Q47=1,障害学生情報入力シート!D47&lt;&gt;"",障害学生情報入力シート!D47&lt;&gt;"在籍者"),1,0))</f>
        <v>0</v>
      </c>
      <c r="I47" s="7">
        <f t="shared" si="9"/>
        <v>0</v>
      </c>
      <c r="J47" s="7" t="str">
        <f t="shared" si="10"/>
        <v/>
      </c>
      <c r="K47" s="8">
        <f>IF(VALUE(障害学生情報入力シート!J47)=1,1,0)</f>
        <v>0</v>
      </c>
      <c r="L47" s="8">
        <f>IF(VALUE(障害学生情報入力シート!K47)=1,1,0)</f>
        <v>0</v>
      </c>
      <c r="M47" s="8">
        <f>SUM(障害学生情報入力シート!N47:Q47)+COUNTA(障害学生情報入力シート!R47)</f>
        <v>0</v>
      </c>
      <c r="N47" s="8">
        <f>SUM(障害学生情報入力シート!S47:V47)+COUNTA(障害学生情報入力シート!W47)</f>
        <v>0</v>
      </c>
      <c r="O47" s="8">
        <f>IF(SUM(障害学生情報入力シート!$X47:$BC47)&gt;0,1,0)</f>
        <v>0</v>
      </c>
      <c r="P47" s="8">
        <f>IF(障害学生情報入力シート!D47="入学者(新1年生)",1,0)</f>
        <v>0</v>
      </c>
      <c r="Q47" s="8">
        <f>IF(ISBLANK(障害学生情報入力シート!$G47),0,
IF(AND(障害学生情報入力シート!$G47="視覚障害",OR(障害学生情報入力シート!$H47="盲",障害学生情報入力シート!$H47="弱視",障害学生情報入力シート!$H47="その他の視覚障害")),1,0)+
IF(AND(障害学生情報入力シート!$G47="聴覚障害",OR(障害学生情報入力シート!$H47="聾",障害学生情報入力シート!$H47="難聴",障害学生情報入力シート!$H47="その他の聴覚障害")),1,0)+
IF(AND(障害学生情報入力シート!$G47="肢体不自由",OR(障害学生情報入力シート!$H47="上肢不自由",障害学生情報入力シート!$H47="下肢不自由",障害学生情報入力シート!$H47="上下肢不自由",障害学生情報入力シート!$H47="その他の肢体不自由")),1,0)+
IF(AND(障害学生情報入力シート!$G47="病弱",ISBLANK(障害学生情報入力シート!$H47)),1,0)+
IF(AND(障害学生情報入力シート!$G47="発達障害",OR(障害学生情報入力シート!$H47="自閉スペクトラム症",障害学生情報入力シート!$H47="注意欠如・多動症",障害学生情報入力シート!$H47="限局性学習症",障害学生情報入力シート!$H47="発達障害の重複",障害学生情報入力シート!$H47="その他の発達障害")),1,0)+
IF(AND(障害学生情報入力シート!$G47="精神障害",OR(障害学生情報入力シート!$H47="統合失調症等",障害学生情報入力シート!$H47="気分障害",障害学生情報入力シート!$H47="神経症性障害等",障害学生情報入力シート!$H47="摂食障害・睡眠障害等",障害学生情報入力シート!$H47="精神障害の重複",障害学生情報入力シート!$H47="その他の精神障害")),1,0)+
IF(AND(障害学生情報入力シート!$G47="知的障害",ISBLANK(障害学生情報入力シート!$H47)),1,0)+
IF(AND(障害学生情報入力シート!$G47="重複障害",OR(障害学生情報入力シート!$H47="身体障害の重複",障害学生情報入力シート!$H47="発達障害と精神障害の重複")),1,0)+
IF(AND(障害学生情報入力シート!$G47="その他の障害",ISBLANK(障害学生情報入力シート!$H47)),1,0)
)</f>
        <v>0</v>
      </c>
    </row>
    <row r="48" spans="1:17" x14ac:dyDescent="0.4">
      <c r="A48" s="204">
        <v>20</v>
      </c>
      <c r="B48" s="6">
        <f>IF(AND(障害学生情報入力シート!$G48=$B$27,障害学生情報入力シート!$H48=$B$28,OR(障害学生情報入力シート!D48="入学者(新1年生)",障害学生情報入力シート!D48="在籍者")),1,0)</f>
        <v>0</v>
      </c>
      <c r="C48" s="6">
        <f t="shared" si="5"/>
        <v>0</v>
      </c>
      <c r="D48" s="6" t="str">
        <f t="shared" si="6"/>
        <v/>
      </c>
      <c r="E48" s="6">
        <f>IF(AND(障害学生情報入力シート!$G48=$E$27,ISBLANK(障害学生情報入力シート!$H48),OR(障害学生情報入力シート!D48="入学者(新1年生)",障害学生情報入力シート!D48="在籍者")),1,0)</f>
        <v>0</v>
      </c>
      <c r="F48" s="6">
        <f t="shared" si="7"/>
        <v>0</v>
      </c>
      <c r="G48" s="6" t="str">
        <f t="shared" si="8"/>
        <v/>
      </c>
      <c r="H48" s="7">
        <f>IF(障害学生情報入力シート!BD48="",0,IF(AND(障害学生情報入力シート!BC48=1,Q48=1,障害学生情報入力シート!D48&lt;&gt;"",障害学生情報入力シート!D48&lt;&gt;"在籍者"),1,0))</f>
        <v>0</v>
      </c>
      <c r="I48" s="7">
        <f t="shared" si="9"/>
        <v>0</v>
      </c>
      <c r="J48" s="7" t="str">
        <f t="shared" si="10"/>
        <v/>
      </c>
      <c r="K48" s="8">
        <f>IF(VALUE(障害学生情報入力シート!J48)=1,1,0)</f>
        <v>0</v>
      </c>
      <c r="L48" s="8">
        <f>IF(VALUE(障害学生情報入力シート!K48)=1,1,0)</f>
        <v>0</v>
      </c>
      <c r="M48" s="8">
        <f>SUM(障害学生情報入力シート!N48:Q48)+COUNTA(障害学生情報入力シート!R48)</f>
        <v>0</v>
      </c>
      <c r="N48" s="8">
        <f>SUM(障害学生情報入力シート!S48:V48)+COUNTA(障害学生情報入力シート!W48)</f>
        <v>0</v>
      </c>
      <c r="O48" s="8">
        <f>IF(SUM(障害学生情報入力シート!$X48:$BC48)&gt;0,1,0)</f>
        <v>0</v>
      </c>
      <c r="P48" s="8">
        <f>IF(障害学生情報入力シート!D48="入学者(新1年生)",1,0)</f>
        <v>0</v>
      </c>
      <c r="Q48" s="8">
        <f>IF(ISBLANK(障害学生情報入力シート!$G48),0,
IF(AND(障害学生情報入力シート!$G48="視覚障害",OR(障害学生情報入力シート!$H48="盲",障害学生情報入力シート!$H48="弱視",障害学生情報入力シート!$H48="その他の視覚障害")),1,0)+
IF(AND(障害学生情報入力シート!$G48="聴覚障害",OR(障害学生情報入力シート!$H48="聾",障害学生情報入力シート!$H48="難聴",障害学生情報入力シート!$H48="その他の聴覚障害")),1,0)+
IF(AND(障害学生情報入力シート!$G48="肢体不自由",OR(障害学生情報入力シート!$H48="上肢不自由",障害学生情報入力シート!$H48="下肢不自由",障害学生情報入力シート!$H48="上下肢不自由",障害学生情報入力シート!$H48="その他の肢体不自由")),1,0)+
IF(AND(障害学生情報入力シート!$G48="病弱",ISBLANK(障害学生情報入力シート!$H48)),1,0)+
IF(AND(障害学生情報入力シート!$G48="発達障害",OR(障害学生情報入力シート!$H48="自閉スペクトラム症",障害学生情報入力シート!$H48="注意欠如・多動症",障害学生情報入力シート!$H48="限局性学習症",障害学生情報入力シート!$H48="発達障害の重複",障害学生情報入力シート!$H48="その他の発達障害")),1,0)+
IF(AND(障害学生情報入力シート!$G48="精神障害",OR(障害学生情報入力シート!$H48="統合失調症等",障害学生情報入力シート!$H48="気分障害",障害学生情報入力シート!$H48="神経症性障害等",障害学生情報入力シート!$H48="摂食障害・睡眠障害等",障害学生情報入力シート!$H48="精神障害の重複",障害学生情報入力シート!$H48="その他の精神障害")),1,0)+
IF(AND(障害学生情報入力シート!$G48="知的障害",ISBLANK(障害学生情報入力シート!$H48)),1,0)+
IF(AND(障害学生情報入力シート!$G48="重複障害",OR(障害学生情報入力シート!$H48="身体障害の重複",障害学生情報入力シート!$H48="発達障害と精神障害の重複")),1,0)+
IF(AND(障害学生情報入力シート!$G48="その他の障害",ISBLANK(障害学生情報入力シート!$H48)),1,0)
)</f>
        <v>0</v>
      </c>
    </row>
    <row r="49" spans="1:17" x14ac:dyDescent="0.4">
      <c r="A49" s="204">
        <v>21</v>
      </c>
      <c r="B49" s="6">
        <f>IF(AND(障害学生情報入力シート!$G49=$B$27,障害学生情報入力シート!$H49=$B$28,OR(障害学生情報入力シート!D49="入学者(新1年生)",障害学生情報入力シート!D49="在籍者")),1,0)</f>
        <v>0</v>
      </c>
      <c r="C49" s="6">
        <f t="shared" si="5"/>
        <v>0</v>
      </c>
      <c r="D49" s="6" t="str">
        <f t="shared" si="6"/>
        <v/>
      </c>
      <c r="E49" s="6">
        <f>IF(AND(障害学生情報入力シート!$G49=$E$27,ISBLANK(障害学生情報入力シート!$H49),OR(障害学生情報入力シート!D49="入学者(新1年生)",障害学生情報入力シート!D49="在籍者")),1,0)</f>
        <v>0</v>
      </c>
      <c r="F49" s="6">
        <f t="shared" si="7"/>
        <v>0</v>
      </c>
      <c r="G49" s="6" t="str">
        <f t="shared" si="8"/>
        <v/>
      </c>
      <c r="H49" s="7">
        <f>IF(障害学生情報入力シート!BD49="",0,IF(AND(障害学生情報入力シート!BC49=1,Q49=1,障害学生情報入力シート!D49&lt;&gt;"",障害学生情報入力シート!D49&lt;&gt;"在籍者"),1,0))</f>
        <v>0</v>
      </c>
      <c r="I49" s="7">
        <f t="shared" si="9"/>
        <v>0</v>
      </c>
      <c r="J49" s="7" t="str">
        <f t="shared" si="10"/>
        <v/>
      </c>
      <c r="K49" s="8">
        <f>IF(VALUE(障害学生情報入力シート!J49)=1,1,0)</f>
        <v>0</v>
      </c>
      <c r="L49" s="8">
        <f>IF(VALUE(障害学生情報入力シート!K49)=1,1,0)</f>
        <v>0</v>
      </c>
      <c r="M49" s="8">
        <f>SUM(障害学生情報入力シート!N49:Q49)+COUNTA(障害学生情報入力シート!R49)</f>
        <v>0</v>
      </c>
      <c r="N49" s="8">
        <f>SUM(障害学生情報入力シート!S49:V49)+COUNTA(障害学生情報入力シート!W49)</f>
        <v>0</v>
      </c>
      <c r="O49" s="8">
        <f>IF(SUM(障害学生情報入力シート!$X49:$BC49)&gt;0,1,0)</f>
        <v>0</v>
      </c>
      <c r="P49" s="8">
        <f>IF(障害学生情報入力シート!D49="入学者(新1年生)",1,0)</f>
        <v>0</v>
      </c>
      <c r="Q49" s="8">
        <f>IF(ISBLANK(障害学生情報入力シート!$G49),0,
IF(AND(障害学生情報入力シート!$G49="視覚障害",OR(障害学生情報入力シート!$H49="盲",障害学生情報入力シート!$H49="弱視",障害学生情報入力シート!$H49="その他の視覚障害")),1,0)+
IF(AND(障害学生情報入力シート!$G49="聴覚障害",OR(障害学生情報入力シート!$H49="聾",障害学生情報入力シート!$H49="難聴",障害学生情報入力シート!$H49="その他の聴覚障害")),1,0)+
IF(AND(障害学生情報入力シート!$G49="肢体不自由",OR(障害学生情報入力シート!$H49="上肢不自由",障害学生情報入力シート!$H49="下肢不自由",障害学生情報入力シート!$H49="上下肢不自由",障害学生情報入力シート!$H49="その他の肢体不自由")),1,0)+
IF(AND(障害学生情報入力シート!$G49="病弱",ISBLANK(障害学生情報入力シート!$H49)),1,0)+
IF(AND(障害学生情報入力シート!$G49="発達障害",OR(障害学生情報入力シート!$H49="自閉スペクトラム症",障害学生情報入力シート!$H49="注意欠如・多動症",障害学生情報入力シート!$H49="限局性学習症",障害学生情報入力シート!$H49="発達障害の重複",障害学生情報入力シート!$H49="その他の発達障害")),1,0)+
IF(AND(障害学生情報入力シート!$G49="精神障害",OR(障害学生情報入力シート!$H49="統合失調症等",障害学生情報入力シート!$H49="気分障害",障害学生情報入力シート!$H49="神経症性障害等",障害学生情報入力シート!$H49="摂食障害・睡眠障害等",障害学生情報入力シート!$H49="精神障害の重複",障害学生情報入力シート!$H49="その他の精神障害")),1,0)+
IF(AND(障害学生情報入力シート!$G49="知的障害",ISBLANK(障害学生情報入力シート!$H49)),1,0)+
IF(AND(障害学生情報入力シート!$G49="重複障害",OR(障害学生情報入力シート!$H49="身体障害の重複",障害学生情報入力シート!$H49="発達障害と精神障害の重複")),1,0)+
IF(AND(障害学生情報入力シート!$G49="その他の障害",ISBLANK(障害学生情報入力シート!$H49)),1,0)
)</f>
        <v>0</v>
      </c>
    </row>
    <row r="50" spans="1:17" x14ac:dyDescent="0.4">
      <c r="A50" s="204">
        <v>22</v>
      </c>
      <c r="B50" s="6">
        <f>IF(AND(障害学生情報入力シート!$G50=$B$27,障害学生情報入力シート!$H50=$B$28,OR(障害学生情報入力シート!D50="入学者(新1年生)",障害学生情報入力シート!D50="在籍者")),1,0)</f>
        <v>0</v>
      </c>
      <c r="C50" s="6">
        <f t="shared" si="5"/>
        <v>0</v>
      </c>
      <c r="D50" s="6" t="str">
        <f t="shared" si="6"/>
        <v/>
      </c>
      <c r="E50" s="6">
        <f>IF(AND(障害学生情報入力シート!$G50=$E$27,ISBLANK(障害学生情報入力シート!$H50),OR(障害学生情報入力シート!D50="入学者(新1年生)",障害学生情報入力シート!D50="在籍者")),1,0)</f>
        <v>0</v>
      </c>
      <c r="F50" s="6">
        <f t="shared" si="7"/>
        <v>0</v>
      </c>
      <c r="G50" s="6" t="str">
        <f t="shared" si="8"/>
        <v/>
      </c>
      <c r="H50" s="7">
        <f>IF(障害学生情報入力シート!BD50="",0,IF(AND(障害学生情報入力シート!BC50=1,Q50=1,障害学生情報入力シート!D50&lt;&gt;"",障害学生情報入力シート!D50&lt;&gt;"在籍者"),1,0))</f>
        <v>0</v>
      </c>
      <c r="I50" s="7">
        <f t="shared" si="9"/>
        <v>0</v>
      </c>
      <c r="J50" s="7" t="str">
        <f t="shared" si="10"/>
        <v/>
      </c>
      <c r="K50" s="8">
        <f>IF(VALUE(障害学生情報入力シート!J50)=1,1,0)</f>
        <v>0</v>
      </c>
      <c r="L50" s="8">
        <f>IF(VALUE(障害学生情報入力シート!K50)=1,1,0)</f>
        <v>0</v>
      </c>
      <c r="M50" s="8">
        <f>SUM(障害学生情報入力シート!N50:Q50)+COUNTA(障害学生情報入力シート!R50)</f>
        <v>0</v>
      </c>
      <c r="N50" s="8">
        <f>SUM(障害学生情報入力シート!S50:V50)+COUNTA(障害学生情報入力シート!W50)</f>
        <v>0</v>
      </c>
      <c r="O50" s="8">
        <f>IF(SUM(障害学生情報入力シート!$X50:$BC50)&gt;0,1,0)</f>
        <v>0</v>
      </c>
      <c r="P50" s="8">
        <f>IF(障害学生情報入力シート!D50="入学者(新1年生)",1,0)</f>
        <v>0</v>
      </c>
      <c r="Q50" s="8">
        <f>IF(ISBLANK(障害学生情報入力シート!$G50),0,
IF(AND(障害学生情報入力シート!$G50="視覚障害",OR(障害学生情報入力シート!$H50="盲",障害学生情報入力シート!$H50="弱視",障害学生情報入力シート!$H50="その他の視覚障害")),1,0)+
IF(AND(障害学生情報入力シート!$G50="聴覚障害",OR(障害学生情報入力シート!$H50="聾",障害学生情報入力シート!$H50="難聴",障害学生情報入力シート!$H50="その他の聴覚障害")),1,0)+
IF(AND(障害学生情報入力シート!$G50="肢体不自由",OR(障害学生情報入力シート!$H50="上肢不自由",障害学生情報入力シート!$H50="下肢不自由",障害学生情報入力シート!$H50="上下肢不自由",障害学生情報入力シート!$H50="その他の肢体不自由")),1,0)+
IF(AND(障害学生情報入力シート!$G50="病弱",ISBLANK(障害学生情報入力シート!$H50)),1,0)+
IF(AND(障害学生情報入力シート!$G50="発達障害",OR(障害学生情報入力シート!$H50="自閉スペクトラム症",障害学生情報入力シート!$H50="注意欠如・多動症",障害学生情報入力シート!$H50="限局性学習症",障害学生情報入力シート!$H50="発達障害の重複",障害学生情報入力シート!$H50="その他の発達障害")),1,0)+
IF(AND(障害学生情報入力シート!$G50="精神障害",OR(障害学生情報入力シート!$H50="統合失調症等",障害学生情報入力シート!$H50="気分障害",障害学生情報入力シート!$H50="神経症性障害等",障害学生情報入力シート!$H50="摂食障害・睡眠障害等",障害学生情報入力シート!$H50="精神障害の重複",障害学生情報入力シート!$H50="その他の精神障害")),1,0)+
IF(AND(障害学生情報入力シート!$G50="知的障害",ISBLANK(障害学生情報入力シート!$H50)),1,0)+
IF(AND(障害学生情報入力シート!$G50="重複障害",OR(障害学生情報入力シート!$H50="身体障害の重複",障害学生情報入力シート!$H50="発達障害と精神障害の重複")),1,0)+
IF(AND(障害学生情報入力シート!$G50="その他の障害",ISBLANK(障害学生情報入力シート!$H50)),1,0)
)</f>
        <v>0</v>
      </c>
    </row>
    <row r="51" spans="1:17" x14ac:dyDescent="0.4">
      <c r="A51" s="204">
        <v>23</v>
      </c>
      <c r="B51" s="6">
        <f>IF(AND(障害学生情報入力シート!$G51=$B$27,障害学生情報入力シート!$H51=$B$28,OR(障害学生情報入力シート!D51="入学者(新1年生)",障害学生情報入力シート!D51="在籍者")),1,0)</f>
        <v>0</v>
      </c>
      <c r="C51" s="6">
        <f t="shared" si="5"/>
        <v>0</v>
      </c>
      <c r="D51" s="6" t="str">
        <f t="shared" si="6"/>
        <v/>
      </c>
      <c r="E51" s="6">
        <f>IF(AND(障害学生情報入力シート!$G51=$E$27,ISBLANK(障害学生情報入力シート!$H51),OR(障害学生情報入力シート!D51="入学者(新1年生)",障害学生情報入力シート!D51="在籍者")),1,0)</f>
        <v>0</v>
      </c>
      <c r="F51" s="6">
        <f t="shared" si="7"/>
        <v>0</v>
      </c>
      <c r="G51" s="6" t="str">
        <f t="shared" si="8"/>
        <v/>
      </c>
      <c r="H51" s="7">
        <f>IF(障害学生情報入力シート!BD51="",0,IF(AND(障害学生情報入力シート!BC51=1,Q51=1,障害学生情報入力シート!D51&lt;&gt;"",障害学生情報入力シート!D51&lt;&gt;"在籍者"),1,0))</f>
        <v>0</v>
      </c>
      <c r="I51" s="7">
        <f t="shared" si="9"/>
        <v>0</v>
      </c>
      <c r="J51" s="7" t="str">
        <f t="shared" si="10"/>
        <v/>
      </c>
      <c r="K51" s="8">
        <f>IF(VALUE(障害学生情報入力シート!J51)=1,1,0)</f>
        <v>0</v>
      </c>
      <c r="L51" s="8">
        <f>IF(VALUE(障害学生情報入力シート!K51)=1,1,0)</f>
        <v>0</v>
      </c>
      <c r="M51" s="8">
        <f>SUM(障害学生情報入力シート!N51:Q51)+COUNTA(障害学生情報入力シート!R51)</f>
        <v>0</v>
      </c>
      <c r="N51" s="8">
        <f>SUM(障害学生情報入力シート!S51:V51)+COUNTA(障害学生情報入力シート!W51)</f>
        <v>0</v>
      </c>
      <c r="O51" s="8">
        <f>IF(SUM(障害学生情報入力シート!$X51:$BC51)&gt;0,1,0)</f>
        <v>0</v>
      </c>
      <c r="P51" s="8">
        <f>IF(障害学生情報入力シート!D51="入学者(新1年生)",1,0)</f>
        <v>0</v>
      </c>
      <c r="Q51" s="8">
        <f>IF(ISBLANK(障害学生情報入力シート!$G51),0,
IF(AND(障害学生情報入力シート!$G51="視覚障害",OR(障害学生情報入力シート!$H51="盲",障害学生情報入力シート!$H51="弱視",障害学生情報入力シート!$H51="その他の視覚障害")),1,0)+
IF(AND(障害学生情報入力シート!$G51="聴覚障害",OR(障害学生情報入力シート!$H51="聾",障害学生情報入力シート!$H51="難聴",障害学生情報入力シート!$H51="その他の聴覚障害")),1,0)+
IF(AND(障害学生情報入力シート!$G51="肢体不自由",OR(障害学生情報入力シート!$H51="上肢不自由",障害学生情報入力シート!$H51="下肢不自由",障害学生情報入力シート!$H51="上下肢不自由",障害学生情報入力シート!$H51="その他の肢体不自由")),1,0)+
IF(AND(障害学生情報入力シート!$G51="病弱",ISBLANK(障害学生情報入力シート!$H51)),1,0)+
IF(AND(障害学生情報入力シート!$G51="発達障害",OR(障害学生情報入力シート!$H51="自閉スペクトラム症",障害学生情報入力シート!$H51="注意欠如・多動症",障害学生情報入力シート!$H51="限局性学習症",障害学生情報入力シート!$H51="発達障害の重複",障害学生情報入力シート!$H51="その他の発達障害")),1,0)+
IF(AND(障害学生情報入力シート!$G51="精神障害",OR(障害学生情報入力シート!$H51="統合失調症等",障害学生情報入力シート!$H51="気分障害",障害学生情報入力シート!$H51="神経症性障害等",障害学生情報入力シート!$H51="摂食障害・睡眠障害等",障害学生情報入力シート!$H51="精神障害の重複",障害学生情報入力シート!$H51="その他の精神障害")),1,0)+
IF(AND(障害学生情報入力シート!$G51="知的障害",ISBLANK(障害学生情報入力シート!$H51)),1,0)+
IF(AND(障害学生情報入力シート!$G51="重複障害",OR(障害学生情報入力シート!$H51="身体障害の重複",障害学生情報入力シート!$H51="発達障害と精神障害の重複")),1,0)+
IF(AND(障害学生情報入力シート!$G51="その他の障害",ISBLANK(障害学生情報入力シート!$H51)),1,0)
)</f>
        <v>0</v>
      </c>
    </row>
    <row r="52" spans="1:17" x14ac:dyDescent="0.4">
      <c r="A52" s="204">
        <v>24</v>
      </c>
      <c r="B52" s="6">
        <f>IF(AND(障害学生情報入力シート!$G52=$B$27,障害学生情報入力シート!$H52=$B$28,OR(障害学生情報入力シート!D52="入学者(新1年生)",障害学生情報入力シート!D52="在籍者")),1,0)</f>
        <v>0</v>
      </c>
      <c r="C52" s="6">
        <f t="shared" si="5"/>
        <v>0</v>
      </c>
      <c r="D52" s="6" t="str">
        <f t="shared" si="6"/>
        <v/>
      </c>
      <c r="E52" s="6">
        <f>IF(AND(障害学生情報入力シート!$G52=$E$27,ISBLANK(障害学生情報入力シート!$H52),OR(障害学生情報入力シート!D52="入学者(新1年生)",障害学生情報入力シート!D52="在籍者")),1,0)</f>
        <v>0</v>
      </c>
      <c r="F52" s="6">
        <f t="shared" si="7"/>
        <v>0</v>
      </c>
      <c r="G52" s="6" t="str">
        <f t="shared" si="8"/>
        <v/>
      </c>
      <c r="H52" s="7">
        <f>IF(障害学生情報入力シート!BD52="",0,IF(AND(障害学生情報入力シート!BC52=1,Q52=1,障害学生情報入力シート!D52&lt;&gt;"",障害学生情報入力シート!D52&lt;&gt;"在籍者"),1,0))</f>
        <v>0</v>
      </c>
      <c r="I52" s="7">
        <f t="shared" si="9"/>
        <v>0</v>
      </c>
      <c r="J52" s="7" t="str">
        <f t="shared" si="10"/>
        <v/>
      </c>
      <c r="K52" s="8">
        <f>IF(VALUE(障害学生情報入力シート!J52)=1,1,0)</f>
        <v>0</v>
      </c>
      <c r="L52" s="8">
        <f>IF(VALUE(障害学生情報入力シート!K52)=1,1,0)</f>
        <v>0</v>
      </c>
      <c r="M52" s="8">
        <f>SUM(障害学生情報入力シート!N52:Q52)+COUNTA(障害学生情報入力シート!R52)</f>
        <v>0</v>
      </c>
      <c r="N52" s="8">
        <f>SUM(障害学生情報入力シート!S52:V52)+COUNTA(障害学生情報入力シート!W52)</f>
        <v>0</v>
      </c>
      <c r="O52" s="8">
        <f>IF(SUM(障害学生情報入力シート!$X52:$BC52)&gt;0,1,0)</f>
        <v>0</v>
      </c>
      <c r="P52" s="8">
        <f>IF(障害学生情報入力シート!D52="入学者(新1年生)",1,0)</f>
        <v>0</v>
      </c>
      <c r="Q52" s="8">
        <f>IF(ISBLANK(障害学生情報入力シート!$G52),0,
IF(AND(障害学生情報入力シート!$G52="視覚障害",OR(障害学生情報入力シート!$H52="盲",障害学生情報入力シート!$H52="弱視",障害学生情報入力シート!$H52="その他の視覚障害")),1,0)+
IF(AND(障害学生情報入力シート!$G52="聴覚障害",OR(障害学生情報入力シート!$H52="聾",障害学生情報入力シート!$H52="難聴",障害学生情報入力シート!$H52="その他の聴覚障害")),1,0)+
IF(AND(障害学生情報入力シート!$G52="肢体不自由",OR(障害学生情報入力シート!$H52="上肢不自由",障害学生情報入力シート!$H52="下肢不自由",障害学生情報入力シート!$H52="上下肢不自由",障害学生情報入力シート!$H52="その他の肢体不自由")),1,0)+
IF(AND(障害学生情報入力シート!$G52="病弱",ISBLANK(障害学生情報入力シート!$H52)),1,0)+
IF(AND(障害学生情報入力シート!$G52="発達障害",OR(障害学生情報入力シート!$H52="自閉スペクトラム症",障害学生情報入力シート!$H52="注意欠如・多動症",障害学生情報入力シート!$H52="限局性学習症",障害学生情報入力シート!$H52="発達障害の重複",障害学生情報入力シート!$H52="その他の発達障害")),1,0)+
IF(AND(障害学生情報入力シート!$G52="精神障害",OR(障害学生情報入力シート!$H52="統合失調症等",障害学生情報入力シート!$H52="気分障害",障害学生情報入力シート!$H52="神経症性障害等",障害学生情報入力シート!$H52="摂食障害・睡眠障害等",障害学生情報入力シート!$H52="精神障害の重複",障害学生情報入力シート!$H52="その他の精神障害")),1,0)+
IF(AND(障害学生情報入力シート!$G52="知的障害",ISBLANK(障害学生情報入力シート!$H52)),1,0)+
IF(AND(障害学生情報入力シート!$G52="重複障害",OR(障害学生情報入力シート!$H52="身体障害の重複",障害学生情報入力シート!$H52="発達障害と精神障害の重複")),1,0)+
IF(AND(障害学生情報入力シート!$G52="その他の障害",ISBLANK(障害学生情報入力シート!$H52)),1,0)
)</f>
        <v>0</v>
      </c>
    </row>
    <row r="53" spans="1:17" x14ac:dyDescent="0.4">
      <c r="A53" s="204">
        <v>25</v>
      </c>
      <c r="B53" s="6">
        <f>IF(AND(障害学生情報入力シート!$G53=$B$27,障害学生情報入力シート!$H53=$B$28,OR(障害学生情報入力シート!D53="入学者(新1年生)",障害学生情報入力シート!D53="在籍者")),1,0)</f>
        <v>0</v>
      </c>
      <c r="C53" s="6">
        <f t="shared" si="5"/>
        <v>0</v>
      </c>
      <c r="D53" s="6" t="str">
        <f t="shared" si="6"/>
        <v/>
      </c>
      <c r="E53" s="6">
        <f>IF(AND(障害学生情報入力シート!$G53=$E$27,ISBLANK(障害学生情報入力シート!$H53),OR(障害学生情報入力シート!D53="入学者(新1年生)",障害学生情報入力シート!D53="在籍者")),1,0)</f>
        <v>0</v>
      </c>
      <c r="F53" s="6">
        <f t="shared" si="7"/>
        <v>0</v>
      </c>
      <c r="G53" s="6" t="str">
        <f t="shared" si="8"/>
        <v/>
      </c>
      <c r="H53" s="7">
        <f>IF(障害学生情報入力シート!BD53="",0,IF(AND(障害学生情報入力シート!BC53=1,Q53=1,障害学生情報入力シート!D53&lt;&gt;"",障害学生情報入力シート!D53&lt;&gt;"在籍者"),1,0))</f>
        <v>0</v>
      </c>
      <c r="I53" s="7">
        <f t="shared" si="9"/>
        <v>0</v>
      </c>
      <c r="J53" s="7" t="str">
        <f t="shared" si="10"/>
        <v/>
      </c>
      <c r="K53" s="8">
        <f>IF(VALUE(障害学生情報入力シート!J53)=1,1,0)</f>
        <v>0</v>
      </c>
      <c r="L53" s="8">
        <f>IF(VALUE(障害学生情報入力シート!K53)=1,1,0)</f>
        <v>0</v>
      </c>
      <c r="M53" s="8">
        <f>SUM(障害学生情報入力シート!N53:Q53)+COUNTA(障害学生情報入力シート!R53)</f>
        <v>0</v>
      </c>
      <c r="N53" s="8">
        <f>SUM(障害学生情報入力シート!S53:V53)+COUNTA(障害学生情報入力シート!W53)</f>
        <v>0</v>
      </c>
      <c r="O53" s="8">
        <f>IF(SUM(障害学生情報入力シート!$X53:$BC53)&gt;0,1,0)</f>
        <v>0</v>
      </c>
      <c r="P53" s="8">
        <f>IF(障害学生情報入力シート!D53="入学者(新1年生)",1,0)</f>
        <v>0</v>
      </c>
      <c r="Q53" s="8">
        <f>IF(ISBLANK(障害学生情報入力シート!$G53),0,
IF(AND(障害学生情報入力シート!$G53="視覚障害",OR(障害学生情報入力シート!$H53="盲",障害学生情報入力シート!$H53="弱視",障害学生情報入力シート!$H53="その他の視覚障害")),1,0)+
IF(AND(障害学生情報入力シート!$G53="聴覚障害",OR(障害学生情報入力シート!$H53="聾",障害学生情報入力シート!$H53="難聴",障害学生情報入力シート!$H53="その他の聴覚障害")),1,0)+
IF(AND(障害学生情報入力シート!$G53="肢体不自由",OR(障害学生情報入力シート!$H53="上肢不自由",障害学生情報入力シート!$H53="下肢不自由",障害学生情報入力シート!$H53="上下肢不自由",障害学生情報入力シート!$H53="その他の肢体不自由")),1,0)+
IF(AND(障害学生情報入力シート!$G53="病弱",ISBLANK(障害学生情報入力シート!$H53)),1,0)+
IF(AND(障害学生情報入力シート!$G53="発達障害",OR(障害学生情報入力シート!$H53="自閉スペクトラム症",障害学生情報入力シート!$H53="注意欠如・多動症",障害学生情報入力シート!$H53="限局性学習症",障害学生情報入力シート!$H53="発達障害の重複",障害学生情報入力シート!$H53="その他の発達障害")),1,0)+
IF(AND(障害学生情報入力シート!$G53="精神障害",OR(障害学生情報入力シート!$H53="統合失調症等",障害学生情報入力シート!$H53="気分障害",障害学生情報入力シート!$H53="神経症性障害等",障害学生情報入力シート!$H53="摂食障害・睡眠障害等",障害学生情報入力シート!$H53="精神障害の重複",障害学生情報入力シート!$H53="その他の精神障害")),1,0)+
IF(AND(障害学生情報入力シート!$G53="知的障害",ISBLANK(障害学生情報入力シート!$H53)),1,0)+
IF(AND(障害学生情報入力シート!$G53="重複障害",OR(障害学生情報入力シート!$H53="身体障害の重複",障害学生情報入力シート!$H53="発達障害と精神障害の重複")),1,0)+
IF(AND(障害学生情報入力シート!$G53="その他の障害",ISBLANK(障害学生情報入力シート!$H53)),1,0)
)</f>
        <v>0</v>
      </c>
    </row>
    <row r="54" spans="1:17" x14ac:dyDescent="0.4">
      <c r="A54" s="204">
        <v>26</v>
      </c>
      <c r="B54" s="6">
        <f>IF(AND(障害学生情報入力シート!$G54=$B$27,障害学生情報入力シート!$H54=$B$28,OR(障害学生情報入力シート!D54="入学者(新1年生)",障害学生情報入力シート!D54="在籍者")),1,0)</f>
        <v>0</v>
      </c>
      <c r="C54" s="6">
        <f t="shared" si="5"/>
        <v>0</v>
      </c>
      <c r="D54" s="6" t="str">
        <f t="shared" si="6"/>
        <v/>
      </c>
      <c r="E54" s="6">
        <f>IF(AND(障害学生情報入力シート!$G54=$E$27,ISBLANK(障害学生情報入力シート!$H54),OR(障害学生情報入力シート!D54="入学者(新1年生)",障害学生情報入力シート!D54="在籍者")),1,0)</f>
        <v>0</v>
      </c>
      <c r="F54" s="6">
        <f t="shared" si="7"/>
        <v>0</v>
      </c>
      <c r="G54" s="6" t="str">
        <f t="shared" si="8"/>
        <v/>
      </c>
      <c r="H54" s="7">
        <f>IF(障害学生情報入力シート!BD54="",0,IF(AND(障害学生情報入力シート!BC54=1,Q54=1,障害学生情報入力シート!D54&lt;&gt;"",障害学生情報入力シート!D54&lt;&gt;"在籍者"),1,0))</f>
        <v>0</v>
      </c>
      <c r="I54" s="7">
        <f t="shared" si="9"/>
        <v>0</v>
      </c>
      <c r="J54" s="7" t="str">
        <f t="shared" si="10"/>
        <v/>
      </c>
      <c r="K54" s="8">
        <f>IF(VALUE(障害学生情報入力シート!J54)=1,1,0)</f>
        <v>0</v>
      </c>
      <c r="L54" s="8">
        <f>IF(VALUE(障害学生情報入力シート!K54)=1,1,0)</f>
        <v>0</v>
      </c>
      <c r="M54" s="8">
        <f>SUM(障害学生情報入力シート!N54:Q54)+COUNTA(障害学生情報入力シート!R54)</f>
        <v>0</v>
      </c>
      <c r="N54" s="8">
        <f>SUM(障害学生情報入力シート!S54:V54)+COUNTA(障害学生情報入力シート!W54)</f>
        <v>0</v>
      </c>
      <c r="O54" s="8">
        <f>IF(SUM(障害学生情報入力シート!$X54:$BC54)&gt;0,1,0)</f>
        <v>0</v>
      </c>
      <c r="P54" s="8">
        <f>IF(障害学生情報入力シート!D54="入学者(新1年生)",1,0)</f>
        <v>0</v>
      </c>
      <c r="Q54" s="8">
        <f>IF(ISBLANK(障害学生情報入力シート!$G54),0,
IF(AND(障害学生情報入力シート!$G54="視覚障害",OR(障害学生情報入力シート!$H54="盲",障害学生情報入力シート!$H54="弱視",障害学生情報入力シート!$H54="その他の視覚障害")),1,0)+
IF(AND(障害学生情報入力シート!$G54="聴覚障害",OR(障害学生情報入力シート!$H54="聾",障害学生情報入力シート!$H54="難聴",障害学生情報入力シート!$H54="その他の聴覚障害")),1,0)+
IF(AND(障害学生情報入力シート!$G54="肢体不自由",OR(障害学生情報入力シート!$H54="上肢不自由",障害学生情報入力シート!$H54="下肢不自由",障害学生情報入力シート!$H54="上下肢不自由",障害学生情報入力シート!$H54="その他の肢体不自由")),1,0)+
IF(AND(障害学生情報入力シート!$G54="病弱",ISBLANK(障害学生情報入力シート!$H54)),1,0)+
IF(AND(障害学生情報入力シート!$G54="発達障害",OR(障害学生情報入力シート!$H54="自閉スペクトラム症",障害学生情報入力シート!$H54="注意欠如・多動症",障害学生情報入力シート!$H54="限局性学習症",障害学生情報入力シート!$H54="発達障害の重複",障害学生情報入力シート!$H54="その他の発達障害")),1,0)+
IF(AND(障害学生情報入力シート!$G54="精神障害",OR(障害学生情報入力シート!$H54="統合失調症等",障害学生情報入力シート!$H54="気分障害",障害学生情報入力シート!$H54="神経症性障害等",障害学生情報入力シート!$H54="摂食障害・睡眠障害等",障害学生情報入力シート!$H54="精神障害の重複",障害学生情報入力シート!$H54="その他の精神障害")),1,0)+
IF(AND(障害学生情報入力シート!$G54="知的障害",ISBLANK(障害学生情報入力シート!$H54)),1,0)+
IF(AND(障害学生情報入力シート!$G54="重複障害",OR(障害学生情報入力シート!$H54="身体障害の重複",障害学生情報入力シート!$H54="発達障害と精神障害の重複")),1,0)+
IF(AND(障害学生情報入力シート!$G54="その他の障害",ISBLANK(障害学生情報入力シート!$H54)),1,0)
)</f>
        <v>0</v>
      </c>
    </row>
    <row r="55" spans="1:17" x14ac:dyDescent="0.4">
      <c r="A55" s="204">
        <v>27</v>
      </c>
      <c r="B55" s="6">
        <f>IF(AND(障害学生情報入力シート!$G55=$B$27,障害学生情報入力シート!$H55=$B$28,OR(障害学生情報入力シート!D55="入学者(新1年生)",障害学生情報入力シート!D55="在籍者")),1,0)</f>
        <v>0</v>
      </c>
      <c r="C55" s="6">
        <f t="shared" si="5"/>
        <v>0</v>
      </c>
      <c r="D55" s="6" t="str">
        <f t="shared" si="6"/>
        <v/>
      </c>
      <c r="E55" s="6">
        <f>IF(AND(障害学生情報入力シート!$G55=$E$27,ISBLANK(障害学生情報入力シート!$H55),OR(障害学生情報入力シート!D55="入学者(新1年生)",障害学生情報入力シート!D55="在籍者")),1,0)</f>
        <v>0</v>
      </c>
      <c r="F55" s="6">
        <f t="shared" si="7"/>
        <v>0</v>
      </c>
      <c r="G55" s="6" t="str">
        <f t="shared" si="8"/>
        <v/>
      </c>
      <c r="H55" s="7">
        <f>IF(障害学生情報入力シート!BD55="",0,IF(AND(障害学生情報入力シート!BC55=1,Q55=1,障害学生情報入力シート!D55&lt;&gt;"",障害学生情報入力シート!D55&lt;&gt;"在籍者"),1,0))</f>
        <v>0</v>
      </c>
      <c r="I55" s="7">
        <f t="shared" si="9"/>
        <v>0</v>
      </c>
      <c r="J55" s="7" t="str">
        <f t="shared" si="10"/>
        <v/>
      </c>
      <c r="K55" s="8">
        <f>IF(VALUE(障害学生情報入力シート!J55)=1,1,0)</f>
        <v>0</v>
      </c>
      <c r="L55" s="8">
        <f>IF(VALUE(障害学生情報入力シート!K55)=1,1,0)</f>
        <v>0</v>
      </c>
      <c r="M55" s="8">
        <f>SUM(障害学生情報入力シート!N55:Q55)+COUNTA(障害学生情報入力シート!R55)</f>
        <v>0</v>
      </c>
      <c r="N55" s="8">
        <f>SUM(障害学生情報入力シート!S55:V55)+COUNTA(障害学生情報入力シート!W55)</f>
        <v>0</v>
      </c>
      <c r="O55" s="8">
        <f>IF(SUM(障害学生情報入力シート!$X55:$BC55)&gt;0,1,0)</f>
        <v>0</v>
      </c>
      <c r="P55" s="8">
        <f>IF(障害学生情報入力シート!D55="入学者(新1年生)",1,0)</f>
        <v>0</v>
      </c>
      <c r="Q55" s="8">
        <f>IF(ISBLANK(障害学生情報入力シート!$G55),0,
IF(AND(障害学生情報入力シート!$G55="視覚障害",OR(障害学生情報入力シート!$H55="盲",障害学生情報入力シート!$H55="弱視",障害学生情報入力シート!$H55="その他の視覚障害")),1,0)+
IF(AND(障害学生情報入力シート!$G55="聴覚障害",OR(障害学生情報入力シート!$H55="聾",障害学生情報入力シート!$H55="難聴",障害学生情報入力シート!$H55="その他の聴覚障害")),1,0)+
IF(AND(障害学生情報入力シート!$G55="肢体不自由",OR(障害学生情報入力シート!$H55="上肢不自由",障害学生情報入力シート!$H55="下肢不自由",障害学生情報入力シート!$H55="上下肢不自由",障害学生情報入力シート!$H55="その他の肢体不自由")),1,0)+
IF(AND(障害学生情報入力シート!$G55="病弱",ISBLANK(障害学生情報入力シート!$H55)),1,0)+
IF(AND(障害学生情報入力シート!$G55="発達障害",OR(障害学生情報入力シート!$H55="自閉スペクトラム症",障害学生情報入力シート!$H55="注意欠如・多動症",障害学生情報入力シート!$H55="限局性学習症",障害学生情報入力シート!$H55="発達障害の重複",障害学生情報入力シート!$H55="その他の発達障害")),1,0)+
IF(AND(障害学生情報入力シート!$G55="精神障害",OR(障害学生情報入力シート!$H55="統合失調症等",障害学生情報入力シート!$H55="気分障害",障害学生情報入力シート!$H55="神経症性障害等",障害学生情報入力シート!$H55="摂食障害・睡眠障害等",障害学生情報入力シート!$H55="精神障害の重複",障害学生情報入力シート!$H55="その他の精神障害")),1,0)+
IF(AND(障害学生情報入力シート!$G55="知的障害",ISBLANK(障害学生情報入力シート!$H55)),1,0)+
IF(AND(障害学生情報入力シート!$G55="重複障害",OR(障害学生情報入力シート!$H55="身体障害の重複",障害学生情報入力シート!$H55="発達障害と精神障害の重複")),1,0)+
IF(AND(障害学生情報入力シート!$G55="その他の障害",ISBLANK(障害学生情報入力シート!$H55)),1,0)
)</f>
        <v>0</v>
      </c>
    </row>
    <row r="56" spans="1:17" x14ac:dyDescent="0.4">
      <c r="A56" s="204">
        <v>28</v>
      </c>
      <c r="B56" s="6">
        <f>IF(AND(障害学生情報入力シート!$G56=$B$27,障害学生情報入力シート!$H56=$B$28,OR(障害学生情報入力シート!D56="入学者(新1年生)",障害学生情報入力シート!D56="在籍者")),1,0)</f>
        <v>0</v>
      </c>
      <c r="C56" s="6">
        <f t="shared" si="5"/>
        <v>0</v>
      </c>
      <c r="D56" s="6" t="str">
        <f t="shared" si="6"/>
        <v/>
      </c>
      <c r="E56" s="6">
        <f>IF(AND(障害学生情報入力シート!$G56=$E$27,ISBLANK(障害学生情報入力シート!$H56),OR(障害学生情報入力シート!D56="入学者(新1年生)",障害学生情報入力シート!D56="在籍者")),1,0)</f>
        <v>0</v>
      </c>
      <c r="F56" s="6">
        <f t="shared" si="7"/>
        <v>0</v>
      </c>
      <c r="G56" s="6" t="str">
        <f t="shared" si="8"/>
        <v/>
      </c>
      <c r="H56" s="7">
        <f>IF(障害学生情報入力シート!BD56="",0,IF(AND(障害学生情報入力シート!BC56=1,Q56=1,障害学生情報入力シート!D56&lt;&gt;"",障害学生情報入力シート!D56&lt;&gt;"在籍者"),1,0))</f>
        <v>0</v>
      </c>
      <c r="I56" s="7">
        <f t="shared" si="9"/>
        <v>0</v>
      </c>
      <c r="J56" s="7" t="str">
        <f t="shared" si="10"/>
        <v/>
      </c>
      <c r="K56" s="8">
        <f>IF(VALUE(障害学生情報入力シート!J56)=1,1,0)</f>
        <v>0</v>
      </c>
      <c r="L56" s="8">
        <f>IF(VALUE(障害学生情報入力シート!K56)=1,1,0)</f>
        <v>0</v>
      </c>
      <c r="M56" s="8">
        <f>SUM(障害学生情報入力シート!N56:Q56)+COUNTA(障害学生情報入力シート!R56)</f>
        <v>0</v>
      </c>
      <c r="N56" s="8">
        <f>SUM(障害学生情報入力シート!S56:V56)+COUNTA(障害学生情報入力シート!W56)</f>
        <v>0</v>
      </c>
      <c r="O56" s="8">
        <f>IF(SUM(障害学生情報入力シート!$X56:$BC56)&gt;0,1,0)</f>
        <v>0</v>
      </c>
      <c r="P56" s="8">
        <f>IF(障害学生情報入力シート!D56="入学者(新1年生)",1,0)</f>
        <v>0</v>
      </c>
      <c r="Q56" s="8">
        <f>IF(ISBLANK(障害学生情報入力シート!$G56),0,
IF(AND(障害学生情報入力シート!$G56="視覚障害",OR(障害学生情報入力シート!$H56="盲",障害学生情報入力シート!$H56="弱視",障害学生情報入力シート!$H56="その他の視覚障害")),1,0)+
IF(AND(障害学生情報入力シート!$G56="聴覚障害",OR(障害学生情報入力シート!$H56="聾",障害学生情報入力シート!$H56="難聴",障害学生情報入力シート!$H56="その他の聴覚障害")),1,0)+
IF(AND(障害学生情報入力シート!$G56="肢体不自由",OR(障害学生情報入力シート!$H56="上肢不自由",障害学生情報入力シート!$H56="下肢不自由",障害学生情報入力シート!$H56="上下肢不自由",障害学生情報入力シート!$H56="その他の肢体不自由")),1,0)+
IF(AND(障害学生情報入力シート!$G56="病弱",ISBLANK(障害学生情報入力シート!$H56)),1,0)+
IF(AND(障害学生情報入力シート!$G56="発達障害",OR(障害学生情報入力シート!$H56="自閉スペクトラム症",障害学生情報入力シート!$H56="注意欠如・多動症",障害学生情報入力シート!$H56="限局性学習症",障害学生情報入力シート!$H56="発達障害の重複",障害学生情報入力シート!$H56="その他の発達障害")),1,0)+
IF(AND(障害学生情報入力シート!$G56="精神障害",OR(障害学生情報入力シート!$H56="統合失調症等",障害学生情報入力シート!$H56="気分障害",障害学生情報入力シート!$H56="神経症性障害等",障害学生情報入力シート!$H56="摂食障害・睡眠障害等",障害学生情報入力シート!$H56="精神障害の重複",障害学生情報入力シート!$H56="その他の精神障害")),1,0)+
IF(AND(障害学生情報入力シート!$G56="知的障害",ISBLANK(障害学生情報入力シート!$H56)),1,0)+
IF(AND(障害学生情報入力シート!$G56="重複障害",OR(障害学生情報入力シート!$H56="身体障害の重複",障害学生情報入力シート!$H56="発達障害と精神障害の重複")),1,0)+
IF(AND(障害学生情報入力シート!$G56="その他の障害",ISBLANK(障害学生情報入力シート!$H56)),1,0)
)</f>
        <v>0</v>
      </c>
    </row>
    <row r="57" spans="1:17" x14ac:dyDescent="0.4">
      <c r="A57" s="204">
        <v>29</v>
      </c>
      <c r="B57" s="6">
        <f>IF(AND(障害学生情報入力シート!$G57=$B$27,障害学生情報入力シート!$H57=$B$28,OR(障害学生情報入力シート!D57="入学者(新1年生)",障害学生情報入力シート!D57="在籍者")),1,0)</f>
        <v>0</v>
      </c>
      <c r="C57" s="6">
        <f t="shared" si="5"/>
        <v>0</v>
      </c>
      <c r="D57" s="6" t="str">
        <f t="shared" si="6"/>
        <v/>
      </c>
      <c r="E57" s="6">
        <f>IF(AND(障害学生情報入力シート!$G57=$E$27,ISBLANK(障害学生情報入力シート!$H57),OR(障害学生情報入力シート!D57="入学者(新1年生)",障害学生情報入力シート!D57="在籍者")),1,0)</f>
        <v>0</v>
      </c>
      <c r="F57" s="6">
        <f t="shared" si="7"/>
        <v>0</v>
      </c>
      <c r="G57" s="6" t="str">
        <f t="shared" si="8"/>
        <v/>
      </c>
      <c r="H57" s="7">
        <f>IF(障害学生情報入力シート!BD57="",0,IF(AND(障害学生情報入力シート!BC57=1,Q57=1,障害学生情報入力シート!D57&lt;&gt;"",障害学生情報入力シート!D57&lt;&gt;"在籍者"),1,0))</f>
        <v>0</v>
      </c>
      <c r="I57" s="7">
        <f t="shared" si="9"/>
        <v>0</v>
      </c>
      <c r="J57" s="7" t="str">
        <f t="shared" si="10"/>
        <v/>
      </c>
      <c r="K57" s="8">
        <f>IF(VALUE(障害学生情報入力シート!J57)=1,1,0)</f>
        <v>0</v>
      </c>
      <c r="L57" s="8">
        <f>IF(VALUE(障害学生情報入力シート!K57)=1,1,0)</f>
        <v>0</v>
      </c>
      <c r="M57" s="8">
        <f>SUM(障害学生情報入力シート!N57:Q57)+COUNTA(障害学生情報入力シート!R57)</f>
        <v>0</v>
      </c>
      <c r="N57" s="8">
        <f>SUM(障害学生情報入力シート!S57:V57)+COUNTA(障害学生情報入力シート!W57)</f>
        <v>0</v>
      </c>
      <c r="O57" s="8">
        <f>IF(SUM(障害学生情報入力シート!$X57:$BC57)&gt;0,1,0)</f>
        <v>0</v>
      </c>
      <c r="P57" s="8">
        <f>IF(障害学生情報入力シート!D57="入学者(新1年生)",1,0)</f>
        <v>0</v>
      </c>
      <c r="Q57" s="8">
        <f>IF(ISBLANK(障害学生情報入力シート!$G57),0,
IF(AND(障害学生情報入力シート!$G57="視覚障害",OR(障害学生情報入力シート!$H57="盲",障害学生情報入力シート!$H57="弱視",障害学生情報入力シート!$H57="その他の視覚障害")),1,0)+
IF(AND(障害学生情報入力シート!$G57="聴覚障害",OR(障害学生情報入力シート!$H57="聾",障害学生情報入力シート!$H57="難聴",障害学生情報入力シート!$H57="その他の聴覚障害")),1,0)+
IF(AND(障害学生情報入力シート!$G57="肢体不自由",OR(障害学生情報入力シート!$H57="上肢不自由",障害学生情報入力シート!$H57="下肢不自由",障害学生情報入力シート!$H57="上下肢不自由",障害学生情報入力シート!$H57="その他の肢体不自由")),1,0)+
IF(AND(障害学生情報入力シート!$G57="病弱",ISBLANK(障害学生情報入力シート!$H57)),1,0)+
IF(AND(障害学生情報入力シート!$G57="発達障害",OR(障害学生情報入力シート!$H57="自閉スペクトラム症",障害学生情報入力シート!$H57="注意欠如・多動症",障害学生情報入力シート!$H57="限局性学習症",障害学生情報入力シート!$H57="発達障害の重複",障害学生情報入力シート!$H57="その他の発達障害")),1,0)+
IF(AND(障害学生情報入力シート!$G57="精神障害",OR(障害学生情報入力シート!$H57="統合失調症等",障害学生情報入力シート!$H57="気分障害",障害学生情報入力シート!$H57="神経症性障害等",障害学生情報入力シート!$H57="摂食障害・睡眠障害等",障害学生情報入力シート!$H57="精神障害の重複",障害学生情報入力シート!$H57="その他の精神障害")),1,0)+
IF(AND(障害学生情報入力シート!$G57="知的障害",ISBLANK(障害学生情報入力シート!$H57)),1,0)+
IF(AND(障害学生情報入力シート!$G57="重複障害",OR(障害学生情報入力シート!$H57="身体障害の重複",障害学生情報入力シート!$H57="発達障害と精神障害の重複")),1,0)+
IF(AND(障害学生情報入力シート!$G57="その他の障害",ISBLANK(障害学生情報入力シート!$H57)),1,0)
)</f>
        <v>0</v>
      </c>
    </row>
    <row r="58" spans="1:17" x14ac:dyDescent="0.4">
      <c r="A58" s="204">
        <v>30</v>
      </c>
      <c r="B58" s="6">
        <f>IF(AND(障害学生情報入力シート!$G58=$B$27,障害学生情報入力シート!$H58=$B$28,OR(障害学生情報入力シート!D58="入学者(新1年生)",障害学生情報入力シート!D58="在籍者")),1,0)</f>
        <v>0</v>
      </c>
      <c r="C58" s="6">
        <f t="shared" si="5"/>
        <v>0</v>
      </c>
      <c r="D58" s="6" t="str">
        <f t="shared" si="6"/>
        <v/>
      </c>
      <c r="E58" s="6">
        <f>IF(AND(障害学生情報入力シート!$G58=$E$27,ISBLANK(障害学生情報入力シート!$H58),OR(障害学生情報入力シート!D58="入学者(新1年生)",障害学生情報入力シート!D58="在籍者")),1,0)</f>
        <v>0</v>
      </c>
      <c r="F58" s="6">
        <f t="shared" si="7"/>
        <v>0</v>
      </c>
      <c r="G58" s="6" t="str">
        <f t="shared" si="8"/>
        <v/>
      </c>
      <c r="H58" s="7">
        <f>IF(障害学生情報入力シート!BD58="",0,IF(AND(障害学生情報入力シート!BC58=1,Q58=1,障害学生情報入力シート!D58&lt;&gt;"",障害学生情報入力シート!D58&lt;&gt;"在籍者"),1,0))</f>
        <v>0</v>
      </c>
      <c r="I58" s="7">
        <f t="shared" si="9"/>
        <v>0</v>
      </c>
      <c r="J58" s="7" t="str">
        <f t="shared" si="10"/>
        <v/>
      </c>
      <c r="K58" s="8">
        <f>IF(VALUE(障害学生情報入力シート!J58)=1,1,0)</f>
        <v>0</v>
      </c>
      <c r="L58" s="8">
        <f>IF(VALUE(障害学生情報入力シート!K58)=1,1,0)</f>
        <v>0</v>
      </c>
      <c r="M58" s="8">
        <f>SUM(障害学生情報入力シート!N58:Q58)+COUNTA(障害学生情報入力シート!R58)</f>
        <v>0</v>
      </c>
      <c r="N58" s="8">
        <f>SUM(障害学生情報入力シート!S58:V58)+COUNTA(障害学生情報入力シート!W58)</f>
        <v>0</v>
      </c>
      <c r="O58" s="8">
        <f>IF(SUM(障害学生情報入力シート!$X58:$BC58)&gt;0,1,0)</f>
        <v>0</v>
      </c>
      <c r="P58" s="8">
        <f>IF(障害学生情報入力シート!D58="入学者(新1年生)",1,0)</f>
        <v>0</v>
      </c>
      <c r="Q58" s="8">
        <f>IF(ISBLANK(障害学生情報入力シート!$G58),0,
IF(AND(障害学生情報入力シート!$G58="視覚障害",OR(障害学生情報入力シート!$H58="盲",障害学生情報入力シート!$H58="弱視",障害学生情報入力シート!$H58="その他の視覚障害")),1,0)+
IF(AND(障害学生情報入力シート!$G58="聴覚障害",OR(障害学生情報入力シート!$H58="聾",障害学生情報入力シート!$H58="難聴",障害学生情報入力シート!$H58="その他の聴覚障害")),1,0)+
IF(AND(障害学生情報入力シート!$G58="肢体不自由",OR(障害学生情報入力シート!$H58="上肢不自由",障害学生情報入力シート!$H58="下肢不自由",障害学生情報入力シート!$H58="上下肢不自由",障害学生情報入力シート!$H58="その他の肢体不自由")),1,0)+
IF(AND(障害学生情報入力シート!$G58="病弱",ISBLANK(障害学生情報入力シート!$H58)),1,0)+
IF(AND(障害学生情報入力シート!$G58="発達障害",OR(障害学生情報入力シート!$H58="自閉スペクトラム症",障害学生情報入力シート!$H58="注意欠如・多動症",障害学生情報入力シート!$H58="限局性学習症",障害学生情報入力シート!$H58="発達障害の重複",障害学生情報入力シート!$H58="その他の発達障害")),1,0)+
IF(AND(障害学生情報入力シート!$G58="精神障害",OR(障害学生情報入力シート!$H58="統合失調症等",障害学生情報入力シート!$H58="気分障害",障害学生情報入力シート!$H58="神経症性障害等",障害学生情報入力シート!$H58="摂食障害・睡眠障害等",障害学生情報入力シート!$H58="精神障害の重複",障害学生情報入力シート!$H58="その他の精神障害")),1,0)+
IF(AND(障害学生情報入力シート!$G58="知的障害",ISBLANK(障害学生情報入力シート!$H58)),1,0)+
IF(AND(障害学生情報入力シート!$G58="重複障害",OR(障害学生情報入力シート!$H58="身体障害の重複",障害学生情報入力シート!$H58="発達障害と精神障害の重複")),1,0)+
IF(AND(障害学生情報入力シート!$G58="その他の障害",ISBLANK(障害学生情報入力シート!$H58)),1,0)
)</f>
        <v>0</v>
      </c>
    </row>
    <row r="59" spans="1:17" x14ac:dyDescent="0.4">
      <c r="A59" s="204">
        <v>31</v>
      </c>
      <c r="B59" s="6">
        <f>IF(AND(障害学生情報入力シート!$G59=$B$27,障害学生情報入力シート!$H59=$B$28,OR(障害学生情報入力シート!D59="入学者(新1年生)",障害学生情報入力シート!D59="在籍者")),1,0)</f>
        <v>0</v>
      </c>
      <c r="C59" s="6">
        <f t="shared" si="5"/>
        <v>0</v>
      </c>
      <c r="D59" s="6" t="str">
        <f t="shared" si="6"/>
        <v/>
      </c>
      <c r="E59" s="6">
        <f>IF(AND(障害学生情報入力シート!$G59=$E$27,ISBLANK(障害学生情報入力シート!$H59),OR(障害学生情報入力シート!D59="入学者(新1年生)",障害学生情報入力シート!D59="在籍者")),1,0)</f>
        <v>0</v>
      </c>
      <c r="F59" s="6">
        <f t="shared" si="7"/>
        <v>0</v>
      </c>
      <c r="G59" s="6" t="str">
        <f t="shared" si="8"/>
        <v/>
      </c>
      <c r="H59" s="7">
        <f>IF(障害学生情報入力シート!BD59="",0,IF(AND(障害学生情報入力シート!BC59=1,Q59=1,障害学生情報入力シート!D59&lt;&gt;"",障害学生情報入力シート!D59&lt;&gt;"在籍者"),1,0))</f>
        <v>0</v>
      </c>
      <c r="I59" s="7">
        <f t="shared" si="9"/>
        <v>0</v>
      </c>
      <c r="J59" s="7" t="str">
        <f t="shared" si="10"/>
        <v/>
      </c>
      <c r="K59" s="8">
        <f>IF(VALUE(障害学生情報入力シート!J59)=1,1,0)</f>
        <v>0</v>
      </c>
      <c r="L59" s="8">
        <f>IF(VALUE(障害学生情報入力シート!K59)=1,1,0)</f>
        <v>0</v>
      </c>
      <c r="M59" s="8">
        <f>SUM(障害学生情報入力シート!N59:Q59)+COUNTA(障害学生情報入力シート!R59)</f>
        <v>0</v>
      </c>
      <c r="N59" s="8">
        <f>SUM(障害学生情報入力シート!S59:V59)+COUNTA(障害学生情報入力シート!W59)</f>
        <v>0</v>
      </c>
      <c r="O59" s="8">
        <f>IF(SUM(障害学生情報入力シート!$X59:$BC59)&gt;0,1,0)</f>
        <v>0</v>
      </c>
      <c r="P59" s="8">
        <f>IF(障害学生情報入力シート!D59="入学者(新1年生)",1,0)</f>
        <v>0</v>
      </c>
      <c r="Q59" s="8">
        <f>IF(ISBLANK(障害学生情報入力シート!$G59),0,
IF(AND(障害学生情報入力シート!$G59="視覚障害",OR(障害学生情報入力シート!$H59="盲",障害学生情報入力シート!$H59="弱視",障害学生情報入力シート!$H59="その他の視覚障害")),1,0)+
IF(AND(障害学生情報入力シート!$G59="聴覚障害",OR(障害学生情報入力シート!$H59="聾",障害学生情報入力シート!$H59="難聴",障害学生情報入力シート!$H59="その他の聴覚障害")),1,0)+
IF(AND(障害学生情報入力シート!$G59="肢体不自由",OR(障害学生情報入力シート!$H59="上肢不自由",障害学生情報入力シート!$H59="下肢不自由",障害学生情報入力シート!$H59="上下肢不自由",障害学生情報入力シート!$H59="その他の肢体不自由")),1,0)+
IF(AND(障害学生情報入力シート!$G59="病弱",ISBLANK(障害学生情報入力シート!$H59)),1,0)+
IF(AND(障害学生情報入力シート!$G59="発達障害",OR(障害学生情報入力シート!$H59="自閉スペクトラム症",障害学生情報入力シート!$H59="注意欠如・多動症",障害学生情報入力シート!$H59="限局性学習症",障害学生情報入力シート!$H59="発達障害の重複",障害学生情報入力シート!$H59="その他の発達障害")),1,0)+
IF(AND(障害学生情報入力シート!$G59="精神障害",OR(障害学生情報入力シート!$H59="統合失調症等",障害学生情報入力シート!$H59="気分障害",障害学生情報入力シート!$H59="神経症性障害等",障害学生情報入力シート!$H59="摂食障害・睡眠障害等",障害学生情報入力シート!$H59="精神障害の重複",障害学生情報入力シート!$H59="その他の精神障害")),1,0)+
IF(AND(障害学生情報入力シート!$G59="知的障害",ISBLANK(障害学生情報入力シート!$H59)),1,0)+
IF(AND(障害学生情報入力シート!$G59="重複障害",OR(障害学生情報入力シート!$H59="身体障害の重複",障害学生情報入力シート!$H59="発達障害と精神障害の重複")),1,0)+
IF(AND(障害学生情報入力シート!$G59="その他の障害",ISBLANK(障害学生情報入力シート!$H59)),1,0)
)</f>
        <v>0</v>
      </c>
    </row>
    <row r="60" spans="1:17" x14ac:dyDescent="0.4">
      <c r="A60" s="204">
        <v>32</v>
      </c>
      <c r="B60" s="6">
        <f>IF(AND(障害学生情報入力シート!$G60=$B$27,障害学生情報入力シート!$H60=$B$28,OR(障害学生情報入力シート!D60="入学者(新1年生)",障害学生情報入力シート!D60="在籍者")),1,0)</f>
        <v>0</v>
      </c>
      <c r="C60" s="6">
        <f t="shared" si="5"/>
        <v>0</v>
      </c>
      <c r="D60" s="6" t="str">
        <f t="shared" si="6"/>
        <v/>
      </c>
      <c r="E60" s="6">
        <f>IF(AND(障害学生情報入力シート!$G60=$E$27,ISBLANK(障害学生情報入力シート!$H60),OR(障害学生情報入力シート!D60="入学者(新1年生)",障害学生情報入力シート!D60="在籍者")),1,0)</f>
        <v>0</v>
      </c>
      <c r="F60" s="6">
        <f t="shared" si="7"/>
        <v>0</v>
      </c>
      <c r="G60" s="6" t="str">
        <f t="shared" si="8"/>
        <v/>
      </c>
      <c r="H60" s="7">
        <f>IF(障害学生情報入力シート!BD60="",0,IF(AND(障害学生情報入力シート!BC60=1,Q60=1,障害学生情報入力シート!D60&lt;&gt;"",障害学生情報入力シート!D60&lt;&gt;"在籍者"),1,0))</f>
        <v>0</v>
      </c>
      <c r="I60" s="7">
        <f t="shared" si="9"/>
        <v>0</v>
      </c>
      <c r="J60" s="7" t="str">
        <f t="shared" si="10"/>
        <v/>
      </c>
      <c r="K60" s="8">
        <f>IF(VALUE(障害学生情報入力シート!J60)=1,1,0)</f>
        <v>0</v>
      </c>
      <c r="L60" s="8">
        <f>IF(VALUE(障害学生情報入力シート!K60)=1,1,0)</f>
        <v>0</v>
      </c>
      <c r="M60" s="8">
        <f>SUM(障害学生情報入力シート!N60:Q60)+COUNTA(障害学生情報入力シート!R60)</f>
        <v>0</v>
      </c>
      <c r="N60" s="8">
        <f>SUM(障害学生情報入力シート!S60:V60)+COUNTA(障害学生情報入力シート!W60)</f>
        <v>0</v>
      </c>
      <c r="O60" s="8">
        <f>IF(SUM(障害学生情報入力シート!$X60:$BC60)&gt;0,1,0)</f>
        <v>0</v>
      </c>
      <c r="P60" s="8">
        <f>IF(障害学生情報入力シート!D60="入学者(新1年生)",1,0)</f>
        <v>0</v>
      </c>
      <c r="Q60" s="8">
        <f>IF(ISBLANK(障害学生情報入力シート!$G60),0,
IF(AND(障害学生情報入力シート!$G60="視覚障害",OR(障害学生情報入力シート!$H60="盲",障害学生情報入力シート!$H60="弱視",障害学生情報入力シート!$H60="その他の視覚障害")),1,0)+
IF(AND(障害学生情報入力シート!$G60="聴覚障害",OR(障害学生情報入力シート!$H60="聾",障害学生情報入力シート!$H60="難聴",障害学生情報入力シート!$H60="その他の聴覚障害")),1,0)+
IF(AND(障害学生情報入力シート!$G60="肢体不自由",OR(障害学生情報入力シート!$H60="上肢不自由",障害学生情報入力シート!$H60="下肢不自由",障害学生情報入力シート!$H60="上下肢不自由",障害学生情報入力シート!$H60="その他の肢体不自由")),1,0)+
IF(AND(障害学生情報入力シート!$G60="病弱",ISBLANK(障害学生情報入力シート!$H60)),1,0)+
IF(AND(障害学生情報入力シート!$G60="発達障害",OR(障害学生情報入力シート!$H60="自閉スペクトラム症",障害学生情報入力シート!$H60="注意欠如・多動症",障害学生情報入力シート!$H60="限局性学習症",障害学生情報入力シート!$H60="発達障害の重複",障害学生情報入力シート!$H60="その他の発達障害")),1,0)+
IF(AND(障害学生情報入力シート!$G60="精神障害",OR(障害学生情報入力シート!$H60="統合失調症等",障害学生情報入力シート!$H60="気分障害",障害学生情報入力シート!$H60="神経症性障害等",障害学生情報入力シート!$H60="摂食障害・睡眠障害等",障害学生情報入力シート!$H60="精神障害の重複",障害学生情報入力シート!$H60="その他の精神障害")),1,0)+
IF(AND(障害学生情報入力シート!$G60="知的障害",ISBLANK(障害学生情報入力シート!$H60)),1,0)+
IF(AND(障害学生情報入力シート!$G60="重複障害",OR(障害学生情報入力シート!$H60="身体障害の重複",障害学生情報入力シート!$H60="発達障害と精神障害の重複")),1,0)+
IF(AND(障害学生情報入力シート!$G60="その他の障害",ISBLANK(障害学生情報入力シート!$H60)),1,0)
)</f>
        <v>0</v>
      </c>
    </row>
    <row r="61" spans="1:17" x14ac:dyDescent="0.4">
      <c r="A61" s="204">
        <v>33</v>
      </c>
      <c r="B61" s="6">
        <f>IF(AND(障害学生情報入力シート!$G61=$B$27,障害学生情報入力シート!$H61=$B$28,OR(障害学生情報入力シート!D61="入学者(新1年生)",障害学生情報入力シート!D61="在籍者")),1,0)</f>
        <v>0</v>
      </c>
      <c r="C61" s="6">
        <f t="shared" si="5"/>
        <v>0</v>
      </c>
      <c r="D61" s="6" t="str">
        <f t="shared" si="6"/>
        <v/>
      </c>
      <c r="E61" s="6">
        <f>IF(AND(障害学生情報入力シート!$G61=$E$27,ISBLANK(障害学生情報入力シート!$H61),OR(障害学生情報入力シート!D61="入学者(新1年生)",障害学生情報入力シート!D61="在籍者")),1,0)</f>
        <v>0</v>
      </c>
      <c r="F61" s="6">
        <f t="shared" si="7"/>
        <v>0</v>
      </c>
      <c r="G61" s="6" t="str">
        <f t="shared" si="8"/>
        <v/>
      </c>
      <c r="H61" s="7">
        <f>IF(障害学生情報入力シート!BD61="",0,IF(AND(障害学生情報入力シート!BC61=1,Q61=1,障害学生情報入力シート!D61&lt;&gt;"",障害学生情報入力シート!D61&lt;&gt;"在籍者"),1,0))</f>
        <v>0</v>
      </c>
      <c r="I61" s="7">
        <f t="shared" si="9"/>
        <v>0</v>
      </c>
      <c r="J61" s="7" t="str">
        <f t="shared" si="10"/>
        <v/>
      </c>
      <c r="K61" s="8">
        <f>IF(VALUE(障害学生情報入力シート!J61)=1,1,0)</f>
        <v>0</v>
      </c>
      <c r="L61" s="8">
        <f>IF(VALUE(障害学生情報入力シート!K61)=1,1,0)</f>
        <v>0</v>
      </c>
      <c r="M61" s="8">
        <f>SUM(障害学生情報入力シート!N61:Q61)+COUNTA(障害学生情報入力シート!R61)</f>
        <v>0</v>
      </c>
      <c r="N61" s="8">
        <f>SUM(障害学生情報入力シート!S61:V61)+COUNTA(障害学生情報入力シート!W61)</f>
        <v>0</v>
      </c>
      <c r="O61" s="8">
        <f>IF(SUM(障害学生情報入力シート!$X61:$BC61)&gt;0,1,0)</f>
        <v>0</v>
      </c>
      <c r="P61" s="8">
        <f>IF(障害学生情報入力シート!D61="入学者(新1年生)",1,0)</f>
        <v>0</v>
      </c>
      <c r="Q61" s="8">
        <f>IF(ISBLANK(障害学生情報入力シート!$G61),0,
IF(AND(障害学生情報入力シート!$G61="視覚障害",OR(障害学生情報入力シート!$H61="盲",障害学生情報入力シート!$H61="弱視",障害学生情報入力シート!$H61="その他の視覚障害")),1,0)+
IF(AND(障害学生情報入力シート!$G61="聴覚障害",OR(障害学生情報入力シート!$H61="聾",障害学生情報入力シート!$H61="難聴",障害学生情報入力シート!$H61="その他の聴覚障害")),1,0)+
IF(AND(障害学生情報入力シート!$G61="肢体不自由",OR(障害学生情報入力シート!$H61="上肢不自由",障害学生情報入力シート!$H61="下肢不自由",障害学生情報入力シート!$H61="上下肢不自由",障害学生情報入力シート!$H61="その他の肢体不自由")),1,0)+
IF(AND(障害学生情報入力シート!$G61="病弱",ISBLANK(障害学生情報入力シート!$H61)),1,0)+
IF(AND(障害学生情報入力シート!$G61="発達障害",OR(障害学生情報入力シート!$H61="自閉スペクトラム症",障害学生情報入力シート!$H61="注意欠如・多動症",障害学生情報入力シート!$H61="限局性学習症",障害学生情報入力シート!$H61="発達障害の重複",障害学生情報入力シート!$H61="その他の発達障害")),1,0)+
IF(AND(障害学生情報入力シート!$G61="精神障害",OR(障害学生情報入力シート!$H61="統合失調症等",障害学生情報入力シート!$H61="気分障害",障害学生情報入力シート!$H61="神経症性障害等",障害学生情報入力シート!$H61="摂食障害・睡眠障害等",障害学生情報入力シート!$H61="精神障害の重複",障害学生情報入力シート!$H61="その他の精神障害")),1,0)+
IF(AND(障害学生情報入力シート!$G61="知的障害",ISBLANK(障害学生情報入力シート!$H61)),1,0)+
IF(AND(障害学生情報入力シート!$G61="重複障害",OR(障害学生情報入力シート!$H61="身体障害の重複",障害学生情報入力シート!$H61="発達障害と精神障害の重複")),1,0)+
IF(AND(障害学生情報入力シート!$G61="その他の障害",ISBLANK(障害学生情報入力シート!$H61)),1,0)
)</f>
        <v>0</v>
      </c>
    </row>
    <row r="62" spans="1:17" x14ac:dyDescent="0.4">
      <c r="A62" s="204">
        <v>34</v>
      </c>
      <c r="B62" s="6">
        <f>IF(AND(障害学生情報入力シート!$G62=$B$27,障害学生情報入力シート!$H62=$B$28,OR(障害学生情報入力シート!D62="入学者(新1年生)",障害学生情報入力シート!D62="在籍者")),1,0)</f>
        <v>0</v>
      </c>
      <c r="C62" s="6">
        <f t="shared" si="5"/>
        <v>0</v>
      </c>
      <c r="D62" s="6" t="str">
        <f t="shared" si="6"/>
        <v/>
      </c>
      <c r="E62" s="6">
        <f>IF(AND(障害学生情報入力シート!$G62=$E$27,ISBLANK(障害学生情報入力シート!$H62),OR(障害学生情報入力シート!D62="入学者(新1年生)",障害学生情報入力シート!D62="在籍者")),1,0)</f>
        <v>0</v>
      </c>
      <c r="F62" s="6">
        <f t="shared" si="7"/>
        <v>0</v>
      </c>
      <c r="G62" s="6" t="str">
        <f t="shared" si="8"/>
        <v/>
      </c>
      <c r="H62" s="7">
        <f>IF(障害学生情報入力シート!BD62="",0,IF(AND(障害学生情報入力シート!BC62=1,Q62=1,障害学生情報入力シート!D62&lt;&gt;"",障害学生情報入力シート!D62&lt;&gt;"在籍者"),1,0))</f>
        <v>0</v>
      </c>
      <c r="I62" s="7">
        <f t="shared" si="9"/>
        <v>0</v>
      </c>
      <c r="J62" s="7" t="str">
        <f t="shared" si="10"/>
        <v/>
      </c>
      <c r="K62" s="8">
        <f>IF(VALUE(障害学生情報入力シート!J62)=1,1,0)</f>
        <v>0</v>
      </c>
      <c r="L62" s="8">
        <f>IF(VALUE(障害学生情報入力シート!K62)=1,1,0)</f>
        <v>0</v>
      </c>
      <c r="M62" s="8">
        <f>SUM(障害学生情報入力シート!N62:Q62)+COUNTA(障害学生情報入力シート!R62)</f>
        <v>0</v>
      </c>
      <c r="N62" s="8">
        <f>SUM(障害学生情報入力シート!S62:V62)+COUNTA(障害学生情報入力シート!W62)</f>
        <v>0</v>
      </c>
      <c r="O62" s="8">
        <f>IF(SUM(障害学生情報入力シート!$X62:$BC62)&gt;0,1,0)</f>
        <v>0</v>
      </c>
      <c r="P62" s="8">
        <f>IF(障害学生情報入力シート!D62="入学者(新1年生)",1,0)</f>
        <v>0</v>
      </c>
      <c r="Q62" s="8">
        <f>IF(ISBLANK(障害学生情報入力シート!$G62),0,
IF(AND(障害学生情報入力シート!$G62="視覚障害",OR(障害学生情報入力シート!$H62="盲",障害学生情報入力シート!$H62="弱視",障害学生情報入力シート!$H62="その他の視覚障害")),1,0)+
IF(AND(障害学生情報入力シート!$G62="聴覚障害",OR(障害学生情報入力シート!$H62="聾",障害学生情報入力シート!$H62="難聴",障害学生情報入力シート!$H62="その他の聴覚障害")),1,0)+
IF(AND(障害学生情報入力シート!$G62="肢体不自由",OR(障害学生情報入力シート!$H62="上肢不自由",障害学生情報入力シート!$H62="下肢不自由",障害学生情報入力シート!$H62="上下肢不自由",障害学生情報入力シート!$H62="その他の肢体不自由")),1,0)+
IF(AND(障害学生情報入力シート!$G62="病弱",ISBLANK(障害学生情報入力シート!$H62)),1,0)+
IF(AND(障害学生情報入力シート!$G62="発達障害",OR(障害学生情報入力シート!$H62="自閉スペクトラム症",障害学生情報入力シート!$H62="注意欠如・多動症",障害学生情報入力シート!$H62="限局性学習症",障害学生情報入力シート!$H62="発達障害の重複",障害学生情報入力シート!$H62="その他の発達障害")),1,0)+
IF(AND(障害学生情報入力シート!$G62="精神障害",OR(障害学生情報入力シート!$H62="統合失調症等",障害学生情報入力シート!$H62="気分障害",障害学生情報入力シート!$H62="神経症性障害等",障害学生情報入力シート!$H62="摂食障害・睡眠障害等",障害学生情報入力シート!$H62="精神障害の重複",障害学生情報入力シート!$H62="その他の精神障害")),1,0)+
IF(AND(障害学生情報入力シート!$G62="知的障害",ISBLANK(障害学生情報入力シート!$H62)),1,0)+
IF(AND(障害学生情報入力シート!$G62="重複障害",OR(障害学生情報入力シート!$H62="身体障害の重複",障害学生情報入力シート!$H62="発達障害と精神障害の重複")),1,0)+
IF(AND(障害学生情報入力シート!$G62="その他の障害",ISBLANK(障害学生情報入力シート!$H62)),1,0)
)</f>
        <v>0</v>
      </c>
    </row>
    <row r="63" spans="1:17" x14ac:dyDescent="0.4">
      <c r="A63" s="204">
        <v>35</v>
      </c>
      <c r="B63" s="6">
        <f>IF(AND(障害学生情報入力シート!$G63=$B$27,障害学生情報入力シート!$H63=$B$28,OR(障害学生情報入力シート!D63="入学者(新1年生)",障害学生情報入力シート!D63="在籍者")),1,0)</f>
        <v>0</v>
      </c>
      <c r="C63" s="6">
        <f t="shared" si="5"/>
        <v>0</v>
      </c>
      <c r="D63" s="6" t="str">
        <f t="shared" si="6"/>
        <v/>
      </c>
      <c r="E63" s="6">
        <f>IF(AND(障害学生情報入力シート!$G63=$E$27,ISBLANK(障害学生情報入力シート!$H63),OR(障害学生情報入力シート!D63="入学者(新1年生)",障害学生情報入力シート!D63="在籍者")),1,0)</f>
        <v>0</v>
      </c>
      <c r="F63" s="6">
        <f t="shared" si="7"/>
        <v>0</v>
      </c>
      <c r="G63" s="6" t="str">
        <f t="shared" si="8"/>
        <v/>
      </c>
      <c r="H63" s="7">
        <f>IF(障害学生情報入力シート!BD63="",0,IF(AND(障害学生情報入力シート!BC63=1,Q63=1,障害学生情報入力シート!D63&lt;&gt;"",障害学生情報入力シート!D63&lt;&gt;"在籍者"),1,0))</f>
        <v>0</v>
      </c>
      <c r="I63" s="7">
        <f t="shared" si="9"/>
        <v>0</v>
      </c>
      <c r="J63" s="7" t="str">
        <f t="shared" si="10"/>
        <v/>
      </c>
      <c r="K63" s="8">
        <f>IF(VALUE(障害学生情報入力シート!J63)=1,1,0)</f>
        <v>0</v>
      </c>
      <c r="L63" s="8">
        <f>IF(VALUE(障害学生情報入力シート!K63)=1,1,0)</f>
        <v>0</v>
      </c>
      <c r="M63" s="8">
        <f>SUM(障害学生情報入力シート!N63:Q63)+COUNTA(障害学生情報入力シート!R63)</f>
        <v>0</v>
      </c>
      <c r="N63" s="8">
        <f>SUM(障害学生情報入力シート!S63:V63)+COUNTA(障害学生情報入力シート!W63)</f>
        <v>0</v>
      </c>
      <c r="O63" s="8">
        <f>IF(SUM(障害学生情報入力シート!$X63:$BC63)&gt;0,1,0)</f>
        <v>0</v>
      </c>
      <c r="P63" s="8">
        <f>IF(障害学生情報入力シート!D63="入学者(新1年生)",1,0)</f>
        <v>0</v>
      </c>
      <c r="Q63" s="8">
        <f>IF(ISBLANK(障害学生情報入力シート!$G63),0,
IF(AND(障害学生情報入力シート!$G63="視覚障害",OR(障害学生情報入力シート!$H63="盲",障害学生情報入力シート!$H63="弱視",障害学生情報入力シート!$H63="その他の視覚障害")),1,0)+
IF(AND(障害学生情報入力シート!$G63="聴覚障害",OR(障害学生情報入力シート!$H63="聾",障害学生情報入力シート!$H63="難聴",障害学生情報入力シート!$H63="その他の聴覚障害")),1,0)+
IF(AND(障害学生情報入力シート!$G63="肢体不自由",OR(障害学生情報入力シート!$H63="上肢不自由",障害学生情報入力シート!$H63="下肢不自由",障害学生情報入力シート!$H63="上下肢不自由",障害学生情報入力シート!$H63="その他の肢体不自由")),1,0)+
IF(AND(障害学生情報入力シート!$G63="病弱",ISBLANK(障害学生情報入力シート!$H63)),1,0)+
IF(AND(障害学生情報入力シート!$G63="発達障害",OR(障害学生情報入力シート!$H63="自閉スペクトラム症",障害学生情報入力シート!$H63="注意欠如・多動症",障害学生情報入力シート!$H63="限局性学習症",障害学生情報入力シート!$H63="発達障害の重複",障害学生情報入力シート!$H63="その他の発達障害")),1,0)+
IF(AND(障害学生情報入力シート!$G63="精神障害",OR(障害学生情報入力シート!$H63="統合失調症等",障害学生情報入力シート!$H63="気分障害",障害学生情報入力シート!$H63="神経症性障害等",障害学生情報入力シート!$H63="摂食障害・睡眠障害等",障害学生情報入力シート!$H63="精神障害の重複",障害学生情報入力シート!$H63="その他の精神障害")),1,0)+
IF(AND(障害学生情報入力シート!$G63="知的障害",ISBLANK(障害学生情報入力シート!$H63)),1,0)+
IF(AND(障害学生情報入力シート!$G63="重複障害",OR(障害学生情報入力シート!$H63="身体障害の重複",障害学生情報入力シート!$H63="発達障害と精神障害の重複")),1,0)+
IF(AND(障害学生情報入力シート!$G63="その他の障害",ISBLANK(障害学生情報入力シート!$H63)),1,0)
)</f>
        <v>0</v>
      </c>
    </row>
    <row r="64" spans="1:17" x14ac:dyDescent="0.4">
      <c r="A64" s="204">
        <v>36</v>
      </c>
      <c r="B64" s="6">
        <f>IF(AND(障害学生情報入力シート!$G64=$B$27,障害学生情報入力シート!$H64=$B$28,OR(障害学生情報入力シート!D64="入学者(新1年生)",障害学生情報入力シート!D64="在籍者")),1,0)</f>
        <v>0</v>
      </c>
      <c r="C64" s="6">
        <f t="shared" si="5"/>
        <v>0</v>
      </c>
      <c r="D64" s="6" t="str">
        <f t="shared" si="6"/>
        <v/>
      </c>
      <c r="E64" s="6">
        <f>IF(AND(障害学生情報入力シート!$G64=$E$27,ISBLANK(障害学生情報入力シート!$H64),OR(障害学生情報入力シート!D64="入学者(新1年生)",障害学生情報入力シート!D64="在籍者")),1,0)</f>
        <v>0</v>
      </c>
      <c r="F64" s="6">
        <f t="shared" si="7"/>
        <v>0</v>
      </c>
      <c r="G64" s="6" t="str">
        <f t="shared" si="8"/>
        <v/>
      </c>
      <c r="H64" s="7">
        <f>IF(障害学生情報入力シート!BD64="",0,IF(AND(障害学生情報入力シート!BC64=1,Q64=1,障害学生情報入力シート!D64&lt;&gt;"",障害学生情報入力シート!D64&lt;&gt;"在籍者"),1,0))</f>
        <v>0</v>
      </c>
      <c r="I64" s="7">
        <f t="shared" si="9"/>
        <v>0</v>
      </c>
      <c r="J64" s="7" t="str">
        <f t="shared" si="10"/>
        <v/>
      </c>
      <c r="K64" s="8">
        <f>IF(VALUE(障害学生情報入力シート!J64)=1,1,0)</f>
        <v>0</v>
      </c>
      <c r="L64" s="8">
        <f>IF(VALUE(障害学生情報入力シート!K64)=1,1,0)</f>
        <v>0</v>
      </c>
      <c r="M64" s="8">
        <f>SUM(障害学生情報入力シート!N64:Q64)+COUNTA(障害学生情報入力シート!R64)</f>
        <v>0</v>
      </c>
      <c r="N64" s="8">
        <f>SUM(障害学生情報入力シート!S64:V64)+COUNTA(障害学生情報入力シート!W64)</f>
        <v>0</v>
      </c>
      <c r="O64" s="8">
        <f>IF(SUM(障害学生情報入力シート!$X64:$BC64)&gt;0,1,0)</f>
        <v>0</v>
      </c>
      <c r="P64" s="8">
        <f>IF(障害学生情報入力シート!D64="入学者(新1年生)",1,0)</f>
        <v>0</v>
      </c>
      <c r="Q64" s="8">
        <f>IF(ISBLANK(障害学生情報入力シート!$G64),0,
IF(AND(障害学生情報入力シート!$G64="視覚障害",OR(障害学生情報入力シート!$H64="盲",障害学生情報入力シート!$H64="弱視",障害学生情報入力シート!$H64="その他の視覚障害")),1,0)+
IF(AND(障害学生情報入力シート!$G64="聴覚障害",OR(障害学生情報入力シート!$H64="聾",障害学生情報入力シート!$H64="難聴",障害学生情報入力シート!$H64="その他の聴覚障害")),1,0)+
IF(AND(障害学生情報入力シート!$G64="肢体不自由",OR(障害学生情報入力シート!$H64="上肢不自由",障害学生情報入力シート!$H64="下肢不自由",障害学生情報入力シート!$H64="上下肢不自由",障害学生情報入力シート!$H64="その他の肢体不自由")),1,0)+
IF(AND(障害学生情報入力シート!$G64="病弱",ISBLANK(障害学生情報入力シート!$H64)),1,0)+
IF(AND(障害学生情報入力シート!$G64="発達障害",OR(障害学生情報入力シート!$H64="自閉スペクトラム症",障害学生情報入力シート!$H64="注意欠如・多動症",障害学生情報入力シート!$H64="限局性学習症",障害学生情報入力シート!$H64="発達障害の重複",障害学生情報入力シート!$H64="その他の発達障害")),1,0)+
IF(AND(障害学生情報入力シート!$G64="精神障害",OR(障害学生情報入力シート!$H64="統合失調症等",障害学生情報入力シート!$H64="気分障害",障害学生情報入力シート!$H64="神経症性障害等",障害学生情報入力シート!$H64="摂食障害・睡眠障害等",障害学生情報入力シート!$H64="精神障害の重複",障害学生情報入力シート!$H64="その他の精神障害")),1,0)+
IF(AND(障害学生情報入力シート!$G64="知的障害",ISBLANK(障害学生情報入力シート!$H64)),1,0)+
IF(AND(障害学生情報入力シート!$G64="重複障害",OR(障害学生情報入力シート!$H64="身体障害の重複",障害学生情報入力シート!$H64="発達障害と精神障害の重複")),1,0)+
IF(AND(障害学生情報入力シート!$G64="その他の障害",ISBLANK(障害学生情報入力シート!$H64)),1,0)
)</f>
        <v>0</v>
      </c>
    </row>
    <row r="65" spans="1:17" x14ac:dyDescent="0.4">
      <c r="A65" s="204">
        <v>37</v>
      </c>
      <c r="B65" s="6">
        <f>IF(AND(障害学生情報入力シート!$G65=$B$27,障害学生情報入力シート!$H65=$B$28,OR(障害学生情報入力シート!D65="入学者(新1年生)",障害学生情報入力シート!D65="在籍者")),1,0)</f>
        <v>0</v>
      </c>
      <c r="C65" s="6">
        <f t="shared" si="5"/>
        <v>0</v>
      </c>
      <c r="D65" s="6" t="str">
        <f t="shared" si="6"/>
        <v/>
      </c>
      <c r="E65" s="6">
        <f>IF(AND(障害学生情報入力シート!$G65=$E$27,ISBLANK(障害学生情報入力シート!$H65),OR(障害学生情報入力シート!D65="入学者(新1年生)",障害学生情報入力シート!D65="在籍者")),1,0)</f>
        <v>0</v>
      </c>
      <c r="F65" s="6">
        <f t="shared" si="7"/>
        <v>0</v>
      </c>
      <c r="G65" s="6" t="str">
        <f t="shared" si="8"/>
        <v/>
      </c>
      <c r="H65" s="7">
        <f>IF(障害学生情報入力シート!BD65="",0,IF(AND(障害学生情報入力シート!BC65=1,Q65=1,障害学生情報入力シート!D65&lt;&gt;"",障害学生情報入力シート!D65&lt;&gt;"在籍者"),1,0))</f>
        <v>0</v>
      </c>
      <c r="I65" s="7">
        <f t="shared" si="9"/>
        <v>0</v>
      </c>
      <c r="J65" s="7" t="str">
        <f t="shared" si="10"/>
        <v/>
      </c>
      <c r="K65" s="8">
        <f>IF(VALUE(障害学生情報入力シート!J65)=1,1,0)</f>
        <v>0</v>
      </c>
      <c r="L65" s="8">
        <f>IF(VALUE(障害学生情報入力シート!K65)=1,1,0)</f>
        <v>0</v>
      </c>
      <c r="M65" s="8">
        <f>SUM(障害学生情報入力シート!N65:Q65)+COUNTA(障害学生情報入力シート!R65)</f>
        <v>0</v>
      </c>
      <c r="N65" s="8">
        <f>SUM(障害学生情報入力シート!S65:V65)+COUNTA(障害学生情報入力シート!W65)</f>
        <v>0</v>
      </c>
      <c r="O65" s="8">
        <f>IF(SUM(障害学生情報入力シート!$X65:$BC65)&gt;0,1,0)</f>
        <v>0</v>
      </c>
      <c r="P65" s="8">
        <f>IF(障害学生情報入力シート!D65="入学者(新1年生)",1,0)</f>
        <v>0</v>
      </c>
      <c r="Q65" s="8">
        <f>IF(ISBLANK(障害学生情報入力シート!$G65),0,
IF(AND(障害学生情報入力シート!$G65="視覚障害",OR(障害学生情報入力シート!$H65="盲",障害学生情報入力シート!$H65="弱視",障害学生情報入力シート!$H65="その他の視覚障害")),1,0)+
IF(AND(障害学生情報入力シート!$G65="聴覚障害",OR(障害学生情報入力シート!$H65="聾",障害学生情報入力シート!$H65="難聴",障害学生情報入力シート!$H65="その他の聴覚障害")),1,0)+
IF(AND(障害学生情報入力シート!$G65="肢体不自由",OR(障害学生情報入力シート!$H65="上肢不自由",障害学生情報入力シート!$H65="下肢不自由",障害学生情報入力シート!$H65="上下肢不自由",障害学生情報入力シート!$H65="その他の肢体不自由")),1,0)+
IF(AND(障害学生情報入力シート!$G65="病弱",ISBLANK(障害学生情報入力シート!$H65)),1,0)+
IF(AND(障害学生情報入力シート!$G65="発達障害",OR(障害学生情報入力シート!$H65="自閉スペクトラム症",障害学生情報入力シート!$H65="注意欠如・多動症",障害学生情報入力シート!$H65="限局性学習症",障害学生情報入力シート!$H65="発達障害の重複",障害学生情報入力シート!$H65="その他の発達障害")),1,0)+
IF(AND(障害学生情報入力シート!$G65="精神障害",OR(障害学生情報入力シート!$H65="統合失調症等",障害学生情報入力シート!$H65="気分障害",障害学生情報入力シート!$H65="神経症性障害等",障害学生情報入力シート!$H65="摂食障害・睡眠障害等",障害学生情報入力シート!$H65="精神障害の重複",障害学生情報入力シート!$H65="その他の精神障害")),1,0)+
IF(AND(障害学生情報入力シート!$G65="知的障害",ISBLANK(障害学生情報入力シート!$H65)),1,0)+
IF(AND(障害学生情報入力シート!$G65="重複障害",OR(障害学生情報入力シート!$H65="身体障害の重複",障害学生情報入力シート!$H65="発達障害と精神障害の重複")),1,0)+
IF(AND(障害学生情報入力シート!$G65="その他の障害",ISBLANK(障害学生情報入力シート!$H65)),1,0)
)</f>
        <v>0</v>
      </c>
    </row>
    <row r="66" spans="1:17" x14ac:dyDescent="0.4">
      <c r="A66" s="204">
        <v>38</v>
      </c>
      <c r="B66" s="6">
        <f>IF(AND(障害学生情報入力シート!$G66=$B$27,障害学生情報入力シート!$H66=$B$28,OR(障害学生情報入力シート!D66="入学者(新1年生)",障害学生情報入力シート!D66="在籍者")),1,0)</f>
        <v>0</v>
      </c>
      <c r="C66" s="6">
        <f t="shared" si="5"/>
        <v>0</v>
      </c>
      <c r="D66" s="6" t="str">
        <f t="shared" si="6"/>
        <v/>
      </c>
      <c r="E66" s="6">
        <f>IF(AND(障害学生情報入力シート!$G66=$E$27,ISBLANK(障害学生情報入力シート!$H66),OR(障害学生情報入力シート!D66="入学者(新1年生)",障害学生情報入力シート!D66="在籍者")),1,0)</f>
        <v>0</v>
      </c>
      <c r="F66" s="6">
        <f t="shared" si="7"/>
        <v>0</v>
      </c>
      <c r="G66" s="6" t="str">
        <f t="shared" si="8"/>
        <v/>
      </c>
      <c r="H66" s="7">
        <f>IF(障害学生情報入力シート!BD66="",0,IF(AND(障害学生情報入力シート!BC66=1,Q66=1,障害学生情報入力シート!D66&lt;&gt;"",障害学生情報入力シート!D66&lt;&gt;"在籍者"),1,0))</f>
        <v>0</v>
      </c>
      <c r="I66" s="7">
        <f t="shared" si="9"/>
        <v>0</v>
      </c>
      <c r="J66" s="7" t="str">
        <f t="shared" si="10"/>
        <v/>
      </c>
      <c r="K66" s="8">
        <f>IF(VALUE(障害学生情報入力シート!J66)=1,1,0)</f>
        <v>0</v>
      </c>
      <c r="L66" s="8">
        <f>IF(VALUE(障害学生情報入力シート!K66)=1,1,0)</f>
        <v>0</v>
      </c>
      <c r="M66" s="8">
        <f>SUM(障害学生情報入力シート!N66:Q66)+COUNTA(障害学生情報入力シート!R66)</f>
        <v>0</v>
      </c>
      <c r="N66" s="8">
        <f>SUM(障害学生情報入力シート!S66:V66)+COUNTA(障害学生情報入力シート!W66)</f>
        <v>0</v>
      </c>
      <c r="O66" s="8">
        <f>IF(SUM(障害学生情報入力シート!$X66:$BC66)&gt;0,1,0)</f>
        <v>0</v>
      </c>
      <c r="P66" s="8">
        <f>IF(障害学生情報入力シート!D66="入学者(新1年生)",1,0)</f>
        <v>0</v>
      </c>
      <c r="Q66" s="8">
        <f>IF(ISBLANK(障害学生情報入力シート!$G66),0,
IF(AND(障害学生情報入力シート!$G66="視覚障害",OR(障害学生情報入力シート!$H66="盲",障害学生情報入力シート!$H66="弱視",障害学生情報入力シート!$H66="その他の視覚障害")),1,0)+
IF(AND(障害学生情報入力シート!$G66="聴覚障害",OR(障害学生情報入力シート!$H66="聾",障害学生情報入力シート!$H66="難聴",障害学生情報入力シート!$H66="その他の聴覚障害")),1,0)+
IF(AND(障害学生情報入力シート!$G66="肢体不自由",OR(障害学生情報入力シート!$H66="上肢不自由",障害学生情報入力シート!$H66="下肢不自由",障害学生情報入力シート!$H66="上下肢不自由",障害学生情報入力シート!$H66="その他の肢体不自由")),1,0)+
IF(AND(障害学生情報入力シート!$G66="病弱",ISBLANK(障害学生情報入力シート!$H66)),1,0)+
IF(AND(障害学生情報入力シート!$G66="発達障害",OR(障害学生情報入力シート!$H66="自閉スペクトラム症",障害学生情報入力シート!$H66="注意欠如・多動症",障害学生情報入力シート!$H66="限局性学習症",障害学生情報入力シート!$H66="発達障害の重複",障害学生情報入力シート!$H66="その他の発達障害")),1,0)+
IF(AND(障害学生情報入力シート!$G66="精神障害",OR(障害学生情報入力シート!$H66="統合失調症等",障害学生情報入力シート!$H66="気分障害",障害学生情報入力シート!$H66="神経症性障害等",障害学生情報入力シート!$H66="摂食障害・睡眠障害等",障害学生情報入力シート!$H66="精神障害の重複",障害学生情報入力シート!$H66="その他の精神障害")),1,0)+
IF(AND(障害学生情報入力シート!$G66="知的障害",ISBLANK(障害学生情報入力シート!$H66)),1,0)+
IF(AND(障害学生情報入力シート!$G66="重複障害",OR(障害学生情報入力シート!$H66="身体障害の重複",障害学生情報入力シート!$H66="発達障害と精神障害の重複")),1,0)+
IF(AND(障害学生情報入力シート!$G66="その他の障害",ISBLANK(障害学生情報入力シート!$H66)),1,0)
)</f>
        <v>0</v>
      </c>
    </row>
    <row r="67" spans="1:17" x14ac:dyDescent="0.4">
      <c r="A67" s="204">
        <v>39</v>
      </c>
      <c r="B67" s="6">
        <f>IF(AND(障害学生情報入力シート!$G67=$B$27,障害学生情報入力シート!$H67=$B$28,OR(障害学生情報入力シート!D67="入学者(新1年生)",障害学生情報入力シート!D67="在籍者")),1,0)</f>
        <v>0</v>
      </c>
      <c r="C67" s="6">
        <f t="shared" si="5"/>
        <v>0</v>
      </c>
      <c r="D67" s="6" t="str">
        <f t="shared" si="6"/>
        <v/>
      </c>
      <c r="E67" s="6">
        <f>IF(AND(障害学生情報入力シート!$G67=$E$27,ISBLANK(障害学生情報入力シート!$H67),OR(障害学生情報入力シート!D67="入学者(新1年生)",障害学生情報入力シート!D67="在籍者")),1,0)</f>
        <v>0</v>
      </c>
      <c r="F67" s="6">
        <f t="shared" si="7"/>
        <v>0</v>
      </c>
      <c r="G67" s="6" t="str">
        <f t="shared" si="8"/>
        <v/>
      </c>
      <c r="H67" s="7">
        <f>IF(障害学生情報入力シート!BD67="",0,IF(AND(障害学生情報入力シート!BC67=1,Q67=1,障害学生情報入力シート!D67&lt;&gt;"",障害学生情報入力シート!D67&lt;&gt;"在籍者"),1,0))</f>
        <v>0</v>
      </c>
      <c r="I67" s="7">
        <f t="shared" si="9"/>
        <v>0</v>
      </c>
      <c r="J67" s="7" t="str">
        <f t="shared" si="10"/>
        <v/>
      </c>
      <c r="K67" s="8">
        <f>IF(VALUE(障害学生情報入力シート!J67)=1,1,0)</f>
        <v>0</v>
      </c>
      <c r="L67" s="8">
        <f>IF(VALUE(障害学生情報入力シート!K67)=1,1,0)</f>
        <v>0</v>
      </c>
      <c r="M67" s="8">
        <f>SUM(障害学生情報入力シート!N67:Q67)+COUNTA(障害学生情報入力シート!R67)</f>
        <v>0</v>
      </c>
      <c r="N67" s="8">
        <f>SUM(障害学生情報入力シート!S67:V67)+COUNTA(障害学生情報入力シート!W67)</f>
        <v>0</v>
      </c>
      <c r="O67" s="8">
        <f>IF(SUM(障害学生情報入力シート!$X67:$BC67)&gt;0,1,0)</f>
        <v>0</v>
      </c>
      <c r="P67" s="8">
        <f>IF(障害学生情報入力シート!D67="入学者(新1年生)",1,0)</f>
        <v>0</v>
      </c>
      <c r="Q67" s="8">
        <f>IF(ISBLANK(障害学生情報入力シート!$G67),0,
IF(AND(障害学生情報入力シート!$G67="視覚障害",OR(障害学生情報入力シート!$H67="盲",障害学生情報入力シート!$H67="弱視",障害学生情報入力シート!$H67="その他の視覚障害")),1,0)+
IF(AND(障害学生情報入力シート!$G67="聴覚障害",OR(障害学生情報入力シート!$H67="聾",障害学生情報入力シート!$H67="難聴",障害学生情報入力シート!$H67="その他の聴覚障害")),1,0)+
IF(AND(障害学生情報入力シート!$G67="肢体不自由",OR(障害学生情報入力シート!$H67="上肢不自由",障害学生情報入力シート!$H67="下肢不自由",障害学生情報入力シート!$H67="上下肢不自由",障害学生情報入力シート!$H67="その他の肢体不自由")),1,0)+
IF(AND(障害学生情報入力シート!$G67="病弱",ISBLANK(障害学生情報入力シート!$H67)),1,0)+
IF(AND(障害学生情報入力シート!$G67="発達障害",OR(障害学生情報入力シート!$H67="自閉スペクトラム症",障害学生情報入力シート!$H67="注意欠如・多動症",障害学生情報入力シート!$H67="限局性学習症",障害学生情報入力シート!$H67="発達障害の重複",障害学生情報入力シート!$H67="その他の発達障害")),1,0)+
IF(AND(障害学生情報入力シート!$G67="精神障害",OR(障害学生情報入力シート!$H67="統合失調症等",障害学生情報入力シート!$H67="気分障害",障害学生情報入力シート!$H67="神経症性障害等",障害学生情報入力シート!$H67="摂食障害・睡眠障害等",障害学生情報入力シート!$H67="精神障害の重複",障害学生情報入力シート!$H67="その他の精神障害")),1,0)+
IF(AND(障害学生情報入力シート!$G67="知的障害",ISBLANK(障害学生情報入力シート!$H67)),1,0)+
IF(AND(障害学生情報入力シート!$G67="重複障害",OR(障害学生情報入力シート!$H67="身体障害の重複",障害学生情報入力シート!$H67="発達障害と精神障害の重複")),1,0)+
IF(AND(障害学生情報入力シート!$G67="その他の障害",ISBLANK(障害学生情報入力シート!$H67)),1,0)
)</f>
        <v>0</v>
      </c>
    </row>
    <row r="68" spans="1:17" x14ac:dyDescent="0.4">
      <c r="A68" s="204">
        <v>40</v>
      </c>
      <c r="B68" s="6">
        <f>IF(AND(障害学生情報入力シート!$G68=$B$27,障害学生情報入力シート!$H68=$B$28,OR(障害学生情報入力シート!D68="入学者(新1年生)",障害学生情報入力シート!D68="在籍者")),1,0)</f>
        <v>0</v>
      </c>
      <c r="C68" s="6">
        <f t="shared" si="5"/>
        <v>0</v>
      </c>
      <c r="D68" s="6" t="str">
        <f t="shared" si="6"/>
        <v/>
      </c>
      <c r="E68" s="6">
        <f>IF(AND(障害学生情報入力シート!$G68=$E$27,ISBLANK(障害学生情報入力シート!$H68),OR(障害学生情報入力シート!D68="入学者(新1年生)",障害学生情報入力シート!D68="在籍者")),1,0)</f>
        <v>0</v>
      </c>
      <c r="F68" s="6">
        <f t="shared" si="7"/>
        <v>0</v>
      </c>
      <c r="G68" s="6" t="str">
        <f t="shared" si="8"/>
        <v/>
      </c>
      <c r="H68" s="7">
        <f>IF(障害学生情報入力シート!BD68="",0,IF(AND(障害学生情報入力シート!BC68=1,Q68=1,障害学生情報入力シート!D68&lt;&gt;"",障害学生情報入力シート!D68&lt;&gt;"在籍者"),1,0))</f>
        <v>0</v>
      </c>
      <c r="I68" s="7">
        <f t="shared" si="9"/>
        <v>0</v>
      </c>
      <c r="J68" s="7" t="str">
        <f t="shared" si="10"/>
        <v/>
      </c>
      <c r="K68" s="8">
        <f>IF(VALUE(障害学生情報入力シート!J68)=1,1,0)</f>
        <v>0</v>
      </c>
      <c r="L68" s="8">
        <f>IF(VALUE(障害学生情報入力シート!K68)=1,1,0)</f>
        <v>0</v>
      </c>
      <c r="M68" s="8">
        <f>SUM(障害学生情報入力シート!N68:Q68)+COUNTA(障害学生情報入力シート!R68)</f>
        <v>0</v>
      </c>
      <c r="N68" s="8">
        <f>SUM(障害学生情報入力シート!S68:V68)+COUNTA(障害学生情報入力シート!W68)</f>
        <v>0</v>
      </c>
      <c r="O68" s="8">
        <f>IF(SUM(障害学生情報入力シート!$X68:$BC68)&gt;0,1,0)</f>
        <v>0</v>
      </c>
      <c r="P68" s="8">
        <f>IF(障害学生情報入力シート!D68="入学者(新1年生)",1,0)</f>
        <v>0</v>
      </c>
      <c r="Q68" s="8">
        <f>IF(ISBLANK(障害学生情報入力シート!$G68),0,
IF(AND(障害学生情報入力シート!$G68="視覚障害",OR(障害学生情報入力シート!$H68="盲",障害学生情報入力シート!$H68="弱視",障害学生情報入力シート!$H68="その他の視覚障害")),1,0)+
IF(AND(障害学生情報入力シート!$G68="聴覚障害",OR(障害学生情報入力シート!$H68="聾",障害学生情報入力シート!$H68="難聴",障害学生情報入力シート!$H68="その他の聴覚障害")),1,0)+
IF(AND(障害学生情報入力シート!$G68="肢体不自由",OR(障害学生情報入力シート!$H68="上肢不自由",障害学生情報入力シート!$H68="下肢不自由",障害学生情報入力シート!$H68="上下肢不自由",障害学生情報入力シート!$H68="その他の肢体不自由")),1,0)+
IF(AND(障害学生情報入力シート!$G68="病弱",ISBLANK(障害学生情報入力シート!$H68)),1,0)+
IF(AND(障害学生情報入力シート!$G68="発達障害",OR(障害学生情報入力シート!$H68="自閉スペクトラム症",障害学生情報入力シート!$H68="注意欠如・多動症",障害学生情報入力シート!$H68="限局性学習症",障害学生情報入力シート!$H68="発達障害の重複",障害学生情報入力シート!$H68="その他の発達障害")),1,0)+
IF(AND(障害学生情報入力シート!$G68="精神障害",OR(障害学生情報入力シート!$H68="統合失調症等",障害学生情報入力シート!$H68="気分障害",障害学生情報入力シート!$H68="神経症性障害等",障害学生情報入力シート!$H68="摂食障害・睡眠障害等",障害学生情報入力シート!$H68="精神障害の重複",障害学生情報入力シート!$H68="その他の精神障害")),1,0)+
IF(AND(障害学生情報入力シート!$G68="知的障害",ISBLANK(障害学生情報入力シート!$H68)),1,0)+
IF(AND(障害学生情報入力シート!$G68="重複障害",OR(障害学生情報入力シート!$H68="身体障害の重複",障害学生情報入力シート!$H68="発達障害と精神障害の重複")),1,0)+
IF(AND(障害学生情報入力シート!$G68="その他の障害",ISBLANK(障害学生情報入力シート!$H68)),1,0)
)</f>
        <v>0</v>
      </c>
    </row>
    <row r="69" spans="1:17" x14ac:dyDescent="0.4">
      <c r="A69" s="204">
        <v>41</v>
      </c>
      <c r="B69" s="6">
        <f>IF(AND(障害学生情報入力シート!$G69=$B$27,障害学生情報入力シート!$H69=$B$28,OR(障害学生情報入力シート!D69="入学者(新1年生)",障害学生情報入力シート!D69="在籍者")),1,0)</f>
        <v>0</v>
      </c>
      <c r="C69" s="6">
        <f t="shared" si="5"/>
        <v>0</v>
      </c>
      <c r="D69" s="6" t="str">
        <f t="shared" si="6"/>
        <v/>
      </c>
      <c r="E69" s="6">
        <f>IF(AND(障害学生情報入力シート!$G69=$E$27,ISBLANK(障害学生情報入力シート!$H69),OR(障害学生情報入力シート!D69="入学者(新1年生)",障害学生情報入力シート!D69="在籍者")),1,0)</f>
        <v>0</v>
      </c>
      <c r="F69" s="6">
        <f t="shared" si="7"/>
        <v>0</v>
      </c>
      <c r="G69" s="6" t="str">
        <f t="shared" si="8"/>
        <v/>
      </c>
      <c r="H69" s="7">
        <f>IF(障害学生情報入力シート!BD69="",0,IF(AND(障害学生情報入力シート!BC69=1,Q69=1,障害学生情報入力シート!D69&lt;&gt;"",障害学生情報入力シート!D69&lt;&gt;"在籍者"),1,0))</f>
        <v>0</v>
      </c>
      <c r="I69" s="7">
        <f t="shared" si="9"/>
        <v>0</v>
      </c>
      <c r="J69" s="7" t="str">
        <f t="shared" si="10"/>
        <v/>
      </c>
      <c r="K69" s="8">
        <f>IF(VALUE(障害学生情報入力シート!J69)=1,1,0)</f>
        <v>0</v>
      </c>
      <c r="L69" s="8">
        <f>IF(VALUE(障害学生情報入力シート!K69)=1,1,0)</f>
        <v>0</v>
      </c>
      <c r="M69" s="8">
        <f>SUM(障害学生情報入力シート!N69:Q69)+COUNTA(障害学生情報入力シート!R69)</f>
        <v>0</v>
      </c>
      <c r="N69" s="8">
        <f>SUM(障害学生情報入力シート!S69:V69)+COUNTA(障害学生情報入力シート!W69)</f>
        <v>0</v>
      </c>
      <c r="O69" s="8">
        <f>IF(SUM(障害学生情報入力シート!$X69:$BC69)&gt;0,1,0)</f>
        <v>0</v>
      </c>
      <c r="P69" s="8">
        <f>IF(障害学生情報入力シート!D69="入学者(新1年生)",1,0)</f>
        <v>0</v>
      </c>
      <c r="Q69" s="8">
        <f>IF(ISBLANK(障害学生情報入力シート!$G69),0,
IF(AND(障害学生情報入力シート!$G69="視覚障害",OR(障害学生情報入力シート!$H69="盲",障害学生情報入力シート!$H69="弱視",障害学生情報入力シート!$H69="その他の視覚障害")),1,0)+
IF(AND(障害学生情報入力シート!$G69="聴覚障害",OR(障害学生情報入力シート!$H69="聾",障害学生情報入力シート!$H69="難聴",障害学生情報入力シート!$H69="その他の聴覚障害")),1,0)+
IF(AND(障害学生情報入力シート!$G69="肢体不自由",OR(障害学生情報入力シート!$H69="上肢不自由",障害学生情報入力シート!$H69="下肢不自由",障害学生情報入力シート!$H69="上下肢不自由",障害学生情報入力シート!$H69="その他の肢体不自由")),1,0)+
IF(AND(障害学生情報入力シート!$G69="病弱",ISBLANK(障害学生情報入力シート!$H69)),1,0)+
IF(AND(障害学生情報入力シート!$G69="発達障害",OR(障害学生情報入力シート!$H69="自閉スペクトラム症",障害学生情報入力シート!$H69="注意欠如・多動症",障害学生情報入力シート!$H69="限局性学習症",障害学生情報入力シート!$H69="発達障害の重複",障害学生情報入力シート!$H69="その他の発達障害")),1,0)+
IF(AND(障害学生情報入力シート!$G69="精神障害",OR(障害学生情報入力シート!$H69="統合失調症等",障害学生情報入力シート!$H69="気分障害",障害学生情報入力シート!$H69="神経症性障害等",障害学生情報入力シート!$H69="摂食障害・睡眠障害等",障害学生情報入力シート!$H69="精神障害の重複",障害学生情報入力シート!$H69="その他の精神障害")),1,0)+
IF(AND(障害学生情報入力シート!$G69="知的障害",ISBLANK(障害学生情報入力シート!$H69)),1,0)+
IF(AND(障害学生情報入力シート!$G69="重複障害",OR(障害学生情報入力シート!$H69="身体障害の重複",障害学生情報入力シート!$H69="発達障害と精神障害の重複")),1,0)+
IF(AND(障害学生情報入力シート!$G69="その他の障害",ISBLANK(障害学生情報入力シート!$H69)),1,0)
)</f>
        <v>0</v>
      </c>
    </row>
    <row r="70" spans="1:17" x14ac:dyDescent="0.4">
      <c r="A70" s="204">
        <v>42</v>
      </c>
      <c r="B70" s="6">
        <f>IF(AND(障害学生情報入力シート!$G70=$B$27,障害学生情報入力シート!$H70=$B$28,OR(障害学生情報入力シート!D70="入学者(新1年生)",障害学生情報入力シート!D70="在籍者")),1,0)</f>
        <v>0</v>
      </c>
      <c r="C70" s="6">
        <f t="shared" si="5"/>
        <v>0</v>
      </c>
      <c r="D70" s="6" t="str">
        <f t="shared" si="6"/>
        <v/>
      </c>
      <c r="E70" s="6">
        <f>IF(AND(障害学生情報入力シート!$G70=$E$27,ISBLANK(障害学生情報入力シート!$H70),OR(障害学生情報入力シート!D70="入学者(新1年生)",障害学生情報入力シート!D70="在籍者")),1,0)</f>
        <v>0</v>
      </c>
      <c r="F70" s="6">
        <f t="shared" si="7"/>
        <v>0</v>
      </c>
      <c r="G70" s="6" t="str">
        <f t="shared" si="8"/>
        <v/>
      </c>
      <c r="H70" s="7">
        <f>IF(障害学生情報入力シート!BD70="",0,IF(AND(障害学生情報入力シート!BC70=1,Q70=1,障害学生情報入力シート!D70&lt;&gt;"",障害学生情報入力シート!D70&lt;&gt;"在籍者"),1,0))</f>
        <v>0</v>
      </c>
      <c r="I70" s="7">
        <f t="shared" si="9"/>
        <v>0</v>
      </c>
      <c r="J70" s="7" t="str">
        <f t="shared" si="10"/>
        <v/>
      </c>
      <c r="K70" s="8">
        <f>IF(VALUE(障害学生情報入力シート!J70)=1,1,0)</f>
        <v>0</v>
      </c>
      <c r="L70" s="8">
        <f>IF(VALUE(障害学生情報入力シート!K70)=1,1,0)</f>
        <v>0</v>
      </c>
      <c r="M70" s="8">
        <f>SUM(障害学生情報入力シート!N70:Q70)+COUNTA(障害学生情報入力シート!R70)</f>
        <v>0</v>
      </c>
      <c r="N70" s="8">
        <f>SUM(障害学生情報入力シート!S70:V70)+COUNTA(障害学生情報入力シート!W70)</f>
        <v>0</v>
      </c>
      <c r="O70" s="8">
        <f>IF(SUM(障害学生情報入力シート!$X70:$BC70)&gt;0,1,0)</f>
        <v>0</v>
      </c>
      <c r="P70" s="8">
        <f>IF(障害学生情報入力シート!D70="入学者(新1年生)",1,0)</f>
        <v>0</v>
      </c>
      <c r="Q70" s="8">
        <f>IF(ISBLANK(障害学生情報入力シート!$G70),0,
IF(AND(障害学生情報入力シート!$G70="視覚障害",OR(障害学生情報入力シート!$H70="盲",障害学生情報入力シート!$H70="弱視",障害学生情報入力シート!$H70="その他の視覚障害")),1,0)+
IF(AND(障害学生情報入力シート!$G70="聴覚障害",OR(障害学生情報入力シート!$H70="聾",障害学生情報入力シート!$H70="難聴",障害学生情報入力シート!$H70="その他の聴覚障害")),1,0)+
IF(AND(障害学生情報入力シート!$G70="肢体不自由",OR(障害学生情報入力シート!$H70="上肢不自由",障害学生情報入力シート!$H70="下肢不自由",障害学生情報入力シート!$H70="上下肢不自由",障害学生情報入力シート!$H70="その他の肢体不自由")),1,0)+
IF(AND(障害学生情報入力シート!$G70="病弱",ISBLANK(障害学生情報入力シート!$H70)),1,0)+
IF(AND(障害学生情報入力シート!$G70="発達障害",OR(障害学生情報入力シート!$H70="自閉スペクトラム症",障害学生情報入力シート!$H70="注意欠如・多動症",障害学生情報入力シート!$H70="限局性学習症",障害学生情報入力シート!$H70="発達障害の重複",障害学生情報入力シート!$H70="その他の発達障害")),1,0)+
IF(AND(障害学生情報入力シート!$G70="精神障害",OR(障害学生情報入力シート!$H70="統合失調症等",障害学生情報入力シート!$H70="気分障害",障害学生情報入力シート!$H70="神経症性障害等",障害学生情報入力シート!$H70="摂食障害・睡眠障害等",障害学生情報入力シート!$H70="精神障害の重複",障害学生情報入力シート!$H70="その他の精神障害")),1,0)+
IF(AND(障害学生情報入力シート!$G70="知的障害",ISBLANK(障害学生情報入力シート!$H70)),1,0)+
IF(AND(障害学生情報入力シート!$G70="重複障害",OR(障害学生情報入力シート!$H70="身体障害の重複",障害学生情報入力シート!$H70="発達障害と精神障害の重複")),1,0)+
IF(AND(障害学生情報入力シート!$G70="その他の障害",ISBLANK(障害学生情報入力シート!$H70)),1,0)
)</f>
        <v>0</v>
      </c>
    </row>
    <row r="71" spans="1:17" x14ac:dyDescent="0.4">
      <c r="A71" s="204">
        <v>43</v>
      </c>
      <c r="B71" s="6">
        <f>IF(AND(障害学生情報入力シート!$G71=$B$27,障害学生情報入力シート!$H71=$B$28,OR(障害学生情報入力シート!D71="入学者(新1年生)",障害学生情報入力シート!D71="在籍者")),1,0)</f>
        <v>0</v>
      </c>
      <c r="C71" s="6">
        <f t="shared" si="5"/>
        <v>0</v>
      </c>
      <c r="D71" s="6" t="str">
        <f t="shared" si="6"/>
        <v/>
      </c>
      <c r="E71" s="6">
        <f>IF(AND(障害学生情報入力シート!$G71=$E$27,ISBLANK(障害学生情報入力シート!$H71),OR(障害学生情報入力シート!D71="入学者(新1年生)",障害学生情報入力シート!D71="在籍者")),1,0)</f>
        <v>0</v>
      </c>
      <c r="F71" s="6">
        <f t="shared" si="7"/>
        <v>0</v>
      </c>
      <c r="G71" s="6" t="str">
        <f t="shared" si="8"/>
        <v/>
      </c>
      <c r="H71" s="7">
        <f>IF(障害学生情報入力シート!BD71="",0,IF(AND(障害学生情報入力シート!BC71=1,Q71=1,障害学生情報入力シート!D71&lt;&gt;"",障害学生情報入力シート!D71&lt;&gt;"在籍者"),1,0))</f>
        <v>0</v>
      </c>
      <c r="I71" s="7">
        <f t="shared" si="9"/>
        <v>0</v>
      </c>
      <c r="J71" s="7" t="str">
        <f t="shared" si="10"/>
        <v/>
      </c>
      <c r="K71" s="8">
        <f>IF(VALUE(障害学生情報入力シート!J71)=1,1,0)</f>
        <v>0</v>
      </c>
      <c r="L71" s="8">
        <f>IF(VALUE(障害学生情報入力シート!K71)=1,1,0)</f>
        <v>0</v>
      </c>
      <c r="M71" s="8">
        <f>SUM(障害学生情報入力シート!N71:Q71)+COUNTA(障害学生情報入力シート!R71)</f>
        <v>0</v>
      </c>
      <c r="N71" s="8">
        <f>SUM(障害学生情報入力シート!S71:V71)+COUNTA(障害学生情報入力シート!W71)</f>
        <v>0</v>
      </c>
      <c r="O71" s="8">
        <f>IF(SUM(障害学生情報入力シート!$X71:$BC71)&gt;0,1,0)</f>
        <v>0</v>
      </c>
      <c r="P71" s="8">
        <f>IF(障害学生情報入力シート!D71="入学者(新1年生)",1,0)</f>
        <v>0</v>
      </c>
      <c r="Q71" s="8">
        <f>IF(ISBLANK(障害学生情報入力シート!$G71),0,
IF(AND(障害学生情報入力シート!$G71="視覚障害",OR(障害学生情報入力シート!$H71="盲",障害学生情報入力シート!$H71="弱視",障害学生情報入力シート!$H71="その他の視覚障害")),1,0)+
IF(AND(障害学生情報入力シート!$G71="聴覚障害",OR(障害学生情報入力シート!$H71="聾",障害学生情報入力シート!$H71="難聴",障害学生情報入力シート!$H71="その他の聴覚障害")),1,0)+
IF(AND(障害学生情報入力シート!$G71="肢体不自由",OR(障害学生情報入力シート!$H71="上肢不自由",障害学生情報入力シート!$H71="下肢不自由",障害学生情報入力シート!$H71="上下肢不自由",障害学生情報入力シート!$H71="その他の肢体不自由")),1,0)+
IF(AND(障害学生情報入力シート!$G71="病弱",ISBLANK(障害学生情報入力シート!$H71)),1,0)+
IF(AND(障害学生情報入力シート!$G71="発達障害",OR(障害学生情報入力シート!$H71="自閉スペクトラム症",障害学生情報入力シート!$H71="注意欠如・多動症",障害学生情報入力シート!$H71="限局性学習症",障害学生情報入力シート!$H71="発達障害の重複",障害学生情報入力シート!$H71="その他の発達障害")),1,0)+
IF(AND(障害学生情報入力シート!$G71="精神障害",OR(障害学生情報入力シート!$H71="統合失調症等",障害学生情報入力シート!$H71="気分障害",障害学生情報入力シート!$H71="神経症性障害等",障害学生情報入力シート!$H71="摂食障害・睡眠障害等",障害学生情報入力シート!$H71="精神障害の重複",障害学生情報入力シート!$H71="その他の精神障害")),1,0)+
IF(AND(障害学生情報入力シート!$G71="知的障害",ISBLANK(障害学生情報入力シート!$H71)),1,0)+
IF(AND(障害学生情報入力シート!$G71="重複障害",OR(障害学生情報入力シート!$H71="身体障害の重複",障害学生情報入力シート!$H71="発達障害と精神障害の重複")),1,0)+
IF(AND(障害学生情報入力シート!$G71="その他の障害",ISBLANK(障害学生情報入力シート!$H71)),1,0)
)</f>
        <v>0</v>
      </c>
    </row>
    <row r="72" spans="1:17" x14ac:dyDescent="0.4">
      <c r="A72" s="204">
        <v>44</v>
      </c>
      <c r="B72" s="6">
        <f>IF(AND(障害学生情報入力シート!$G72=$B$27,障害学生情報入力シート!$H72=$B$28,OR(障害学生情報入力シート!D72="入学者(新1年生)",障害学生情報入力シート!D72="在籍者")),1,0)</f>
        <v>0</v>
      </c>
      <c r="C72" s="6">
        <f t="shared" si="5"/>
        <v>0</v>
      </c>
      <c r="D72" s="6" t="str">
        <f t="shared" si="6"/>
        <v/>
      </c>
      <c r="E72" s="6">
        <f>IF(AND(障害学生情報入力シート!$G72=$E$27,ISBLANK(障害学生情報入力シート!$H72),OR(障害学生情報入力シート!D72="入学者(新1年生)",障害学生情報入力シート!D72="在籍者")),1,0)</f>
        <v>0</v>
      </c>
      <c r="F72" s="6">
        <f t="shared" si="7"/>
        <v>0</v>
      </c>
      <c r="G72" s="6" t="str">
        <f t="shared" si="8"/>
        <v/>
      </c>
      <c r="H72" s="7">
        <f>IF(障害学生情報入力シート!BD72="",0,IF(AND(障害学生情報入力シート!BC72=1,Q72=1,障害学生情報入力シート!D72&lt;&gt;"",障害学生情報入力シート!D72&lt;&gt;"在籍者"),1,0))</f>
        <v>0</v>
      </c>
      <c r="I72" s="7">
        <f t="shared" si="9"/>
        <v>0</v>
      </c>
      <c r="J72" s="7" t="str">
        <f t="shared" si="10"/>
        <v/>
      </c>
      <c r="K72" s="8">
        <f>IF(VALUE(障害学生情報入力シート!J72)=1,1,0)</f>
        <v>0</v>
      </c>
      <c r="L72" s="8">
        <f>IF(VALUE(障害学生情報入力シート!K72)=1,1,0)</f>
        <v>0</v>
      </c>
      <c r="M72" s="8">
        <f>SUM(障害学生情報入力シート!N72:Q72)+COUNTA(障害学生情報入力シート!R72)</f>
        <v>0</v>
      </c>
      <c r="N72" s="8">
        <f>SUM(障害学生情報入力シート!S72:V72)+COUNTA(障害学生情報入力シート!W72)</f>
        <v>0</v>
      </c>
      <c r="O72" s="8">
        <f>IF(SUM(障害学生情報入力シート!$X72:$BC72)&gt;0,1,0)</f>
        <v>0</v>
      </c>
      <c r="P72" s="8">
        <f>IF(障害学生情報入力シート!D72="入学者(新1年生)",1,0)</f>
        <v>0</v>
      </c>
      <c r="Q72" s="8">
        <f>IF(ISBLANK(障害学生情報入力シート!$G72),0,
IF(AND(障害学生情報入力シート!$G72="視覚障害",OR(障害学生情報入力シート!$H72="盲",障害学生情報入力シート!$H72="弱視",障害学生情報入力シート!$H72="その他の視覚障害")),1,0)+
IF(AND(障害学生情報入力シート!$G72="聴覚障害",OR(障害学生情報入力シート!$H72="聾",障害学生情報入力シート!$H72="難聴",障害学生情報入力シート!$H72="その他の聴覚障害")),1,0)+
IF(AND(障害学生情報入力シート!$G72="肢体不自由",OR(障害学生情報入力シート!$H72="上肢不自由",障害学生情報入力シート!$H72="下肢不自由",障害学生情報入力シート!$H72="上下肢不自由",障害学生情報入力シート!$H72="その他の肢体不自由")),1,0)+
IF(AND(障害学生情報入力シート!$G72="病弱",ISBLANK(障害学生情報入力シート!$H72)),1,0)+
IF(AND(障害学生情報入力シート!$G72="発達障害",OR(障害学生情報入力シート!$H72="自閉スペクトラム症",障害学生情報入力シート!$H72="注意欠如・多動症",障害学生情報入力シート!$H72="限局性学習症",障害学生情報入力シート!$H72="発達障害の重複",障害学生情報入力シート!$H72="その他の発達障害")),1,0)+
IF(AND(障害学生情報入力シート!$G72="精神障害",OR(障害学生情報入力シート!$H72="統合失調症等",障害学生情報入力シート!$H72="気分障害",障害学生情報入力シート!$H72="神経症性障害等",障害学生情報入力シート!$H72="摂食障害・睡眠障害等",障害学生情報入力シート!$H72="精神障害の重複",障害学生情報入力シート!$H72="その他の精神障害")),1,0)+
IF(AND(障害学生情報入力シート!$G72="知的障害",ISBLANK(障害学生情報入力シート!$H72)),1,0)+
IF(AND(障害学生情報入力シート!$G72="重複障害",OR(障害学生情報入力シート!$H72="身体障害の重複",障害学生情報入力シート!$H72="発達障害と精神障害の重複")),1,0)+
IF(AND(障害学生情報入力シート!$G72="その他の障害",ISBLANK(障害学生情報入力シート!$H72)),1,0)
)</f>
        <v>0</v>
      </c>
    </row>
    <row r="73" spans="1:17" x14ac:dyDescent="0.4">
      <c r="A73" s="204">
        <v>45</v>
      </c>
      <c r="B73" s="6">
        <f>IF(AND(障害学生情報入力シート!$G73=$B$27,障害学生情報入力シート!$H73=$B$28,OR(障害学生情報入力シート!D73="入学者(新1年生)",障害学生情報入力シート!D73="在籍者")),1,0)</f>
        <v>0</v>
      </c>
      <c r="C73" s="6">
        <f t="shared" si="5"/>
        <v>0</v>
      </c>
      <c r="D73" s="6" t="str">
        <f t="shared" si="6"/>
        <v/>
      </c>
      <c r="E73" s="6">
        <f>IF(AND(障害学生情報入力シート!$G73=$E$27,ISBLANK(障害学生情報入力シート!$H73),OR(障害学生情報入力シート!D73="入学者(新1年生)",障害学生情報入力シート!D73="在籍者")),1,0)</f>
        <v>0</v>
      </c>
      <c r="F73" s="6">
        <f t="shared" si="7"/>
        <v>0</v>
      </c>
      <c r="G73" s="6" t="str">
        <f t="shared" si="8"/>
        <v/>
      </c>
      <c r="H73" s="7">
        <f>IF(障害学生情報入力シート!BD73="",0,IF(AND(障害学生情報入力シート!BC73=1,Q73=1,障害学生情報入力シート!D73&lt;&gt;"",障害学生情報入力シート!D73&lt;&gt;"在籍者"),1,0))</f>
        <v>0</v>
      </c>
      <c r="I73" s="7">
        <f t="shared" si="9"/>
        <v>0</v>
      </c>
      <c r="J73" s="7" t="str">
        <f t="shared" si="10"/>
        <v/>
      </c>
      <c r="K73" s="8">
        <f>IF(VALUE(障害学生情報入力シート!J73)=1,1,0)</f>
        <v>0</v>
      </c>
      <c r="L73" s="8">
        <f>IF(VALUE(障害学生情報入力シート!K73)=1,1,0)</f>
        <v>0</v>
      </c>
      <c r="M73" s="8">
        <f>SUM(障害学生情報入力シート!N73:Q73)+COUNTA(障害学生情報入力シート!R73)</f>
        <v>0</v>
      </c>
      <c r="N73" s="8">
        <f>SUM(障害学生情報入力シート!S73:V73)+COUNTA(障害学生情報入力シート!W73)</f>
        <v>0</v>
      </c>
      <c r="O73" s="8">
        <f>IF(SUM(障害学生情報入力シート!$X73:$BC73)&gt;0,1,0)</f>
        <v>0</v>
      </c>
      <c r="P73" s="8">
        <f>IF(障害学生情報入力シート!D73="入学者(新1年生)",1,0)</f>
        <v>0</v>
      </c>
      <c r="Q73" s="8">
        <f>IF(ISBLANK(障害学生情報入力シート!$G73),0,
IF(AND(障害学生情報入力シート!$G73="視覚障害",OR(障害学生情報入力シート!$H73="盲",障害学生情報入力シート!$H73="弱視",障害学生情報入力シート!$H73="その他の視覚障害")),1,0)+
IF(AND(障害学生情報入力シート!$G73="聴覚障害",OR(障害学生情報入力シート!$H73="聾",障害学生情報入力シート!$H73="難聴",障害学生情報入力シート!$H73="その他の聴覚障害")),1,0)+
IF(AND(障害学生情報入力シート!$G73="肢体不自由",OR(障害学生情報入力シート!$H73="上肢不自由",障害学生情報入力シート!$H73="下肢不自由",障害学生情報入力シート!$H73="上下肢不自由",障害学生情報入力シート!$H73="その他の肢体不自由")),1,0)+
IF(AND(障害学生情報入力シート!$G73="病弱",ISBLANK(障害学生情報入力シート!$H73)),1,0)+
IF(AND(障害学生情報入力シート!$G73="発達障害",OR(障害学生情報入力シート!$H73="自閉スペクトラム症",障害学生情報入力シート!$H73="注意欠如・多動症",障害学生情報入力シート!$H73="限局性学習症",障害学生情報入力シート!$H73="発達障害の重複",障害学生情報入力シート!$H73="その他の発達障害")),1,0)+
IF(AND(障害学生情報入力シート!$G73="精神障害",OR(障害学生情報入力シート!$H73="統合失調症等",障害学生情報入力シート!$H73="気分障害",障害学生情報入力シート!$H73="神経症性障害等",障害学生情報入力シート!$H73="摂食障害・睡眠障害等",障害学生情報入力シート!$H73="精神障害の重複",障害学生情報入力シート!$H73="その他の精神障害")),1,0)+
IF(AND(障害学生情報入力シート!$G73="知的障害",ISBLANK(障害学生情報入力シート!$H73)),1,0)+
IF(AND(障害学生情報入力シート!$G73="重複障害",OR(障害学生情報入力シート!$H73="身体障害の重複",障害学生情報入力シート!$H73="発達障害と精神障害の重複")),1,0)+
IF(AND(障害学生情報入力シート!$G73="その他の障害",ISBLANK(障害学生情報入力シート!$H73)),1,0)
)</f>
        <v>0</v>
      </c>
    </row>
    <row r="74" spans="1:17" x14ac:dyDescent="0.4">
      <c r="A74" s="204">
        <v>46</v>
      </c>
      <c r="B74" s="6">
        <f>IF(AND(障害学生情報入力シート!$G74=$B$27,障害学生情報入力シート!$H74=$B$28,OR(障害学生情報入力シート!D74="入学者(新1年生)",障害学生情報入力シート!D74="在籍者")),1,0)</f>
        <v>0</v>
      </c>
      <c r="C74" s="6">
        <f t="shared" si="5"/>
        <v>0</v>
      </c>
      <c r="D74" s="6" t="str">
        <f t="shared" si="6"/>
        <v/>
      </c>
      <c r="E74" s="6">
        <f>IF(AND(障害学生情報入力シート!$G74=$E$27,ISBLANK(障害学生情報入力シート!$H74),OR(障害学生情報入力シート!D74="入学者(新1年生)",障害学生情報入力シート!D74="在籍者")),1,0)</f>
        <v>0</v>
      </c>
      <c r="F74" s="6">
        <f t="shared" si="7"/>
        <v>0</v>
      </c>
      <c r="G74" s="6" t="str">
        <f t="shared" si="8"/>
        <v/>
      </c>
      <c r="H74" s="7">
        <f>IF(障害学生情報入力シート!BD74="",0,IF(AND(障害学生情報入力シート!BC74=1,Q74=1,障害学生情報入力シート!D74&lt;&gt;"",障害学生情報入力シート!D74&lt;&gt;"在籍者"),1,0))</f>
        <v>0</v>
      </c>
      <c r="I74" s="7">
        <f t="shared" si="9"/>
        <v>0</v>
      </c>
      <c r="J74" s="7" t="str">
        <f t="shared" si="10"/>
        <v/>
      </c>
      <c r="K74" s="8">
        <f>IF(VALUE(障害学生情報入力シート!J74)=1,1,0)</f>
        <v>0</v>
      </c>
      <c r="L74" s="8">
        <f>IF(VALUE(障害学生情報入力シート!K74)=1,1,0)</f>
        <v>0</v>
      </c>
      <c r="M74" s="8">
        <f>SUM(障害学生情報入力シート!N74:Q74)+COUNTA(障害学生情報入力シート!R74)</f>
        <v>0</v>
      </c>
      <c r="N74" s="8">
        <f>SUM(障害学生情報入力シート!S74:V74)+COUNTA(障害学生情報入力シート!W74)</f>
        <v>0</v>
      </c>
      <c r="O74" s="8">
        <f>IF(SUM(障害学生情報入力シート!$X74:$BC74)&gt;0,1,0)</f>
        <v>0</v>
      </c>
      <c r="P74" s="8">
        <f>IF(障害学生情報入力シート!D74="入学者(新1年生)",1,0)</f>
        <v>0</v>
      </c>
      <c r="Q74" s="8">
        <f>IF(ISBLANK(障害学生情報入力シート!$G74),0,
IF(AND(障害学生情報入力シート!$G74="視覚障害",OR(障害学生情報入力シート!$H74="盲",障害学生情報入力シート!$H74="弱視",障害学生情報入力シート!$H74="その他の視覚障害")),1,0)+
IF(AND(障害学生情報入力シート!$G74="聴覚障害",OR(障害学生情報入力シート!$H74="聾",障害学生情報入力シート!$H74="難聴",障害学生情報入力シート!$H74="その他の聴覚障害")),1,0)+
IF(AND(障害学生情報入力シート!$G74="肢体不自由",OR(障害学生情報入力シート!$H74="上肢不自由",障害学生情報入力シート!$H74="下肢不自由",障害学生情報入力シート!$H74="上下肢不自由",障害学生情報入力シート!$H74="その他の肢体不自由")),1,0)+
IF(AND(障害学生情報入力シート!$G74="病弱",ISBLANK(障害学生情報入力シート!$H74)),1,0)+
IF(AND(障害学生情報入力シート!$G74="発達障害",OR(障害学生情報入力シート!$H74="自閉スペクトラム症",障害学生情報入力シート!$H74="注意欠如・多動症",障害学生情報入力シート!$H74="限局性学習症",障害学生情報入力シート!$H74="発達障害の重複",障害学生情報入力シート!$H74="その他の発達障害")),1,0)+
IF(AND(障害学生情報入力シート!$G74="精神障害",OR(障害学生情報入力シート!$H74="統合失調症等",障害学生情報入力シート!$H74="気分障害",障害学生情報入力シート!$H74="神経症性障害等",障害学生情報入力シート!$H74="摂食障害・睡眠障害等",障害学生情報入力シート!$H74="精神障害の重複",障害学生情報入力シート!$H74="その他の精神障害")),1,0)+
IF(AND(障害学生情報入力シート!$G74="知的障害",ISBLANK(障害学生情報入力シート!$H74)),1,0)+
IF(AND(障害学生情報入力シート!$G74="重複障害",OR(障害学生情報入力シート!$H74="身体障害の重複",障害学生情報入力シート!$H74="発達障害と精神障害の重複")),1,0)+
IF(AND(障害学生情報入力シート!$G74="その他の障害",ISBLANK(障害学生情報入力シート!$H74)),1,0)
)</f>
        <v>0</v>
      </c>
    </row>
    <row r="75" spans="1:17" x14ac:dyDescent="0.4">
      <c r="A75" s="204">
        <v>47</v>
      </c>
      <c r="B75" s="6">
        <f>IF(AND(障害学生情報入力シート!$G75=$B$27,障害学生情報入力シート!$H75=$B$28,OR(障害学生情報入力シート!D75="入学者(新1年生)",障害学生情報入力シート!D75="在籍者")),1,0)</f>
        <v>0</v>
      </c>
      <c r="C75" s="6">
        <f t="shared" si="5"/>
        <v>0</v>
      </c>
      <c r="D75" s="6" t="str">
        <f t="shared" si="6"/>
        <v/>
      </c>
      <c r="E75" s="6">
        <f>IF(AND(障害学生情報入力シート!$G75=$E$27,ISBLANK(障害学生情報入力シート!$H75),OR(障害学生情報入力シート!D75="入学者(新1年生)",障害学生情報入力シート!D75="在籍者")),1,0)</f>
        <v>0</v>
      </c>
      <c r="F75" s="6">
        <f t="shared" si="7"/>
        <v>0</v>
      </c>
      <c r="G75" s="6" t="str">
        <f t="shared" si="8"/>
        <v/>
      </c>
      <c r="H75" s="7">
        <f>IF(障害学生情報入力シート!BD75="",0,IF(AND(障害学生情報入力シート!BC75=1,Q75=1,障害学生情報入力シート!D75&lt;&gt;"",障害学生情報入力シート!D75&lt;&gt;"在籍者"),1,0))</f>
        <v>0</v>
      </c>
      <c r="I75" s="7">
        <f t="shared" si="9"/>
        <v>0</v>
      </c>
      <c r="J75" s="7" t="str">
        <f t="shared" si="10"/>
        <v/>
      </c>
      <c r="K75" s="8">
        <f>IF(VALUE(障害学生情報入力シート!J75)=1,1,0)</f>
        <v>0</v>
      </c>
      <c r="L75" s="8">
        <f>IF(VALUE(障害学生情報入力シート!K75)=1,1,0)</f>
        <v>0</v>
      </c>
      <c r="M75" s="8">
        <f>SUM(障害学生情報入力シート!N75:Q75)+COUNTA(障害学生情報入力シート!R75)</f>
        <v>0</v>
      </c>
      <c r="N75" s="8">
        <f>SUM(障害学生情報入力シート!S75:V75)+COUNTA(障害学生情報入力シート!W75)</f>
        <v>0</v>
      </c>
      <c r="O75" s="8">
        <f>IF(SUM(障害学生情報入力シート!$X75:$BC75)&gt;0,1,0)</f>
        <v>0</v>
      </c>
      <c r="P75" s="8">
        <f>IF(障害学生情報入力シート!D75="入学者(新1年生)",1,0)</f>
        <v>0</v>
      </c>
      <c r="Q75" s="8">
        <f>IF(ISBLANK(障害学生情報入力シート!$G75),0,
IF(AND(障害学生情報入力シート!$G75="視覚障害",OR(障害学生情報入力シート!$H75="盲",障害学生情報入力シート!$H75="弱視",障害学生情報入力シート!$H75="その他の視覚障害")),1,0)+
IF(AND(障害学生情報入力シート!$G75="聴覚障害",OR(障害学生情報入力シート!$H75="聾",障害学生情報入力シート!$H75="難聴",障害学生情報入力シート!$H75="その他の聴覚障害")),1,0)+
IF(AND(障害学生情報入力シート!$G75="肢体不自由",OR(障害学生情報入力シート!$H75="上肢不自由",障害学生情報入力シート!$H75="下肢不自由",障害学生情報入力シート!$H75="上下肢不自由",障害学生情報入力シート!$H75="その他の肢体不自由")),1,0)+
IF(AND(障害学生情報入力シート!$G75="病弱",ISBLANK(障害学生情報入力シート!$H75)),1,0)+
IF(AND(障害学生情報入力シート!$G75="発達障害",OR(障害学生情報入力シート!$H75="自閉スペクトラム症",障害学生情報入力シート!$H75="注意欠如・多動症",障害学生情報入力シート!$H75="限局性学習症",障害学生情報入力シート!$H75="発達障害の重複",障害学生情報入力シート!$H75="その他の発達障害")),1,0)+
IF(AND(障害学生情報入力シート!$G75="精神障害",OR(障害学生情報入力シート!$H75="統合失調症等",障害学生情報入力シート!$H75="気分障害",障害学生情報入力シート!$H75="神経症性障害等",障害学生情報入力シート!$H75="摂食障害・睡眠障害等",障害学生情報入力シート!$H75="精神障害の重複",障害学生情報入力シート!$H75="その他の精神障害")),1,0)+
IF(AND(障害学生情報入力シート!$G75="知的障害",ISBLANK(障害学生情報入力シート!$H75)),1,0)+
IF(AND(障害学生情報入力シート!$G75="重複障害",OR(障害学生情報入力シート!$H75="身体障害の重複",障害学生情報入力シート!$H75="発達障害と精神障害の重複")),1,0)+
IF(AND(障害学生情報入力シート!$G75="その他の障害",ISBLANK(障害学生情報入力シート!$H75)),1,0)
)</f>
        <v>0</v>
      </c>
    </row>
    <row r="76" spans="1:17" x14ac:dyDescent="0.4">
      <c r="A76" s="204">
        <v>48</v>
      </c>
      <c r="B76" s="6">
        <f>IF(AND(障害学生情報入力シート!$G76=$B$27,障害学生情報入力シート!$H76=$B$28,OR(障害学生情報入力シート!D76="入学者(新1年生)",障害学生情報入力シート!D76="在籍者")),1,0)</f>
        <v>0</v>
      </c>
      <c r="C76" s="6">
        <f t="shared" si="5"/>
        <v>0</v>
      </c>
      <c r="D76" s="6" t="str">
        <f t="shared" si="6"/>
        <v/>
      </c>
      <c r="E76" s="6">
        <f>IF(AND(障害学生情報入力シート!$G76=$E$27,ISBLANK(障害学生情報入力シート!$H76),OR(障害学生情報入力シート!D76="入学者(新1年生)",障害学生情報入力シート!D76="在籍者")),1,0)</f>
        <v>0</v>
      </c>
      <c r="F76" s="6">
        <f t="shared" si="7"/>
        <v>0</v>
      </c>
      <c r="G76" s="6" t="str">
        <f t="shared" si="8"/>
        <v/>
      </c>
      <c r="H76" s="7">
        <f>IF(障害学生情報入力シート!BD76="",0,IF(AND(障害学生情報入力シート!BC76=1,Q76=1,障害学生情報入力シート!D76&lt;&gt;"",障害学生情報入力シート!D76&lt;&gt;"在籍者"),1,0))</f>
        <v>0</v>
      </c>
      <c r="I76" s="7">
        <f t="shared" si="9"/>
        <v>0</v>
      </c>
      <c r="J76" s="7" t="str">
        <f t="shared" si="10"/>
        <v/>
      </c>
      <c r="K76" s="8">
        <f>IF(VALUE(障害学生情報入力シート!J76)=1,1,0)</f>
        <v>0</v>
      </c>
      <c r="L76" s="8">
        <f>IF(VALUE(障害学生情報入力シート!K76)=1,1,0)</f>
        <v>0</v>
      </c>
      <c r="M76" s="8">
        <f>SUM(障害学生情報入力シート!N76:Q76)+COUNTA(障害学生情報入力シート!R76)</f>
        <v>0</v>
      </c>
      <c r="N76" s="8">
        <f>SUM(障害学生情報入力シート!S76:V76)+COUNTA(障害学生情報入力シート!W76)</f>
        <v>0</v>
      </c>
      <c r="O76" s="8">
        <f>IF(SUM(障害学生情報入力シート!$X76:$BC76)&gt;0,1,0)</f>
        <v>0</v>
      </c>
      <c r="P76" s="8">
        <f>IF(障害学生情報入力シート!D76="入学者(新1年生)",1,0)</f>
        <v>0</v>
      </c>
      <c r="Q76" s="8">
        <f>IF(ISBLANK(障害学生情報入力シート!$G76),0,
IF(AND(障害学生情報入力シート!$G76="視覚障害",OR(障害学生情報入力シート!$H76="盲",障害学生情報入力シート!$H76="弱視",障害学生情報入力シート!$H76="その他の視覚障害")),1,0)+
IF(AND(障害学生情報入力シート!$G76="聴覚障害",OR(障害学生情報入力シート!$H76="聾",障害学生情報入力シート!$H76="難聴",障害学生情報入力シート!$H76="その他の聴覚障害")),1,0)+
IF(AND(障害学生情報入力シート!$G76="肢体不自由",OR(障害学生情報入力シート!$H76="上肢不自由",障害学生情報入力シート!$H76="下肢不自由",障害学生情報入力シート!$H76="上下肢不自由",障害学生情報入力シート!$H76="その他の肢体不自由")),1,0)+
IF(AND(障害学生情報入力シート!$G76="病弱",ISBLANK(障害学生情報入力シート!$H76)),1,0)+
IF(AND(障害学生情報入力シート!$G76="発達障害",OR(障害学生情報入力シート!$H76="自閉スペクトラム症",障害学生情報入力シート!$H76="注意欠如・多動症",障害学生情報入力シート!$H76="限局性学習症",障害学生情報入力シート!$H76="発達障害の重複",障害学生情報入力シート!$H76="その他の発達障害")),1,0)+
IF(AND(障害学生情報入力シート!$G76="精神障害",OR(障害学生情報入力シート!$H76="統合失調症等",障害学生情報入力シート!$H76="気分障害",障害学生情報入力シート!$H76="神経症性障害等",障害学生情報入力シート!$H76="摂食障害・睡眠障害等",障害学生情報入力シート!$H76="精神障害の重複",障害学生情報入力シート!$H76="その他の精神障害")),1,0)+
IF(AND(障害学生情報入力シート!$G76="知的障害",ISBLANK(障害学生情報入力シート!$H76)),1,0)+
IF(AND(障害学生情報入力シート!$G76="重複障害",OR(障害学生情報入力シート!$H76="身体障害の重複",障害学生情報入力シート!$H76="発達障害と精神障害の重複")),1,0)+
IF(AND(障害学生情報入力シート!$G76="その他の障害",ISBLANK(障害学生情報入力シート!$H76)),1,0)
)</f>
        <v>0</v>
      </c>
    </row>
    <row r="77" spans="1:17" x14ac:dyDescent="0.4">
      <c r="A77" s="204">
        <v>49</v>
      </c>
      <c r="B77" s="6">
        <f>IF(AND(障害学生情報入力シート!$G77=$B$27,障害学生情報入力シート!$H77=$B$28,OR(障害学生情報入力シート!D77="入学者(新1年生)",障害学生情報入力シート!D77="在籍者")),1,0)</f>
        <v>0</v>
      </c>
      <c r="C77" s="6">
        <f t="shared" si="5"/>
        <v>0</v>
      </c>
      <c r="D77" s="6" t="str">
        <f t="shared" si="6"/>
        <v/>
      </c>
      <c r="E77" s="6">
        <f>IF(AND(障害学生情報入力シート!$G77=$E$27,ISBLANK(障害学生情報入力シート!$H77),OR(障害学生情報入力シート!D77="入学者(新1年生)",障害学生情報入力シート!D77="在籍者")),1,0)</f>
        <v>0</v>
      </c>
      <c r="F77" s="6">
        <f t="shared" si="7"/>
        <v>0</v>
      </c>
      <c r="G77" s="6" t="str">
        <f t="shared" si="8"/>
        <v/>
      </c>
      <c r="H77" s="7">
        <f>IF(障害学生情報入力シート!BD77="",0,IF(AND(障害学生情報入力シート!BC77=1,Q77=1,障害学生情報入力シート!D77&lt;&gt;"",障害学生情報入力シート!D77&lt;&gt;"在籍者"),1,0))</f>
        <v>0</v>
      </c>
      <c r="I77" s="7">
        <f t="shared" si="9"/>
        <v>0</v>
      </c>
      <c r="J77" s="7" t="str">
        <f t="shared" si="10"/>
        <v/>
      </c>
      <c r="K77" s="8">
        <f>IF(VALUE(障害学生情報入力シート!J77)=1,1,0)</f>
        <v>0</v>
      </c>
      <c r="L77" s="8">
        <f>IF(VALUE(障害学生情報入力シート!K77)=1,1,0)</f>
        <v>0</v>
      </c>
      <c r="M77" s="8">
        <f>SUM(障害学生情報入力シート!N77:Q77)+COUNTA(障害学生情報入力シート!R77)</f>
        <v>0</v>
      </c>
      <c r="N77" s="8">
        <f>SUM(障害学生情報入力シート!S77:V77)+COUNTA(障害学生情報入力シート!W77)</f>
        <v>0</v>
      </c>
      <c r="O77" s="8">
        <f>IF(SUM(障害学生情報入力シート!$X77:$BC77)&gt;0,1,0)</f>
        <v>0</v>
      </c>
      <c r="P77" s="8">
        <f>IF(障害学生情報入力シート!D77="入学者(新1年生)",1,0)</f>
        <v>0</v>
      </c>
      <c r="Q77" s="8">
        <f>IF(ISBLANK(障害学生情報入力シート!$G77),0,
IF(AND(障害学生情報入力シート!$G77="視覚障害",OR(障害学生情報入力シート!$H77="盲",障害学生情報入力シート!$H77="弱視",障害学生情報入力シート!$H77="その他の視覚障害")),1,0)+
IF(AND(障害学生情報入力シート!$G77="聴覚障害",OR(障害学生情報入力シート!$H77="聾",障害学生情報入力シート!$H77="難聴",障害学生情報入力シート!$H77="その他の聴覚障害")),1,0)+
IF(AND(障害学生情報入力シート!$G77="肢体不自由",OR(障害学生情報入力シート!$H77="上肢不自由",障害学生情報入力シート!$H77="下肢不自由",障害学生情報入力シート!$H77="上下肢不自由",障害学生情報入力シート!$H77="その他の肢体不自由")),1,0)+
IF(AND(障害学生情報入力シート!$G77="病弱",ISBLANK(障害学生情報入力シート!$H77)),1,0)+
IF(AND(障害学生情報入力シート!$G77="発達障害",OR(障害学生情報入力シート!$H77="自閉スペクトラム症",障害学生情報入力シート!$H77="注意欠如・多動症",障害学生情報入力シート!$H77="限局性学習症",障害学生情報入力シート!$H77="発達障害の重複",障害学生情報入力シート!$H77="その他の発達障害")),1,0)+
IF(AND(障害学生情報入力シート!$G77="精神障害",OR(障害学生情報入力シート!$H77="統合失調症等",障害学生情報入力シート!$H77="気分障害",障害学生情報入力シート!$H77="神経症性障害等",障害学生情報入力シート!$H77="摂食障害・睡眠障害等",障害学生情報入力シート!$H77="精神障害の重複",障害学生情報入力シート!$H77="その他の精神障害")),1,0)+
IF(AND(障害学生情報入力シート!$G77="知的障害",ISBLANK(障害学生情報入力シート!$H77)),1,0)+
IF(AND(障害学生情報入力シート!$G77="重複障害",OR(障害学生情報入力シート!$H77="身体障害の重複",障害学生情報入力シート!$H77="発達障害と精神障害の重複")),1,0)+
IF(AND(障害学生情報入力シート!$G77="その他の障害",ISBLANK(障害学生情報入力シート!$H77)),1,0)
)</f>
        <v>0</v>
      </c>
    </row>
    <row r="78" spans="1:17" x14ac:dyDescent="0.4">
      <c r="A78" s="204">
        <v>50</v>
      </c>
      <c r="B78" s="6">
        <f>IF(AND(障害学生情報入力シート!$G78=$B$27,障害学生情報入力シート!$H78=$B$28,OR(障害学生情報入力シート!D78="入学者(新1年生)",障害学生情報入力シート!D78="在籍者")),1,0)</f>
        <v>0</v>
      </c>
      <c r="C78" s="6">
        <f t="shared" si="5"/>
        <v>0</v>
      </c>
      <c r="D78" s="6" t="str">
        <f t="shared" si="6"/>
        <v/>
      </c>
      <c r="E78" s="6">
        <f>IF(AND(障害学生情報入力シート!$G78=$E$27,ISBLANK(障害学生情報入力シート!$H78),OR(障害学生情報入力シート!D78="入学者(新1年生)",障害学生情報入力シート!D78="在籍者")),1,0)</f>
        <v>0</v>
      </c>
      <c r="F78" s="6">
        <f t="shared" si="7"/>
        <v>0</v>
      </c>
      <c r="G78" s="6" t="str">
        <f t="shared" si="8"/>
        <v/>
      </c>
      <c r="H78" s="7">
        <f>IF(障害学生情報入力シート!BD78="",0,IF(AND(障害学生情報入力シート!BC78=1,Q78=1,障害学生情報入力シート!D78&lt;&gt;"",障害学生情報入力シート!D78&lt;&gt;"在籍者"),1,0))</f>
        <v>0</v>
      </c>
      <c r="I78" s="7">
        <f t="shared" si="9"/>
        <v>0</v>
      </c>
      <c r="J78" s="7" t="str">
        <f t="shared" si="10"/>
        <v/>
      </c>
      <c r="K78" s="8">
        <f>IF(VALUE(障害学生情報入力シート!J78)=1,1,0)</f>
        <v>0</v>
      </c>
      <c r="L78" s="8">
        <f>IF(VALUE(障害学生情報入力シート!K78)=1,1,0)</f>
        <v>0</v>
      </c>
      <c r="M78" s="8">
        <f>SUM(障害学生情報入力シート!N78:Q78)+COUNTA(障害学生情報入力シート!R78)</f>
        <v>0</v>
      </c>
      <c r="N78" s="8">
        <f>SUM(障害学生情報入力シート!S78:V78)+COUNTA(障害学生情報入力シート!W78)</f>
        <v>0</v>
      </c>
      <c r="O78" s="8">
        <f>IF(SUM(障害学生情報入力シート!$X78:$BC78)&gt;0,1,0)</f>
        <v>0</v>
      </c>
      <c r="P78" s="8">
        <f>IF(障害学生情報入力シート!D78="入学者(新1年生)",1,0)</f>
        <v>0</v>
      </c>
      <c r="Q78" s="8">
        <f>IF(ISBLANK(障害学生情報入力シート!$G78),0,
IF(AND(障害学生情報入力シート!$G78="視覚障害",OR(障害学生情報入力シート!$H78="盲",障害学生情報入力シート!$H78="弱視",障害学生情報入力シート!$H78="その他の視覚障害")),1,0)+
IF(AND(障害学生情報入力シート!$G78="聴覚障害",OR(障害学生情報入力シート!$H78="聾",障害学生情報入力シート!$H78="難聴",障害学生情報入力シート!$H78="その他の聴覚障害")),1,0)+
IF(AND(障害学生情報入力シート!$G78="肢体不自由",OR(障害学生情報入力シート!$H78="上肢不自由",障害学生情報入力シート!$H78="下肢不自由",障害学生情報入力シート!$H78="上下肢不自由",障害学生情報入力シート!$H78="その他の肢体不自由")),1,0)+
IF(AND(障害学生情報入力シート!$G78="病弱",ISBLANK(障害学生情報入力シート!$H78)),1,0)+
IF(AND(障害学生情報入力シート!$G78="発達障害",OR(障害学生情報入力シート!$H78="自閉スペクトラム症",障害学生情報入力シート!$H78="注意欠如・多動症",障害学生情報入力シート!$H78="限局性学習症",障害学生情報入力シート!$H78="発達障害の重複",障害学生情報入力シート!$H78="その他の発達障害")),1,0)+
IF(AND(障害学生情報入力シート!$G78="精神障害",OR(障害学生情報入力シート!$H78="統合失調症等",障害学生情報入力シート!$H78="気分障害",障害学生情報入力シート!$H78="神経症性障害等",障害学生情報入力シート!$H78="摂食障害・睡眠障害等",障害学生情報入力シート!$H78="精神障害の重複",障害学生情報入力シート!$H78="その他の精神障害")),1,0)+
IF(AND(障害学生情報入力シート!$G78="知的障害",ISBLANK(障害学生情報入力シート!$H78)),1,0)+
IF(AND(障害学生情報入力シート!$G78="重複障害",OR(障害学生情報入力シート!$H78="身体障害の重複",障害学生情報入力シート!$H78="発達障害と精神障害の重複")),1,0)+
IF(AND(障害学生情報入力シート!$G78="その他の障害",ISBLANK(障害学生情報入力シート!$H78)),1,0)
)</f>
        <v>0</v>
      </c>
    </row>
    <row r="79" spans="1:17" x14ac:dyDescent="0.4">
      <c r="A79" s="204">
        <v>51</v>
      </c>
      <c r="B79" s="6">
        <f>IF(AND(障害学生情報入力シート!$G79=$B$27,障害学生情報入力シート!$H79=$B$28,OR(障害学生情報入力シート!D79="入学者(新1年生)",障害学生情報入力シート!D79="在籍者")),1,0)</f>
        <v>0</v>
      </c>
      <c r="C79" s="6">
        <f t="shared" si="5"/>
        <v>0</v>
      </c>
      <c r="D79" s="6" t="str">
        <f t="shared" si="6"/>
        <v/>
      </c>
      <c r="E79" s="6">
        <f>IF(AND(障害学生情報入力シート!$G79=$E$27,ISBLANK(障害学生情報入力シート!$H79),OR(障害学生情報入力シート!D79="入学者(新1年生)",障害学生情報入力シート!D79="在籍者")),1,0)</f>
        <v>0</v>
      </c>
      <c r="F79" s="6">
        <f t="shared" si="7"/>
        <v>0</v>
      </c>
      <c r="G79" s="6" t="str">
        <f t="shared" si="8"/>
        <v/>
      </c>
      <c r="H79" s="7">
        <f>IF(障害学生情報入力シート!BD79="",0,IF(AND(障害学生情報入力シート!BC79=1,Q79=1,障害学生情報入力シート!D79&lt;&gt;"",障害学生情報入力シート!D79&lt;&gt;"在籍者"),1,0))</f>
        <v>0</v>
      </c>
      <c r="I79" s="7">
        <f t="shared" si="9"/>
        <v>0</v>
      </c>
      <c r="J79" s="7" t="str">
        <f t="shared" si="10"/>
        <v/>
      </c>
      <c r="K79" s="8">
        <f>IF(VALUE(障害学生情報入力シート!J79)=1,1,0)</f>
        <v>0</v>
      </c>
      <c r="L79" s="8">
        <f>IF(VALUE(障害学生情報入力シート!K79)=1,1,0)</f>
        <v>0</v>
      </c>
      <c r="M79" s="8">
        <f>SUM(障害学生情報入力シート!N79:Q79)+COUNTA(障害学生情報入力シート!R79)</f>
        <v>0</v>
      </c>
      <c r="N79" s="8">
        <f>SUM(障害学生情報入力シート!S79:V79)+COUNTA(障害学生情報入力シート!W79)</f>
        <v>0</v>
      </c>
      <c r="O79" s="8">
        <f>IF(SUM(障害学生情報入力シート!$X79:$BC79)&gt;0,1,0)</f>
        <v>0</v>
      </c>
      <c r="P79" s="8">
        <f>IF(障害学生情報入力シート!D79="入学者(新1年生)",1,0)</f>
        <v>0</v>
      </c>
      <c r="Q79" s="8">
        <f>IF(ISBLANK(障害学生情報入力シート!$G79),0,
IF(AND(障害学生情報入力シート!$G79="視覚障害",OR(障害学生情報入力シート!$H79="盲",障害学生情報入力シート!$H79="弱視",障害学生情報入力シート!$H79="その他の視覚障害")),1,0)+
IF(AND(障害学生情報入力シート!$G79="聴覚障害",OR(障害学生情報入力シート!$H79="聾",障害学生情報入力シート!$H79="難聴",障害学生情報入力シート!$H79="その他の聴覚障害")),1,0)+
IF(AND(障害学生情報入力シート!$G79="肢体不自由",OR(障害学生情報入力シート!$H79="上肢不自由",障害学生情報入力シート!$H79="下肢不自由",障害学生情報入力シート!$H79="上下肢不自由",障害学生情報入力シート!$H79="その他の肢体不自由")),1,0)+
IF(AND(障害学生情報入力シート!$G79="病弱",ISBLANK(障害学生情報入力シート!$H79)),1,0)+
IF(AND(障害学生情報入力シート!$G79="発達障害",OR(障害学生情報入力シート!$H79="自閉スペクトラム症",障害学生情報入力シート!$H79="注意欠如・多動症",障害学生情報入力シート!$H79="限局性学習症",障害学生情報入力シート!$H79="発達障害の重複",障害学生情報入力シート!$H79="その他の発達障害")),1,0)+
IF(AND(障害学生情報入力シート!$G79="精神障害",OR(障害学生情報入力シート!$H79="統合失調症等",障害学生情報入力シート!$H79="気分障害",障害学生情報入力シート!$H79="神経症性障害等",障害学生情報入力シート!$H79="摂食障害・睡眠障害等",障害学生情報入力シート!$H79="精神障害の重複",障害学生情報入力シート!$H79="その他の精神障害")),1,0)+
IF(AND(障害学生情報入力シート!$G79="知的障害",ISBLANK(障害学生情報入力シート!$H79)),1,0)+
IF(AND(障害学生情報入力シート!$G79="重複障害",OR(障害学生情報入力シート!$H79="身体障害の重複",障害学生情報入力シート!$H79="発達障害と精神障害の重複")),1,0)+
IF(AND(障害学生情報入力シート!$G79="その他の障害",ISBLANK(障害学生情報入力シート!$H79)),1,0)
)</f>
        <v>0</v>
      </c>
    </row>
    <row r="80" spans="1:17" x14ac:dyDescent="0.4">
      <c r="A80" s="204">
        <v>52</v>
      </c>
      <c r="B80" s="6">
        <f>IF(AND(障害学生情報入力シート!$G80=$B$27,障害学生情報入力シート!$H80=$B$28,OR(障害学生情報入力シート!D80="入学者(新1年生)",障害学生情報入力シート!D80="在籍者")),1,0)</f>
        <v>0</v>
      </c>
      <c r="C80" s="6">
        <f t="shared" si="5"/>
        <v>0</v>
      </c>
      <c r="D80" s="6" t="str">
        <f t="shared" si="6"/>
        <v/>
      </c>
      <c r="E80" s="6">
        <f>IF(AND(障害学生情報入力シート!$G80=$E$27,ISBLANK(障害学生情報入力シート!$H80),OR(障害学生情報入力シート!D80="入学者(新1年生)",障害学生情報入力シート!D80="在籍者")),1,0)</f>
        <v>0</v>
      </c>
      <c r="F80" s="6">
        <f t="shared" si="7"/>
        <v>0</v>
      </c>
      <c r="G80" s="6" t="str">
        <f t="shared" si="8"/>
        <v/>
      </c>
      <c r="H80" s="7">
        <f>IF(障害学生情報入力シート!BD80="",0,IF(AND(障害学生情報入力シート!BC80=1,Q80=1,障害学生情報入力シート!D80&lt;&gt;"",障害学生情報入力シート!D80&lt;&gt;"在籍者"),1,0))</f>
        <v>0</v>
      </c>
      <c r="I80" s="7">
        <f t="shared" si="9"/>
        <v>0</v>
      </c>
      <c r="J80" s="7" t="str">
        <f t="shared" si="10"/>
        <v/>
      </c>
      <c r="K80" s="8">
        <f>IF(VALUE(障害学生情報入力シート!J80)=1,1,0)</f>
        <v>0</v>
      </c>
      <c r="L80" s="8">
        <f>IF(VALUE(障害学生情報入力シート!K80)=1,1,0)</f>
        <v>0</v>
      </c>
      <c r="M80" s="8">
        <f>SUM(障害学生情報入力シート!N80:Q80)+COUNTA(障害学生情報入力シート!R80)</f>
        <v>0</v>
      </c>
      <c r="N80" s="8">
        <f>SUM(障害学生情報入力シート!S80:V80)+COUNTA(障害学生情報入力シート!W80)</f>
        <v>0</v>
      </c>
      <c r="O80" s="8">
        <f>IF(SUM(障害学生情報入力シート!$X80:$BC80)&gt;0,1,0)</f>
        <v>0</v>
      </c>
      <c r="P80" s="8">
        <f>IF(障害学生情報入力シート!D80="入学者(新1年生)",1,0)</f>
        <v>0</v>
      </c>
      <c r="Q80" s="8">
        <f>IF(ISBLANK(障害学生情報入力シート!$G80),0,
IF(AND(障害学生情報入力シート!$G80="視覚障害",OR(障害学生情報入力シート!$H80="盲",障害学生情報入力シート!$H80="弱視",障害学生情報入力シート!$H80="その他の視覚障害")),1,0)+
IF(AND(障害学生情報入力シート!$G80="聴覚障害",OR(障害学生情報入力シート!$H80="聾",障害学生情報入力シート!$H80="難聴",障害学生情報入力シート!$H80="その他の聴覚障害")),1,0)+
IF(AND(障害学生情報入力シート!$G80="肢体不自由",OR(障害学生情報入力シート!$H80="上肢不自由",障害学生情報入力シート!$H80="下肢不自由",障害学生情報入力シート!$H80="上下肢不自由",障害学生情報入力シート!$H80="その他の肢体不自由")),1,0)+
IF(AND(障害学生情報入力シート!$G80="病弱",ISBLANK(障害学生情報入力シート!$H80)),1,0)+
IF(AND(障害学生情報入力シート!$G80="発達障害",OR(障害学生情報入力シート!$H80="自閉スペクトラム症",障害学生情報入力シート!$H80="注意欠如・多動症",障害学生情報入力シート!$H80="限局性学習症",障害学生情報入力シート!$H80="発達障害の重複",障害学生情報入力シート!$H80="その他の発達障害")),1,0)+
IF(AND(障害学生情報入力シート!$G80="精神障害",OR(障害学生情報入力シート!$H80="統合失調症等",障害学生情報入力シート!$H80="気分障害",障害学生情報入力シート!$H80="神経症性障害等",障害学生情報入力シート!$H80="摂食障害・睡眠障害等",障害学生情報入力シート!$H80="精神障害の重複",障害学生情報入力シート!$H80="その他の精神障害")),1,0)+
IF(AND(障害学生情報入力シート!$G80="知的障害",ISBLANK(障害学生情報入力シート!$H80)),1,0)+
IF(AND(障害学生情報入力シート!$G80="重複障害",OR(障害学生情報入力シート!$H80="身体障害の重複",障害学生情報入力シート!$H80="発達障害と精神障害の重複")),1,0)+
IF(AND(障害学生情報入力シート!$G80="その他の障害",ISBLANK(障害学生情報入力シート!$H80)),1,0)
)</f>
        <v>0</v>
      </c>
    </row>
    <row r="81" spans="1:17" x14ac:dyDescent="0.4">
      <c r="A81" s="204">
        <v>53</v>
      </c>
      <c r="B81" s="6">
        <f>IF(AND(障害学生情報入力シート!$G81=$B$27,障害学生情報入力シート!$H81=$B$28,OR(障害学生情報入力シート!D81="入学者(新1年生)",障害学生情報入力シート!D81="在籍者")),1,0)</f>
        <v>0</v>
      </c>
      <c r="C81" s="6">
        <f t="shared" si="5"/>
        <v>0</v>
      </c>
      <c r="D81" s="6" t="str">
        <f t="shared" si="6"/>
        <v/>
      </c>
      <c r="E81" s="6">
        <f>IF(AND(障害学生情報入力シート!$G81=$E$27,ISBLANK(障害学生情報入力シート!$H81),OR(障害学生情報入力シート!D81="入学者(新1年生)",障害学生情報入力シート!D81="在籍者")),1,0)</f>
        <v>0</v>
      </c>
      <c r="F81" s="6">
        <f t="shared" si="7"/>
        <v>0</v>
      </c>
      <c r="G81" s="6" t="str">
        <f t="shared" si="8"/>
        <v/>
      </c>
      <c r="H81" s="7">
        <f>IF(障害学生情報入力シート!BD81="",0,IF(AND(障害学生情報入力シート!BC81=1,Q81=1,障害学生情報入力シート!D81&lt;&gt;"",障害学生情報入力シート!D81&lt;&gt;"在籍者"),1,0))</f>
        <v>0</v>
      </c>
      <c r="I81" s="7">
        <f t="shared" si="9"/>
        <v>0</v>
      </c>
      <c r="J81" s="7" t="str">
        <f t="shared" si="10"/>
        <v/>
      </c>
      <c r="K81" s="8">
        <f>IF(VALUE(障害学生情報入力シート!J81)=1,1,0)</f>
        <v>0</v>
      </c>
      <c r="L81" s="8">
        <f>IF(VALUE(障害学生情報入力シート!K81)=1,1,0)</f>
        <v>0</v>
      </c>
      <c r="M81" s="8">
        <f>SUM(障害学生情報入力シート!N81:Q81)+COUNTA(障害学生情報入力シート!R81)</f>
        <v>0</v>
      </c>
      <c r="N81" s="8">
        <f>SUM(障害学生情報入力シート!S81:V81)+COUNTA(障害学生情報入力シート!W81)</f>
        <v>0</v>
      </c>
      <c r="O81" s="8">
        <f>IF(SUM(障害学生情報入力シート!$X81:$BC81)&gt;0,1,0)</f>
        <v>0</v>
      </c>
      <c r="P81" s="8">
        <f>IF(障害学生情報入力シート!D81="入学者(新1年生)",1,0)</f>
        <v>0</v>
      </c>
      <c r="Q81" s="8">
        <f>IF(ISBLANK(障害学生情報入力シート!$G81),0,
IF(AND(障害学生情報入力シート!$G81="視覚障害",OR(障害学生情報入力シート!$H81="盲",障害学生情報入力シート!$H81="弱視",障害学生情報入力シート!$H81="その他の視覚障害")),1,0)+
IF(AND(障害学生情報入力シート!$G81="聴覚障害",OR(障害学生情報入力シート!$H81="聾",障害学生情報入力シート!$H81="難聴",障害学生情報入力シート!$H81="その他の聴覚障害")),1,0)+
IF(AND(障害学生情報入力シート!$G81="肢体不自由",OR(障害学生情報入力シート!$H81="上肢不自由",障害学生情報入力シート!$H81="下肢不自由",障害学生情報入力シート!$H81="上下肢不自由",障害学生情報入力シート!$H81="その他の肢体不自由")),1,0)+
IF(AND(障害学生情報入力シート!$G81="病弱",ISBLANK(障害学生情報入力シート!$H81)),1,0)+
IF(AND(障害学生情報入力シート!$G81="発達障害",OR(障害学生情報入力シート!$H81="自閉スペクトラム症",障害学生情報入力シート!$H81="注意欠如・多動症",障害学生情報入力シート!$H81="限局性学習症",障害学生情報入力シート!$H81="発達障害の重複",障害学生情報入力シート!$H81="その他の発達障害")),1,0)+
IF(AND(障害学生情報入力シート!$G81="精神障害",OR(障害学生情報入力シート!$H81="統合失調症等",障害学生情報入力シート!$H81="気分障害",障害学生情報入力シート!$H81="神経症性障害等",障害学生情報入力シート!$H81="摂食障害・睡眠障害等",障害学生情報入力シート!$H81="精神障害の重複",障害学生情報入力シート!$H81="その他の精神障害")),1,0)+
IF(AND(障害学生情報入力シート!$G81="知的障害",ISBLANK(障害学生情報入力シート!$H81)),1,0)+
IF(AND(障害学生情報入力シート!$G81="重複障害",OR(障害学生情報入力シート!$H81="身体障害の重複",障害学生情報入力シート!$H81="発達障害と精神障害の重複")),1,0)+
IF(AND(障害学生情報入力シート!$G81="その他の障害",ISBLANK(障害学生情報入力シート!$H81)),1,0)
)</f>
        <v>0</v>
      </c>
    </row>
    <row r="82" spans="1:17" x14ac:dyDescent="0.4">
      <c r="A82" s="204">
        <v>54</v>
      </c>
      <c r="B82" s="6">
        <f>IF(AND(障害学生情報入力シート!$G82=$B$27,障害学生情報入力シート!$H82=$B$28,OR(障害学生情報入力シート!D82="入学者(新1年生)",障害学生情報入力シート!D82="在籍者")),1,0)</f>
        <v>0</v>
      </c>
      <c r="C82" s="6">
        <f t="shared" si="5"/>
        <v>0</v>
      </c>
      <c r="D82" s="6" t="str">
        <f t="shared" si="6"/>
        <v/>
      </c>
      <c r="E82" s="6">
        <f>IF(AND(障害学生情報入力シート!$G82=$E$27,ISBLANK(障害学生情報入力シート!$H82),OR(障害学生情報入力シート!D82="入学者(新1年生)",障害学生情報入力シート!D82="在籍者")),1,0)</f>
        <v>0</v>
      </c>
      <c r="F82" s="6">
        <f t="shared" si="7"/>
        <v>0</v>
      </c>
      <c r="G82" s="6" t="str">
        <f t="shared" si="8"/>
        <v/>
      </c>
      <c r="H82" s="7">
        <f>IF(障害学生情報入力シート!BD82="",0,IF(AND(障害学生情報入力シート!BC82=1,Q82=1,障害学生情報入力シート!D82&lt;&gt;"",障害学生情報入力シート!D82&lt;&gt;"在籍者"),1,0))</f>
        <v>0</v>
      </c>
      <c r="I82" s="7">
        <f t="shared" si="9"/>
        <v>0</v>
      </c>
      <c r="J82" s="7" t="str">
        <f t="shared" si="10"/>
        <v/>
      </c>
      <c r="K82" s="8">
        <f>IF(VALUE(障害学生情報入力シート!J82)=1,1,0)</f>
        <v>0</v>
      </c>
      <c r="L82" s="8">
        <f>IF(VALUE(障害学生情報入力シート!K82)=1,1,0)</f>
        <v>0</v>
      </c>
      <c r="M82" s="8">
        <f>SUM(障害学生情報入力シート!N82:Q82)+COUNTA(障害学生情報入力シート!R82)</f>
        <v>0</v>
      </c>
      <c r="N82" s="8">
        <f>SUM(障害学生情報入力シート!S82:V82)+COUNTA(障害学生情報入力シート!W82)</f>
        <v>0</v>
      </c>
      <c r="O82" s="8">
        <f>IF(SUM(障害学生情報入力シート!$X82:$BC82)&gt;0,1,0)</f>
        <v>0</v>
      </c>
      <c r="P82" s="8">
        <f>IF(障害学生情報入力シート!D82="入学者(新1年生)",1,0)</f>
        <v>0</v>
      </c>
      <c r="Q82" s="8">
        <f>IF(ISBLANK(障害学生情報入力シート!$G82),0,
IF(AND(障害学生情報入力シート!$G82="視覚障害",OR(障害学生情報入力シート!$H82="盲",障害学生情報入力シート!$H82="弱視",障害学生情報入力シート!$H82="その他の視覚障害")),1,0)+
IF(AND(障害学生情報入力シート!$G82="聴覚障害",OR(障害学生情報入力シート!$H82="聾",障害学生情報入力シート!$H82="難聴",障害学生情報入力シート!$H82="その他の聴覚障害")),1,0)+
IF(AND(障害学生情報入力シート!$G82="肢体不自由",OR(障害学生情報入力シート!$H82="上肢不自由",障害学生情報入力シート!$H82="下肢不自由",障害学生情報入力シート!$H82="上下肢不自由",障害学生情報入力シート!$H82="その他の肢体不自由")),1,0)+
IF(AND(障害学生情報入力シート!$G82="病弱",ISBLANK(障害学生情報入力シート!$H82)),1,0)+
IF(AND(障害学生情報入力シート!$G82="発達障害",OR(障害学生情報入力シート!$H82="自閉スペクトラム症",障害学生情報入力シート!$H82="注意欠如・多動症",障害学生情報入力シート!$H82="限局性学習症",障害学生情報入力シート!$H82="発達障害の重複",障害学生情報入力シート!$H82="その他の発達障害")),1,0)+
IF(AND(障害学生情報入力シート!$G82="精神障害",OR(障害学生情報入力シート!$H82="統合失調症等",障害学生情報入力シート!$H82="気分障害",障害学生情報入力シート!$H82="神経症性障害等",障害学生情報入力シート!$H82="摂食障害・睡眠障害等",障害学生情報入力シート!$H82="精神障害の重複",障害学生情報入力シート!$H82="その他の精神障害")),1,0)+
IF(AND(障害学生情報入力シート!$G82="知的障害",ISBLANK(障害学生情報入力シート!$H82)),1,0)+
IF(AND(障害学生情報入力シート!$G82="重複障害",OR(障害学生情報入力シート!$H82="身体障害の重複",障害学生情報入力シート!$H82="発達障害と精神障害の重複")),1,0)+
IF(AND(障害学生情報入力シート!$G82="その他の障害",ISBLANK(障害学生情報入力シート!$H82)),1,0)
)</f>
        <v>0</v>
      </c>
    </row>
    <row r="83" spans="1:17" x14ac:dyDescent="0.4">
      <c r="A83" s="204">
        <v>55</v>
      </c>
      <c r="B83" s="6">
        <f>IF(AND(障害学生情報入力シート!$G83=$B$27,障害学生情報入力シート!$H83=$B$28,OR(障害学生情報入力シート!D83="入学者(新1年生)",障害学生情報入力シート!D83="在籍者")),1,0)</f>
        <v>0</v>
      </c>
      <c r="C83" s="6">
        <f t="shared" si="5"/>
        <v>0</v>
      </c>
      <c r="D83" s="6" t="str">
        <f t="shared" si="6"/>
        <v/>
      </c>
      <c r="E83" s="6">
        <f>IF(AND(障害学生情報入力シート!$G83=$E$27,ISBLANK(障害学生情報入力シート!$H83),OR(障害学生情報入力シート!D83="入学者(新1年生)",障害学生情報入力シート!D83="在籍者")),1,0)</f>
        <v>0</v>
      </c>
      <c r="F83" s="6">
        <f t="shared" si="7"/>
        <v>0</v>
      </c>
      <c r="G83" s="6" t="str">
        <f t="shared" si="8"/>
        <v/>
      </c>
      <c r="H83" s="7">
        <f>IF(障害学生情報入力シート!BD83="",0,IF(AND(障害学生情報入力シート!BC83=1,Q83=1,障害学生情報入力シート!D83&lt;&gt;"",障害学生情報入力シート!D83&lt;&gt;"在籍者"),1,0))</f>
        <v>0</v>
      </c>
      <c r="I83" s="7">
        <f t="shared" si="9"/>
        <v>0</v>
      </c>
      <c r="J83" s="7" t="str">
        <f t="shared" si="10"/>
        <v/>
      </c>
      <c r="K83" s="8">
        <f>IF(VALUE(障害学生情報入力シート!J83)=1,1,0)</f>
        <v>0</v>
      </c>
      <c r="L83" s="8">
        <f>IF(VALUE(障害学生情報入力シート!K83)=1,1,0)</f>
        <v>0</v>
      </c>
      <c r="M83" s="8">
        <f>SUM(障害学生情報入力シート!N83:Q83)+COUNTA(障害学生情報入力シート!R83)</f>
        <v>0</v>
      </c>
      <c r="N83" s="8">
        <f>SUM(障害学生情報入力シート!S83:V83)+COUNTA(障害学生情報入力シート!W83)</f>
        <v>0</v>
      </c>
      <c r="O83" s="8">
        <f>IF(SUM(障害学生情報入力シート!$X83:$BC83)&gt;0,1,0)</f>
        <v>0</v>
      </c>
      <c r="P83" s="8">
        <f>IF(障害学生情報入力シート!D83="入学者(新1年生)",1,0)</f>
        <v>0</v>
      </c>
      <c r="Q83" s="8">
        <f>IF(ISBLANK(障害学生情報入力シート!$G83),0,
IF(AND(障害学生情報入力シート!$G83="視覚障害",OR(障害学生情報入力シート!$H83="盲",障害学生情報入力シート!$H83="弱視",障害学生情報入力シート!$H83="その他の視覚障害")),1,0)+
IF(AND(障害学生情報入力シート!$G83="聴覚障害",OR(障害学生情報入力シート!$H83="聾",障害学生情報入力シート!$H83="難聴",障害学生情報入力シート!$H83="その他の聴覚障害")),1,0)+
IF(AND(障害学生情報入力シート!$G83="肢体不自由",OR(障害学生情報入力シート!$H83="上肢不自由",障害学生情報入力シート!$H83="下肢不自由",障害学生情報入力シート!$H83="上下肢不自由",障害学生情報入力シート!$H83="その他の肢体不自由")),1,0)+
IF(AND(障害学生情報入力シート!$G83="病弱",ISBLANK(障害学生情報入力シート!$H83)),1,0)+
IF(AND(障害学生情報入力シート!$G83="発達障害",OR(障害学生情報入力シート!$H83="自閉スペクトラム症",障害学生情報入力シート!$H83="注意欠如・多動症",障害学生情報入力シート!$H83="限局性学習症",障害学生情報入力シート!$H83="発達障害の重複",障害学生情報入力シート!$H83="その他の発達障害")),1,0)+
IF(AND(障害学生情報入力シート!$G83="精神障害",OR(障害学生情報入力シート!$H83="統合失調症等",障害学生情報入力シート!$H83="気分障害",障害学生情報入力シート!$H83="神経症性障害等",障害学生情報入力シート!$H83="摂食障害・睡眠障害等",障害学生情報入力シート!$H83="精神障害の重複",障害学生情報入力シート!$H83="その他の精神障害")),1,0)+
IF(AND(障害学生情報入力シート!$G83="知的障害",ISBLANK(障害学生情報入力シート!$H83)),1,0)+
IF(AND(障害学生情報入力シート!$G83="重複障害",OR(障害学生情報入力シート!$H83="身体障害の重複",障害学生情報入力シート!$H83="発達障害と精神障害の重複")),1,0)+
IF(AND(障害学生情報入力シート!$G83="その他の障害",ISBLANK(障害学生情報入力シート!$H83)),1,0)
)</f>
        <v>0</v>
      </c>
    </row>
    <row r="84" spans="1:17" x14ac:dyDescent="0.4">
      <c r="A84" s="204">
        <v>56</v>
      </c>
      <c r="B84" s="6">
        <f>IF(AND(障害学生情報入力シート!$G84=$B$27,障害学生情報入力シート!$H84=$B$28,OR(障害学生情報入力シート!D84="入学者(新1年生)",障害学生情報入力シート!D84="在籍者")),1,0)</f>
        <v>0</v>
      </c>
      <c r="C84" s="6">
        <f t="shared" si="5"/>
        <v>0</v>
      </c>
      <c r="D84" s="6" t="str">
        <f t="shared" si="6"/>
        <v/>
      </c>
      <c r="E84" s="6">
        <f>IF(AND(障害学生情報入力シート!$G84=$E$27,ISBLANK(障害学生情報入力シート!$H84),OR(障害学生情報入力シート!D84="入学者(新1年生)",障害学生情報入力シート!D84="在籍者")),1,0)</f>
        <v>0</v>
      </c>
      <c r="F84" s="6">
        <f t="shared" si="7"/>
        <v>0</v>
      </c>
      <c r="G84" s="6" t="str">
        <f t="shared" si="8"/>
        <v/>
      </c>
      <c r="H84" s="7">
        <f>IF(障害学生情報入力シート!BD84="",0,IF(AND(障害学生情報入力シート!BC84=1,Q84=1,障害学生情報入力シート!D84&lt;&gt;"",障害学生情報入力シート!D84&lt;&gt;"在籍者"),1,0))</f>
        <v>0</v>
      </c>
      <c r="I84" s="7">
        <f t="shared" si="9"/>
        <v>0</v>
      </c>
      <c r="J84" s="7" t="str">
        <f t="shared" si="10"/>
        <v/>
      </c>
      <c r="K84" s="8">
        <f>IF(VALUE(障害学生情報入力シート!J84)=1,1,0)</f>
        <v>0</v>
      </c>
      <c r="L84" s="8">
        <f>IF(VALUE(障害学生情報入力シート!K84)=1,1,0)</f>
        <v>0</v>
      </c>
      <c r="M84" s="8">
        <f>SUM(障害学生情報入力シート!N84:Q84)+COUNTA(障害学生情報入力シート!R84)</f>
        <v>0</v>
      </c>
      <c r="N84" s="8">
        <f>SUM(障害学生情報入力シート!S84:V84)+COUNTA(障害学生情報入力シート!W84)</f>
        <v>0</v>
      </c>
      <c r="O84" s="8">
        <f>IF(SUM(障害学生情報入力シート!$X84:$BC84)&gt;0,1,0)</f>
        <v>0</v>
      </c>
      <c r="P84" s="8">
        <f>IF(障害学生情報入力シート!D84="入学者(新1年生)",1,0)</f>
        <v>0</v>
      </c>
      <c r="Q84" s="8">
        <f>IF(ISBLANK(障害学生情報入力シート!$G84),0,
IF(AND(障害学生情報入力シート!$G84="視覚障害",OR(障害学生情報入力シート!$H84="盲",障害学生情報入力シート!$H84="弱視",障害学生情報入力シート!$H84="その他の視覚障害")),1,0)+
IF(AND(障害学生情報入力シート!$G84="聴覚障害",OR(障害学生情報入力シート!$H84="聾",障害学生情報入力シート!$H84="難聴",障害学生情報入力シート!$H84="その他の聴覚障害")),1,0)+
IF(AND(障害学生情報入力シート!$G84="肢体不自由",OR(障害学生情報入力シート!$H84="上肢不自由",障害学生情報入力シート!$H84="下肢不自由",障害学生情報入力シート!$H84="上下肢不自由",障害学生情報入力シート!$H84="その他の肢体不自由")),1,0)+
IF(AND(障害学生情報入力シート!$G84="病弱",ISBLANK(障害学生情報入力シート!$H84)),1,0)+
IF(AND(障害学生情報入力シート!$G84="発達障害",OR(障害学生情報入力シート!$H84="自閉スペクトラム症",障害学生情報入力シート!$H84="注意欠如・多動症",障害学生情報入力シート!$H84="限局性学習症",障害学生情報入力シート!$H84="発達障害の重複",障害学生情報入力シート!$H84="その他の発達障害")),1,0)+
IF(AND(障害学生情報入力シート!$G84="精神障害",OR(障害学生情報入力シート!$H84="統合失調症等",障害学生情報入力シート!$H84="気分障害",障害学生情報入力シート!$H84="神経症性障害等",障害学生情報入力シート!$H84="摂食障害・睡眠障害等",障害学生情報入力シート!$H84="精神障害の重複",障害学生情報入力シート!$H84="その他の精神障害")),1,0)+
IF(AND(障害学生情報入力シート!$G84="知的障害",ISBLANK(障害学生情報入力シート!$H84)),1,0)+
IF(AND(障害学生情報入力シート!$G84="重複障害",OR(障害学生情報入力シート!$H84="身体障害の重複",障害学生情報入力シート!$H84="発達障害と精神障害の重複")),1,0)+
IF(AND(障害学生情報入力シート!$G84="その他の障害",ISBLANK(障害学生情報入力シート!$H84)),1,0)
)</f>
        <v>0</v>
      </c>
    </row>
    <row r="85" spans="1:17" x14ac:dyDescent="0.4">
      <c r="A85" s="204">
        <v>57</v>
      </c>
      <c r="B85" s="6">
        <f>IF(AND(障害学生情報入力シート!$G85=$B$27,障害学生情報入力シート!$H85=$B$28,OR(障害学生情報入力シート!D85="入学者(新1年生)",障害学生情報入力シート!D85="在籍者")),1,0)</f>
        <v>0</v>
      </c>
      <c r="C85" s="6">
        <f t="shared" si="5"/>
        <v>0</v>
      </c>
      <c r="D85" s="6" t="str">
        <f t="shared" si="6"/>
        <v/>
      </c>
      <c r="E85" s="6">
        <f>IF(AND(障害学生情報入力シート!$G85=$E$27,ISBLANK(障害学生情報入力シート!$H85),OR(障害学生情報入力シート!D85="入学者(新1年生)",障害学生情報入力シート!D85="在籍者")),1,0)</f>
        <v>0</v>
      </c>
      <c r="F85" s="6">
        <f t="shared" si="7"/>
        <v>0</v>
      </c>
      <c r="G85" s="6" t="str">
        <f t="shared" si="8"/>
        <v/>
      </c>
      <c r="H85" s="7">
        <f>IF(障害学生情報入力シート!BD85="",0,IF(AND(障害学生情報入力シート!BC85=1,Q85=1,障害学生情報入力シート!D85&lt;&gt;"",障害学生情報入力シート!D85&lt;&gt;"在籍者"),1,0))</f>
        <v>0</v>
      </c>
      <c r="I85" s="7">
        <f t="shared" si="9"/>
        <v>0</v>
      </c>
      <c r="J85" s="7" t="str">
        <f t="shared" si="10"/>
        <v/>
      </c>
      <c r="K85" s="8">
        <f>IF(VALUE(障害学生情報入力シート!J85)=1,1,0)</f>
        <v>0</v>
      </c>
      <c r="L85" s="8">
        <f>IF(VALUE(障害学生情報入力シート!K85)=1,1,0)</f>
        <v>0</v>
      </c>
      <c r="M85" s="8">
        <f>SUM(障害学生情報入力シート!N85:Q85)+COUNTA(障害学生情報入力シート!R85)</f>
        <v>0</v>
      </c>
      <c r="N85" s="8">
        <f>SUM(障害学生情報入力シート!S85:V85)+COUNTA(障害学生情報入力シート!W85)</f>
        <v>0</v>
      </c>
      <c r="O85" s="8">
        <f>IF(SUM(障害学生情報入力シート!$X85:$BC85)&gt;0,1,0)</f>
        <v>0</v>
      </c>
      <c r="P85" s="8">
        <f>IF(障害学生情報入力シート!D85="入学者(新1年生)",1,0)</f>
        <v>0</v>
      </c>
      <c r="Q85" s="8">
        <f>IF(ISBLANK(障害学生情報入力シート!$G85),0,
IF(AND(障害学生情報入力シート!$G85="視覚障害",OR(障害学生情報入力シート!$H85="盲",障害学生情報入力シート!$H85="弱視",障害学生情報入力シート!$H85="その他の視覚障害")),1,0)+
IF(AND(障害学生情報入力シート!$G85="聴覚障害",OR(障害学生情報入力シート!$H85="聾",障害学生情報入力シート!$H85="難聴",障害学生情報入力シート!$H85="その他の聴覚障害")),1,0)+
IF(AND(障害学生情報入力シート!$G85="肢体不自由",OR(障害学生情報入力シート!$H85="上肢不自由",障害学生情報入力シート!$H85="下肢不自由",障害学生情報入力シート!$H85="上下肢不自由",障害学生情報入力シート!$H85="その他の肢体不自由")),1,0)+
IF(AND(障害学生情報入力シート!$G85="病弱",ISBLANK(障害学生情報入力シート!$H85)),1,0)+
IF(AND(障害学生情報入力シート!$G85="発達障害",OR(障害学生情報入力シート!$H85="自閉スペクトラム症",障害学生情報入力シート!$H85="注意欠如・多動症",障害学生情報入力シート!$H85="限局性学習症",障害学生情報入力シート!$H85="発達障害の重複",障害学生情報入力シート!$H85="その他の発達障害")),1,0)+
IF(AND(障害学生情報入力シート!$G85="精神障害",OR(障害学生情報入力シート!$H85="統合失調症等",障害学生情報入力シート!$H85="気分障害",障害学生情報入力シート!$H85="神経症性障害等",障害学生情報入力シート!$H85="摂食障害・睡眠障害等",障害学生情報入力シート!$H85="精神障害の重複",障害学生情報入力シート!$H85="その他の精神障害")),1,0)+
IF(AND(障害学生情報入力シート!$G85="知的障害",ISBLANK(障害学生情報入力シート!$H85)),1,0)+
IF(AND(障害学生情報入力シート!$G85="重複障害",OR(障害学生情報入力シート!$H85="身体障害の重複",障害学生情報入力シート!$H85="発達障害と精神障害の重複")),1,0)+
IF(AND(障害学生情報入力シート!$G85="その他の障害",ISBLANK(障害学生情報入力シート!$H85)),1,0)
)</f>
        <v>0</v>
      </c>
    </row>
    <row r="86" spans="1:17" x14ac:dyDescent="0.4">
      <c r="A86" s="204">
        <v>58</v>
      </c>
      <c r="B86" s="6">
        <f>IF(AND(障害学生情報入力シート!$G86=$B$27,障害学生情報入力シート!$H86=$B$28,OR(障害学生情報入力シート!D86="入学者(新1年生)",障害学生情報入力シート!D86="在籍者")),1,0)</f>
        <v>0</v>
      </c>
      <c r="C86" s="6">
        <f t="shared" si="5"/>
        <v>0</v>
      </c>
      <c r="D86" s="6" t="str">
        <f t="shared" si="6"/>
        <v/>
      </c>
      <c r="E86" s="6">
        <f>IF(AND(障害学生情報入力シート!$G86=$E$27,ISBLANK(障害学生情報入力シート!$H86),OR(障害学生情報入力シート!D86="入学者(新1年生)",障害学生情報入力シート!D86="在籍者")),1,0)</f>
        <v>0</v>
      </c>
      <c r="F86" s="6">
        <f t="shared" si="7"/>
        <v>0</v>
      </c>
      <c r="G86" s="6" t="str">
        <f t="shared" si="8"/>
        <v/>
      </c>
      <c r="H86" s="7">
        <f>IF(障害学生情報入力シート!BD86="",0,IF(AND(障害学生情報入力シート!BC86=1,Q86=1,障害学生情報入力シート!D86&lt;&gt;"",障害学生情報入力シート!D86&lt;&gt;"在籍者"),1,0))</f>
        <v>0</v>
      </c>
      <c r="I86" s="7">
        <f t="shared" si="9"/>
        <v>0</v>
      </c>
      <c r="J86" s="7" t="str">
        <f t="shared" si="10"/>
        <v/>
      </c>
      <c r="K86" s="8">
        <f>IF(VALUE(障害学生情報入力シート!J86)=1,1,0)</f>
        <v>0</v>
      </c>
      <c r="L86" s="8">
        <f>IF(VALUE(障害学生情報入力シート!K86)=1,1,0)</f>
        <v>0</v>
      </c>
      <c r="M86" s="8">
        <f>SUM(障害学生情報入力シート!N86:Q86)+COUNTA(障害学生情報入力シート!R86)</f>
        <v>0</v>
      </c>
      <c r="N86" s="8">
        <f>SUM(障害学生情報入力シート!S86:V86)+COUNTA(障害学生情報入力シート!W86)</f>
        <v>0</v>
      </c>
      <c r="O86" s="8">
        <f>IF(SUM(障害学生情報入力シート!$X86:$BC86)&gt;0,1,0)</f>
        <v>0</v>
      </c>
      <c r="P86" s="8">
        <f>IF(障害学生情報入力シート!D86="入学者(新1年生)",1,0)</f>
        <v>0</v>
      </c>
      <c r="Q86" s="8">
        <f>IF(ISBLANK(障害学生情報入力シート!$G86),0,
IF(AND(障害学生情報入力シート!$G86="視覚障害",OR(障害学生情報入力シート!$H86="盲",障害学生情報入力シート!$H86="弱視",障害学生情報入力シート!$H86="その他の視覚障害")),1,0)+
IF(AND(障害学生情報入力シート!$G86="聴覚障害",OR(障害学生情報入力シート!$H86="聾",障害学生情報入力シート!$H86="難聴",障害学生情報入力シート!$H86="その他の聴覚障害")),1,0)+
IF(AND(障害学生情報入力シート!$G86="肢体不自由",OR(障害学生情報入力シート!$H86="上肢不自由",障害学生情報入力シート!$H86="下肢不自由",障害学生情報入力シート!$H86="上下肢不自由",障害学生情報入力シート!$H86="その他の肢体不自由")),1,0)+
IF(AND(障害学生情報入力シート!$G86="病弱",ISBLANK(障害学生情報入力シート!$H86)),1,0)+
IF(AND(障害学生情報入力シート!$G86="発達障害",OR(障害学生情報入力シート!$H86="自閉スペクトラム症",障害学生情報入力シート!$H86="注意欠如・多動症",障害学生情報入力シート!$H86="限局性学習症",障害学生情報入力シート!$H86="発達障害の重複",障害学生情報入力シート!$H86="その他の発達障害")),1,0)+
IF(AND(障害学生情報入力シート!$G86="精神障害",OR(障害学生情報入力シート!$H86="統合失調症等",障害学生情報入力シート!$H86="気分障害",障害学生情報入力シート!$H86="神経症性障害等",障害学生情報入力シート!$H86="摂食障害・睡眠障害等",障害学生情報入力シート!$H86="精神障害の重複",障害学生情報入力シート!$H86="その他の精神障害")),1,0)+
IF(AND(障害学生情報入力シート!$G86="知的障害",ISBLANK(障害学生情報入力シート!$H86)),1,0)+
IF(AND(障害学生情報入力シート!$G86="重複障害",OR(障害学生情報入力シート!$H86="身体障害の重複",障害学生情報入力シート!$H86="発達障害と精神障害の重複")),1,0)+
IF(AND(障害学生情報入力シート!$G86="その他の障害",ISBLANK(障害学生情報入力シート!$H86)),1,0)
)</f>
        <v>0</v>
      </c>
    </row>
    <row r="87" spans="1:17" x14ac:dyDescent="0.4">
      <c r="A87" s="204">
        <v>59</v>
      </c>
      <c r="B87" s="6">
        <f>IF(AND(障害学生情報入力シート!$G87=$B$27,障害学生情報入力シート!$H87=$B$28,OR(障害学生情報入力シート!D87="入学者(新1年生)",障害学生情報入力シート!D87="在籍者")),1,0)</f>
        <v>0</v>
      </c>
      <c r="C87" s="6">
        <f t="shared" si="5"/>
        <v>0</v>
      </c>
      <c r="D87" s="6" t="str">
        <f t="shared" si="6"/>
        <v/>
      </c>
      <c r="E87" s="6">
        <f>IF(AND(障害学生情報入力シート!$G87=$E$27,ISBLANK(障害学生情報入力シート!$H87),OR(障害学生情報入力シート!D87="入学者(新1年生)",障害学生情報入力シート!D87="在籍者")),1,0)</f>
        <v>0</v>
      </c>
      <c r="F87" s="6">
        <f t="shared" si="7"/>
        <v>0</v>
      </c>
      <c r="G87" s="6" t="str">
        <f t="shared" si="8"/>
        <v/>
      </c>
      <c r="H87" s="7">
        <f>IF(障害学生情報入力シート!BD87="",0,IF(AND(障害学生情報入力シート!BC87=1,Q87=1,障害学生情報入力シート!D87&lt;&gt;"",障害学生情報入力シート!D87&lt;&gt;"在籍者"),1,0))</f>
        <v>0</v>
      </c>
      <c r="I87" s="7">
        <f t="shared" si="9"/>
        <v>0</v>
      </c>
      <c r="J87" s="7" t="str">
        <f t="shared" si="10"/>
        <v/>
      </c>
      <c r="K87" s="8">
        <f>IF(VALUE(障害学生情報入力シート!J87)=1,1,0)</f>
        <v>0</v>
      </c>
      <c r="L87" s="8">
        <f>IF(VALUE(障害学生情報入力シート!K87)=1,1,0)</f>
        <v>0</v>
      </c>
      <c r="M87" s="8">
        <f>SUM(障害学生情報入力シート!N87:Q87)+COUNTA(障害学生情報入力シート!R87)</f>
        <v>0</v>
      </c>
      <c r="N87" s="8">
        <f>SUM(障害学生情報入力シート!S87:V87)+COUNTA(障害学生情報入力シート!W87)</f>
        <v>0</v>
      </c>
      <c r="O87" s="8">
        <f>IF(SUM(障害学生情報入力シート!$X87:$BC87)&gt;0,1,0)</f>
        <v>0</v>
      </c>
      <c r="P87" s="8">
        <f>IF(障害学生情報入力シート!D87="入学者(新1年生)",1,0)</f>
        <v>0</v>
      </c>
      <c r="Q87" s="8">
        <f>IF(ISBLANK(障害学生情報入力シート!$G87),0,
IF(AND(障害学生情報入力シート!$G87="視覚障害",OR(障害学生情報入力シート!$H87="盲",障害学生情報入力シート!$H87="弱視",障害学生情報入力シート!$H87="その他の視覚障害")),1,0)+
IF(AND(障害学生情報入力シート!$G87="聴覚障害",OR(障害学生情報入力シート!$H87="聾",障害学生情報入力シート!$H87="難聴",障害学生情報入力シート!$H87="その他の聴覚障害")),1,0)+
IF(AND(障害学生情報入力シート!$G87="肢体不自由",OR(障害学生情報入力シート!$H87="上肢不自由",障害学生情報入力シート!$H87="下肢不自由",障害学生情報入力シート!$H87="上下肢不自由",障害学生情報入力シート!$H87="その他の肢体不自由")),1,0)+
IF(AND(障害学生情報入力シート!$G87="病弱",ISBLANK(障害学生情報入力シート!$H87)),1,0)+
IF(AND(障害学生情報入力シート!$G87="発達障害",OR(障害学生情報入力シート!$H87="自閉スペクトラム症",障害学生情報入力シート!$H87="注意欠如・多動症",障害学生情報入力シート!$H87="限局性学習症",障害学生情報入力シート!$H87="発達障害の重複",障害学生情報入力シート!$H87="その他の発達障害")),1,0)+
IF(AND(障害学生情報入力シート!$G87="精神障害",OR(障害学生情報入力シート!$H87="統合失調症等",障害学生情報入力シート!$H87="気分障害",障害学生情報入力シート!$H87="神経症性障害等",障害学生情報入力シート!$H87="摂食障害・睡眠障害等",障害学生情報入力シート!$H87="精神障害の重複",障害学生情報入力シート!$H87="その他の精神障害")),1,0)+
IF(AND(障害学生情報入力シート!$G87="知的障害",ISBLANK(障害学生情報入力シート!$H87)),1,0)+
IF(AND(障害学生情報入力シート!$G87="重複障害",OR(障害学生情報入力シート!$H87="身体障害の重複",障害学生情報入力シート!$H87="発達障害と精神障害の重複")),1,0)+
IF(AND(障害学生情報入力シート!$G87="その他の障害",ISBLANK(障害学生情報入力シート!$H87)),1,0)
)</f>
        <v>0</v>
      </c>
    </row>
    <row r="88" spans="1:17" x14ac:dyDescent="0.4">
      <c r="A88" s="204">
        <v>60</v>
      </c>
      <c r="B88" s="6">
        <f>IF(AND(障害学生情報入力シート!$G88=$B$27,障害学生情報入力シート!$H88=$B$28,OR(障害学生情報入力シート!D88="入学者(新1年生)",障害学生情報入力シート!D88="在籍者")),1,0)</f>
        <v>0</v>
      </c>
      <c r="C88" s="6">
        <f t="shared" si="5"/>
        <v>0</v>
      </c>
      <c r="D88" s="6" t="str">
        <f t="shared" si="6"/>
        <v/>
      </c>
      <c r="E88" s="6">
        <f>IF(AND(障害学生情報入力シート!$G88=$E$27,ISBLANK(障害学生情報入力シート!$H88),OR(障害学生情報入力シート!D88="入学者(新1年生)",障害学生情報入力シート!D88="在籍者")),1,0)</f>
        <v>0</v>
      </c>
      <c r="F88" s="6">
        <f t="shared" si="7"/>
        <v>0</v>
      </c>
      <c r="G88" s="6" t="str">
        <f t="shared" si="8"/>
        <v/>
      </c>
      <c r="H88" s="7">
        <f>IF(障害学生情報入力シート!BD88="",0,IF(AND(障害学生情報入力シート!BC88=1,Q88=1,障害学生情報入力シート!D88&lt;&gt;"",障害学生情報入力シート!D88&lt;&gt;"在籍者"),1,0))</f>
        <v>0</v>
      </c>
      <c r="I88" s="7">
        <f t="shared" si="9"/>
        <v>0</v>
      </c>
      <c r="J88" s="7" t="str">
        <f t="shared" si="10"/>
        <v/>
      </c>
      <c r="K88" s="8">
        <f>IF(VALUE(障害学生情報入力シート!J88)=1,1,0)</f>
        <v>0</v>
      </c>
      <c r="L88" s="8">
        <f>IF(VALUE(障害学生情報入力シート!K88)=1,1,0)</f>
        <v>0</v>
      </c>
      <c r="M88" s="8">
        <f>SUM(障害学生情報入力シート!N88:Q88)+COUNTA(障害学生情報入力シート!R88)</f>
        <v>0</v>
      </c>
      <c r="N88" s="8">
        <f>SUM(障害学生情報入力シート!S88:V88)+COUNTA(障害学生情報入力シート!W88)</f>
        <v>0</v>
      </c>
      <c r="O88" s="8">
        <f>IF(SUM(障害学生情報入力シート!$X88:$BC88)&gt;0,1,0)</f>
        <v>0</v>
      </c>
      <c r="P88" s="8">
        <f>IF(障害学生情報入力シート!D88="入学者(新1年生)",1,0)</f>
        <v>0</v>
      </c>
      <c r="Q88" s="8">
        <f>IF(ISBLANK(障害学生情報入力シート!$G88),0,
IF(AND(障害学生情報入力シート!$G88="視覚障害",OR(障害学生情報入力シート!$H88="盲",障害学生情報入力シート!$H88="弱視",障害学生情報入力シート!$H88="その他の視覚障害")),1,0)+
IF(AND(障害学生情報入力シート!$G88="聴覚障害",OR(障害学生情報入力シート!$H88="聾",障害学生情報入力シート!$H88="難聴",障害学生情報入力シート!$H88="その他の聴覚障害")),1,0)+
IF(AND(障害学生情報入力シート!$G88="肢体不自由",OR(障害学生情報入力シート!$H88="上肢不自由",障害学生情報入力シート!$H88="下肢不自由",障害学生情報入力シート!$H88="上下肢不自由",障害学生情報入力シート!$H88="その他の肢体不自由")),1,0)+
IF(AND(障害学生情報入力シート!$G88="病弱",ISBLANK(障害学生情報入力シート!$H88)),1,0)+
IF(AND(障害学生情報入力シート!$G88="発達障害",OR(障害学生情報入力シート!$H88="自閉スペクトラム症",障害学生情報入力シート!$H88="注意欠如・多動症",障害学生情報入力シート!$H88="限局性学習症",障害学生情報入力シート!$H88="発達障害の重複",障害学生情報入力シート!$H88="その他の発達障害")),1,0)+
IF(AND(障害学生情報入力シート!$G88="精神障害",OR(障害学生情報入力シート!$H88="統合失調症等",障害学生情報入力シート!$H88="気分障害",障害学生情報入力シート!$H88="神経症性障害等",障害学生情報入力シート!$H88="摂食障害・睡眠障害等",障害学生情報入力シート!$H88="精神障害の重複",障害学生情報入力シート!$H88="その他の精神障害")),1,0)+
IF(AND(障害学生情報入力シート!$G88="知的障害",ISBLANK(障害学生情報入力シート!$H88)),1,0)+
IF(AND(障害学生情報入力シート!$G88="重複障害",OR(障害学生情報入力シート!$H88="身体障害の重複",障害学生情報入力シート!$H88="発達障害と精神障害の重複")),1,0)+
IF(AND(障害学生情報入力シート!$G88="その他の障害",ISBLANK(障害学生情報入力シート!$H88)),1,0)
)</f>
        <v>0</v>
      </c>
    </row>
    <row r="89" spans="1:17" x14ac:dyDescent="0.4">
      <c r="A89" s="204">
        <v>61</v>
      </c>
      <c r="B89" s="6">
        <f>IF(AND(障害学生情報入力シート!$G89=$B$27,障害学生情報入力シート!$H89=$B$28,OR(障害学生情報入力シート!D89="入学者(新1年生)",障害学生情報入力シート!D89="在籍者")),1,0)</f>
        <v>0</v>
      </c>
      <c r="C89" s="6">
        <f t="shared" si="5"/>
        <v>0</v>
      </c>
      <c r="D89" s="6" t="str">
        <f t="shared" si="6"/>
        <v/>
      </c>
      <c r="E89" s="6">
        <f>IF(AND(障害学生情報入力シート!$G89=$E$27,ISBLANK(障害学生情報入力シート!$H89),OR(障害学生情報入力シート!D89="入学者(新1年生)",障害学生情報入力シート!D89="在籍者")),1,0)</f>
        <v>0</v>
      </c>
      <c r="F89" s="6">
        <f t="shared" si="7"/>
        <v>0</v>
      </c>
      <c r="G89" s="6" t="str">
        <f t="shared" si="8"/>
        <v/>
      </c>
      <c r="H89" s="7">
        <f>IF(障害学生情報入力シート!BD89="",0,IF(AND(障害学生情報入力シート!BC89=1,Q89=1,障害学生情報入力シート!D89&lt;&gt;"",障害学生情報入力シート!D89&lt;&gt;"在籍者"),1,0))</f>
        <v>0</v>
      </c>
      <c r="I89" s="7">
        <f t="shared" si="9"/>
        <v>0</v>
      </c>
      <c r="J89" s="7" t="str">
        <f t="shared" si="10"/>
        <v/>
      </c>
      <c r="K89" s="8">
        <f>IF(VALUE(障害学生情報入力シート!J89)=1,1,0)</f>
        <v>0</v>
      </c>
      <c r="L89" s="8">
        <f>IF(VALUE(障害学生情報入力シート!K89)=1,1,0)</f>
        <v>0</v>
      </c>
      <c r="M89" s="8">
        <f>SUM(障害学生情報入力シート!N89:Q89)+COUNTA(障害学生情報入力シート!R89)</f>
        <v>0</v>
      </c>
      <c r="N89" s="8">
        <f>SUM(障害学生情報入力シート!S89:V89)+COUNTA(障害学生情報入力シート!W89)</f>
        <v>0</v>
      </c>
      <c r="O89" s="8">
        <f>IF(SUM(障害学生情報入力シート!$X89:$BC89)&gt;0,1,0)</f>
        <v>0</v>
      </c>
      <c r="P89" s="8">
        <f>IF(障害学生情報入力シート!D89="入学者(新1年生)",1,0)</f>
        <v>0</v>
      </c>
      <c r="Q89" s="8">
        <f>IF(ISBLANK(障害学生情報入力シート!$G89),0,
IF(AND(障害学生情報入力シート!$G89="視覚障害",OR(障害学生情報入力シート!$H89="盲",障害学生情報入力シート!$H89="弱視",障害学生情報入力シート!$H89="その他の視覚障害")),1,0)+
IF(AND(障害学生情報入力シート!$G89="聴覚障害",OR(障害学生情報入力シート!$H89="聾",障害学生情報入力シート!$H89="難聴",障害学生情報入力シート!$H89="その他の聴覚障害")),1,0)+
IF(AND(障害学生情報入力シート!$G89="肢体不自由",OR(障害学生情報入力シート!$H89="上肢不自由",障害学生情報入力シート!$H89="下肢不自由",障害学生情報入力シート!$H89="上下肢不自由",障害学生情報入力シート!$H89="その他の肢体不自由")),1,0)+
IF(AND(障害学生情報入力シート!$G89="病弱",ISBLANK(障害学生情報入力シート!$H89)),1,0)+
IF(AND(障害学生情報入力シート!$G89="発達障害",OR(障害学生情報入力シート!$H89="自閉スペクトラム症",障害学生情報入力シート!$H89="注意欠如・多動症",障害学生情報入力シート!$H89="限局性学習症",障害学生情報入力シート!$H89="発達障害の重複",障害学生情報入力シート!$H89="その他の発達障害")),1,0)+
IF(AND(障害学生情報入力シート!$G89="精神障害",OR(障害学生情報入力シート!$H89="統合失調症等",障害学生情報入力シート!$H89="気分障害",障害学生情報入力シート!$H89="神経症性障害等",障害学生情報入力シート!$H89="摂食障害・睡眠障害等",障害学生情報入力シート!$H89="精神障害の重複",障害学生情報入力シート!$H89="その他の精神障害")),1,0)+
IF(AND(障害学生情報入力シート!$G89="知的障害",ISBLANK(障害学生情報入力シート!$H89)),1,0)+
IF(AND(障害学生情報入力シート!$G89="重複障害",OR(障害学生情報入力シート!$H89="身体障害の重複",障害学生情報入力シート!$H89="発達障害と精神障害の重複")),1,0)+
IF(AND(障害学生情報入力シート!$G89="その他の障害",ISBLANK(障害学生情報入力シート!$H89)),1,0)
)</f>
        <v>0</v>
      </c>
    </row>
    <row r="90" spans="1:17" x14ac:dyDescent="0.4">
      <c r="A90" s="204">
        <v>62</v>
      </c>
      <c r="B90" s="6">
        <f>IF(AND(障害学生情報入力シート!$G90=$B$27,障害学生情報入力シート!$H90=$B$28,OR(障害学生情報入力シート!D90="入学者(新1年生)",障害学生情報入力シート!D90="在籍者")),1,0)</f>
        <v>0</v>
      </c>
      <c r="C90" s="6">
        <f t="shared" si="5"/>
        <v>0</v>
      </c>
      <c r="D90" s="6" t="str">
        <f t="shared" si="6"/>
        <v/>
      </c>
      <c r="E90" s="6">
        <f>IF(AND(障害学生情報入力シート!$G90=$E$27,ISBLANK(障害学生情報入力シート!$H90),OR(障害学生情報入力シート!D90="入学者(新1年生)",障害学生情報入力シート!D90="在籍者")),1,0)</f>
        <v>0</v>
      </c>
      <c r="F90" s="6">
        <f t="shared" si="7"/>
        <v>0</v>
      </c>
      <c r="G90" s="6" t="str">
        <f t="shared" si="8"/>
        <v/>
      </c>
      <c r="H90" s="7">
        <f>IF(障害学生情報入力シート!BD90="",0,IF(AND(障害学生情報入力シート!BC90=1,Q90=1,障害学生情報入力シート!D90&lt;&gt;"",障害学生情報入力シート!D90&lt;&gt;"在籍者"),1,0))</f>
        <v>0</v>
      </c>
      <c r="I90" s="7">
        <f t="shared" si="9"/>
        <v>0</v>
      </c>
      <c r="J90" s="7" t="str">
        <f t="shared" si="10"/>
        <v/>
      </c>
      <c r="K90" s="8">
        <f>IF(VALUE(障害学生情報入力シート!J90)=1,1,0)</f>
        <v>0</v>
      </c>
      <c r="L90" s="8">
        <f>IF(VALUE(障害学生情報入力シート!K90)=1,1,0)</f>
        <v>0</v>
      </c>
      <c r="M90" s="8">
        <f>SUM(障害学生情報入力シート!N90:Q90)+COUNTA(障害学生情報入力シート!R90)</f>
        <v>0</v>
      </c>
      <c r="N90" s="8">
        <f>SUM(障害学生情報入力シート!S90:V90)+COUNTA(障害学生情報入力シート!W90)</f>
        <v>0</v>
      </c>
      <c r="O90" s="8">
        <f>IF(SUM(障害学生情報入力シート!$X90:$BC90)&gt;0,1,0)</f>
        <v>0</v>
      </c>
      <c r="P90" s="8">
        <f>IF(障害学生情報入力シート!D90="入学者(新1年生)",1,0)</f>
        <v>0</v>
      </c>
      <c r="Q90" s="8">
        <f>IF(ISBLANK(障害学生情報入力シート!$G90),0,
IF(AND(障害学生情報入力シート!$G90="視覚障害",OR(障害学生情報入力シート!$H90="盲",障害学生情報入力シート!$H90="弱視",障害学生情報入力シート!$H90="その他の視覚障害")),1,0)+
IF(AND(障害学生情報入力シート!$G90="聴覚障害",OR(障害学生情報入力シート!$H90="聾",障害学生情報入力シート!$H90="難聴",障害学生情報入力シート!$H90="その他の聴覚障害")),1,0)+
IF(AND(障害学生情報入力シート!$G90="肢体不自由",OR(障害学生情報入力シート!$H90="上肢不自由",障害学生情報入力シート!$H90="下肢不自由",障害学生情報入力シート!$H90="上下肢不自由",障害学生情報入力シート!$H90="その他の肢体不自由")),1,0)+
IF(AND(障害学生情報入力シート!$G90="病弱",ISBLANK(障害学生情報入力シート!$H90)),1,0)+
IF(AND(障害学生情報入力シート!$G90="発達障害",OR(障害学生情報入力シート!$H90="自閉スペクトラム症",障害学生情報入力シート!$H90="注意欠如・多動症",障害学生情報入力シート!$H90="限局性学習症",障害学生情報入力シート!$H90="発達障害の重複",障害学生情報入力シート!$H90="その他の発達障害")),1,0)+
IF(AND(障害学生情報入力シート!$G90="精神障害",OR(障害学生情報入力シート!$H90="統合失調症等",障害学生情報入力シート!$H90="気分障害",障害学生情報入力シート!$H90="神経症性障害等",障害学生情報入力シート!$H90="摂食障害・睡眠障害等",障害学生情報入力シート!$H90="精神障害の重複",障害学生情報入力シート!$H90="その他の精神障害")),1,0)+
IF(AND(障害学生情報入力シート!$G90="知的障害",ISBLANK(障害学生情報入力シート!$H90)),1,0)+
IF(AND(障害学生情報入力シート!$G90="重複障害",OR(障害学生情報入力シート!$H90="身体障害の重複",障害学生情報入力シート!$H90="発達障害と精神障害の重複")),1,0)+
IF(AND(障害学生情報入力シート!$G90="その他の障害",ISBLANK(障害学生情報入力シート!$H90)),1,0)
)</f>
        <v>0</v>
      </c>
    </row>
    <row r="91" spans="1:17" x14ac:dyDescent="0.4">
      <c r="A91" s="204">
        <v>63</v>
      </c>
      <c r="B91" s="6">
        <f>IF(AND(障害学生情報入力シート!$G91=$B$27,障害学生情報入力シート!$H91=$B$28,OR(障害学生情報入力シート!D91="入学者(新1年生)",障害学生情報入力シート!D91="在籍者")),1,0)</f>
        <v>0</v>
      </c>
      <c r="C91" s="6">
        <f t="shared" si="5"/>
        <v>0</v>
      </c>
      <c r="D91" s="6" t="str">
        <f t="shared" si="6"/>
        <v/>
      </c>
      <c r="E91" s="6">
        <f>IF(AND(障害学生情報入力シート!$G91=$E$27,ISBLANK(障害学生情報入力シート!$H91),OR(障害学生情報入力シート!D91="入学者(新1年生)",障害学生情報入力シート!D91="在籍者")),1,0)</f>
        <v>0</v>
      </c>
      <c r="F91" s="6">
        <f t="shared" si="7"/>
        <v>0</v>
      </c>
      <c r="G91" s="6" t="str">
        <f t="shared" si="8"/>
        <v/>
      </c>
      <c r="H91" s="7">
        <f>IF(障害学生情報入力シート!BD91="",0,IF(AND(障害学生情報入力シート!BC91=1,Q91=1,障害学生情報入力シート!D91&lt;&gt;"",障害学生情報入力シート!D91&lt;&gt;"在籍者"),1,0))</f>
        <v>0</v>
      </c>
      <c r="I91" s="7">
        <f t="shared" si="9"/>
        <v>0</v>
      </c>
      <c r="J91" s="7" t="str">
        <f t="shared" si="10"/>
        <v/>
      </c>
      <c r="K91" s="8">
        <f>IF(VALUE(障害学生情報入力シート!J91)=1,1,0)</f>
        <v>0</v>
      </c>
      <c r="L91" s="8">
        <f>IF(VALUE(障害学生情報入力シート!K91)=1,1,0)</f>
        <v>0</v>
      </c>
      <c r="M91" s="8">
        <f>SUM(障害学生情報入力シート!N91:Q91)+COUNTA(障害学生情報入力シート!R91)</f>
        <v>0</v>
      </c>
      <c r="N91" s="8">
        <f>SUM(障害学生情報入力シート!S91:V91)+COUNTA(障害学生情報入力シート!W91)</f>
        <v>0</v>
      </c>
      <c r="O91" s="8">
        <f>IF(SUM(障害学生情報入力シート!$X91:$BC91)&gt;0,1,0)</f>
        <v>0</v>
      </c>
      <c r="P91" s="8">
        <f>IF(障害学生情報入力シート!D91="入学者(新1年生)",1,0)</f>
        <v>0</v>
      </c>
      <c r="Q91" s="8">
        <f>IF(ISBLANK(障害学生情報入力シート!$G91),0,
IF(AND(障害学生情報入力シート!$G91="視覚障害",OR(障害学生情報入力シート!$H91="盲",障害学生情報入力シート!$H91="弱視",障害学生情報入力シート!$H91="その他の視覚障害")),1,0)+
IF(AND(障害学生情報入力シート!$G91="聴覚障害",OR(障害学生情報入力シート!$H91="聾",障害学生情報入力シート!$H91="難聴",障害学生情報入力シート!$H91="その他の聴覚障害")),1,0)+
IF(AND(障害学生情報入力シート!$G91="肢体不自由",OR(障害学生情報入力シート!$H91="上肢不自由",障害学生情報入力シート!$H91="下肢不自由",障害学生情報入力シート!$H91="上下肢不自由",障害学生情報入力シート!$H91="その他の肢体不自由")),1,0)+
IF(AND(障害学生情報入力シート!$G91="病弱",ISBLANK(障害学生情報入力シート!$H91)),1,0)+
IF(AND(障害学生情報入力シート!$G91="発達障害",OR(障害学生情報入力シート!$H91="自閉スペクトラム症",障害学生情報入力シート!$H91="注意欠如・多動症",障害学生情報入力シート!$H91="限局性学習症",障害学生情報入力シート!$H91="発達障害の重複",障害学生情報入力シート!$H91="その他の発達障害")),1,0)+
IF(AND(障害学生情報入力シート!$G91="精神障害",OR(障害学生情報入力シート!$H91="統合失調症等",障害学生情報入力シート!$H91="気分障害",障害学生情報入力シート!$H91="神経症性障害等",障害学生情報入力シート!$H91="摂食障害・睡眠障害等",障害学生情報入力シート!$H91="精神障害の重複",障害学生情報入力シート!$H91="その他の精神障害")),1,0)+
IF(AND(障害学生情報入力シート!$G91="知的障害",ISBLANK(障害学生情報入力シート!$H91)),1,0)+
IF(AND(障害学生情報入力シート!$G91="重複障害",OR(障害学生情報入力シート!$H91="身体障害の重複",障害学生情報入力シート!$H91="発達障害と精神障害の重複")),1,0)+
IF(AND(障害学生情報入力シート!$G91="その他の障害",ISBLANK(障害学生情報入力シート!$H91)),1,0)
)</f>
        <v>0</v>
      </c>
    </row>
    <row r="92" spans="1:17" x14ac:dyDescent="0.4">
      <c r="A92" s="204">
        <v>64</v>
      </c>
      <c r="B92" s="6">
        <f>IF(AND(障害学生情報入力シート!$G92=$B$27,障害学生情報入力シート!$H92=$B$28,OR(障害学生情報入力シート!D92="入学者(新1年生)",障害学生情報入力シート!D92="在籍者")),1,0)</f>
        <v>0</v>
      </c>
      <c r="C92" s="6">
        <f t="shared" si="5"/>
        <v>0</v>
      </c>
      <c r="D92" s="6" t="str">
        <f t="shared" si="6"/>
        <v/>
      </c>
      <c r="E92" s="6">
        <f>IF(AND(障害学生情報入力シート!$G92=$E$27,ISBLANK(障害学生情報入力シート!$H92),OR(障害学生情報入力シート!D92="入学者(新1年生)",障害学生情報入力シート!D92="在籍者")),1,0)</f>
        <v>0</v>
      </c>
      <c r="F92" s="6">
        <f t="shared" si="7"/>
        <v>0</v>
      </c>
      <c r="G92" s="6" t="str">
        <f t="shared" si="8"/>
        <v/>
      </c>
      <c r="H92" s="7">
        <f>IF(障害学生情報入力シート!BD92="",0,IF(AND(障害学生情報入力シート!BC92=1,Q92=1,障害学生情報入力シート!D92&lt;&gt;"",障害学生情報入力シート!D92&lt;&gt;"在籍者"),1,0))</f>
        <v>0</v>
      </c>
      <c r="I92" s="7">
        <f t="shared" si="9"/>
        <v>0</v>
      </c>
      <c r="J92" s="7" t="str">
        <f t="shared" si="10"/>
        <v/>
      </c>
      <c r="K92" s="8">
        <f>IF(VALUE(障害学生情報入力シート!J92)=1,1,0)</f>
        <v>0</v>
      </c>
      <c r="L92" s="8">
        <f>IF(VALUE(障害学生情報入力シート!K92)=1,1,0)</f>
        <v>0</v>
      </c>
      <c r="M92" s="8">
        <f>SUM(障害学生情報入力シート!N92:Q92)+COUNTA(障害学生情報入力シート!R92)</f>
        <v>0</v>
      </c>
      <c r="N92" s="8">
        <f>SUM(障害学生情報入力シート!S92:V92)+COUNTA(障害学生情報入力シート!W92)</f>
        <v>0</v>
      </c>
      <c r="O92" s="8">
        <f>IF(SUM(障害学生情報入力シート!$X92:$BC92)&gt;0,1,0)</f>
        <v>0</v>
      </c>
      <c r="P92" s="8">
        <f>IF(障害学生情報入力シート!D92="入学者(新1年生)",1,0)</f>
        <v>0</v>
      </c>
      <c r="Q92" s="8">
        <f>IF(ISBLANK(障害学生情報入力シート!$G92),0,
IF(AND(障害学生情報入力シート!$G92="視覚障害",OR(障害学生情報入力シート!$H92="盲",障害学生情報入力シート!$H92="弱視",障害学生情報入力シート!$H92="その他の視覚障害")),1,0)+
IF(AND(障害学生情報入力シート!$G92="聴覚障害",OR(障害学生情報入力シート!$H92="聾",障害学生情報入力シート!$H92="難聴",障害学生情報入力シート!$H92="その他の聴覚障害")),1,0)+
IF(AND(障害学生情報入力シート!$G92="肢体不自由",OR(障害学生情報入力シート!$H92="上肢不自由",障害学生情報入力シート!$H92="下肢不自由",障害学生情報入力シート!$H92="上下肢不自由",障害学生情報入力シート!$H92="その他の肢体不自由")),1,0)+
IF(AND(障害学生情報入力シート!$G92="病弱",ISBLANK(障害学生情報入力シート!$H92)),1,0)+
IF(AND(障害学生情報入力シート!$G92="発達障害",OR(障害学生情報入力シート!$H92="自閉スペクトラム症",障害学生情報入力シート!$H92="注意欠如・多動症",障害学生情報入力シート!$H92="限局性学習症",障害学生情報入力シート!$H92="発達障害の重複",障害学生情報入力シート!$H92="その他の発達障害")),1,0)+
IF(AND(障害学生情報入力シート!$G92="精神障害",OR(障害学生情報入力シート!$H92="統合失調症等",障害学生情報入力シート!$H92="気分障害",障害学生情報入力シート!$H92="神経症性障害等",障害学生情報入力シート!$H92="摂食障害・睡眠障害等",障害学生情報入力シート!$H92="精神障害の重複",障害学生情報入力シート!$H92="その他の精神障害")),1,0)+
IF(AND(障害学生情報入力シート!$G92="知的障害",ISBLANK(障害学生情報入力シート!$H92)),1,0)+
IF(AND(障害学生情報入力シート!$G92="重複障害",OR(障害学生情報入力シート!$H92="身体障害の重複",障害学生情報入力シート!$H92="発達障害と精神障害の重複")),1,0)+
IF(AND(障害学生情報入力シート!$G92="その他の障害",ISBLANK(障害学生情報入力シート!$H92)),1,0)
)</f>
        <v>0</v>
      </c>
    </row>
    <row r="93" spans="1:17" x14ac:dyDescent="0.4">
      <c r="A93" s="204">
        <v>65</v>
      </c>
      <c r="B93" s="6">
        <f>IF(AND(障害学生情報入力シート!$G93=$B$27,障害学生情報入力シート!$H93=$B$28,OR(障害学生情報入力シート!D93="入学者(新1年生)",障害学生情報入力シート!D93="在籍者")),1,0)</f>
        <v>0</v>
      </c>
      <c r="C93" s="6">
        <f t="shared" si="5"/>
        <v>0</v>
      </c>
      <c r="D93" s="6" t="str">
        <f t="shared" si="6"/>
        <v/>
      </c>
      <c r="E93" s="6">
        <f>IF(AND(障害学生情報入力シート!$G93=$E$27,ISBLANK(障害学生情報入力シート!$H93),OR(障害学生情報入力シート!D93="入学者(新1年生)",障害学生情報入力シート!D93="在籍者")),1,0)</f>
        <v>0</v>
      </c>
      <c r="F93" s="6">
        <f t="shared" si="7"/>
        <v>0</v>
      </c>
      <c r="G93" s="6" t="str">
        <f t="shared" si="8"/>
        <v/>
      </c>
      <c r="H93" s="7">
        <f>IF(障害学生情報入力シート!BD93="",0,IF(AND(障害学生情報入力シート!BC93=1,Q93=1,障害学生情報入力シート!D93&lt;&gt;"",障害学生情報入力シート!D93&lt;&gt;"在籍者"),1,0))</f>
        <v>0</v>
      </c>
      <c r="I93" s="7">
        <f t="shared" si="9"/>
        <v>0</v>
      </c>
      <c r="J93" s="7" t="str">
        <f t="shared" si="10"/>
        <v/>
      </c>
      <c r="K93" s="8">
        <f>IF(VALUE(障害学生情報入力シート!J93)=1,1,0)</f>
        <v>0</v>
      </c>
      <c r="L93" s="8">
        <f>IF(VALUE(障害学生情報入力シート!K93)=1,1,0)</f>
        <v>0</v>
      </c>
      <c r="M93" s="8">
        <f>SUM(障害学生情報入力シート!N93:Q93)+COUNTA(障害学生情報入力シート!R93)</f>
        <v>0</v>
      </c>
      <c r="N93" s="8">
        <f>SUM(障害学生情報入力シート!S93:V93)+COUNTA(障害学生情報入力シート!W93)</f>
        <v>0</v>
      </c>
      <c r="O93" s="8">
        <f>IF(SUM(障害学生情報入力シート!$X93:$BC93)&gt;0,1,0)</f>
        <v>0</v>
      </c>
      <c r="P93" s="8">
        <f>IF(障害学生情報入力シート!D93="入学者(新1年生)",1,0)</f>
        <v>0</v>
      </c>
      <c r="Q93" s="8">
        <f>IF(ISBLANK(障害学生情報入力シート!$G93),0,
IF(AND(障害学生情報入力シート!$G93="視覚障害",OR(障害学生情報入力シート!$H93="盲",障害学生情報入力シート!$H93="弱視",障害学生情報入力シート!$H93="その他の視覚障害")),1,0)+
IF(AND(障害学生情報入力シート!$G93="聴覚障害",OR(障害学生情報入力シート!$H93="聾",障害学生情報入力シート!$H93="難聴",障害学生情報入力シート!$H93="その他の聴覚障害")),1,0)+
IF(AND(障害学生情報入力シート!$G93="肢体不自由",OR(障害学生情報入力シート!$H93="上肢不自由",障害学生情報入力シート!$H93="下肢不自由",障害学生情報入力シート!$H93="上下肢不自由",障害学生情報入力シート!$H93="その他の肢体不自由")),1,0)+
IF(AND(障害学生情報入力シート!$G93="病弱",ISBLANK(障害学生情報入力シート!$H93)),1,0)+
IF(AND(障害学生情報入力シート!$G93="発達障害",OR(障害学生情報入力シート!$H93="自閉スペクトラム症",障害学生情報入力シート!$H93="注意欠如・多動症",障害学生情報入力シート!$H93="限局性学習症",障害学生情報入力シート!$H93="発達障害の重複",障害学生情報入力シート!$H93="その他の発達障害")),1,0)+
IF(AND(障害学生情報入力シート!$G93="精神障害",OR(障害学生情報入力シート!$H93="統合失調症等",障害学生情報入力シート!$H93="気分障害",障害学生情報入力シート!$H93="神経症性障害等",障害学生情報入力シート!$H93="摂食障害・睡眠障害等",障害学生情報入力シート!$H93="精神障害の重複",障害学生情報入力シート!$H93="その他の精神障害")),1,0)+
IF(AND(障害学生情報入力シート!$G93="知的障害",ISBLANK(障害学生情報入力シート!$H93)),1,0)+
IF(AND(障害学生情報入力シート!$G93="重複障害",OR(障害学生情報入力シート!$H93="身体障害の重複",障害学生情報入力シート!$H93="発達障害と精神障害の重複")),1,0)+
IF(AND(障害学生情報入力シート!$G93="その他の障害",ISBLANK(障害学生情報入力シート!$H93)),1,0)
)</f>
        <v>0</v>
      </c>
    </row>
    <row r="94" spans="1:17" x14ac:dyDescent="0.4">
      <c r="A94" s="204">
        <v>66</v>
      </c>
      <c r="B94" s="6">
        <f>IF(AND(障害学生情報入力シート!$G94=$B$27,障害学生情報入力シート!$H94=$B$28,OR(障害学生情報入力シート!D94="入学者(新1年生)",障害学生情報入力シート!D94="在籍者")),1,0)</f>
        <v>0</v>
      </c>
      <c r="C94" s="6">
        <f t="shared" ref="C94:C157" si="11">C93+B94</f>
        <v>0</v>
      </c>
      <c r="D94" s="6" t="str">
        <f t="shared" ref="D94:D157" si="12">IFERROR(MATCH(ROW(66:66),C:C,0),"")</f>
        <v/>
      </c>
      <c r="E94" s="6">
        <f>IF(AND(障害学生情報入力シート!$G94=$E$27,ISBLANK(障害学生情報入力シート!$H94),OR(障害学生情報入力シート!D94="入学者(新1年生)",障害学生情報入力シート!D94="在籍者")),1,0)</f>
        <v>0</v>
      </c>
      <c r="F94" s="6">
        <f t="shared" ref="F94:F157" si="13">F93+E94</f>
        <v>0</v>
      </c>
      <c r="G94" s="6" t="str">
        <f t="shared" ref="G94:G157" si="14">IFERROR(MATCH(ROW(66:66),F:F,0),"")</f>
        <v/>
      </c>
      <c r="H94" s="7">
        <f>IF(障害学生情報入力シート!BD94="",0,IF(AND(障害学生情報入力シート!BC94=1,Q94=1,障害学生情報入力シート!D94&lt;&gt;"",障害学生情報入力シート!D94&lt;&gt;"在籍者"),1,0))</f>
        <v>0</v>
      </c>
      <c r="I94" s="7">
        <f t="shared" ref="I94:I157" si="15">I93+H94</f>
        <v>0</v>
      </c>
      <c r="J94" s="7" t="str">
        <f t="shared" ref="J94:J157" si="16">IFERROR(MATCH(ROW(66:66),I:I,0),"")</f>
        <v/>
      </c>
      <c r="K94" s="8">
        <f>IF(VALUE(障害学生情報入力シート!J94)=1,1,0)</f>
        <v>0</v>
      </c>
      <c r="L94" s="8">
        <f>IF(VALUE(障害学生情報入力シート!K94)=1,1,0)</f>
        <v>0</v>
      </c>
      <c r="M94" s="8">
        <f>SUM(障害学生情報入力シート!N94:Q94)+COUNTA(障害学生情報入力シート!R94)</f>
        <v>0</v>
      </c>
      <c r="N94" s="8">
        <f>SUM(障害学生情報入力シート!S94:V94)+COUNTA(障害学生情報入力シート!W94)</f>
        <v>0</v>
      </c>
      <c r="O94" s="8">
        <f>IF(SUM(障害学生情報入力シート!$X94:$BC94)&gt;0,1,0)</f>
        <v>0</v>
      </c>
      <c r="P94" s="8">
        <f>IF(障害学生情報入力シート!D94="入学者(新1年生)",1,0)</f>
        <v>0</v>
      </c>
      <c r="Q94" s="8">
        <f>IF(ISBLANK(障害学生情報入力シート!$G94),0,
IF(AND(障害学生情報入力シート!$G94="視覚障害",OR(障害学生情報入力シート!$H94="盲",障害学生情報入力シート!$H94="弱視",障害学生情報入力シート!$H94="その他の視覚障害")),1,0)+
IF(AND(障害学生情報入力シート!$G94="聴覚障害",OR(障害学生情報入力シート!$H94="聾",障害学生情報入力シート!$H94="難聴",障害学生情報入力シート!$H94="その他の聴覚障害")),1,0)+
IF(AND(障害学生情報入力シート!$G94="肢体不自由",OR(障害学生情報入力シート!$H94="上肢不自由",障害学生情報入力シート!$H94="下肢不自由",障害学生情報入力シート!$H94="上下肢不自由",障害学生情報入力シート!$H94="その他の肢体不自由")),1,0)+
IF(AND(障害学生情報入力シート!$G94="病弱",ISBLANK(障害学生情報入力シート!$H94)),1,0)+
IF(AND(障害学生情報入力シート!$G94="発達障害",OR(障害学生情報入力シート!$H94="自閉スペクトラム症",障害学生情報入力シート!$H94="注意欠如・多動症",障害学生情報入力シート!$H94="限局性学習症",障害学生情報入力シート!$H94="発達障害の重複",障害学生情報入力シート!$H94="その他の発達障害")),1,0)+
IF(AND(障害学生情報入力シート!$G94="精神障害",OR(障害学生情報入力シート!$H94="統合失調症等",障害学生情報入力シート!$H94="気分障害",障害学生情報入力シート!$H94="神経症性障害等",障害学生情報入力シート!$H94="摂食障害・睡眠障害等",障害学生情報入力シート!$H94="精神障害の重複",障害学生情報入力シート!$H94="その他の精神障害")),1,0)+
IF(AND(障害学生情報入力シート!$G94="知的障害",ISBLANK(障害学生情報入力シート!$H94)),1,0)+
IF(AND(障害学生情報入力シート!$G94="重複障害",OR(障害学生情報入力シート!$H94="身体障害の重複",障害学生情報入力シート!$H94="発達障害と精神障害の重複")),1,0)+
IF(AND(障害学生情報入力シート!$G94="その他の障害",ISBLANK(障害学生情報入力シート!$H94)),1,0)
)</f>
        <v>0</v>
      </c>
    </row>
    <row r="95" spans="1:17" x14ac:dyDescent="0.4">
      <c r="A95" s="204">
        <v>67</v>
      </c>
      <c r="B95" s="6">
        <f>IF(AND(障害学生情報入力シート!$G95=$B$27,障害学生情報入力シート!$H95=$B$28,OR(障害学生情報入力シート!D95="入学者(新1年生)",障害学生情報入力シート!D95="在籍者")),1,0)</f>
        <v>0</v>
      </c>
      <c r="C95" s="6">
        <f t="shared" si="11"/>
        <v>0</v>
      </c>
      <c r="D95" s="6" t="str">
        <f t="shared" si="12"/>
        <v/>
      </c>
      <c r="E95" s="6">
        <f>IF(AND(障害学生情報入力シート!$G95=$E$27,ISBLANK(障害学生情報入力シート!$H95),OR(障害学生情報入力シート!D95="入学者(新1年生)",障害学生情報入力シート!D95="在籍者")),1,0)</f>
        <v>0</v>
      </c>
      <c r="F95" s="6">
        <f t="shared" si="13"/>
        <v>0</v>
      </c>
      <c r="G95" s="6" t="str">
        <f t="shared" si="14"/>
        <v/>
      </c>
      <c r="H95" s="7">
        <f>IF(障害学生情報入力シート!BD95="",0,IF(AND(障害学生情報入力シート!BC95=1,Q95=1,障害学生情報入力シート!D95&lt;&gt;"",障害学生情報入力シート!D95&lt;&gt;"在籍者"),1,0))</f>
        <v>0</v>
      </c>
      <c r="I95" s="7">
        <f t="shared" si="15"/>
        <v>0</v>
      </c>
      <c r="J95" s="7" t="str">
        <f t="shared" si="16"/>
        <v/>
      </c>
      <c r="K95" s="8">
        <f>IF(VALUE(障害学生情報入力シート!J95)=1,1,0)</f>
        <v>0</v>
      </c>
      <c r="L95" s="8">
        <f>IF(VALUE(障害学生情報入力シート!K95)=1,1,0)</f>
        <v>0</v>
      </c>
      <c r="M95" s="8">
        <f>SUM(障害学生情報入力シート!N95:Q95)+COUNTA(障害学生情報入力シート!R95)</f>
        <v>0</v>
      </c>
      <c r="N95" s="8">
        <f>SUM(障害学生情報入力シート!S95:V95)+COUNTA(障害学生情報入力シート!W95)</f>
        <v>0</v>
      </c>
      <c r="O95" s="8">
        <f>IF(SUM(障害学生情報入力シート!$X95:$BC95)&gt;0,1,0)</f>
        <v>0</v>
      </c>
      <c r="P95" s="8">
        <f>IF(障害学生情報入力シート!D95="入学者(新1年生)",1,0)</f>
        <v>0</v>
      </c>
      <c r="Q95" s="8">
        <f>IF(ISBLANK(障害学生情報入力シート!$G95),0,
IF(AND(障害学生情報入力シート!$G95="視覚障害",OR(障害学生情報入力シート!$H95="盲",障害学生情報入力シート!$H95="弱視",障害学生情報入力シート!$H95="その他の視覚障害")),1,0)+
IF(AND(障害学生情報入力シート!$G95="聴覚障害",OR(障害学生情報入力シート!$H95="聾",障害学生情報入力シート!$H95="難聴",障害学生情報入力シート!$H95="その他の聴覚障害")),1,0)+
IF(AND(障害学生情報入力シート!$G95="肢体不自由",OR(障害学生情報入力シート!$H95="上肢不自由",障害学生情報入力シート!$H95="下肢不自由",障害学生情報入力シート!$H95="上下肢不自由",障害学生情報入力シート!$H95="その他の肢体不自由")),1,0)+
IF(AND(障害学生情報入力シート!$G95="病弱",ISBLANK(障害学生情報入力シート!$H95)),1,0)+
IF(AND(障害学生情報入力シート!$G95="発達障害",OR(障害学生情報入力シート!$H95="自閉スペクトラム症",障害学生情報入力シート!$H95="注意欠如・多動症",障害学生情報入力シート!$H95="限局性学習症",障害学生情報入力シート!$H95="発達障害の重複",障害学生情報入力シート!$H95="その他の発達障害")),1,0)+
IF(AND(障害学生情報入力シート!$G95="精神障害",OR(障害学生情報入力シート!$H95="統合失調症等",障害学生情報入力シート!$H95="気分障害",障害学生情報入力シート!$H95="神経症性障害等",障害学生情報入力シート!$H95="摂食障害・睡眠障害等",障害学生情報入力シート!$H95="精神障害の重複",障害学生情報入力シート!$H95="その他の精神障害")),1,0)+
IF(AND(障害学生情報入力シート!$G95="知的障害",ISBLANK(障害学生情報入力シート!$H95)),1,0)+
IF(AND(障害学生情報入力シート!$G95="重複障害",OR(障害学生情報入力シート!$H95="身体障害の重複",障害学生情報入力シート!$H95="発達障害と精神障害の重複")),1,0)+
IF(AND(障害学生情報入力シート!$G95="その他の障害",ISBLANK(障害学生情報入力シート!$H95)),1,0)
)</f>
        <v>0</v>
      </c>
    </row>
    <row r="96" spans="1:17" x14ac:dyDescent="0.4">
      <c r="A96" s="204">
        <v>68</v>
      </c>
      <c r="B96" s="6">
        <f>IF(AND(障害学生情報入力シート!$G96=$B$27,障害学生情報入力シート!$H96=$B$28,OR(障害学生情報入力シート!D96="入学者(新1年生)",障害学生情報入力シート!D96="在籍者")),1,0)</f>
        <v>0</v>
      </c>
      <c r="C96" s="6">
        <f t="shared" si="11"/>
        <v>0</v>
      </c>
      <c r="D96" s="6" t="str">
        <f t="shared" si="12"/>
        <v/>
      </c>
      <c r="E96" s="6">
        <f>IF(AND(障害学生情報入力シート!$G96=$E$27,ISBLANK(障害学生情報入力シート!$H96),OR(障害学生情報入力シート!D96="入学者(新1年生)",障害学生情報入力シート!D96="在籍者")),1,0)</f>
        <v>0</v>
      </c>
      <c r="F96" s="6">
        <f t="shared" si="13"/>
        <v>0</v>
      </c>
      <c r="G96" s="6" t="str">
        <f t="shared" si="14"/>
        <v/>
      </c>
      <c r="H96" s="7">
        <f>IF(障害学生情報入力シート!BD96="",0,IF(AND(障害学生情報入力シート!BC96=1,Q96=1,障害学生情報入力シート!D96&lt;&gt;"",障害学生情報入力シート!D96&lt;&gt;"在籍者"),1,0))</f>
        <v>0</v>
      </c>
      <c r="I96" s="7">
        <f t="shared" si="15"/>
        <v>0</v>
      </c>
      <c r="J96" s="7" t="str">
        <f t="shared" si="16"/>
        <v/>
      </c>
      <c r="K96" s="8">
        <f>IF(VALUE(障害学生情報入力シート!J96)=1,1,0)</f>
        <v>0</v>
      </c>
      <c r="L96" s="8">
        <f>IF(VALUE(障害学生情報入力シート!K96)=1,1,0)</f>
        <v>0</v>
      </c>
      <c r="M96" s="8">
        <f>SUM(障害学生情報入力シート!N96:Q96)+COUNTA(障害学生情報入力シート!R96)</f>
        <v>0</v>
      </c>
      <c r="N96" s="8">
        <f>SUM(障害学生情報入力シート!S96:V96)+COUNTA(障害学生情報入力シート!W96)</f>
        <v>0</v>
      </c>
      <c r="O96" s="8">
        <f>IF(SUM(障害学生情報入力シート!$X96:$BC96)&gt;0,1,0)</f>
        <v>0</v>
      </c>
      <c r="P96" s="8">
        <f>IF(障害学生情報入力シート!D96="入学者(新1年生)",1,0)</f>
        <v>0</v>
      </c>
      <c r="Q96" s="8">
        <f>IF(ISBLANK(障害学生情報入力シート!$G96),0,
IF(AND(障害学生情報入力シート!$G96="視覚障害",OR(障害学生情報入力シート!$H96="盲",障害学生情報入力シート!$H96="弱視",障害学生情報入力シート!$H96="その他の視覚障害")),1,0)+
IF(AND(障害学生情報入力シート!$G96="聴覚障害",OR(障害学生情報入力シート!$H96="聾",障害学生情報入力シート!$H96="難聴",障害学生情報入力シート!$H96="その他の聴覚障害")),1,0)+
IF(AND(障害学生情報入力シート!$G96="肢体不自由",OR(障害学生情報入力シート!$H96="上肢不自由",障害学生情報入力シート!$H96="下肢不自由",障害学生情報入力シート!$H96="上下肢不自由",障害学生情報入力シート!$H96="その他の肢体不自由")),1,0)+
IF(AND(障害学生情報入力シート!$G96="病弱",ISBLANK(障害学生情報入力シート!$H96)),1,0)+
IF(AND(障害学生情報入力シート!$G96="発達障害",OR(障害学生情報入力シート!$H96="自閉スペクトラム症",障害学生情報入力シート!$H96="注意欠如・多動症",障害学生情報入力シート!$H96="限局性学習症",障害学生情報入力シート!$H96="発達障害の重複",障害学生情報入力シート!$H96="その他の発達障害")),1,0)+
IF(AND(障害学生情報入力シート!$G96="精神障害",OR(障害学生情報入力シート!$H96="統合失調症等",障害学生情報入力シート!$H96="気分障害",障害学生情報入力シート!$H96="神経症性障害等",障害学生情報入力シート!$H96="摂食障害・睡眠障害等",障害学生情報入力シート!$H96="精神障害の重複",障害学生情報入力シート!$H96="その他の精神障害")),1,0)+
IF(AND(障害学生情報入力シート!$G96="知的障害",ISBLANK(障害学生情報入力シート!$H96)),1,0)+
IF(AND(障害学生情報入力シート!$G96="重複障害",OR(障害学生情報入力シート!$H96="身体障害の重複",障害学生情報入力シート!$H96="発達障害と精神障害の重複")),1,0)+
IF(AND(障害学生情報入力シート!$G96="その他の障害",ISBLANK(障害学生情報入力シート!$H96)),1,0)
)</f>
        <v>0</v>
      </c>
    </row>
    <row r="97" spans="1:17" x14ac:dyDescent="0.4">
      <c r="A97" s="204">
        <v>69</v>
      </c>
      <c r="B97" s="6">
        <f>IF(AND(障害学生情報入力シート!$G97=$B$27,障害学生情報入力シート!$H97=$B$28,OR(障害学生情報入力シート!D97="入学者(新1年生)",障害学生情報入力シート!D97="在籍者")),1,0)</f>
        <v>0</v>
      </c>
      <c r="C97" s="6">
        <f t="shared" si="11"/>
        <v>0</v>
      </c>
      <c r="D97" s="6" t="str">
        <f t="shared" si="12"/>
        <v/>
      </c>
      <c r="E97" s="6">
        <f>IF(AND(障害学生情報入力シート!$G97=$E$27,ISBLANK(障害学生情報入力シート!$H97),OR(障害学生情報入力シート!D97="入学者(新1年生)",障害学生情報入力シート!D97="在籍者")),1,0)</f>
        <v>0</v>
      </c>
      <c r="F97" s="6">
        <f t="shared" si="13"/>
        <v>0</v>
      </c>
      <c r="G97" s="6" t="str">
        <f t="shared" si="14"/>
        <v/>
      </c>
      <c r="H97" s="7">
        <f>IF(障害学生情報入力シート!BD97="",0,IF(AND(障害学生情報入力シート!BC97=1,Q97=1,障害学生情報入力シート!D97&lt;&gt;"",障害学生情報入力シート!D97&lt;&gt;"在籍者"),1,0))</f>
        <v>0</v>
      </c>
      <c r="I97" s="7">
        <f t="shared" si="15"/>
        <v>0</v>
      </c>
      <c r="J97" s="7" t="str">
        <f t="shared" si="16"/>
        <v/>
      </c>
      <c r="K97" s="8">
        <f>IF(VALUE(障害学生情報入力シート!J97)=1,1,0)</f>
        <v>0</v>
      </c>
      <c r="L97" s="8">
        <f>IF(VALUE(障害学生情報入力シート!K97)=1,1,0)</f>
        <v>0</v>
      </c>
      <c r="M97" s="8">
        <f>SUM(障害学生情報入力シート!N97:Q97)+COUNTA(障害学生情報入力シート!R97)</f>
        <v>0</v>
      </c>
      <c r="N97" s="8">
        <f>SUM(障害学生情報入力シート!S97:V97)+COUNTA(障害学生情報入力シート!W97)</f>
        <v>0</v>
      </c>
      <c r="O97" s="8">
        <f>IF(SUM(障害学生情報入力シート!$X97:$BC97)&gt;0,1,0)</f>
        <v>0</v>
      </c>
      <c r="P97" s="8">
        <f>IF(障害学生情報入力シート!D97="入学者(新1年生)",1,0)</f>
        <v>0</v>
      </c>
      <c r="Q97" s="8">
        <f>IF(ISBLANK(障害学生情報入力シート!$G97),0,
IF(AND(障害学生情報入力シート!$G97="視覚障害",OR(障害学生情報入力シート!$H97="盲",障害学生情報入力シート!$H97="弱視",障害学生情報入力シート!$H97="その他の視覚障害")),1,0)+
IF(AND(障害学生情報入力シート!$G97="聴覚障害",OR(障害学生情報入力シート!$H97="聾",障害学生情報入力シート!$H97="難聴",障害学生情報入力シート!$H97="その他の聴覚障害")),1,0)+
IF(AND(障害学生情報入力シート!$G97="肢体不自由",OR(障害学生情報入力シート!$H97="上肢不自由",障害学生情報入力シート!$H97="下肢不自由",障害学生情報入力シート!$H97="上下肢不自由",障害学生情報入力シート!$H97="その他の肢体不自由")),1,0)+
IF(AND(障害学生情報入力シート!$G97="病弱",ISBLANK(障害学生情報入力シート!$H97)),1,0)+
IF(AND(障害学生情報入力シート!$G97="発達障害",OR(障害学生情報入力シート!$H97="自閉スペクトラム症",障害学生情報入力シート!$H97="注意欠如・多動症",障害学生情報入力シート!$H97="限局性学習症",障害学生情報入力シート!$H97="発達障害の重複",障害学生情報入力シート!$H97="その他の発達障害")),1,0)+
IF(AND(障害学生情報入力シート!$G97="精神障害",OR(障害学生情報入力シート!$H97="統合失調症等",障害学生情報入力シート!$H97="気分障害",障害学生情報入力シート!$H97="神経症性障害等",障害学生情報入力シート!$H97="摂食障害・睡眠障害等",障害学生情報入力シート!$H97="精神障害の重複",障害学生情報入力シート!$H97="その他の精神障害")),1,0)+
IF(AND(障害学生情報入力シート!$G97="知的障害",ISBLANK(障害学生情報入力シート!$H97)),1,0)+
IF(AND(障害学生情報入力シート!$G97="重複障害",OR(障害学生情報入力シート!$H97="身体障害の重複",障害学生情報入力シート!$H97="発達障害と精神障害の重複")),1,0)+
IF(AND(障害学生情報入力シート!$G97="その他の障害",ISBLANK(障害学生情報入力シート!$H97)),1,0)
)</f>
        <v>0</v>
      </c>
    </row>
    <row r="98" spans="1:17" x14ac:dyDescent="0.4">
      <c r="A98" s="204">
        <v>70</v>
      </c>
      <c r="B98" s="6">
        <f>IF(AND(障害学生情報入力シート!$G98=$B$27,障害学生情報入力シート!$H98=$B$28,OR(障害学生情報入力シート!D98="入学者(新1年生)",障害学生情報入力シート!D98="在籍者")),1,0)</f>
        <v>0</v>
      </c>
      <c r="C98" s="6">
        <f t="shared" si="11"/>
        <v>0</v>
      </c>
      <c r="D98" s="6" t="str">
        <f t="shared" si="12"/>
        <v/>
      </c>
      <c r="E98" s="6">
        <f>IF(AND(障害学生情報入力シート!$G98=$E$27,ISBLANK(障害学生情報入力シート!$H98),OR(障害学生情報入力シート!D98="入学者(新1年生)",障害学生情報入力シート!D98="在籍者")),1,0)</f>
        <v>0</v>
      </c>
      <c r="F98" s="6">
        <f t="shared" si="13"/>
        <v>0</v>
      </c>
      <c r="G98" s="6" t="str">
        <f t="shared" si="14"/>
        <v/>
      </c>
      <c r="H98" s="7">
        <f>IF(障害学生情報入力シート!BD98="",0,IF(AND(障害学生情報入力シート!BC98=1,Q98=1,障害学生情報入力シート!D98&lt;&gt;"",障害学生情報入力シート!D98&lt;&gt;"在籍者"),1,0))</f>
        <v>0</v>
      </c>
      <c r="I98" s="7">
        <f t="shared" si="15"/>
        <v>0</v>
      </c>
      <c r="J98" s="7" t="str">
        <f t="shared" si="16"/>
        <v/>
      </c>
      <c r="K98" s="8">
        <f>IF(VALUE(障害学生情報入力シート!J98)=1,1,0)</f>
        <v>0</v>
      </c>
      <c r="L98" s="8">
        <f>IF(VALUE(障害学生情報入力シート!K98)=1,1,0)</f>
        <v>0</v>
      </c>
      <c r="M98" s="8">
        <f>SUM(障害学生情報入力シート!N98:Q98)+COUNTA(障害学生情報入力シート!R98)</f>
        <v>0</v>
      </c>
      <c r="N98" s="8">
        <f>SUM(障害学生情報入力シート!S98:V98)+COUNTA(障害学生情報入力シート!W98)</f>
        <v>0</v>
      </c>
      <c r="O98" s="8">
        <f>IF(SUM(障害学生情報入力シート!$X98:$BC98)&gt;0,1,0)</f>
        <v>0</v>
      </c>
      <c r="P98" s="8">
        <f>IF(障害学生情報入力シート!D98="入学者(新1年生)",1,0)</f>
        <v>0</v>
      </c>
      <c r="Q98" s="8">
        <f>IF(ISBLANK(障害学生情報入力シート!$G98),0,
IF(AND(障害学生情報入力シート!$G98="視覚障害",OR(障害学生情報入力シート!$H98="盲",障害学生情報入力シート!$H98="弱視",障害学生情報入力シート!$H98="その他の視覚障害")),1,0)+
IF(AND(障害学生情報入力シート!$G98="聴覚障害",OR(障害学生情報入力シート!$H98="聾",障害学生情報入力シート!$H98="難聴",障害学生情報入力シート!$H98="その他の聴覚障害")),1,0)+
IF(AND(障害学生情報入力シート!$G98="肢体不自由",OR(障害学生情報入力シート!$H98="上肢不自由",障害学生情報入力シート!$H98="下肢不自由",障害学生情報入力シート!$H98="上下肢不自由",障害学生情報入力シート!$H98="その他の肢体不自由")),1,0)+
IF(AND(障害学生情報入力シート!$G98="病弱",ISBLANK(障害学生情報入力シート!$H98)),1,0)+
IF(AND(障害学生情報入力シート!$G98="発達障害",OR(障害学生情報入力シート!$H98="自閉スペクトラム症",障害学生情報入力シート!$H98="注意欠如・多動症",障害学生情報入力シート!$H98="限局性学習症",障害学生情報入力シート!$H98="発達障害の重複",障害学生情報入力シート!$H98="その他の発達障害")),1,0)+
IF(AND(障害学生情報入力シート!$G98="精神障害",OR(障害学生情報入力シート!$H98="統合失調症等",障害学生情報入力シート!$H98="気分障害",障害学生情報入力シート!$H98="神経症性障害等",障害学生情報入力シート!$H98="摂食障害・睡眠障害等",障害学生情報入力シート!$H98="精神障害の重複",障害学生情報入力シート!$H98="その他の精神障害")),1,0)+
IF(AND(障害学生情報入力シート!$G98="知的障害",ISBLANK(障害学生情報入力シート!$H98)),1,0)+
IF(AND(障害学生情報入力シート!$G98="重複障害",OR(障害学生情報入力シート!$H98="身体障害の重複",障害学生情報入力シート!$H98="発達障害と精神障害の重複")),1,0)+
IF(AND(障害学生情報入力シート!$G98="その他の障害",ISBLANK(障害学生情報入力シート!$H98)),1,0)
)</f>
        <v>0</v>
      </c>
    </row>
    <row r="99" spans="1:17" x14ac:dyDescent="0.4">
      <c r="A99" s="204">
        <v>71</v>
      </c>
      <c r="B99" s="6">
        <f>IF(AND(障害学生情報入力シート!$G99=$B$27,障害学生情報入力シート!$H99=$B$28,OR(障害学生情報入力シート!D99="入学者(新1年生)",障害学生情報入力シート!D99="在籍者")),1,0)</f>
        <v>0</v>
      </c>
      <c r="C99" s="6">
        <f t="shared" si="11"/>
        <v>0</v>
      </c>
      <c r="D99" s="6" t="str">
        <f t="shared" si="12"/>
        <v/>
      </c>
      <c r="E99" s="6">
        <f>IF(AND(障害学生情報入力シート!$G99=$E$27,ISBLANK(障害学生情報入力シート!$H99),OR(障害学生情報入力シート!D99="入学者(新1年生)",障害学生情報入力シート!D99="在籍者")),1,0)</f>
        <v>0</v>
      </c>
      <c r="F99" s="6">
        <f t="shared" si="13"/>
        <v>0</v>
      </c>
      <c r="G99" s="6" t="str">
        <f t="shared" si="14"/>
        <v/>
      </c>
      <c r="H99" s="7">
        <f>IF(障害学生情報入力シート!BD99="",0,IF(AND(障害学生情報入力シート!BC99=1,Q99=1,障害学生情報入力シート!D99&lt;&gt;"",障害学生情報入力シート!D99&lt;&gt;"在籍者"),1,0))</f>
        <v>0</v>
      </c>
      <c r="I99" s="7">
        <f t="shared" si="15"/>
        <v>0</v>
      </c>
      <c r="J99" s="7" t="str">
        <f t="shared" si="16"/>
        <v/>
      </c>
      <c r="K99" s="8">
        <f>IF(VALUE(障害学生情報入力シート!J99)=1,1,0)</f>
        <v>0</v>
      </c>
      <c r="L99" s="8">
        <f>IF(VALUE(障害学生情報入力シート!K99)=1,1,0)</f>
        <v>0</v>
      </c>
      <c r="M99" s="8">
        <f>SUM(障害学生情報入力シート!N99:Q99)+COUNTA(障害学生情報入力シート!R99)</f>
        <v>0</v>
      </c>
      <c r="N99" s="8">
        <f>SUM(障害学生情報入力シート!S99:V99)+COUNTA(障害学生情報入力シート!W99)</f>
        <v>0</v>
      </c>
      <c r="O99" s="8">
        <f>IF(SUM(障害学生情報入力シート!$X99:$BC99)&gt;0,1,0)</f>
        <v>0</v>
      </c>
      <c r="P99" s="8">
        <f>IF(障害学生情報入力シート!D99="入学者(新1年生)",1,0)</f>
        <v>0</v>
      </c>
      <c r="Q99" s="8">
        <f>IF(ISBLANK(障害学生情報入力シート!$G99),0,
IF(AND(障害学生情報入力シート!$G99="視覚障害",OR(障害学生情報入力シート!$H99="盲",障害学生情報入力シート!$H99="弱視",障害学生情報入力シート!$H99="その他の視覚障害")),1,0)+
IF(AND(障害学生情報入力シート!$G99="聴覚障害",OR(障害学生情報入力シート!$H99="聾",障害学生情報入力シート!$H99="難聴",障害学生情報入力シート!$H99="その他の聴覚障害")),1,0)+
IF(AND(障害学生情報入力シート!$G99="肢体不自由",OR(障害学生情報入力シート!$H99="上肢不自由",障害学生情報入力シート!$H99="下肢不自由",障害学生情報入力シート!$H99="上下肢不自由",障害学生情報入力シート!$H99="その他の肢体不自由")),1,0)+
IF(AND(障害学生情報入力シート!$G99="病弱",ISBLANK(障害学生情報入力シート!$H99)),1,0)+
IF(AND(障害学生情報入力シート!$G99="発達障害",OR(障害学生情報入力シート!$H99="自閉スペクトラム症",障害学生情報入力シート!$H99="注意欠如・多動症",障害学生情報入力シート!$H99="限局性学習症",障害学生情報入力シート!$H99="発達障害の重複",障害学生情報入力シート!$H99="その他の発達障害")),1,0)+
IF(AND(障害学生情報入力シート!$G99="精神障害",OR(障害学生情報入力シート!$H99="統合失調症等",障害学生情報入力シート!$H99="気分障害",障害学生情報入力シート!$H99="神経症性障害等",障害学生情報入力シート!$H99="摂食障害・睡眠障害等",障害学生情報入力シート!$H99="精神障害の重複",障害学生情報入力シート!$H99="その他の精神障害")),1,0)+
IF(AND(障害学生情報入力シート!$G99="知的障害",ISBLANK(障害学生情報入力シート!$H99)),1,0)+
IF(AND(障害学生情報入力シート!$G99="重複障害",OR(障害学生情報入力シート!$H99="身体障害の重複",障害学生情報入力シート!$H99="発達障害と精神障害の重複")),1,0)+
IF(AND(障害学生情報入力シート!$G99="その他の障害",ISBLANK(障害学生情報入力シート!$H99)),1,0)
)</f>
        <v>0</v>
      </c>
    </row>
    <row r="100" spans="1:17" x14ac:dyDescent="0.4">
      <c r="A100" s="204">
        <v>72</v>
      </c>
      <c r="B100" s="6">
        <f>IF(AND(障害学生情報入力シート!$G100=$B$27,障害学生情報入力シート!$H100=$B$28,OR(障害学生情報入力シート!D100="入学者(新1年生)",障害学生情報入力シート!D100="在籍者")),1,0)</f>
        <v>0</v>
      </c>
      <c r="C100" s="6">
        <f t="shared" si="11"/>
        <v>0</v>
      </c>
      <c r="D100" s="6" t="str">
        <f t="shared" si="12"/>
        <v/>
      </c>
      <c r="E100" s="6">
        <f>IF(AND(障害学生情報入力シート!$G100=$E$27,ISBLANK(障害学生情報入力シート!$H100),OR(障害学生情報入力シート!D100="入学者(新1年生)",障害学生情報入力シート!D100="在籍者")),1,0)</f>
        <v>0</v>
      </c>
      <c r="F100" s="6">
        <f t="shared" si="13"/>
        <v>0</v>
      </c>
      <c r="G100" s="6" t="str">
        <f t="shared" si="14"/>
        <v/>
      </c>
      <c r="H100" s="7">
        <f>IF(障害学生情報入力シート!BD100="",0,IF(AND(障害学生情報入力シート!BC100=1,Q100=1,障害学生情報入力シート!D100&lt;&gt;"",障害学生情報入力シート!D100&lt;&gt;"在籍者"),1,0))</f>
        <v>0</v>
      </c>
      <c r="I100" s="7">
        <f t="shared" si="15"/>
        <v>0</v>
      </c>
      <c r="J100" s="7" t="str">
        <f t="shared" si="16"/>
        <v/>
      </c>
      <c r="K100" s="8">
        <f>IF(VALUE(障害学生情報入力シート!J100)=1,1,0)</f>
        <v>0</v>
      </c>
      <c r="L100" s="8">
        <f>IF(VALUE(障害学生情報入力シート!K100)=1,1,0)</f>
        <v>0</v>
      </c>
      <c r="M100" s="8">
        <f>SUM(障害学生情報入力シート!N100:Q100)+COUNTA(障害学生情報入力シート!R100)</f>
        <v>0</v>
      </c>
      <c r="N100" s="8">
        <f>SUM(障害学生情報入力シート!S100:V100)+COUNTA(障害学生情報入力シート!W100)</f>
        <v>0</v>
      </c>
      <c r="O100" s="8">
        <f>IF(SUM(障害学生情報入力シート!$X100:$BC100)&gt;0,1,0)</f>
        <v>0</v>
      </c>
      <c r="P100" s="8">
        <f>IF(障害学生情報入力シート!D100="入学者(新1年生)",1,0)</f>
        <v>0</v>
      </c>
      <c r="Q100" s="8">
        <f>IF(ISBLANK(障害学生情報入力シート!$G100),0,
IF(AND(障害学生情報入力シート!$G100="視覚障害",OR(障害学生情報入力シート!$H100="盲",障害学生情報入力シート!$H100="弱視",障害学生情報入力シート!$H100="その他の視覚障害")),1,0)+
IF(AND(障害学生情報入力シート!$G100="聴覚障害",OR(障害学生情報入力シート!$H100="聾",障害学生情報入力シート!$H100="難聴",障害学生情報入力シート!$H100="その他の聴覚障害")),1,0)+
IF(AND(障害学生情報入力シート!$G100="肢体不自由",OR(障害学生情報入力シート!$H100="上肢不自由",障害学生情報入力シート!$H100="下肢不自由",障害学生情報入力シート!$H100="上下肢不自由",障害学生情報入力シート!$H100="その他の肢体不自由")),1,0)+
IF(AND(障害学生情報入力シート!$G100="病弱",ISBLANK(障害学生情報入力シート!$H100)),1,0)+
IF(AND(障害学生情報入力シート!$G100="発達障害",OR(障害学生情報入力シート!$H100="自閉スペクトラム症",障害学生情報入力シート!$H100="注意欠如・多動症",障害学生情報入力シート!$H100="限局性学習症",障害学生情報入力シート!$H100="発達障害の重複",障害学生情報入力シート!$H100="その他の発達障害")),1,0)+
IF(AND(障害学生情報入力シート!$G100="精神障害",OR(障害学生情報入力シート!$H100="統合失調症等",障害学生情報入力シート!$H100="気分障害",障害学生情報入力シート!$H100="神経症性障害等",障害学生情報入力シート!$H100="摂食障害・睡眠障害等",障害学生情報入力シート!$H100="精神障害の重複",障害学生情報入力シート!$H100="その他の精神障害")),1,0)+
IF(AND(障害学生情報入力シート!$G100="知的障害",ISBLANK(障害学生情報入力シート!$H100)),1,0)+
IF(AND(障害学生情報入力シート!$G100="重複障害",OR(障害学生情報入力シート!$H100="身体障害の重複",障害学生情報入力シート!$H100="発達障害と精神障害の重複")),1,0)+
IF(AND(障害学生情報入力シート!$G100="その他の障害",ISBLANK(障害学生情報入力シート!$H100)),1,0)
)</f>
        <v>0</v>
      </c>
    </row>
    <row r="101" spans="1:17" x14ac:dyDescent="0.4">
      <c r="A101" s="204">
        <v>73</v>
      </c>
      <c r="B101" s="6">
        <f>IF(AND(障害学生情報入力シート!$G101=$B$27,障害学生情報入力シート!$H101=$B$28,OR(障害学生情報入力シート!D101="入学者(新1年生)",障害学生情報入力シート!D101="在籍者")),1,0)</f>
        <v>0</v>
      </c>
      <c r="C101" s="6">
        <f t="shared" si="11"/>
        <v>0</v>
      </c>
      <c r="D101" s="6" t="str">
        <f t="shared" si="12"/>
        <v/>
      </c>
      <c r="E101" s="6">
        <f>IF(AND(障害学生情報入力シート!$G101=$E$27,ISBLANK(障害学生情報入力シート!$H101),OR(障害学生情報入力シート!D101="入学者(新1年生)",障害学生情報入力シート!D101="在籍者")),1,0)</f>
        <v>0</v>
      </c>
      <c r="F101" s="6">
        <f t="shared" si="13"/>
        <v>0</v>
      </c>
      <c r="G101" s="6" t="str">
        <f t="shared" si="14"/>
        <v/>
      </c>
      <c r="H101" s="7">
        <f>IF(障害学生情報入力シート!BD101="",0,IF(AND(障害学生情報入力シート!BC101=1,Q101=1,障害学生情報入力シート!D101&lt;&gt;"",障害学生情報入力シート!D101&lt;&gt;"在籍者"),1,0))</f>
        <v>0</v>
      </c>
      <c r="I101" s="7">
        <f t="shared" si="15"/>
        <v>0</v>
      </c>
      <c r="J101" s="7" t="str">
        <f t="shared" si="16"/>
        <v/>
      </c>
      <c r="K101" s="8">
        <f>IF(VALUE(障害学生情報入力シート!J101)=1,1,0)</f>
        <v>0</v>
      </c>
      <c r="L101" s="8">
        <f>IF(VALUE(障害学生情報入力シート!K101)=1,1,0)</f>
        <v>0</v>
      </c>
      <c r="M101" s="8">
        <f>SUM(障害学生情報入力シート!N101:Q101)+COUNTA(障害学生情報入力シート!R101)</f>
        <v>0</v>
      </c>
      <c r="N101" s="8">
        <f>SUM(障害学生情報入力シート!S101:V101)+COUNTA(障害学生情報入力シート!W101)</f>
        <v>0</v>
      </c>
      <c r="O101" s="8">
        <f>IF(SUM(障害学生情報入力シート!$X101:$BC101)&gt;0,1,0)</f>
        <v>0</v>
      </c>
      <c r="P101" s="8">
        <f>IF(障害学生情報入力シート!D101="入学者(新1年生)",1,0)</f>
        <v>0</v>
      </c>
      <c r="Q101" s="8">
        <f>IF(ISBLANK(障害学生情報入力シート!$G101),0,
IF(AND(障害学生情報入力シート!$G101="視覚障害",OR(障害学生情報入力シート!$H101="盲",障害学生情報入力シート!$H101="弱視",障害学生情報入力シート!$H101="その他の視覚障害")),1,0)+
IF(AND(障害学生情報入力シート!$G101="聴覚障害",OR(障害学生情報入力シート!$H101="聾",障害学生情報入力シート!$H101="難聴",障害学生情報入力シート!$H101="その他の聴覚障害")),1,0)+
IF(AND(障害学生情報入力シート!$G101="肢体不自由",OR(障害学生情報入力シート!$H101="上肢不自由",障害学生情報入力シート!$H101="下肢不自由",障害学生情報入力シート!$H101="上下肢不自由",障害学生情報入力シート!$H101="その他の肢体不自由")),1,0)+
IF(AND(障害学生情報入力シート!$G101="病弱",ISBLANK(障害学生情報入力シート!$H101)),1,0)+
IF(AND(障害学生情報入力シート!$G101="発達障害",OR(障害学生情報入力シート!$H101="自閉スペクトラム症",障害学生情報入力シート!$H101="注意欠如・多動症",障害学生情報入力シート!$H101="限局性学習症",障害学生情報入力シート!$H101="発達障害の重複",障害学生情報入力シート!$H101="その他の発達障害")),1,0)+
IF(AND(障害学生情報入力シート!$G101="精神障害",OR(障害学生情報入力シート!$H101="統合失調症等",障害学生情報入力シート!$H101="気分障害",障害学生情報入力シート!$H101="神経症性障害等",障害学生情報入力シート!$H101="摂食障害・睡眠障害等",障害学生情報入力シート!$H101="精神障害の重複",障害学生情報入力シート!$H101="その他の精神障害")),1,0)+
IF(AND(障害学生情報入力シート!$G101="知的障害",ISBLANK(障害学生情報入力シート!$H101)),1,0)+
IF(AND(障害学生情報入力シート!$G101="重複障害",OR(障害学生情報入力シート!$H101="身体障害の重複",障害学生情報入力シート!$H101="発達障害と精神障害の重複")),1,0)+
IF(AND(障害学生情報入力シート!$G101="その他の障害",ISBLANK(障害学生情報入力シート!$H101)),1,0)
)</f>
        <v>0</v>
      </c>
    </row>
    <row r="102" spans="1:17" x14ac:dyDescent="0.4">
      <c r="A102" s="204">
        <v>74</v>
      </c>
      <c r="B102" s="6">
        <f>IF(AND(障害学生情報入力シート!$G102=$B$27,障害学生情報入力シート!$H102=$B$28,OR(障害学生情報入力シート!D102="入学者(新1年生)",障害学生情報入力シート!D102="在籍者")),1,0)</f>
        <v>0</v>
      </c>
      <c r="C102" s="6">
        <f t="shared" si="11"/>
        <v>0</v>
      </c>
      <c r="D102" s="6" t="str">
        <f t="shared" si="12"/>
        <v/>
      </c>
      <c r="E102" s="6">
        <f>IF(AND(障害学生情報入力シート!$G102=$E$27,ISBLANK(障害学生情報入力シート!$H102),OR(障害学生情報入力シート!D102="入学者(新1年生)",障害学生情報入力シート!D102="在籍者")),1,0)</f>
        <v>0</v>
      </c>
      <c r="F102" s="6">
        <f t="shared" si="13"/>
        <v>0</v>
      </c>
      <c r="G102" s="6" t="str">
        <f t="shared" si="14"/>
        <v/>
      </c>
      <c r="H102" s="7">
        <f>IF(障害学生情報入力シート!BD102="",0,IF(AND(障害学生情報入力シート!BC102=1,Q102=1,障害学生情報入力シート!D102&lt;&gt;"",障害学生情報入力シート!D102&lt;&gt;"在籍者"),1,0))</f>
        <v>0</v>
      </c>
      <c r="I102" s="7">
        <f t="shared" si="15"/>
        <v>0</v>
      </c>
      <c r="J102" s="7" t="str">
        <f t="shared" si="16"/>
        <v/>
      </c>
      <c r="K102" s="8">
        <f>IF(VALUE(障害学生情報入力シート!J102)=1,1,0)</f>
        <v>0</v>
      </c>
      <c r="L102" s="8">
        <f>IF(VALUE(障害学生情報入力シート!K102)=1,1,0)</f>
        <v>0</v>
      </c>
      <c r="M102" s="8">
        <f>SUM(障害学生情報入力シート!N102:Q102)+COUNTA(障害学生情報入力シート!R102)</f>
        <v>0</v>
      </c>
      <c r="N102" s="8">
        <f>SUM(障害学生情報入力シート!S102:V102)+COUNTA(障害学生情報入力シート!W102)</f>
        <v>0</v>
      </c>
      <c r="O102" s="8">
        <f>IF(SUM(障害学生情報入力シート!$X102:$BC102)&gt;0,1,0)</f>
        <v>0</v>
      </c>
      <c r="P102" s="8">
        <f>IF(障害学生情報入力シート!D102="入学者(新1年生)",1,0)</f>
        <v>0</v>
      </c>
      <c r="Q102" s="8">
        <f>IF(ISBLANK(障害学生情報入力シート!$G102),0,
IF(AND(障害学生情報入力シート!$G102="視覚障害",OR(障害学生情報入力シート!$H102="盲",障害学生情報入力シート!$H102="弱視",障害学生情報入力シート!$H102="その他の視覚障害")),1,0)+
IF(AND(障害学生情報入力シート!$G102="聴覚障害",OR(障害学生情報入力シート!$H102="聾",障害学生情報入力シート!$H102="難聴",障害学生情報入力シート!$H102="その他の聴覚障害")),1,0)+
IF(AND(障害学生情報入力シート!$G102="肢体不自由",OR(障害学生情報入力シート!$H102="上肢不自由",障害学生情報入力シート!$H102="下肢不自由",障害学生情報入力シート!$H102="上下肢不自由",障害学生情報入力シート!$H102="その他の肢体不自由")),1,0)+
IF(AND(障害学生情報入力シート!$G102="病弱",ISBLANK(障害学生情報入力シート!$H102)),1,0)+
IF(AND(障害学生情報入力シート!$G102="発達障害",OR(障害学生情報入力シート!$H102="自閉スペクトラム症",障害学生情報入力シート!$H102="注意欠如・多動症",障害学生情報入力シート!$H102="限局性学習症",障害学生情報入力シート!$H102="発達障害の重複",障害学生情報入力シート!$H102="その他の発達障害")),1,0)+
IF(AND(障害学生情報入力シート!$G102="精神障害",OR(障害学生情報入力シート!$H102="統合失調症等",障害学生情報入力シート!$H102="気分障害",障害学生情報入力シート!$H102="神経症性障害等",障害学生情報入力シート!$H102="摂食障害・睡眠障害等",障害学生情報入力シート!$H102="精神障害の重複",障害学生情報入力シート!$H102="その他の精神障害")),1,0)+
IF(AND(障害学生情報入力シート!$G102="知的障害",ISBLANK(障害学生情報入力シート!$H102)),1,0)+
IF(AND(障害学生情報入力シート!$G102="重複障害",OR(障害学生情報入力シート!$H102="身体障害の重複",障害学生情報入力シート!$H102="発達障害と精神障害の重複")),1,0)+
IF(AND(障害学生情報入力シート!$G102="その他の障害",ISBLANK(障害学生情報入力シート!$H102)),1,0)
)</f>
        <v>0</v>
      </c>
    </row>
    <row r="103" spans="1:17" x14ac:dyDescent="0.4">
      <c r="A103" s="204">
        <v>75</v>
      </c>
      <c r="B103" s="6">
        <f>IF(AND(障害学生情報入力シート!$G103=$B$27,障害学生情報入力シート!$H103=$B$28,OR(障害学生情報入力シート!D103="入学者(新1年生)",障害学生情報入力シート!D103="在籍者")),1,0)</f>
        <v>0</v>
      </c>
      <c r="C103" s="6">
        <f t="shared" si="11"/>
        <v>0</v>
      </c>
      <c r="D103" s="6" t="str">
        <f t="shared" si="12"/>
        <v/>
      </c>
      <c r="E103" s="6">
        <f>IF(AND(障害学生情報入力シート!$G103=$E$27,ISBLANK(障害学生情報入力シート!$H103),OR(障害学生情報入力シート!D103="入学者(新1年生)",障害学生情報入力シート!D103="在籍者")),1,0)</f>
        <v>0</v>
      </c>
      <c r="F103" s="6">
        <f t="shared" si="13"/>
        <v>0</v>
      </c>
      <c r="G103" s="6" t="str">
        <f t="shared" si="14"/>
        <v/>
      </c>
      <c r="H103" s="7">
        <f>IF(障害学生情報入力シート!BD103="",0,IF(AND(障害学生情報入力シート!BC103=1,Q103=1,障害学生情報入力シート!D103&lt;&gt;"",障害学生情報入力シート!D103&lt;&gt;"在籍者"),1,0))</f>
        <v>0</v>
      </c>
      <c r="I103" s="7">
        <f t="shared" si="15"/>
        <v>0</v>
      </c>
      <c r="J103" s="7" t="str">
        <f t="shared" si="16"/>
        <v/>
      </c>
      <c r="K103" s="8">
        <f>IF(VALUE(障害学生情報入力シート!J103)=1,1,0)</f>
        <v>0</v>
      </c>
      <c r="L103" s="8">
        <f>IF(VALUE(障害学生情報入力シート!K103)=1,1,0)</f>
        <v>0</v>
      </c>
      <c r="M103" s="8">
        <f>SUM(障害学生情報入力シート!N103:Q103)+COUNTA(障害学生情報入力シート!R103)</f>
        <v>0</v>
      </c>
      <c r="N103" s="8">
        <f>SUM(障害学生情報入力シート!S103:V103)+COUNTA(障害学生情報入力シート!W103)</f>
        <v>0</v>
      </c>
      <c r="O103" s="8">
        <f>IF(SUM(障害学生情報入力シート!$X103:$BC103)&gt;0,1,0)</f>
        <v>0</v>
      </c>
      <c r="P103" s="8">
        <f>IF(障害学生情報入力シート!D103="入学者(新1年生)",1,0)</f>
        <v>0</v>
      </c>
      <c r="Q103" s="8">
        <f>IF(ISBLANK(障害学生情報入力シート!$G103),0,
IF(AND(障害学生情報入力シート!$G103="視覚障害",OR(障害学生情報入力シート!$H103="盲",障害学生情報入力シート!$H103="弱視",障害学生情報入力シート!$H103="その他の視覚障害")),1,0)+
IF(AND(障害学生情報入力シート!$G103="聴覚障害",OR(障害学生情報入力シート!$H103="聾",障害学生情報入力シート!$H103="難聴",障害学生情報入力シート!$H103="その他の聴覚障害")),1,0)+
IF(AND(障害学生情報入力シート!$G103="肢体不自由",OR(障害学生情報入力シート!$H103="上肢不自由",障害学生情報入力シート!$H103="下肢不自由",障害学生情報入力シート!$H103="上下肢不自由",障害学生情報入力シート!$H103="その他の肢体不自由")),1,0)+
IF(AND(障害学生情報入力シート!$G103="病弱",ISBLANK(障害学生情報入力シート!$H103)),1,0)+
IF(AND(障害学生情報入力シート!$G103="発達障害",OR(障害学生情報入力シート!$H103="自閉スペクトラム症",障害学生情報入力シート!$H103="注意欠如・多動症",障害学生情報入力シート!$H103="限局性学習症",障害学生情報入力シート!$H103="発達障害の重複",障害学生情報入力シート!$H103="その他の発達障害")),1,0)+
IF(AND(障害学生情報入力シート!$G103="精神障害",OR(障害学生情報入力シート!$H103="統合失調症等",障害学生情報入力シート!$H103="気分障害",障害学生情報入力シート!$H103="神経症性障害等",障害学生情報入力シート!$H103="摂食障害・睡眠障害等",障害学生情報入力シート!$H103="精神障害の重複",障害学生情報入力シート!$H103="その他の精神障害")),1,0)+
IF(AND(障害学生情報入力シート!$G103="知的障害",ISBLANK(障害学生情報入力シート!$H103)),1,0)+
IF(AND(障害学生情報入力シート!$G103="重複障害",OR(障害学生情報入力シート!$H103="身体障害の重複",障害学生情報入力シート!$H103="発達障害と精神障害の重複")),1,0)+
IF(AND(障害学生情報入力シート!$G103="その他の障害",ISBLANK(障害学生情報入力シート!$H103)),1,0)
)</f>
        <v>0</v>
      </c>
    </row>
    <row r="104" spans="1:17" x14ac:dyDescent="0.4">
      <c r="A104" s="204">
        <v>76</v>
      </c>
      <c r="B104" s="6">
        <f>IF(AND(障害学生情報入力シート!$G104=$B$27,障害学生情報入力シート!$H104=$B$28,OR(障害学生情報入力シート!D104="入学者(新1年生)",障害学生情報入力シート!D104="在籍者")),1,0)</f>
        <v>0</v>
      </c>
      <c r="C104" s="6">
        <f t="shared" si="11"/>
        <v>0</v>
      </c>
      <c r="D104" s="6" t="str">
        <f t="shared" si="12"/>
        <v/>
      </c>
      <c r="E104" s="6">
        <f>IF(AND(障害学生情報入力シート!$G104=$E$27,ISBLANK(障害学生情報入力シート!$H104),OR(障害学生情報入力シート!D104="入学者(新1年生)",障害学生情報入力シート!D104="在籍者")),1,0)</f>
        <v>0</v>
      </c>
      <c r="F104" s="6">
        <f t="shared" si="13"/>
        <v>0</v>
      </c>
      <c r="G104" s="6" t="str">
        <f t="shared" si="14"/>
        <v/>
      </c>
      <c r="H104" s="7">
        <f>IF(障害学生情報入力シート!BD104="",0,IF(AND(障害学生情報入力シート!BC104=1,Q104=1,障害学生情報入力シート!D104&lt;&gt;"",障害学生情報入力シート!D104&lt;&gt;"在籍者"),1,0))</f>
        <v>0</v>
      </c>
      <c r="I104" s="7">
        <f t="shared" si="15"/>
        <v>0</v>
      </c>
      <c r="J104" s="7" t="str">
        <f t="shared" si="16"/>
        <v/>
      </c>
      <c r="K104" s="8">
        <f>IF(VALUE(障害学生情報入力シート!J104)=1,1,0)</f>
        <v>0</v>
      </c>
      <c r="L104" s="8">
        <f>IF(VALUE(障害学生情報入力シート!K104)=1,1,0)</f>
        <v>0</v>
      </c>
      <c r="M104" s="8">
        <f>SUM(障害学生情報入力シート!N104:Q104)+COUNTA(障害学生情報入力シート!R104)</f>
        <v>0</v>
      </c>
      <c r="N104" s="8">
        <f>SUM(障害学生情報入力シート!S104:V104)+COUNTA(障害学生情報入力シート!W104)</f>
        <v>0</v>
      </c>
      <c r="O104" s="8">
        <f>IF(SUM(障害学生情報入力シート!$X104:$BC104)&gt;0,1,0)</f>
        <v>0</v>
      </c>
      <c r="P104" s="8">
        <f>IF(障害学生情報入力シート!D104="入学者(新1年生)",1,0)</f>
        <v>0</v>
      </c>
      <c r="Q104" s="8">
        <f>IF(ISBLANK(障害学生情報入力シート!$G104),0,
IF(AND(障害学生情報入力シート!$G104="視覚障害",OR(障害学生情報入力シート!$H104="盲",障害学生情報入力シート!$H104="弱視",障害学生情報入力シート!$H104="その他の視覚障害")),1,0)+
IF(AND(障害学生情報入力シート!$G104="聴覚障害",OR(障害学生情報入力シート!$H104="聾",障害学生情報入力シート!$H104="難聴",障害学生情報入力シート!$H104="その他の聴覚障害")),1,0)+
IF(AND(障害学生情報入力シート!$G104="肢体不自由",OR(障害学生情報入力シート!$H104="上肢不自由",障害学生情報入力シート!$H104="下肢不自由",障害学生情報入力シート!$H104="上下肢不自由",障害学生情報入力シート!$H104="その他の肢体不自由")),1,0)+
IF(AND(障害学生情報入力シート!$G104="病弱",ISBLANK(障害学生情報入力シート!$H104)),1,0)+
IF(AND(障害学生情報入力シート!$G104="発達障害",OR(障害学生情報入力シート!$H104="自閉スペクトラム症",障害学生情報入力シート!$H104="注意欠如・多動症",障害学生情報入力シート!$H104="限局性学習症",障害学生情報入力シート!$H104="発達障害の重複",障害学生情報入力シート!$H104="その他の発達障害")),1,0)+
IF(AND(障害学生情報入力シート!$G104="精神障害",OR(障害学生情報入力シート!$H104="統合失調症等",障害学生情報入力シート!$H104="気分障害",障害学生情報入力シート!$H104="神経症性障害等",障害学生情報入力シート!$H104="摂食障害・睡眠障害等",障害学生情報入力シート!$H104="精神障害の重複",障害学生情報入力シート!$H104="その他の精神障害")),1,0)+
IF(AND(障害学生情報入力シート!$G104="知的障害",ISBLANK(障害学生情報入力シート!$H104)),1,0)+
IF(AND(障害学生情報入力シート!$G104="重複障害",OR(障害学生情報入力シート!$H104="身体障害の重複",障害学生情報入力シート!$H104="発達障害と精神障害の重複")),1,0)+
IF(AND(障害学生情報入力シート!$G104="その他の障害",ISBLANK(障害学生情報入力シート!$H104)),1,0)
)</f>
        <v>0</v>
      </c>
    </row>
    <row r="105" spans="1:17" x14ac:dyDescent="0.4">
      <c r="A105" s="204">
        <v>77</v>
      </c>
      <c r="B105" s="6">
        <f>IF(AND(障害学生情報入力シート!$G105=$B$27,障害学生情報入力シート!$H105=$B$28,OR(障害学生情報入力シート!D105="入学者(新1年生)",障害学生情報入力シート!D105="在籍者")),1,0)</f>
        <v>0</v>
      </c>
      <c r="C105" s="6">
        <f t="shared" si="11"/>
        <v>0</v>
      </c>
      <c r="D105" s="6" t="str">
        <f t="shared" si="12"/>
        <v/>
      </c>
      <c r="E105" s="6">
        <f>IF(AND(障害学生情報入力シート!$G105=$E$27,ISBLANK(障害学生情報入力シート!$H105),OR(障害学生情報入力シート!D105="入学者(新1年生)",障害学生情報入力シート!D105="在籍者")),1,0)</f>
        <v>0</v>
      </c>
      <c r="F105" s="6">
        <f t="shared" si="13"/>
        <v>0</v>
      </c>
      <c r="G105" s="6" t="str">
        <f t="shared" si="14"/>
        <v/>
      </c>
      <c r="H105" s="7">
        <f>IF(障害学生情報入力シート!BD105="",0,IF(AND(障害学生情報入力シート!BC105=1,Q105=1,障害学生情報入力シート!D105&lt;&gt;"",障害学生情報入力シート!D105&lt;&gt;"在籍者"),1,0))</f>
        <v>0</v>
      </c>
      <c r="I105" s="7">
        <f t="shared" si="15"/>
        <v>0</v>
      </c>
      <c r="J105" s="7" t="str">
        <f t="shared" si="16"/>
        <v/>
      </c>
      <c r="K105" s="8">
        <f>IF(VALUE(障害学生情報入力シート!J105)=1,1,0)</f>
        <v>0</v>
      </c>
      <c r="L105" s="8">
        <f>IF(VALUE(障害学生情報入力シート!K105)=1,1,0)</f>
        <v>0</v>
      </c>
      <c r="M105" s="8">
        <f>SUM(障害学生情報入力シート!N105:Q105)+COUNTA(障害学生情報入力シート!R105)</f>
        <v>0</v>
      </c>
      <c r="N105" s="8">
        <f>SUM(障害学生情報入力シート!S105:V105)+COUNTA(障害学生情報入力シート!W105)</f>
        <v>0</v>
      </c>
      <c r="O105" s="8">
        <f>IF(SUM(障害学生情報入力シート!$X105:$BC105)&gt;0,1,0)</f>
        <v>0</v>
      </c>
      <c r="P105" s="8">
        <f>IF(障害学生情報入力シート!D105="入学者(新1年生)",1,0)</f>
        <v>0</v>
      </c>
      <c r="Q105" s="8">
        <f>IF(ISBLANK(障害学生情報入力シート!$G105),0,
IF(AND(障害学生情報入力シート!$G105="視覚障害",OR(障害学生情報入力シート!$H105="盲",障害学生情報入力シート!$H105="弱視",障害学生情報入力シート!$H105="その他の視覚障害")),1,0)+
IF(AND(障害学生情報入力シート!$G105="聴覚障害",OR(障害学生情報入力シート!$H105="聾",障害学生情報入力シート!$H105="難聴",障害学生情報入力シート!$H105="その他の聴覚障害")),1,0)+
IF(AND(障害学生情報入力シート!$G105="肢体不自由",OR(障害学生情報入力シート!$H105="上肢不自由",障害学生情報入力シート!$H105="下肢不自由",障害学生情報入力シート!$H105="上下肢不自由",障害学生情報入力シート!$H105="その他の肢体不自由")),1,0)+
IF(AND(障害学生情報入力シート!$G105="病弱",ISBLANK(障害学生情報入力シート!$H105)),1,0)+
IF(AND(障害学生情報入力シート!$G105="発達障害",OR(障害学生情報入力シート!$H105="自閉スペクトラム症",障害学生情報入力シート!$H105="注意欠如・多動症",障害学生情報入力シート!$H105="限局性学習症",障害学生情報入力シート!$H105="発達障害の重複",障害学生情報入力シート!$H105="その他の発達障害")),1,0)+
IF(AND(障害学生情報入力シート!$G105="精神障害",OR(障害学生情報入力シート!$H105="統合失調症等",障害学生情報入力シート!$H105="気分障害",障害学生情報入力シート!$H105="神経症性障害等",障害学生情報入力シート!$H105="摂食障害・睡眠障害等",障害学生情報入力シート!$H105="精神障害の重複",障害学生情報入力シート!$H105="その他の精神障害")),1,0)+
IF(AND(障害学生情報入力シート!$G105="知的障害",ISBLANK(障害学生情報入力シート!$H105)),1,0)+
IF(AND(障害学生情報入力シート!$G105="重複障害",OR(障害学生情報入力シート!$H105="身体障害の重複",障害学生情報入力シート!$H105="発達障害と精神障害の重複")),1,0)+
IF(AND(障害学生情報入力シート!$G105="その他の障害",ISBLANK(障害学生情報入力シート!$H105)),1,0)
)</f>
        <v>0</v>
      </c>
    </row>
    <row r="106" spans="1:17" x14ac:dyDescent="0.4">
      <c r="A106" s="204">
        <v>78</v>
      </c>
      <c r="B106" s="6">
        <f>IF(AND(障害学生情報入力シート!$G106=$B$27,障害学生情報入力シート!$H106=$B$28,OR(障害学生情報入力シート!D106="入学者(新1年生)",障害学生情報入力シート!D106="在籍者")),1,0)</f>
        <v>0</v>
      </c>
      <c r="C106" s="6">
        <f t="shared" si="11"/>
        <v>0</v>
      </c>
      <c r="D106" s="6" t="str">
        <f t="shared" si="12"/>
        <v/>
      </c>
      <c r="E106" s="6">
        <f>IF(AND(障害学生情報入力シート!$G106=$E$27,ISBLANK(障害学生情報入力シート!$H106),OR(障害学生情報入力シート!D106="入学者(新1年生)",障害学生情報入力シート!D106="在籍者")),1,0)</f>
        <v>0</v>
      </c>
      <c r="F106" s="6">
        <f t="shared" si="13"/>
        <v>0</v>
      </c>
      <c r="G106" s="6" t="str">
        <f t="shared" si="14"/>
        <v/>
      </c>
      <c r="H106" s="7">
        <f>IF(障害学生情報入力シート!BD106="",0,IF(AND(障害学生情報入力シート!BC106=1,Q106=1,障害学生情報入力シート!D106&lt;&gt;"",障害学生情報入力シート!D106&lt;&gt;"在籍者"),1,0))</f>
        <v>0</v>
      </c>
      <c r="I106" s="7">
        <f t="shared" si="15"/>
        <v>0</v>
      </c>
      <c r="J106" s="7" t="str">
        <f t="shared" si="16"/>
        <v/>
      </c>
      <c r="K106" s="8">
        <f>IF(VALUE(障害学生情報入力シート!J106)=1,1,0)</f>
        <v>0</v>
      </c>
      <c r="L106" s="8">
        <f>IF(VALUE(障害学生情報入力シート!K106)=1,1,0)</f>
        <v>0</v>
      </c>
      <c r="M106" s="8">
        <f>SUM(障害学生情報入力シート!N106:Q106)+COUNTA(障害学生情報入力シート!R106)</f>
        <v>0</v>
      </c>
      <c r="N106" s="8">
        <f>SUM(障害学生情報入力シート!S106:V106)+COUNTA(障害学生情報入力シート!W106)</f>
        <v>0</v>
      </c>
      <c r="O106" s="8">
        <f>IF(SUM(障害学生情報入力シート!$X106:$BC106)&gt;0,1,0)</f>
        <v>0</v>
      </c>
      <c r="P106" s="8">
        <f>IF(障害学生情報入力シート!D106="入学者(新1年生)",1,0)</f>
        <v>0</v>
      </c>
      <c r="Q106" s="8">
        <f>IF(ISBLANK(障害学生情報入力シート!$G106),0,
IF(AND(障害学生情報入力シート!$G106="視覚障害",OR(障害学生情報入力シート!$H106="盲",障害学生情報入力シート!$H106="弱視",障害学生情報入力シート!$H106="その他の視覚障害")),1,0)+
IF(AND(障害学生情報入力シート!$G106="聴覚障害",OR(障害学生情報入力シート!$H106="聾",障害学生情報入力シート!$H106="難聴",障害学生情報入力シート!$H106="その他の聴覚障害")),1,0)+
IF(AND(障害学生情報入力シート!$G106="肢体不自由",OR(障害学生情報入力シート!$H106="上肢不自由",障害学生情報入力シート!$H106="下肢不自由",障害学生情報入力シート!$H106="上下肢不自由",障害学生情報入力シート!$H106="その他の肢体不自由")),1,0)+
IF(AND(障害学生情報入力シート!$G106="病弱",ISBLANK(障害学生情報入力シート!$H106)),1,0)+
IF(AND(障害学生情報入力シート!$G106="発達障害",OR(障害学生情報入力シート!$H106="自閉スペクトラム症",障害学生情報入力シート!$H106="注意欠如・多動症",障害学生情報入力シート!$H106="限局性学習症",障害学生情報入力シート!$H106="発達障害の重複",障害学生情報入力シート!$H106="その他の発達障害")),1,0)+
IF(AND(障害学生情報入力シート!$G106="精神障害",OR(障害学生情報入力シート!$H106="統合失調症等",障害学生情報入力シート!$H106="気分障害",障害学生情報入力シート!$H106="神経症性障害等",障害学生情報入力シート!$H106="摂食障害・睡眠障害等",障害学生情報入力シート!$H106="精神障害の重複",障害学生情報入力シート!$H106="その他の精神障害")),1,0)+
IF(AND(障害学生情報入力シート!$G106="知的障害",ISBLANK(障害学生情報入力シート!$H106)),1,0)+
IF(AND(障害学生情報入力シート!$G106="重複障害",OR(障害学生情報入力シート!$H106="身体障害の重複",障害学生情報入力シート!$H106="発達障害と精神障害の重複")),1,0)+
IF(AND(障害学生情報入力シート!$G106="その他の障害",ISBLANK(障害学生情報入力シート!$H106)),1,0)
)</f>
        <v>0</v>
      </c>
    </row>
    <row r="107" spans="1:17" x14ac:dyDescent="0.4">
      <c r="A107" s="204">
        <v>79</v>
      </c>
      <c r="B107" s="6">
        <f>IF(AND(障害学生情報入力シート!$G107=$B$27,障害学生情報入力シート!$H107=$B$28,OR(障害学生情報入力シート!D107="入学者(新1年生)",障害学生情報入力シート!D107="在籍者")),1,0)</f>
        <v>0</v>
      </c>
      <c r="C107" s="6">
        <f t="shared" si="11"/>
        <v>0</v>
      </c>
      <c r="D107" s="6" t="str">
        <f t="shared" si="12"/>
        <v/>
      </c>
      <c r="E107" s="6">
        <f>IF(AND(障害学生情報入力シート!$G107=$E$27,ISBLANK(障害学生情報入力シート!$H107),OR(障害学生情報入力シート!D107="入学者(新1年生)",障害学生情報入力シート!D107="在籍者")),1,0)</f>
        <v>0</v>
      </c>
      <c r="F107" s="6">
        <f t="shared" si="13"/>
        <v>0</v>
      </c>
      <c r="G107" s="6" t="str">
        <f t="shared" si="14"/>
        <v/>
      </c>
      <c r="H107" s="7">
        <f>IF(障害学生情報入力シート!BD107="",0,IF(AND(障害学生情報入力シート!BC107=1,Q107=1,障害学生情報入力シート!D107&lt;&gt;"",障害学生情報入力シート!D107&lt;&gt;"在籍者"),1,0))</f>
        <v>0</v>
      </c>
      <c r="I107" s="7">
        <f t="shared" si="15"/>
        <v>0</v>
      </c>
      <c r="J107" s="7" t="str">
        <f t="shared" si="16"/>
        <v/>
      </c>
      <c r="K107" s="8">
        <f>IF(VALUE(障害学生情報入力シート!J107)=1,1,0)</f>
        <v>0</v>
      </c>
      <c r="L107" s="8">
        <f>IF(VALUE(障害学生情報入力シート!K107)=1,1,0)</f>
        <v>0</v>
      </c>
      <c r="M107" s="8">
        <f>SUM(障害学生情報入力シート!N107:Q107)+COUNTA(障害学生情報入力シート!R107)</f>
        <v>0</v>
      </c>
      <c r="N107" s="8">
        <f>SUM(障害学生情報入力シート!S107:V107)+COUNTA(障害学生情報入力シート!W107)</f>
        <v>0</v>
      </c>
      <c r="O107" s="8">
        <f>IF(SUM(障害学生情報入力シート!$X107:$BC107)&gt;0,1,0)</f>
        <v>0</v>
      </c>
      <c r="P107" s="8">
        <f>IF(障害学生情報入力シート!D107="入学者(新1年生)",1,0)</f>
        <v>0</v>
      </c>
      <c r="Q107" s="8">
        <f>IF(ISBLANK(障害学生情報入力シート!$G107),0,
IF(AND(障害学生情報入力シート!$G107="視覚障害",OR(障害学生情報入力シート!$H107="盲",障害学生情報入力シート!$H107="弱視",障害学生情報入力シート!$H107="その他の視覚障害")),1,0)+
IF(AND(障害学生情報入力シート!$G107="聴覚障害",OR(障害学生情報入力シート!$H107="聾",障害学生情報入力シート!$H107="難聴",障害学生情報入力シート!$H107="その他の聴覚障害")),1,0)+
IF(AND(障害学生情報入力シート!$G107="肢体不自由",OR(障害学生情報入力シート!$H107="上肢不自由",障害学生情報入力シート!$H107="下肢不自由",障害学生情報入力シート!$H107="上下肢不自由",障害学生情報入力シート!$H107="その他の肢体不自由")),1,0)+
IF(AND(障害学生情報入力シート!$G107="病弱",ISBLANK(障害学生情報入力シート!$H107)),1,0)+
IF(AND(障害学生情報入力シート!$G107="発達障害",OR(障害学生情報入力シート!$H107="自閉スペクトラム症",障害学生情報入力シート!$H107="注意欠如・多動症",障害学生情報入力シート!$H107="限局性学習症",障害学生情報入力シート!$H107="発達障害の重複",障害学生情報入力シート!$H107="その他の発達障害")),1,0)+
IF(AND(障害学生情報入力シート!$G107="精神障害",OR(障害学生情報入力シート!$H107="統合失調症等",障害学生情報入力シート!$H107="気分障害",障害学生情報入力シート!$H107="神経症性障害等",障害学生情報入力シート!$H107="摂食障害・睡眠障害等",障害学生情報入力シート!$H107="精神障害の重複",障害学生情報入力シート!$H107="その他の精神障害")),1,0)+
IF(AND(障害学生情報入力シート!$G107="知的障害",ISBLANK(障害学生情報入力シート!$H107)),1,0)+
IF(AND(障害学生情報入力シート!$G107="重複障害",OR(障害学生情報入力シート!$H107="身体障害の重複",障害学生情報入力シート!$H107="発達障害と精神障害の重複")),1,0)+
IF(AND(障害学生情報入力シート!$G107="その他の障害",ISBLANK(障害学生情報入力シート!$H107)),1,0)
)</f>
        <v>0</v>
      </c>
    </row>
    <row r="108" spans="1:17" x14ac:dyDescent="0.4">
      <c r="A108" s="204">
        <v>80</v>
      </c>
      <c r="B108" s="6">
        <f>IF(AND(障害学生情報入力シート!$G108=$B$27,障害学生情報入力シート!$H108=$B$28,OR(障害学生情報入力シート!D108="入学者(新1年生)",障害学生情報入力シート!D108="在籍者")),1,0)</f>
        <v>0</v>
      </c>
      <c r="C108" s="6">
        <f t="shared" si="11"/>
        <v>0</v>
      </c>
      <c r="D108" s="6" t="str">
        <f t="shared" si="12"/>
        <v/>
      </c>
      <c r="E108" s="6">
        <f>IF(AND(障害学生情報入力シート!$G108=$E$27,ISBLANK(障害学生情報入力シート!$H108),OR(障害学生情報入力シート!D108="入学者(新1年生)",障害学生情報入力シート!D108="在籍者")),1,0)</f>
        <v>0</v>
      </c>
      <c r="F108" s="6">
        <f t="shared" si="13"/>
        <v>0</v>
      </c>
      <c r="G108" s="6" t="str">
        <f t="shared" si="14"/>
        <v/>
      </c>
      <c r="H108" s="7">
        <f>IF(障害学生情報入力シート!BD108="",0,IF(AND(障害学生情報入力シート!BC108=1,Q108=1,障害学生情報入力シート!D108&lt;&gt;"",障害学生情報入力シート!D108&lt;&gt;"在籍者"),1,0))</f>
        <v>0</v>
      </c>
      <c r="I108" s="7">
        <f t="shared" si="15"/>
        <v>0</v>
      </c>
      <c r="J108" s="7" t="str">
        <f t="shared" si="16"/>
        <v/>
      </c>
      <c r="K108" s="8">
        <f>IF(VALUE(障害学生情報入力シート!J108)=1,1,0)</f>
        <v>0</v>
      </c>
      <c r="L108" s="8">
        <f>IF(VALUE(障害学生情報入力シート!K108)=1,1,0)</f>
        <v>0</v>
      </c>
      <c r="M108" s="8">
        <f>SUM(障害学生情報入力シート!N108:Q108)+COUNTA(障害学生情報入力シート!R108)</f>
        <v>0</v>
      </c>
      <c r="N108" s="8">
        <f>SUM(障害学生情報入力シート!S108:V108)+COUNTA(障害学生情報入力シート!W108)</f>
        <v>0</v>
      </c>
      <c r="O108" s="8">
        <f>IF(SUM(障害学生情報入力シート!$X108:$BC108)&gt;0,1,0)</f>
        <v>0</v>
      </c>
      <c r="P108" s="8">
        <f>IF(障害学生情報入力シート!D108="入学者(新1年生)",1,0)</f>
        <v>0</v>
      </c>
      <c r="Q108" s="8">
        <f>IF(ISBLANK(障害学生情報入力シート!$G108),0,
IF(AND(障害学生情報入力シート!$G108="視覚障害",OR(障害学生情報入力シート!$H108="盲",障害学生情報入力シート!$H108="弱視",障害学生情報入力シート!$H108="その他の視覚障害")),1,0)+
IF(AND(障害学生情報入力シート!$G108="聴覚障害",OR(障害学生情報入力シート!$H108="聾",障害学生情報入力シート!$H108="難聴",障害学生情報入力シート!$H108="その他の聴覚障害")),1,0)+
IF(AND(障害学生情報入力シート!$G108="肢体不自由",OR(障害学生情報入力シート!$H108="上肢不自由",障害学生情報入力シート!$H108="下肢不自由",障害学生情報入力シート!$H108="上下肢不自由",障害学生情報入力シート!$H108="その他の肢体不自由")),1,0)+
IF(AND(障害学生情報入力シート!$G108="病弱",ISBLANK(障害学生情報入力シート!$H108)),1,0)+
IF(AND(障害学生情報入力シート!$G108="発達障害",OR(障害学生情報入力シート!$H108="自閉スペクトラム症",障害学生情報入力シート!$H108="注意欠如・多動症",障害学生情報入力シート!$H108="限局性学習症",障害学生情報入力シート!$H108="発達障害の重複",障害学生情報入力シート!$H108="その他の発達障害")),1,0)+
IF(AND(障害学生情報入力シート!$G108="精神障害",OR(障害学生情報入力シート!$H108="統合失調症等",障害学生情報入力シート!$H108="気分障害",障害学生情報入力シート!$H108="神経症性障害等",障害学生情報入力シート!$H108="摂食障害・睡眠障害等",障害学生情報入力シート!$H108="精神障害の重複",障害学生情報入力シート!$H108="その他の精神障害")),1,0)+
IF(AND(障害学生情報入力シート!$G108="知的障害",ISBLANK(障害学生情報入力シート!$H108)),1,0)+
IF(AND(障害学生情報入力シート!$G108="重複障害",OR(障害学生情報入力シート!$H108="身体障害の重複",障害学生情報入力シート!$H108="発達障害と精神障害の重複")),1,0)+
IF(AND(障害学生情報入力シート!$G108="その他の障害",ISBLANK(障害学生情報入力シート!$H108)),1,0)
)</f>
        <v>0</v>
      </c>
    </row>
    <row r="109" spans="1:17" x14ac:dyDescent="0.4">
      <c r="A109" s="204">
        <v>81</v>
      </c>
      <c r="B109" s="6">
        <f>IF(AND(障害学生情報入力シート!$G109=$B$27,障害学生情報入力シート!$H109=$B$28,OR(障害学生情報入力シート!D109="入学者(新1年生)",障害学生情報入力シート!D109="在籍者")),1,0)</f>
        <v>0</v>
      </c>
      <c r="C109" s="6">
        <f t="shared" si="11"/>
        <v>0</v>
      </c>
      <c r="D109" s="6" t="str">
        <f t="shared" si="12"/>
        <v/>
      </c>
      <c r="E109" s="6">
        <f>IF(AND(障害学生情報入力シート!$G109=$E$27,ISBLANK(障害学生情報入力シート!$H109),OR(障害学生情報入力シート!D109="入学者(新1年生)",障害学生情報入力シート!D109="在籍者")),1,0)</f>
        <v>0</v>
      </c>
      <c r="F109" s="6">
        <f t="shared" si="13"/>
        <v>0</v>
      </c>
      <c r="G109" s="6" t="str">
        <f t="shared" si="14"/>
        <v/>
      </c>
      <c r="H109" s="7">
        <f>IF(障害学生情報入力シート!BD109="",0,IF(AND(障害学生情報入力シート!BC109=1,Q109=1,障害学生情報入力シート!D109&lt;&gt;"",障害学生情報入力シート!D109&lt;&gt;"在籍者"),1,0))</f>
        <v>0</v>
      </c>
      <c r="I109" s="7">
        <f t="shared" si="15"/>
        <v>0</v>
      </c>
      <c r="J109" s="7" t="str">
        <f t="shared" si="16"/>
        <v/>
      </c>
      <c r="K109" s="8">
        <f>IF(VALUE(障害学生情報入力シート!J109)=1,1,0)</f>
        <v>0</v>
      </c>
      <c r="L109" s="8">
        <f>IF(VALUE(障害学生情報入力シート!K109)=1,1,0)</f>
        <v>0</v>
      </c>
      <c r="M109" s="8">
        <f>SUM(障害学生情報入力シート!N109:Q109)+COUNTA(障害学生情報入力シート!R109)</f>
        <v>0</v>
      </c>
      <c r="N109" s="8">
        <f>SUM(障害学生情報入力シート!S109:V109)+COUNTA(障害学生情報入力シート!W109)</f>
        <v>0</v>
      </c>
      <c r="O109" s="8">
        <f>IF(SUM(障害学生情報入力シート!$X109:$BC109)&gt;0,1,0)</f>
        <v>0</v>
      </c>
      <c r="P109" s="8">
        <f>IF(障害学生情報入力シート!D109="入学者(新1年生)",1,0)</f>
        <v>0</v>
      </c>
      <c r="Q109" s="8">
        <f>IF(ISBLANK(障害学生情報入力シート!$G109),0,
IF(AND(障害学生情報入力シート!$G109="視覚障害",OR(障害学生情報入力シート!$H109="盲",障害学生情報入力シート!$H109="弱視",障害学生情報入力シート!$H109="その他の視覚障害")),1,0)+
IF(AND(障害学生情報入力シート!$G109="聴覚障害",OR(障害学生情報入力シート!$H109="聾",障害学生情報入力シート!$H109="難聴",障害学生情報入力シート!$H109="その他の聴覚障害")),1,0)+
IF(AND(障害学生情報入力シート!$G109="肢体不自由",OR(障害学生情報入力シート!$H109="上肢不自由",障害学生情報入力シート!$H109="下肢不自由",障害学生情報入力シート!$H109="上下肢不自由",障害学生情報入力シート!$H109="その他の肢体不自由")),1,0)+
IF(AND(障害学生情報入力シート!$G109="病弱",ISBLANK(障害学生情報入力シート!$H109)),1,0)+
IF(AND(障害学生情報入力シート!$G109="発達障害",OR(障害学生情報入力シート!$H109="自閉スペクトラム症",障害学生情報入力シート!$H109="注意欠如・多動症",障害学生情報入力シート!$H109="限局性学習症",障害学生情報入力シート!$H109="発達障害の重複",障害学生情報入力シート!$H109="その他の発達障害")),1,0)+
IF(AND(障害学生情報入力シート!$G109="精神障害",OR(障害学生情報入力シート!$H109="統合失調症等",障害学生情報入力シート!$H109="気分障害",障害学生情報入力シート!$H109="神経症性障害等",障害学生情報入力シート!$H109="摂食障害・睡眠障害等",障害学生情報入力シート!$H109="精神障害の重複",障害学生情報入力シート!$H109="その他の精神障害")),1,0)+
IF(AND(障害学生情報入力シート!$G109="知的障害",ISBLANK(障害学生情報入力シート!$H109)),1,0)+
IF(AND(障害学生情報入力シート!$G109="重複障害",OR(障害学生情報入力シート!$H109="身体障害の重複",障害学生情報入力シート!$H109="発達障害と精神障害の重複")),1,0)+
IF(AND(障害学生情報入力シート!$G109="その他の障害",ISBLANK(障害学生情報入力シート!$H109)),1,0)
)</f>
        <v>0</v>
      </c>
    </row>
    <row r="110" spans="1:17" x14ac:dyDescent="0.4">
      <c r="A110" s="204">
        <v>82</v>
      </c>
      <c r="B110" s="6">
        <f>IF(AND(障害学生情報入力シート!$G110=$B$27,障害学生情報入力シート!$H110=$B$28,OR(障害学生情報入力シート!D110="入学者(新1年生)",障害学生情報入力シート!D110="在籍者")),1,0)</f>
        <v>0</v>
      </c>
      <c r="C110" s="6">
        <f t="shared" si="11"/>
        <v>0</v>
      </c>
      <c r="D110" s="6" t="str">
        <f t="shared" si="12"/>
        <v/>
      </c>
      <c r="E110" s="6">
        <f>IF(AND(障害学生情報入力シート!$G110=$E$27,ISBLANK(障害学生情報入力シート!$H110),OR(障害学生情報入力シート!D110="入学者(新1年生)",障害学生情報入力シート!D110="在籍者")),1,0)</f>
        <v>0</v>
      </c>
      <c r="F110" s="6">
        <f t="shared" si="13"/>
        <v>0</v>
      </c>
      <c r="G110" s="6" t="str">
        <f t="shared" si="14"/>
        <v/>
      </c>
      <c r="H110" s="7">
        <f>IF(障害学生情報入力シート!BD110="",0,IF(AND(障害学生情報入力シート!BC110=1,Q110=1,障害学生情報入力シート!D110&lt;&gt;"",障害学生情報入力シート!D110&lt;&gt;"在籍者"),1,0))</f>
        <v>0</v>
      </c>
      <c r="I110" s="7">
        <f t="shared" si="15"/>
        <v>0</v>
      </c>
      <c r="J110" s="7" t="str">
        <f t="shared" si="16"/>
        <v/>
      </c>
      <c r="K110" s="8">
        <f>IF(VALUE(障害学生情報入力シート!J110)=1,1,0)</f>
        <v>0</v>
      </c>
      <c r="L110" s="8">
        <f>IF(VALUE(障害学生情報入力シート!K110)=1,1,0)</f>
        <v>0</v>
      </c>
      <c r="M110" s="8">
        <f>SUM(障害学生情報入力シート!N110:Q110)+COUNTA(障害学生情報入力シート!R110)</f>
        <v>0</v>
      </c>
      <c r="N110" s="8">
        <f>SUM(障害学生情報入力シート!S110:V110)+COUNTA(障害学生情報入力シート!W110)</f>
        <v>0</v>
      </c>
      <c r="O110" s="8">
        <f>IF(SUM(障害学生情報入力シート!$X110:$BC110)&gt;0,1,0)</f>
        <v>0</v>
      </c>
      <c r="P110" s="8">
        <f>IF(障害学生情報入力シート!D110="入学者(新1年生)",1,0)</f>
        <v>0</v>
      </c>
      <c r="Q110" s="8">
        <f>IF(ISBLANK(障害学生情報入力シート!$G110),0,
IF(AND(障害学生情報入力シート!$G110="視覚障害",OR(障害学生情報入力シート!$H110="盲",障害学生情報入力シート!$H110="弱視",障害学生情報入力シート!$H110="その他の視覚障害")),1,0)+
IF(AND(障害学生情報入力シート!$G110="聴覚障害",OR(障害学生情報入力シート!$H110="聾",障害学生情報入力シート!$H110="難聴",障害学生情報入力シート!$H110="その他の聴覚障害")),1,0)+
IF(AND(障害学生情報入力シート!$G110="肢体不自由",OR(障害学生情報入力シート!$H110="上肢不自由",障害学生情報入力シート!$H110="下肢不自由",障害学生情報入力シート!$H110="上下肢不自由",障害学生情報入力シート!$H110="その他の肢体不自由")),1,0)+
IF(AND(障害学生情報入力シート!$G110="病弱",ISBLANK(障害学生情報入力シート!$H110)),1,0)+
IF(AND(障害学生情報入力シート!$G110="発達障害",OR(障害学生情報入力シート!$H110="自閉スペクトラム症",障害学生情報入力シート!$H110="注意欠如・多動症",障害学生情報入力シート!$H110="限局性学習症",障害学生情報入力シート!$H110="発達障害の重複",障害学生情報入力シート!$H110="その他の発達障害")),1,0)+
IF(AND(障害学生情報入力シート!$G110="精神障害",OR(障害学生情報入力シート!$H110="統合失調症等",障害学生情報入力シート!$H110="気分障害",障害学生情報入力シート!$H110="神経症性障害等",障害学生情報入力シート!$H110="摂食障害・睡眠障害等",障害学生情報入力シート!$H110="精神障害の重複",障害学生情報入力シート!$H110="その他の精神障害")),1,0)+
IF(AND(障害学生情報入力シート!$G110="知的障害",ISBLANK(障害学生情報入力シート!$H110)),1,0)+
IF(AND(障害学生情報入力シート!$G110="重複障害",OR(障害学生情報入力シート!$H110="身体障害の重複",障害学生情報入力シート!$H110="発達障害と精神障害の重複")),1,0)+
IF(AND(障害学生情報入力シート!$G110="その他の障害",ISBLANK(障害学生情報入力シート!$H110)),1,0)
)</f>
        <v>0</v>
      </c>
    </row>
    <row r="111" spans="1:17" x14ac:dyDescent="0.4">
      <c r="A111" s="204">
        <v>83</v>
      </c>
      <c r="B111" s="6">
        <f>IF(AND(障害学生情報入力シート!$G111=$B$27,障害学生情報入力シート!$H111=$B$28,OR(障害学生情報入力シート!D111="入学者(新1年生)",障害学生情報入力シート!D111="在籍者")),1,0)</f>
        <v>0</v>
      </c>
      <c r="C111" s="6">
        <f t="shared" si="11"/>
        <v>0</v>
      </c>
      <c r="D111" s="6" t="str">
        <f t="shared" si="12"/>
        <v/>
      </c>
      <c r="E111" s="6">
        <f>IF(AND(障害学生情報入力シート!$G111=$E$27,ISBLANK(障害学生情報入力シート!$H111),OR(障害学生情報入力シート!D111="入学者(新1年生)",障害学生情報入力シート!D111="在籍者")),1,0)</f>
        <v>0</v>
      </c>
      <c r="F111" s="6">
        <f t="shared" si="13"/>
        <v>0</v>
      </c>
      <c r="G111" s="6" t="str">
        <f t="shared" si="14"/>
        <v/>
      </c>
      <c r="H111" s="7">
        <f>IF(障害学生情報入力シート!BD111="",0,IF(AND(障害学生情報入力シート!BC111=1,Q111=1,障害学生情報入力シート!D111&lt;&gt;"",障害学生情報入力シート!D111&lt;&gt;"在籍者"),1,0))</f>
        <v>0</v>
      </c>
      <c r="I111" s="7">
        <f t="shared" si="15"/>
        <v>0</v>
      </c>
      <c r="J111" s="7" t="str">
        <f t="shared" si="16"/>
        <v/>
      </c>
      <c r="K111" s="8">
        <f>IF(VALUE(障害学生情報入力シート!J111)=1,1,0)</f>
        <v>0</v>
      </c>
      <c r="L111" s="8">
        <f>IF(VALUE(障害学生情報入力シート!K111)=1,1,0)</f>
        <v>0</v>
      </c>
      <c r="M111" s="8">
        <f>SUM(障害学生情報入力シート!N111:Q111)+COUNTA(障害学生情報入力シート!R111)</f>
        <v>0</v>
      </c>
      <c r="N111" s="8">
        <f>SUM(障害学生情報入力シート!S111:V111)+COUNTA(障害学生情報入力シート!W111)</f>
        <v>0</v>
      </c>
      <c r="O111" s="8">
        <f>IF(SUM(障害学生情報入力シート!$X111:$BC111)&gt;0,1,0)</f>
        <v>0</v>
      </c>
      <c r="P111" s="8">
        <f>IF(障害学生情報入力シート!D111="入学者(新1年生)",1,0)</f>
        <v>0</v>
      </c>
      <c r="Q111" s="8">
        <f>IF(ISBLANK(障害学生情報入力シート!$G111),0,
IF(AND(障害学生情報入力シート!$G111="視覚障害",OR(障害学生情報入力シート!$H111="盲",障害学生情報入力シート!$H111="弱視",障害学生情報入力シート!$H111="その他の視覚障害")),1,0)+
IF(AND(障害学生情報入力シート!$G111="聴覚障害",OR(障害学生情報入力シート!$H111="聾",障害学生情報入力シート!$H111="難聴",障害学生情報入力シート!$H111="その他の聴覚障害")),1,0)+
IF(AND(障害学生情報入力シート!$G111="肢体不自由",OR(障害学生情報入力シート!$H111="上肢不自由",障害学生情報入力シート!$H111="下肢不自由",障害学生情報入力シート!$H111="上下肢不自由",障害学生情報入力シート!$H111="その他の肢体不自由")),1,0)+
IF(AND(障害学生情報入力シート!$G111="病弱",ISBLANK(障害学生情報入力シート!$H111)),1,0)+
IF(AND(障害学生情報入力シート!$G111="発達障害",OR(障害学生情報入力シート!$H111="自閉スペクトラム症",障害学生情報入力シート!$H111="注意欠如・多動症",障害学生情報入力シート!$H111="限局性学習症",障害学生情報入力シート!$H111="発達障害の重複",障害学生情報入力シート!$H111="その他の発達障害")),1,0)+
IF(AND(障害学生情報入力シート!$G111="精神障害",OR(障害学生情報入力シート!$H111="統合失調症等",障害学生情報入力シート!$H111="気分障害",障害学生情報入力シート!$H111="神経症性障害等",障害学生情報入力シート!$H111="摂食障害・睡眠障害等",障害学生情報入力シート!$H111="精神障害の重複",障害学生情報入力シート!$H111="その他の精神障害")),1,0)+
IF(AND(障害学生情報入力シート!$G111="知的障害",ISBLANK(障害学生情報入力シート!$H111)),1,0)+
IF(AND(障害学生情報入力シート!$G111="重複障害",OR(障害学生情報入力シート!$H111="身体障害の重複",障害学生情報入力シート!$H111="発達障害と精神障害の重複")),1,0)+
IF(AND(障害学生情報入力シート!$G111="その他の障害",ISBLANK(障害学生情報入力シート!$H111)),1,0)
)</f>
        <v>0</v>
      </c>
    </row>
    <row r="112" spans="1:17" x14ac:dyDescent="0.4">
      <c r="A112" s="204">
        <v>84</v>
      </c>
      <c r="B112" s="6">
        <f>IF(AND(障害学生情報入力シート!$G112=$B$27,障害学生情報入力シート!$H112=$B$28,OR(障害学生情報入力シート!D112="入学者(新1年生)",障害学生情報入力シート!D112="在籍者")),1,0)</f>
        <v>0</v>
      </c>
      <c r="C112" s="6">
        <f t="shared" si="11"/>
        <v>0</v>
      </c>
      <c r="D112" s="6" t="str">
        <f t="shared" si="12"/>
        <v/>
      </c>
      <c r="E112" s="6">
        <f>IF(AND(障害学生情報入力シート!$G112=$E$27,ISBLANK(障害学生情報入力シート!$H112),OR(障害学生情報入力シート!D112="入学者(新1年生)",障害学生情報入力シート!D112="在籍者")),1,0)</f>
        <v>0</v>
      </c>
      <c r="F112" s="6">
        <f t="shared" si="13"/>
        <v>0</v>
      </c>
      <c r="G112" s="6" t="str">
        <f t="shared" si="14"/>
        <v/>
      </c>
      <c r="H112" s="7">
        <f>IF(障害学生情報入力シート!BD112="",0,IF(AND(障害学生情報入力シート!BC112=1,Q112=1,障害学生情報入力シート!D112&lt;&gt;"",障害学生情報入力シート!D112&lt;&gt;"在籍者"),1,0))</f>
        <v>0</v>
      </c>
      <c r="I112" s="7">
        <f t="shared" si="15"/>
        <v>0</v>
      </c>
      <c r="J112" s="7" t="str">
        <f t="shared" si="16"/>
        <v/>
      </c>
      <c r="K112" s="8">
        <f>IF(VALUE(障害学生情報入力シート!J112)=1,1,0)</f>
        <v>0</v>
      </c>
      <c r="L112" s="8">
        <f>IF(VALUE(障害学生情報入力シート!K112)=1,1,0)</f>
        <v>0</v>
      </c>
      <c r="M112" s="8">
        <f>SUM(障害学生情報入力シート!N112:Q112)+COUNTA(障害学生情報入力シート!R112)</f>
        <v>0</v>
      </c>
      <c r="N112" s="8">
        <f>SUM(障害学生情報入力シート!S112:V112)+COUNTA(障害学生情報入力シート!W112)</f>
        <v>0</v>
      </c>
      <c r="O112" s="8">
        <f>IF(SUM(障害学生情報入力シート!$X112:$BC112)&gt;0,1,0)</f>
        <v>0</v>
      </c>
      <c r="P112" s="8">
        <f>IF(障害学生情報入力シート!D112="入学者(新1年生)",1,0)</f>
        <v>0</v>
      </c>
      <c r="Q112" s="8">
        <f>IF(ISBLANK(障害学生情報入力シート!$G112),0,
IF(AND(障害学生情報入力シート!$G112="視覚障害",OR(障害学生情報入力シート!$H112="盲",障害学生情報入力シート!$H112="弱視",障害学生情報入力シート!$H112="その他の視覚障害")),1,0)+
IF(AND(障害学生情報入力シート!$G112="聴覚障害",OR(障害学生情報入力シート!$H112="聾",障害学生情報入力シート!$H112="難聴",障害学生情報入力シート!$H112="その他の聴覚障害")),1,0)+
IF(AND(障害学生情報入力シート!$G112="肢体不自由",OR(障害学生情報入力シート!$H112="上肢不自由",障害学生情報入力シート!$H112="下肢不自由",障害学生情報入力シート!$H112="上下肢不自由",障害学生情報入力シート!$H112="その他の肢体不自由")),1,0)+
IF(AND(障害学生情報入力シート!$G112="病弱",ISBLANK(障害学生情報入力シート!$H112)),1,0)+
IF(AND(障害学生情報入力シート!$G112="発達障害",OR(障害学生情報入力シート!$H112="自閉スペクトラム症",障害学生情報入力シート!$H112="注意欠如・多動症",障害学生情報入力シート!$H112="限局性学習症",障害学生情報入力シート!$H112="発達障害の重複",障害学生情報入力シート!$H112="その他の発達障害")),1,0)+
IF(AND(障害学生情報入力シート!$G112="精神障害",OR(障害学生情報入力シート!$H112="統合失調症等",障害学生情報入力シート!$H112="気分障害",障害学生情報入力シート!$H112="神経症性障害等",障害学生情報入力シート!$H112="摂食障害・睡眠障害等",障害学生情報入力シート!$H112="精神障害の重複",障害学生情報入力シート!$H112="その他の精神障害")),1,0)+
IF(AND(障害学生情報入力シート!$G112="知的障害",ISBLANK(障害学生情報入力シート!$H112)),1,0)+
IF(AND(障害学生情報入力シート!$G112="重複障害",OR(障害学生情報入力シート!$H112="身体障害の重複",障害学生情報入力シート!$H112="発達障害と精神障害の重複")),1,0)+
IF(AND(障害学生情報入力シート!$G112="その他の障害",ISBLANK(障害学生情報入力シート!$H112)),1,0)
)</f>
        <v>0</v>
      </c>
    </row>
    <row r="113" spans="1:17" x14ac:dyDescent="0.4">
      <c r="A113" s="204">
        <v>85</v>
      </c>
      <c r="B113" s="6">
        <f>IF(AND(障害学生情報入力シート!$G113=$B$27,障害学生情報入力シート!$H113=$B$28,OR(障害学生情報入力シート!D113="入学者(新1年生)",障害学生情報入力シート!D113="在籍者")),1,0)</f>
        <v>0</v>
      </c>
      <c r="C113" s="6">
        <f t="shared" si="11"/>
        <v>0</v>
      </c>
      <c r="D113" s="6" t="str">
        <f t="shared" si="12"/>
        <v/>
      </c>
      <c r="E113" s="6">
        <f>IF(AND(障害学生情報入力シート!$G113=$E$27,ISBLANK(障害学生情報入力シート!$H113),OR(障害学生情報入力シート!D113="入学者(新1年生)",障害学生情報入力シート!D113="在籍者")),1,0)</f>
        <v>0</v>
      </c>
      <c r="F113" s="6">
        <f t="shared" si="13"/>
        <v>0</v>
      </c>
      <c r="G113" s="6" t="str">
        <f t="shared" si="14"/>
        <v/>
      </c>
      <c r="H113" s="7">
        <f>IF(障害学生情報入力シート!BD113="",0,IF(AND(障害学生情報入力シート!BC113=1,Q113=1,障害学生情報入力シート!D113&lt;&gt;"",障害学生情報入力シート!D113&lt;&gt;"在籍者"),1,0))</f>
        <v>0</v>
      </c>
      <c r="I113" s="7">
        <f t="shared" si="15"/>
        <v>0</v>
      </c>
      <c r="J113" s="7" t="str">
        <f t="shared" si="16"/>
        <v/>
      </c>
      <c r="K113" s="8">
        <f>IF(VALUE(障害学生情報入力シート!J113)=1,1,0)</f>
        <v>0</v>
      </c>
      <c r="L113" s="8">
        <f>IF(VALUE(障害学生情報入力シート!K113)=1,1,0)</f>
        <v>0</v>
      </c>
      <c r="M113" s="8">
        <f>SUM(障害学生情報入力シート!N113:Q113)+COUNTA(障害学生情報入力シート!R113)</f>
        <v>0</v>
      </c>
      <c r="N113" s="8">
        <f>SUM(障害学生情報入力シート!S113:V113)+COUNTA(障害学生情報入力シート!W113)</f>
        <v>0</v>
      </c>
      <c r="O113" s="8">
        <f>IF(SUM(障害学生情報入力シート!$X113:$BC113)&gt;0,1,0)</f>
        <v>0</v>
      </c>
      <c r="P113" s="8">
        <f>IF(障害学生情報入力シート!D113="入学者(新1年生)",1,0)</f>
        <v>0</v>
      </c>
      <c r="Q113" s="8">
        <f>IF(ISBLANK(障害学生情報入力シート!$G113),0,
IF(AND(障害学生情報入力シート!$G113="視覚障害",OR(障害学生情報入力シート!$H113="盲",障害学生情報入力シート!$H113="弱視",障害学生情報入力シート!$H113="その他の視覚障害")),1,0)+
IF(AND(障害学生情報入力シート!$G113="聴覚障害",OR(障害学生情報入力シート!$H113="聾",障害学生情報入力シート!$H113="難聴",障害学生情報入力シート!$H113="その他の聴覚障害")),1,0)+
IF(AND(障害学生情報入力シート!$G113="肢体不自由",OR(障害学生情報入力シート!$H113="上肢不自由",障害学生情報入力シート!$H113="下肢不自由",障害学生情報入力シート!$H113="上下肢不自由",障害学生情報入力シート!$H113="その他の肢体不自由")),1,0)+
IF(AND(障害学生情報入力シート!$G113="病弱",ISBLANK(障害学生情報入力シート!$H113)),1,0)+
IF(AND(障害学生情報入力シート!$G113="発達障害",OR(障害学生情報入力シート!$H113="自閉スペクトラム症",障害学生情報入力シート!$H113="注意欠如・多動症",障害学生情報入力シート!$H113="限局性学習症",障害学生情報入力シート!$H113="発達障害の重複",障害学生情報入力シート!$H113="その他の発達障害")),1,0)+
IF(AND(障害学生情報入力シート!$G113="精神障害",OR(障害学生情報入力シート!$H113="統合失調症等",障害学生情報入力シート!$H113="気分障害",障害学生情報入力シート!$H113="神経症性障害等",障害学生情報入力シート!$H113="摂食障害・睡眠障害等",障害学生情報入力シート!$H113="精神障害の重複",障害学生情報入力シート!$H113="その他の精神障害")),1,0)+
IF(AND(障害学生情報入力シート!$G113="知的障害",ISBLANK(障害学生情報入力シート!$H113)),1,0)+
IF(AND(障害学生情報入力シート!$G113="重複障害",OR(障害学生情報入力シート!$H113="身体障害の重複",障害学生情報入力シート!$H113="発達障害と精神障害の重複")),1,0)+
IF(AND(障害学生情報入力シート!$G113="その他の障害",ISBLANK(障害学生情報入力シート!$H113)),1,0)
)</f>
        <v>0</v>
      </c>
    </row>
    <row r="114" spans="1:17" x14ac:dyDescent="0.4">
      <c r="A114" s="204">
        <v>86</v>
      </c>
      <c r="B114" s="6">
        <f>IF(AND(障害学生情報入力シート!$G114=$B$27,障害学生情報入力シート!$H114=$B$28,OR(障害学生情報入力シート!D114="入学者(新1年生)",障害学生情報入力シート!D114="在籍者")),1,0)</f>
        <v>0</v>
      </c>
      <c r="C114" s="6">
        <f t="shared" si="11"/>
        <v>0</v>
      </c>
      <c r="D114" s="6" t="str">
        <f t="shared" si="12"/>
        <v/>
      </c>
      <c r="E114" s="6">
        <f>IF(AND(障害学生情報入力シート!$G114=$E$27,ISBLANK(障害学生情報入力シート!$H114),OR(障害学生情報入力シート!D114="入学者(新1年生)",障害学生情報入力シート!D114="在籍者")),1,0)</f>
        <v>0</v>
      </c>
      <c r="F114" s="6">
        <f t="shared" si="13"/>
        <v>0</v>
      </c>
      <c r="G114" s="6" t="str">
        <f t="shared" si="14"/>
        <v/>
      </c>
      <c r="H114" s="7">
        <f>IF(障害学生情報入力シート!BD114="",0,IF(AND(障害学生情報入力シート!BC114=1,Q114=1,障害学生情報入力シート!D114&lt;&gt;"",障害学生情報入力シート!D114&lt;&gt;"在籍者"),1,0))</f>
        <v>0</v>
      </c>
      <c r="I114" s="7">
        <f t="shared" si="15"/>
        <v>0</v>
      </c>
      <c r="J114" s="7" t="str">
        <f t="shared" si="16"/>
        <v/>
      </c>
      <c r="K114" s="8">
        <f>IF(VALUE(障害学生情報入力シート!J114)=1,1,0)</f>
        <v>0</v>
      </c>
      <c r="L114" s="8">
        <f>IF(VALUE(障害学生情報入力シート!K114)=1,1,0)</f>
        <v>0</v>
      </c>
      <c r="M114" s="8">
        <f>SUM(障害学生情報入力シート!N114:Q114)+COUNTA(障害学生情報入力シート!R114)</f>
        <v>0</v>
      </c>
      <c r="N114" s="8">
        <f>SUM(障害学生情報入力シート!S114:V114)+COUNTA(障害学生情報入力シート!W114)</f>
        <v>0</v>
      </c>
      <c r="O114" s="8">
        <f>IF(SUM(障害学生情報入力シート!$X114:$BC114)&gt;0,1,0)</f>
        <v>0</v>
      </c>
      <c r="P114" s="8">
        <f>IF(障害学生情報入力シート!D114="入学者(新1年生)",1,0)</f>
        <v>0</v>
      </c>
      <c r="Q114" s="8">
        <f>IF(ISBLANK(障害学生情報入力シート!$G114),0,
IF(AND(障害学生情報入力シート!$G114="視覚障害",OR(障害学生情報入力シート!$H114="盲",障害学生情報入力シート!$H114="弱視",障害学生情報入力シート!$H114="その他の視覚障害")),1,0)+
IF(AND(障害学生情報入力シート!$G114="聴覚障害",OR(障害学生情報入力シート!$H114="聾",障害学生情報入力シート!$H114="難聴",障害学生情報入力シート!$H114="その他の聴覚障害")),1,0)+
IF(AND(障害学生情報入力シート!$G114="肢体不自由",OR(障害学生情報入力シート!$H114="上肢不自由",障害学生情報入力シート!$H114="下肢不自由",障害学生情報入力シート!$H114="上下肢不自由",障害学生情報入力シート!$H114="その他の肢体不自由")),1,0)+
IF(AND(障害学生情報入力シート!$G114="病弱",ISBLANK(障害学生情報入力シート!$H114)),1,0)+
IF(AND(障害学生情報入力シート!$G114="発達障害",OR(障害学生情報入力シート!$H114="自閉スペクトラム症",障害学生情報入力シート!$H114="注意欠如・多動症",障害学生情報入力シート!$H114="限局性学習症",障害学生情報入力シート!$H114="発達障害の重複",障害学生情報入力シート!$H114="その他の発達障害")),1,0)+
IF(AND(障害学生情報入力シート!$G114="精神障害",OR(障害学生情報入力シート!$H114="統合失調症等",障害学生情報入力シート!$H114="気分障害",障害学生情報入力シート!$H114="神経症性障害等",障害学生情報入力シート!$H114="摂食障害・睡眠障害等",障害学生情報入力シート!$H114="精神障害の重複",障害学生情報入力シート!$H114="その他の精神障害")),1,0)+
IF(AND(障害学生情報入力シート!$G114="知的障害",ISBLANK(障害学生情報入力シート!$H114)),1,0)+
IF(AND(障害学生情報入力シート!$G114="重複障害",OR(障害学生情報入力シート!$H114="身体障害の重複",障害学生情報入力シート!$H114="発達障害と精神障害の重複")),1,0)+
IF(AND(障害学生情報入力シート!$G114="その他の障害",ISBLANK(障害学生情報入力シート!$H114)),1,0)
)</f>
        <v>0</v>
      </c>
    </row>
    <row r="115" spans="1:17" x14ac:dyDescent="0.4">
      <c r="A115" s="204">
        <v>87</v>
      </c>
      <c r="B115" s="6">
        <f>IF(AND(障害学生情報入力シート!$G115=$B$27,障害学生情報入力シート!$H115=$B$28,OR(障害学生情報入力シート!D115="入学者(新1年生)",障害学生情報入力シート!D115="在籍者")),1,0)</f>
        <v>0</v>
      </c>
      <c r="C115" s="6">
        <f t="shared" si="11"/>
        <v>0</v>
      </c>
      <c r="D115" s="6" t="str">
        <f t="shared" si="12"/>
        <v/>
      </c>
      <c r="E115" s="6">
        <f>IF(AND(障害学生情報入力シート!$G115=$E$27,ISBLANK(障害学生情報入力シート!$H115),OR(障害学生情報入力シート!D115="入学者(新1年生)",障害学生情報入力シート!D115="在籍者")),1,0)</f>
        <v>0</v>
      </c>
      <c r="F115" s="6">
        <f t="shared" si="13"/>
        <v>0</v>
      </c>
      <c r="G115" s="6" t="str">
        <f t="shared" si="14"/>
        <v/>
      </c>
      <c r="H115" s="7">
        <f>IF(障害学生情報入力シート!BD115="",0,IF(AND(障害学生情報入力シート!BC115=1,Q115=1,障害学生情報入力シート!D115&lt;&gt;"",障害学生情報入力シート!D115&lt;&gt;"在籍者"),1,0))</f>
        <v>0</v>
      </c>
      <c r="I115" s="7">
        <f t="shared" si="15"/>
        <v>0</v>
      </c>
      <c r="J115" s="7" t="str">
        <f t="shared" si="16"/>
        <v/>
      </c>
      <c r="K115" s="8">
        <f>IF(VALUE(障害学生情報入力シート!J115)=1,1,0)</f>
        <v>0</v>
      </c>
      <c r="L115" s="8">
        <f>IF(VALUE(障害学生情報入力シート!K115)=1,1,0)</f>
        <v>0</v>
      </c>
      <c r="M115" s="8">
        <f>SUM(障害学生情報入力シート!N115:Q115)+COUNTA(障害学生情報入力シート!R115)</f>
        <v>0</v>
      </c>
      <c r="N115" s="8">
        <f>SUM(障害学生情報入力シート!S115:V115)+COUNTA(障害学生情報入力シート!W115)</f>
        <v>0</v>
      </c>
      <c r="O115" s="8">
        <f>IF(SUM(障害学生情報入力シート!$X115:$BC115)&gt;0,1,0)</f>
        <v>0</v>
      </c>
      <c r="P115" s="8">
        <f>IF(障害学生情報入力シート!D115="入学者(新1年生)",1,0)</f>
        <v>0</v>
      </c>
      <c r="Q115" s="8">
        <f>IF(ISBLANK(障害学生情報入力シート!$G115),0,
IF(AND(障害学生情報入力シート!$G115="視覚障害",OR(障害学生情報入力シート!$H115="盲",障害学生情報入力シート!$H115="弱視",障害学生情報入力シート!$H115="その他の視覚障害")),1,0)+
IF(AND(障害学生情報入力シート!$G115="聴覚障害",OR(障害学生情報入力シート!$H115="聾",障害学生情報入力シート!$H115="難聴",障害学生情報入力シート!$H115="その他の聴覚障害")),1,0)+
IF(AND(障害学生情報入力シート!$G115="肢体不自由",OR(障害学生情報入力シート!$H115="上肢不自由",障害学生情報入力シート!$H115="下肢不自由",障害学生情報入力シート!$H115="上下肢不自由",障害学生情報入力シート!$H115="その他の肢体不自由")),1,0)+
IF(AND(障害学生情報入力シート!$G115="病弱",ISBLANK(障害学生情報入力シート!$H115)),1,0)+
IF(AND(障害学生情報入力シート!$G115="発達障害",OR(障害学生情報入力シート!$H115="自閉スペクトラム症",障害学生情報入力シート!$H115="注意欠如・多動症",障害学生情報入力シート!$H115="限局性学習症",障害学生情報入力シート!$H115="発達障害の重複",障害学生情報入力シート!$H115="その他の発達障害")),1,0)+
IF(AND(障害学生情報入力シート!$G115="精神障害",OR(障害学生情報入力シート!$H115="統合失調症等",障害学生情報入力シート!$H115="気分障害",障害学生情報入力シート!$H115="神経症性障害等",障害学生情報入力シート!$H115="摂食障害・睡眠障害等",障害学生情報入力シート!$H115="精神障害の重複",障害学生情報入力シート!$H115="その他の精神障害")),1,0)+
IF(AND(障害学生情報入力シート!$G115="知的障害",ISBLANK(障害学生情報入力シート!$H115)),1,0)+
IF(AND(障害学生情報入力シート!$G115="重複障害",OR(障害学生情報入力シート!$H115="身体障害の重複",障害学生情報入力シート!$H115="発達障害と精神障害の重複")),1,0)+
IF(AND(障害学生情報入力シート!$G115="その他の障害",ISBLANK(障害学生情報入力シート!$H115)),1,0)
)</f>
        <v>0</v>
      </c>
    </row>
    <row r="116" spans="1:17" x14ac:dyDescent="0.4">
      <c r="A116" s="204">
        <v>88</v>
      </c>
      <c r="B116" s="6">
        <f>IF(AND(障害学生情報入力シート!$G116=$B$27,障害学生情報入力シート!$H116=$B$28,OR(障害学生情報入力シート!D116="入学者(新1年生)",障害学生情報入力シート!D116="在籍者")),1,0)</f>
        <v>0</v>
      </c>
      <c r="C116" s="6">
        <f t="shared" si="11"/>
        <v>0</v>
      </c>
      <c r="D116" s="6" t="str">
        <f t="shared" si="12"/>
        <v/>
      </c>
      <c r="E116" s="6">
        <f>IF(AND(障害学生情報入力シート!$G116=$E$27,ISBLANK(障害学生情報入力シート!$H116),OR(障害学生情報入力シート!D116="入学者(新1年生)",障害学生情報入力シート!D116="在籍者")),1,0)</f>
        <v>0</v>
      </c>
      <c r="F116" s="6">
        <f t="shared" si="13"/>
        <v>0</v>
      </c>
      <c r="G116" s="6" t="str">
        <f t="shared" si="14"/>
        <v/>
      </c>
      <c r="H116" s="7">
        <f>IF(障害学生情報入力シート!BD116="",0,IF(AND(障害学生情報入力シート!BC116=1,Q116=1,障害学生情報入力シート!D116&lt;&gt;"",障害学生情報入力シート!D116&lt;&gt;"在籍者"),1,0))</f>
        <v>0</v>
      </c>
      <c r="I116" s="7">
        <f t="shared" si="15"/>
        <v>0</v>
      </c>
      <c r="J116" s="7" t="str">
        <f t="shared" si="16"/>
        <v/>
      </c>
      <c r="K116" s="8">
        <f>IF(VALUE(障害学生情報入力シート!J116)=1,1,0)</f>
        <v>0</v>
      </c>
      <c r="L116" s="8">
        <f>IF(VALUE(障害学生情報入力シート!K116)=1,1,0)</f>
        <v>0</v>
      </c>
      <c r="M116" s="8">
        <f>SUM(障害学生情報入力シート!N116:Q116)+COUNTA(障害学生情報入力シート!R116)</f>
        <v>0</v>
      </c>
      <c r="N116" s="8">
        <f>SUM(障害学生情報入力シート!S116:V116)+COUNTA(障害学生情報入力シート!W116)</f>
        <v>0</v>
      </c>
      <c r="O116" s="8">
        <f>IF(SUM(障害学生情報入力シート!$X116:$BC116)&gt;0,1,0)</f>
        <v>0</v>
      </c>
      <c r="P116" s="8">
        <f>IF(障害学生情報入力シート!D116="入学者(新1年生)",1,0)</f>
        <v>0</v>
      </c>
      <c r="Q116" s="8">
        <f>IF(ISBLANK(障害学生情報入力シート!$G116),0,
IF(AND(障害学生情報入力シート!$G116="視覚障害",OR(障害学生情報入力シート!$H116="盲",障害学生情報入力シート!$H116="弱視",障害学生情報入力シート!$H116="その他の視覚障害")),1,0)+
IF(AND(障害学生情報入力シート!$G116="聴覚障害",OR(障害学生情報入力シート!$H116="聾",障害学生情報入力シート!$H116="難聴",障害学生情報入力シート!$H116="その他の聴覚障害")),1,0)+
IF(AND(障害学生情報入力シート!$G116="肢体不自由",OR(障害学生情報入力シート!$H116="上肢不自由",障害学生情報入力シート!$H116="下肢不自由",障害学生情報入力シート!$H116="上下肢不自由",障害学生情報入力シート!$H116="その他の肢体不自由")),1,0)+
IF(AND(障害学生情報入力シート!$G116="病弱",ISBLANK(障害学生情報入力シート!$H116)),1,0)+
IF(AND(障害学生情報入力シート!$G116="発達障害",OR(障害学生情報入力シート!$H116="自閉スペクトラム症",障害学生情報入力シート!$H116="注意欠如・多動症",障害学生情報入力シート!$H116="限局性学習症",障害学生情報入力シート!$H116="発達障害の重複",障害学生情報入力シート!$H116="その他の発達障害")),1,0)+
IF(AND(障害学生情報入力シート!$G116="精神障害",OR(障害学生情報入力シート!$H116="統合失調症等",障害学生情報入力シート!$H116="気分障害",障害学生情報入力シート!$H116="神経症性障害等",障害学生情報入力シート!$H116="摂食障害・睡眠障害等",障害学生情報入力シート!$H116="精神障害の重複",障害学生情報入力シート!$H116="その他の精神障害")),1,0)+
IF(AND(障害学生情報入力シート!$G116="知的障害",ISBLANK(障害学生情報入力シート!$H116)),1,0)+
IF(AND(障害学生情報入力シート!$G116="重複障害",OR(障害学生情報入力シート!$H116="身体障害の重複",障害学生情報入力シート!$H116="発達障害と精神障害の重複")),1,0)+
IF(AND(障害学生情報入力シート!$G116="その他の障害",ISBLANK(障害学生情報入力シート!$H116)),1,0)
)</f>
        <v>0</v>
      </c>
    </row>
    <row r="117" spans="1:17" x14ac:dyDescent="0.4">
      <c r="A117" s="204">
        <v>89</v>
      </c>
      <c r="B117" s="6">
        <f>IF(AND(障害学生情報入力シート!$G117=$B$27,障害学生情報入力シート!$H117=$B$28,OR(障害学生情報入力シート!D117="入学者(新1年生)",障害学生情報入力シート!D117="在籍者")),1,0)</f>
        <v>0</v>
      </c>
      <c r="C117" s="6">
        <f t="shared" si="11"/>
        <v>0</v>
      </c>
      <c r="D117" s="6" t="str">
        <f t="shared" si="12"/>
        <v/>
      </c>
      <c r="E117" s="6">
        <f>IF(AND(障害学生情報入力シート!$G117=$E$27,ISBLANK(障害学生情報入力シート!$H117),OR(障害学生情報入力シート!D117="入学者(新1年生)",障害学生情報入力シート!D117="在籍者")),1,0)</f>
        <v>0</v>
      </c>
      <c r="F117" s="6">
        <f t="shared" si="13"/>
        <v>0</v>
      </c>
      <c r="G117" s="6" t="str">
        <f t="shared" si="14"/>
        <v/>
      </c>
      <c r="H117" s="7">
        <f>IF(障害学生情報入力シート!BD117="",0,IF(AND(障害学生情報入力シート!BC117=1,Q117=1,障害学生情報入力シート!D117&lt;&gt;"",障害学生情報入力シート!D117&lt;&gt;"在籍者"),1,0))</f>
        <v>0</v>
      </c>
      <c r="I117" s="7">
        <f t="shared" si="15"/>
        <v>0</v>
      </c>
      <c r="J117" s="7" t="str">
        <f t="shared" si="16"/>
        <v/>
      </c>
      <c r="K117" s="8">
        <f>IF(VALUE(障害学生情報入力シート!J117)=1,1,0)</f>
        <v>0</v>
      </c>
      <c r="L117" s="8">
        <f>IF(VALUE(障害学生情報入力シート!K117)=1,1,0)</f>
        <v>0</v>
      </c>
      <c r="M117" s="8">
        <f>SUM(障害学生情報入力シート!N117:Q117)+COUNTA(障害学生情報入力シート!R117)</f>
        <v>0</v>
      </c>
      <c r="N117" s="8">
        <f>SUM(障害学生情報入力シート!S117:V117)+COUNTA(障害学生情報入力シート!W117)</f>
        <v>0</v>
      </c>
      <c r="O117" s="8">
        <f>IF(SUM(障害学生情報入力シート!$X117:$BC117)&gt;0,1,0)</f>
        <v>0</v>
      </c>
      <c r="P117" s="8">
        <f>IF(障害学生情報入力シート!D117="入学者(新1年生)",1,0)</f>
        <v>0</v>
      </c>
      <c r="Q117" s="8">
        <f>IF(ISBLANK(障害学生情報入力シート!$G117),0,
IF(AND(障害学生情報入力シート!$G117="視覚障害",OR(障害学生情報入力シート!$H117="盲",障害学生情報入力シート!$H117="弱視",障害学生情報入力シート!$H117="その他の視覚障害")),1,0)+
IF(AND(障害学生情報入力シート!$G117="聴覚障害",OR(障害学生情報入力シート!$H117="聾",障害学生情報入力シート!$H117="難聴",障害学生情報入力シート!$H117="その他の聴覚障害")),1,0)+
IF(AND(障害学生情報入力シート!$G117="肢体不自由",OR(障害学生情報入力シート!$H117="上肢不自由",障害学生情報入力シート!$H117="下肢不自由",障害学生情報入力シート!$H117="上下肢不自由",障害学生情報入力シート!$H117="その他の肢体不自由")),1,0)+
IF(AND(障害学生情報入力シート!$G117="病弱",ISBLANK(障害学生情報入力シート!$H117)),1,0)+
IF(AND(障害学生情報入力シート!$G117="発達障害",OR(障害学生情報入力シート!$H117="自閉スペクトラム症",障害学生情報入力シート!$H117="注意欠如・多動症",障害学生情報入力シート!$H117="限局性学習症",障害学生情報入力シート!$H117="発達障害の重複",障害学生情報入力シート!$H117="その他の発達障害")),1,0)+
IF(AND(障害学生情報入力シート!$G117="精神障害",OR(障害学生情報入力シート!$H117="統合失調症等",障害学生情報入力シート!$H117="気分障害",障害学生情報入力シート!$H117="神経症性障害等",障害学生情報入力シート!$H117="摂食障害・睡眠障害等",障害学生情報入力シート!$H117="精神障害の重複",障害学生情報入力シート!$H117="その他の精神障害")),1,0)+
IF(AND(障害学生情報入力シート!$G117="知的障害",ISBLANK(障害学生情報入力シート!$H117)),1,0)+
IF(AND(障害学生情報入力シート!$G117="重複障害",OR(障害学生情報入力シート!$H117="身体障害の重複",障害学生情報入力シート!$H117="発達障害と精神障害の重複")),1,0)+
IF(AND(障害学生情報入力シート!$G117="その他の障害",ISBLANK(障害学生情報入力シート!$H117)),1,0)
)</f>
        <v>0</v>
      </c>
    </row>
    <row r="118" spans="1:17" x14ac:dyDescent="0.4">
      <c r="A118" s="204">
        <v>90</v>
      </c>
      <c r="B118" s="6">
        <f>IF(AND(障害学生情報入力シート!$G118=$B$27,障害学生情報入力シート!$H118=$B$28,OR(障害学生情報入力シート!D118="入学者(新1年生)",障害学生情報入力シート!D118="在籍者")),1,0)</f>
        <v>0</v>
      </c>
      <c r="C118" s="6">
        <f t="shared" si="11"/>
        <v>0</v>
      </c>
      <c r="D118" s="6" t="str">
        <f t="shared" si="12"/>
        <v/>
      </c>
      <c r="E118" s="6">
        <f>IF(AND(障害学生情報入力シート!$G118=$E$27,ISBLANK(障害学生情報入力シート!$H118),OR(障害学生情報入力シート!D118="入学者(新1年生)",障害学生情報入力シート!D118="在籍者")),1,0)</f>
        <v>0</v>
      </c>
      <c r="F118" s="6">
        <f t="shared" si="13"/>
        <v>0</v>
      </c>
      <c r="G118" s="6" t="str">
        <f t="shared" si="14"/>
        <v/>
      </c>
      <c r="H118" s="7">
        <f>IF(障害学生情報入力シート!BD118="",0,IF(AND(障害学生情報入力シート!BC118=1,Q118=1,障害学生情報入力シート!D118&lt;&gt;"",障害学生情報入力シート!D118&lt;&gt;"在籍者"),1,0))</f>
        <v>0</v>
      </c>
      <c r="I118" s="7">
        <f t="shared" si="15"/>
        <v>0</v>
      </c>
      <c r="J118" s="7" t="str">
        <f t="shared" si="16"/>
        <v/>
      </c>
      <c r="K118" s="8">
        <f>IF(VALUE(障害学生情報入力シート!J118)=1,1,0)</f>
        <v>0</v>
      </c>
      <c r="L118" s="8">
        <f>IF(VALUE(障害学生情報入力シート!K118)=1,1,0)</f>
        <v>0</v>
      </c>
      <c r="M118" s="8">
        <f>SUM(障害学生情報入力シート!N118:Q118)+COUNTA(障害学生情報入力シート!R118)</f>
        <v>0</v>
      </c>
      <c r="N118" s="8">
        <f>SUM(障害学生情報入力シート!S118:V118)+COUNTA(障害学生情報入力シート!W118)</f>
        <v>0</v>
      </c>
      <c r="O118" s="8">
        <f>IF(SUM(障害学生情報入力シート!$X118:$BC118)&gt;0,1,0)</f>
        <v>0</v>
      </c>
      <c r="P118" s="8">
        <f>IF(障害学生情報入力シート!D118="入学者(新1年生)",1,0)</f>
        <v>0</v>
      </c>
      <c r="Q118" s="8">
        <f>IF(ISBLANK(障害学生情報入力シート!$G118),0,
IF(AND(障害学生情報入力シート!$G118="視覚障害",OR(障害学生情報入力シート!$H118="盲",障害学生情報入力シート!$H118="弱視",障害学生情報入力シート!$H118="その他の視覚障害")),1,0)+
IF(AND(障害学生情報入力シート!$G118="聴覚障害",OR(障害学生情報入力シート!$H118="聾",障害学生情報入力シート!$H118="難聴",障害学生情報入力シート!$H118="その他の聴覚障害")),1,0)+
IF(AND(障害学生情報入力シート!$G118="肢体不自由",OR(障害学生情報入力シート!$H118="上肢不自由",障害学生情報入力シート!$H118="下肢不自由",障害学生情報入力シート!$H118="上下肢不自由",障害学生情報入力シート!$H118="その他の肢体不自由")),1,0)+
IF(AND(障害学生情報入力シート!$G118="病弱",ISBLANK(障害学生情報入力シート!$H118)),1,0)+
IF(AND(障害学生情報入力シート!$G118="発達障害",OR(障害学生情報入力シート!$H118="自閉スペクトラム症",障害学生情報入力シート!$H118="注意欠如・多動症",障害学生情報入力シート!$H118="限局性学習症",障害学生情報入力シート!$H118="発達障害の重複",障害学生情報入力シート!$H118="その他の発達障害")),1,0)+
IF(AND(障害学生情報入力シート!$G118="精神障害",OR(障害学生情報入力シート!$H118="統合失調症等",障害学生情報入力シート!$H118="気分障害",障害学生情報入力シート!$H118="神経症性障害等",障害学生情報入力シート!$H118="摂食障害・睡眠障害等",障害学生情報入力シート!$H118="精神障害の重複",障害学生情報入力シート!$H118="その他の精神障害")),1,0)+
IF(AND(障害学生情報入力シート!$G118="知的障害",ISBLANK(障害学生情報入力シート!$H118)),1,0)+
IF(AND(障害学生情報入力シート!$G118="重複障害",OR(障害学生情報入力シート!$H118="身体障害の重複",障害学生情報入力シート!$H118="発達障害と精神障害の重複")),1,0)+
IF(AND(障害学生情報入力シート!$G118="その他の障害",ISBLANK(障害学生情報入力シート!$H118)),1,0)
)</f>
        <v>0</v>
      </c>
    </row>
    <row r="119" spans="1:17" x14ac:dyDescent="0.4">
      <c r="A119" s="204">
        <v>91</v>
      </c>
      <c r="B119" s="6">
        <f>IF(AND(障害学生情報入力シート!$G119=$B$27,障害学生情報入力シート!$H119=$B$28,OR(障害学生情報入力シート!D119="入学者(新1年生)",障害学生情報入力シート!D119="在籍者")),1,0)</f>
        <v>0</v>
      </c>
      <c r="C119" s="6">
        <f t="shared" si="11"/>
        <v>0</v>
      </c>
      <c r="D119" s="6" t="str">
        <f t="shared" si="12"/>
        <v/>
      </c>
      <c r="E119" s="6">
        <f>IF(AND(障害学生情報入力シート!$G119=$E$27,ISBLANK(障害学生情報入力シート!$H119),OR(障害学生情報入力シート!D119="入学者(新1年生)",障害学生情報入力シート!D119="在籍者")),1,0)</f>
        <v>0</v>
      </c>
      <c r="F119" s="6">
        <f t="shared" si="13"/>
        <v>0</v>
      </c>
      <c r="G119" s="6" t="str">
        <f t="shared" si="14"/>
        <v/>
      </c>
      <c r="H119" s="7">
        <f>IF(障害学生情報入力シート!BD119="",0,IF(AND(障害学生情報入力シート!BC119=1,Q119=1,障害学生情報入力シート!D119&lt;&gt;"",障害学生情報入力シート!D119&lt;&gt;"在籍者"),1,0))</f>
        <v>0</v>
      </c>
      <c r="I119" s="7">
        <f t="shared" si="15"/>
        <v>0</v>
      </c>
      <c r="J119" s="7" t="str">
        <f t="shared" si="16"/>
        <v/>
      </c>
      <c r="K119" s="8">
        <f>IF(VALUE(障害学生情報入力シート!J119)=1,1,0)</f>
        <v>0</v>
      </c>
      <c r="L119" s="8">
        <f>IF(VALUE(障害学生情報入力シート!K119)=1,1,0)</f>
        <v>0</v>
      </c>
      <c r="M119" s="8">
        <f>SUM(障害学生情報入力シート!N119:Q119)+COUNTA(障害学生情報入力シート!R119)</f>
        <v>0</v>
      </c>
      <c r="N119" s="8">
        <f>SUM(障害学生情報入力シート!S119:V119)+COUNTA(障害学生情報入力シート!W119)</f>
        <v>0</v>
      </c>
      <c r="O119" s="8">
        <f>IF(SUM(障害学生情報入力シート!$X119:$BC119)&gt;0,1,0)</f>
        <v>0</v>
      </c>
      <c r="P119" s="8">
        <f>IF(障害学生情報入力シート!D119="入学者(新1年生)",1,0)</f>
        <v>0</v>
      </c>
      <c r="Q119" s="8">
        <f>IF(ISBLANK(障害学生情報入力シート!$G119),0,
IF(AND(障害学生情報入力シート!$G119="視覚障害",OR(障害学生情報入力シート!$H119="盲",障害学生情報入力シート!$H119="弱視",障害学生情報入力シート!$H119="その他の視覚障害")),1,0)+
IF(AND(障害学生情報入力シート!$G119="聴覚障害",OR(障害学生情報入力シート!$H119="聾",障害学生情報入力シート!$H119="難聴",障害学生情報入力シート!$H119="その他の聴覚障害")),1,0)+
IF(AND(障害学生情報入力シート!$G119="肢体不自由",OR(障害学生情報入力シート!$H119="上肢不自由",障害学生情報入力シート!$H119="下肢不自由",障害学生情報入力シート!$H119="上下肢不自由",障害学生情報入力シート!$H119="その他の肢体不自由")),1,0)+
IF(AND(障害学生情報入力シート!$G119="病弱",ISBLANK(障害学生情報入力シート!$H119)),1,0)+
IF(AND(障害学生情報入力シート!$G119="発達障害",OR(障害学生情報入力シート!$H119="自閉スペクトラム症",障害学生情報入力シート!$H119="注意欠如・多動症",障害学生情報入力シート!$H119="限局性学習症",障害学生情報入力シート!$H119="発達障害の重複",障害学生情報入力シート!$H119="その他の発達障害")),1,0)+
IF(AND(障害学生情報入力シート!$G119="精神障害",OR(障害学生情報入力シート!$H119="統合失調症等",障害学生情報入力シート!$H119="気分障害",障害学生情報入力シート!$H119="神経症性障害等",障害学生情報入力シート!$H119="摂食障害・睡眠障害等",障害学生情報入力シート!$H119="精神障害の重複",障害学生情報入力シート!$H119="その他の精神障害")),1,0)+
IF(AND(障害学生情報入力シート!$G119="知的障害",ISBLANK(障害学生情報入力シート!$H119)),1,0)+
IF(AND(障害学生情報入力シート!$G119="重複障害",OR(障害学生情報入力シート!$H119="身体障害の重複",障害学生情報入力シート!$H119="発達障害と精神障害の重複")),1,0)+
IF(AND(障害学生情報入力シート!$G119="その他の障害",ISBLANK(障害学生情報入力シート!$H119)),1,0)
)</f>
        <v>0</v>
      </c>
    </row>
    <row r="120" spans="1:17" x14ac:dyDescent="0.4">
      <c r="A120" s="204">
        <v>92</v>
      </c>
      <c r="B120" s="6">
        <f>IF(AND(障害学生情報入力シート!$G120=$B$27,障害学生情報入力シート!$H120=$B$28,OR(障害学生情報入力シート!D120="入学者(新1年生)",障害学生情報入力シート!D120="在籍者")),1,0)</f>
        <v>0</v>
      </c>
      <c r="C120" s="6">
        <f t="shared" si="11"/>
        <v>0</v>
      </c>
      <c r="D120" s="6" t="str">
        <f t="shared" si="12"/>
        <v/>
      </c>
      <c r="E120" s="6">
        <f>IF(AND(障害学生情報入力シート!$G120=$E$27,ISBLANK(障害学生情報入力シート!$H120),OR(障害学生情報入力シート!D120="入学者(新1年生)",障害学生情報入力シート!D120="在籍者")),1,0)</f>
        <v>0</v>
      </c>
      <c r="F120" s="6">
        <f t="shared" si="13"/>
        <v>0</v>
      </c>
      <c r="G120" s="6" t="str">
        <f t="shared" si="14"/>
        <v/>
      </c>
      <c r="H120" s="7">
        <f>IF(障害学生情報入力シート!BD120="",0,IF(AND(障害学生情報入力シート!BC120=1,Q120=1,障害学生情報入力シート!D120&lt;&gt;"",障害学生情報入力シート!D120&lt;&gt;"在籍者"),1,0))</f>
        <v>0</v>
      </c>
      <c r="I120" s="7">
        <f t="shared" si="15"/>
        <v>0</v>
      </c>
      <c r="J120" s="7" t="str">
        <f t="shared" si="16"/>
        <v/>
      </c>
      <c r="K120" s="8">
        <f>IF(VALUE(障害学生情報入力シート!J120)=1,1,0)</f>
        <v>0</v>
      </c>
      <c r="L120" s="8">
        <f>IF(VALUE(障害学生情報入力シート!K120)=1,1,0)</f>
        <v>0</v>
      </c>
      <c r="M120" s="8">
        <f>SUM(障害学生情報入力シート!N120:Q120)+COUNTA(障害学生情報入力シート!R120)</f>
        <v>0</v>
      </c>
      <c r="N120" s="8">
        <f>SUM(障害学生情報入力シート!S120:V120)+COUNTA(障害学生情報入力シート!W120)</f>
        <v>0</v>
      </c>
      <c r="O120" s="8">
        <f>IF(SUM(障害学生情報入力シート!$X120:$BC120)&gt;0,1,0)</f>
        <v>0</v>
      </c>
      <c r="P120" s="8">
        <f>IF(障害学生情報入力シート!D120="入学者(新1年生)",1,0)</f>
        <v>0</v>
      </c>
      <c r="Q120" s="8">
        <f>IF(ISBLANK(障害学生情報入力シート!$G120),0,
IF(AND(障害学生情報入力シート!$G120="視覚障害",OR(障害学生情報入力シート!$H120="盲",障害学生情報入力シート!$H120="弱視",障害学生情報入力シート!$H120="その他の視覚障害")),1,0)+
IF(AND(障害学生情報入力シート!$G120="聴覚障害",OR(障害学生情報入力シート!$H120="聾",障害学生情報入力シート!$H120="難聴",障害学生情報入力シート!$H120="その他の聴覚障害")),1,0)+
IF(AND(障害学生情報入力シート!$G120="肢体不自由",OR(障害学生情報入力シート!$H120="上肢不自由",障害学生情報入力シート!$H120="下肢不自由",障害学生情報入力シート!$H120="上下肢不自由",障害学生情報入力シート!$H120="その他の肢体不自由")),1,0)+
IF(AND(障害学生情報入力シート!$G120="病弱",ISBLANK(障害学生情報入力シート!$H120)),1,0)+
IF(AND(障害学生情報入力シート!$G120="発達障害",OR(障害学生情報入力シート!$H120="自閉スペクトラム症",障害学生情報入力シート!$H120="注意欠如・多動症",障害学生情報入力シート!$H120="限局性学習症",障害学生情報入力シート!$H120="発達障害の重複",障害学生情報入力シート!$H120="その他の発達障害")),1,0)+
IF(AND(障害学生情報入力シート!$G120="精神障害",OR(障害学生情報入力シート!$H120="統合失調症等",障害学生情報入力シート!$H120="気分障害",障害学生情報入力シート!$H120="神経症性障害等",障害学生情報入力シート!$H120="摂食障害・睡眠障害等",障害学生情報入力シート!$H120="精神障害の重複",障害学生情報入力シート!$H120="その他の精神障害")),1,0)+
IF(AND(障害学生情報入力シート!$G120="知的障害",ISBLANK(障害学生情報入力シート!$H120)),1,0)+
IF(AND(障害学生情報入力シート!$G120="重複障害",OR(障害学生情報入力シート!$H120="身体障害の重複",障害学生情報入力シート!$H120="発達障害と精神障害の重複")),1,0)+
IF(AND(障害学生情報入力シート!$G120="その他の障害",ISBLANK(障害学生情報入力シート!$H120)),1,0)
)</f>
        <v>0</v>
      </c>
    </row>
    <row r="121" spans="1:17" x14ac:dyDescent="0.4">
      <c r="A121" s="204">
        <v>93</v>
      </c>
      <c r="B121" s="6">
        <f>IF(AND(障害学生情報入力シート!$G121=$B$27,障害学生情報入力シート!$H121=$B$28,OR(障害学生情報入力シート!D121="入学者(新1年生)",障害学生情報入力シート!D121="在籍者")),1,0)</f>
        <v>0</v>
      </c>
      <c r="C121" s="6">
        <f t="shared" si="11"/>
        <v>0</v>
      </c>
      <c r="D121" s="6" t="str">
        <f t="shared" si="12"/>
        <v/>
      </c>
      <c r="E121" s="6">
        <f>IF(AND(障害学生情報入力シート!$G121=$E$27,ISBLANK(障害学生情報入力シート!$H121),OR(障害学生情報入力シート!D121="入学者(新1年生)",障害学生情報入力シート!D121="在籍者")),1,0)</f>
        <v>0</v>
      </c>
      <c r="F121" s="6">
        <f t="shared" si="13"/>
        <v>0</v>
      </c>
      <c r="G121" s="6" t="str">
        <f t="shared" si="14"/>
        <v/>
      </c>
      <c r="H121" s="7">
        <f>IF(障害学生情報入力シート!BD121="",0,IF(AND(障害学生情報入力シート!BC121=1,Q121=1,障害学生情報入力シート!D121&lt;&gt;"",障害学生情報入力シート!D121&lt;&gt;"在籍者"),1,0))</f>
        <v>0</v>
      </c>
      <c r="I121" s="7">
        <f t="shared" si="15"/>
        <v>0</v>
      </c>
      <c r="J121" s="7" t="str">
        <f t="shared" si="16"/>
        <v/>
      </c>
      <c r="K121" s="8">
        <f>IF(VALUE(障害学生情報入力シート!J121)=1,1,0)</f>
        <v>0</v>
      </c>
      <c r="L121" s="8">
        <f>IF(VALUE(障害学生情報入力シート!K121)=1,1,0)</f>
        <v>0</v>
      </c>
      <c r="M121" s="8">
        <f>SUM(障害学生情報入力シート!N121:Q121)+COUNTA(障害学生情報入力シート!R121)</f>
        <v>0</v>
      </c>
      <c r="N121" s="8">
        <f>SUM(障害学生情報入力シート!S121:V121)+COUNTA(障害学生情報入力シート!W121)</f>
        <v>0</v>
      </c>
      <c r="O121" s="8">
        <f>IF(SUM(障害学生情報入力シート!$X121:$BC121)&gt;0,1,0)</f>
        <v>0</v>
      </c>
      <c r="P121" s="8">
        <f>IF(障害学生情報入力シート!D121="入学者(新1年生)",1,0)</f>
        <v>0</v>
      </c>
      <c r="Q121" s="8">
        <f>IF(ISBLANK(障害学生情報入力シート!$G121),0,
IF(AND(障害学生情報入力シート!$G121="視覚障害",OR(障害学生情報入力シート!$H121="盲",障害学生情報入力シート!$H121="弱視",障害学生情報入力シート!$H121="その他の視覚障害")),1,0)+
IF(AND(障害学生情報入力シート!$G121="聴覚障害",OR(障害学生情報入力シート!$H121="聾",障害学生情報入力シート!$H121="難聴",障害学生情報入力シート!$H121="その他の聴覚障害")),1,0)+
IF(AND(障害学生情報入力シート!$G121="肢体不自由",OR(障害学生情報入力シート!$H121="上肢不自由",障害学生情報入力シート!$H121="下肢不自由",障害学生情報入力シート!$H121="上下肢不自由",障害学生情報入力シート!$H121="その他の肢体不自由")),1,0)+
IF(AND(障害学生情報入力シート!$G121="病弱",ISBLANK(障害学生情報入力シート!$H121)),1,0)+
IF(AND(障害学生情報入力シート!$G121="発達障害",OR(障害学生情報入力シート!$H121="自閉スペクトラム症",障害学生情報入力シート!$H121="注意欠如・多動症",障害学生情報入力シート!$H121="限局性学習症",障害学生情報入力シート!$H121="発達障害の重複",障害学生情報入力シート!$H121="その他の発達障害")),1,0)+
IF(AND(障害学生情報入力シート!$G121="精神障害",OR(障害学生情報入力シート!$H121="統合失調症等",障害学生情報入力シート!$H121="気分障害",障害学生情報入力シート!$H121="神経症性障害等",障害学生情報入力シート!$H121="摂食障害・睡眠障害等",障害学生情報入力シート!$H121="精神障害の重複",障害学生情報入力シート!$H121="その他の精神障害")),1,0)+
IF(AND(障害学生情報入力シート!$G121="知的障害",ISBLANK(障害学生情報入力シート!$H121)),1,0)+
IF(AND(障害学生情報入力シート!$G121="重複障害",OR(障害学生情報入力シート!$H121="身体障害の重複",障害学生情報入力シート!$H121="発達障害と精神障害の重複")),1,0)+
IF(AND(障害学生情報入力シート!$G121="その他の障害",ISBLANK(障害学生情報入力シート!$H121)),1,0)
)</f>
        <v>0</v>
      </c>
    </row>
    <row r="122" spans="1:17" x14ac:dyDescent="0.4">
      <c r="A122" s="204">
        <v>94</v>
      </c>
      <c r="B122" s="6">
        <f>IF(AND(障害学生情報入力シート!$G122=$B$27,障害学生情報入力シート!$H122=$B$28,OR(障害学生情報入力シート!D122="入学者(新1年生)",障害学生情報入力シート!D122="在籍者")),1,0)</f>
        <v>0</v>
      </c>
      <c r="C122" s="6">
        <f t="shared" si="11"/>
        <v>0</v>
      </c>
      <c r="D122" s="6" t="str">
        <f t="shared" si="12"/>
        <v/>
      </c>
      <c r="E122" s="6">
        <f>IF(AND(障害学生情報入力シート!$G122=$E$27,ISBLANK(障害学生情報入力シート!$H122),OR(障害学生情報入力シート!D122="入学者(新1年生)",障害学生情報入力シート!D122="在籍者")),1,0)</f>
        <v>0</v>
      </c>
      <c r="F122" s="6">
        <f t="shared" si="13"/>
        <v>0</v>
      </c>
      <c r="G122" s="6" t="str">
        <f t="shared" si="14"/>
        <v/>
      </c>
      <c r="H122" s="7">
        <f>IF(障害学生情報入力シート!BD122="",0,IF(AND(障害学生情報入力シート!BC122=1,Q122=1,障害学生情報入力シート!D122&lt;&gt;"",障害学生情報入力シート!D122&lt;&gt;"在籍者"),1,0))</f>
        <v>0</v>
      </c>
      <c r="I122" s="7">
        <f t="shared" si="15"/>
        <v>0</v>
      </c>
      <c r="J122" s="7" t="str">
        <f t="shared" si="16"/>
        <v/>
      </c>
      <c r="K122" s="8">
        <f>IF(VALUE(障害学生情報入力シート!J122)=1,1,0)</f>
        <v>0</v>
      </c>
      <c r="L122" s="8">
        <f>IF(VALUE(障害学生情報入力シート!K122)=1,1,0)</f>
        <v>0</v>
      </c>
      <c r="M122" s="8">
        <f>SUM(障害学生情報入力シート!N122:Q122)+COUNTA(障害学生情報入力シート!R122)</f>
        <v>0</v>
      </c>
      <c r="N122" s="8">
        <f>SUM(障害学生情報入力シート!S122:V122)+COUNTA(障害学生情報入力シート!W122)</f>
        <v>0</v>
      </c>
      <c r="O122" s="8">
        <f>IF(SUM(障害学生情報入力シート!$X122:$BC122)&gt;0,1,0)</f>
        <v>0</v>
      </c>
      <c r="P122" s="8">
        <f>IF(障害学生情報入力シート!D122="入学者(新1年生)",1,0)</f>
        <v>0</v>
      </c>
      <c r="Q122" s="8">
        <f>IF(ISBLANK(障害学生情報入力シート!$G122),0,
IF(AND(障害学生情報入力シート!$G122="視覚障害",OR(障害学生情報入力シート!$H122="盲",障害学生情報入力シート!$H122="弱視",障害学生情報入力シート!$H122="その他の視覚障害")),1,0)+
IF(AND(障害学生情報入力シート!$G122="聴覚障害",OR(障害学生情報入力シート!$H122="聾",障害学生情報入力シート!$H122="難聴",障害学生情報入力シート!$H122="その他の聴覚障害")),1,0)+
IF(AND(障害学生情報入力シート!$G122="肢体不自由",OR(障害学生情報入力シート!$H122="上肢不自由",障害学生情報入力シート!$H122="下肢不自由",障害学生情報入力シート!$H122="上下肢不自由",障害学生情報入力シート!$H122="その他の肢体不自由")),1,0)+
IF(AND(障害学生情報入力シート!$G122="病弱",ISBLANK(障害学生情報入力シート!$H122)),1,0)+
IF(AND(障害学生情報入力シート!$G122="発達障害",OR(障害学生情報入力シート!$H122="自閉スペクトラム症",障害学生情報入力シート!$H122="注意欠如・多動症",障害学生情報入力シート!$H122="限局性学習症",障害学生情報入力シート!$H122="発達障害の重複",障害学生情報入力シート!$H122="その他の発達障害")),1,0)+
IF(AND(障害学生情報入力シート!$G122="精神障害",OR(障害学生情報入力シート!$H122="統合失調症等",障害学生情報入力シート!$H122="気分障害",障害学生情報入力シート!$H122="神経症性障害等",障害学生情報入力シート!$H122="摂食障害・睡眠障害等",障害学生情報入力シート!$H122="精神障害の重複",障害学生情報入力シート!$H122="その他の精神障害")),1,0)+
IF(AND(障害学生情報入力シート!$G122="知的障害",ISBLANK(障害学生情報入力シート!$H122)),1,0)+
IF(AND(障害学生情報入力シート!$G122="重複障害",OR(障害学生情報入力シート!$H122="身体障害の重複",障害学生情報入力シート!$H122="発達障害と精神障害の重複")),1,0)+
IF(AND(障害学生情報入力シート!$G122="その他の障害",ISBLANK(障害学生情報入力シート!$H122)),1,0)
)</f>
        <v>0</v>
      </c>
    </row>
    <row r="123" spans="1:17" x14ac:dyDescent="0.4">
      <c r="A123" s="204">
        <v>95</v>
      </c>
      <c r="B123" s="6">
        <f>IF(AND(障害学生情報入力シート!$G123=$B$27,障害学生情報入力シート!$H123=$B$28,OR(障害学生情報入力シート!D123="入学者(新1年生)",障害学生情報入力シート!D123="在籍者")),1,0)</f>
        <v>0</v>
      </c>
      <c r="C123" s="6">
        <f t="shared" si="11"/>
        <v>0</v>
      </c>
      <c r="D123" s="6" t="str">
        <f t="shared" si="12"/>
        <v/>
      </c>
      <c r="E123" s="6">
        <f>IF(AND(障害学生情報入力シート!$G123=$E$27,ISBLANK(障害学生情報入力シート!$H123),OR(障害学生情報入力シート!D123="入学者(新1年生)",障害学生情報入力シート!D123="在籍者")),1,0)</f>
        <v>0</v>
      </c>
      <c r="F123" s="6">
        <f t="shared" si="13"/>
        <v>0</v>
      </c>
      <c r="G123" s="6" t="str">
        <f t="shared" si="14"/>
        <v/>
      </c>
      <c r="H123" s="7">
        <f>IF(障害学生情報入力シート!BD123="",0,IF(AND(障害学生情報入力シート!BC123=1,Q123=1,障害学生情報入力シート!D123&lt;&gt;"",障害学生情報入力シート!D123&lt;&gt;"在籍者"),1,0))</f>
        <v>0</v>
      </c>
      <c r="I123" s="7">
        <f t="shared" si="15"/>
        <v>0</v>
      </c>
      <c r="J123" s="7" t="str">
        <f t="shared" si="16"/>
        <v/>
      </c>
      <c r="K123" s="8">
        <f>IF(VALUE(障害学生情報入力シート!J123)=1,1,0)</f>
        <v>0</v>
      </c>
      <c r="L123" s="8">
        <f>IF(VALUE(障害学生情報入力シート!K123)=1,1,0)</f>
        <v>0</v>
      </c>
      <c r="M123" s="8">
        <f>SUM(障害学生情報入力シート!N123:Q123)+COUNTA(障害学生情報入力シート!R123)</f>
        <v>0</v>
      </c>
      <c r="N123" s="8">
        <f>SUM(障害学生情報入力シート!S123:V123)+COUNTA(障害学生情報入力シート!W123)</f>
        <v>0</v>
      </c>
      <c r="O123" s="8">
        <f>IF(SUM(障害学生情報入力シート!$X123:$BC123)&gt;0,1,0)</f>
        <v>0</v>
      </c>
      <c r="P123" s="8">
        <f>IF(障害学生情報入力シート!D123="入学者(新1年生)",1,0)</f>
        <v>0</v>
      </c>
      <c r="Q123" s="8">
        <f>IF(ISBLANK(障害学生情報入力シート!$G123),0,
IF(AND(障害学生情報入力シート!$G123="視覚障害",OR(障害学生情報入力シート!$H123="盲",障害学生情報入力シート!$H123="弱視",障害学生情報入力シート!$H123="その他の視覚障害")),1,0)+
IF(AND(障害学生情報入力シート!$G123="聴覚障害",OR(障害学生情報入力シート!$H123="聾",障害学生情報入力シート!$H123="難聴",障害学生情報入力シート!$H123="その他の聴覚障害")),1,0)+
IF(AND(障害学生情報入力シート!$G123="肢体不自由",OR(障害学生情報入力シート!$H123="上肢不自由",障害学生情報入力シート!$H123="下肢不自由",障害学生情報入力シート!$H123="上下肢不自由",障害学生情報入力シート!$H123="その他の肢体不自由")),1,0)+
IF(AND(障害学生情報入力シート!$G123="病弱",ISBLANK(障害学生情報入力シート!$H123)),1,0)+
IF(AND(障害学生情報入力シート!$G123="発達障害",OR(障害学生情報入力シート!$H123="自閉スペクトラム症",障害学生情報入力シート!$H123="注意欠如・多動症",障害学生情報入力シート!$H123="限局性学習症",障害学生情報入力シート!$H123="発達障害の重複",障害学生情報入力シート!$H123="その他の発達障害")),1,0)+
IF(AND(障害学生情報入力シート!$G123="精神障害",OR(障害学生情報入力シート!$H123="統合失調症等",障害学生情報入力シート!$H123="気分障害",障害学生情報入力シート!$H123="神経症性障害等",障害学生情報入力シート!$H123="摂食障害・睡眠障害等",障害学生情報入力シート!$H123="精神障害の重複",障害学生情報入力シート!$H123="その他の精神障害")),1,0)+
IF(AND(障害学生情報入力シート!$G123="知的障害",ISBLANK(障害学生情報入力シート!$H123)),1,0)+
IF(AND(障害学生情報入力シート!$G123="重複障害",OR(障害学生情報入力シート!$H123="身体障害の重複",障害学生情報入力シート!$H123="発達障害と精神障害の重複")),1,0)+
IF(AND(障害学生情報入力シート!$G123="その他の障害",ISBLANK(障害学生情報入力シート!$H123)),1,0)
)</f>
        <v>0</v>
      </c>
    </row>
    <row r="124" spans="1:17" x14ac:dyDescent="0.4">
      <c r="A124" s="204">
        <v>96</v>
      </c>
      <c r="B124" s="6">
        <f>IF(AND(障害学生情報入力シート!$G124=$B$27,障害学生情報入力シート!$H124=$B$28,OR(障害学生情報入力シート!D124="入学者(新1年生)",障害学生情報入力シート!D124="在籍者")),1,0)</f>
        <v>0</v>
      </c>
      <c r="C124" s="6">
        <f t="shared" si="11"/>
        <v>0</v>
      </c>
      <c r="D124" s="6" t="str">
        <f t="shared" si="12"/>
        <v/>
      </c>
      <c r="E124" s="6">
        <f>IF(AND(障害学生情報入力シート!$G124=$E$27,ISBLANK(障害学生情報入力シート!$H124),OR(障害学生情報入力シート!D124="入学者(新1年生)",障害学生情報入力シート!D124="在籍者")),1,0)</f>
        <v>0</v>
      </c>
      <c r="F124" s="6">
        <f t="shared" si="13"/>
        <v>0</v>
      </c>
      <c r="G124" s="6" t="str">
        <f t="shared" si="14"/>
        <v/>
      </c>
      <c r="H124" s="7">
        <f>IF(障害学生情報入力シート!BD124="",0,IF(AND(障害学生情報入力シート!BC124=1,Q124=1,障害学生情報入力シート!D124&lt;&gt;"",障害学生情報入力シート!D124&lt;&gt;"在籍者"),1,0))</f>
        <v>0</v>
      </c>
      <c r="I124" s="7">
        <f t="shared" si="15"/>
        <v>0</v>
      </c>
      <c r="J124" s="7" t="str">
        <f t="shared" si="16"/>
        <v/>
      </c>
      <c r="K124" s="8">
        <f>IF(VALUE(障害学生情報入力シート!J124)=1,1,0)</f>
        <v>0</v>
      </c>
      <c r="L124" s="8">
        <f>IF(VALUE(障害学生情報入力シート!K124)=1,1,0)</f>
        <v>0</v>
      </c>
      <c r="M124" s="8">
        <f>SUM(障害学生情報入力シート!N124:Q124)+COUNTA(障害学生情報入力シート!R124)</f>
        <v>0</v>
      </c>
      <c r="N124" s="8">
        <f>SUM(障害学生情報入力シート!S124:V124)+COUNTA(障害学生情報入力シート!W124)</f>
        <v>0</v>
      </c>
      <c r="O124" s="8">
        <f>IF(SUM(障害学生情報入力シート!$X124:$BC124)&gt;0,1,0)</f>
        <v>0</v>
      </c>
      <c r="P124" s="8">
        <f>IF(障害学生情報入力シート!D124="入学者(新1年生)",1,0)</f>
        <v>0</v>
      </c>
      <c r="Q124" s="8">
        <f>IF(ISBLANK(障害学生情報入力シート!$G124),0,
IF(AND(障害学生情報入力シート!$G124="視覚障害",OR(障害学生情報入力シート!$H124="盲",障害学生情報入力シート!$H124="弱視",障害学生情報入力シート!$H124="その他の視覚障害")),1,0)+
IF(AND(障害学生情報入力シート!$G124="聴覚障害",OR(障害学生情報入力シート!$H124="聾",障害学生情報入力シート!$H124="難聴",障害学生情報入力シート!$H124="その他の聴覚障害")),1,0)+
IF(AND(障害学生情報入力シート!$G124="肢体不自由",OR(障害学生情報入力シート!$H124="上肢不自由",障害学生情報入力シート!$H124="下肢不自由",障害学生情報入力シート!$H124="上下肢不自由",障害学生情報入力シート!$H124="その他の肢体不自由")),1,0)+
IF(AND(障害学生情報入力シート!$G124="病弱",ISBLANK(障害学生情報入力シート!$H124)),1,0)+
IF(AND(障害学生情報入力シート!$G124="発達障害",OR(障害学生情報入力シート!$H124="自閉スペクトラム症",障害学生情報入力シート!$H124="注意欠如・多動症",障害学生情報入力シート!$H124="限局性学習症",障害学生情報入力シート!$H124="発達障害の重複",障害学生情報入力シート!$H124="その他の発達障害")),1,0)+
IF(AND(障害学生情報入力シート!$G124="精神障害",OR(障害学生情報入力シート!$H124="統合失調症等",障害学生情報入力シート!$H124="気分障害",障害学生情報入力シート!$H124="神経症性障害等",障害学生情報入力シート!$H124="摂食障害・睡眠障害等",障害学生情報入力シート!$H124="精神障害の重複",障害学生情報入力シート!$H124="その他の精神障害")),1,0)+
IF(AND(障害学生情報入力シート!$G124="知的障害",ISBLANK(障害学生情報入力シート!$H124)),1,0)+
IF(AND(障害学生情報入力シート!$G124="重複障害",OR(障害学生情報入力シート!$H124="身体障害の重複",障害学生情報入力シート!$H124="発達障害と精神障害の重複")),1,0)+
IF(AND(障害学生情報入力シート!$G124="その他の障害",ISBLANK(障害学生情報入力シート!$H124)),1,0)
)</f>
        <v>0</v>
      </c>
    </row>
    <row r="125" spans="1:17" x14ac:dyDescent="0.4">
      <c r="A125" s="204">
        <v>97</v>
      </c>
      <c r="B125" s="6">
        <f>IF(AND(障害学生情報入力シート!$G125=$B$27,障害学生情報入力シート!$H125=$B$28,OR(障害学生情報入力シート!D125="入学者(新1年生)",障害学生情報入力シート!D125="在籍者")),1,0)</f>
        <v>0</v>
      </c>
      <c r="C125" s="6">
        <f t="shared" si="11"/>
        <v>0</v>
      </c>
      <c r="D125" s="6" t="str">
        <f t="shared" si="12"/>
        <v/>
      </c>
      <c r="E125" s="6">
        <f>IF(AND(障害学生情報入力シート!$G125=$E$27,ISBLANK(障害学生情報入力シート!$H125),OR(障害学生情報入力シート!D125="入学者(新1年生)",障害学生情報入力シート!D125="在籍者")),1,0)</f>
        <v>0</v>
      </c>
      <c r="F125" s="6">
        <f t="shared" si="13"/>
        <v>0</v>
      </c>
      <c r="G125" s="6" t="str">
        <f t="shared" si="14"/>
        <v/>
      </c>
      <c r="H125" s="7">
        <f>IF(障害学生情報入力シート!BD125="",0,IF(AND(障害学生情報入力シート!BC125=1,Q125=1,障害学生情報入力シート!D125&lt;&gt;"",障害学生情報入力シート!D125&lt;&gt;"在籍者"),1,0))</f>
        <v>0</v>
      </c>
      <c r="I125" s="7">
        <f t="shared" si="15"/>
        <v>0</v>
      </c>
      <c r="J125" s="7" t="str">
        <f t="shared" si="16"/>
        <v/>
      </c>
      <c r="K125" s="8">
        <f>IF(VALUE(障害学生情報入力シート!J125)=1,1,0)</f>
        <v>0</v>
      </c>
      <c r="L125" s="8">
        <f>IF(VALUE(障害学生情報入力シート!K125)=1,1,0)</f>
        <v>0</v>
      </c>
      <c r="M125" s="8">
        <f>SUM(障害学生情報入力シート!N125:Q125)+COUNTA(障害学生情報入力シート!R125)</f>
        <v>0</v>
      </c>
      <c r="N125" s="8">
        <f>SUM(障害学生情報入力シート!S125:V125)+COUNTA(障害学生情報入力シート!W125)</f>
        <v>0</v>
      </c>
      <c r="O125" s="8">
        <f>IF(SUM(障害学生情報入力シート!$X125:$BC125)&gt;0,1,0)</f>
        <v>0</v>
      </c>
      <c r="P125" s="8">
        <f>IF(障害学生情報入力シート!D125="入学者(新1年生)",1,0)</f>
        <v>0</v>
      </c>
      <c r="Q125" s="8">
        <f>IF(ISBLANK(障害学生情報入力シート!$G125),0,
IF(AND(障害学生情報入力シート!$G125="視覚障害",OR(障害学生情報入力シート!$H125="盲",障害学生情報入力シート!$H125="弱視",障害学生情報入力シート!$H125="その他の視覚障害")),1,0)+
IF(AND(障害学生情報入力シート!$G125="聴覚障害",OR(障害学生情報入力シート!$H125="聾",障害学生情報入力シート!$H125="難聴",障害学生情報入力シート!$H125="その他の聴覚障害")),1,0)+
IF(AND(障害学生情報入力シート!$G125="肢体不自由",OR(障害学生情報入力シート!$H125="上肢不自由",障害学生情報入力シート!$H125="下肢不自由",障害学生情報入力シート!$H125="上下肢不自由",障害学生情報入力シート!$H125="その他の肢体不自由")),1,0)+
IF(AND(障害学生情報入力シート!$G125="病弱",ISBLANK(障害学生情報入力シート!$H125)),1,0)+
IF(AND(障害学生情報入力シート!$G125="発達障害",OR(障害学生情報入力シート!$H125="自閉スペクトラム症",障害学生情報入力シート!$H125="注意欠如・多動症",障害学生情報入力シート!$H125="限局性学習症",障害学生情報入力シート!$H125="発達障害の重複",障害学生情報入力シート!$H125="その他の発達障害")),1,0)+
IF(AND(障害学生情報入力シート!$G125="精神障害",OR(障害学生情報入力シート!$H125="統合失調症等",障害学生情報入力シート!$H125="気分障害",障害学生情報入力シート!$H125="神経症性障害等",障害学生情報入力シート!$H125="摂食障害・睡眠障害等",障害学生情報入力シート!$H125="精神障害の重複",障害学生情報入力シート!$H125="その他の精神障害")),1,0)+
IF(AND(障害学生情報入力シート!$G125="知的障害",ISBLANK(障害学生情報入力シート!$H125)),1,0)+
IF(AND(障害学生情報入力シート!$G125="重複障害",OR(障害学生情報入力シート!$H125="身体障害の重複",障害学生情報入力シート!$H125="発達障害と精神障害の重複")),1,0)+
IF(AND(障害学生情報入力シート!$G125="その他の障害",ISBLANK(障害学生情報入力シート!$H125)),1,0)
)</f>
        <v>0</v>
      </c>
    </row>
    <row r="126" spans="1:17" x14ac:dyDescent="0.4">
      <c r="A126" s="204">
        <v>98</v>
      </c>
      <c r="B126" s="6">
        <f>IF(AND(障害学生情報入力シート!$G126=$B$27,障害学生情報入力シート!$H126=$B$28,OR(障害学生情報入力シート!D126="入学者(新1年生)",障害学生情報入力シート!D126="在籍者")),1,0)</f>
        <v>0</v>
      </c>
      <c r="C126" s="6">
        <f t="shared" si="11"/>
        <v>0</v>
      </c>
      <c r="D126" s="6" t="str">
        <f t="shared" si="12"/>
        <v/>
      </c>
      <c r="E126" s="6">
        <f>IF(AND(障害学生情報入力シート!$G126=$E$27,ISBLANK(障害学生情報入力シート!$H126),OR(障害学生情報入力シート!D126="入学者(新1年生)",障害学生情報入力シート!D126="在籍者")),1,0)</f>
        <v>0</v>
      </c>
      <c r="F126" s="6">
        <f t="shared" si="13"/>
        <v>0</v>
      </c>
      <c r="G126" s="6" t="str">
        <f t="shared" si="14"/>
        <v/>
      </c>
      <c r="H126" s="7">
        <f>IF(障害学生情報入力シート!BD126="",0,IF(AND(障害学生情報入力シート!BC126=1,Q126=1,障害学生情報入力シート!D126&lt;&gt;"",障害学生情報入力シート!D126&lt;&gt;"在籍者"),1,0))</f>
        <v>0</v>
      </c>
      <c r="I126" s="7">
        <f t="shared" si="15"/>
        <v>0</v>
      </c>
      <c r="J126" s="7" t="str">
        <f t="shared" si="16"/>
        <v/>
      </c>
      <c r="K126" s="8">
        <f>IF(VALUE(障害学生情報入力シート!J126)=1,1,0)</f>
        <v>0</v>
      </c>
      <c r="L126" s="8">
        <f>IF(VALUE(障害学生情報入力シート!K126)=1,1,0)</f>
        <v>0</v>
      </c>
      <c r="M126" s="8">
        <f>SUM(障害学生情報入力シート!N126:Q126)+COUNTA(障害学生情報入力シート!R126)</f>
        <v>0</v>
      </c>
      <c r="N126" s="8">
        <f>SUM(障害学生情報入力シート!S126:V126)+COUNTA(障害学生情報入力シート!W126)</f>
        <v>0</v>
      </c>
      <c r="O126" s="8">
        <f>IF(SUM(障害学生情報入力シート!$X126:$BC126)&gt;0,1,0)</f>
        <v>0</v>
      </c>
      <c r="P126" s="8">
        <f>IF(障害学生情報入力シート!D126="入学者(新1年生)",1,0)</f>
        <v>0</v>
      </c>
      <c r="Q126" s="8">
        <f>IF(ISBLANK(障害学生情報入力シート!$G126),0,
IF(AND(障害学生情報入力シート!$G126="視覚障害",OR(障害学生情報入力シート!$H126="盲",障害学生情報入力シート!$H126="弱視",障害学生情報入力シート!$H126="その他の視覚障害")),1,0)+
IF(AND(障害学生情報入力シート!$G126="聴覚障害",OR(障害学生情報入力シート!$H126="聾",障害学生情報入力シート!$H126="難聴",障害学生情報入力シート!$H126="その他の聴覚障害")),1,0)+
IF(AND(障害学生情報入力シート!$G126="肢体不自由",OR(障害学生情報入力シート!$H126="上肢不自由",障害学生情報入力シート!$H126="下肢不自由",障害学生情報入力シート!$H126="上下肢不自由",障害学生情報入力シート!$H126="その他の肢体不自由")),1,0)+
IF(AND(障害学生情報入力シート!$G126="病弱",ISBLANK(障害学生情報入力シート!$H126)),1,0)+
IF(AND(障害学生情報入力シート!$G126="発達障害",OR(障害学生情報入力シート!$H126="自閉スペクトラム症",障害学生情報入力シート!$H126="注意欠如・多動症",障害学生情報入力シート!$H126="限局性学習症",障害学生情報入力シート!$H126="発達障害の重複",障害学生情報入力シート!$H126="その他の発達障害")),1,0)+
IF(AND(障害学生情報入力シート!$G126="精神障害",OR(障害学生情報入力シート!$H126="統合失調症等",障害学生情報入力シート!$H126="気分障害",障害学生情報入力シート!$H126="神経症性障害等",障害学生情報入力シート!$H126="摂食障害・睡眠障害等",障害学生情報入力シート!$H126="精神障害の重複",障害学生情報入力シート!$H126="その他の精神障害")),1,0)+
IF(AND(障害学生情報入力シート!$G126="知的障害",ISBLANK(障害学生情報入力シート!$H126)),1,0)+
IF(AND(障害学生情報入力シート!$G126="重複障害",OR(障害学生情報入力シート!$H126="身体障害の重複",障害学生情報入力シート!$H126="発達障害と精神障害の重複")),1,0)+
IF(AND(障害学生情報入力シート!$G126="その他の障害",ISBLANK(障害学生情報入力シート!$H126)),1,0)
)</f>
        <v>0</v>
      </c>
    </row>
    <row r="127" spans="1:17" x14ac:dyDescent="0.4">
      <c r="A127" s="204">
        <v>99</v>
      </c>
      <c r="B127" s="6">
        <f>IF(AND(障害学生情報入力シート!$G127=$B$27,障害学生情報入力シート!$H127=$B$28,OR(障害学生情報入力シート!D127="入学者(新1年生)",障害学生情報入力シート!D127="在籍者")),1,0)</f>
        <v>0</v>
      </c>
      <c r="C127" s="6">
        <f t="shared" si="11"/>
        <v>0</v>
      </c>
      <c r="D127" s="6" t="str">
        <f t="shared" si="12"/>
        <v/>
      </c>
      <c r="E127" s="6">
        <f>IF(AND(障害学生情報入力シート!$G127=$E$27,ISBLANK(障害学生情報入力シート!$H127),OR(障害学生情報入力シート!D127="入学者(新1年生)",障害学生情報入力シート!D127="在籍者")),1,0)</f>
        <v>0</v>
      </c>
      <c r="F127" s="6">
        <f t="shared" si="13"/>
        <v>0</v>
      </c>
      <c r="G127" s="6" t="str">
        <f t="shared" si="14"/>
        <v/>
      </c>
      <c r="H127" s="7">
        <f>IF(障害学生情報入力シート!BD127="",0,IF(AND(障害学生情報入力シート!BC127=1,Q127=1,障害学生情報入力シート!D127&lt;&gt;"",障害学生情報入力シート!D127&lt;&gt;"在籍者"),1,0))</f>
        <v>0</v>
      </c>
      <c r="I127" s="7">
        <f t="shared" si="15"/>
        <v>0</v>
      </c>
      <c r="J127" s="7" t="str">
        <f t="shared" si="16"/>
        <v/>
      </c>
      <c r="K127" s="8">
        <f>IF(VALUE(障害学生情報入力シート!J127)=1,1,0)</f>
        <v>0</v>
      </c>
      <c r="L127" s="8">
        <f>IF(VALUE(障害学生情報入力シート!K127)=1,1,0)</f>
        <v>0</v>
      </c>
      <c r="M127" s="8">
        <f>SUM(障害学生情報入力シート!N127:Q127)+COUNTA(障害学生情報入力シート!R127)</f>
        <v>0</v>
      </c>
      <c r="N127" s="8">
        <f>SUM(障害学生情報入力シート!S127:V127)+COUNTA(障害学生情報入力シート!W127)</f>
        <v>0</v>
      </c>
      <c r="O127" s="8">
        <f>IF(SUM(障害学生情報入力シート!$X127:$BC127)&gt;0,1,0)</f>
        <v>0</v>
      </c>
      <c r="P127" s="8">
        <f>IF(障害学生情報入力シート!D127="入学者(新1年生)",1,0)</f>
        <v>0</v>
      </c>
      <c r="Q127" s="8">
        <f>IF(ISBLANK(障害学生情報入力シート!$G127),0,
IF(AND(障害学生情報入力シート!$G127="視覚障害",OR(障害学生情報入力シート!$H127="盲",障害学生情報入力シート!$H127="弱視",障害学生情報入力シート!$H127="その他の視覚障害")),1,0)+
IF(AND(障害学生情報入力シート!$G127="聴覚障害",OR(障害学生情報入力シート!$H127="聾",障害学生情報入力シート!$H127="難聴",障害学生情報入力シート!$H127="その他の聴覚障害")),1,0)+
IF(AND(障害学生情報入力シート!$G127="肢体不自由",OR(障害学生情報入力シート!$H127="上肢不自由",障害学生情報入力シート!$H127="下肢不自由",障害学生情報入力シート!$H127="上下肢不自由",障害学生情報入力シート!$H127="その他の肢体不自由")),1,0)+
IF(AND(障害学生情報入力シート!$G127="病弱",ISBLANK(障害学生情報入力シート!$H127)),1,0)+
IF(AND(障害学生情報入力シート!$G127="発達障害",OR(障害学生情報入力シート!$H127="自閉スペクトラム症",障害学生情報入力シート!$H127="注意欠如・多動症",障害学生情報入力シート!$H127="限局性学習症",障害学生情報入力シート!$H127="発達障害の重複",障害学生情報入力シート!$H127="その他の発達障害")),1,0)+
IF(AND(障害学生情報入力シート!$G127="精神障害",OR(障害学生情報入力シート!$H127="統合失調症等",障害学生情報入力シート!$H127="気分障害",障害学生情報入力シート!$H127="神経症性障害等",障害学生情報入力シート!$H127="摂食障害・睡眠障害等",障害学生情報入力シート!$H127="精神障害の重複",障害学生情報入力シート!$H127="その他の精神障害")),1,0)+
IF(AND(障害学生情報入力シート!$G127="知的障害",ISBLANK(障害学生情報入力シート!$H127)),1,0)+
IF(AND(障害学生情報入力シート!$G127="重複障害",OR(障害学生情報入力シート!$H127="身体障害の重複",障害学生情報入力シート!$H127="発達障害と精神障害の重複")),1,0)+
IF(AND(障害学生情報入力シート!$G127="その他の障害",ISBLANK(障害学生情報入力シート!$H127)),1,0)
)</f>
        <v>0</v>
      </c>
    </row>
    <row r="128" spans="1:17" x14ac:dyDescent="0.4">
      <c r="A128" s="204">
        <v>100</v>
      </c>
      <c r="B128" s="6">
        <f>IF(AND(障害学生情報入力シート!$G128=$B$27,障害学生情報入力シート!$H128=$B$28,OR(障害学生情報入力シート!D128="入学者(新1年生)",障害学生情報入力シート!D128="在籍者")),1,0)</f>
        <v>0</v>
      </c>
      <c r="C128" s="6">
        <f t="shared" si="11"/>
        <v>0</v>
      </c>
      <c r="D128" s="6" t="str">
        <f t="shared" si="12"/>
        <v/>
      </c>
      <c r="E128" s="6">
        <f>IF(AND(障害学生情報入力シート!$G128=$E$27,ISBLANK(障害学生情報入力シート!$H128),OR(障害学生情報入力シート!D128="入学者(新1年生)",障害学生情報入力シート!D128="在籍者")),1,0)</f>
        <v>0</v>
      </c>
      <c r="F128" s="6">
        <f t="shared" si="13"/>
        <v>0</v>
      </c>
      <c r="G128" s="6" t="str">
        <f t="shared" si="14"/>
        <v/>
      </c>
      <c r="H128" s="7">
        <f>IF(障害学生情報入力シート!BD128="",0,IF(AND(障害学生情報入力シート!BC128=1,Q128=1,障害学生情報入力シート!D128&lt;&gt;"",障害学生情報入力シート!D128&lt;&gt;"在籍者"),1,0))</f>
        <v>0</v>
      </c>
      <c r="I128" s="7">
        <f t="shared" si="15"/>
        <v>0</v>
      </c>
      <c r="J128" s="7" t="str">
        <f t="shared" si="16"/>
        <v/>
      </c>
      <c r="K128" s="8">
        <f>IF(VALUE(障害学生情報入力シート!J128)=1,1,0)</f>
        <v>0</v>
      </c>
      <c r="L128" s="8">
        <f>IF(VALUE(障害学生情報入力シート!K128)=1,1,0)</f>
        <v>0</v>
      </c>
      <c r="M128" s="8">
        <f>SUM(障害学生情報入力シート!N128:Q128)+COUNTA(障害学生情報入力シート!R128)</f>
        <v>0</v>
      </c>
      <c r="N128" s="8">
        <f>SUM(障害学生情報入力シート!S128:V128)+COUNTA(障害学生情報入力シート!W128)</f>
        <v>0</v>
      </c>
      <c r="O128" s="8">
        <f>IF(SUM(障害学生情報入力シート!$X128:$BC128)&gt;0,1,0)</f>
        <v>0</v>
      </c>
      <c r="P128" s="8">
        <f>IF(障害学生情報入力シート!D128="入学者(新1年生)",1,0)</f>
        <v>0</v>
      </c>
      <c r="Q128" s="8">
        <f>IF(ISBLANK(障害学生情報入力シート!$G128),0,
IF(AND(障害学生情報入力シート!$G128="視覚障害",OR(障害学生情報入力シート!$H128="盲",障害学生情報入力シート!$H128="弱視",障害学生情報入力シート!$H128="その他の視覚障害")),1,0)+
IF(AND(障害学生情報入力シート!$G128="聴覚障害",OR(障害学生情報入力シート!$H128="聾",障害学生情報入力シート!$H128="難聴",障害学生情報入力シート!$H128="その他の聴覚障害")),1,0)+
IF(AND(障害学生情報入力シート!$G128="肢体不自由",OR(障害学生情報入力シート!$H128="上肢不自由",障害学生情報入力シート!$H128="下肢不自由",障害学生情報入力シート!$H128="上下肢不自由",障害学生情報入力シート!$H128="その他の肢体不自由")),1,0)+
IF(AND(障害学生情報入力シート!$G128="病弱",ISBLANK(障害学生情報入力シート!$H128)),1,0)+
IF(AND(障害学生情報入力シート!$G128="発達障害",OR(障害学生情報入力シート!$H128="自閉スペクトラム症",障害学生情報入力シート!$H128="注意欠如・多動症",障害学生情報入力シート!$H128="限局性学習症",障害学生情報入力シート!$H128="発達障害の重複",障害学生情報入力シート!$H128="その他の発達障害")),1,0)+
IF(AND(障害学生情報入力シート!$G128="精神障害",OR(障害学生情報入力シート!$H128="統合失調症等",障害学生情報入力シート!$H128="気分障害",障害学生情報入力シート!$H128="神経症性障害等",障害学生情報入力シート!$H128="摂食障害・睡眠障害等",障害学生情報入力シート!$H128="精神障害の重複",障害学生情報入力シート!$H128="その他の精神障害")),1,0)+
IF(AND(障害学生情報入力シート!$G128="知的障害",ISBLANK(障害学生情報入力シート!$H128)),1,0)+
IF(AND(障害学生情報入力シート!$G128="重複障害",OR(障害学生情報入力シート!$H128="身体障害の重複",障害学生情報入力シート!$H128="発達障害と精神障害の重複")),1,0)+
IF(AND(障害学生情報入力シート!$G128="その他の障害",ISBLANK(障害学生情報入力シート!$H128)),1,0)
)</f>
        <v>0</v>
      </c>
    </row>
    <row r="129" spans="1:17" x14ac:dyDescent="0.4">
      <c r="A129" s="204">
        <v>101</v>
      </c>
      <c r="B129" s="6">
        <f>IF(AND(障害学生情報入力シート!$G129=$B$27,障害学生情報入力シート!$H129=$B$28,OR(障害学生情報入力シート!D129="入学者(新1年生)",障害学生情報入力シート!D129="在籍者")),1,0)</f>
        <v>0</v>
      </c>
      <c r="C129" s="6">
        <f t="shared" si="11"/>
        <v>0</v>
      </c>
      <c r="D129" s="6" t="str">
        <f t="shared" si="12"/>
        <v/>
      </c>
      <c r="E129" s="6">
        <f>IF(AND(障害学生情報入力シート!$G129=$E$27,ISBLANK(障害学生情報入力シート!$H129),OR(障害学生情報入力シート!D129="入学者(新1年生)",障害学生情報入力シート!D129="在籍者")),1,0)</f>
        <v>0</v>
      </c>
      <c r="F129" s="6">
        <f t="shared" si="13"/>
        <v>0</v>
      </c>
      <c r="G129" s="6" t="str">
        <f t="shared" si="14"/>
        <v/>
      </c>
      <c r="H129" s="7">
        <f>IF(障害学生情報入力シート!BD129="",0,IF(AND(障害学生情報入力シート!BC129=1,Q129=1,障害学生情報入力シート!D129&lt;&gt;"",障害学生情報入力シート!D129&lt;&gt;"在籍者"),1,0))</f>
        <v>0</v>
      </c>
      <c r="I129" s="7">
        <f t="shared" si="15"/>
        <v>0</v>
      </c>
      <c r="J129" s="7" t="str">
        <f t="shared" si="16"/>
        <v/>
      </c>
      <c r="K129" s="8">
        <f>IF(VALUE(障害学生情報入力シート!J129)=1,1,0)</f>
        <v>0</v>
      </c>
      <c r="L129" s="8">
        <f>IF(VALUE(障害学生情報入力シート!K129)=1,1,0)</f>
        <v>0</v>
      </c>
      <c r="M129" s="8">
        <f>SUM(障害学生情報入力シート!N129:Q129)+COUNTA(障害学生情報入力シート!R129)</f>
        <v>0</v>
      </c>
      <c r="N129" s="8">
        <f>SUM(障害学生情報入力シート!S129:V129)+COUNTA(障害学生情報入力シート!W129)</f>
        <v>0</v>
      </c>
      <c r="O129" s="8">
        <f>IF(SUM(障害学生情報入力シート!$X129:$BC129)&gt;0,1,0)</f>
        <v>0</v>
      </c>
      <c r="P129" s="8">
        <f>IF(障害学生情報入力シート!D129="入学者(新1年生)",1,0)</f>
        <v>0</v>
      </c>
      <c r="Q129" s="8">
        <f>IF(ISBLANK(障害学生情報入力シート!$G129),0,
IF(AND(障害学生情報入力シート!$G129="視覚障害",OR(障害学生情報入力シート!$H129="盲",障害学生情報入力シート!$H129="弱視",障害学生情報入力シート!$H129="その他の視覚障害")),1,0)+
IF(AND(障害学生情報入力シート!$G129="聴覚障害",OR(障害学生情報入力シート!$H129="聾",障害学生情報入力シート!$H129="難聴",障害学生情報入力シート!$H129="その他の聴覚障害")),1,0)+
IF(AND(障害学生情報入力シート!$G129="肢体不自由",OR(障害学生情報入力シート!$H129="上肢不自由",障害学生情報入力シート!$H129="下肢不自由",障害学生情報入力シート!$H129="上下肢不自由",障害学生情報入力シート!$H129="その他の肢体不自由")),1,0)+
IF(AND(障害学生情報入力シート!$G129="病弱",ISBLANK(障害学生情報入力シート!$H129)),1,0)+
IF(AND(障害学生情報入力シート!$G129="発達障害",OR(障害学生情報入力シート!$H129="自閉スペクトラム症",障害学生情報入力シート!$H129="注意欠如・多動症",障害学生情報入力シート!$H129="限局性学習症",障害学生情報入力シート!$H129="発達障害の重複",障害学生情報入力シート!$H129="その他の発達障害")),1,0)+
IF(AND(障害学生情報入力シート!$G129="精神障害",OR(障害学生情報入力シート!$H129="統合失調症等",障害学生情報入力シート!$H129="気分障害",障害学生情報入力シート!$H129="神経症性障害等",障害学生情報入力シート!$H129="摂食障害・睡眠障害等",障害学生情報入力シート!$H129="精神障害の重複",障害学生情報入力シート!$H129="その他の精神障害")),1,0)+
IF(AND(障害学生情報入力シート!$G129="知的障害",ISBLANK(障害学生情報入力シート!$H129)),1,0)+
IF(AND(障害学生情報入力シート!$G129="重複障害",OR(障害学生情報入力シート!$H129="身体障害の重複",障害学生情報入力シート!$H129="発達障害と精神障害の重複")),1,0)+
IF(AND(障害学生情報入力シート!$G129="その他の障害",ISBLANK(障害学生情報入力シート!$H129)),1,0)
)</f>
        <v>0</v>
      </c>
    </row>
    <row r="130" spans="1:17" x14ac:dyDescent="0.4">
      <c r="A130" s="204">
        <v>102</v>
      </c>
      <c r="B130" s="6">
        <f>IF(AND(障害学生情報入力シート!$G130=$B$27,障害学生情報入力シート!$H130=$B$28,OR(障害学生情報入力シート!D130="入学者(新1年生)",障害学生情報入力シート!D130="在籍者")),1,0)</f>
        <v>0</v>
      </c>
      <c r="C130" s="6">
        <f t="shared" si="11"/>
        <v>0</v>
      </c>
      <c r="D130" s="6" t="str">
        <f t="shared" si="12"/>
        <v/>
      </c>
      <c r="E130" s="6">
        <f>IF(AND(障害学生情報入力シート!$G130=$E$27,ISBLANK(障害学生情報入力シート!$H130),OR(障害学生情報入力シート!D130="入学者(新1年生)",障害学生情報入力シート!D130="在籍者")),1,0)</f>
        <v>0</v>
      </c>
      <c r="F130" s="6">
        <f t="shared" si="13"/>
        <v>0</v>
      </c>
      <c r="G130" s="6" t="str">
        <f t="shared" si="14"/>
        <v/>
      </c>
      <c r="H130" s="7">
        <f>IF(障害学生情報入力シート!BD130="",0,IF(AND(障害学生情報入力シート!BC130=1,Q130=1,障害学生情報入力シート!D130&lt;&gt;"",障害学生情報入力シート!D130&lt;&gt;"在籍者"),1,0))</f>
        <v>0</v>
      </c>
      <c r="I130" s="7">
        <f t="shared" si="15"/>
        <v>0</v>
      </c>
      <c r="J130" s="7" t="str">
        <f t="shared" si="16"/>
        <v/>
      </c>
      <c r="K130" s="8">
        <f>IF(VALUE(障害学生情報入力シート!J130)=1,1,0)</f>
        <v>0</v>
      </c>
      <c r="L130" s="8">
        <f>IF(VALUE(障害学生情報入力シート!K130)=1,1,0)</f>
        <v>0</v>
      </c>
      <c r="M130" s="8">
        <f>SUM(障害学生情報入力シート!N130:Q130)+COUNTA(障害学生情報入力シート!R130)</f>
        <v>0</v>
      </c>
      <c r="N130" s="8">
        <f>SUM(障害学生情報入力シート!S130:V130)+COUNTA(障害学生情報入力シート!W130)</f>
        <v>0</v>
      </c>
      <c r="O130" s="8">
        <f>IF(SUM(障害学生情報入力シート!$X130:$BC130)&gt;0,1,0)</f>
        <v>0</v>
      </c>
      <c r="P130" s="8">
        <f>IF(障害学生情報入力シート!D130="入学者(新1年生)",1,0)</f>
        <v>0</v>
      </c>
      <c r="Q130" s="8">
        <f>IF(ISBLANK(障害学生情報入力シート!$G130),0,
IF(AND(障害学生情報入力シート!$G130="視覚障害",OR(障害学生情報入力シート!$H130="盲",障害学生情報入力シート!$H130="弱視",障害学生情報入力シート!$H130="その他の視覚障害")),1,0)+
IF(AND(障害学生情報入力シート!$G130="聴覚障害",OR(障害学生情報入力シート!$H130="聾",障害学生情報入力シート!$H130="難聴",障害学生情報入力シート!$H130="その他の聴覚障害")),1,0)+
IF(AND(障害学生情報入力シート!$G130="肢体不自由",OR(障害学生情報入力シート!$H130="上肢不自由",障害学生情報入力シート!$H130="下肢不自由",障害学生情報入力シート!$H130="上下肢不自由",障害学生情報入力シート!$H130="その他の肢体不自由")),1,0)+
IF(AND(障害学生情報入力シート!$G130="病弱",ISBLANK(障害学生情報入力シート!$H130)),1,0)+
IF(AND(障害学生情報入力シート!$G130="発達障害",OR(障害学生情報入力シート!$H130="自閉スペクトラム症",障害学生情報入力シート!$H130="注意欠如・多動症",障害学生情報入力シート!$H130="限局性学習症",障害学生情報入力シート!$H130="発達障害の重複",障害学生情報入力シート!$H130="その他の発達障害")),1,0)+
IF(AND(障害学生情報入力シート!$G130="精神障害",OR(障害学生情報入力シート!$H130="統合失調症等",障害学生情報入力シート!$H130="気分障害",障害学生情報入力シート!$H130="神経症性障害等",障害学生情報入力シート!$H130="摂食障害・睡眠障害等",障害学生情報入力シート!$H130="精神障害の重複",障害学生情報入力シート!$H130="その他の精神障害")),1,0)+
IF(AND(障害学生情報入力シート!$G130="知的障害",ISBLANK(障害学生情報入力シート!$H130)),1,0)+
IF(AND(障害学生情報入力シート!$G130="重複障害",OR(障害学生情報入力シート!$H130="身体障害の重複",障害学生情報入力シート!$H130="発達障害と精神障害の重複")),1,0)+
IF(AND(障害学生情報入力シート!$G130="その他の障害",ISBLANK(障害学生情報入力シート!$H130)),1,0)
)</f>
        <v>0</v>
      </c>
    </row>
    <row r="131" spans="1:17" x14ac:dyDescent="0.4">
      <c r="A131" s="204">
        <v>103</v>
      </c>
      <c r="B131" s="6">
        <f>IF(AND(障害学生情報入力シート!$G131=$B$27,障害学生情報入力シート!$H131=$B$28,OR(障害学生情報入力シート!D131="入学者(新1年生)",障害学生情報入力シート!D131="在籍者")),1,0)</f>
        <v>0</v>
      </c>
      <c r="C131" s="6">
        <f t="shared" si="11"/>
        <v>0</v>
      </c>
      <c r="D131" s="6" t="str">
        <f t="shared" si="12"/>
        <v/>
      </c>
      <c r="E131" s="6">
        <f>IF(AND(障害学生情報入力シート!$G131=$E$27,ISBLANK(障害学生情報入力シート!$H131),OR(障害学生情報入力シート!D131="入学者(新1年生)",障害学生情報入力シート!D131="在籍者")),1,0)</f>
        <v>0</v>
      </c>
      <c r="F131" s="6">
        <f t="shared" si="13"/>
        <v>0</v>
      </c>
      <c r="G131" s="6" t="str">
        <f t="shared" si="14"/>
        <v/>
      </c>
      <c r="H131" s="7">
        <f>IF(障害学生情報入力シート!BD131="",0,IF(AND(障害学生情報入力シート!BC131=1,Q131=1,障害学生情報入力シート!D131&lt;&gt;"",障害学生情報入力シート!D131&lt;&gt;"在籍者"),1,0))</f>
        <v>0</v>
      </c>
      <c r="I131" s="7">
        <f t="shared" si="15"/>
        <v>0</v>
      </c>
      <c r="J131" s="7" t="str">
        <f t="shared" si="16"/>
        <v/>
      </c>
      <c r="K131" s="8">
        <f>IF(VALUE(障害学生情報入力シート!J131)=1,1,0)</f>
        <v>0</v>
      </c>
      <c r="L131" s="8">
        <f>IF(VALUE(障害学生情報入力シート!K131)=1,1,0)</f>
        <v>0</v>
      </c>
      <c r="M131" s="8">
        <f>SUM(障害学生情報入力シート!N131:Q131)+COUNTA(障害学生情報入力シート!R131)</f>
        <v>0</v>
      </c>
      <c r="N131" s="8">
        <f>SUM(障害学生情報入力シート!S131:V131)+COUNTA(障害学生情報入力シート!W131)</f>
        <v>0</v>
      </c>
      <c r="O131" s="8">
        <f>IF(SUM(障害学生情報入力シート!$X131:$BC131)&gt;0,1,0)</f>
        <v>0</v>
      </c>
      <c r="P131" s="8">
        <f>IF(障害学生情報入力シート!D131="入学者(新1年生)",1,0)</f>
        <v>0</v>
      </c>
      <c r="Q131" s="8">
        <f>IF(ISBLANK(障害学生情報入力シート!$G131),0,
IF(AND(障害学生情報入力シート!$G131="視覚障害",OR(障害学生情報入力シート!$H131="盲",障害学生情報入力シート!$H131="弱視",障害学生情報入力シート!$H131="その他の視覚障害")),1,0)+
IF(AND(障害学生情報入力シート!$G131="聴覚障害",OR(障害学生情報入力シート!$H131="聾",障害学生情報入力シート!$H131="難聴",障害学生情報入力シート!$H131="その他の聴覚障害")),1,0)+
IF(AND(障害学生情報入力シート!$G131="肢体不自由",OR(障害学生情報入力シート!$H131="上肢不自由",障害学生情報入力シート!$H131="下肢不自由",障害学生情報入力シート!$H131="上下肢不自由",障害学生情報入力シート!$H131="その他の肢体不自由")),1,0)+
IF(AND(障害学生情報入力シート!$G131="病弱",ISBLANK(障害学生情報入力シート!$H131)),1,0)+
IF(AND(障害学生情報入力シート!$G131="発達障害",OR(障害学生情報入力シート!$H131="自閉スペクトラム症",障害学生情報入力シート!$H131="注意欠如・多動症",障害学生情報入力シート!$H131="限局性学習症",障害学生情報入力シート!$H131="発達障害の重複",障害学生情報入力シート!$H131="その他の発達障害")),1,0)+
IF(AND(障害学生情報入力シート!$G131="精神障害",OR(障害学生情報入力シート!$H131="統合失調症等",障害学生情報入力シート!$H131="気分障害",障害学生情報入力シート!$H131="神経症性障害等",障害学生情報入力シート!$H131="摂食障害・睡眠障害等",障害学生情報入力シート!$H131="精神障害の重複",障害学生情報入力シート!$H131="その他の精神障害")),1,0)+
IF(AND(障害学生情報入力シート!$G131="知的障害",ISBLANK(障害学生情報入力シート!$H131)),1,0)+
IF(AND(障害学生情報入力シート!$G131="重複障害",OR(障害学生情報入力シート!$H131="身体障害の重複",障害学生情報入力シート!$H131="発達障害と精神障害の重複")),1,0)+
IF(AND(障害学生情報入力シート!$G131="その他の障害",ISBLANK(障害学生情報入力シート!$H131)),1,0)
)</f>
        <v>0</v>
      </c>
    </row>
    <row r="132" spans="1:17" x14ac:dyDescent="0.4">
      <c r="A132" s="204">
        <v>104</v>
      </c>
      <c r="B132" s="6">
        <f>IF(AND(障害学生情報入力シート!$G132=$B$27,障害学生情報入力シート!$H132=$B$28,OR(障害学生情報入力シート!D132="入学者(新1年生)",障害学生情報入力シート!D132="在籍者")),1,0)</f>
        <v>0</v>
      </c>
      <c r="C132" s="6">
        <f t="shared" si="11"/>
        <v>0</v>
      </c>
      <c r="D132" s="6" t="str">
        <f t="shared" si="12"/>
        <v/>
      </c>
      <c r="E132" s="6">
        <f>IF(AND(障害学生情報入力シート!$G132=$E$27,ISBLANK(障害学生情報入力シート!$H132),OR(障害学生情報入力シート!D132="入学者(新1年生)",障害学生情報入力シート!D132="在籍者")),1,0)</f>
        <v>0</v>
      </c>
      <c r="F132" s="6">
        <f t="shared" si="13"/>
        <v>0</v>
      </c>
      <c r="G132" s="6" t="str">
        <f t="shared" si="14"/>
        <v/>
      </c>
      <c r="H132" s="7">
        <f>IF(障害学生情報入力シート!BD132="",0,IF(AND(障害学生情報入力シート!BC132=1,Q132=1,障害学生情報入力シート!D132&lt;&gt;"",障害学生情報入力シート!D132&lt;&gt;"在籍者"),1,0))</f>
        <v>0</v>
      </c>
      <c r="I132" s="7">
        <f t="shared" si="15"/>
        <v>0</v>
      </c>
      <c r="J132" s="7" t="str">
        <f t="shared" si="16"/>
        <v/>
      </c>
      <c r="K132" s="8">
        <f>IF(VALUE(障害学生情報入力シート!J132)=1,1,0)</f>
        <v>0</v>
      </c>
      <c r="L132" s="8">
        <f>IF(VALUE(障害学生情報入力シート!K132)=1,1,0)</f>
        <v>0</v>
      </c>
      <c r="M132" s="8">
        <f>SUM(障害学生情報入力シート!N132:Q132)+COUNTA(障害学生情報入力シート!R132)</f>
        <v>0</v>
      </c>
      <c r="N132" s="8">
        <f>SUM(障害学生情報入力シート!S132:V132)+COUNTA(障害学生情報入力シート!W132)</f>
        <v>0</v>
      </c>
      <c r="O132" s="8">
        <f>IF(SUM(障害学生情報入力シート!$X132:$BC132)&gt;0,1,0)</f>
        <v>0</v>
      </c>
      <c r="P132" s="8">
        <f>IF(障害学生情報入力シート!D132="入学者(新1年生)",1,0)</f>
        <v>0</v>
      </c>
      <c r="Q132" s="8">
        <f>IF(ISBLANK(障害学生情報入力シート!$G132),0,
IF(AND(障害学生情報入力シート!$G132="視覚障害",OR(障害学生情報入力シート!$H132="盲",障害学生情報入力シート!$H132="弱視",障害学生情報入力シート!$H132="その他の視覚障害")),1,0)+
IF(AND(障害学生情報入力シート!$G132="聴覚障害",OR(障害学生情報入力シート!$H132="聾",障害学生情報入力シート!$H132="難聴",障害学生情報入力シート!$H132="その他の聴覚障害")),1,0)+
IF(AND(障害学生情報入力シート!$G132="肢体不自由",OR(障害学生情報入力シート!$H132="上肢不自由",障害学生情報入力シート!$H132="下肢不自由",障害学生情報入力シート!$H132="上下肢不自由",障害学生情報入力シート!$H132="その他の肢体不自由")),1,0)+
IF(AND(障害学生情報入力シート!$G132="病弱",ISBLANK(障害学生情報入力シート!$H132)),1,0)+
IF(AND(障害学生情報入力シート!$G132="発達障害",OR(障害学生情報入力シート!$H132="自閉スペクトラム症",障害学生情報入力シート!$H132="注意欠如・多動症",障害学生情報入力シート!$H132="限局性学習症",障害学生情報入力シート!$H132="発達障害の重複",障害学生情報入力シート!$H132="その他の発達障害")),1,0)+
IF(AND(障害学生情報入力シート!$G132="精神障害",OR(障害学生情報入力シート!$H132="統合失調症等",障害学生情報入力シート!$H132="気分障害",障害学生情報入力シート!$H132="神経症性障害等",障害学生情報入力シート!$H132="摂食障害・睡眠障害等",障害学生情報入力シート!$H132="精神障害の重複",障害学生情報入力シート!$H132="その他の精神障害")),1,0)+
IF(AND(障害学生情報入力シート!$G132="知的障害",ISBLANK(障害学生情報入力シート!$H132)),1,0)+
IF(AND(障害学生情報入力シート!$G132="重複障害",OR(障害学生情報入力シート!$H132="身体障害の重複",障害学生情報入力シート!$H132="発達障害と精神障害の重複")),1,0)+
IF(AND(障害学生情報入力シート!$G132="その他の障害",ISBLANK(障害学生情報入力シート!$H132)),1,0)
)</f>
        <v>0</v>
      </c>
    </row>
    <row r="133" spans="1:17" x14ac:dyDescent="0.4">
      <c r="A133" s="204">
        <v>105</v>
      </c>
      <c r="B133" s="6">
        <f>IF(AND(障害学生情報入力シート!$G133=$B$27,障害学生情報入力シート!$H133=$B$28,OR(障害学生情報入力シート!D133="入学者(新1年生)",障害学生情報入力シート!D133="在籍者")),1,0)</f>
        <v>0</v>
      </c>
      <c r="C133" s="6">
        <f t="shared" si="11"/>
        <v>0</v>
      </c>
      <c r="D133" s="6" t="str">
        <f t="shared" si="12"/>
        <v/>
      </c>
      <c r="E133" s="6">
        <f>IF(AND(障害学生情報入力シート!$G133=$E$27,ISBLANK(障害学生情報入力シート!$H133),OR(障害学生情報入力シート!D133="入学者(新1年生)",障害学生情報入力シート!D133="在籍者")),1,0)</f>
        <v>0</v>
      </c>
      <c r="F133" s="6">
        <f t="shared" si="13"/>
        <v>0</v>
      </c>
      <c r="G133" s="6" t="str">
        <f t="shared" si="14"/>
        <v/>
      </c>
      <c r="H133" s="7">
        <f>IF(障害学生情報入力シート!BD133="",0,IF(AND(障害学生情報入力シート!BC133=1,Q133=1,障害学生情報入力シート!D133&lt;&gt;"",障害学生情報入力シート!D133&lt;&gt;"在籍者"),1,0))</f>
        <v>0</v>
      </c>
      <c r="I133" s="7">
        <f t="shared" si="15"/>
        <v>0</v>
      </c>
      <c r="J133" s="7" t="str">
        <f t="shared" si="16"/>
        <v/>
      </c>
      <c r="K133" s="8">
        <f>IF(VALUE(障害学生情報入力シート!J133)=1,1,0)</f>
        <v>0</v>
      </c>
      <c r="L133" s="8">
        <f>IF(VALUE(障害学生情報入力シート!K133)=1,1,0)</f>
        <v>0</v>
      </c>
      <c r="M133" s="8">
        <f>SUM(障害学生情報入力シート!N133:Q133)+COUNTA(障害学生情報入力シート!R133)</f>
        <v>0</v>
      </c>
      <c r="N133" s="8">
        <f>SUM(障害学生情報入力シート!S133:V133)+COUNTA(障害学生情報入力シート!W133)</f>
        <v>0</v>
      </c>
      <c r="O133" s="8">
        <f>IF(SUM(障害学生情報入力シート!$X133:$BC133)&gt;0,1,0)</f>
        <v>0</v>
      </c>
      <c r="P133" s="8">
        <f>IF(障害学生情報入力シート!D133="入学者(新1年生)",1,0)</f>
        <v>0</v>
      </c>
      <c r="Q133" s="8">
        <f>IF(ISBLANK(障害学生情報入力シート!$G133),0,
IF(AND(障害学生情報入力シート!$G133="視覚障害",OR(障害学生情報入力シート!$H133="盲",障害学生情報入力シート!$H133="弱視",障害学生情報入力シート!$H133="その他の視覚障害")),1,0)+
IF(AND(障害学生情報入力シート!$G133="聴覚障害",OR(障害学生情報入力シート!$H133="聾",障害学生情報入力シート!$H133="難聴",障害学生情報入力シート!$H133="その他の聴覚障害")),1,0)+
IF(AND(障害学生情報入力シート!$G133="肢体不自由",OR(障害学生情報入力シート!$H133="上肢不自由",障害学生情報入力シート!$H133="下肢不自由",障害学生情報入力シート!$H133="上下肢不自由",障害学生情報入力シート!$H133="その他の肢体不自由")),1,0)+
IF(AND(障害学生情報入力シート!$G133="病弱",ISBLANK(障害学生情報入力シート!$H133)),1,0)+
IF(AND(障害学生情報入力シート!$G133="発達障害",OR(障害学生情報入力シート!$H133="自閉スペクトラム症",障害学生情報入力シート!$H133="注意欠如・多動症",障害学生情報入力シート!$H133="限局性学習症",障害学生情報入力シート!$H133="発達障害の重複",障害学生情報入力シート!$H133="その他の発達障害")),1,0)+
IF(AND(障害学生情報入力シート!$G133="精神障害",OR(障害学生情報入力シート!$H133="統合失調症等",障害学生情報入力シート!$H133="気分障害",障害学生情報入力シート!$H133="神経症性障害等",障害学生情報入力シート!$H133="摂食障害・睡眠障害等",障害学生情報入力シート!$H133="精神障害の重複",障害学生情報入力シート!$H133="その他の精神障害")),1,0)+
IF(AND(障害学生情報入力シート!$G133="知的障害",ISBLANK(障害学生情報入力シート!$H133)),1,0)+
IF(AND(障害学生情報入力シート!$G133="重複障害",OR(障害学生情報入力シート!$H133="身体障害の重複",障害学生情報入力シート!$H133="発達障害と精神障害の重複")),1,0)+
IF(AND(障害学生情報入力シート!$G133="その他の障害",ISBLANK(障害学生情報入力シート!$H133)),1,0)
)</f>
        <v>0</v>
      </c>
    </row>
    <row r="134" spans="1:17" x14ac:dyDescent="0.4">
      <c r="A134" s="204">
        <v>106</v>
      </c>
      <c r="B134" s="6">
        <f>IF(AND(障害学生情報入力シート!$G134=$B$27,障害学生情報入力シート!$H134=$B$28,OR(障害学生情報入力シート!D134="入学者(新1年生)",障害学生情報入力シート!D134="在籍者")),1,0)</f>
        <v>0</v>
      </c>
      <c r="C134" s="6">
        <f t="shared" si="11"/>
        <v>0</v>
      </c>
      <c r="D134" s="6" t="str">
        <f t="shared" si="12"/>
        <v/>
      </c>
      <c r="E134" s="6">
        <f>IF(AND(障害学生情報入力シート!$G134=$E$27,ISBLANK(障害学生情報入力シート!$H134),OR(障害学生情報入力シート!D134="入学者(新1年生)",障害学生情報入力シート!D134="在籍者")),1,0)</f>
        <v>0</v>
      </c>
      <c r="F134" s="6">
        <f t="shared" si="13"/>
        <v>0</v>
      </c>
      <c r="G134" s="6" t="str">
        <f t="shared" si="14"/>
        <v/>
      </c>
      <c r="H134" s="7">
        <f>IF(障害学生情報入力シート!BD134="",0,IF(AND(障害学生情報入力シート!BC134=1,Q134=1,障害学生情報入力シート!D134&lt;&gt;"",障害学生情報入力シート!D134&lt;&gt;"在籍者"),1,0))</f>
        <v>0</v>
      </c>
      <c r="I134" s="7">
        <f t="shared" si="15"/>
        <v>0</v>
      </c>
      <c r="J134" s="7" t="str">
        <f t="shared" si="16"/>
        <v/>
      </c>
      <c r="K134" s="8">
        <f>IF(VALUE(障害学生情報入力シート!J134)=1,1,0)</f>
        <v>0</v>
      </c>
      <c r="L134" s="8">
        <f>IF(VALUE(障害学生情報入力シート!K134)=1,1,0)</f>
        <v>0</v>
      </c>
      <c r="M134" s="8">
        <f>SUM(障害学生情報入力シート!N134:Q134)+COUNTA(障害学生情報入力シート!R134)</f>
        <v>0</v>
      </c>
      <c r="N134" s="8">
        <f>SUM(障害学生情報入力シート!S134:V134)+COUNTA(障害学生情報入力シート!W134)</f>
        <v>0</v>
      </c>
      <c r="O134" s="8">
        <f>IF(SUM(障害学生情報入力シート!$X134:$BC134)&gt;0,1,0)</f>
        <v>0</v>
      </c>
      <c r="P134" s="8">
        <f>IF(障害学生情報入力シート!D134="入学者(新1年生)",1,0)</f>
        <v>0</v>
      </c>
      <c r="Q134" s="8">
        <f>IF(ISBLANK(障害学生情報入力シート!$G134),0,
IF(AND(障害学生情報入力シート!$G134="視覚障害",OR(障害学生情報入力シート!$H134="盲",障害学生情報入力シート!$H134="弱視",障害学生情報入力シート!$H134="その他の視覚障害")),1,0)+
IF(AND(障害学生情報入力シート!$G134="聴覚障害",OR(障害学生情報入力シート!$H134="聾",障害学生情報入力シート!$H134="難聴",障害学生情報入力シート!$H134="その他の聴覚障害")),1,0)+
IF(AND(障害学生情報入力シート!$G134="肢体不自由",OR(障害学生情報入力シート!$H134="上肢不自由",障害学生情報入力シート!$H134="下肢不自由",障害学生情報入力シート!$H134="上下肢不自由",障害学生情報入力シート!$H134="その他の肢体不自由")),1,0)+
IF(AND(障害学生情報入力シート!$G134="病弱",ISBLANK(障害学生情報入力シート!$H134)),1,0)+
IF(AND(障害学生情報入力シート!$G134="発達障害",OR(障害学生情報入力シート!$H134="自閉スペクトラム症",障害学生情報入力シート!$H134="注意欠如・多動症",障害学生情報入力シート!$H134="限局性学習症",障害学生情報入力シート!$H134="発達障害の重複",障害学生情報入力シート!$H134="その他の発達障害")),1,0)+
IF(AND(障害学生情報入力シート!$G134="精神障害",OR(障害学生情報入力シート!$H134="統合失調症等",障害学生情報入力シート!$H134="気分障害",障害学生情報入力シート!$H134="神経症性障害等",障害学生情報入力シート!$H134="摂食障害・睡眠障害等",障害学生情報入力シート!$H134="精神障害の重複",障害学生情報入力シート!$H134="その他の精神障害")),1,0)+
IF(AND(障害学生情報入力シート!$G134="知的障害",ISBLANK(障害学生情報入力シート!$H134)),1,0)+
IF(AND(障害学生情報入力シート!$G134="重複障害",OR(障害学生情報入力シート!$H134="身体障害の重複",障害学生情報入力シート!$H134="発達障害と精神障害の重複")),1,0)+
IF(AND(障害学生情報入力シート!$G134="その他の障害",ISBLANK(障害学生情報入力シート!$H134)),1,0)
)</f>
        <v>0</v>
      </c>
    </row>
    <row r="135" spans="1:17" x14ac:dyDescent="0.4">
      <c r="A135" s="204">
        <v>107</v>
      </c>
      <c r="B135" s="6">
        <f>IF(AND(障害学生情報入力シート!$G135=$B$27,障害学生情報入力シート!$H135=$B$28,OR(障害学生情報入力シート!D135="入学者(新1年生)",障害学生情報入力シート!D135="在籍者")),1,0)</f>
        <v>0</v>
      </c>
      <c r="C135" s="6">
        <f t="shared" si="11"/>
        <v>0</v>
      </c>
      <c r="D135" s="6" t="str">
        <f t="shared" si="12"/>
        <v/>
      </c>
      <c r="E135" s="6">
        <f>IF(AND(障害学生情報入力シート!$G135=$E$27,ISBLANK(障害学生情報入力シート!$H135),OR(障害学生情報入力シート!D135="入学者(新1年生)",障害学生情報入力シート!D135="在籍者")),1,0)</f>
        <v>0</v>
      </c>
      <c r="F135" s="6">
        <f t="shared" si="13"/>
        <v>0</v>
      </c>
      <c r="G135" s="6" t="str">
        <f t="shared" si="14"/>
        <v/>
      </c>
      <c r="H135" s="7">
        <f>IF(障害学生情報入力シート!BD135="",0,IF(AND(障害学生情報入力シート!BC135=1,Q135=1,障害学生情報入力シート!D135&lt;&gt;"",障害学生情報入力シート!D135&lt;&gt;"在籍者"),1,0))</f>
        <v>0</v>
      </c>
      <c r="I135" s="7">
        <f t="shared" si="15"/>
        <v>0</v>
      </c>
      <c r="J135" s="7" t="str">
        <f t="shared" si="16"/>
        <v/>
      </c>
      <c r="K135" s="8">
        <f>IF(VALUE(障害学生情報入力シート!J135)=1,1,0)</f>
        <v>0</v>
      </c>
      <c r="L135" s="8">
        <f>IF(VALUE(障害学生情報入力シート!K135)=1,1,0)</f>
        <v>0</v>
      </c>
      <c r="M135" s="8">
        <f>SUM(障害学生情報入力シート!N135:Q135)+COUNTA(障害学生情報入力シート!R135)</f>
        <v>0</v>
      </c>
      <c r="N135" s="8">
        <f>SUM(障害学生情報入力シート!S135:V135)+COUNTA(障害学生情報入力シート!W135)</f>
        <v>0</v>
      </c>
      <c r="O135" s="8">
        <f>IF(SUM(障害学生情報入力シート!$X135:$BC135)&gt;0,1,0)</f>
        <v>0</v>
      </c>
      <c r="P135" s="8">
        <f>IF(障害学生情報入力シート!D135="入学者(新1年生)",1,0)</f>
        <v>0</v>
      </c>
      <c r="Q135" s="8">
        <f>IF(ISBLANK(障害学生情報入力シート!$G135),0,
IF(AND(障害学生情報入力シート!$G135="視覚障害",OR(障害学生情報入力シート!$H135="盲",障害学生情報入力シート!$H135="弱視",障害学生情報入力シート!$H135="その他の視覚障害")),1,0)+
IF(AND(障害学生情報入力シート!$G135="聴覚障害",OR(障害学生情報入力シート!$H135="聾",障害学生情報入力シート!$H135="難聴",障害学生情報入力シート!$H135="その他の聴覚障害")),1,0)+
IF(AND(障害学生情報入力シート!$G135="肢体不自由",OR(障害学生情報入力シート!$H135="上肢不自由",障害学生情報入力シート!$H135="下肢不自由",障害学生情報入力シート!$H135="上下肢不自由",障害学生情報入力シート!$H135="その他の肢体不自由")),1,0)+
IF(AND(障害学生情報入力シート!$G135="病弱",ISBLANK(障害学生情報入力シート!$H135)),1,0)+
IF(AND(障害学生情報入力シート!$G135="発達障害",OR(障害学生情報入力シート!$H135="自閉スペクトラム症",障害学生情報入力シート!$H135="注意欠如・多動症",障害学生情報入力シート!$H135="限局性学習症",障害学生情報入力シート!$H135="発達障害の重複",障害学生情報入力シート!$H135="その他の発達障害")),1,0)+
IF(AND(障害学生情報入力シート!$G135="精神障害",OR(障害学生情報入力シート!$H135="統合失調症等",障害学生情報入力シート!$H135="気分障害",障害学生情報入力シート!$H135="神経症性障害等",障害学生情報入力シート!$H135="摂食障害・睡眠障害等",障害学生情報入力シート!$H135="精神障害の重複",障害学生情報入力シート!$H135="その他の精神障害")),1,0)+
IF(AND(障害学生情報入力シート!$G135="知的障害",ISBLANK(障害学生情報入力シート!$H135)),1,0)+
IF(AND(障害学生情報入力シート!$G135="重複障害",OR(障害学生情報入力シート!$H135="身体障害の重複",障害学生情報入力シート!$H135="発達障害と精神障害の重複")),1,0)+
IF(AND(障害学生情報入力シート!$G135="その他の障害",ISBLANK(障害学生情報入力シート!$H135)),1,0)
)</f>
        <v>0</v>
      </c>
    </row>
    <row r="136" spans="1:17" x14ac:dyDescent="0.4">
      <c r="A136" s="204">
        <v>108</v>
      </c>
      <c r="B136" s="6">
        <f>IF(AND(障害学生情報入力シート!$G136=$B$27,障害学生情報入力シート!$H136=$B$28,OR(障害学生情報入力シート!D136="入学者(新1年生)",障害学生情報入力シート!D136="在籍者")),1,0)</f>
        <v>0</v>
      </c>
      <c r="C136" s="6">
        <f t="shared" si="11"/>
        <v>0</v>
      </c>
      <c r="D136" s="6" t="str">
        <f t="shared" si="12"/>
        <v/>
      </c>
      <c r="E136" s="6">
        <f>IF(AND(障害学生情報入力シート!$G136=$E$27,ISBLANK(障害学生情報入力シート!$H136),OR(障害学生情報入力シート!D136="入学者(新1年生)",障害学生情報入力シート!D136="在籍者")),1,0)</f>
        <v>0</v>
      </c>
      <c r="F136" s="6">
        <f t="shared" si="13"/>
        <v>0</v>
      </c>
      <c r="G136" s="6" t="str">
        <f t="shared" si="14"/>
        <v/>
      </c>
      <c r="H136" s="7">
        <f>IF(障害学生情報入力シート!BD136="",0,IF(AND(障害学生情報入力シート!BC136=1,Q136=1,障害学生情報入力シート!D136&lt;&gt;"",障害学生情報入力シート!D136&lt;&gt;"在籍者"),1,0))</f>
        <v>0</v>
      </c>
      <c r="I136" s="7">
        <f t="shared" si="15"/>
        <v>0</v>
      </c>
      <c r="J136" s="7" t="str">
        <f t="shared" si="16"/>
        <v/>
      </c>
      <c r="K136" s="8">
        <f>IF(VALUE(障害学生情報入力シート!J136)=1,1,0)</f>
        <v>0</v>
      </c>
      <c r="L136" s="8">
        <f>IF(VALUE(障害学生情報入力シート!K136)=1,1,0)</f>
        <v>0</v>
      </c>
      <c r="M136" s="8">
        <f>SUM(障害学生情報入力シート!N136:Q136)+COUNTA(障害学生情報入力シート!R136)</f>
        <v>0</v>
      </c>
      <c r="N136" s="8">
        <f>SUM(障害学生情報入力シート!S136:V136)+COUNTA(障害学生情報入力シート!W136)</f>
        <v>0</v>
      </c>
      <c r="O136" s="8">
        <f>IF(SUM(障害学生情報入力シート!$X136:$BC136)&gt;0,1,0)</f>
        <v>0</v>
      </c>
      <c r="P136" s="8">
        <f>IF(障害学生情報入力シート!D136="入学者(新1年生)",1,0)</f>
        <v>0</v>
      </c>
      <c r="Q136" s="8">
        <f>IF(ISBLANK(障害学生情報入力シート!$G136),0,
IF(AND(障害学生情報入力シート!$G136="視覚障害",OR(障害学生情報入力シート!$H136="盲",障害学生情報入力シート!$H136="弱視",障害学生情報入力シート!$H136="その他の視覚障害")),1,0)+
IF(AND(障害学生情報入力シート!$G136="聴覚障害",OR(障害学生情報入力シート!$H136="聾",障害学生情報入力シート!$H136="難聴",障害学生情報入力シート!$H136="その他の聴覚障害")),1,0)+
IF(AND(障害学生情報入力シート!$G136="肢体不自由",OR(障害学生情報入力シート!$H136="上肢不自由",障害学生情報入力シート!$H136="下肢不自由",障害学生情報入力シート!$H136="上下肢不自由",障害学生情報入力シート!$H136="その他の肢体不自由")),1,0)+
IF(AND(障害学生情報入力シート!$G136="病弱",ISBLANK(障害学生情報入力シート!$H136)),1,0)+
IF(AND(障害学生情報入力シート!$G136="発達障害",OR(障害学生情報入力シート!$H136="自閉スペクトラム症",障害学生情報入力シート!$H136="注意欠如・多動症",障害学生情報入力シート!$H136="限局性学習症",障害学生情報入力シート!$H136="発達障害の重複",障害学生情報入力シート!$H136="その他の発達障害")),1,0)+
IF(AND(障害学生情報入力シート!$G136="精神障害",OR(障害学生情報入力シート!$H136="統合失調症等",障害学生情報入力シート!$H136="気分障害",障害学生情報入力シート!$H136="神経症性障害等",障害学生情報入力シート!$H136="摂食障害・睡眠障害等",障害学生情報入力シート!$H136="精神障害の重複",障害学生情報入力シート!$H136="その他の精神障害")),1,0)+
IF(AND(障害学生情報入力シート!$G136="知的障害",ISBLANK(障害学生情報入力シート!$H136)),1,0)+
IF(AND(障害学生情報入力シート!$G136="重複障害",OR(障害学生情報入力シート!$H136="身体障害の重複",障害学生情報入力シート!$H136="発達障害と精神障害の重複")),1,0)+
IF(AND(障害学生情報入力シート!$G136="その他の障害",ISBLANK(障害学生情報入力シート!$H136)),1,0)
)</f>
        <v>0</v>
      </c>
    </row>
    <row r="137" spans="1:17" x14ac:dyDescent="0.4">
      <c r="A137" s="204">
        <v>109</v>
      </c>
      <c r="B137" s="6">
        <f>IF(AND(障害学生情報入力シート!$G137=$B$27,障害学生情報入力シート!$H137=$B$28,OR(障害学生情報入力シート!D137="入学者(新1年生)",障害学生情報入力シート!D137="在籍者")),1,0)</f>
        <v>0</v>
      </c>
      <c r="C137" s="6">
        <f t="shared" si="11"/>
        <v>0</v>
      </c>
      <c r="D137" s="6" t="str">
        <f t="shared" si="12"/>
        <v/>
      </c>
      <c r="E137" s="6">
        <f>IF(AND(障害学生情報入力シート!$G137=$E$27,ISBLANK(障害学生情報入力シート!$H137),OR(障害学生情報入力シート!D137="入学者(新1年生)",障害学生情報入力シート!D137="在籍者")),1,0)</f>
        <v>0</v>
      </c>
      <c r="F137" s="6">
        <f t="shared" si="13"/>
        <v>0</v>
      </c>
      <c r="G137" s="6" t="str">
        <f t="shared" si="14"/>
        <v/>
      </c>
      <c r="H137" s="7">
        <f>IF(障害学生情報入力シート!BD137="",0,IF(AND(障害学生情報入力シート!BC137=1,Q137=1,障害学生情報入力シート!D137&lt;&gt;"",障害学生情報入力シート!D137&lt;&gt;"在籍者"),1,0))</f>
        <v>0</v>
      </c>
      <c r="I137" s="7">
        <f t="shared" si="15"/>
        <v>0</v>
      </c>
      <c r="J137" s="7" t="str">
        <f t="shared" si="16"/>
        <v/>
      </c>
      <c r="K137" s="8">
        <f>IF(VALUE(障害学生情報入力シート!J137)=1,1,0)</f>
        <v>0</v>
      </c>
      <c r="L137" s="8">
        <f>IF(VALUE(障害学生情報入力シート!K137)=1,1,0)</f>
        <v>0</v>
      </c>
      <c r="M137" s="8">
        <f>SUM(障害学生情報入力シート!N137:Q137)+COUNTA(障害学生情報入力シート!R137)</f>
        <v>0</v>
      </c>
      <c r="N137" s="8">
        <f>SUM(障害学生情報入力シート!S137:V137)+COUNTA(障害学生情報入力シート!W137)</f>
        <v>0</v>
      </c>
      <c r="O137" s="8">
        <f>IF(SUM(障害学生情報入力シート!$X137:$BC137)&gt;0,1,0)</f>
        <v>0</v>
      </c>
      <c r="P137" s="8">
        <f>IF(障害学生情報入力シート!D137="入学者(新1年生)",1,0)</f>
        <v>0</v>
      </c>
      <c r="Q137" s="8">
        <f>IF(ISBLANK(障害学生情報入力シート!$G137),0,
IF(AND(障害学生情報入力シート!$G137="視覚障害",OR(障害学生情報入力シート!$H137="盲",障害学生情報入力シート!$H137="弱視",障害学生情報入力シート!$H137="その他の視覚障害")),1,0)+
IF(AND(障害学生情報入力シート!$G137="聴覚障害",OR(障害学生情報入力シート!$H137="聾",障害学生情報入力シート!$H137="難聴",障害学生情報入力シート!$H137="その他の聴覚障害")),1,0)+
IF(AND(障害学生情報入力シート!$G137="肢体不自由",OR(障害学生情報入力シート!$H137="上肢不自由",障害学生情報入力シート!$H137="下肢不自由",障害学生情報入力シート!$H137="上下肢不自由",障害学生情報入力シート!$H137="その他の肢体不自由")),1,0)+
IF(AND(障害学生情報入力シート!$G137="病弱",ISBLANK(障害学生情報入力シート!$H137)),1,0)+
IF(AND(障害学生情報入力シート!$G137="発達障害",OR(障害学生情報入力シート!$H137="自閉スペクトラム症",障害学生情報入力シート!$H137="注意欠如・多動症",障害学生情報入力シート!$H137="限局性学習症",障害学生情報入力シート!$H137="発達障害の重複",障害学生情報入力シート!$H137="その他の発達障害")),1,0)+
IF(AND(障害学生情報入力シート!$G137="精神障害",OR(障害学生情報入力シート!$H137="統合失調症等",障害学生情報入力シート!$H137="気分障害",障害学生情報入力シート!$H137="神経症性障害等",障害学生情報入力シート!$H137="摂食障害・睡眠障害等",障害学生情報入力シート!$H137="精神障害の重複",障害学生情報入力シート!$H137="その他の精神障害")),1,0)+
IF(AND(障害学生情報入力シート!$G137="知的障害",ISBLANK(障害学生情報入力シート!$H137)),1,0)+
IF(AND(障害学生情報入力シート!$G137="重複障害",OR(障害学生情報入力シート!$H137="身体障害の重複",障害学生情報入力シート!$H137="発達障害と精神障害の重複")),1,0)+
IF(AND(障害学生情報入力シート!$G137="その他の障害",ISBLANK(障害学生情報入力シート!$H137)),1,0)
)</f>
        <v>0</v>
      </c>
    </row>
    <row r="138" spans="1:17" x14ac:dyDescent="0.4">
      <c r="A138" s="204">
        <v>110</v>
      </c>
      <c r="B138" s="6">
        <f>IF(AND(障害学生情報入力シート!$G138=$B$27,障害学生情報入力シート!$H138=$B$28,OR(障害学生情報入力シート!D138="入学者(新1年生)",障害学生情報入力シート!D138="在籍者")),1,0)</f>
        <v>0</v>
      </c>
      <c r="C138" s="6">
        <f t="shared" si="11"/>
        <v>0</v>
      </c>
      <c r="D138" s="6" t="str">
        <f t="shared" si="12"/>
        <v/>
      </c>
      <c r="E138" s="6">
        <f>IF(AND(障害学生情報入力シート!$G138=$E$27,ISBLANK(障害学生情報入力シート!$H138),OR(障害学生情報入力シート!D138="入学者(新1年生)",障害学生情報入力シート!D138="在籍者")),1,0)</f>
        <v>0</v>
      </c>
      <c r="F138" s="6">
        <f t="shared" si="13"/>
        <v>0</v>
      </c>
      <c r="G138" s="6" t="str">
        <f t="shared" si="14"/>
        <v/>
      </c>
      <c r="H138" s="7">
        <f>IF(障害学生情報入力シート!BD138="",0,IF(AND(障害学生情報入力シート!BC138=1,Q138=1,障害学生情報入力シート!D138&lt;&gt;"",障害学生情報入力シート!D138&lt;&gt;"在籍者"),1,0))</f>
        <v>0</v>
      </c>
      <c r="I138" s="7">
        <f t="shared" si="15"/>
        <v>0</v>
      </c>
      <c r="J138" s="7" t="str">
        <f t="shared" si="16"/>
        <v/>
      </c>
      <c r="K138" s="8">
        <f>IF(VALUE(障害学生情報入力シート!J138)=1,1,0)</f>
        <v>0</v>
      </c>
      <c r="L138" s="8">
        <f>IF(VALUE(障害学生情報入力シート!K138)=1,1,0)</f>
        <v>0</v>
      </c>
      <c r="M138" s="8">
        <f>SUM(障害学生情報入力シート!N138:Q138)+COUNTA(障害学生情報入力シート!R138)</f>
        <v>0</v>
      </c>
      <c r="N138" s="8">
        <f>SUM(障害学生情報入力シート!S138:V138)+COUNTA(障害学生情報入力シート!W138)</f>
        <v>0</v>
      </c>
      <c r="O138" s="8">
        <f>IF(SUM(障害学生情報入力シート!$X138:$BC138)&gt;0,1,0)</f>
        <v>0</v>
      </c>
      <c r="P138" s="8">
        <f>IF(障害学生情報入力シート!D138="入学者(新1年生)",1,0)</f>
        <v>0</v>
      </c>
      <c r="Q138" s="8">
        <f>IF(ISBLANK(障害学生情報入力シート!$G138),0,
IF(AND(障害学生情報入力シート!$G138="視覚障害",OR(障害学生情報入力シート!$H138="盲",障害学生情報入力シート!$H138="弱視",障害学生情報入力シート!$H138="その他の視覚障害")),1,0)+
IF(AND(障害学生情報入力シート!$G138="聴覚障害",OR(障害学生情報入力シート!$H138="聾",障害学生情報入力シート!$H138="難聴",障害学生情報入力シート!$H138="その他の聴覚障害")),1,0)+
IF(AND(障害学生情報入力シート!$G138="肢体不自由",OR(障害学生情報入力シート!$H138="上肢不自由",障害学生情報入力シート!$H138="下肢不自由",障害学生情報入力シート!$H138="上下肢不自由",障害学生情報入力シート!$H138="その他の肢体不自由")),1,0)+
IF(AND(障害学生情報入力シート!$G138="病弱",ISBLANK(障害学生情報入力シート!$H138)),1,0)+
IF(AND(障害学生情報入力シート!$G138="発達障害",OR(障害学生情報入力シート!$H138="自閉スペクトラム症",障害学生情報入力シート!$H138="注意欠如・多動症",障害学生情報入力シート!$H138="限局性学習症",障害学生情報入力シート!$H138="発達障害の重複",障害学生情報入力シート!$H138="その他の発達障害")),1,0)+
IF(AND(障害学生情報入力シート!$G138="精神障害",OR(障害学生情報入力シート!$H138="統合失調症等",障害学生情報入力シート!$H138="気分障害",障害学生情報入力シート!$H138="神経症性障害等",障害学生情報入力シート!$H138="摂食障害・睡眠障害等",障害学生情報入力シート!$H138="精神障害の重複",障害学生情報入力シート!$H138="その他の精神障害")),1,0)+
IF(AND(障害学生情報入力シート!$G138="知的障害",ISBLANK(障害学生情報入力シート!$H138)),1,0)+
IF(AND(障害学生情報入力シート!$G138="重複障害",OR(障害学生情報入力シート!$H138="身体障害の重複",障害学生情報入力シート!$H138="発達障害と精神障害の重複")),1,0)+
IF(AND(障害学生情報入力シート!$G138="その他の障害",ISBLANK(障害学生情報入力シート!$H138)),1,0)
)</f>
        <v>0</v>
      </c>
    </row>
    <row r="139" spans="1:17" x14ac:dyDescent="0.4">
      <c r="A139" s="204">
        <v>111</v>
      </c>
      <c r="B139" s="6">
        <f>IF(AND(障害学生情報入力シート!$G139=$B$27,障害学生情報入力シート!$H139=$B$28,OR(障害学生情報入力シート!D139="入学者(新1年生)",障害学生情報入力シート!D139="在籍者")),1,0)</f>
        <v>0</v>
      </c>
      <c r="C139" s="6">
        <f t="shared" si="11"/>
        <v>0</v>
      </c>
      <c r="D139" s="6" t="str">
        <f t="shared" si="12"/>
        <v/>
      </c>
      <c r="E139" s="6">
        <f>IF(AND(障害学生情報入力シート!$G139=$E$27,ISBLANK(障害学生情報入力シート!$H139),OR(障害学生情報入力シート!D139="入学者(新1年生)",障害学生情報入力シート!D139="在籍者")),1,0)</f>
        <v>0</v>
      </c>
      <c r="F139" s="6">
        <f t="shared" si="13"/>
        <v>0</v>
      </c>
      <c r="G139" s="6" t="str">
        <f t="shared" si="14"/>
        <v/>
      </c>
      <c r="H139" s="7">
        <f>IF(障害学生情報入力シート!BD139="",0,IF(AND(障害学生情報入力シート!BC139=1,Q139=1,障害学生情報入力シート!D139&lt;&gt;"",障害学生情報入力シート!D139&lt;&gt;"在籍者"),1,0))</f>
        <v>0</v>
      </c>
      <c r="I139" s="7">
        <f t="shared" si="15"/>
        <v>0</v>
      </c>
      <c r="J139" s="7" t="str">
        <f t="shared" si="16"/>
        <v/>
      </c>
      <c r="K139" s="8">
        <f>IF(VALUE(障害学生情報入力シート!J139)=1,1,0)</f>
        <v>0</v>
      </c>
      <c r="L139" s="8">
        <f>IF(VALUE(障害学生情報入力シート!K139)=1,1,0)</f>
        <v>0</v>
      </c>
      <c r="M139" s="8">
        <f>SUM(障害学生情報入力シート!N139:Q139)+COUNTA(障害学生情報入力シート!R139)</f>
        <v>0</v>
      </c>
      <c r="N139" s="8">
        <f>SUM(障害学生情報入力シート!S139:V139)+COUNTA(障害学生情報入力シート!W139)</f>
        <v>0</v>
      </c>
      <c r="O139" s="8">
        <f>IF(SUM(障害学生情報入力シート!$X139:$BC139)&gt;0,1,0)</f>
        <v>0</v>
      </c>
      <c r="P139" s="8">
        <f>IF(障害学生情報入力シート!D139="入学者(新1年生)",1,0)</f>
        <v>0</v>
      </c>
      <c r="Q139" s="8">
        <f>IF(ISBLANK(障害学生情報入力シート!$G139),0,
IF(AND(障害学生情報入力シート!$G139="視覚障害",OR(障害学生情報入力シート!$H139="盲",障害学生情報入力シート!$H139="弱視",障害学生情報入力シート!$H139="その他の視覚障害")),1,0)+
IF(AND(障害学生情報入力シート!$G139="聴覚障害",OR(障害学生情報入力シート!$H139="聾",障害学生情報入力シート!$H139="難聴",障害学生情報入力シート!$H139="その他の聴覚障害")),1,0)+
IF(AND(障害学生情報入力シート!$G139="肢体不自由",OR(障害学生情報入力シート!$H139="上肢不自由",障害学生情報入力シート!$H139="下肢不自由",障害学生情報入力シート!$H139="上下肢不自由",障害学生情報入力シート!$H139="その他の肢体不自由")),1,0)+
IF(AND(障害学生情報入力シート!$G139="病弱",ISBLANK(障害学生情報入力シート!$H139)),1,0)+
IF(AND(障害学生情報入力シート!$G139="発達障害",OR(障害学生情報入力シート!$H139="自閉スペクトラム症",障害学生情報入力シート!$H139="注意欠如・多動症",障害学生情報入力シート!$H139="限局性学習症",障害学生情報入力シート!$H139="発達障害の重複",障害学生情報入力シート!$H139="その他の発達障害")),1,0)+
IF(AND(障害学生情報入力シート!$G139="精神障害",OR(障害学生情報入力シート!$H139="統合失調症等",障害学生情報入力シート!$H139="気分障害",障害学生情報入力シート!$H139="神経症性障害等",障害学生情報入力シート!$H139="摂食障害・睡眠障害等",障害学生情報入力シート!$H139="精神障害の重複",障害学生情報入力シート!$H139="その他の精神障害")),1,0)+
IF(AND(障害学生情報入力シート!$G139="知的障害",ISBLANK(障害学生情報入力シート!$H139)),1,0)+
IF(AND(障害学生情報入力シート!$G139="重複障害",OR(障害学生情報入力シート!$H139="身体障害の重複",障害学生情報入力シート!$H139="発達障害と精神障害の重複")),1,0)+
IF(AND(障害学生情報入力シート!$G139="その他の障害",ISBLANK(障害学生情報入力シート!$H139)),1,0)
)</f>
        <v>0</v>
      </c>
    </row>
    <row r="140" spans="1:17" x14ac:dyDescent="0.4">
      <c r="A140" s="204">
        <v>112</v>
      </c>
      <c r="B140" s="6">
        <f>IF(AND(障害学生情報入力シート!$G140=$B$27,障害学生情報入力シート!$H140=$B$28,OR(障害学生情報入力シート!D140="入学者(新1年生)",障害学生情報入力シート!D140="在籍者")),1,0)</f>
        <v>0</v>
      </c>
      <c r="C140" s="6">
        <f t="shared" si="11"/>
        <v>0</v>
      </c>
      <c r="D140" s="6" t="str">
        <f t="shared" si="12"/>
        <v/>
      </c>
      <c r="E140" s="6">
        <f>IF(AND(障害学生情報入力シート!$G140=$E$27,ISBLANK(障害学生情報入力シート!$H140),OR(障害学生情報入力シート!D140="入学者(新1年生)",障害学生情報入力シート!D140="在籍者")),1,0)</f>
        <v>0</v>
      </c>
      <c r="F140" s="6">
        <f t="shared" si="13"/>
        <v>0</v>
      </c>
      <c r="G140" s="6" t="str">
        <f t="shared" si="14"/>
        <v/>
      </c>
      <c r="H140" s="7">
        <f>IF(障害学生情報入力シート!BD140="",0,IF(AND(障害学生情報入力シート!BC140=1,Q140=1,障害学生情報入力シート!D140&lt;&gt;"",障害学生情報入力シート!D140&lt;&gt;"在籍者"),1,0))</f>
        <v>0</v>
      </c>
      <c r="I140" s="7">
        <f t="shared" si="15"/>
        <v>0</v>
      </c>
      <c r="J140" s="7" t="str">
        <f t="shared" si="16"/>
        <v/>
      </c>
      <c r="K140" s="8">
        <f>IF(VALUE(障害学生情報入力シート!J140)=1,1,0)</f>
        <v>0</v>
      </c>
      <c r="L140" s="8">
        <f>IF(VALUE(障害学生情報入力シート!K140)=1,1,0)</f>
        <v>0</v>
      </c>
      <c r="M140" s="8">
        <f>SUM(障害学生情報入力シート!N140:Q140)+COUNTA(障害学生情報入力シート!R140)</f>
        <v>0</v>
      </c>
      <c r="N140" s="8">
        <f>SUM(障害学生情報入力シート!S140:V140)+COUNTA(障害学生情報入力シート!W140)</f>
        <v>0</v>
      </c>
      <c r="O140" s="8">
        <f>IF(SUM(障害学生情報入力シート!$X140:$BC140)&gt;0,1,0)</f>
        <v>0</v>
      </c>
      <c r="P140" s="8">
        <f>IF(障害学生情報入力シート!D140="入学者(新1年生)",1,0)</f>
        <v>0</v>
      </c>
      <c r="Q140" s="8">
        <f>IF(ISBLANK(障害学生情報入力シート!$G140),0,
IF(AND(障害学生情報入力シート!$G140="視覚障害",OR(障害学生情報入力シート!$H140="盲",障害学生情報入力シート!$H140="弱視",障害学生情報入力シート!$H140="その他の視覚障害")),1,0)+
IF(AND(障害学生情報入力シート!$G140="聴覚障害",OR(障害学生情報入力シート!$H140="聾",障害学生情報入力シート!$H140="難聴",障害学生情報入力シート!$H140="その他の聴覚障害")),1,0)+
IF(AND(障害学生情報入力シート!$G140="肢体不自由",OR(障害学生情報入力シート!$H140="上肢不自由",障害学生情報入力シート!$H140="下肢不自由",障害学生情報入力シート!$H140="上下肢不自由",障害学生情報入力シート!$H140="その他の肢体不自由")),1,0)+
IF(AND(障害学生情報入力シート!$G140="病弱",ISBLANK(障害学生情報入力シート!$H140)),1,0)+
IF(AND(障害学生情報入力シート!$G140="発達障害",OR(障害学生情報入力シート!$H140="自閉スペクトラム症",障害学生情報入力シート!$H140="注意欠如・多動症",障害学生情報入力シート!$H140="限局性学習症",障害学生情報入力シート!$H140="発達障害の重複",障害学生情報入力シート!$H140="その他の発達障害")),1,0)+
IF(AND(障害学生情報入力シート!$G140="精神障害",OR(障害学生情報入力シート!$H140="統合失調症等",障害学生情報入力シート!$H140="気分障害",障害学生情報入力シート!$H140="神経症性障害等",障害学生情報入力シート!$H140="摂食障害・睡眠障害等",障害学生情報入力シート!$H140="精神障害の重複",障害学生情報入力シート!$H140="その他の精神障害")),1,0)+
IF(AND(障害学生情報入力シート!$G140="知的障害",ISBLANK(障害学生情報入力シート!$H140)),1,0)+
IF(AND(障害学生情報入力シート!$G140="重複障害",OR(障害学生情報入力シート!$H140="身体障害の重複",障害学生情報入力シート!$H140="発達障害と精神障害の重複")),1,0)+
IF(AND(障害学生情報入力シート!$G140="その他の障害",ISBLANK(障害学生情報入力シート!$H140)),1,0)
)</f>
        <v>0</v>
      </c>
    </row>
    <row r="141" spans="1:17" x14ac:dyDescent="0.4">
      <c r="A141" s="204">
        <v>113</v>
      </c>
      <c r="B141" s="6">
        <f>IF(AND(障害学生情報入力シート!$G141=$B$27,障害学生情報入力シート!$H141=$B$28,OR(障害学生情報入力シート!D141="入学者(新1年生)",障害学生情報入力シート!D141="在籍者")),1,0)</f>
        <v>0</v>
      </c>
      <c r="C141" s="6">
        <f t="shared" si="11"/>
        <v>0</v>
      </c>
      <c r="D141" s="6" t="str">
        <f t="shared" si="12"/>
        <v/>
      </c>
      <c r="E141" s="6">
        <f>IF(AND(障害学生情報入力シート!$G141=$E$27,ISBLANK(障害学生情報入力シート!$H141),OR(障害学生情報入力シート!D141="入学者(新1年生)",障害学生情報入力シート!D141="在籍者")),1,0)</f>
        <v>0</v>
      </c>
      <c r="F141" s="6">
        <f t="shared" si="13"/>
        <v>0</v>
      </c>
      <c r="G141" s="6" t="str">
        <f t="shared" si="14"/>
        <v/>
      </c>
      <c r="H141" s="7">
        <f>IF(障害学生情報入力シート!BD141="",0,IF(AND(障害学生情報入力シート!BC141=1,Q141=1,障害学生情報入力シート!D141&lt;&gt;"",障害学生情報入力シート!D141&lt;&gt;"在籍者"),1,0))</f>
        <v>0</v>
      </c>
      <c r="I141" s="7">
        <f t="shared" si="15"/>
        <v>0</v>
      </c>
      <c r="J141" s="7" t="str">
        <f t="shared" si="16"/>
        <v/>
      </c>
      <c r="K141" s="8">
        <f>IF(VALUE(障害学生情報入力シート!J141)=1,1,0)</f>
        <v>0</v>
      </c>
      <c r="L141" s="8">
        <f>IF(VALUE(障害学生情報入力シート!K141)=1,1,0)</f>
        <v>0</v>
      </c>
      <c r="M141" s="8">
        <f>SUM(障害学生情報入力シート!N141:Q141)+COUNTA(障害学生情報入力シート!R141)</f>
        <v>0</v>
      </c>
      <c r="N141" s="8">
        <f>SUM(障害学生情報入力シート!S141:V141)+COUNTA(障害学生情報入力シート!W141)</f>
        <v>0</v>
      </c>
      <c r="O141" s="8">
        <f>IF(SUM(障害学生情報入力シート!$X141:$BC141)&gt;0,1,0)</f>
        <v>0</v>
      </c>
      <c r="P141" s="8">
        <f>IF(障害学生情報入力シート!D141="入学者(新1年生)",1,0)</f>
        <v>0</v>
      </c>
      <c r="Q141" s="8">
        <f>IF(ISBLANK(障害学生情報入力シート!$G141),0,
IF(AND(障害学生情報入力シート!$G141="視覚障害",OR(障害学生情報入力シート!$H141="盲",障害学生情報入力シート!$H141="弱視",障害学生情報入力シート!$H141="その他の視覚障害")),1,0)+
IF(AND(障害学生情報入力シート!$G141="聴覚障害",OR(障害学生情報入力シート!$H141="聾",障害学生情報入力シート!$H141="難聴",障害学生情報入力シート!$H141="その他の聴覚障害")),1,0)+
IF(AND(障害学生情報入力シート!$G141="肢体不自由",OR(障害学生情報入力シート!$H141="上肢不自由",障害学生情報入力シート!$H141="下肢不自由",障害学生情報入力シート!$H141="上下肢不自由",障害学生情報入力シート!$H141="その他の肢体不自由")),1,0)+
IF(AND(障害学生情報入力シート!$G141="病弱",ISBLANK(障害学生情報入力シート!$H141)),1,0)+
IF(AND(障害学生情報入力シート!$G141="発達障害",OR(障害学生情報入力シート!$H141="自閉スペクトラム症",障害学生情報入力シート!$H141="注意欠如・多動症",障害学生情報入力シート!$H141="限局性学習症",障害学生情報入力シート!$H141="発達障害の重複",障害学生情報入力シート!$H141="その他の発達障害")),1,0)+
IF(AND(障害学生情報入力シート!$G141="精神障害",OR(障害学生情報入力シート!$H141="統合失調症等",障害学生情報入力シート!$H141="気分障害",障害学生情報入力シート!$H141="神経症性障害等",障害学生情報入力シート!$H141="摂食障害・睡眠障害等",障害学生情報入力シート!$H141="精神障害の重複",障害学生情報入力シート!$H141="その他の精神障害")),1,0)+
IF(AND(障害学生情報入力シート!$G141="知的障害",ISBLANK(障害学生情報入力シート!$H141)),1,0)+
IF(AND(障害学生情報入力シート!$G141="重複障害",OR(障害学生情報入力シート!$H141="身体障害の重複",障害学生情報入力シート!$H141="発達障害と精神障害の重複")),1,0)+
IF(AND(障害学生情報入力シート!$G141="その他の障害",ISBLANK(障害学生情報入力シート!$H141)),1,0)
)</f>
        <v>0</v>
      </c>
    </row>
    <row r="142" spans="1:17" x14ac:dyDescent="0.4">
      <c r="A142" s="204">
        <v>114</v>
      </c>
      <c r="B142" s="6">
        <f>IF(AND(障害学生情報入力シート!$G142=$B$27,障害学生情報入力シート!$H142=$B$28,OR(障害学生情報入力シート!D142="入学者(新1年生)",障害学生情報入力シート!D142="在籍者")),1,0)</f>
        <v>0</v>
      </c>
      <c r="C142" s="6">
        <f t="shared" si="11"/>
        <v>0</v>
      </c>
      <c r="D142" s="6" t="str">
        <f t="shared" si="12"/>
        <v/>
      </c>
      <c r="E142" s="6">
        <f>IF(AND(障害学生情報入力シート!$G142=$E$27,ISBLANK(障害学生情報入力シート!$H142),OR(障害学生情報入力シート!D142="入学者(新1年生)",障害学生情報入力シート!D142="在籍者")),1,0)</f>
        <v>0</v>
      </c>
      <c r="F142" s="6">
        <f t="shared" si="13"/>
        <v>0</v>
      </c>
      <c r="G142" s="6" t="str">
        <f t="shared" si="14"/>
        <v/>
      </c>
      <c r="H142" s="7">
        <f>IF(障害学生情報入力シート!BD142="",0,IF(AND(障害学生情報入力シート!BC142=1,Q142=1,障害学生情報入力シート!D142&lt;&gt;"",障害学生情報入力シート!D142&lt;&gt;"在籍者"),1,0))</f>
        <v>0</v>
      </c>
      <c r="I142" s="7">
        <f t="shared" si="15"/>
        <v>0</v>
      </c>
      <c r="J142" s="7" t="str">
        <f t="shared" si="16"/>
        <v/>
      </c>
      <c r="K142" s="8">
        <f>IF(VALUE(障害学生情報入力シート!J142)=1,1,0)</f>
        <v>0</v>
      </c>
      <c r="L142" s="8">
        <f>IF(VALUE(障害学生情報入力シート!K142)=1,1,0)</f>
        <v>0</v>
      </c>
      <c r="M142" s="8">
        <f>SUM(障害学生情報入力シート!N142:Q142)+COUNTA(障害学生情報入力シート!R142)</f>
        <v>0</v>
      </c>
      <c r="N142" s="8">
        <f>SUM(障害学生情報入力シート!S142:V142)+COUNTA(障害学生情報入力シート!W142)</f>
        <v>0</v>
      </c>
      <c r="O142" s="8">
        <f>IF(SUM(障害学生情報入力シート!$X142:$BC142)&gt;0,1,0)</f>
        <v>0</v>
      </c>
      <c r="P142" s="8">
        <f>IF(障害学生情報入力シート!D142="入学者(新1年生)",1,0)</f>
        <v>0</v>
      </c>
      <c r="Q142" s="8">
        <f>IF(ISBLANK(障害学生情報入力シート!$G142),0,
IF(AND(障害学生情報入力シート!$G142="視覚障害",OR(障害学生情報入力シート!$H142="盲",障害学生情報入力シート!$H142="弱視",障害学生情報入力シート!$H142="その他の視覚障害")),1,0)+
IF(AND(障害学生情報入力シート!$G142="聴覚障害",OR(障害学生情報入力シート!$H142="聾",障害学生情報入力シート!$H142="難聴",障害学生情報入力シート!$H142="その他の聴覚障害")),1,0)+
IF(AND(障害学生情報入力シート!$G142="肢体不自由",OR(障害学生情報入力シート!$H142="上肢不自由",障害学生情報入力シート!$H142="下肢不自由",障害学生情報入力シート!$H142="上下肢不自由",障害学生情報入力シート!$H142="その他の肢体不自由")),1,0)+
IF(AND(障害学生情報入力シート!$G142="病弱",ISBLANK(障害学生情報入力シート!$H142)),1,0)+
IF(AND(障害学生情報入力シート!$G142="発達障害",OR(障害学生情報入力シート!$H142="自閉スペクトラム症",障害学生情報入力シート!$H142="注意欠如・多動症",障害学生情報入力シート!$H142="限局性学習症",障害学生情報入力シート!$H142="発達障害の重複",障害学生情報入力シート!$H142="その他の発達障害")),1,0)+
IF(AND(障害学生情報入力シート!$G142="精神障害",OR(障害学生情報入力シート!$H142="統合失調症等",障害学生情報入力シート!$H142="気分障害",障害学生情報入力シート!$H142="神経症性障害等",障害学生情報入力シート!$H142="摂食障害・睡眠障害等",障害学生情報入力シート!$H142="精神障害の重複",障害学生情報入力シート!$H142="その他の精神障害")),1,0)+
IF(AND(障害学生情報入力シート!$G142="知的障害",ISBLANK(障害学生情報入力シート!$H142)),1,0)+
IF(AND(障害学生情報入力シート!$G142="重複障害",OR(障害学生情報入力シート!$H142="身体障害の重複",障害学生情報入力シート!$H142="発達障害と精神障害の重複")),1,0)+
IF(AND(障害学生情報入力シート!$G142="その他の障害",ISBLANK(障害学生情報入力シート!$H142)),1,0)
)</f>
        <v>0</v>
      </c>
    </row>
    <row r="143" spans="1:17" x14ac:dyDescent="0.4">
      <c r="A143" s="204">
        <v>115</v>
      </c>
      <c r="B143" s="6">
        <f>IF(AND(障害学生情報入力シート!$G143=$B$27,障害学生情報入力シート!$H143=$B$28,OR(障害学生情報入力シート!D143="入学者(新1年生)",障害学生情報入力シート!D143="在籍者")),1,0)</f>
        <v>0</v>
      </c>
      <c r="C143" s="6">
        <f t="shared" si="11"/>
        <v>0</v>
      </c>
      <c r="D143" s="6" t="str">
        <f t="shared" si="12"/>
        <v/>
      </c>
      <c r="E143" s="6">
        <f>IF(AND(障害学生情報入力シート!$G143=$E$27,ISBLANK(障害学生情報入力シート!$H143),OR(障害学生情報入力シート!D143="入学者(新1年生)",障害学生情報入力シート!D143="在籍者")),1,0)</f>
        <v>0</v>
      </c>
      <c r="F143" s="6">
        <f t="shared" si="13"/>
        <v>0</v>
      </c>
      <c r="G143" s="6" t="str">
        <f t="shared" si="14"/>
        <v/>
      </c>
      <c r="H143" s="7">
        <f>IF(障害学生情報入力シート!BD143="",0,IF(AND(障害学生情報入力シート!BC143=1,Q143=1,障害学生情報入力シート!D143&lt;&gt;"",障害学生情報入力シート!D143&lt;&gt;"在籍者"),1,0))</f>
        <v>0</v>
      </c>
      <c r="I143" s="7">
        <f t="shared" si="15"/>
        <v>0</v>
      </c>
      <c r="J143" s="7" t="str">
        <f t="shared" si="16"/>
        <v/>
      </c>
      <c r="K143" s="8">
        <f>IF(VALUE(障害学生情報入力シート!J143)=1,1,0)</f>
        <v>0</v>
      </c>
      <c r="L143" s="8">
        <f>IF(VALUE(障害学生情報入力シート!K143)=1,1,0)</f>
        <v>0</v>
      </c>
      <c r="M143" s="8">
        <f>SUM(障害学生情報入力シート!N143:Q143)+COUNTA(障害学生情報入力シート!R143)</f>
        <v>0</v>
      </c>
      <c r="N143" s="8">
        <f>SUM(障害学生情報入力シート!S143:V143)+COUNTA(障害学生情報入力シート!W143)</f>
        <v>0</v>
      </c>
      <c r="O143" s="8">
        <f>IF(SUM(障害学生情報入力シート!$X143:$BC143)&gt;0,1,0)</f>
        <v>0</v>
      </c>
      <c r="P143" s="8">
        <f>IF(障害学生情報入力シート!D143="入学者(新1年生)",1,0)</f>
        <v>0</v>
      </c>
      <c r="Q143" s="8">
        <f>IF(ISBLANK(障害学生情報入力シート!$G143),0,
IF(AND(障害学生情報入力シート!$G143="視覚障害",OR(障害学生情報入力シート!$H143="盲",障害学生情報入力シート!$H143="弱視",障害学生情報入力シート!$H143="その他の視覚障害")),1,0)+
IF(AND(障害学生情報入力シート!$G143="聴覚障害",OR(障害学生情報入力シート!$H143="聾",障害学生情報入力シート!$H143="難聴",障害学生情報入力シート!$H143="その他の聴覚障害")),1,0)+
IF(AND(障害学生情報入力シート!$G143="肢体不自由",OR(障害学生情報入力シート!$H143="上肢不自由",障害学生情報入力シート!$H143="下肢不自由",障害学生情報入力シート!$H143="上下肢不自由",障害学生情報入力シート!$H143="その他の肢体不自由")),1,0)+
IF(AND(障害学生情報入力シート!$G143="病弱",ISBLANK(障害学生情報入力シート!$H143)),1,0)+
IF(AND(障害学生情報入力シート!$G143="発達障害",OR(障害学生情報入力シート!$H143="自閉スペクトラム症",障害学生情報入力シート!$H143="注意欠如・多動症",障害学生情報入力シート!$H143="限局性学習症",障害学生情報入力シート!$H143="発達障害の重複",障害学生情報入力シート!$H143="その他の発達障害")),1,0)+
IF(AND(障害学生情報入力シート!$G143="精神障害",OR(障害学生情報入力シート!$H143="統合失調症等",障害学生情報入力シート!$H143="気分障害",障害学生情報入力シート!$H143="神経症性障害等",障害学生情報入力シート!$H143="摂食障害・睡眠障害等",障害学生情報入力シート!$H143="精神障害の重複",障害学生情報入力シート!$H143="その他の精神障害")),1,0)+
IF(AND(障害学生情報入力シート!$G143="知的障害",ISBLANK(障害学生情報入力シート!$H143)),1,0)+
IF(AND(障害学生情報入力シート!$G143="重複障害",OR(障害学生情報入力シート!$H143="身体障害の重複",障害学生情報入力シート!$H143="発達障害と精神障害の重複")),1,0)+
IF(AND(障害学生情報入力シート!$G143="その他の障害",ISBLANK(障害学生情報入力シート!$H143)),1,0)
)</f>
        <v>0</v>
      </c>
    </row>
    <row r="144" spans="1:17" x14ac:dyDescent="0.4">
      <c r="A144" s="204">
        <v>116</v>
      </c>
      <c r="B144" s="6">
        <f>IF(AND(障害学生情報入力シート!$G144=$B$27,障害学生情報入力シート!$H144=$B$28,OR(障害学生情報入力シート!D144="入学者(新1年生)",障害学生情報入力シート!D144="在籍者")),1,0)</f>
        <v>0</v>
      </c>
      <c r="C144" s="6">
        <f t="shared" si="11"/>
        <v>0</v>
      </c>
      <c r="D144" s="6" t="str">
        <f t="shared" si="12"/>
        <v/>
      </c>
      <c r="E144" s="6">
        <f>IF(AND(障害学生情報入力シート!$G144=$E$27,ISBLANK(障害学生情報入力シート!$H144),OR(障害学生情報入力シート!D144="入学者(新1年生)",障害学生情報入力シート!D144="在籍者")),1,0)</f>
        <v>0</v>
      </c>
      <c r="F144" s="6">
        <f t="shared" si="13"/>
        <v>0</v>
      </c>
      <c r="G144" s="6" t="str">
        <f t="shared" si="14"/>
        <v/>
      </c>
      <c r="H144" s="7">
        <f>IF(障害学生情報入力シート!BD144="",0,IF(AND(障害学生情報入力シート!BC144=1,Q144=1,障害学生情報入力シート!D144&lt;&gt;"",障害学生情報入力シート!D144&lt;&gt;"在籍者"),1,0))</f>
        <v>0</v>
      </c>
      <c r="I144" s="7">
        <f t="shared" si="15"/>
        <v>0</v>
      </c>
      <c r="J144" s="7" t="str">
        <f t="shared" si="16"/>
        <v/>
      </c>
      <c r="K144" s="8">
        <f>IF(VALUE(障害学生情報入力シート!J144)=1,1,0)</f>
        <v>0</v>
      </c>
      <c r="L144" s="8">
        <f>IF(VALUE(障害学生情報入力シート!K144)=1,1,0)</f>
        <v>0</v>
      </c>
      <c r="M144" s="8">
        <f>SUM(障害学生情報入力シート!N144:Q144)+COUNTA(障害学生情報入力シート!R144)</f>
        <v>0</v>
      </c>
      <c r="N144" s="8">
        <f>SUM(障害学生情報入力シート!S144:V144)+COUNTA(障害学生情報入力シート!W144)</f>
        <v>0</v>
      </c>
      <c r="O144" s="8">
        <f>IF(SUM(障害学生情報入力シート!$X144:$BC144)&gt;0,1,0)</f>
        <v>0</v>
      </c>
      <c r="P144" s="8">
        <f>IF(障害学生情報入力シート!D144="入学者(新1年生)",1,0)</f>
        <v>0</v>
      </c>
      <c r="Q144" s="8">
        <f>IF(ISBLANK(障害学生情報入力シート!$G144),0,
IF(AND(障害学生情報入力シート!$G144="視覚障害",OR(障害学生情報入力シート!$H144="盲",障害学生情報入力シート!$H144="弱視",障害学生情報入力シート!$H144="その他の視覚障害")),1,0)+
IF(AND(障害学生情報入力シート!$G144="聴覚障害",OR(障害学生情報入力シート!$H144="聾",障害学生情報入力シート!$H144="難聴",障害学生情報入力シート!$H144="その他の聴覚障害")),1,0)+
IF(AND(障害学生情報入力シート!$G144="肢体不自由",OR(障害学生情報入力シート!$H144="上肢不自由",障害学生情報入力シート!$H144="下肢不自由",障害学生情報入力シート!$H144="上下肢不自由",障害学生情報入力シート!$H144="その他の肢体不自由")),1,0)+
IF(AND(障害学生情報入力シート!$G144="病弱",ISBLANK(障害学生情報入力シート!$H144)),1,0)+
IF(AND(障害学生情報入力シート!$G144="発達障害",OR(障害学生情報入力シート!$H144="自閉スペクトラム症",障害学生情報入力シート!$H144="注意欠如・多動症",障害学生情報入力シート!$H144="限局性学習症",障害学生情報入力シート!$H144="発達障害の重複",障害学生情報入力シート!$H144="その他の発達障害")),1,0)+
IF(AND(障害学生情報入力シート!$G144="精神障害",OR(障害学生情報入力シート!$H144="統合失調症等",障害学生情報入力シート!$H144="気分障害",障害学生情報入力シート!$H144="神経症性障害等",障害学生情報入力シート!$H144="摂食障害・睡眠障害等",障害学生情報入力シート!$H144="精神障害の重複",障害学生情報入力シート!$H144="その他の精神障害")),1,0)+
IF(AND(障害学生情報入力シート!$G144="知的障害",ISBLANK(障害学生情報入力シート!$H144)),1,0)+
IF(AND(障害学生情報入力シート!$G144="重複障害",OR(障害学生情報入力シート!$H144="身体障害の重複",障害学生情報入力シート!$H144="発達障害と精神障害の重複")),1,0)+
IF(AND(障害学生情報入力シート!$G144="その他の障害",ISBLANK(障害学生情報入力シート!$H144)),1,0)
)</f>
        <v>0</v>
      </c>
    </row>
    <row r="145" spans="1:17" x14ac:dyDescent="0.4">
      <c r="A145" s="204">
        <v>117</v>
      </c>
      <c r="B145" s="6">
        <f>IF(AND(障害学生情報入力シート!$G145=$B$27,障害学生情報入力シート!$H145=$B$28,OR(障害学生情報入力シート!D145="入学者(新1年生)",障害学生情報入力シート!D145="在籍者")),1,0)</f>
        <v>0</v>
      </c>
      <c r="C145" s="6">
        <f t="shared" si="11"/>
        <v>0</v>
      </c>
      <c r="D145" s="6" t="str">
        <f t="shared" si="12"/>
        <v/>
      </c>
      <c r="E145" s="6">
        <f>IF(AND(障害学生情報入力シート!$G145=$E$27,ISBLANK(障害学生情報入力シート!$H145),OR(障害学生情報入力シート!D145="入学者(新1年生)",障害学生情報入力シート!D145="在籍者")),1,0)</f>
        <v>0</v>
      </c>
      <c r="F145" s="6">
        <f t="shared" si="13"/>
        <v>0</v>
      </c>
      <c r="G145" s="6" t="str">
        <f t="shared" si="14"/>
        <v/>
      </c>
      <c r="H145" s="7">
        <f>IF(障害学生情報入力シート!BD145="",0,IF(AND(障害学生情報入力シート!BC145=1,Q145=1,障害学生情報入力シート!D145&lt;&gt;"",障害学生情報入力シート!D145&lt;&gt;"在籍者"),1,0))</f>
        <v>0</v>
      </c>
      <c r="I145" s="7">
        <f t="shared" si="15"/>
        <v>0</v>
      </c>
      <c r="J145" s="7" t="str">
        <f t="shared" si="16"/>
        <v/>
      </c>
      <c r="K145" s="8">
        <f>IF(VALUE(障害学生情報入力シート!J145)=1,1,0)</f>
        <v>0</v>
      </c>
      <c r="L145" s="8">
        <f>IF(VALUE(障害学生情報入力シート!K145)=1,1,0)</f>
        <v>0</v>
      </c>
      <c r="M145" s="8">
        <f>SUM(障害学生情報入力シート!N145:Q145)+COUNTA(障害学生情報入力シート!R145)</f>
        <v>0</v>
      </c>
      <c r="N145" s="8">
        <f>SUM(障害学生情報入力シート!S145:V145)+COUNTA(障害学生情報入力シート!W145)</f>
        <v>0</v>
      </c>
      <c r="O145" s="8">
        <f>IF(SUM(障害学生情報入力シート!$X145:$BC145)&gt;0,1,0)</f>
        <v>0</v>
      </c>
      <c r="P145" s="8">
        <f>IF(障害学生情報入力シート!D145="入学者(新1年生)",1,0)</f>
        <v>0</v>
      </c>
      <c r="Q145" s="8">
        <f>IF(ISBLANK(障害学生情報入力シート!$G145),0,
IF(AND(障害学生情報入力シート!$G145="視覚障害",OR(障害学生情報入力シート!$H145="盲",障害学生情報入力シート!$H145="弱視",障害学生情報入力シート!$H145="その他の視覚障害")),1,0)+
IF(AND(障害学生情報入力シート!$G145="聴覚障害",OR(障害学生情報入力シート!$H145="聾",障害学生情報入力シート!$H145="難聴",障害学生情報入力シート!$H145="その他の聴覚障害")),1,0)+
IF(AND(障害学生情報入力シート!$G145="肢体不自由",OR(障害学生情報入力シート!$H145="上肢不自由",障害学生情報入力シート!$H145="下肢不自由",障害学生情報入力シート!$H145="上下肢不自由",障害学生情報入力シート!$H145="その他の肢体不自由")),1,0)+
IF(AND(障害学生情報入力シート!$G145="病弱",ISBLANK(障害学生情報入力シート!$H145)),1,0)+
IF(AND(障害学生情報入力シート!$G145="発達障害",OR(障害学生情報入力シート!$H145="自閉スペクトラム症",障害学生情報入力シート!$H145="注意欠如・多動症",障害学生情報入力シート!$H145="限局性学習症",障害学生情報入力シート!$H145="発達障害の重複",障害学生情報入力シート!$H145="その他の発達障害")),1,0)+
IF(AND(障害学生情報入力シート!$G145="精神障害",OR(障害学生情報入力シート!$H145="統合失調症等",障害学生情報入力シート!$H145="気分障害",障害学生情報入力シート!$H145="神経症性障害等",障害学生情報入力シート!$H145="摂食障害・睡眠障害等",障害学生情報入力シート!$H145="精神障害の重複",障害学生情報入力シート!$H145="その他の精神障害")),1,0)+
IF(AND(障害学生情報入力シート!$G145="知的障害",ISBLANK(障害学生情報入力シート!$H145)),1,0)+
IF(AND(障害学生情報入力シート!$G145="重複障害",OR(障害学生情報入力シート!$H145="身体障害の重複",障害学生情報入力シート!$H145="発達障害と精神障害の重複")),1,0)+
IF(AND(障害学生情報入力シート!$G145="その他の障害",ISBLANK(障害学生情報入力シート!$H145)),1,0)
)</f>
        <v>0</v>
      </c>
    </row>
    <row r="146" spans="1:17" x14ac:dyDescent="0.4">
      <c r="A146" s="204">
        <v>118</v>
      </c>
      <c r="B146" s="6">
        <f>IF(AND(障害学生情報入力シート!$G146=$B$27,障害学生情報入力シート!$H146=$B$28,OR(障害学生情報入力シート!D146="入学者(新1年生)",障害学生情報入力シート!D146="在籍者")),1,0)</f>
        <v>0</v>
      </c>
      <c r="C146" s="6">
        <f t="shared" si="11"/>
        <v>0</v>
      </c>
      <c r="D146" s="6" t="str">
        <f t="shared" si="12"/>
        <v/>
      </c>
      <c r="E146" s="6">
        <f>IF(AND(障害学生情報入力シート!$G146=$E$27,ISBLANK(障害学生情報入力シート!$H146),OR(障害学生情報入力シート!D146="入学者(新1年生)",障害学生情報入力シート!D146="在籍者")),1,0)</f>
        <v>0</v>
      </c>
      <c r="F146" s="6">
        <f t="shared" si="13"/>
        <v>0</v>
      </c>
      <c r="G146" s="6" t="str">
        <f t="shared" si="14"/>
        <v/>
      </c>
      <c r="H146" s="7">
        <f>IF(障害学生情報入力シート!BD146="",0,IF(AND(障害学生情報入力シート!BC146=1,Q146=1,障害学生情報入力シート!D146&lt;&gt;"",障害学生情報入力シート!D146&lt;&gt;"在籍者"),1,0))</f>
        <v>0</v>
      </c>
      <c r="I146" s="7">
        <f t="shared" si="15"/>
        <v>0</v>
      </c>
      <c r="J146" s="7" t="str">
        <f t="shared" si="16"/>
        <v/>
      </c>
      <c r="K146" s="8">
        <f>IF(VALUE(障害学生情報入力シート!J146)=1,1,0)</f>
        <v>0</v>
      </c>
      <c r="L146" s="8">
        <f>IF(VALUE(障害学生情報入力シート!K146)=1,1,0)</f>
        <v>0</v>
      </c>
      <c r="M146" s="8">
        <f>SUM(障害学生情報入力シート!N146:Q146)+COUNTA(障害学生情報入力シート!R146)</f>
        <v>0</v>
      </c>
      <c r="N146" s="8">
        <f>SUM(障害学生情報入力シート!S146:V146)+COUNTA(障害学生情報入力シート!W146)</f>
        <v>0</v>
      </c>
      <c r="O146" s="8">
        <f>IF(SUM(障害学生情報入力シート!$X146:$BC146)&gt;0,1,0)</f>
        <v>0</v>
      </c>
      <c r="P146" s="8">
        <f>IF(障害学生情報入力シート!D146="入学者(新1年生)",1,0)</f>
        <v>0</v>
      </c>
      <c r="Q146" s="8">
        <f>IF(ISBLANK(障害学生情報入力シート!$G146),0,
IF(AND(障害学生情報入力シート!$G146="視覚障害",OR(障害学生情報入力シート!$H146="盲",障害学生情報入力シート!$H146="弱視",障害学生情報入力シート!$H146="その他の視覚障害")),1,0)+
IF(AND(障害学生情報入力シート!$G146="聴覚障害",OR(障害学生情報入力シート!$H146="聾",障害学生情報入力シート!$H146="難聴",障害学生情報入力シート!$H146="その他の聴覚障害")),1,0)+
IF(AND(障害学生情報入力シート!$G146="肢体不自由",OR(障害学生情報入力シート!$H146="上肢不自由",障害学生情報入力シート!$H146="下肢不自由",障害学生情報入力シート!$H146="上下肢不自由",障害学生情報入力シート!$H146="その他の肢体不自由")),1,0)+
IF(AND(障害学生情報入力シート!$G146="病弱",ISBLANK(障害学生情報入力シート!$H146)),1,0)+
IF(AND(障害学生情報入力シート!$G146="発達障害",OR(障害学生情報入力シート!$H146="自閉スペクトラム症",障害学生情報入力シート!$H146="注意欠如・多動症",障害学生情報入力シート!$H146="限局性学習症",障害学生情報入力シート!$H146="発達障害の重複",障害学生情報入力シート!$H146="その他の発達障害")),1,0)+
IF(AND(障害学生情報入力シート!$G146="精神障害",OR(障害学生情報入力シート!$H146="統合失調症等",障害学生情報入力シート!$H146="気分障害",障害学生情報入力シート!$H146="神経症性障害等",障害学生情報入力シート!$H146="摂食障害・睡眠障害等",障害学生情報入力シート!$H146="精神障害の重複",障害学生情報入力シート!$H146="その他の精神障害")),1,0)+
IF(AND(障害学生情報入力シート!$G146="知的障害",ISBLANK(障害学生情報入力シート!$H146)),1,0)+
IF(AND(障害学生情報入力シート!$G146="重複障害",OR(障害学生情報入力シート!$H146="身体障害の重複",障害学生情報入力シート!$H146="発達障害と精神障害の重複")),1,0)+
IF(AND(障害学生情報入力シート!$G146="その他の障害",ISBLANK(障害学生情報入力シート!$H146)),1,0)
)</f>
        <v>0</v>
      </c>
    </row>
    <row r="147" spans="1:17" x14ac:dyDescent="0.4">
      <c r="A147" s="204">
        <v>119</v>
      </c>
      <c r="B147" s="6">
        <f>IF(AND(障害学生情報入力シート!$G147=$B$27,障害学生情報入力シート!$H147=$B$28,OR(障害学生情報入力シート!D147="入学者(新1年生)",障害学生情報入力シート!D147="在籍者")),1,0)</f>
        <v>0</v>
      </c>
      <c r="C147" s="6">
        <f t="shared" si="11"/>
        <v>0</v>
      </c>
      <c r="D147" s="6" t="str">
        <f t="shared" si="12"/>
        <v/>
      </c>
      <c r="E147" s="6">
        <f>IF(AND(障害学生情報入力シート!$G147=$E$27,ISBLANK(障害学生情報入力シート!$H147),OR(障害学生情報入力シート!D147="入学者(新1年生)",障害学生情報入力シート!D147="在籍者")),1,0)</f>
        <v>0</v>
      </c>
      <c r="F147" s="6">
        <f t="shared" si="13"/>
        <v>0</v>
      </c>
      <c r="G147" s="6" t="str">
        <f t="shared" si="14"/>
        <v/>
      </c>
      <c r="H147" s="7">
        <f>IF(障害学生情報入力シート!BD147="",0,IF(AND(障害学生情報入力シート!BC147=1,Q147=1,障害学生情報入力シート!D147&lt;&gt;"",障害学生情報入力シート!D147&lt;&gt;"在籍者"),1,0))</f>
        <v>0</v>
      </c>
      <c r="I147" s="7">
        <f t="shared" si="15"/>
        <v>0</v>
      </c>
      <c r="J147" s="7" t="str">
        <f t="shared" si="16"/>
        <v/>
      </c>
      <c r="K147" s="8">
        <f>IF(VALUE(障害学生情報入力シート!J147)=1,1,0)</f>
        <v>0</v>
      </c>
      <c r="L147" s="8">
        <f>IF(VALUE(障害学生情報入力シート!K147)=1,1,0)</f>
        <v>0</v>
      </c>
      <c r="M147" s="8">
        <f>SUM(障害学生情報入力シート!N147:Q147)+COUNTA(障害学生情報入力シート!R147)</f>
        <v>0</v>
      </c>
      <c r="N147" s="8">
        <f>SUM(障害学生情報入力シート!S147:V147)+COUNTA(障害学生情報入力シート!W147)</f>
        <v>0</v>
      </c>
      <c r="O147" s="8">
        <f>IF(SUM(障害学生情報入力シート!$X147:$BC147)&gt;0,1,0)</f>
        <v>0</v>
      </c>
      <c r="P147" s="8">
        <f>IF(障害学生情報入力シート!D147="入学者(新1年生)",1,0)</f>
        <v>0</v>
      </c>
      <c r="Q147" s="8">
        <f>IF(ISBLANK(障害学生情報入力シート!$G147),0,
IF(AND(障害学生情報入力シート!$G147="視覚障害",OR(障害学生情報入力シート!$H147="盲",障害学生情報入力シート!$H147="弱視",障害学生情報入力シート!$H147="その他の視覚障害")),1,0)+
IF(AND(障害学生情報入力シート!$G147="聴覚障害",OR(障害学生情報入力シート!$H147="聾",障害学生情報入力シート!$H147="難聴",障害学生情報入力シート!$H147="その他の聴覚障害")),1,0)+
IF(AND(障害学生情報入力シート!$G147="肢体不自由",OR(障害学生情報入力シート!$H147="上肢不自由",障害学生情報入力シート!$H147="下肢不自由",障害学生情報入力シート!$H147="上下肢不自由",障害学生情報入力シート!$H147="その他の肢体不自由")),1,0)+
IF(AND(障害学生情報入力シート!$G147="病弱",ISBLANK(障害学生情報入力シート!$H147)),1,0)+
IF(AND(障害学生情報入力シート!$G147="発達障害",OR(障害学生情報入力シート!$H147="自閉スペクトラム症",障害学生情報入力シート!$H147="注意欠如・多動症",障害学生情報入力シート!$H147="限局性学習症",障害学生情報入力シート!$H147="発達障害の重複",障害学生情報入力シート!$H147="その他の発達障害")),1,0)+
IF(AND(障害学生情報入力シート!$G147="精神障害",OR(障害学生情報入力シート!$H147="統合失調症等",障害学生情報入力シート!$H147="気分障害",障害学生情報入力シート!$H147="神経症性障害等",障害学生情報入力シート!$H147="摂食障害・睡眠障害等",障害学生情報入力シート!$H147="精神障害の重複",障害学生情報入力シート!$H147="その他の精神障害")),1,0)+
IF(AND(障害学生情報入力シート!$G147="知的障害",ISBLANK(障害学生情報入力シート!$H147)),1,0)+
IF(AND(障害学生情報入力シート!$G147="重複障害",OR(障害学生情報入力シート!$H147="身体障害の重複",障害学生情報入力シート!$H147="発達障害と精神障害の重複")),1,0)+
IF(AND(障害学生情報入力シート!$G147="その他の障害",ISBLANK(障害学生情報入力シート!$H147)),1,0)
)</f>
        <v>0</v>
      </c>
    </row>
    <row r="148" spans="1:17" x14ac:dyDescent="0.4">
      <c r="A148" s="204">
        <v>120</v>
      </c>
      <c r="B148" s="6">
        <f>IF(AND(障害学生情報入力シート!$G148=$B$27,障害学生情報入力シート!$H148=$B$28,OR(障害学生情報入力シート!D148="入学者(新1年生)",障害学生情報入力シート!D148="在籍者")),1,0)</f>
        <v>0</v>
      </c>
      <c r="C148" s="6">
        <f t="shared" si="11"/>
        <v>0</v>
      </c>
      <c r="D148" s="6" t="str">
        <f t="shared" si="12"/>
        <v/>
      </c>
      <c r="E148" s="6">
        <f>IF(AND(障害学生情報入力シート!$G148=$E$27,ISBLANK(障害学生情報入力シート!$H148),OR(障害学生情報入力シート!D148="入学者(新1年生)",障害学生情報入力シート!D148="在籍者")),1,0)</f>
        <v>0</v>
      </c>
      <c r="F148" s="6">
        <f t="shared" si="13"/>
        <v>0</v>
      </c>
      <c r="G148" s="6" t="str">
        <f t="shared" si="14"/>
        <v/>
      </c>
      <c r="H148" s="7">
        <f>IF(障害学生情報入力シート!BD148="",0,IF(AND(障害学生情報入力シート!BC148=1,Q148=1,障害学生情報入力シート!D148&lt;&gt;"",障害学生情報入力シート!D148&lt;&gt;"在籍者"),1,0))</f>
        <v>0</v>
      </c>
      <c r="I148" s="7">
        <f t="shared" si="15"/>
        <v>0</v>
      </c>
      <c r="J148" s="7" t="str">
        <f t="shared" si="16"/>
        <v/>
      </c>
      <c r="K148" s="8">
        <f>IF(VALUE(障害学生情報入力シート!J148)=1,1,0)</f>
        <v>0</v>
      </c>
      <c r="L148" s="8">
        <f>IF(VALUE(障害学生情報入力シート!K148)=1,1,0)</f>
        <v>0</v>
      </c>
      <c r="M148" s="8">
        <f>SUM(障害学生情報入力シート!N148:Q148)+COUNTA(障害学生情報入力シート!R148)</f>
        <v>0</v>
      </c>
      <c r="N148" s="8">
        <f>SUM(障害学生情報入力シート!S148:V148)+COUNTA(障害学生情報入力シート!W148)</f>
        <v>0</v>
      </c>
      <c r="O148" s="8">
        <f>IF(SUM(障害学生情報入力シート!$X148:$BC148)&gt;0,1,0)</f>
        <v>0</v>
      </c>
      <c r="P148" s="8">
        <f>IF(障害学生情報入力シート!D148="入学者(新1年生)",1,0)</f>
        <v>0</v>
      </c>
      <c r="Q148" s="8">
        <f>IF(ISBLANK(障害学生情報入力シート!$G148),0,
IF(AND(障害学生情報入力シート!$G148="視覚障害",OR(障害学生情報入力シート!$H148="盲",障害学生情報入力シート!$H148="弱視",障害学生情報入力シート!$H148="その他の視覚障害")),1,0)+
IF(AND(障害学生情報入力シート!$G148="聴覚障害",OR(障害学生情報入力シート!$H148="聾",障害学生情報入力シート!$H148="難聴",障害学生情報入力シート!$H148="その他の聴覚障害")),1,0)+
IF(AND(障害学生情報入力シート!$G148="肢体不自由",OR(障害学生情報入力シート!$H148="上肢不自由",障害学生情報入力シート!$H148="下肢不自由",障害学生情報入力シート!$H148="上下肢不自由",障害学生情報入力シート!$H148="その他の肢体不自由")),1,0)+
IF(AND(障害学生情報入力シート!$G148="病弱",ISBLANK(障害学生情報入力シート!$H148)),1,0)+
IF(AND(障害学生情報入力シート!$G148="発達障害",OR(障害学生情報入力シート!$H148="自閉スペクトラム症",障害学生情報入力シート!$H148="注意欠如・多動症",障害学生情報入力シート!$H148="限局性学習症",障害学生情報入力シート!$H148="発達障害の重複",障害学生情報入力シート!$H148="その他の発達障害")),1,0)+
IF(AND(障害学生情報入力シート!$G148="精神障害",OR(障害学生情報入力シート!$H148="統合失調症等",障害学生情報入力シート!$H148="気分障害",障害学生情報入力シート!$H148="神経症性障害等",障害学生情報入力シート!$H148="摂食障害・睡眠障害等",障害学生情報入力シート!$H148="精神障害の重複",障害学生情報入力シート!$H148="その他の精神障害")),1,0)+
IF(AND(障害学生情報入力シート!$G148="知的障害",ISBLANK(障害学生情報入力シート!$H148)),1,0)+
IF(AND(障害学生情報入力シート!$G148="重複障害",OR(障害学生情報入力シート!$H148="身体障害の重複",障害学生情報入力シート!$H148="発達障害と精神障害の重複")),1,0)+
IF(AND(障害学生情報入力シート!$G148="その他の障害",ISBLANK(障害学生情報入力シート!$H148)),1,0)
)</f>
        <v>0</v>
      </c>
    </row>
    <row r="149" spans="1:17" x14ac:dyDescent="0.4">
      <c r="A149" s="204">
        <v>121</v>
      </c>
      <c r="B149" s="6">
        <f>IF(AND(障害学生情報入力シート!$G149=$B$27,障害学生情報入力シート!$H149=$B$28,OR(障害学生情報入力シート!D149="入学者(新1年生)",障害学生情報入力シート!D149="在籍者")),1,0)</f>
        <v>0</v>
      </c>
      <c r="C149" s="6">
        <f t="shared" si="11"/>
        <v>0</v>
      </c>
      <c r="D149" s="6" t="str">
        <f t="shared" si="12"/>
        <v/>
      </c>
      <c r="E149" s="6">
        <f>IF(AND(障害学生情報入力シート!$G149=$E$27,ISBLANK(障害学生情報入力シート!$H149),OR(障害学生情報入力シート!D149="入学者(新1年生)",障害学生情報入力シート!D149="在籍者")),1,0)</f>
        <v>0</v>
      </c>
      <c r="F149" s="6">
        <f t="shared" si="13"/>
        <v>0</v>
      </c>
      <c r="G149" s="6" t="str">
        <f t="shared" si="14"/>
        <v/>
      </c>
      <c r="H149" s="7">
        <f>IF(障害学生情報入力シート!BD149="",0,IF(AND(障害学生情報入力シート!BC149=1,Q149=1,障害学生情報入力シート!D149&lt;&gt;"",障害学生情報入力シート!D149&lt;&gt;"在籍者"),1,0))</f>
        <v>0</v>
      </c>
      <c r="I149" s="7">
        <f t="shared" si="15"/>
        <v>0</v>
      </c>
      <c r="J149" s="7" t="str">
        <f t="shared" si="16"/>
        <v/>
      </c>
      <c r="K149" s="8">
        <f>IF(VALUE(障害学生情報入力シート!J149)=1,1,0)</f>
        <v>0</v>
      </c>
      <c r="L149" s="8">
        <f>IF(VALUE(障害学生情報入力シート!K149)=1,1,0)</f>
        <v>0</v>
      </c>
      <c r="M149" s="8">
        <f>SUM(障害学生情報入力シート!N149:Q149)+COUNTA(障害学生情報入力シート!R149)</f>
        <v>0</v>
      </c>
      <c r="N149" s="8">
        <f>SUM(障害学生情報入力シート!S149:V149)+COUNTA(障害学生情報入力シート!W149)</f>
        <v>0</v>
      </c>
      <c r="O149" s="8">
        <f>IF(SUM(障害学生情報入力シート!$X149:$BC149)&gt;0,1,0)</f>
        <v>0</v>
      </c>
      <c r="P149" s="8">
        <f>IF(障害学生情報入力シート!D149="入学者(新1年生)",1,0)</f>
        <v>0</v>
      </c>
      <c r="Q149" s="8">
        <f>IF(ISBLANK(障害学生情報入力シート!$G149),0,
IF(AND(障害学生情報入力シート!$G149="視覚障害",OR(障害学生情報入力シート!$H149="盲",障害学生情報入力シート!$H149="弱視",障害学生情報入力シート!$H149="その他の視覚障害")),1,0)+
IF(AND(障害学生情報入力シート!$G149="聴覚障害",OR(障害学生情報入力シート!$H149="聾",障害学生情報入力シート!$H149="難聴",障害学生情報入力シート!$H149="その他の聴覚障害")),1,0)+
IF(AND(障害学生情報入力シート!$G149="肢体不自由",OR(障害学生情報入力シート!$H149="上肢不自由",障害学生情報入力シート!$H149="下肢不自由",障害学生情報入力シート!$H149="上下肢不自由",障害学生情報入力シート!$H149="その他の肢体不自由")),1,0)+
IF(AND(障害学生情報入力シート!$G149="病弱",ISBLANK(障害学生情報入力シート!$H149)),1,0)+
IF(AND(障害学生情報入力シート!$G149="発達障害",OR(障害学生情報入力シート!$H149="自閉スペクトラム症",障害学生情報入力シート!$H149="注意欠如・多動症",障害学生情報入力シート!$H149="限局性学習症",障害学生情報入力シート!$H149="発達障害の重複",障害学生情報入力シート!$H149="その他の発達障害")),1,0)+
IF(AND(障害学生情報入力シート!$G149="精神障害",OR(障害学生情報入力シート!$H149="統合失調症等",障害学生情報入力シート!$H149="気分障害",障害学生情報入力シート!$H149="神経症性障害等",障害学生情報入力シート!$H149="摂食障害・睡眠障害等",障害学生情報入力シート!$H149="精神障害の重複",障害学生情報入力シート!$H149="その他の精神障害")),1,0)+
IF(AND(障害学生情報入力シート!$G149="知的障害",ISBLANK(障害学生情報入力シート!$H149)),1,0)+
IF(AND(障害学生情報入力シート!$G149="重複障害",OR(障害学生情報入力シート!$H149="身体障害の重複",障害学生情報入力シート!$H149="発達障害と精神障害の重複")),1,0)+
IF(AND(障害学生情報入力シート!$G149="その他の障害",ISBLANK(障害学生情報入力シート!$H149)),1,0)
)</f>
        <v>0</v>
      </c>
    </row>
    <row r="150" spans="1:17" x14ac:dyDescent="0.4">
      <c r="A150" s="204">
        <v>122</v>
      </c>
      <c r="B150" s="6">
        <f>IF(AND(障害学生情報入力シート!$G150=$B$27,障害学生情報入力シート!$H150=$B$28,OR(障害学生情報入力シート!D150="入学者(新1年生)",障害学生情報入力シート!D150="在籍者")),1,0)</f>
        <v>0</v>
      </c>
      <c r="C150" s="6">
        <f t="shared" si="11"/>
        <v>0</v>
      </c>
      <c r="D150" s="6" t="str">
        <f t="shared" si="12"/>
        <v/>
      </c>
      <c r="E150" s="6">
        <f>IF(AND(障害学生情報入力シート!$G150=$E$27,ISBLANK(障害学生情報入力シート!$H150),OR(障害学生情報入力シート!D150="入学者(新1年生)",障害学生情報入力シート!D150="在籍者")),1,0)</f>
        <v>0</v>
      </c>
      <c r="F150" s="6">
        <f t="shared" si="13"/>
        <v>0</v>
      </c>
      <c r="G150" s="6" t="str">
        <f t="shared" si="14"/>
        <v/>
      </c>
      <c r="H150" s="7">
        <f>IF(障害学生情報入力シート!BD150="",0,IF(AND(障害学生情報入力シート!BC150=1,Q150=1,障害学生情報入力シート!D150&lt;&gt;"",障害学生情報入力シート!D150&lt;&gt;"在籍者"),1,0))</f>
        <v>0</v>
      </c>
      <c r="I150" s="7">
        <f t="shared" si="15"/>
        <v>0</v>
      </c>
      <c r="J150" s="7" t="str">
        <f t="shared" si="16"/>
        <v/>
      </c>
      <c r="K150" s="8">
        <f>IF(VALUE(障害学生情報入力シート!J150)=1,1,0)</f>
        <v>0</v>
      </c>
      <c r="L150" s="8">
        <f>IF(VALUE(障害学生情報入力シート!K150)=1,1,0)</f>
        <v>0</v>
      </c>
      <c r="M150" s="8">
        <f>SUM(障害学生情報入力シート!N150:Q150)+COUNTA(障害学生情報入力シート!R150)</f>
        <v>0</v>
      </c>
      <c r="N150" s="8">
        <f>SUM(障害学生情報入力シート!S150:V150)+COUNTA(障害学生情報入力シート!W150)</f>
        <v>0</v>
      </c>
      <c r="O150" s="8">
        <f>IF(SUM(障害学生情報入力シート!$X150:$BC150)&gt;0,1,0)</f>
        <v>0</v>
      </c>
      <c r="P150" s="8">
        <f>IF(障害学生情報入力シート!D150="入学者(新1年生)",1,0)</f>
        <v>0</v>
      </c>
      <c r="Q150" s="8">
        <f>IF(ISBLANK(障害学生情報入力シート!$G150),0,
IF(AND(障害学生情報入力シート!$G150="視覚障害",OR(障害学生情報入力シート!$H150="盲",障害学生情報入力シート!$H150="弱視",障害学生情報入力シート!$H150="その他の視覚障害")),1,0)+
IF(AND(障害学生情報入力シート!$G150="聴覚障害",OR(障害学生情報入力シート!$H150="聾",障害学生情報入力シート!$H150="難聴",障害学生情報入力シート!$H150="その他の聴覚障害")),1,0)+
IF(AND(障害学生情報入力シート!$G150="肢体不自由",OR(障害学生情報入力シート!$H150="上肢不自由",障害学生情報入力シート!$H150="下肢不自由",障害学生情報入力シート!$H150="上下肢不自由",障害学生情報入力シート!$H150="その他の肢体不自由")),1,0)+
IF(AND(障害学生情報入力シート!$G150="病弱",ISBLANK(障害学生情報入力シート!$H150)),1,0)+
IF(AND(障害学生情報入力シート!$G150="発達障害",OR(障害学生情報入力シート!$H150="自閉スペクトラム症",障害学生情報入力シート!$H150="注意欠如・多動症",障害学生情報入力シート!$H150="限局性学習症",障害学生情報入力シート!$H150="発達障害の重複",障害学生情報入力シート!$H150="その他の発達障害")),1,0)+
IF(AND(障害学生情報入力シート!$G150="精神障害",OR(障害学生情報入力シート!$H150="統合失調症等",障害学生情報入力シート!$H150="気分障害",障害学生情報入力シート!$H150="神経症性障害等",障害学生情報入力シート!$H150="摂食障害・睡眠障害等",障害学生情報入力シート!$H150="精神障害の重複",障害学生情報入力シート!$H150="その他の精神障害")),1,0)+
IF(AND(障害学生情報入力シート!$G150="知的障害",ISBLANK(障害学生情報入力シート!$H150)),1,0)+
IF(AND(障害学生情報入力シート!$G150="重複障害",OR(障害学生情報入力シート!$H150="身体障害の重複",障害学生情報入力シート!$H150="発達障害と精神障害の重複")),1,0)+
IF(AND(障害学生情報入力シート!$G150="その他の障害",ISBLANK(障害学生情報入力シート!$H150)),1,0)
)</f>
        <v>0</v>
      </c>
    </row>
    <row r="151" spans="1:17" x14ac:dyDescent="0.4">
      <c r="A151" s="204">
        <v>123</v>
      </c>
      <c r="B151" s="6">
        <f>IF(AND(障害学生情報入力シート!$G151=$B$27,障害学生情報入力シート!$H151=$B$28,OR(障害学生情報入力シート!D151="入学者(新1年生)",障害学生情報入力シート!D151="在籍者")),1,0)</f>
        <v>0</v>
      </c>
      <c r="C151" s="6">
        <f t="shared" si="11"/>
        <v>0</v>
      </c>
      <c r="D151" s="6" t="str">
        <f t="shared" si="12"/>
        <v/>
      </c>
      <c r="E151" s="6">
        <f>IF(AND(障害学生情報入力シート!$G151=$E$27,ISBLANK(障害学生情報入力シート!$H151),OR(障害学生情報入力シート!D151="入学者(新1年生)",障害学生情報入力シート!D151="在籍者")),1,0)</f>
        <v>0</v>
      </c>
      <c r="F151" s="6">
        <f t="shared" si="13"/>
        <v>0</v>
      </c>
      <c r="G151" s="6" t="str">
        <f t="shared" si="14"/>
        <v/>
      </c>
      <c r="H151" s="7">
        <f>IF(障害学生情報入力シート!BD151="",0,IF(AND(障害学生情報入力シート!BC151=1,Q151=1,障害学生情報入力シート!D151&lt;&gt;"",障害学生情報入力シート!D151&lt;&gt;"在籍者"),1,0))</f>
        <v>0</v>
      </c>
      <c r="I151" s="7">
        <f t="shared" si="15"/>
        <v>0</v>
      </c>
      <c r="J151" s="7" t="str">
        <f t="shared" si="16"/>
        <v/>
      </c>
      <c r="K151" s="8">
        <f>IF(VALUE(障害学生情報入力シート!J151)=1,1,0)</f>
        <v>0</v>
      </c>
      <c r="L151" s="8">
        <f>IF(VALUE(障害学生情報入力シート!K151)=1,1,0)</f>
        <v>0</v>
      </c>
      <c r="M151" s="8">
        <f>SUM(障害学生情報入力シート!N151:Q151)+COUNTA(障害学生情報入力シート!R151)</f>
        <v>0</v>
      </c>
      <c r="N151" s="8">
        <f>SUM(障害学生情報入力シート!S151:V151)+COUNTA(障害学生情報入力シート!W151)</f>
        <v>0</v>
      </c>
      <c r="O151" s="8">
        <f>IF(SUM(障害学生情報入力シート!$X151:$BC151)&gt;0,1,0)</f>
        <v>0</v>
      </c>
      <c r="P151" s="8">
        <f>IF(障害学生情報入力シート!D151="入学者(新1年生)",1,0)</f>
        <v>0</v>
      </c>
      <c r="Q151" s="8">
        <f>IF(ISBLANK(障害学生情報入力シート!$G151),0,
IF(AND(障害学生情報入力シート!$G151="視覚障害",OR(障害学生情報入力シート!$H151="盲",障害学生情報入力シート!$H151="弱視",障害学生情報入力シート!$H151="その他の視覚障害")),1,0)+
IF(AND(障害学生情報入力シート!$G151="聴覚障害",OR(障害学生情報入力シート!$H151="聾",障害学生情報入力シート!$H151="難聴",障害学生情報入力シート!$H151="その他の聴覚障害")),1,0)+
IF(AND(障害学生情報入力シート!$G151="肢体不自由",OR(障害学生情報入力シート!$H151="上肢不自由",障害学生情報入力シート!$H151="下肢不自由",障害学生情報入力シート!$H151="上下肢不自由",障害学生情報入力シート!$H151="その他の肢体不自由")),1,0)+
IF(AND(障害学生情報入力シート!$G151="病弱",ISBLANK(障害学生情報入力シート!$H151)),1,0)+
IF(AND(障害学生情報入力シート!$G151="発達障害",OR(障害学生情報入力シート!$H151="自閉スペクトラム症",障害学生情報入力シート!$H151="注意欠如・多動症",障害学生情報入力シート!$H151="限局性学習症",障害学生情報入力シート!$H151="発達障害の重複",障害学生情報入力シート!$H151="その他の発達障害")),1,0)+
IF(AND(障害学生情報入力シート!$G151="精神障害",OR(障害学生情報入力シート!$H151="統合失調症等",障害学生情報入力シート!$H151="気分障害",障害学生情報入力シート!$H151="神経症性障害等",障害学生情報入力シート!$H151="摂食障害・睡眠障害等",障害学生情報入力シート!$H151="精神障害の重複",障害学生情報入力シート!$H151="その他の精神障害")),1,0)+
IF(AND(障害学生情報入力シート!$G151="知的障害",ISBLANK(障害学生情報入力シート!$H151)),1,0)+
IF(AND(障害学生情報入力シート!$G151="重複障害",OR(障害学生情報入力シート!$H151="身体障害の重複",障害学生情報入力シート!$H151="発達障害と精神障害の重複")),1,0)+
IF(AND(障害学生情報入力シート!$G151="その他の障害",ISBLANK(障害学生情報入力シート!$H151)),1,0)
)</f>
        <v>0</v>
      </c>
    </row>
    <row r="152" spans="1:17" x14ac:dyDescent="0.4">
      <c r="A152" s="204">
        <v>124</v>
      </c>
      <c r="B152" s="6">
        <f>IF(AND(障害学生情報入力シート!$G152=$B$27,障害学生情報入力シート!$H152=$B$28,OR(障害学生情報入力シート!D152="入学者(新1年生)",障害学生情報入力シート!D152="在籍者")),1,0)</f>
        <v>0</v>
      </c>
      <c r="C152" s="6">
        <f t="shared" si="11"/>
        <v>0</v>
      </c>
      <c r="D152" s="6" t="str">
        <f t="shared" si="12"/>
        <v/>
      </c>
      <c r="E152" s="6">
        <f>IF(AND(障害学生情報入力シート!$G152=$E$27,ISBLANK(障害学生情報入力シート!$H152),OR(障害学生情報入力シート!D152="入学者(新1年生)",障害学生情報入力シート!D152="在籍者")),1,0)</f>
        <v>0</v>
      </c>
      <c r="F152" s="6">
        <f t="shared" si="13"/>
        <v>0</v>
      </c>
      <c r="G152" s="6" t="str">
        <f t="shared" si="14"/>
        <v/>
      </c>
      <c r="H152" s="7">
        <f>IF(障害学生情報入力シート!BD152="",0,IF(AND(障害学生情報入力シート!BC152=1,Q152=1,障害学生情報入力シート!D152&lt;&gt;"",障害学生情報入力シート!D152&lt;&gt;"在籍者"),1,0))</f>
        <v>0</v>
      </c>
      <c r="I152" s="7">
        <f t="shared" si="15"/>
        <v>0</v>
      </c>
      <c r="J152" s="7" t="str">
        <f t="shared" si="16"/>
        <v/>
      </c>
      <c r="K152" s="8">
        <f>IF(VALUE(障害学生情報入力シート!J152)=1,1,0)</f>
        <v>0</v>
      </c>
      <c r="L152" s="8">
        <f>IF(VALUE(障害学生情報入力シート!K152)=1,1,0)</f>
        <v>0</v>
      </c>
      <c r="M152" s="8">
        <f>SUM(障害学生情報入力シート!N152:Q152)+COUNTA(障害学生情報入力シート!R152)</f>
        <v>0</v>
      </c>
      <c r="N152" s="8">
        <f>SUM(障害学生情報入力シート!S152:V152)+COUNTA(障害学生情報入力シート!W152)</f>
        <v>0</v>
      </c>
      <c r="O152" s="8">
        <f>IF(SUM(障害学生情報入力シート!$X152:$BC152)&gt;0,1,0)</f>
        <v>0</v>
      </c>
      <c r="P152" s="8">
        <f>IF(障害学生情報入力シート!D152="入学者(新1年生)",1,0)</f>
        <v>0</v>
      </c>
      <c r="Q152" s="8">
        <f>IF(ISBLANK(障害学生情報入力シート!$G152),0,
IF(AND(障害学生情報入力シート!$G152="視覚障害",OR(障害学生情報入力シート!$H152="盲",障害学生情報入力シート!$H152="弱視",障害学生情報入力シート!$H152="その他の視覚障害")),1,0)+
IF(AND(障害学生情報入力シート!$G152="聴覚障害",OR(障害学生情報入力シート!$H152="聾",障害学生情報入力シート!$H152="難聴",障害学生情報入力シート!$H152="その他の聴覚障害")),1,0)+
IF(AND(障害学生情報入力シート!$G152="肢体不自由",OR(障害学生情報入力シート!$H152="上肢不自由",障害学生情報入力シート!$H152="下肢不自由",障害学生情報入力シート!$H152="上下肢不自由",障害学生情報入力シート!$H152="その他の肢体不自由")),1,0)+
IF(AND(障害学生情報入力シート!$G152="病弱",ISBLANK(障害学生情報入力シート!$H152)),1,0)+
IF(AND(障害学生情報入力シート!$G152="発達障害",OR(障害学生情報入力シート!$H152="自閉スペクトラム症",障害学生情報入力シート!$H152="注意欠如・多動症",障害学生情報入力シート!$H152="限局性学習症",障害学生情報入力シート!$H152="発達障害の重複",障害学生情報入力シート!$H152="その他の発達障害")),1,0)+
IF(AND(障害学生情報入力シート!$G152="精神障害",OR(障害学生情報入力シート!$H152="統合失調症等",障害学生情報入力シート!$H152="気分障害",障害学生情報入力シート!$H152="神経症性障害等",障害学生情報入力シート!$H152="摂食障害・睡眠障害等",障害学生情報入力シート!$H152="精神障害の重複",障害学生情報入力シート!$H152="その他の精神障害")),1,0)+
IF(AND(障害学生情報入力シート!$G152="知的障害",ISBLANK(障害学生情報入力シート!$H152)),1,0)+
IF(AND(障害学生情報入力シート!$G152="重複障害",OR(障害学生情報入力シート!$H152="身体障害の重複",障害学生情報入力シート!$H152="発達障害と精神障害の重複")),1,0)+
IF(AND(障害学生情報入力シート!$G152="その他の障害",ISBLANK(障害学生情報入力シート!$H152)),1,0)
)</f>
        <v>0</v>
      </c>
    </row>
    <row r="153" spans="1:17" x14ac:dyDescent="0.4">
      <c r="A153" s="204">
        <v>125</v>
      </c>
      <c r="B153" s="6">
        <f>IF(AND(障害学生情報入力シート!$G153=$B$27,障害学生情報入力シート!$H153=$B$28,OR(障害学生情報入力シート!D153="入学者(新1年生)",障害学生情報入力シート!D153="在籍者")),1,0)</f>
        <v>0</v>
      </c>
      <c r="C153" s="6">
        <f t="shared" si="11"/>
        <v>0</v>
      </c>
      <c r="D153" s="6" t="str">
        <f t="shared" si="12"/>
        <v/>
      </c>
      <c r="E153" s="6">
        <f>IF(AND(障害学生情報入力シート!$G153=$E$27,ISBLANK(障害学生情報入力シート!$H153),OR(障害学生情報入力シート!D153="入学者(新1年生)",障害学生情報入力シート!D153="在籍者")),1,0)</f>
        <v>0</v>
      </c>
      <c r="F153" s="6">
        <f t="shared" si="13"/>
        <v>0</v>
      </c>
      <c r="G153" s="6" t="str">
        <f t="shared" si="14"/>
        <v/>
      </c>
      <c r="H153" s="7">
        <f>IF(障害学生情報入力シート!BD153="",0,IF(AND(障害学生情報入力シート!BC153=1,Q153=1,障害学生情報入力シート!D153&lt;&gt;"",障害学生情報入力シート!D153&lt;&gt;"在籍者"),1,0))</f>
        <v>0</v>
      </c>
      <c r="I153" s="7">
        <f t="shared" si="15"/>
        <v>0</v>
      </c>
      <c r="J153" s="7" t="str">
        <f t="shared" si="16"/>
        <v/>
      </c>
      <c r="K153" s="8">
        <f>IF(VALUE(障害学生情報入力シート!J153)=1,1,0)</f>
        <v>0</v>
      </c>
      <c r="L153" s="8">
        <f>IF(VALUE(障害学生情報入力シート!K153)=1,1,0)</f>
        <v>0</v>
      </c>
      <c r="M153" s="8">
        <f>SUM(障害学生情報入力シート!N153:Q153)+COUNTA(障害学生情報入力シート!R153)</f>
        <v>0</v>
      </c>
      <c r="N153" s="8">
        <f>SUM(障害学生情報入力シート!S153:V153)+COUNTA(障害学生情報入力シート!W153)</f>
        <v>0</v>
      </c>
      <c r="O153" s="8">
        <f>IF(SUM(障害学生情報入力シート!$X153:$BC153)&gt;0,1,0)</f>
        <v>0</v>
      </c>
      <c r="P153" s="8">
        <f>IF(障害学生情報入力シート!D153="入学者(新1年生)",1,0)</f>
        <v>0</v>
      </c>
      <c r="Q153" s="8">
        <f>IF(ISBLANK(障害学生情報入力シート!$G153),0,
IF(AND(障害学生情報入力シート!$G153="視覚障害",OR(障害学生情報入力シート!$H153="盲",障害学生情報入力シート!$H153="弱視",障害学生情報入力シート!$H153="その他の視覚障害")),1,0)+
IF(AND(障害学生情報入力シート!$G153="聴覚障害",OR(障害学生情報入力シート!$H153="聾",障害学生情報入力シート!$H153="難聴",障害学生情報入力シート!$H153="その他の聴覚障害")),1,0)+
IF(AND(障害学生情報入力シート!$G153="肢体不自由",OR(障害学生情報入力シート!$H153="上肢不自由",障害学生情報入力シート!$H153="下肢不自由",障害学生情報入力シート!$H153="上下肢不自由",障害学生情報入力シート!$H153="その他の肢体不自由")),1,0)+
IF(AND(障害学生情報入力シート!$G153="病弱",ISBLANK(障害学生情報入力シート!$H153)),1,0)+
IF(AND(障害学生情報入力シート!$G153="発達障害",OR(障害学生情報入力シート!$H153="自閉スペクトラム症",障害学生情報入力シート!$H153="注意欠如・多動症",障害学生情報入力シート!$H153="限局性学習症",障害学生情報入力シート!$H153="発達障害の重複",障害学生情報入力シート!$H153="その他の発達障害")),1,0)+
IF(AND(障害学生情報入力シート!$G153="精神障害",OR(障害学生情報入力シート!$H153="統合失調症等",障害学生情報入力シート!$H153="気分障害",障害学生情報入力シート!$H153="神経症性障害等",障害学生情報入力シート!$H153="摂食障害・睡眠障害等",障害学生情報入力シート!$H153="精神障害の重複",障害学生情報入力シート!$H153="その他の精神障害")),1,0)+
IF(AND(障害学生情報入力シート!$G153="知的障害",ISBLANK(障害学生情報入力シート!$H153)),1,0)+
IF(AND(障害学生情報入力シート!$G153="重複障害",OR(障害学生情報入力シート!$H153="身体障害の重複",障害学生情報入力シート!$H153="発達障害と精神障害の重複")),1,0)+
IF(AND(障害学生情報入力シート!$G153="その他の障害",ISBLANK(障害学生情報入力シート!$H153)),1,0)
)</f>
        <v>0</v>
      </c>
    </row>
    <row r="154" spans="1:17" x14ac:dyDescent="0.4">
      <c r="A154" s="204">
        <v>126</v>
      </c>
      <c r="B154" s="6">
        <f>IF(AND(障害学生情報入力シート!$G154=$B$27,障害学生情報入力シート!$H154=$B$28,OR(障害学生情報入力シート!D154="入学者(新1年生)",障害学生情報入力シート!D154="在籍者")),1,0)</f>
        <v>0</v>
      </c>
      <c r="C154" s="6">
        <f t="shared" si="11"/>
        <v>0</v>
      </c>
      <c r="D154" s="6" t="str">
        <f t="shared" si="12"/>
        <v/>
      </c>
      <c r="E154" s="6">
        <f>IF(AND(障害学生情報入力シート!$G154=$E$27,ISBLANK(障害学生情報入力シート!$H154),OR(障害学生情報入力シート!D154="入学者(新1年生)",障害学生情報入力シート!D154="在籍者")),1,0)</f>
        <v>0</v>
      </c>
      <c r="F154" s="6">
        <f t="shared" si="13"/>
        <v>0</v>
      </c>
      <c r="G154" s="6" t="str">
        <f t="shared" si="14"/>
        <v/>
      </c>
      <c r="H154" s="7">
        <f>IF(障害学生情報入力シート!BD154="",0,IF(AND(障害学生情報入力シート!BC154=1,Q154=1,障害学生情報入力シート!D154&lt;&gt;"",障害学生情報入力シート!D154&lt;&gt;"在籍者"),1,0))</f>
        <v>0</v>
      </c>
      <c r="I154" s="7">
        <f t="shared" si="15"/>
        <v>0</v>
      </c>
      <c r="J154" s="7" t="str">
        <f t="shared" si="16"/>
        <v/>
      </c>
      <c r="K154" s="8">
        <f>IF(VALUE(障害学生情報入力シート!J154)=1,1,0)</f>
        <v>0</v>
      </c>
      <c r="L154" s="8">
        <f>IF(VALUE(障害学生情報入力シート!K154)=1,1,0)</f>
        <v>0</v>
      </c>
      <c r="M154" s="8">
        <f>SUM(障害学生情報入力シート!N154:Q154)+COUNTA(障害学生情報入力シート!R154)</f>
        <v>0</v>
      </c>
      <c r="N154" s="8">
        <f>SUM(障害学生情報入力シート!S154:V154)+COUNTA(障害学生情報入力シート!W154)</f>
        <v>0</v>
      </c>
      <c r="O154" s="8">
        <f>IF(SUM(障害学生情報入力シート!$X154:$BC154)&gt;0,1,0)</f>
        <v>0</v>
      </c>
      <c r="P154" s="8">
        <f>IF(障害学生情報入力シート!D154="入学者(新1年生)",1,0)</f>
        <v>0</v>
      </c>
      <c r="Q154" s="8">
        <f>IF(ISBLANK(障害学生情報入力シート!$G154),0,
IF(AND(障害学生情報入力シート!$G154="視覚障害",OR(障害学生情報入力シート!$H154="盲",障害学生情報入力シート!$H154="弱視",障害学生情報入力シート!$H154="その他の視覚障害")),1,0)+
IF(AND(障害学生情報入力シート!$G154="聴覚障害",OR(障害学生情報入力シート!$H154="聾",障害学生情報入力シート!$H154="難聴",障害学生情報入力シート!$H154="その他の聴覚障害")),1,0)+
IF(AND(障害学生情報入力シート!$G154="肢体不自由",OR(障害学生情報入力シート!$H154="上肢不自由",障害学生情報入力シート!$H154="下肢不自由",障害学生情報入力シート!$H154="上下肢不自由",障害学生情報入力シート!$H154="その他の肢体不自由")),1,0)+
IF(AND(障害学生情報入力シート!$G154="病弱",ISBLANK(障害学生情報入力シート!$H154)),1,0)+
IF(AND(障害学生情報入力シート!$G154="発達障害",OR(障害学生情報入力シート!$H154="自閉スペクトラム症",障害学生情報入力シート!$H154="注意欠如・多動症",障害学生情報入力シート!$H154="限局性学習症",障害学生情報入力シート!$H154="発達障害の重複",障害学生情報入力シート!$H154="その他の発達障害")),1,0)+
IF(AND(障害学生情報入力シート!$G154="精神障害",OR(障害学生情報入力シート!$H154="統合失調症等",障害学生情報入力シート!$H154="気分障害",障害学生情報入力シート!$H154="神経症性障害等",障害学生情報入力シート!$H154="摂食障害・睡眠障害等",障害学生情報入力シート!$H154="精神障害の重複",障害学生情報入力シート!$H154="その他の精神障害")),1,0)+
IF(AND(障害学生情報入力シート!$G154="知的障害",ISBLANK(障害学生情報入力シート!$H154)),1,0)+
IF(AND(障害学生情報入力シート!$G154="重複障害",OR(障害学生情報入力シート!$H154="身体障害の重複",障害学生情報入力シート!$H154="発達障害と精神障害の重複")),1,0)+
IF(AND(障害学生情報入力シート!$G154="その他の障害",ISBLANK(障害学生情報入力シート!$H154)),1,0)
)</f>
        <v>0</v>
      </c>
    </row>
    <row r="155" spans="1:17" x14ac:dyDescent="0.4">
      <c r="A155" s="204">
        <v>127</v>
      </c>
      <c r="B155" s="6">
        <f>IF(AND(障害学生情報入力シート!$G155=$B$27,障害学生情報入力シート!$H155=$B$28,OR(障害学生情報入力シート!D155="入学者(新1年生)",障害学生情報入力シート!D155="在籍者")),1,0)</f>
        <v>0</v>
      </c>
      <c r="C155" s="6">
        <f t="shared" si="11"/>
        <v>0</v>
      </c>
      <c r="D155" s="6" t="str">
        <f t="shared" si="12"/>
        <v/>
      </c>
      <c r="E155" s="6">
        <f>IF(AND(障害学生情報入力シート!$G155=$E$27,ISBLANK(障害学生情報入力シート!$H155),OR(障害学生情報入力シート!D155="入学者(新1年生)",障害学生情報入力シート!D155="在籍者")),1,0)</f>
        <v>0</v>
      </c>
      <c r="F155" s="6">
        <f t="shared" si="13"/>
        <v>0</v>
      </c>
      <c r="G155" s="6" t="str">
        <f t="shared" si="14"/>
        <v/>
      </c>
      <c r="H155" s="7">
        <f>IF(障害学生情報入力シート!BD155="",0,IF(AND(障害学生情報入力シート!BC155=1,Q155=1,障害学生情報入力シート!D155&lt;&gt;"",障害学生情報入力シート!D155&lt;&gt;"在籍者"),1,0))</f>
        <v>0</v>
      </c>
      <c r="I155" s="7">
        <f t="shared" si="15"/>
        <v>0</v>
      </c>
      <c r="J155" s="7" t="str">
        <f t="shared" si="16"/>
        <v/>
      </c>
      <c r="K155" s="8">
        <f>IF(VALUE(障害学生情報入力シート!J155)=1,1,0)</f>
        <v>0</v>
      </c>
      <c r="L155" s="8">
        <f>IF(VALUE(障害学生情報入力シート!K155)=1,1,0)</f>
        <v>0</v>
      </c>
      <c r="M155" s="8">
        <f>SUM(障害学生情報入力シート!N155:Q155)+COUNTA(障害学生情報入力シート!R155)</f>
        <v>0</v>
      </c>
      <c r="N155" s="8">
        <f>SUM(障害学生情報入力シート!S155:V155)+COUNTA(障害学生情報入力シート!W155)</f>
        <v>0</v>
      </c>
      <c r="O155" s="8">
        <f>IF(SUM(障害学生情報入力シート!$X155:$BC155)&gt;0,1,0)</f>
        <v>0</v>
      </c>
      <c r="P155" s="8">
        <f>IF(障害学生情報入力シート!D155="入学者(新1年生)",1,0)</f>
        <v>0</v>
      </c>
      <c r="Q155" s="8">
        <f>IF(ISBLANK(障害学生情報入力シート!$G155),0,
IF(AND(障害学生情報入力シート!$G155="視覚障害",OR(障害学生情報入力シート!$H155="盲",障害学生情報入力シート!$H155="弱視",障害学生情報入力シート!$H155="その他の視覚障害")),1,0)+
IF(AND(障害学生情報入力シート!$G155="聴覚障害",OR(障害学生情報入力シート!$H155="聾",障害学生情報入力シート!$H155="難聴",障害学生情報入力シート!$H155="その他の聴覚障害")),1,0)+
IF(AND(障害学生情報入力シート!$G155="肢体不自由",OR(障害学生情報入力シート!$H155="上肢不自由",障害学生情報入力シート!$H155="下肢不自由",障害学生情報入力シート!$H155="上下肢不自由",障害学生情報入力シート!$H155="その他の肢体不自由")),1,0)+
IF(AND(障害学生情報入力シート!$G155="病弱",ISBLANK(障害学生情報入力シート!$H155)),1,0)+
IF(AND(障害学生情報入力シート!$G155="発達障害",OR(障害学生情報入力シート!$H155="自閉スペクトラム症",障害学生情報入力シート!$H155="注意欠如・多動症",障害学生情報入力シート!$H155="限局性学習症",障害学生情報入力シート!$H155="発達障害の重複",障害学生情報入力シート!$H155="その他の発達障害")),1,0)+
IF(AND(障害学生情報入力シート!$G155="精神障害",OR(障害学生情報入力シート!$H155="統合失調症等",障害学生情報入力シート!$H155="気分障害",障害学生情報入力シート!$H155="神経症性障害等",障害学生情報入力シート!$H155="摂食障害・睡眠障害等",障害学生情報入力シート!$H155="精神障害の重複",障害学生情報入力シート!$H155="その他の精神障害")),1,0)+
IF(AND(障害学生情報入力シート!$G155="知的障害",ISBLANK(障害学生情報入力シート!$H155)),1,0)+
IF(AND(障害学生情報入力シート!$G155="重複障害",OR(障害学生情報入力シート!$H155="身体障害の重複",障害学生情報入力シート!$H155="発達障害と精神障害の重複")),1,0)+
IF(AND(障害学生情報入力シート!$G155="その他の障害",ISBLANK(障害学生情報入力シート!$H155)),1,0)
)</f>
        <v>0</v>
      </c>
    </row>
    <row r="156" spans="1:17" x14ac:dyDescent="0.4">
      <c r="A156" s="204">
        <v>128</v>
      </c>
      <c r="B156" s="6">
        <f>IF(AND(障害学生情報入力シート!$G156=$B$27,障害学生情報入力シート!$H156=$B$28,OR(障害学生情報入力シート!D156="入学者(新1年生)",障害学生情報入力シート!D156="在籍者")),1,0)</f>
        <v>0</v>
      </c>
      <c r="C156" s="6">
        <f t="shared" si="11"/>
        <v>0</v>
      </c>
      <c r="D156" s="6" t="str">
        <f t="shared" si="12"/>
        <v/>
      </c>
      <c r="E156" s="6">
        <f>IF(AND(障害学生情報入力シート!$G156=$E$27,ISBLANK(障害学生情報入力シート!$H156),OR(障害学生情報入力シート!D156="入学者(新1年生)",障害学生情報入力シート!D156="在籍者")),1,0)</f>
        <v>0</v>
      </c>
      <c r="F156" s="6">
        <f t="shared" si="13"/>
        <v>0</v>
      </c>
      <c r="G156" s="6" t="str">
        <f t="shared" si="14"/>
        <v/>
      </c>
      <c r="H156" s="7">
        <f>IF(障害学生情報入力シート!BD156="",0,IF(AND(障害学生情報入力シート!BC156=1,Q156=1,障害学生情報入力シート!D156&lt;&gt;"",障害学生情報入力シート!D156&lt;&gt;"在籍者"),1,0))</f>
        <v>0</v>
      </c>
      <c r="I156" s="7">
        <f t="shared" si="15"/>
        <v>0</v>
      </c>
      <c r="J156" s="7" t="str">
        <f t="shared" si="16"/>
        <v/>
      </c>
      <c r="K156" s="8">
        <f>IF(VALUE(障害学生情報入力シート!J156)=1,1,0)</f>
        <v>0</v>
      </c>
      <c r="L156" s="8">
        <f>IF(VALUE(障害学生情報入力シート!K156)=1,1,0)</f>
        <v>0</v>
      </c>
      <c r="M156" s="8">
        <f>SUM(障害学生情報入力シート!N156:Q156)+COUNTA(障害学生情報入力シート!R156)</f>
        <v>0</v>
      </c>
      <c r="N156" s="8">
        <f>SUM(障害学生情報入力シート!S156:V156)+COUNTA(障害学生情報入力シート!W156)</f>
        <v>0</v>
      </c>
      <c r="O156" s="8">
        <f>IF(SUM(障害学生情報入力シート!$X156:$BC156)&gt;0,1,0)</f>
        <v>0</v>
      </c>
      <c r="P156" s="8">
        <f>IF(障害学生情報入力シート!D156="入学者(新1年生)",1,0)</f>
        <v>0</v>
      </c>
      <c r="Q156" s="8">
        <f>IF(ISBLANK(障害学生情報入力シート!$G156),0,
IF(AND(障害学生情報入力シート!$G156="視覚障害",OR(障害学生情報入力シート!$H156="盲",障害学生情報入力シート!$H156="弱視",障害学生情報入力シート!$H156="その他の視覚障害")),1,0)+
IF(AND(障害学生情報入力シート!$G156="聴覚障害",OR(障害学生情報入力シート!$H156="聾",障害学生情報入力シート!$H156="難聴",障害学生情報入力シート!$H156="その他の聴覚障害")),1,0)+
IF(AND(障害学生情報入力シート!$G156="肢体不自由",OR(障害学生情報入力シート!$H156="上肢不自由",障害学生情報入力シート!$H156="下肢不自由",障害学生情報入力シート!$H156="上下肢不自由",障害学生情報入力シート!$H156="その他の肢体不自由")),1,0)+
IF(AND(障害学生情報入力シート!$G156="病弱",ISBLANK(障害学生情報入力シート!$H156)),1,0)+
IF(AND(障害学生情報入力シート!$G156="発達障害",OR(障害学生情報入力シート!$H156="自閉スペクトラム症",障害学生情報入力シート!$H156="注意欠如・多動症",障害学生情報入力シート!$H156="限局性学習症",障害学生情報入力シート!$H156="発達障害の重複",障害学生情報入力シート!$H156="その他の発達障害")),1,0)+
IF(AND(障害学生情報入力シート!$G156="精神障害",OR(障害学生情報入力シート!$H156="統合失調症等",障害学生情報入力シート!$H156="気分障害",障害学生情報入力シート!$H156="神経症性障害等",障害学生情報入力シート!$H156="摂食障害・睡眠障害等",障害学生情報入力シート!$H156="精神障害の重複",障害学生情報入力シート!$H156="その他の精神障害")),1,0)+
IF(AND(障害学生情報入力シート!$G156="知的障害",ISBLANK(障害学生情報入力シート!$H156)),1,0)+
IF(AND(障害学生情報入力シート!$G156="重複障害",OR(障害学生情報入力シート!$H156="身体障害の重複",障害学生情報入力シート!$H156="発達障害と精神障害の重複")),1,0)+
IF(AND(障害学生情報入力シート!$G156="その他の障害",ISBLANK(障害学生情報入力シート!$H156)),1,0)
)</f>
        <v>0</v>
      </c>
    </row>
    <row r="157" spans="1:17" x14ac:dyDescent="0.4">
      <c r="A157" s="204">
        <v>129</v>
      </c>
      <c r="B157" s="6">
        <f>IF(AND(障害学生情報入力シート!$G157=$B$27,障害学生情報入力シート!$H157=$B$28,OR(障害学生情報入力シート!D157="入学者(新1年生)",障害学生情報入力シート!D157="在籍者")),1,0)</f>
        <v>0</v>
      </c>
      <c r="C157" s="6">
        <f t="shared" si="11"/>
        <v>0</v>
      </c>
      <c r="D157" s="6" t="str">
        <f t="shared" si="12"/>
        <v/>
      </c>
      <c r="E157" s="6">
        <f>IF(AND(障害学生情報入力シート!$G157=$E$27,ISBLANK(障害学生情報入力シート!$H157),OR(障害学生情報入力シート!D157="入学者(新1年生)",障害学生情報入力シート!D157="在籍者")),1,0)</f>
        <v>0</v>
      </c>
      <c r="F157" s="6">
        <f t="shared" si="13"/>
        <v>0</v>
      </c>
      <c r="G157" s="6" t="str">
        <f t="shared" si="14"/>
        <v/>
      </c>
      <c r="H157" s="7">
        <f>IF(障害学生情報入力シート!BD157="",0,IF(AND(障害学生情報入力シート!BC157=1,Q157=1,障害学生情報入力シート!D157&lt;&gt;"",障害学生情報入力シート!D157&lt;&gt;"在籍者"),1,0))</f>
        <v>0</v>
      </c>
      <c r="I157" s="7">
        <f t="shared" si="15"/>
        <v>0</v>
      </c>
      <c r="J157" s="7" t="str">
        <f t="shared" si="16"/>
        <v/>
      </c>
      <c r="K157" s="8">
        <f>IF(VALUE(障害学生情報入力シート!J157)=1,1,0)</f>
        <v>0</v>
      </c>
      <c r="L157" s="8">
        <f>IF(VALUE(障害学生情報入力シート!K157)=1,1,0)</f>
        <v>0</v>
      </c>
      <c r="M157" s="8">
        <f>SUM(障害学生情報入力シート!N157:Q157)+COUNTA(障害学生情報入力シート!R157)</f>
        <v>0</v>
      </c>
      <c r="N157" s="8">
        <f>SUM(障害学生情報入力シート!S157:V157)+COUNTA(障害学生情報入力シート!W157)</f>
        <v>0</v>
      </c>
      <c r="O157" s="8">
        <f>IF(SUM(障害学生情報入力シート!$X157:$BC157)&gt;0,1,0)</f>
        <v>0</v>
      </c>
      <c r="P157" s="8">
        <f>IF(障害学生情報入力シート!D157="入学者(新1年生)",1,0)</f>
        <v>0</v>
      </c>
      <c r="Q157" s="8">
        <f>IF(ISBLANK(障害学生情報入力シート!$G157),0,
IF(AND(障害学生情報入力シート!$G157="視覚障害",OR(障害学生情報入力シート!$H157="盲",障害学生情報入力シート!$H157="弱視",障害学生情報入力シート!$H157="その他の視覚障害")),1,0)+
IF(AND(障害学生情報入力シート!$G157="聴覚障害",OR(障害学生情報入力シート!$H157="聾",障害学生情報入力シート!$H157="難聴",障害学生情報入力シート!$H157="その他の聴覚障害")),1,0)+
IF(AND(障害学生情報入力シート!$G157="肢体不自由",OR(障害学生情報入力シート!$H157="上肢不自由",障害学生情報入力シート!$H157="下肢不自由",障害学生情報入力シート!$H157="上下肢不自由",障害学生情報入力シート!$H157="その他の肢体不自由")),1,0)+
IF(AND(障害学生情報入力シート!$G157="病弱",ISBLANK(障害学生情報入力シート!$H157)),1,0)+
IF(AND(障害学生情報入力シート!$G157="発達障害",OR(障害学生情報入力シート!$H157="自閉スペクトラム症",障害学生情報入力シート!$H157="注意欠如・多動症",障害学生情報入力シート!$H157="限局性学習症",障害学生情報入力シート!$H157="発達障害の重複",障害学生情報入力シート!$H157="その他の発達障害")),1,0)+
IF(AND(障害学生情報入力シート!$G157="精神障害",OR(障害学生情報入力シート!$H157="統合失調症等",障害学生情報入力シート!$H157="気分障害",障害学生情報入力シート!$H157="神経症性障害等",障害学生情報入力シート!$H157="摂食障害・睡眠障害等",障害学生情報入力シート!$H157="精神障害の重複",障害学生情報入力シート!$H157="その他の精神障害")),1,0)+
IF(AND(障害学生情報入力シート!$G157="知的障害",ISBLANK(障害学生情報入力シート!$H157)),1,0)+
IF(AND(障害学生情報入力シート!$G157="重複障害",OR(障害学生情報入力シート!$H157="身体障害の重複",障害学生情報入力シート!$H157="発達障害と精神障害の重複")),1,0)+
IF(AND(障害学生情報入力シート!$G157="その他の障害",ISBLANK(障害学生情報入力シート!$H157)),1,0)
)</f>
        <v>0</v>
      </c>
    </row>
    <row r="158" spans="1:17" x14ac:dyDescent="0.4">
      <c r="A158" s="204">
        <v>130</v>
      </c>
      <c r="B158" s="6">
        <f>IF(AND(障害学生情報入力シート!$G158=$B$27,障害学生情報入力シート!$H158=$B$28,OR(障害学生情報入力シート!D158="入学者(新1年生)",障害学生情報入力シート!D158="在籍者")),1,0)</f>
        <v>0</v>
      </c>
      <c r="C158" s="6">
        <f t="shared" ref="C158:C221" si="17">C157+B158</f>
        <v>0</v>
      </c>
      <c r="D158" s="6" t="str">
        <f t="shared" ref="D158:D221" si="18">IFERROR(MATCH(ROW(130:130),C:C,0),"")</f>
        <v/>
      </c>
      <c r="E158" s="6">
        <f>IF(AND(障害学生情報入力シート!$G158=$E$27,ISBLANK(障害学生情報入力シート!$H158),OR(障害学生情報入力シート!D158="入学者(新1年生)",障害学生情報入力シート!D158="在籍者")),1,0)</f>
        <v>0</v>
      </c>
      <c r="F158" s="6">
        <f t="shared" ref="F158:F221" si="19">F157+E158</f>
        <v>0</v>
      </c>
      <c r="G158" s="6" t="str">
        <f t="shared" ref="G158:G221" si="20">IFERROR(MATCH(ROW(130:130),F:F,0),"")</f>
        <v/>
      </c>
      <c r="H158" s="7">
        <f>IF(障害学生情報入力シート!BD158="",0,IF(AND(障害学生情報入力シート!BC158=1,Q158=1,障害学生情報入力シート!D158&lt;&gt;"",障害学生情報入力シート!D158&lt;&gt;"在籍者"),1,0))</f>
        <v>0</v>
      </c>
      <c r="I158" s="7">
        <f t="shared" ref="I158:I221" si="21">I157+H158</f>
        <v>0</v>
      </c>
      <c r="J158" s="7" t="str">
        <f t="shared" ref="J158:J221" si="22">IFERROR(MATCH(ROW(130:130),I:I,0),"")</f>
        <v/>
      </c>
      <c r="K158" s="8">
        <f>IF(VALUE(障害学生情報入力シート!J158)=1,1,0)</f>
        <v>0</v>
      </c>
      <c r="L158" s="8">
        <f>IF(VALUE(障害学生情報入力シート!K158)=1,1,0)</f>
        <v>0</v>
      </c>
      <c r="M158" s="8">
        <f>SUM(障害学生情報入力シート!N158:Q158)+COUNTA(障害学生情報入力シート!R158)</f>
        <v>0</v>
      </c>
      <c r="N158" s="8">
        <f>SUM(障害学生情報入力シート!S158:V158)+COUNTA(障害学生情報入力シート!W158)</f>
        <v>0</v>
      </c>
      <c r="O158" s="8">
        <f>IF(SUM(障害学生情報入力シート!$X158:$BC158)&gt;0,1,0)</f>
        <v>0</v>
      </c>
      <c r="P158" s="8">
        <f>IF(障害学生情報入力シート!D158="入学者(新1年生)",1,0)</f>
        <v>0</v>
      </c>
      <c r="Q158" s="8">
        <f>IF(ISBLANK(障害学生情報入力シート!$G158),0,
IF(AND(障害学生情報入力シート!$G158="視覚障害",OR(障害学生情報入力シート!$H158="盲",障害学生情報入力シート!$H158="弱視",障害学生情報入力シート!$H158="その他の視覚障害")),1,0)+
IF(AND(障害学生情報入力シート!$G158="聴覚障害",OR(障害学生情報入力シート!$H158="聾",障害学生情報入力シート!$H158="難聴",障害学生情報入力シート!$H158="その他の聴覚障害")),1,0)+
IF(AND(障害学生情報入力シート!$G158="肢体不自由",OR(障害学生情報入力シート!$H158="上肢不自由",障害学生情報入力シート!$H158="下肢不自由",障害学生情報入力シート!$H158="上下肢不自由",障害学生情報入力シート!$H158="その他の肢体不自由")),1,0)+
IF(AND(障害学生情報入力シート!$G158="病弱",ISBLANK(障害学生情報入力シート!$H158)),1,0)+
IF(AND(障害学生情報入力シート!$G158="発達障害",OR(障害学生情報入力シート!$H158="自閉スペクトラム症",障害学生情報入力シート!$H158="注意欠如・多動症",障害学生情報入力シート!$H158="限局性学習症",障害学生情報入力シート!$H158="発達障害の重複",障害学生情報入力シート!$H158="その他の発達障害")),1,0)+
IF(AND(障害学生情報入力シート!$G158="精神障害",OR(障害学生情報入力シート!$H158="統合失調症等",障害学生情報入力シート!$H158="気分障害",障害学生情報入力シート!$H158="神経症性障害等",障害学生情報入力シート!$H158="摂食障害・睡眠障害等",障害学生情報入力シート!$H158="精神障害の重複",障害学生情報入力シート!$H158="その他の精神障害")),1,0)+
IF(AND(障害学生情報入力シート!$G158="知的障害",ISBLANK(障害学生情報入力シート!$H158)),1,0)+
IF(AND(障害学生情報入力シート!$G158="重複障害",OR(障害学生情報入力シート!$H158="身体障害の重複",障害学生情報入力シート!$H158="発達障害と精神障害の重複")),1,0)+
IF(AND(障害学生情報入力シート!$G158="その他の障害",ISBLANK(障害学生情報入力シート!$H158)),1,0)
)</f>
        <v>0</v>
      </c>
    </row>
    <row r="159" spans="1:17" x14ac:dyDescent="0.4">
      <c r="A159" s="204">
        <v>131</v>
      </c>
      <c r="B159" s="6">
        <f>IF(AND(障害学生情報入力シート!$G159=$B$27,障害学生情報入力シート!$H159=$B$28,OR(障害学生情報入力シート!D159="入学者(新1年生)",障害学生情報入力シート!D159="在籍者")),1,0)</f>
        <v>0</v>
      </c>
      <c r="C159" s="6">
        <f t="shared" si="17"/>
        <v>0</v>
      </c>
      <c r="D159" s="6" t="str">
        <f t="shared" si="18"/>
        <v/>
      </c>
      <c r="E159" s="6">
        <f>IF(AND(障害学生情報入力シート!$G159=$E$27,ISBLANK(障害学生情報入力シート!$H159),OR(障害学生情報入力シート!D159="入学者(新1年生)",障害学生情報入力シート!D159="在籍者")),1,0)</f>
        <v>0</v>
      </c>
      <c r="F159" s="6">
        <f t="shared" si="19"/>
        <v>0</v>
      </c>
      <c r="G159" s="6" t="str">
        <f t="shared" si="20"/>
        <v/>
      </c>
      <c r="H159" s="7">
        <f>IF(障害学生情報入力シート!BD159="",0,IF(AND(障害学生情報入力シート!BC159=1,Q159=1,障害学生情報入力シート!D159&lt;&gt;"",障害学生情報入力シート!D159&lt;&gt;"在籍者"),1,0))</f>
        <v>0</v>
      </c>
      <c r="I159" s="7">
        <f t="shared" si="21"/>
        <v>0</v>
      </c>
      <c r="J159" s="7" t="str">
        <f t="shared" si="22"/>
        <v/>
      </c>
      <c r="K159" s="8">
        <f>IF(VALUE(障害学生情報入力シート!J159)=1,1,0)</f>
        <v>0</v>
      </c>
      <c r="L159" s="8">
        <f>IF(VALUE(障害学生情報入力シート!K159)=1,1,0)</f>
        <v>0</v>
      </c>
      <c r="M159" s="8">
        <f>SUM(障害学生情報入力シート!N159:Q159)+COUNTA(障害学生情報入力シート!R159)</f>
        <v>0</v>
      </c>
      <c r="N159" s="8">
        <f>SUM(障害学生情報入力シート!S159:V159)+COUNTA(障害学生情報入力シート!W159)</f>
        <v>0</v>
      </c>
      <c r="O159" s="8">
        <f>IF(SUM(障害学生情報入力シート!$X159:$BC159)&gt;0,1,0)</f>
        <v>0</v>
      </c>
      <c r="P159" s="8">
        <f>IF(障害学生情報入力シート!D159="入学者(新1年生)",1,0)</f>
        <v>0</v>
      </c>
      <c r="Q159" s="8">
        <f>IF(ISBLANK(障害学生情報入力シート!$G159),0,
IF(AND(障害学生情報入力シート!$G159="視覚障害",OR(障害学生情報入力シート!$H159="盲",障害学生情報入力シート!$H159="弱視",障害学生情報入力シート!$H159="その他の視覚障害")),1,0)+
IF(AND(障害学生情報入力シート!$G159="聴覚障害",OR(障害学生情報入力シート!$H159="聾",障害学生情報入力シート!$H159="難聴",障害学生情報入力シート!$H159="その他の聴覚障害")),1,0)+
IF(AND(障害学生情報入力シート!$G159="肢体不自由",OR(障害学生情報入力シート!$H159="上肢不自由",障害学生情報入力シート!$H159="下肢不自由",障害学生情報入力シート!$H159="上下肢不自由",障害学生情報入力シート!$H159="その他の肢体不自由")),1,0)+
IF(AND(障害学生情報入力シート!$G159="病弱",ISBLANK(障害学生情報入力シート!$H159)),1,0)+
IF(AND(障害学生情報入力シート!$G159="発達障害",OR(障害学生情報入力シート!$H159="自閉スペクトラム症",障害学生情報入力シート!$H159="注意欠如・多動症",障害学生情報入力シート!$H159="限局性学習症",障害学生情報入力シート!$H159="発達障害の重複",障害学生情報入力シート!$H159="その他の発達障害")),1,0)+
IF(AND(障害学生情報入力シート!$G159="精神障害",OR(障害学生情報入力シート!$H159="統合失調症等",障害学生情報入力シート!$H159="気分障害",障害学生情報入力シート!$H159="神経症性障害等",障害学生情報入力シート!$H159="摂食障害・睡眠障害等",障害学生情報入力シート!$H159="精神障害の重複",障害学生情報入力シート!$H159="その他の精神障害")),1,0)+
IF(AND(障害学生情報入力シート!$G159="知的障害",ISBLANK(障害学生情報入力シート!$H159)),1,0)+
IF(AND(障害学生情報入力シート!$G159="重複障害",OR(障害学生情報入力シート!$H159="身体障害の重複",障害学生情報入力シート!$H159="発達障害と精神障害の重複")),1,0)+
IF(AND(障害学生情報入力シート!$G159="その他の障害",ISBLANK(障害学生情報入力シート!$H159)),1,0)
)</f>
        <v>0</v>
      </c>
    </row>
    <row r="160" spans="1:17" x14ac:dyDescent="0.4">
      <c r="A160" s="204">
        <v>132</v>
      </c>
      <c r="B160" s="6">
        <f>IF(AND(障害学生情報入力シート!$G160=$B$27,障害学生情報入力シート!$H160=$B$28,OR(障害学生情報入力シート!D160="入学者(新1年生)",障害学生情報入力シート!D160="在籍者")),1,0)</f>
        <v>0</v>
      </c>
      <c r="C160" s="6">
        <f t="shared" si="17"/>
        <v>0</v>
      </c>
      <c r="D160" s="6" t="str">
        <f t="shared" si="18"/>
        <v/>
      </c>
      <c r="E160" s="6">
        <f>IF(AND(障害学生情報入力シート!$G160=$E$27,ISBLANK(障害学生情報入力シート!$H160),OR(障害学生情報入力シート!D160="入学者(新1年生)",障害学生情報入力シート!D160="在籍者")),1,0)</f>
        <v>0</v>
      </c>
      <c r="F160" s="6">
        <f t="shared" si="19"/>
        <v>0</v>
      </c>
      <c r="G160" s="6" t="str">
        <f t="shared" si="20"/>
        <v/>
      </c>
      <c r="H160" s="7">
        <f>IF(障害学生情報入力シート!BD160="",0,IF(AND(障害学生情報入力シート!BC160=1,Q160=1,障害学生情報入力シート!D160&lt;&gt;"",障害学生情報入力シート!D160&lt;&gt;"在籍者"),1,0))</f>
        <v>0</v>
      </c>
      <c r="I160" s="7">
        <f t="shared" si="21"/>
        <v>0</v>
      </c>
      <c r="J160" s="7" t="str">
        <f t="shared" si="22"/>
        <v/>
      </c>
      <c r="K160" s="8">
        <f>IF(VALUE(障害学生情報入力シート!J160)=1,1,0)</f>
        <v>0</v>
      </c>
      <c r="L160" s="8">
        <f>IF(VALUE(障害学生情報入力シート!K160)=1,1,0)</f>
        <v>0</v>
      </c>
      <c r="M160" s="8">
        <f>SUM(障害学生情報入力シート!N160:Q160)+COUNTA(障害学生情報入力シート!R160)</f>
        <v>0</v>
      </c>
      <c r="N160" s="8">
        <f>SUM(障害学生情報入力シート!S160:V160)+COUNTA(障害学生情報入力シート!W160)</f>
        <v>0</v>
      </c>
      <c r="O160" s="8">
        <f>IF(SUM(障害学生情報入力シート!$X160:$BC160)&gt;0,1,0)</f>
        <v>0</v>
      </c>
      <c r="P160" s="8">
        <f>IF(障害学生情報入力シート!D160="入学者(新1年生)",1,0)</f>
        <v>0</v>
      </c>
      <c r="Q160" s="8">
        <f>IF(ISBLANK(障害学生情報入力シート!$G160),0,
IF(AND(障害学生情報入力シート!$G160="視覚障害",OR(障害学生情報入力シート!$H160="盲",障害学生情報入力シート!$H160="弱視",障害学生情報入力シート!$H160="その他の視覚障害")),1,0)+
IF(AND(障害学生情報入力シート!$G160="聴覚障害",OR(障害学生情報入力シート!$H160="聾",障害学生情報入力シート!$H160="難聴",障害学生情報入力シート!$H160="その他の聴覚障害")),1,0)+
IF(AND(障害学生情報入力シート!$G160="肢体不自由",OR(障害学生情報入力シート!$H160="上肢不自由",障害学生情報入力シート!$H160="下肢不自由",障害学生情報入力シート!$H160="上下肢不自由",障害学生情報入力シート!$H160="その他の肢体不自由")),1,0)+
IF(AND(障害学生情報入力シート!$G160="病弱",ISBLANK(障害学生情報入力シート!$H160)),1,0)+
IF(AND(障害学生情報入力シート!$G160="発達障害",OR(障害学生情報入力シート!$H160="自閉スペクトラム症",障害学生情報入力シート!$H160="注意欠如・多動症",障害学生情報入力シート!$H160="限局性学習症",障害学生情報入力シート!$H160="発達障害の重複",障害学生情報入力シート!$H160="その他の発達障害")),1,0)+
IF(AND(障害学生情報入力シート!$G160="精神障害",OR(障害学生情報入力シート!$H160="統合失調症等",障害学生情報入力シート!$H160="気分障害",障害学生情報入力シート!$H160="神経症性障害等",障害学生情報入力シート!$H160="摂食障害・睡眠障害等",障害学生情報入力シート!$H160="精神障害の重複",障害学生情報入力シート!$H160="その他の精神障害")),1,0)+
IF(AND(障害学生情報入力シート!$G160="知的障害",ISBLANK(障害学生情報入力シート!$H160)),1,0)+
IF(AND(障害学生情報入力シート!$G160="重複障害",OR(障害学生情報入力シート!$H160="身体障害の重複",障害学生情報入力シート!$H160="発達障害と精神障害の重複")),1,0)+
IF(AND(障害学生情報入力シート!$G160="その他の障害",ISBLANK(障害学生情報入力シート!$H160)),1,0)
)</f>
        <v>0</v>
      </c>
    </row>
    <row r="161" spans="1:17" x14ac:dyDescent="0.4">
      <c r="A161" s="204">
        <v>133</v>
      </c>
      <c r="B161" s="6">
        <f>IF(AND(障害学生情報入力シート!$G161=$B$27,障害学生情報入力シート!$H161=$B$28,OR(障害学生情報入力シート!D161="入学者(新1年生)",障害学生情報入力シート!D161="在籍者")),1,0)</f>
        <v>0</v>
      </c>
      <c r="C161" s="6">
        <f t="shared" si="17"/>
        <v>0</v>
      </c>
      <c r="D161" s="6" t="str">
        <f t="shared" si="18"/>
        <v/>
      </c>
      <c r="E161" s="6">
        <f>IF(AND(障害学生情報入力シート!$G161=$E$27,ISBLANK(障害学生情報入力シート!$H161),OR(障害学生情報入力シート!D161="入学者(新1年生)",障害学生情報入力シート!D161="在籍者")),1,0)</f>
        <v>0</v>
      </c>
      <c r="F161" s="6">
        <f t="shared" si="19"/>
        <v>0</v>
      </c>
      <c r="G161" s="6" t="str">
        <f t="shared" si="20"/>
        <v/>
      </c>
      <c r="H161" s="7">
        <f>IF(障害学生情報入力シート!BD161="",0,IF(AND(障害学生情報入力シート!BC161=1,Q161=1,障害学生情報入力シート!D161&lt;&gt;"",障害学生情報入力シート!D161&lt;&gt;"在籍者"),1,0))</f>
        <v>0</v>
      </c>
      <c r="I161" s="7">
        <f t="shared" si="21"/>
        <v>0</v>
      </c>
      <c r="J161" s="7" t="str">
        <f t="shared" si="22"/>
        <v/>
      </c>
      <c r="K161" s="8">
        <f>IF(VALUE(障害学生情報入力シート!J161)=1,1,0)</f>
        <v>0</v>
      </c>
      <c r="L161" s="8">
        <f>IF(VALUE(障害学生情報入力シート!K161)=1,1,0)</f>
        <v>0</v>
      </c>
      <c r="M161" s="8">
        <f>SUM(障害学生情報入力シート!N161:Q161)+COUNTA(障害学生情報入力シート!R161)</f>
        <v>0</v>
      </c>
      <c r="N161" s="8">
        <f>SUM(障害学生情報入力シート!S161:V161)+COUNTA(障害学生情報入力シート!W161)</f>
        <v>0</v>
      </c>
      <c r="O161" s="8">
        <f>IF(SUM(障害学生情報入力シート!$X161:$BC161)&gt;0,1,0)</f>
        <v>0</v>
      </c>
      <c r="P161" s="8">
        <f>IF(障害学生情報入力シート!D161="入学者(新1年生)",1,0)</f>
        <v>0</v>
      </c>
      <c r="Q161" s="8">
        <f>IF(ISBLANK(障害学生情報入力シート!$G161),0,
IF(AND(障害学生情報入力シート!$G161="視覚障害",OR(障害学生情報入力シート!$H161="盲",障害学生情報入力シート!$H161="弱視",障害学生情報入力シート!$H161="その他の視覚障害")),1,0)+
IF(AND(障害学生情報入力シート!$G161="聴覚障害",OR(障害学生情報入力シート!$H161="聾",障害学生情報入力シート!$H161="難聴",障害学生情報入力シート!$H161="その他の聴覚障害")),1,0)+
IF(AND(障害学生情報入力シート!$G161="肢体不自由",OR(障害学生情報入力シート!$H161="上肢不自由",障害学生情報入力シート!$H161="下肢不自由",障害学生情報入力シート!$H161="上下肢不自由",障害学生情報入力シート!$H161="その他の肢体不自由")),1,0)+
IF(AND(障害学生情報入力シート!$G161="病弱",ISBLANK(障害学生情報入力シート!$H161)),1,0)+
IF(AND(障害学生情報入力シート!$G161="発達障害",OR(障害学生情報入力シート!$H161="自閉スペクトラム症",障害学生情報入力シート!$H161="注意欠如・多動症",障害学生情報入力シート!$H161="限局性学習症",障害学生情報入力シート!$H161="発達障害の重複",障害学生情報入力シート!$H161="その他の発達障害")),1,0)+
IF(AND(障害学生情報入力シート!$G161="精神障害",OR(障害学生情報入力シート!$H161="統合失調症等",障害学生情報入力シート!$H161="気分障害",障害学生情報入力シート!$H161="神経症性障害等",障害学生情報入力シート!$H161="摂食障害・睡眠障害等",障害学生情報入力シート!$H161="精神障害の重複",障害学生情報入力シート!$H161="その他の精神障害")),1,0)+
IF(AND(障害学生情報入力シート!$G161="知的障害",ISBLANK(障害学生情報入力シート!$H161)),1,0)+
IF(AND(障害学生情報入力シート!$G161="重複障害",OR(障害学生情報入力シート!$H161="身体障害の重複",障害学生情報入力シート!$H161="発達障害と精神障害の重複")),1,0)+
IF(AND(障害学生情報入力シート!$G161="その他の障害",ISBLANK(障害学生情報入力シート!$H161)),1,0)
)</f>
        <v>0</v>
      </c>
    </row>
    <row r="162" spans="1:17" x14ac:dyDescent="0.4">
      <c r="A162" s="204">
        <v>134</v>
      </c>
      <c r="B162" s="6">
        <f>IF(AND(障害学生情報入力シート!$G162=$B$27,障害学生情報入力シート!$H162=$B$28,OR(障害学生情報入力シート!D162="入学者(新1年生)",障害学生情報入力シート!D162="在籍者")),1,0)</f>
        <v>0</v>
      </c>
      <c r="C162" s="6">
        <f t="shared" si="17"/>
        <v>0</v>
      </c>
      <c r="D162" s="6" t="str">
        <f t="shared" si="18"/>
        <v/>
      </c>
      <c r="E162" s="6">
        <f>IF(AND(障害学生情報入力シート!$G162=$E$27,ISBLANK(障害学生情報入力シート!$H162),OR(障害学生情報入力シート!D162="入学者(新1年生)",障害学生情報入力シート!D162="在籍者")),1,0)</f>
        <v>0</v>
      </c>
      <c r="F162" s="6">
        <f t="shared" si="19"/>
        <v>0</v>
      </c>
      <c r="G162" s="6" t="str">
        <f t="shared" si="20"/>
        <v/>
      </c>
      <c r="H162" s="7">
        <f>IF(障害学生情報入力シート!BD162="",0,IF(AND(障害学生情報入力シート!BC162=1,Q162=1,障害学生情報入力シート!D162&lt;&gt;"",障害学生情報入力シート!D162&lt;&gt;"在籍者"),1,0))</f>
        <v>0</v>
      </c>
      <c r="I162" s="7">
        <f t="shared" si="21"/>
        <v>0</v>
      </c>
      <c r="J162" s="7" t="str">
        <f t="shared" si="22"/>
        <v/>
      </c>
      <c r="K162" s="8">
        <f>IF(VALUE(障害学生情報入力シート!J162)=1,1,0)</f>
        <v>0</v>
      </c>
      <c r="L162" s="8">
        <f>IF(VALUE(障害学生情報入力シート!K162)=1,1,0)</f>
        <v>0</v>
      </c>
      <c r="M162" s="8">
        <f>SUM(障害学生情報入力シート!N162:Q162)+COUNTA(障害学生情報入力シート!R162)</f>
        <v>0</v>
      </c>
      <c r="N162" s="8">
        <f>SUM(障害学生情報入力シート!S162:V162)+COUNTA(障害学生情報入力シート!W162)</f>
        <v>0</v>
      </c>
      <c r="O162" s="8">
        <f>IF(SUM(障害学生情報入力シート!$X162:$BC162)&gt;0,1,0)</f>
        <v>0</v>
      </c>
      <c r="P162" s="8">
        <f>IF(障害学生情報入力シート!D162="入学者(新1年生)",1,0)</f>
        <v>0</v>
      </c>
      <c r="Q162" s="8">
        <f>IF(ISBLANK(障害学生情報入力シート!$G162),0,
IF(AND(障害学生情報入力シート!$G162="視覚障害",OR(障害学生情報入力シート!$H162="盲",障害学生情報入力シート!$H162="弱視",障害学生情報入力シート!$H162="その他の視覚障害")),1,0)+
IF(AND(障害学生情報入力シート!$G162="聴覚障害",OR(障害学生情報入力シート!$H162="聾",障害学生情報入力シート!$H162="難聴",障害学生情報入力シート!$H162="その他の聴覚障害")),1,0)+
IF(AND(障害学生情報入力シート!$G162="肢体不自由",OR(障害学生情報入力シート!$H162="上肢不自由",障害学生情報入力シート!$H162="下肢不自由",障害学生情報入力シート!$H162="上下肢不自由",障害学生情報入力シート!$H162="その他の肢体不自由")),1,0)+
IF(AND(障害学生情報入力シート!$G162="病弱",ISBLANK(障害学生情報入力シート!$H162)),1,0)+
IF(AND(障害学生情報入力シート!$G162="発達障害",OR(障害学生情報入力シート!$H162="自閉スペクトラム症",障害学生情報入力シート!$H162="注意欠如・多動症",障害学生情報入力シート!$H162="限局性学習症",障害学生情報入力シート!$H162="発達障害の重複",障害学生情報入力シート!$H162="その他の発達障害")),1,0)+
IF(AND(障害学生情報入力シート!$G162="精神障害",OR(障害学生情報入力シート!$H162="統合失調症等",障害学生情報入力シート!$H162="気分障害",障害学生情報入力シート!$H162="神経症性障害等",障害学生情報入力シート!$H162="摂食障害・睡眠障害等",障害学生情報入力シート!$H162="精神障害の重複",障害学生情報入力シート!$H162="その他の精神障害")),1,0)+
IF(AND(障害学生情報入力シート!$G162="知的障害",ISBLANK(障害学生情報入力シート!$H162)),1,0)+
IF(AND(障害学生情報入力シート!$G162="重複障害",OR(障害学生情報入力シート!$H162="身体障害の重複",障害学生情報入力シート!$H162="発達障害と精神障害の重複")),1,0)+
IF(AND(障害学生情報入力シート!$G162="その他の障害",ISBLANK(障害学生情報入力シート!$H162)),1,0)
)</f>
        <v>0</v>
      </c>
    </row>
    <row r="163" spans="1:17" x14ac:dyDescent="0.4">
      <c r="A163" s="204">
        <v>135</v>
      </c>
      <c r="B163" s="6">
        <f>IF(AND(障害学生情報入力シート!$G163=$B$27,障害学生情報入力シート!$H163=$B$28,OR(障害学生情報入力シート!D163="入学者(新1年生)",障害学生情報入力シート!D163="在籍者")),1,0)</f>
        <v>0</v>
      </c>
      <c r="C163" s="6">
        <f t="shared" si="17"/>
        <v>0</v>
      </c>
      <c r="D163" s="6" t="str">
        <f t="shared" si="18"/>
        <v/>
      </c>
      <c r="E163" s="6">
        <f>IF(AND(障害学生情報入力シート!$G163=$E$27,ISBLANK(障害学生情報入力シート!$H163),OR(障害学生情報入力シート!D163="入学者(新1年生)",障害学生情報入力シート!D163="在籍者")),1,0)</f>
        <v>0</v>
      </c>
      <c r="F163" s="6">
        <f t="shared" si="19"/>
        <v>0</v>
      </c>
      <c r="G163" s="6" t="str">
        <f t="shared" si="20"/>
        <v/>
      </c>
      <c r="H163" s="7">
        <f>IF(障害学生情報入力シート!BD163="",0,IF(AND(障害学生情報入力シート!BC163=1,Q163=1,障害学生情報入力シート!D163&lt;&gt;"",障害学生情報入力シート!D163&lt;&gt;"在籍者"),1,0))</f>
        <v>0</v>
      </c>
      <c r="I163" s="7">
        <f t="shared" si="21"/>
        <v>0</v>
      </c>
      <c r="J163" s="7" t="str">
        <f t="shared" si="22"/>
        <v/>
      </c>
      <c r="K163" s="8">
        <f>IF(VALUE(障害学生情報入力シート!J163)=1,1,0)</f>
        <v>0</v>
      </c>
      <c r="L163" s="8">
        <f>IF(VALUE(障害学生情報入力シート!K163)=1,1,0)</f>
        <v>0</v>
      </c>
      <c r="M163" s="8">
        <f>SUM(障害学生情報入力シート!N163:Q163)+COUNTA(障害学生情報入力シート!R163)</f>
        <v>0</v>
      </c>
      <c r="N163" s="8">
        <f>SUM(障害学生情報入力シート!S163:V163)+COUNTA(障害学生情報入力シート!W163)</f>
        <v>0</v>
      </c>
      <c r="O163" s="8">
        <f>IF(SUM(障害学生情報入力シート!$X163:$BC163)&gt;0,1,0)</f>
        <v>0</v>
      </c>
      <c r="P163" s="8">
        <f>IF(障害学生情報入力シート!D163="入学者(新1年生)",1,0)</f>
        <v>0</v>
      </c>
      <c r="Q163" s="8">
        <f>IF(ISBLANK(障害学生情報入力シート!$G163),0,
IF(AND(障害学生情報入力シート!$G163="視覚障害",OR(障害学生情報入力シート!$H163="盲",障害学生情報入力シート!$H163="弱視",障害学生情報入力シート!$H163="その他の視覚障害")),1,0)+
IF(AND(障害学生情報入力シート!$G163="聴覚障害",OR(障害学生情報入力シート!$H163="聾",障害学生情報入力シート!$H163="難聴",障害学生情報入力シート!$H163="その他の聴覚障害")),1,0)+
IF(AND(障害学生情報入力シート!$G163="肢体不自由",OR(障害学生情報入力シート!$H163="上肢不自由",障害学生情報入力シート!$H163="下肢不自由",障害学生情報入力シート!$H163="上下肢不自由",障害学生情報入力シート!$H163="その他の肢体不自由")),1,0)+
IF(AND(障害学生情報入力シート!$G163="病弱",ISBLANK(障害学生情報入力シート!$H163)),1,0)+
IF(AND(障害学生情報入力シート!$G163="発達障害",OR(障害学生情報入力シート!$H163="自閉スペクトラム症",障害学生情報入力シート!$H163="注意欠如・多動症",障害学生情報入力シート!$H163="限局性学習症",障害学生情報入力シート!$H163="発達障害の重複",障害学生情報入力シート!$H163="その他の発達障害")),1,0)+
IF(AND(障害学生情報入力シート!$G163="精神障害",OR(障害学生情報入力シート!$H163="統合失調症等",障害学生情報入力シート!$H163="気分障害",障害学生情報入力シート!$H163="神経症性障害等",障害学生情報入力シート!$H163="摂食障害・睡眠障害等",障害学生情報入力シート!$H163="精神障害の重複",障害学生情報入力シート!$H163="その他の精神障害")),1,0)+
IF(AND(障害学生情報入力シート!$G163="知的障害",ISBLANK(障害学生情報入力シート!$H163)),1,0)+
IF(AND(障害学生情報入力シート!$G163="重複障害",OR(障害学生情報入力シート!$H163="身体障害の重複",障害学生情報入力シート!$H163="発達障害と精神障害の重複")),1,0)+
IF(AND(障害学生情報入力シート!$G163="その他の障害",ISBLANK(障害学生情報入力シート!$H163)),1,0)
)</f>
        <v>0</v>
      </c>
    </row>
    <row r="164" spans="1:17" x14ac:dyDescent="0.4">
      <c r="A164" s="204">
        <v>136</v>
      </c>
      <c r="B164" s="6">
        <f>IF(AND(障害学生情報入力シート!$G164=$B$27,障害学生情報入力シート!$H164=$B$28,OR(障害学生情報入力シート!D164="入学者(新1年生)",障害学生情報入力シート!D164="在籍者")),1,0)</f>
        <v>0</v>
      </c>
      <c r="C164" s="6">
        <f t="shared" si="17"/>
        <v>0</v>
      </c>
      <c r="D164" s="6" t="str">
        <f t="shared" si="18"/>
        <v/>
      </c>
      <c r="E164" s="6">
        <f>IF(AND(障害学生情報入力シート!$G164=$E$27,ISBLANK(障害学生情報入力シート!$H164),OR(障害学生情報入力シート!D164="入学者(新1年生)",障害学生情報入力シート!D164="在籍者")),1,0)</f>
        <v>0</v>
      </c>
      <c r="F164" s="6">
        <f t="shared" si="19"/>
        <v>0</v>
      </c>
      <c r="G164" s="6" t="str">
        <f t="shared" si="20"/>
        <v/>
      </c>
      <c r="H164" s="7">
        <f>IF(障害学生情報入力シート!BD164="",0,IF(AND(障害学生情報入力シート!BC164=1,Q164=1,障害学生情報入力シート!D164&lt;&gt;"",障害学生情報入力シート!D164&lt;&gt;"在籍者"),1,0))</f>
        <v>0</v>
      </c>
      <c r="I164" s="7">
        <f t="shared" si="21"/>
        <v>0</v>
      </c>
      <c r="J164" s="7" t="str">
        <f t="shared" si="22"/>
        <v/>
      </c>
      <c r="K164" s="8">
        <f>IF(VALUE(障害学生情報入力シート!J164)=1,1,0)</f>
        <v>0</v>
      </c>
      <c r="L164" s="8">
        <f>IF(VALUE(障害学生情報入力シート!K164)=1,1,0)</f>
        <v>0</v>
      </c>
      <c r="M164" s="8">
        <f>SUM(障害学生情報入力シート!N164:Q164)+COUNTA(障害学生情報入力シート!R164)</f>
        <v>0</v>
      </c>
      <c r="N164" s="8">
        <f>SUM(障害学生情報入力シート!S164:V164)+COUNTA(障害学生情報入力シート!W164)</f>
        <v>0</v>
      </c>
      <c r="O164" s="8">
        <f>IF(SUM(障害学生情報入力シート!$X164:$BC164)&gt;0,1,0)</f>
        <v>0</v>
      </c>
      <c r="P164" s="8">
        <f>IF(障害学生情報入力シート!D164="入学者(新1年生)",1,0)</f>
        <v>0</v>
      </c>
      <c r="Q164" s="8">
        <f>IF(ISBLANK(障害学生情報入力シート!$G164),0,
IF(AND(障害学生情報入力シート!$G164="視覚障害",OR(障害学生情報入力シート!$H164="盲",障害学生情報入力シート!$H164="弱視",障害学生情報入力シート!$H164="その他の視覚障害")),1,0)+
IF(AND(障害学生情報入力シート!$G164="聴覚障害",OR(障害学生情報入力シート!$H164="聾",障害学生情報入力シート!$H164="難聴",障害学生情報入力シート!$H164="その他の聴覚障害")),1,0)+
IF(AND(障害学生情報入力シート!$G164="肢体不自由",OR(障害学生情報入力シート!$H164="上肢不自由",障害学生情報入力シート!$H164="下肢不自由",障害学生情報入力シート!$H164="上下肢不自由",障害学生情報入力シート!$H164="その他の肢体不自由")),1,0)+
IF(AND(障害学生情報入力シート!$G164="病弱",ISBLANK(障害学生情報入力シート!$H164)),1,0)+
IF(AND(障害学生情報入力シート!$G164="発達障害",OR(障害学生情報入力シート!$H164="自閉スペクトラム症",障害学生情報入力シート!$H164="注意欠如・多動症",障害学生情報入力シート!$H164="限局性学習症",障害学生情報入力シート!$H164="発達障害の重複",障害学生情報入力シート!$H164="その他の発達障害")),1,0)+
IF(AND(障害学生情報入力シート!$G164="精神障害",OR(障害学生情報入力シート!$H164="統合失調症等",障害学生情報入力シート!$H164="気分障害",障害学生情報入力シート!$H164="神経症性障害等",障害学生情報入力シート!$H164="摂食障害・睡眠障害等",障害学生情報入力シート!$H164="精神障害の重複",障害学生情報入力シート!$H164="その他の精神障害")),1,0)+
IF(AND(障害学生情報入力シート!$G164="知的障害",ISBLANK(障害学生情報入力シート!$H164)),1,0)+
IF(AND(障害学生情報入力シート!$G164="重複障害",OR(障害学生情報入力シート!$H164="身体障害の重複",障害学生情報入力シート!$H164="発達障害と精神障害の重複")),1,0)+
IF(AND(障害学生情報入力シート!$G164="その他の障害",ISBLANK(障害学生情報入力シート!$H164)),1,0)
)</f>
        <v>0</v>
      </c>
    </row>
    <row r="165" spans="1:17" x14ac:dyDescent="0.4">
      <c r="A165" s="204">
        <v>137</v>
      </c>
      <c r="B165" s="6">
        <f>IF(AND(障害学生情報入力シート!$G165=$B$27,障害学生情報入力シート!$H165=$B$28,OR(障害学生情報入力シート!D165="入学者(新1年生)",障害学生情報入力シート!D165="在籍者")),1,0)</f>
        <v>0</v>
      </c>
      <c r="C165" s="6">
        <f t="shared" si="17"/>
        <v>0</v>
      </c>
      <c r="D165" s="6" t="str">
        <f t="shared" si="18"/>
        <v/>
      </c>
      <c r="E165" s="6">
        <f>IF(AND(障害学生情報入力シート!$G165=$E$27,ISBLANK(障害学生情報入力シート!$H165),OR(障害学生情報入力シート!D165="入学者(新1年生)",障害学生情報入力シート!D165="在籍者")),1,0)</f>
        <v>0</v>
      </c>
      <c r="F165" s="6">
        <f t="shared" si="19"/>
        <v>0</v>
      </c>
      <c r="G165" s="6" t="str">
        <f t="shared" si="20"/>
        <v/>
      </c>
      <c r="H165" s="7">
        <f>IF(障害学生情報入力シート!BD165="",0,IF(AND(障害学生情報入力シート!BC165=1,Q165=1,障害学生情報入力シート!D165&lt;&gt;"",障害学生情報入力シート!D165&lt;&gt;"在籍者"),1,0))</f>
        <v>0</v>
      </c>
      <c r="I165" s="7">
        <f t="shared" si="21"/>
        <v>0</v>
      </c>
      <c r="J165" s="7" t="str">
        <f t="shared" si="22"/>
        <v/>
      </c>
      <c r="K165" s="8">
        <f>IF(VALUE(障害学生情報入力シート!J165)=1,1,0)</f>
        <v>0</v>
      </c>
      <c r="L165" s="8">
        <f>IF(VALUE(障害学生情報入力シート!K165)=1,1,0)</f>
        <v>0</v>
      </c>
      <c r="M165" s="8">
        <f>SUM(障害学生情報入力シート!N165:Q165)+COUNTA(障害学生情報入力シート!R165)</f>
        <v>0</v>
      </c>
      <c r="N165" s="8">
        <f>SUM(障害学生情報入力シート!S165:V165)+COUNTA(障害学生情報入力シート!W165)</f>
        <v>0</v>
      </c>
      <c r="O165" s="8">
        <f>IF(SUM(障害学生情報入力シート!$X165:$BC165)&gt;0,1,0)</f>
        <v>0</v>
      </c>
      <c r="P165" s="8">
        <f>IF(障害学生情報入力シート!D165="入学者(新1年生)",1,0)</f>
        <v>0</v>
      </c>
      <c r="Q165" s="8">
        <f>IF(ISBLANK(障害学生情報入力シート!$G165),0,
IF(AND(障害学生情報入力シート!$G165="視覚障害",OR(障害学生情報入力シート!$H165="盲",障害学生情報入力シート!$H165="弱視",障害学生情報入力シート!$H165="その他の視覚障害")),1,0)+
IF(AND(障害学生情報入力シート!$G165="聴覚障害",OR(障害学生情報入力シート!$H165="聾",障害学生情報入力シート!$H165="難聴",障害学生情報入力シート!$H165="その他の聴覚障害")),1,0)+
IF(AND(障害学生情報入力シート!$G165="肢体不自由",OR(障害学生情報入力シート!$H165="上肢不自由",障害学生情報入力シート!$H165="下肢不自由",障害学生情報入力シート!$H165="上下肢不自由",障害学生情報入力シート!$H165="その他の肢体不自由")),1,0)+
IF(AND(障害学生情報入力シート!$G165="病弱",ISBLANK(障害学生情報入力シート!$H165)),1,0)+
IF(AND(障害学生情報入力シート!$G165="発達障害",OR(障害学生情報入力シート!$H165="自閉スペクトラム症",障害学生情報入力シート!$H165="注意欠如・多動症",障害学生情報入力シート!$H165="限局性学習症",障害学生情報入力シート!$H165="発達障害の重複",障害学生情報入力シート!$H165="その他の発達障害")),1,0)+
IF(AND(障害学生情報入力シート!$G165="精神障害",OR(障害学生情報入力シート!$H165="統合失調症等",障害学生情報入力シート!$H165="気分障害",障害学生情報入力シート!$H165="神経症性障害等",障害学生情報入力シート!$H165="摂食障害・睡眠障害等",障害学生情報入力シート!$H165="精神障害の重複",障害学生情報入力シート!$H165="その他の精神障害")),1,0)+
IF(AND(障害学生情報入力シート!$G165="知的障害",ISBLANK(障害学生情報入力シート!$H165)),1,0)+
IF(AND(障害学生情報入力シート!$G165="重複障害",OR(障害学生情報入力シート!$H165="身体障害の重複",障害学生情報入力シート!$H165="発達障害と精神障害の重複")),1,0)+
IF(AND(障害学生情報入力シート!$G165="その他の障害",ISBLANK(障害学生情報入力シート!$H165)),1,0)
)</f>
        <v>0</v>
      </c>
    </row>
    <row r="166" spans="1:17" x14ac:dyDescent="0.4">
      <c r="A166" s="204">
        <v>138</v>
      </c>
      <c r="B166" s="6">
        <f>IF(AND(障害学生情報入力シート!$G166=$B$27,障害学生情報入力シート!$H166=$B$28,OR(障害学生情報入力シート!D166="入学者(新1年生)",障害学生情報入力シート!D166="在籍者")),1,0)</f>
        <v>0</v>
      </c>
      <c r="C166" s="6">
        <f t="shared" si="17"/>
        <v>0</v>
      </c>
      <c r="D166" s="6" t="str">
        <f t="shared" si="18"/>
        <v/>
      </c>
      <c r="E166" s="6">
        <f>IF(AND(障害学生情報入力シート!$G166=$E$27,ISBLANK(障害学生情報入力シート!$H166),OR(障害学生情報入力シート!D166="入学者(新1年生)",障害学生情報入力シート!D166="在籍者")),1,0)</f>
        <v>0</v>
      </c>
      <c r="F166" s="6">
        <f t="shared" si="19"/>
        <v>0</v>
      </c>
      <c r="G166" s="6" t="str">
        <f t="shared" si="20"/>
        <v/>
      </c>
      <c r="H166" s="7">
        <f>IF(障害学生情報入力シート!BD166="",0,IF(AND(障害学生情報入力シート!BC166=1,Q166=1,障害学生情報入力シート!D166&lt;&gt;"",障害学生情報入力シート!D166&lt;&gt;"在籍者"),1,0))</f>
        <v>0</v>
      </c>
      <c r="I166" s="7">
        <f t="shared" si="21"/>
        <v>0</v>
      </c>
      <c r="J166" s="7" t="str">
        <f t="shared" si="22"/>
        <v/>
      </c>
      <c r="K166" s="8">
        <f>IF(VALUE(障害学生情報入力シート!J166)=1,1,0)</f>
        <v>0</v>
      </c>
      <c r="L166" s="8">
        <f>IF(VALUE(障害学生情報入力シート!K166)=1,1,0)</f>
        <v>0</v>
      </c>
      <c r="M166" s="8">
        <f>SUM(障害学生情報入力シート!N166:Q166)+COUNTA(障害学生情報入力シート!R166)</f>
        <v>0</v>
      </c>
      <c r="N166" s="8">
        <f>SUM(障害学生情報入力シート!S166:V166)+COUNTA(障害学生情報入力シート!W166)</f>
        <v>0</v>
      </c>
      <c r="O166" s="8">
        <f>IF(SUM(障害学生情報入力シート!$X166:$BC166)&gt;0,1,0)</f>
        <v>0</v>
      </c>
      <c r="P166" s="8">
        <f>IF(障害学生情報入力シート!D166="入学者(新1年生)",1,0)</f>
        <v>0</v>
      </c>
      <c r="Q166" s="8">
        <f>IF(ISBLANK(障害学生情報入力シート!$G166),0,
IF(AND(障害学生情報入力シート!$G166="視覚障害",OR(障害学生情報入力シート!$H166="盲",障害学生情報入力シート!$H166="弱視",障害学生情報入力シート!$H166="その他の視覚障害")),1,0)+
IF(AND(障害学生情報入力シート!$G166="聴覚障害",OR(障害学生情報入力シート!$H166="聾",障害学生情報入力シート!$H166="難聴",障害学生情報入力シート!$H166="その他の聴覚障害")),1,0)+
IF(AND(障害学生情報入力シート!$G166="肢体不自由",OR(障害学生情報入力シート!$H166="上肢不自由",障害学生情報入力シート!$H166="下肢不自由",障害学生情報入力シート!$H166="上下肢不自由",障害学生情報入力シート!$H166="その他の肢体不自由")),1,0)+
IF(AND(障害学生情報入力シート!$G166="病弱",ISBLANK(障害学生情報入力シート!$H166)),1,0)+
IF(AND(障害学生情報入力シート!$G166="発達障害",OR(障害学生情報入力シート!$H166="自閉スペクトラム症",障害学生情報入力シート!$H166="注意欠如・多動症",障害学生情報入力シート!$H166="限局性学習症",障害学生情報入力シート!$H166="発達障害の重複",障害学生情報入力シート!$H166="その他の発達障害")),1,0)+
IF(AND(障害学生情報入力シート!$G166="精神障害",OR(障害学生情報入力シート!$H166="統合失調症等",障害学生情報入力シート!$H166="気分障害",障害学生情報入力シート!$H166="神経症性障害等",障害学生情報入力シート!$H166="摂食障害・睡眠障害等",障害学生情報入力シート!$H166="精神障害の重複",障害学生情報入力シート!$H166="その他の精神障害")),1,0)+
IF(AND(障害学生情報入力シート!$G166="知的障害",ISBLANK(障害学生情報入力シート!$H166)),1,0)+
IF(AND(障害学生情報入力シート!$G166="重複障害",OR(障害学生情報入力シート!$H166="身体障害の重複",障害学生情報入力シート!$H166="発達障害と精神障害の重複")),1,0)+
IF(AND(障害学生情報入力シート!$G166="その他の障害",ISBLANK(障害学生情報入力シート!$H166)),1,0)
)</f>
        <v>0</v>
      </c>
    </row>
    <row r="167" spans="1:17" x14ac:dyDescent="0.4">
      <c r="A167" s="204">
        <v>139</v>
      </c>
      <c r="B167" s="6">
        <f>IF(AND(障害学生情報入力シート!$G167=$B$27,障害学生情報入力シート!$H167=$B$28,OR(障害学生情報入力シート!D167="入学者(新1年生)",障害学生情報入力シート!D167="在籍者")),1,0)</f>
        <v>0</v>
      </c>
      <c r="C167" s="6">
        <f t="shared" si="17"/>
        <v>0</v>
      </c>
      <c r="D167" s="6" t="str">
        <f t="shared" si="18"/>
        <v/>
      </c>
      <c r="E167" s="6">
        <f>IF(AND(障害学生情報入力シート!$G167=$E$27,ISBLANK(障害学生情報入力シート!$H167),OR(障害学生情報入力シート!D167="入学者(新1年生)",障害学生情報入力シート!D167="在籍者")),1,0)</f>
        <v>0</v>
      </c>
      <c r="F167" s="6">
        <f t="shared" si="19"/>
        <v>0</v>
      </c>
      <c r="G167" s="6" t="str">
        <f t="shared" si="20"/>
        <v/>
      </c>
      <c r="H167" s="7">
        <f>IF(障害学生情報入力シート!BD167="",0,IF(AND(障害学生情報入力シート!BC167=1,Q167=1,障害学生情報入力シート!D167&lt;&gt;"",障害学生情報入力シート!D167&lt;&gt;"在籍者"),1,0))</f>
        <v>0</v>
      </c>
      <c r="I167" s="7">
        <f t="shared" si="21"/>
        <v>0</v>
      </c>
      <c r="J167" s="7" t="str">
        <f t="shared" si="22"/>
        <v/>
      </c>
      <c r="K167" s="8">
        <f>IF(VALUE(障害学生情報入力シート!J167)=1,1,0)</f>
        <v>0</v>
      </c>
      <c r="L167" s="8">
        <f>IF(VALUE(障害学生情報入力シート!K167)=1,1,0)</f>
        <v>0</v>
      </c>
      <c r="M167" s="8">
        <f>SUM(障害学生情報入力シート!N167:Q167)+COUNTA(障害学生情報入力シート!R167)</f>
        <v>0</v>
      </c>
      <c r="N167" s="8">
        <f>SUM(障害学生情報入力シート!S167:V167)+COUNTA(障害学生情報入力シート!W167)</f>
        <v>0</v>
      </c>
      <c r="O167" s="8">
        <f>IF(SUM(障害学生情報入力シート!$X167:$BC167)&gt;0,1,0)</f>
        <v>0</v>
      </c>
      <c r="P167" s="8">
        <f>IF(障害学生情報入力シート!D167="入学者(新1年生)",1,0)</f>
        <v>0</v>
      </c>
      <c r="Q167" s="8">
        <f>IF(ISBLANK(障害学生情報入力シート!$G167),0,
IF(AND(障害学生情報入力シート!$G167="視覚障害",OR(障害学生情報入力シート!$H167="盲",障害学生情報入力シート!$H167="弱視",障害学生情報入力シート!$H167="その他の視覚障害")),1,0)+
IF(AND(障害学生情報入力シート!$G167="聴覚障害",OR(障害学生情報入力シート!$H167="聾",障害学生情報入力シート!$H167="難聴",障害学生情報入力シート!$H167="その他の聴覚障害")),1,0)+
IF(AND(障害学生情報入力シート!$G167="肢体不自由",OR(障害学生情報入力シート!$H167="上肢不自由",障害学生情報入力シート!$H167="下肢不自由",障害学生情報入力シート!$H167="上下肢不自由",障害学生情報入力シート!$H167="その他の肢体不自由")),1,0)+
IF(AND(障害学生情報入力シート!$G167="病弱",ISBLANK(障害学生情報入力シート!$H167)),1,0)+
IF(AND(障害学生情報入力シート!$G167="発達障害",OR(障害学生情報入力シート!$H167="自閉スペクトラム症",障害学生情報入力シート!$H167="注意欠如・多動症",障害学生情報入力シート!$H167="限局性学習症",障害学生情報入力シート!$H167="発達障害の重複",障害学生情報入力シート!$H167="その他の発達障害")),1,0)+
IF(AND(障害学生情報入力シート!$G167="精神障害",OR(障害学生情報入力シート!$H167="統合失調症等",障害学生情報入力シート!$H167="気分障害",障害学生情報入力シート!$H167="神経症性障害等",障害学生情報入力シート!$H167="摂食障害・睡眠障害等",障害学生情報入力シート!$H167="精神障害の重複",障害学生情報入力シート!$H167="その他の精神障害")),1,0)+
IF(AND(障害学生情報入力シート!$G167="知的障害",ISBLANK(障害学生情報入力シート!$H167)),1,0)+
IF(AND(障害学生情報入力シート!$G167="重複障害",OR(障害学生情報入力シート!$H167="身体障害の重複",障害学生情報入力シート!$H167="発達障害と精神障害の重複")),1,0)+
IF(AND(障害学生情報入力シート!$G167="その他の障害",ISBLANK(障害学生情報入力シート!$H167)),1,0)
)</f>
        <v>0</v>
      </c>
    </row>
    <row r="168" spans="1:17" x14ac:dyDescent="0.4">
      <c r="A168" s="204">
        <v>140</v>
      </c>
      <c r="B168" s="6">
        <f>IF(AND(障害学生情報入力シート!$G168=$B$27,障害学生情報入力シート!$H168=$B$28,OR(障害学生情報入力シート!D168="入学者(新1年生)",障害学生情報入力シート!D168="在籍者")),1,0)</f>
        <v>0</v>
      </c>
      <c r="C168" s="6">
        <f t="shared" si="17"/>
        <v>0</v>
      </c>
      <c r="D168" s="6" t="str">
        <f t="shared" si="18"/>
        <v/>
      </c>
      <c r="E168" s="6">
        <f>IF(AND(障害学生情報入力シート!$G168=$E$27,ISBLANK(障害学生情報入力シート!$H168),OR(障害学生情報入力シート!D168="入学者(新1年生)",障害学生情報入力シート!D168="在籍者")),1,0)</f>
        <v>0</v>
      </c>
      <c r="F168" s="6">
        <f t="shared" si="19"/>
        <v>0</v>
      </c>
      <c r="G168" s="6" t="str">
        <f t="shared" si="20"/>
        <v/>
      </c>
      <c r="H168" s="7">
        <f>IF(障害学生情報入力シート!BD168="",0,IF(AND(障害学生情報入力シート!BC168=1,Q168=1,障害学生情報入力シート!D168&lt;&gt;"",障害学生情報入力シート!D168&lt;&gt;"在籍者"),1,0))</f>
        <v>0</v>
      </c>
      <c r="I168" s="7">
        <f t="shared" si="21"/>
        <v>0</v>
      </c>
      <c r="J168" s="7" t="str">
        <f t="shared" si="22"/>
        <v/>
      </c>
      <c r="K168" s="8">
        <f>IF(VALUE(障害学生情報入力シート!J168)=1,1,0)</f>
        <v>0</v>
      </c>
      <c r="L168" s="8">
        <f>IF(VALUE(障害学生情報入力シート!K168)=1,1,0)</f>
        <v>0</v>
      </c>
      <c r="M168" s="8">
        <f>SUM(障害学生情報入力シート!N168:Q168)+COUNTA(障害学生情報入力シート!R168)</f>
        <v>0</v>
      </c>
      <c r="N168" s="8">
        <f>SUM(障害学生情報入力シート!S168:V168)+COUNTA(障害学生情報入力シート!W168)</f>
        <v>0</v>
      </c>
      <c r="O168" s="8">
        <f>IF(SUM(障害学生情報入力シート!$X168:$BC168)&gt;0,1,0)</f>
        <v>0</v>
      </c>
      <c r="P168" s="8">
        <f>IF(障害学生情報入力シート!D168="入学者(新1年生)",1,0)</f>
        <v>0</v>
      </c>
      <c r="Q168" s="8">
        <f>IF(ISBLANK(障害学生情報入力シート!$G168),0,
IF(AND(障害学生情報入力シート!$G168="視覚障害",OR(障害学生情報入力シート!$H168="盲",障害学生情報入力シート!$H168="弱視",障害学生情報入力シート!$H168="その他の視覚障害")),1,0)+
IF(AND(障害学生情報入力シート!$G168="聴覚障害",OR(障害学生情報入力シート!$H168="聾",障害学生情報入力シート!$H168="難聴",障害学生情報入力シート!$H168="その他の聴覚障害")),1,0)+
IF(AND(障害学生情報入力シート!$G168="肢体不自由",OR(障害学生情報入力シート!$H168="上肢不自由",障害学生情報入力シート!$H168="下肢不自由",障害学生情報入力シート!$H168="上下肢不自由",障害学生情報入力シート!$H168="その他の肢体不自由")),1,0)+
IF(AND(障害学生情報入力シート!$G168="病弱",ISBLANK(障害学生情報入力シート!$H168)),1,0)+
IF(AND(障害学生情報入力シート!$G168="発達障害",OR(障害学生情報入力シート!$H168="自閉スペクトラム症",障害学生情報入力シート!$H168="注意欠如・多動症",障害学生情報入力シート!$H168="限局性学習症",障害学生情報入力シート!$H168="発達障害の重複",障害学生情報入力シート!$H168="その他の発達障害")),1,0)+
IF(AND(障害学生情報入力シート!$G168="精神障害",OR(障害学生情報入力シート!$H168="統合失調症等",障害学生情報入力シート!$H168="気分障害",障害学生情報入力シート!$H168="神経症性障害等",障害学生情報入力シート!$H168="摂食障害・睡眠障害等",障害学生情報入力シート!$H168="精神障害の重複",障害学生情報入力シート!$H168="その他の精神障害")),1,0)+
IF(AND(障害学生情報入力シート!$G168="知的障害",ISBLANK(障害学生情報入力シート!$H168)),1,0)+
IF(AND(障害学生情報入力シート!$G168="重複障害",OR(障害学生情報入力シート!$H168="身体障害の重複",障害学生情報入力シート!$H168="発達障害と精神障害の重複")),1,0)+
IF(AND(障害学生情報入力シート!$G168="その他の障害",ISBLANK(障害学生情報入力シート!$H168)),1,0)
)</f>
        <v>0</v>
      </c>
    </row>
    <row r="169" spans="1:17" x14ac:dyDescent="0.4">
      <c r="A169" s="204">
        <v>141</v>
      </c>
      <c r="B169" s="6">
        <f>IF(AND(障害学生情報入力シート!$G169=$B$27,障害学生情報入力シート!$H169=$B$28,OR(障害学生情報入力シート!D169="入学者(新1年生)",障害学生情報入力シート!D169="在籍者")),1,0)</f>
        <v>0</v>
      </c>
      <c r="C169" s="6">
        <f t="shared" si="17"/>
        <v>0</v>
      </c>
      <c r="D169" s="6" t="str">
        <f t="shared" si="18"/>
        <v/>
      </c>
      <c r="E169" s="6">
        <f>IF(AND(障害学生情報入力シート!$G169=$E$27,ISBLANK(障害学生情報入力シート!$H169),OR(障害学生情報入力シート!D169="入学者(新1年生)",障害学生情報入力シート!D169="在籍者")),1,0)</f>
        <v>0</v>
      </c>
      <c r="F169" s="6">
        <f t="shared" si="19"/>
        <v>0</v>
      </c>
      <c r="G169" s="6" t="str">
        <f t="shared" si="20"/>
        <v/>
      </c>
      <c r="H169" s="7">
        <f>IF(障害学生情報入力シート!BD169="",0,IF(AND(障害学生情報入力シート!BC169=1,Q169=1,障害学生情報入力シート!D169&lt;&gt;"",障害学生情報入力シート!D169&lt;&gt;"在籍者"),1,0))</f>
        <v>0</v>
      </c>
      <c r="I169" s="7">
        <f t="shared" si="21"/>
        <v>0</v>
      </c>
      <c r="J169" s="7" t="str">
        <f t="shared" si="22"/>
        <v/>
      </c>
      <c r="K169" s="8">
        <f>IF(VALUE(障害学生情報入力シート!J169)=1,1,0)</f>
        <v>0</v>
      </c>
      <c r="L169" s="8">
        <f>IF(VALUE(障害学生情報入力シート!K169)=1,1,0)</f>
        <v>0</v>
      </c>
      <c r="M169" s="8">
        <f>SUM(障害学生情報入力シート!N169:Q169)+COUNTA(障害学生情報入力シート!R169)</f>
        <v>0</v>
      </c>
      <c r="N169" s="8">
        <f>SUM(障害学生情報入力シート!S169:V169)+COUNTA(障害学生情報入力シート!W169)</f>
        <v>0</v>
      </c>
      <c r="O169" s="8">
        <f>IF(SUM(障害学生情報入力シート!$X169:$BC169)&gt;0,1,0)</f>
        <v>0</v>
      </c>
      <c r="P169" s="8">
        <f>IF(障害学生情報入力シート!D169="入学者(新1年生)",1,0)</f>
        <v>0</v>
      </c>
      <c r="Q169" s="8">
        <f>IF(ISBLANK(障害学生情報入力シート!$G169),0,
IF(AND(障害学生情報入力シート!$G169="視覚障害",OR(障害学生情報入力シート!$H169="盲",障害学生情報入力シート!$H169="弱視",障害学生情報入力シート!$H169="その他の視覚障害")),1,0)+
IF(AND(障害学生情報入力シート!$G169="聴覚障害",OR(障害学生情報入力シート!$H169="聾",障害学生情報入力シート!$H169="難聴",障害学生情報入力シート!$H169="その他の聴覚障害")),1,0)+
IF(AND(障害学生情報入力シート!$G169="肢体不自由",OR(障害学生情報入力シート!$H169="上肢不自由",障害学生情報入力シート!$H169="下肢不自由",障害学生情報入力シート!$H169="上下肢不自由",障害学生情報入力シート!$H169="その他の肢体不自由")),1,0)+
IF(AND(障害学生情報入力シート!$G169="病弱",ISBLANK(障害学生情報入力シート!$H169)),1,0)+
IF(AND(障害学生情報入力シート!$G169="発達障害",OR(障害学生情報入力シート!$H169="自閉スペクトラム症",障害学生情報入力シート!$H169="注意欠如・多動症",障害学生情報入力シート!$H169="限局性学習症",障害学生情報入力シート!$H169="発達障害の重複",障害学生情報入力シート!$H169="その他の発達障害")),1,0)+
IF(AND(障害学生情報入力シート!$G169="精神障害",OR(障害学生情報入力シート!$H169="統合失調症等",障害学生情報入力シート!$H169="気分障害",障害学生情報入力シート!$H169="神経症性障害等",障害学生情報入力シート!$H169="摂食障害・睡眠障害等",障害学生情報入力シート!$H169="精神障害の重複",障害学生情報入力シート!$H169="その他の精神障害")),1,0)+
IF(AND(障害学生情報入力シート!$G169="知的障害",ISBLANK(障害学生情報入力シート!$H169)),1,0)+
IF(AND(障害学生情報入力シート!$G169="重複障害",OR(障害学生情報入力シート!$H169="身体障害の重複",障害学生情報入力シート!$H169="発達障害と精神障害の重複")),1,0)+
IF(AND(障害学生情報入力シート!$G169="その他の障害",ISBLANK(障害学生情報入力シート!$H169)),1,0)
)</f>
        <v>0</v>
      </c>
    </row>
    <row r="170" spans="1:17" x14ac:dyDescent="0.4">
      <c r="A170" s="204">
        <v>142</v>
      </c>
      <c r="B170" s="6">
        <f>IF(AND(障害学生情報入力シート!$G170=$B$27,障害学生情報入力シート!$H170=$B$28,OR(障害学生情報入力シート!D170="入学者(新1年生)",障害学生情報入力シート!D170="在籍者")),1,0)</f>
        <v>0</v>
      </c>
      <c r="C170" s="6">
        <f t="shared" si="17"/>
        <v>0</v>
      </c>
      <c r="D170" s="6" t="str">
        <f t="shared" si="18"/>
        <v/>
      </c>
      <c r="E170" s="6">
        <f>IF(AND(障害学生情報入力シート!$G170=$E$27,ISBLANK(障害学生情報入力シート!$H170),OR(障害学生情報入力シート!D170="入学者(新1年生)",障害学生情報入力シート!D170="在籍者")),1,0)</f>
        <v>0</v>
      </c>
      <c r="F170" s="6">
        <f t="shared" si="19"/>
        <v>0</v>
      </c>
      <c r="G170" s="6" t="str">
        <f t="shared" si="20"/>
        <v/>
      </c>
      <c r="H170" s="7">
        <f>IF(障害学生情報入力シート!BD170="",0,IF(AND(障害学生情報入力シート!BC170=1,Q170=1,障害学生情報入力シート!D170&lt;&gt;"",障害学生情報入力シート!D170&lt;&gt;"在籍者"),1,0))</f>
        <v>0</v>
      </c>
      <c r="I170" s="7">
        <f t="shared" si="21"/>
        <v>0</v>
      </c>
      <c r="J170" s="7" t="str">
        <f t="shared" si="22"/>
        <v/>
      </c>
      <c r="K170" s="8">
        <f>IF(VALUE(障害学生情報入力シート!J170)=1,1,0)</f>
        <v>0</v>
      </c>
      <c r="L170" s="8">
        <f>IF(VALUE(障害学生情報入力シート!K170)=1,1,0)</f>
        <v>0</v>
      </c>
      <c r="M170" s="8">
        <f>SUM(障害学生情報入力シート!N170:Q170)+COUNTA(障害学生情報入力シート!R170)</f>
        <v>0</v>
      </c>
      <c r="N170" s="8">
        <f>SUM(障害学生情報入力シート!S170:V170)+COUNTA(障害学生情報入力シート!W170)</f>
        <v>0</v>
      </c>
      <c r="O170" s="8">
        <f>IF(SUM(障害学生情報入力シート!$X170:$BC170)&gt;0,1,0)</f>
        <v>0</v>
      </c>
      <c r="P170" s="8">
        <f>IF(障害学生情報入力シート!D170="入学者(新1年生)",1,0)</f>
        <v>0</v>
      </c>
      <c r="Q170" s="8">
        <f>IF(ISBLANK(障害学生情報入力シート!$G170),0,
IF(AND(障害学生情報入力シート!$G170="視覚障害",OR(障害学生情報入力シート!$H170="盲",障害学生情報入力シート!$H170="弱視",障害学生情報入力シート!$H170="その他の視覚障害")),1,0)+
IF(AND(障害学生情報入力シート!$G170="聴覚障害",OR(障害学生情報入力シート!$H170="聾",障害学生情報入力シート!$H170="難聴",障害学生情報入力シート!$H170="その他の聴覚障害")),1,0)+
IF(AND(障害学生情報入力シート!$G170="肢体不自由",OR(障害学生情報入力シート!$H170="上肢不自由",障害学生情報入力シート!$H170="下肢不自由",障害学生情報入力シート!$H170="上下肢不自由",障害学生情報入力シート!$H170="その他の肢体不自由")),1,0)+
IF(AND(障害学生情報入力シート!$G170="病弱",ISBLANK(障害学生情報入力シート!$H170)),1,0)+
IF(AND(障害学生情報入力シート!$G170="発達障害",OR(障害学生情報入力シート!$H170="自閉スペクトラム症",障害学生情報入力シート!$H170="注意欠如・多動症",障害学生情報入力シート!$H170="限局性学習症",障害学生情報入力シート!$H170="発達障害の重複",障害学生情報入力シート!$H170="その他の発達障害")),1,0)+
IF(AND(障害学生情報入力シート!$G170="精神障害",OR(障害学生情報入力シート!$H170="統合失調症等",障害学生情報入力シート!$H170="気分障害",障害学生情報入力シート!$H170="神経症性障害等",障害学生情報入力シート!$H170="摂食障害・睡眠障害等",障害学生情報入力シート!$H170="精神障害の重複",障害学生情報入力シート!$H170="その他の精神障害")),1,0)+
IF(AND(障害学生情報入力シート!$G170="知的障害",ISBLANK(障害学生情報入力シート!$H170)),1,0)+
IF(AND(障害学生情報入力シート!$G170="重複障害",OR(障害学生情報入力シート!$H170="身体障害の重複",障害学生情報入力シート!$H170="発達障害と精神障害の重複")),1,0)+
IF(AND(障害学生情報入力シート!$G170="その他の障害",ISBLANK(障害学生情報入力シート!$H170)),1,0)
)</f>
        <v>0</v>
      </c>
    </row>
    <row r="171" spans="1:17" x14ac:dyDescent="0.4">
      <c r="A171" s="204">
        <v>143</v>
      </c>
      <c r="B171" s="6">
        <f>IF(AND(障害学生情報入力シート!$G171=$B$27,障害学生情報入力シート!$H171=$B$28,OR(障害学生情報入力シート!D171="入学者(新1年生)",障害学生情報入力シート!D171="在籍者")),1,0)</f>
        <v>0</v>
      </c>
      <c r="C171" s="6">
        <f t="shared" si="17"/>
        <v>0</v>
      </c>
      <c r="D171" s="6" t="str">
        <f t="shared" si="18"/>
        <v/>
      </c>
      <c r="E171" s="6">
        <f>IF(AND(障害学生情報入力シート!$G171=$E$27,ISBLANK(障害学生情報入力シート!$H171),OR(障害学生情報入力シート!D171="入学者(新1年生)",障害学生情報入力シート!D171="在籍者")),1,0)</f>
        <v>0</v>
      </c>
      <c r="F171" s="6">
        <f t="shared" si="19"/>
        <v>0</v>
      </c>
      <c r="G171" s="6" t="str">
        <f t="shared" si="20"/>
        <v/>
      </c>
      <c r="H171" s="7">
        <f>IF(障害学生情報入力シート!BD171="",0,IF(AND(障害学生情報入力シート!BC171=1,Q171=1,障害学生情報入力シート!D171&lt;&gt;"",障害学生情報入力シート!D171&lt;&gt;"在籍者"),1,0))</f>
        <v>0</v>
      </c>
      <c r="I171" s="7">
        <f t="shared" si="21"/>
        <v>0</v>
      </c>
      <c r="J171" s="7" t="str">
        <f t="shared" si="22"/>
        <v/>
      </c>
      <c r="K171" s="8">
        <f>IF(VALUE(障害学生情報入力シート!J171)=1,1,0)</f>
        <v>0</v>
      </c>
      <c r="L171" s="8">
        <f>IF(VALUE(障害学生情報入力シート!K171)=1,1,0)</f>
        <v>0</v>
      </c>
      <c r="M171" s="8">
        <f>SUM(障害学生情報入力シート!N171:Q171)+COUNTA(障害学生情報入力シート!R171)</f>
        <v>0</v>
      </c>
      <c r="N171" s="8">
        <f>SUM(障害学生情報入力シート!S171:V171)+COUNTA(障害学生情報入力シート!W171)</f>
        <v>0</v>
      </c>
      <c r="O171" s="8">
        <f>IF(SUM(障害学生情報入力シート!$X171:$BC171)&gt;0,1,0)</f>
        <v>0</v>
      </c>
      <c r="P171" s="8">
        <f>IF(障害学生情報入力シート!D171="入学者(新1年生)",1,0)</f>
        <v>0</v>
      </c>
      <c r="Q171" s="8">
        <f>IF(ISBLANK(障害学生情報入力シート!$G171),0,
IF(AND(障害学生情報入力シート!$G171="視覚障害",OR(障害学生情報入力シート!$H171="盲",障害学生情報入力シート!$H171="弱視",障害学生情報入力シート!$H171="その他の視覚障害")),1,0)+
IF(AND(障害学生情報入力シート!$G171="聴覚障害",OR(障害学生情報入力シート!$H171="聾",障害学生情報入力シート!$H171="難聴",障害学生情報入力シート!$H171="その他の聴覚障害")),1,0)+
IF(AND(障害学生情報入力シート!$G171="肢体不自由",OR(障害学生情報入力シート!$H171="上肢不自由",障害学生情報入力シート!$H171="下肢不自由",障害学生情報入力シート!$H171="上下肢不自由",障害学生情報入力シート!$H171="その他の肢体不自由")),1,0)+
IF(AND(障害学生情報入力シート!$G171="病弱",ISBLANK(障害学生情報入力シート!$H171)),1,0)+
IF(AND(障害学生情報入力シート!$G171="発達障害",OR(障害学生情報入力シート!$H171="自閉スペクトラム症",障害学生情報入力シート!$H171="注意欠如・多動症",障害学生情報入力シート!$H171="限局性学習症",障害学生情報入力シート!$H171="発達障害の重複",障害学生情報入力シート!$H171="その他の発達障害")),1,0)+
IF(AND(障害学生情報入力シート!$G171="精神障害",OR(障害学生情報入力シート!$H171="統合失調症等",障害学生情報入力シート!$H171="気分障害",障害学生情報入力シート!$H171="神経症性障害等",障害学生情報入力シート!$H171="摂食障害・睡眠障害等",障害学生情報入力シート!$H171="精神障害の重複",障害学生情報入力シート!$H171="その他の精神障害")),1,0)+
IF(AND(障害学生情報入力シート!$G171="知的障害",ISBLANK(障害学生情報入力シート!$H171)),1,0)+
IF(AND(障害学生情報入力シート!$G171="重複障害",OR(障害学生情報入力シート!$H171="身体障害の重複",障害学生情報入力シート!$H171="発達障害と精神障害の重複")),1,0)+
IF(AND(障害学生情報入力シート!$G171="その他の障害",ISBLANK(障害学生情報入力シート!$H171)),1,0)
)</f>
        <v>0</v>
      </c>
    </row>
    <row r="172" spans="1:17" x14ac:dyDescent="0.4">
      <c r="A172" s="204">
        <v>144</v>
      </c>
      <c r="B172" s="6">
        <f>IF(AND(障害学生情報入力シート!$G172=$B$27,障害学生情報入力シート!$H172=$B$28,OR(障害学生情報入力シート!D172="入学者(新1年生)",障害学生情報入力シート!D172="在籍者")),1,0)</f>
        <v>0</v>
      </c>
      <c r="C172" s="6">
        <f t="shared" si="17"/>
        <v>0</v>
      </c>
      <c r="D172" s="6" t="str">
        <f t="shared" si="18"/>
        <v/>
      </c>
      <c r="E172" s="6">
        <f>IF(AND(障害学生情報入力シート!$G172=$E$27,ISBLANK(障害学生情報入力シート!$H172),OR(障害学生情報入力シート!D172="入学者(新1年生)",障害学生情報入力シート!D172="在籍者")),1,0)</f>
        <v>0</v>
      </c>
      <c r="F172" s="6">
        <f t="shared" si="19"/>
        <v>0</v>
      </c>
      <c r="G172" s="6" t="str">
        <f t="shared" si="20"/>
        <v/>
      </c>
      <c r="H172" s="7">
        <f>IF(障害学生情報入力シート!BD172="",0,IF(AND(障害学生情報入力シート!BC172=1,Q172=1,障害学生情報入力シート!D172&lt;&gt;"",障害学生情報入力シート!D172&lt;&gt;"在籍者"),1,0))</f>
        <v>0</v>
      </c>
      <c r="I172" s="7">
        <f t="shared" si="21"/>
        <v>0</v>
      </c>
      <c r="J172" s="7" t="str">
        <f t="shared" si="22"/>
        <v/>
      </c>
      <c r="K172" s="8">
        <f>IF(VALUE(障害学生情報入力シート!J172)=1,1,0)</f>
        <v>0</v>
      </c>
      <c r="L172" s="8">
        <f>IF(VALUE(障害学生情報入力シート!K172)=1,1,0)</f>
        <v>0</v>
      </c>
      <c r="M172" s="8">
        <f>SUM(障害学生情報入力シート!N172:Q172)+COUNTA(障害学生情報入力シート!R172)</f>
        <v>0</v>
      </c>
      <c r="N172" s="8">
        <f>SUM(障害学生情報入力シート!S172:V172)+COUNTA(障害学生情報入力シート!W172)</f>
        <v>0</v>
      </c>
      <c r="O172" s="8">
        <f>IF(SUM(障害学生情報入力シート!$X172:$BC172)&gt;0,1,0)</f>
        <v>0</v>
      </c>
      <c r="P172" s="8">
        <f>IF(障害学生情報入力シート!D172="入学者(新1年生)",1,0)</f>
        <v>0</v>
      </c>
      <c r="Q172" s="8">
        <f>IF(ISBLANK(障害学生情報入力シート!$G172),0,
IF(AND(障害学生情報入力シート!$G172="視覚障害",OR(障害学生情報入力シート!$H172="盲",障害学生情報入力シート!$H172="弱視",障害学生情報入力シート!$H172="その他の視覚障害")),1,0)+
IF(AND(障害学生情報入力シート!$G172="聴覚障害",OR(障害学生情報入力シート!$H172="聾",障害学生情報入力シート!$H172="難聴",障害学生情報入力シート!$H172="その他の聴覚障害")),1,0)+
IF(AND(障害学生情報入力シート!$G172="肢体不自由",OR(障害学生情報入力シート!$H172="上肢不自由",障害学生情報入力シート!$H172="下肢不自由",障害学生情報入力シート!$H172="上下肢不自由",障害学生情報入力シート!$H172="その他の肢体不自由")),1,0)+
IF(AND(障害学生情報入力シート!$G172="病弱",ISBLANK(障害学生情報入力シート!$H172)),1,0)+
IF(AND(障害学生情報入力シート!$G172="発達障害",OR(障害学生情報入力シート!$H172="自閉スペクトラム症",障害学生情報入力シート!$H172="注意欠如・多動症",障害学生情報入力シート!$H172="限局性学習症",障害学生情報入力シート!$H172="発達障害の重複",障害学生情報入力シート!$H172="その他の発達障害")),1,0)+
IF(AND(障害学生情報入力シート!$G172="精神障害",OR(障害学生情報入力シート!$H172="統合失調症等",障害学生情報入力シート!$H172="気分障害",障害学生情報入力シート!$H172="神経症性障害等",障害学生情報入力シート!$H172="摂食障害・睡眠障害等",障害学生情報入力シート!$H172="精神障害の重複",障害学生情報入力シート!$H172="その他の精神障害")),1,0)+
IF(AND(障害学生情報入力シート!$G172="知的障害",ISBLANK(障害学生情報入力シート!$H172)),1,0)+
IF(AND(障害学生情報入力シート!$G172="重複障害",OR(障害学生情報入力シート!$H172="身体障害の重複",障害学生情報入力シート!$H172="発達障害と精神障害の重複")),1,0)+
IF(AND(障害学生情報入力シート!$G172="その他の障害",ISBLANK(障害学生情報入力シート!$H172)),1,0)
)</f>
        <v>0</v>
      </c>
    </row>
    <row r="173" spans="1:17" x14ac:dyDescent="0.4">
      <c r="A173" s="204">
        <v>145</v>
      </c>
      <c r="B173" s="6">
        <f>IF(AND(障害学生情報入力シート!$G173=$B$27,障害学生情報入力シート!$H173=$B$28,OR(障害学生情報入力シート!D173="入学者(新1年生)",障害学生情報入力シート!D173="在籍者")),1,0)</f>
        <v>0</v>
      </c>
      <c r="C173" s="6">
        <f t="shared" si="17"/>
        <v>0</v>
      </c>
      <c r="D173" s="6" t="str">
        <f t="shared" si="18"/>
        <v/>
      </c>
      <c r="E173" s="6">
        <f>IF(AND(障害学生情報入力シート!$G173=$E$27,ISBLANK(障害学生情報入力シート!$H173),OR(障害学生情報入力シート!D173="入学者(新1年生)",障害学生情報入力シート!D173="在籍者")),1,0)</f>
        <v>0</v>
      </c>
      <c r="F173" s="6">
        <f t="shared" si="19"/>
        <v>0</v>
      </c>
      <c r="G173" s="6" t="str">
        <f t="shared" si="20"/>
        <v/>
      </c>
      <c r="H173" s="7">
        <f>IF(障害学生情報入力シート!BD173="",0,IF(AND(障害学生情報入力シート!BC173=1,Q173=1,障害学生情報入力シート!D173&lt;&gt;"",障害学生情報入力シート!D173&lt;&gt;"在籍者"),1,0))</f>
        <v>0</v>
      </c>
      <c r="I173" s="7">
        <f t="shared" si="21"/>
        <v>0</v>
      </c>
      <c r="J173" s="7" t="str">
        <f t="shared" si="22"/>
        <v/>
      </c>
      <c r="K173" s="8">
        <f>IF(VALUE(障害学生情報入力シート!J173)=1,1,0)</f>
        <v>0</v>
      </c>
      <c r="L173" s="8">
        <f>IF(VALUE(障害学生情報入力シート!K173)=1,1,0)</f>
        <v>0</v>
      </c>
      <c r="M173" s="8">
        <f>SUM(障害学生情報入力シート!N173:Q173)+COUNTA(障害学生情報入力シート!R173)</f>
        <v>0</v>
      </c>
      <c r="N173" s="8">
        <f>SUM(障害学生情報入力シート!S173:V173)+COUNTA(障害学生情報入力シート!W173)</f>
        <v>0</v>
      </c>
      <c r="O173" s="8">
        <f>IF(SUM(障害学生情報入力シート!$X173:$BC173)&gt;0,1,0)</f>
        <v>0</v>
      </c>
      <c r="P173" s="8">
        <f>IF(障害学生情報入力シート!D173="入学者(新1年生)",1,0)</f>
        <v>0</v>
      </c>
      <c r="Q173" s="8">
        <f>IF(ISBLANK(障害学生情報入力シート!$G173),0,
IF(AND(障害学生情報入力シート!$G173="視覚障害",OR(障害学生情報入力シート!$H173="盲",障害学生情報入力シート!$H173="弱視",障害学生情報入力シート!$H173="その他の視覚障害")),1,0)+
IF(AND(障害学生情報入力シート!$G173="聴覚障害",OR(障害学生情報入力シート!$H173="聾",障害学生情報入力シート!$H173="難聴",障害学生情報入力シート!$H173="その他の聴覚障害")),1,0)+
IF(AND(障害学生情報入力シート!$G173="肢体不自由",OR(障害学生情報入力シート!$H173="上肢不自由",障害学生情報入力シート!$H173="下肢不自由",障害学生情報入力シート!$H173="上下肢不自由",障害学生情報入力シート!$H173="その他の肢体不自由")),1,0)+
IF(AND(障害学生情報入力シート!$G173="病弱",ISBLANK(障害学生情報入力シート!$H173)),1,0)+
IF(AND(障害学生情報入力シート!$G173="発達障害",OR(障害学生情報入力シート!$H173="自閉スペクトラム症",障害学生情報入力シート!$H173="注意欠如・多動症",障害学生情報入力シート!$H173="限局性学習症",障害学生情報入力シート!$H173="発達障害の重複",障害学生情報入力シート!$H173="その他の発達障害")),1,0)+
IF(AND(障害学生情報入力シート!$G173="精神障害",OR(障害学生情報入力シート!$H173="統合失調症等",障害学生情報入力シート!$H173="気分障害",障害学生情報入力シート!$H173="神経症性障害等",障害学生情報入力シート!$H173="摂食障害・睡眠障害等",障害学生情報入力シート!$H173="精神障害の重複",障害学生情報入力シート!$H173="その他の精神障害")),1,0)+
IF(AND(障害学生情報入力シート!$G173="知的障害",ISBLANK(障害学生情報入力シート!$H173)),1,0)+
IF(AND(障害学生情報入力シート!$G173="重複障害",OR(障害学生情報入力シート!$H173="身体障害の重複",障害学生情報入力シート!$H173="発達障害と精神障害の重複")),1,0)+
IF(AND(障害学生情報入力シート!$G173="その他の障害",ISBLANK(障害学生情報入力シート!$H173)),1,0)
)</f>
        <v>0</v>
      </c>
    </row>
    <row r="174" spans="1:17" x14ac:dyDescent="0.4">
      <c r="A174" s="204">
        <v>146</v>
      </c>
      <c r="B174" s="6">
        <f>IF(AND(障害学生情報入力シート!$G174=$B$27,障害学生情報入力シート!$H174=$B$28,OR(障害学生情報入力シート!D174="入学者(新1年生)",障害学生情報入力シート!D174="在籍者")),1,0)</f>
        <v>0</v>
      </c>
      <c r="C174" s="6">
        <f t="shared" si="17"/>
        <v>0</v>
      </c>
      <c r="D174" s="6" t="str">
        <f t="shared" si="18"/>
        <v/>
      </c>
      <c r="E174" s="6">
        <f>IF(AND(障害学生情報入力シート!$G174=$E$27,ISBLANK(障害学生情報入力シート!$H174),OR(障害学生情報入力シート!D174="入学者(新1年生)",障害学生情報入力シート!D174="在籍者")),1,0)</f>
        <v>0</v>
      </c>
      <c r="F174" s="6">
        <f t="shared" si="19"/>
        <v>0</v>
      </c>
      <c r="G174" s="6" t="str">
        <f t="shared" si="20"/>
        <v/>
      </c>
      <c r="H174" s="7">
        <f>IF(障害学生情報入力シート!BD174="",0,IF(AND(障害学生情報入力シート!BC174=1,Q174=1,障害学生情報入力シート!D174&lt;&gt;"",障害学生情報入力シート!D174&lt;&gt;"在籍者"),1,0))</f>
        <v>0</v>
      </c>
      <c r="I174" s="7">
        <f t="shared" si="21"/>
        <v>0</v>
      </c>
      <c r="J174" s="7" t="str">
        <f t="shared" si="22"/>
        <v/>
      </c>
      <c r="K174" s="8">
        <f>IF(VALUE(障害学生情報入力シート!J174)=1,1,0)</f>
        <v>0</v>
      </c>
      <c r="L174" s="8">
        <f>IF(VALUE(障害学生情報入力シート!K174)=1,1,0)</f>
        <v>0</v>
      </c>
      <c r="M174" s="8">
        <f>SUM(障害学生情報入力シート!N174:Q174)+COUNTA(障害学生情報入力シート!R174)</f>
        <v>0</v>
      </c>
      <c r="N174" s="8">
        <f>SUM(障害学生情報入力シート!S174:V174)+COUNTA(障害学生情報入力シート!W174)</f>
        <v>0</v>
      </c>
      <c r="O174" s="8">
        <f>IF(SUM(障害学生情報入力シート!$X174:$BC174)&gt;0,1,0)</f>
        <v>0</v>
      </c>
      <c r="P174" s="8">
        <f>IF(障害学生情報入力シート!D174="入学者(新1年生)",1,0)</f>
        <v>0</v>
      </c>
      <c r="Q174" s="8">
        <f>IF(ISBLANK(障害学生情報入力シート!$G174),0,
IF(AND(障害学生情報入力シート!$G174="視覚障害",OR(障害学生情報入力シート!$H174="盲",障害学生情報入力シート!$H174="弱視",障害学生情報入力シート!$H174="その他の視覚障害")),1,0)+
IF(AND(障害学生情報入力シート!$G174="聴覚障害",OR(障害学生情報入力シート!$H174="聾",障害学生情報入力シート!$H174="難聴",障害学生情報入力シート!$H174="その他の聴覚障害")),1,0)+
IF(AND(障害学生情報入力シート!$G174="肢体不自由",OR(障害学生情報入力シート!$H174="上肢不自由",障害学生情報入力シート!$H174="下肢不自由",障害学生情報入力シート!$H174="上下肢不自由",障害学生情報入力シート!$H174="その他の肢体不自由")),1,0)+
IF(AND(障害学生情報入力シート!$G174="病弱",ISBLANK(障害学生情報入力シート!$H174)),1,0)+
IF(AND(障害学生情報入力シート!$G174="発達障害",OR(障害学生情報入力シート!$H174="自閉スペクトラム症",障害学生情報入力シート!$H174="注意欠如・多動症",障害学生情報入力シート!$H174="限局性学習症",障害学生情報入力シート!$H174="発達障害の重複",障害学生情報入力シート!$H174="その他の発達障害")),1,0)+
IF(AND(障害学生情報入力シート!$G174="精神障害",OR(障害学生情報入力シート!$H174="統合失調症等",障害学生情報入力シート!$H174="気分障害",障害学生情報入力シート!$H174="神経症性障害等",障害学生情報入力シート!$H174="摂食障害・睡眠障害等",障害学生情報入力シート!$H174="精神障害の重複",障害学生情報入力シート!$H174="その他の精神障害")),1,0)+
IF(AND(障害学生情報入力シート!$G174="知的障害",ISBLANK(障害学生情報入力シート!$H174)),1,0)+
IF(AND(障害学生情報入力シート!$G174="重複障害",OR(障害学生情報入力シート!$H174="身体障害の重複",障害学生情報入力シート!$H174="発達障害と精神障害の重複")),1,0)+
IF(AND(障害学生情報入力シート!$G174="その他の障害",ISBLANK(障害学生情報入力シート!$H174)),1,0)
)</f>
        <v>0</v>
      </c>
    </row>
    <row r="175" spans="1:17" x14ac:dyDescent="0.4">
      <c r="A175" s="204">
        <v>147</v>
      </c>
      <c r="B175" s="6">
        <f>IF(AND(障害学生情報入力シート!$G175=$B$27,障害学生情報入力シート!$H175=$B$28,OR(障害学生情報入力シート!D175="入学者(新1年生)",障害学生情報入力シート!D175="在籍者")),1,0)</f>
        <v>0</v>
      </c>
      <c r="C175" s="6">
        <f t="shared" si="17"/>
        <v>0</v>
      </c>
      <c r="D175" s="6" t="str">
        <f t="shared" si="18"/>
        <v/>
      </c>
      <c r="E175" s="6">
        <f>IF(AND(障害学生情報入力シート!$G175=$E$27,ISBLANK(障害学生情報入力シート!$H175),OR(障害学生情報入力シート!D175="入学者(新1年生)",障害学生情報入力シート!D175="在籍者")),1,0)</f>
        <v>0</v>
      </c>
      <c r="F175" s="6">
        <f t="shared" si="19"/>
        <v>0</v>
      </c>
      <c r="G175" s="6" t="str">
        <f t="shared" si="20"/>
        <v/>
      </c>
      <c r="H175" s="7">
        <f>IF(障害学生情報入力シート!BD175="",0,IF(AND(障害学生情報入力シート!BC175=1,Q175=1,障害学生情報入力シート!D175&lt;&gt;"",障害学生情報入力シート!D175&lt;&gt;"在籍者"),1,0))</f>
        <v>0</v>
      </c>
      <c r="I175" s="7">
        <f t="shared" si="21"/>
        <v>0</v>
      </c>
      <c r="J175" s="7" t="str">
        <f t="shared" si="22"/>
        <v/>
      </c>
      <c r="K175" s="8">
        <f>IF(VALUE(障害学生情報入力シート!J175)=1,1,0)</f>
        <v>0</v>
      </c>
      <c r="L175" s="8">
        <f>IF(VALUE(障害学生情報入力シート!K175)=1,1,0)</f>
        <v>0</v>
      </c>
      <c r="M175" s="8">
        <f>SUM(障害学生情報入力シート!N175:Q175)+COUNTA(障害学生情報入力シート!R175)</f>
        <v>0</v>
      </c>
      <c r="N175" s="8">
        <f>SUM(障害学生情報入力シート!S175:V175)+COUNTA(障害学生情報入力シート!W175)</f>
        <v>0</v>
      </c>
      <c r="O175" s="8">
        <f>IF(SUM(障害学生情報入力シート!$X175:$BC175)&gt;0,1,0)</f>
        <v>0</v>
      </c>
      <c r="P175" s="8">
        <f>IF(障害学生情報入力シート!D175="入学者(新1年生)",1,0)</f>
        <v>0</v>
      </c>
      <c r="Q175" s="8">
        <f>IF(ISBLANK(障害学生情報入力シート!$G175),0,
IF(AND(障害学生情報入力シート!$G175="視覚障害",OR(障害学生情報入力シート!$H175="盲",障害学生情報入力シート!$H175="弱視",障害学生情報入力シート!$H175="その他の視覚障害")),1,0)+
IF(AND(障害学生情報入力シート!$G175="聴覚障害",OR(障害学生情報入力シート!$H175="聾",障害学生情報入力シート!$H175="難聴",障害学生情報入力シート!$H175="その他の聴覚障害")),1,0)+
IF(AND(障害学生情報入力シート!$G175="肢体不自由",OR(障害学生情報入力シート!$H175="上肢不自由",障害学生情報入力シート!$H175="下肢不自由",障害学生情報入力シート!$H175="上下肢不自由",障害学生情報入力シート!$H175="その他の肢体不自由")),1,0)+
IF(AND(障害学生情報入力シート!$G175="病弱",ISBLANK(障害学生情報入力シート!$H175)),1,0)+
IF(AND(障害学生情報入力シート!$G175="発達障害",OR(障害学生情報入力シート!$H175="自閉スペクトラム症",障害学生情報入力シート!$H175="注意欠如・多動症",障害学生情報入力シート!$H175="限局性学習症",障害学生情報入力シート!$H175="発達障害の重複",障害学生情報入力シート!$H175="その他の発達障害")),1,0)+
IF(AND(障害学生情報入力シート!$G175="精神障害",OR(障害学生情報入力シート!$H175="統合失調症等",障害学生情報入力シート!$H175="気分障害",障害学生情報入力シート!$H175="神経症性障害等",障害学生情報入力シート!$H175="摂食障害・睡眠障害等",障害学生情報入力シート!$H175="精神障害の重複",障害学生情報入力シート!$H175="その他の精神障害")),1,0)+
IF(AND(障害学生情報入力シート!$G175="知的障害",ISBLANK(障害学生情報入力シート!$H175)),1,0)+
IF(AND(障害学生情報入力シート!$G175="重複障害",OR(障害学生情報入力シート!$H175="身体障害の重複",障害学生情報入力シート!$H175="発達障害と精神障害の重複")),1,0)+
IF(AND(障害学生情報入力シート!$G175="その他の障害",ISBLANK(障害学生情報入力シート!$H175)),1,0)
)</f>
        <v>0</v>
      </c>
    </row>
    <row r="176" spans="1:17" x14ac:dyDescent="0.4">
      <c r="A176" s="204">
        <v>148</v>
      </c>
      <c r="B176" s="6">
        <f>IF(AND(障害学生情報入力シート!$G176=$B$27,障害学生情報入力シート!$H176=$B$28,OR(障害学生情報入力シート!D176="入学者(新1年生)",障害学生情報入力シート!D176="在籍者")),1,0)</f>
        <v>0</v>
      </c>
      <c r="C176" s="6">
        <f t="shared" si="17"/>
        <v>0</v>
      </c>
      <c r="D176" s="6" t="str">
        <f t="shared" si="18"/>
        <v/>
      </c>
      <c r="E176" s="6">
        <f>IF(AND(障害学生情報入力シート!$G176=$E$27,ISBLANK(障害学生情報入力シート!$H176),OR(障害学生情報入力シート!D176="入学者(新1年生)",障害学生情報入力シート!D176="在籍者")),1,0)</f>
        <v>0</v>
      </c>
      <c r="F176" s="6">
        <f t="shared" si="19"/>
        <v>0</v>
      </c>
      <c r="G176" s="6" t="str">
        <f t="shared" si="20"/>
        <v/>
      </c>
      <c r="H176" s="7">
        <f>IF(障害学生情報入力シート!BD176="",0,IF(AND(障害学生情報入力シート!BC176=1,Q176=1,障害学生情報入力シート!D176&lt;&gt;"",障害学生情報入力シート!D176&lt;&gt;"在籍者"),1,0))</f>
        <v>0</v>
      </c>
      <c r="I176" s="7">
        <f t="shared" si="21"/>
        <v>0</v>
      </c>
      <c r="J176" s="7" t="str">
        <f t="shared" si="22"/>
        <v/>
      </c>
      <c r="K176" s="8">
        <f>IF(VALUE(障害学生情報入力シート!J176)=1,1,0)</f>
        <v>0</v>
      </c>
      <c r="L176" s="8">
        <f>IF(VALUE(障害学生情報入力シート!K176)=1,1,0)</f>
        <v>0</v>
      </c>
      <c r="M176" s="8">
        <f>SUM(障害学生情報入力シート!N176:Q176)+COUNTA(障害学生情報入力シート!R176)</f>
        <v>0</v>
      </c>
      <c r="N176" s="8">
        <f>SUM(障害学生情報入力シート!S176:V176)+COUNTA(障害学生情報入力シート!W176)</f>
        <v>0</v>
      </c>
      <c r="O176" s="8">
        <f>IF(SUM(障害学生情報入力シート!$X176:$BC176)&gt;0,1,0)</f>
        <v>0</v>
      </c>
      <c r="P176" s="8">
        <f>IF(障害学生情報入力シート!D176="入学者(新1年生)",1,0)</f>
        <v>0</v>
      </c>
      <c r="Q176" s="8">
        <f>IF(ISBLANK(障害学生情報入力シート!$G176),0,
IF(AND(障害学生情報入力シート!$G176="視覚障害",OR(障害学生情報入力シート!$H176="盲",障害学生情報入力シート!$H176="弱視",障害学生情報入力シート!$H176="その他の視覚障害")),1,0)+
IF(AND(障害学生情報入力シート!$G176="聴覚障害",OR(障害学生情報入力シート!$H176="聾",障害学生情報入力シート!$H176="難聴",障害学生情報入力シート!$H176="その他の聴覚障害")),1,0)+
IF(AND(障害学生情報入力シート!$G176="肢体不自由",OR(障害学生情報入力シート!$H176="上肢不自由",障害学生情報入力シート!$H176="下肢不自由",障害学生情報入力シート!$H176="上下肢不自由",障害学生情報入力シート!$H176="その他の肢体不自由")),1,0)+
IF(AND(障害学生情報入力シート!$G176="病弱",ISBLANK(障害学生情報入力シート!$H176)),1,0)+
IF(AND(障害学生情報入力シート!$G176="発達障害",OR(障害学生情報入力シート!$H176="自閉スペクトラム症",障害学生情報入力シート!$H176="注意欠如・多動症",障害学生情報入力シート!$H176="限局性学習症",障害学生情報入力シート!$H176="発達障害の重複",障害学生情報入力シート!$H176="その他の発達障害")),1,0)+
IF(AND(障害学生情報入力シート!$G176="精神障害",OR(障害学生情報入力シート!$H176="統合失調症等",障害学生情報入力シート!$H176="気分障害",障害学生情報入力シート!$H176="神経症性障害等",障害学生情報入力シート!$H176="摂食障害・睡眠障害等",障害学生情報入力シート!$H176="精神障害の重複",障害学生情報入力シート!$H176="その他の精神障害")),1,0)+
IF(AND(障害学生情報入力シート!$G176="知的障害",ISBLANK(障害学生情報入力シート!$H176)),1,0)+
IF(AND(障害学生情報入力シート!$G176="重複障害",OR(障害学生情報入力シート!$H176="身体障害の重複",障害学生情報入力シート!$H176="発達障害と精神障害の重複")),1,0)+
IF(AND(障害学生情報入力シート!$G176="その他の障害",ISBLANK(障害学生情報入力シート!$H176)),1,0)
)</f>
        <v>0</v>
      </c>
    </row>
    <row r="177" spans="1:17" x14ac:dyDescent="0.4">
      <c r="A177" s="204">
        <v>149</v>
      </c>
      <c r="B177" s="6">
        <f>IF(AND(障害学生情報入力シート!$G177=$B$27,障害学生情報入力シート!$H177=$B$28,OR(障害学生情報入力シート!D177="入学者(新1年生)",障害学生情報入力シート!D177="在籍者")),1,0)</f>
        <v>0</v>
      </c>
      <c r="C177" s="6">
        <f t="shared" si="17"/>
        <v>0</v>
      </c>
      <c r="D177" s="6" t="str">
        <f t="shared" si="18"/>
        <v/>
      </c>
      <c r="E177" s="6">
        <f>IF(AND(障害学生情報入力シート!$G177=$E$27,ISBLANK(障害学生情報入力シート!$H177),OR(障害学生情報入力シート!D177="入学者(新1年生)",障害学生情報入力シート!D177="在籍者")),1,0)</f>
        <v>0</v>
      </c>
      <c r="F177" s="6">
        <f t="shared" si="19"/>
        <v>0</v>
      </c>
      <c r="G177" s="6" t="str">
        <f t="shared" si="20"/>
        <v/>
      </c>
      <c r="H177" s="7">
        <f>IF(障害学生情報入力シート!BD177="",0,IF(AND(障害学生情報入力シート!BC177=1,Q177=1,障害学生情報入力シート!D177&lt;&gt;"",障害学生情報入力シート!D177&lt;&gt;"在籍者"),1,0))</f>
        <v>0</v>
      </c>
      <c r="I177" s="7">
        <f t="shared" si="21"/>
        <v>0</v>
      </c>
      <c r="J177" s="7" t="str">
        <f t="shared" si="22"/>
        <v/>
      </c>
      <c r="K177" s="8">
        <f>IF(VALUE(障害学生情報入力シート!J177)=1,1,0)</f>
        <v>0</v>
      </c>
      <c r="L177" s="8">
        <f>IF(VALUE(障害学生情報入力シート!K177)=1,1,0)</f>
        <v>0</v>
      </c>
      <c r="M177" s="8">
        <f>SUM(障害学生情報入力シート!N177:Q177)+COUNTA(障害学生情報入力シート!R177)</f>
        <v>0</v>
      </c>
      <c r="N177" s="8">
        <f>SUM(障害学生情報入力シート!S177:V177)+COUNTA(障害学生情報入力シート!W177)</f>
        <v>0</v>
      </c>
      <c r="O177" s="8">
        <f>IF(SUM(障害学生情報入力シート!$X177:$BC177)&gt;0,1,0)</f>
        <v>0</v>
      </c>
      <c r="P177" s="8">
        <f>IF(障害学生情報入力シート!D177="入学者(新1年生)",1,0)</f>
        <v>0</v>
      </c>
      <c r="Q177" s="8">
        <f>IF(ISBLANK(障害学生情報入力シート!$G177),0,
IF(AND(障害学生情報入力シート!$G177="視覚障害",OR(障害学生情報入力シート!$H177="盲",障害学生情報入力シート!$H177="弱視",障害学生情報入力シート!$H177="その他の視覚障害")),1,0)+
IF(AND(障害学生情報入力シート!$G177="聴覚障害",OR(障害学生情報入力シート!$H177="聾",障害学生情報入力シート!$H177="難聴",障害学生情報入力シート!$H177="その他の聴覚障害")),1,0)+
IF(AND(障害学生情報入力シート!$G177="肢体不自由",OR(障害学生情報入力シート!$H177="上肢不自由",障害学生情報入力シート!$H177="下肢不自由",障害学生情報入力シート!$H177="上下肢不自由",障害学生情報入力シート!$H177="その他の肢体不自由")),1,0)+
IF(AND(障害学生情報入力シート!$G177="病弱",ISBLANK(障害学生情報入力シート!$H177)),1,0)+
IF(AND(障害学生情報入力シート!$G177="発達障害",OR(障害学生情報入力シート!$H177="自閉スペクトラム症",障害学生情報入力シート!$H177="注意欠如・多動症",障害学生情報入力シート!$H177="限局性学習症",障害学生情報入力シート!$H177="発達障害の重複",障害学生情報入力シート!$H177="その他の発達障害")),1,0)+
IF(AND(障害学生情報入力シート!$G177="精神障害",OR(障害学生情報入力シート!$H177="統合失調症等",障害学生情報入力シート!$H177="気分障害",障害学生情報入力シート!$H177="神経症性障害等",障害学生情報入力シート!$H177="摂食障害・睡眠障害等",障害学生情報入力シート!$H177="精神障害の重複",障害学生情報入力シート!$H177="その他の精神障害")),1,0)+
IF(AND(障害学生情報入力シート!$G177="知的障害",ISBLANK(障害学生情報入力シート!$H177)),1,0)+
IF(AND(障害学生情報入力シート!$G177="重複障害",OR(障害学生情報入力シート!$H177="身体障害の重複",障害学生情報入力シート!$H177="発達障害と精神障害の重複")),1,0)+
IF(AND(障害学生情報入力シート!$G177="その他の障害",ISBLANK(障害学生情報入力シート!$H177)),1,0)
)</f>
        <v>0</v>
      </c>
    </row>
    <row r="178" spans="1:17" x14ac:dyDescent="0.4">
      <c r="A178" s="204">
        <v>150</v>
      </c>
      <c r="B178" s="6">
        <f>IF(AND(障害学生情報入力シート!$G178=$B$27,障害学生情報入力シート!$H178=$B$28,OR(障害学生情報入力シート!D178="入学者(新1年生)",障害学生情報入力シート!D178="在籍者")),1,0)</f>
        <v>0</v>
      </c>
      <c r="C178" s="6">
        <f t="shared" si="17"/>
        <v>0</v>
      </c>
      <c r="D178" s="6" t="str">
        <f t="shared" si="18"/>
        <v/>
      </c>
      <c r="E178" s="6">
        <f>IF(AND(障害学生情報入力シート!$G178=$E$27,ISBLANK(障害学生情報入力シート!$H178),OR(障害学生情報入力シート!D178="入学者(新1年生)",障害学生情報入力シート!D178="在籍者")),1,0)</f>
        <v>0</v>
      </c>
      <c r="F178" s="6">
        <f t="shared" si="19"/>
        <v>0</v>
      </c>
      <c r="G178" s="6" t="str">
        <f t="shared" si="20"/>
        <v/>
      </c>
      <c r="H178" s="7">
        <f>IF(障害学生情報入力シート!BD178="",0,IF(AND(障害学生情報入力シート!BC178=1,Q178=1,障害学生情報入力シート!D178&lt;&gt;"",障害学生情報入力シート!D178&lt;&gt;"在籍者"),1,0))</f>
        <v>0</v>
      </c>
      <c r="I178" s="7">
        <f t="shared" si="21"/>
        <v>0</v>
      </c>
      <c r="J178" s="7" t="str">
        <f t="shared" si="22"/>
        <v/>
      </c>
      <c r="K178" s="8">
        <f>IF(VALUE(障害学生情報入力シート!J178)=1,1,0)</f>
        <v>0</v>
      </c>
      <c r="L178" s="8">
        <f>IF(VALUE(障害学生情報入力シート!K178)=1,1,0)</f>
        <v>0</v>
      </c>
      <c r="M178" s="8">
        <f>SUM(障害学生情報入力シート!N178:Q178)+COUNTA(障害学生情報入力シート!R178)</f>
        <v>0</v>
      </c>
      <c r="N178" s="8">
        <f>SUM(障害学生情報入力シート!S178:V178)+COUNTA(障害学生情報入力シート!W178)</f>
        <v>0</v>
      </c>
      <c r="O178" s="8">
        <f>IF(SUM(障害学生情報入力シート!$X178:$BC178)&gt;0,1,0)</f>
        <v>0</v>
      </c>
      <c r="P178" s="8">
        <f>IF(障害学生情報入力シート!D178="入学者(新1年生)",1,0)</f>
        <v>0</v>
      </c>
      <c r="Q178" s="8">
        <f>IF(ISBLANK(障害学生情報入力シート!$G178),0,
IF(AND(障害学生情報入力シート!$G178="視覚障害",OR(障害学生情報入力シート!$H178="盲",障害学生情報入力シート!$H178="弱視",障害学生情報入力シート!$H178="その他の視覚障害")),1,0)+
IF(AND(障害学生情報入力シート!$G178="聴覚障害",OR(障害学生情報入力シート!$H178="聾",障害学生情報入力シート!$H178="難聴",障害学生情報入力シート!$H178="その他の聴覚障害")),1,0)+
IF(AND(障害学生情報入力シート!$G178="肢体不自由",OR(障害学生情報入力シート!$H178="上肢不自由",障害学生情報入力シート!$H178="下肢不自由",障害学生情報入力シート!$H178="上下肢不自由",障害学生情報入力シート!$H178="その他の肢体不自由")),1,0)+
IF(AND(障害学生情報入力シート!$G178="病弱",ISBLANK(障害学生情報入力シート!$H178)),1,0)+
IF(AND(障害学生情報入力シート!$G178="発達障害",OR(障害学生情報入力シート!$H178="自閉スペクトラム症",障害学生情報入力シート!$H178="注意欠如・多動症",障害学生情報入力シート!$H178="限局性学習症",障害学生情報入力シート!$H178="発達障害の重複",障害学生情報入力シート!$H178="その他の発達障害")),1,0)+
IF(AND(障害学生情報入力シート!$G178="精神障害",OR(障害学生情報入力シート!$H178="統合失調症等",障害学生情報入力シート!$H178="気分障害",障害学生情報入力シート!$H178="神経症性障害等",障害学生情報入力シート!$H178="摂食障害・睡眠障害等",障害学生情報入力シート!$H178="精神障害の重複",障害学生情報入力シート!$H178="その他の精神障害")),1,0)+
IF(AND(障害学生情報入力シート!$G178="知的障害",ISBLANK(障害学生情報入力シート!$H178)),1,0)+
IF(AND(障害学生情報入力シート!$G178="重複障害",OR(障害学生情報入力シート!$H178="身体障害の重複",障害学生情報入力シート!$H178="発達障害と精神障害の重複")),1,0)+
IF(AND(障害学生情報入力シート!$G178="その他の障害",ISBLANK(障害学生情報入力シート!$H178)),1,0)
)</f>
        <v>0</v>
      </c>
    </row>
    <row r="179" spans="1:17" x14ac:dyDescent="0.4">
      <c r="A179" s="204">
        <v>151</v>
      </c>
      <c r="B179" s="6">
        <f>IF(AND(障害学生情報入力シート!$G179=$B$27,障害学生情報入力シート!$H179=$B$28,OR(障害学生情報入力シート!D179="入学者(新1年生)",障害学生情報入力シート!D179="在籍者")),1,0)</f>
        <v>0</v>
      </c>
      <c r="C179" s="6">
        <f t="shared" si="17"/>
        <v>0</v>
      </c>
      <c r="D179" s="6" t="str">
        <f t="shared" si="18"/>
        <v/>
      </c>
      <c r="E179" s="6">
        <f>IF(AND(障害学生情報入力シート!$G179=$E$27,ISBLANK(障害学生情報入力シート!$H179),OR(障害学生情報入力シート!D179="入学者(新1年生)",障害学生情報入力シート!D179="在籍者")),1,0)</f>
        <v>0</v>
      </c>
      <c r="F179" s="6">
        <f t="shared" si="19"/>
        <v>0</v>
      </c>
      <c r="G179" s="6" t="str">
        <f t="shared" si="20"/>
        <v/>
      </c>
      <c r="H179" s="7">
        <f>IF(障害学生情報入力シート!BD179="",0,IF(AND(障害学生情報入力シート!BC179=1,Q179=1,障害学生情報入力シート!D179&lt;&gt;"",障害学生情報入力シート!D179&lt;&gt;"在籍者"),1,0))</f>
        <v>0</v>
      </c>
      <c r="I179" s="7">
        <f t="shared" si="21"/>
        <v>0</v>
      </c>
      <c r="J179" s="7" t="str">
        <f t="shared" si="22"/>
        <v/>
      </c>
      <c r="K179" s="8">
        <f>IF(VALUE(障害学生情報入力シート!J179)=1,1,0)</f>
        <v>0</v>
      </c>
      <c r="L179" s="8">
        <f>IF(VALUE(障害学生情報入力シート!K179)=1,1,0)</f>
        <v>0</v>
      </c>
      <c r="M179" s="8">
        <f>SUM(障害学生情報入力シート!N179:Q179)+COUNTA(障害学生情報入力シート!R179)</f>
        <v>0</v>
      </c>
      <c r="N179" s="8">
        <f>SUM(障害学生情報入力シート!S179:V179)+COUNTA(障害学生情報入力シート!W179)</f>
        <v>0</v>
      </c>
      <c r="O179" s="8">
        <f>IF(SUM(障害学生情報入力シート!$X179:$BC179)&gt;0,1,0)</f>
        <v>0</v>
      </c>
      <c r="P179" s="8">
        <f>IF(障害学生情報入力シート!D179="入学者(新1年生)",1,0)</f>
        <v>0</v>
      </c>
      <c r="Q179" s="8">
        <f>IF(ISBLANK(障害学生情報入力シート!$G179),0,
IF(AND(障害学生情報入力シート!$G179="視覚障害",OR(障害学生情報入力シート!$H179="盲",障害学生情報入力シート!$H179="弱視",障害学生情報入力シート!$H179="その他の視覚障害")),1,0)+
IF(AND(障害学生情報入力シート!$G179="聴覚障害",OR(障害学生情報入力シート!$H179="聾",障害学生情報入力シート!$H179="難聴",障害学生情報入力シート!$H179="その他の聴覚障害")),1,0)+
IF(AND(障害学生情報入力シート!$G179="肢体不自由",OR(障害学生情報入力シート!$H179="上肢不自由",障害学生情報入力シート!$H179="下肢不自由",障害学生情報入力シート!$H179="上下肢不自由",障害学生情報入力シート!$H179="その他の肢体不自由")),1,0)+
IF(AND(障害学生情報入力シート!$G179="病弱",ISBLANK(障害学生情報入力シート!$H179)),1,0)+
IF(AND(障害学生情報入力シート!$G179="発達障害",OR(障害学生情報入力シート!$H179="自閉スペクトラム症",障害学生情報入力シート!$H179="注意欠如・多動症",障害学生情報入力シート!$H179="限局性学習症",障害学生情報入力シート!$H179="発達障害の重複",障害学生情報入力シート!$H179="その他の発達障害")),1,0)+
IF(AND(障害学生情報入力シート!$G179="精神障害",OR(障害学生情報入力シート!$H179="統合失調症等",障害学生情報入力シート!$H179="気分障害",障害学生情報入力シート!$H179="神経症性障害等",障害学生情報入力シート!$H179="摂食障害・睡眠障害等",障害学生情報入力シート!$H179="精神障害の重複",障害学生情報入力シート!$H179="その他の精神障害")),1,0)+
IF(AND(障害学生情報入力シート!$G179="知的障害",ISBLANK(障害学生情報入力シート!$H179)),1,0)+
IF(AND(障害学生情報入力シート!$G179="重複障害",OR(障害学生情報入力シート!$H179="身体障害の重複",障害学生情報入力シート!$H179="発達障害と精神障害の重複")),1,0)+
IF(AND(障害学生情報入力シート!$G179="その他の障害",ISBLANK(障害学生情報入力シート!$H179)),1,0)
)</f>
        <v>0</v>
      </c>
    </row>
    <row r="180" spans="1:17" x14ac:dyDescent="0.4">
      <c r="A180" s="204">
        <v>152</v>
      </c>
      <c r="B180" s="6">
        <f>IF(AND(障害学生情報入力シート!$G180=$B$27,障害学生情報入力シート!$H180=$B$28,OR(障害学生情報入力シート!D180="入学者(新1年生)",障害学生情報入力シート!D180="在籍者")),1,0)</f>
        <v>0</v>
      </c>
      <c r="C180" s="6">
        <f t="shared" si="17"/>
        <v>0</v>
      </c>
      <c r="D180" s="6" t="str">
        <f t="shared" si="18"/>
        <v/>
      </c>
      <c r="E180" s="6">
        <f>IF(AND(障害学生情報入力シート!$G180=$E$27,ISBLANK(障害学生情報入力シート!$H180),OR(障害学生情報入力シート!D180="入学者(新1年生)",障害学生情報入力シート!D180="在籍者")),1,0)</f>
        <v>0</v>
      </c>
      <c r="F180" s="6">
        <f t="shared" si="19"/>
        <v>0</v>
      </c>
      <c r="G180" s="6" t="str">
        <f t="shared" si="20"/>
        <v/>
      </c>
      <c r="H180" s="7">
        <f>IF(障害学生情報入力シート!BD180="",0,IF(AND(障害学生情報入力シート!BC180=1,Q180=1,障害学生情報入力シート!D180&lt;&gt;"",障害学生情報入力シート!D180&lt;&gt;"在籍者"),1,0))</f>
        <v>0</v>
      </c>
      <c r="I180" s="7">
        <f t="shared" si="21"/>
        <v>0</v>
      </c>
      <c r="J180" s="7" t="str">
        <f t="shared" si="22"/>
        <v/>
      </c>
      <c r="K180" s="8">
        <f>IF(VALUE(障害学生情報入力シート!J180)=1,1,0)</f>
        <v>0</v>
      </c>
      <c r="L180" s="8">
        <f>IF(VALUE(障害学生情報入力シート!K180)=1,1,0)</f>
        <v>0</v>
      </c>
      <c r="M180" s="8">
        <f>SUM(障害学生情報入力シート!N180:Q180)+COUNTA(障害学生情報入力シート!R180)</f>
        <v>0</v>
      </c>
      <c r="N180" s="8">
        <f>SUM(障害学生情報入力シート!S180:V180)+COUNTA(障害学生情報入力シート!W180)</f>
        <v>0</v>
      </c>
      <c r="O180" s="8">
        <f>IF(SUM(障害学生情報入力シート!$X180:$BC180)&gt;0,1,0)</f>
        <v>0</v>
      </c>
      <c r="P180" s="8">
        <f>IF(障害学生情報入力シート!D180="入学者(新1年生)",1,0)</f>
        <v>0</v>
      </c>
      <c r="Q180" s="8">
        <f>IF(ISBLANK(障害学生情報入力シート!$G180),0,
IF(AND(障害学生情報入力シート!$G180="視覚障害",OR(障害学生情報入力シート!$H180="盲",障害学生情報入力シート!$H180="弱視",障害学生情報入力シート!$H180="その他の視覚障害")),1,0)+
IF(AND(障害学生情報入力シート!$G180="聴覚障害",OR(障害学生情報入力シート!$H180="聾",障害学生情報入力シート!$H180="難聴",障害学生情報入力シート!$H180="その他の聴覚障害")),1,0)+
IF(AND(障害学生情報入力シート!$G180="肢体不自由",OR(障害学生情報入力シート!$H180="上肢不自由",障害学生情報入力シート!$H180="下肢不自由",障害学生情報入力シート!$H180="上下肢不自由",障害学生情報入力シート!$H180="その他の肢体不自由")),1,0)+
IF(AND(障害学生情報入力シート!$G180="病弱",ISBLANK(障害学生情報入力シート!$H180)),1,0)+
IF(AND(障害学生情報入力シート!$G180="発達障害",OR(障害学生情報入力シート!$H180="自閉スペクトラム症",障害学生情報入力シート!$H180="注意欠如・多動症",障害学生情報入力シート!$H180="限局性学習症",障害学生情報入力シート!$H180="発達障害の重複",障害学生情報入力シート!$H180="その他の発達障害")),1,0)+
IF(AND(障害学生情報入力シート!$G180="精神障害",OR(障害学生情報入力シート!$H180="統合失調症等",障害学生情報入力シート!$H180="気分障害",障害学生情報入力シート!$H180="神経症性障害等",障害学生情報入力シート!$H180="摂食障害・睡眠障害等",障害学生情報入力シート!$H180="精神障害の重複",障害学生情報入力シート!$H180="その他の精神障害")),1,0)+
IF(AND(障害学生情報入力シート!$G180="知的障害",ISBLANK(障害学生情報入力シート!$H180)),1,0)+
IF(AND(障害学生情報入力シート!$G180="重複障害",OR(障害学生情報入力シート!$H180="身体障害の重複",障害学生情報入力シート!$H180="発達障害と精神障害の重複")),1,0)+
IF(AND(障害学生情報入力シート!$G180="その他の障害",ISBLANK(障害学生情報入力シート!$H180)),1,0)
)</f>
        <v>0</v>
      </c>
    </row>
    <row r="181" spans="1:17" x14ac:dyDescent="0.4">
      <c r="A181" s="204">
        <v>153</v>
      </c>
      <c r="B181" s="6">
        <f>IF(AND(障害学生情報入力シート!$G181=$B$27,障害学生情報入力シート!$H181=$B$28,OR(障害学生情報入力シート!D181="入学者(新1年生)",障害学生情報入力シート!D181="在籍者")),1,0)</f>
        <v>0</v>
      </c>
      <c r="C181" s="6">
        <f t="shared" si="17"/>
        <v>0</v>
      </c>
      <c r="D181" s="6" t="str">
        <f t="shared" si="18"/>
        <v/>
      </c>
      <c r="E181" s="6">
        <f>IF(AND(障害学生情報入力シート!$G181=$E$27,ISBLANK(障害学生情報入力シート!$H181),OR(障害学生情報入力シート!D181="入学者(新1年生)",障害学生情報入力シート!D181="在籍者")),1,0)</f>
        <v>0</v>
      </c>
      <c r="F181" s="6">
        <f t="shared" si="19"/>
        <v>0</v>
      </c>
      <c r="G181" s="6" t="str">
        <f t="shared" si="20"/>
        <v/>
      </c>
      <c r="H181" s="7">
        <f>IF(障害学生情報入力シート!BD181="",0,IF(AND(障害学生情報入力シート!BC181=1,Q181=1,障害学生情報入力シート!D181&lt;&gt;"",障害学生情報入力シート!D181&lt;&gt;"在籍者"),1,0))</f>
        <v>0</v>
      </c>
      <c r="I181" s="7">
        <f t="shared" si="21"/>
        <v>0</v>
      </c>
      <c r="J181" s="7" t="str">
        <f t="shared" si="22"/>
        <v/>
      </c>
      <c r="K181" s="8">
        <f>IF(VALUE(障害学生情報入力シート!J181)=1,1,0)</f>
        <v>0</v>
      </c>
      <c r="L181" s="8">
        <f>IF(VALUE(障害学生情報入力シート!K181)=1,1,0)</f>
        <v>0</v>
      </c>
      <c r="M181" s="8">
        <f>SUM(障害学生情報入力シート!N181:Q181)+COUNTA(障害学生情報入力シート!R181)</f>
        <v>0</v>
      </c>
      <c r="N181" s="8">
        <f>SUM(障害学生情報入力シート!S181:V181)+COUNTA(障害学生情報入力シート!W181)</f>
        <v>0</v>
      </c>
      <c r="O181" s="8">
        <f>IF(SUM(障害学生情報入力シート!$X181:$BC181)&gt;0,1,0)</f>
        <v>0</v>
      </c>
      <c r="P181" s="8">
        <f>IF(障害学生情報入力シート!D181="入学者(新1年生)",1,0)</f>
        <v>0</v>
      </c>
      <c r="Q181" s="8">
        <f>IF(ISBLANK(障害学生情報入力シート!$G181),0,
IF(AND(障害学生情報入力シート!$G181="視覚障害",OR(障害学生情報入力シート!$H181="盲",障害学生情報入力シート!$H181="弱視",障害学生情報入力シート!$H181="その他の視覚障害")),1,0)+
IF(AND(障害学生情報入力シート!$G181="聴覚障害",OR(障害学生情報入力シート!$H181="聾",障害学生情報入力シート!$H181="難聴",障害学生情報入力シート!$H181="その他の聴覚障害")),1,0)+
IF(AND(障害学生情報入力シート!$G181="肢体不自由",OR(障害学生情報入力シート!$H181="上肢不自由",障害学生情報入力シート!$H181="下肢不自由",障害学生情報入力シート!$H181="上下肢不自由",障害学生情報入力シート!$H181="その他の肢体不自由")),1,0)+
IF(AND(障害学生情報入力シート!$G181="病弱",ISBLANK(障害学生情報入力シート!$H181)),1,0)+
IF(AND(障害学生情報入力シート!$G181="発達障害",OR(障害学生情報入力シート!$H181="自閉スペクトラム症",障害学生情報入力シート!$H181="注意欠如・多動症",障害学生情報入力シート!$H181="限局性学習症",障害学生情報入力シート!$H181="発達障害の重複",障害学生情報入力シート!$H181="その他の発達障害")),1,0)+
IF(AND(障害学生情報入力シート!$G181="精神障害",OR(障害学生情報入力シート!$H181="統合失調症等",障害学生情報入力シート!$H181="気分障害",障害学生情報入力シート!$H181="神経症性障害等",障害学生情報入力シート!$H181="摂食障害・睡眠障害等",障害学生情報入力シート!$H181="精神障害の重複",障害学生情報入力シート!$H181="その他の精神障害")),1,0)+
IF(AND(障害学生情報入力シート!$G181="知的障害",ISBLANK(障害学生情報入力シート!$H181)),1,0)+
IF(AND(障害学生情報入力シート!$G181="重複障害",OR(障害学生情報入力シート!$H181="身体障害の重複",障害学生情報入力シート!$H181="発達障害と精神障害の重複")),1,0)+
IF(AND(障害学生情報入力シート!$G181="その他の障害",ISBLANK(障害学生情報入力シート!$H181)),1,0)
)</f>
        <v>0</v>
      </c>
    </row>
    <row r="182" spans="1:17" x14ac:dyDescent="0.4">
      <c r="A182" s="204">
        <v>154</v>
      </c>
      <c r="B182" s="6">
        <f>IF(AND(障害学生情報入力シート!$G182=$B$27,障害学生情報入力シート!$H182=$B$28,OR(障害学生情報入力シート!D182="入学者(新1年生)",障害学生情報入力シート!D182="在籍者")),1,0)</f>
        <v>0</v>
      </c>
      <c r="C182" s="6">
        <f t="shared" si="17"/>
        <v>0</v>
      </c>
      <c r="D182" s="6" t="str">
        <f t="shared" si="18"/>
        <v/>
      </c>
      <c r="E182" s="6">
        <f>IF(AND(障害学生情報入力シート!$G182=$E$27,ISBLANK(障害学生情報入力シート!$H182),OR(障害学生情報入力シート!D182="入学者(新1年生)",障害学生情報入力シート!D182="在籍者")),1,0)</f>
        <v>0</v>
      </c>
      <c r="F182" s="6">
        <f t="shared" si="19"/>
        <v>0</v>
      </c>
      <c r="G182" s="6" t="str">
        <f t="shared" si="20"/>
        <v/>
      </c>
      <c r="H182" s="7">
        <f>IF(障害学生情報入力シート!BD182="",0,IF(AND(障害学生情報入力シート!BC182=1,Q182=1,障害学生情報入力シート!D182&lt;&gt;"",障害学生情報入力シート!D182&lt;&gt;"在籍者"),1,0))</f>
        <v>0</v>
      </c>
      <c r="I182" s="7">
        <f t="shared" si="21"/>
        <v>0</v>
      </c>
      <c r="J182" s="7" t="str">
        <f t="shared" si="22"/>
        <v/>
      </c>
      <c r="K182" s="8">
        <f>IF(VALUE(障害学生情報入力シート!J182)=1,1,0)</f>
        <v>0</v>
      </c>
      <c r="L182" s="8">
        <f>IF(VALUE(障害学生情報入力シート!K182)=1,1,0)</f>
        <v>0</v>
      </c>
      <c r="M182" s="8">
        <f>SUM(障害学生情報入力シート!N182:Q182)+COUNTA(障害学生情報入力シート!R182)</f>
        <v>0</v>
      </c>
      <c r="N182" s="8">
        <f>SUM(障害学生情報入力シート!S182:V182)+COUNTA(障害学生情報入力シート!W182)</f>
        <v>0</v>
      </c>
      <c r="O182" s="8">
        <f>IF(SUM(障害学生情報入力シート!$X182:$BC182)&gt;0,1,0)</f>
        <v>0</v>
      </c>
      <c r="P182" s="8">
        <f>IF(障害学生情報入力シート!D182="入学者(新1年生)",1,0)</f>
        <v>0</v>
      </c>
      <c r="Q182" s="8">
        <f>IF(ISBLANK(障害学生情報入力シート!$G182),0,
IF(AND(障害学生情報入力シート!$G182="視覚障害",OR(障害学生情報入力シート!$H182="盲",障害学生情報入力シート!$H182="弱視",障害学生情報入力シート!$H182="その他の視覚障害")),1,0)+
IF(AND(障害学生情報入力シート!$G182="聴覚障害",OR(障害学生情報入力シート!$H182="聾",障害学生情報入力シート!$H182="難聴",障害学生情報入力シート!$H182="その他の聴覚障害")),1,0)+
IF(AND(障害学生情報入力シート!$G182="肢体不自由",OR(障害学生情報入力シート!$H182="上肢不自由",障害学生情報入力シート!$H182="下肢不自由",障害学生情報入力シート!$H182="上下肢不自由",障害学生情報入力シート!$H182="その他の肢体不自由")),1,0)+
IF(AND(障害学生情報入力シート!$G182="病弱",ISBLANK(障害学生情報入力シート!$H182)),1,0)+
IF(AND(障害学生情報入力シート!$G182="発達障害",OR(障害学生情報入力シート!$H182="自閉スペクトラム症",障害学生情報入力シート!$H182="注意欠如・多動症",障害学生情報入力シート!$H182="限局性学習症",障害学生情報入力シート!$H182="発達障害の重複",障害学生情報入力シート!$H182="その他の発達障害")),1,0)+
IF(AND(障害学生情報入力シート!$G182="精神障害",OR(障害学生情報入力シート!$H182="統合失調症等",障害学生情報入力シート!$H182="気分障害",障害学生情報入力シート!$H182="神経症性障害等",障害学生情報入力シート!$H182="摂食障害・睡眠障害等",障害学生情報入力シート!$H182="精神障害の重複",障害学生情報入力シート!$H182="その他の精神障害")),1,0)+
IF(AND(障害学生情報入力シート!$G182="知的障害",ISBLANK(障害学生情報入力シート!$H182)),1,0)+
IF(AND(障害学生情報入力シート!$G182="重複障害",OR(障害学生情報入力シート!$H182="身体障害の重複",障害学生情報入力シート!$H182="発達障害と精神障害の重複")),1,0)+
IF(AND(障害学生情報入力シート!$G182="その他の障害",ISBLANK(障害学生情報入力シート!$H182)),1,0)
)</f>
        <v>0</v>
      </c>
    </row>
    <row r="183" spans="1:17" x14ac:dyDescent="0.4">
      <c r="A183" s="204">
        <v>155</v>
      </c>
      <c r="B183" s="6">
        <f>IF(AND(障害学生情報入力シート!$G183=$B$27,障害学生情報入力シート!$H183=$B$28,OR(障害学生情報入力シート!D183="入学者(新1年生)",障害学生情報入力シート!D183="在籍者")),1,0)</f>
        <v>0</v>
      </c>
      <c r="C183" s="6">
        <f t="shared" si="17"/>
        <v>0</v>
      </c>
      <c r="D183" s="6" t="str">
        <f t="shared" si="18"/>
        <v/>
      </c>
      <c r="E183" s="6">
        <f>IF(AND(障害学生情報入力シート!$G183=$E$27,ISBLANK(障害学生情報入力シート!$H183),OR(障害学生情報入力シート!D183="入学者(新1年生)",障害学生情報入力シート!D183="在籍者")),1,0)</f>
        <v>0</v>
      </c>
      <c r="F183" s="6">
        <f t="shared" si="19"/>
        <v>0</v>
      </c>
      <c r="G183" s="6" t="str">
        <f t="shared" si="20"/>
        <v/>
      </c>
      <c r="H183" s="7">
        <f>IF(障害学生情報入力シート!BD183="",0,IF(AND(障害学生情報入力シート!BC183=1,Q183=1,障害学生情報入力シート!D183&lt;&gt;"",障害学生情報入力シート!D183&lt;&gt;"在籍者"),1,0))</f>
        <v>0</v>
      </c>
      <c r="I183" s="7">
        <f t="shared" si="21"/>
        <v>0</v>
      </c>
      <c r="J183" s="7" t="str">
        <f t="shared" si="22"/>
        <v/>
      </c>
      <c r="K183" s="8">
        <f>IF(VALUE(障害学生情報入力シート!J183)=1,1,0)</f>
        <v>0</v>
      </c>
      <c r="L183" s="8">
        <f>IF(VALUE(障害学生情報入力シート!K183)=1,1,0)</f>
        <v>0</v>
      </c>
      <c r="M183" s="8">
        <f>SUM(障害学生情報入力シート!N183:Q183)+COUNTA(障害学生情報入力シート!R183)</f>
        <v>0</v>
      </c>
      <c r="N183" s="8">
        <f>SUM(障害学生情報入力シート!S183:V183)+COUNTA(障害学生情報入力シート!W183)</f>
        <v>0</v>
      </c>
      <c r="O183" s="8">
        <f>IF(SUM(障害学生情報入力シート!$X183:$BC183)&gt;0,1,0)</f>
        <v>0</v>
      </c>
      <c r="P183" s="8">
        <f>IF(障害学生情報入力シート!D183="入学者(新1年生)",1,0)</f>
        <v>0</v>
      </c>
      <c r="Q183" s="8">
        <f>IF(ISBLANK(障害学生情報入力シート!$G183),0,
IF(AND(障害学生情報入力シート!$G183="視覚障害",OR(障害学生情報入力シート!$H183="盲",障害学生情報入力シート!$H183="弱視",障害学生情報入力シート!$H183="その他の視覚障害")),1,0)+
IF(AND(障害学生情報入力シート!$G183="聴覚障害",OR(障害学生情報入力シート!$H183="聾",障害学生情報入力シート!$H183="難聴",障害学生情報入力シート!$H183="その他の聴覚障害")),1,0)+
IF(AND(障害学生情報入力シート!$G183="肢体不自由",OR(障害学生情報入力シート!$H183="上肢不自由",障害学生情報入力シート!$H183="下肢不自由",障害学生情報入力シート!$H183="上下肢不自由",障害学生情報入力シート!$H183="その他の肢体不自由")),1,0)+
IF(AND(障害学生情報入力シート!$G183="病弱",ISBLANK(障害学生情報入力シート!$H183)),1,0)+
IF(AND(障害学生情報入力シート!$G183="発達障害",OR(障害学生情報入力シート!$H183="自閉スペクトラム症",障害学生情報入力シート!$H183="注意欠如・多動症",障害学生情報入力シート!$H183="限局性学習症",障害学生情報入力シート!$H183="発達障害の重複",障害学生情報入力シート!$H183="その他の発達障害")),1,0)+
IF(AND(障害学生情報入力シート!$G183="精神障害",OR(障害学生情報入力シート!$H183="統合失調症等",障害学生情報入力シート!$H183="気分障害",障害学生情報入力シート!$H183="神経症性障害等",障害学生情報入力シート!$H183="摂食障害・睡眠障害等",障害学生情報入力シート!$H183="精神障害の重複",障害学生情報入力シート!$H183="その他の精神障害")),1,0)+
IF(AND(障害学生情報入力シート!$G183="知的障害",ISBLANK(障害学生情報入力シート!$H183)),1,0)+
IF(AND(障害学生情報入力シート!$G183="重複障害",OR(障害学生情報入力シート!$H183="身体障害の重複",障害学生情報入力シート!$H183="発達障害と精神障害の重複")),1,0)+
IF(AND(障害学生情報入力シート!$G183="その他の障害",ISBLANK(障害学生情報入力シート!$H183)),1,0)
)</f>
        <v>0</v>
      </c>
    </row>
    <row r="184" spans="1:17" x14ac:dyDescent="0.4">
      <c r="A184" s="204">
        <v>156</v>
      </c>
      <c r="B184" s="6">
        <f>IF(AND(障害学生情報入力シート!$G184=$B$27,障害学生情報入力シート!$H184=$B$28,OR(障害学生情報入力シート!D184="入学者(新1年生)",障害学生情報入力シート!D184="在籍者")),1,0)</f>
        <v>0</v>
      </c>
      <c r="C184" s="6">
        <f t="shared" si="17"/>
        <v>0</v>
      </c>
      <c r="D184" s="6" t="str">
        <f t="shared" si="18"/>
        <v/>
      </c>
      <c r="E184" s="6">
        <f>IF(AND(障害学生情報入力シート!$G184=$E$27,ISBLANK(障害学生情報入力シート!$H184),OR(障害学生情報入力シート!D184="入学者(新1年生)",障害学生情報入力シート!D184="在籍者")),1,0)</f>
        <v>0</v>
      </c>
      <c r="F184" s="6">
        <f t="shared" si="19"/>
        <v>0</v>
      </c>
      <c r="G184" s="6" t="str">
        <f t="shared" si="20"/>
        <v/>
      </c>
      <c r="H184" s="7">
        <f>IF(障害学生情報入力シート!BD184="",0,IF(AND(障害学生情報入力シート!BC184=1,Q184=1,障害学生情報入力シート!D184&lt;&gt;"",障害学生情報入力シート!D184&lt;&gt;"在籍者"),1,0))</f>
        <v>0</v>
      </c>
      <c r="I184" s="7">
        <f t="shared" si="21"/>
        <v>0</v>
      </c>
      <c r="J184" s="7" t="str">
        <f t="shared" si="22"/>
        <v/>
      </c>
      <c r="K184" s="8">
        <f>IF(VALUE(障害学生情報入力シート!J184)=1,1,0)</f>
        <v>0</v>
      </c>
      <c r="L184" s="8">
        <f>IF(VALUE(障害学生情報入力シート!K184)=1,1,0)</f>
        <v>0</v>
      </c>
      <c r="M184" s="8">
        <f>SUM(障害学生情報入力シート!N184:Q184)+COUNTA(障害学生情報入力シート!R184)</f>
        <v>0</v>
      </c>
      <c r="N184" s="8">
        <f>SUM(障害学生情報入力シート!S184:V184)+COUNTA(障害学生情報入力シート!W184)</f>
        <v>0</v>
      </c>
      <c r="O184" s="8">
        <f>IF(SUM(障害学生情報入力シート!$X184:$BC184)&gt;0,1,0)</f>
        <v>0</v>
      </c>
      <c r="P184" s="8">
        <f>IF(障害学生情報入力シート!D184="入学者(新1年生)",1,0)</f>
        <v>0</v>
      </c>
      <c r="Q184" s="8">
        <f>IF(ISBLANK(障害学生情報入力シート!$G184),0,
IF(AND(障害学生情報入力シート!$G184="視覚障害",OR(障害学生情報入力シート!$H184="盲",障害学生情報入力シート!$H184="弱視",障害学生情報入力シート!$H184="その他の視覚障害")),1,0)+
IF(AND(障害学生情報入力シート!$G184="聴覚障害",OR(障害学生情報入力シート!$H184="聾",障害学生情報入力シート!$H184="難聴",障害学生情報入力シート!$H184="その他の聴覚障害")),1,0)+
IF(AND(障害学生情報入力シート!$G184="肢体不自由",OR(障害学生情報入力シート!$H184="上肢不自由",障害学生情報入力シート!$H184="下肢不自由",障害学生情報入力シート!$H184="上下肢不自由",障害学生情報入力シート!$H184="その他の肢体不自由")),1,0)+
IF(AND(障害学生情報入力シート!$G184="病弱",ISBLANK(障害学生情報入力シート!$H184)),1,0)+
IF(AND(障害学生情報入力シート!$G184="発達障害",OR(障害学生情報入力シート!$H184="自閉スペクトラム症",障害学生情報入力シート!$H184="注意欠如・多動症",障害学生情報入力シート!$H184="限局性学習症",障害学生情報入力シート!$H184="発達障害の重複",障害学生情報入力シート!$H184="その他の発達障害")),1,0)+
IF(AND(障害学生情報入力シート!$G184="精神障害",OR(障害学生情報入力シート!$H184="統合失調症等",障害学生情報入力シート!$H184="気分障害",障害学生情報入力シート!$H184="神経症性障害等",障害学生情報入力シート!$H184="摂食障害・睡眠障害等",障害学生情報入力シート!$H184="精神障害の重複",障害学生情報入力シート!$H184="その他の精神障害")),1,0)+
IF(AND(障害学生情報入力シート!$G184="知的障害",ISBLANK(障害学生情報入力シート!$H184)),1,0)+
IF(AND(障害学生情報入力シート!$G184="重複障害",OR(障害学生情報入力シート!$H184="身体障害の重複",障害学生情報入力シート!$H184="発達障害と精神障害の重複")),1,0)+
IF(AND(障害学生情報入力シート!$G184="その他の障害",ISBLANK(障害学生情報入力シート!$H184)),1,0)
)</f>
        <v>0</v>
      </c>
    </row>
    <row r="185" spans="1:17" x14ac:dyDescent="0.4">
      <c r="A185" s="204">
        <v>157</v>
      </c>
      <c r="B185" s="6">
        <f>IF(AND(障害学生情報入力シート!$G185=$B$27,障害学生情報入力シート!$H185=$B$28,OR(障害学生情報入力シート!D185="入学者(新1年生)",障害学生情報入力シート!D185="在籍者")),1,0)</f>
        <v>0</v>
      </c>
      <c r="C185" s="6">
        <f t="shared" si="17"/>
        <v>0</v>
      </c>
      <c r="D185" s="6" t="str">
        <f t="shared" si="18"/>
        <v/>
      </c>
      <c r="E185" s="6">
        <f>IF(AND(障害学生情報入力シート!$G185=$E$27,ISBLANK(障害学生情報入力シート!$H185),OR(障害学生情報入力シート!D185="入学者(新1年生)",障害学生情報入力シート!D185="在籍者")),1,0)</f>
        <v>0</v>
      </c>
      <c r="F185" s="6">
        <f t="shared" si="19"/>
        <v>0</v>
      </c>
      <c r="G185" s="6" t="str">
        <f t="shared" si="20"/>
        <v/>
      </c>
      <c r="H185" s="7">
        <f>IF(障害学生情報入力シート!BD185="",0,IF(AND(障害学生情報入力シート!BC185=1,Q185=1,障害学生情報入力シート!D185&lt;&gt;"",障害学生情報入力シート!D185&lt;&gt;"在籍者"),1,0))</f>
        <v>0</v>
      </c>
      <c r="I185" s="7">
        <f t="shared" si="21"/>
        <v>0</v>
      </c>
      <c r="J185" s="7" t="str">
        <f t="shared" si="22"/>
        <v/>
      </c>
      <c r="K185" s="8">
        <f>IF(VALUE(障害学生情報入力シート!J185)=1,1,0)</f>
        <v>0</v>
      </c>
      <c r="L185" s="8">
        <f>IF(VALUE(障害学生情報入力シート!K185)=1,1,0)</f>
        <v>0</v>
      </c>
      <c r="M185" s="8">
        <f>SUM(障害学生情報入力シート!N185:Q185)+COUNTA(障害学生情報入力シート!R185)</f>
        <v>0</v>
      </c>
      <c r="N185" s="8">
        <f>SUM(障害学生情報入力シート!S185:V185)+COUNTA(障害学生情報入力シート!W185)</f>
        <v>0</v>
      </c>
      <c r="O185" s="8">
        <f>IF(SUM(障害学生情報入力シート!$X185:$BC185)&gt;0,1,0)</f>
        <v>0</v>
      </c>
      <c r="P185" s="8">
        <f>IF(障害学生情報入力シート!D185="入学者(新1年生)",1,0)</f>
        <v>0</v>
      </c>
      <c r="Q185" s="8">
        <f>IF(ISBLANK(障害学生情報入力シート!$G185),0,
IF(AND(障害学生情報入力シート!$G185="視覚障害",OR(障害学生情報入力シート!$H185="盲",障害学生情報入力シート!$H185="弱視",障害学生情報入力シート!$H185="その他の視覚障害")),1,0)+
IF(AND(障害学生情報入力シート!$G185="聴覚障害",OR(障害学生情報入力シート!$H185="聾",障害学生情報入力シート!$H185="難聴",障害学生情報入力シート!$H185="その他の聴覚障害")),1,0)+
IF(AND(障害学生情報入力シート!$G185="肢体不自由",OR(障害学生情報入力シート!$H185="上肢不自由",障害学生情報入力シート!$H185="下肢不自由",障害学生情報入力シート!$H185="上下肢不自由",障害学生情報入力シート!$H185="その他の肢体不自由")),1,0)+
IF(AND(障害学生情報入力シート!$G185="病弱",ISBLANK(障害学生情報入力シート!$H185)),1,0)+
IF(AND(障害学生情報入力シート!$G185="発達障害",OR(障害学生情報入力シート!$H185="自閉スペクトラム症",障害学生情報入力シート!$H185="注意欠如・多動症",障害学生情報入力シート!$H185="限局性学習症",障害学生情報入力シート!$H185="発達障害の重複",障害学生情報入力シート!$H185="その他の発達障害")),1,0)+
IF(AND(障害学生情報入力シート!$G185="精神障害",OR(障害学生情報入力シート!$H185="統合失調症等",障害学生情報入力シート!$H185="気分障害",障害学生情報入力シート!$H185="神経症性障害等",障害学生情報入力シート!$H185="摂食障害・睡眠障害等",障害学生情報入力シート!$H185="精神障害の重複",障害学生情報入力シート!$H185="その他の精神障害")),1,0)+
IF(AND(障害学生情報入力シート!$G185="知的障害",ISBLANK(障害学生情報入力シート!$H185)),1,0)+
IF(AND(障害学生情報入力シート!$G185="重複障害",OR(障害学生情報入力シート!$H185="身体障害の重複",障害学生情報入力シート!$H185="発達障害と精神障害の重複")),1,0)+
IF(AND(障害学生情報入力シート!$G185="その他の障害",ISBLANK(障害学生情報入力シート!$H185)),1,0)
)</f>
        <v>0</v>
      </c>
    </row>
    <row r="186" spans="1:17" x14ac:dyDescent="0.4">
      <c r="A186" s="204">
        <v>158</v>
      </c>
      <c r="B186" s="6">
        <f>IF(AND(障害学生情報入力シート!$G186=$B$27,障害学生情報入力シート!$H186=$B$28,OR(障害学生情報入力シート!D186="入学者(新1年生)",障害学生情報入力シート!D186="在籍者")),1,0)</f>
        <v>0</v>
      </c>
      <c r="C186" s="6">
        <f t="shared" si="17"/>
        <v>0</v>
      </c>
      <c r="D186" s="6" t="str">
        <f t="shared" si="18"/>
        <v/>
      </c>
      <c r="E186" s="6">
        <f>IF(AND(障害学生情報入力シート!$G186=$E$27,ISBLANK(障害学生情報入力シート!$H186),OR(障害学生情報入力シート!D186="入学者(新1年生)",障害学生情報入力シート!D186="在籍者")),1,0)</f>
        <v>0</v>
      </c>
      <c r="F186" s="6">
        <f t="shared" si="19"/>
        <v>0</v>
      </c>
      <c r="G186" s="6" t="str">
        <f t="shared" si="20"/>
        <v/>
      </c>
      <c r="H186" s="7">
        <f>IF(障害学生情報入力シート!BD186="",0,IF(AND(障害学生情報入力シート!BC186=1,Q186=1,障害学生情報入力シート!D186&lt;&gt;"",障害学生情報入力シート!D186&lt;&gt;"在籍者"),1,0))</f>
        <v>0</v>
      </c>
      <c r="I186" s="7">
        <f t="shared" si="21"/>
        <v>0</v>
      </c>
      <c r="J186" s="7" t="str">
        <f t="shared" si="22"/>
        <v/>
      </c>
      <c r="K186" s="8">
        <f>IF(VALUE(障害学生情報入力シート!J186)=1,1,0)</f>
        <v>0</v>
      </c>
      <c r="L186" s="8">
        <f>IF(VALUE(障害学生情報入力シート!K186)=1,1,0)</f>
        <v>0</v>
      </c>
      <c r="M186" s="8">
        <f>SUM(障害学生情報入力シート!N186:Q186)+COUNTA(障害学生情報入力シート!R186)</f>
        <v>0</v>
      </c>
      <c r="N186" s="8">
        <f>SUM(障害学生情報入力シート!S186:V186)+COUNTA(障害学生情報入力シート!W186)</f>
        <v>0</v>
      </c>
      <c r="O186" s="8">
        <f>IF(SUM(障害学生情報入力シート!$X186:$BC186)&gt;0,1,0)</f>
        <v>0</v>
      </c>
      <c r="P186" s="8">
        <f>IF(障害学生情報入力シート!D186="入学者(新1年生)",1,0)</f>
        <v>0</v>
      </c>
      <c r="Q186" s="8">
        <f>IF(ISBLANK(障害学生情報入力シート!$G186),0,
IF(AND(障害学生情報入力シート!$G186="視覚障害",OR(障害学生情報入力シート!$H186="盲",障害学生情報入力シート!$H186="弱視",障害学生情報入力シート!$H186="その他の視覚障害")),1,0)+
IF(AND(障害学生情報入力シート!$G186="聴覚障害",OR(障害学生情報入力シート!$H186="聾",障害学生情報入力シート!$H186="難聴",障害学生情報入力シート!$H186="その他の聴覚障害")),1,0)+
IF(AND(障害学生情報入力シート!$G186="肢体不自由",OR(障害学生情報入力シート!$H186="上肢不自由",障害学生情報入力シート!$H186="下肢不自由",障害学生情報入力シート!$H186="上下肢不自由",障害学生情報入力シート!$H186="その他の肢体不自由")),1,0)+
IF(AND(障害学生情報入力シート!$G186="病弱",ISBLANK(障害学生情報入力シート!$H186)),1,0)+
IF(AND(障害学生情報入力シート!$G186="発達障害",OR(障害学生情報入力シート!$H186="自閉スペクトラム症",障害学生情報入力シート!$H186="注意欠如・多動症",障害学生情報入力シート!$H186="限局性学習症",障害学生情報入力シート!$H186="発達障害の重複",障害学生情報入力シート!$H186="その他の発達障害")),1,0)+
IF(AND(障害学生情報入力シート!$G186="精神障害",OR(障害学生情報入力シート!$H186="統合失調症等",障害学生情報入力シート!$H186="気分障害",障害学生情報入力シート!$H186="神経症性障害等",障害学生情報入力シート!$H186="摂食障害・睡眠障害等",障害学生情報入力シート!$H186="精神障害の重複",障害学生情報入力シート!$H186="その他の精神障害")),1,0)+
IF(AND(障害学生情報入力シート!$G186="知的障害",ISBLANK(障害学生情報入力シート!$H186)),1,0)+
IF(AND(障害学生情報入力シート!$G186="重複障害",OR(障害学生情報入力シート!$H186="身体障害の重複",障害学生情報入力シート!$H186="発達障害と精神障害の重複")),1,0)+
IF(AND(障害学生情報入力シート!$G186="その他の障害",ISBLANK(障害学生情報入力シート!$H186)),1,0)
)</f>
        <v>0</v>
      </c>
    </row>
    <row r="187" spans="1:17" x14ac:dyDescent="0.4">
      <c r="A187" s="204">
        <v>159</v>
      </c>
      <c r="B187" s="6">
        <f>IF(AND(障害学生情報入力シート!$G187=$B$27,障害学生情報入力シート!$H187=$B$28,OR(障害学生情報入力シート!D187="入学者(新1年生)",障害学生情報入力シート!D187="在籍者")),1,0)</f>
        <v>0</v>
      </c>
      <c r="C187" s="6">
        <f t="shared" si="17"/>
        <v>0</v>
      </c>
      <c r="D187" s="6" t="str">
        <f t="shared" si="18"/>
        <v/>
      </c>
      <c r="E187" s="6">
        <f>IF(AND(障害学生情報入力シート!$G187=$E$27,ISBLANK(障害学生情報入力シート!$H187),OR(障害学生情報入力シート!D187="入学者(新1年生)",障害学生情報入力シート!D187="在籍者")),1,0)</f>
        <v>0</v>
      </c>
      <c r="F187" s="6">
        <f t="shared" si="19"/>
        <v>0</v>
      </c>
      <c r="G187" s="6" t="str">
        <f t="shared" si="20"/>
        <v/>
      </c>
      <c r="H187" s="7">
        <f>IF(障害学生情報入力シート!BD187="",0,IF(AND(障害学生情報入力シート!BC187=1,Q187=1,障害学生情報入力シート!D187&lt;&gt;"",障害学生情報入力シート!D187&lt;&gt;"在籍者"),1,0))</f>
        <v>0</v>
      </c>
      <c r="I187" s="7">
        <f t="shared" si="21"/>
        <v>0</v>
      </c>
      <c r="J187" s="7" t="str">
        <f t="shared" si="22"/>
        <v/>
      </c>
      <c r="K187" s="8">
        <f>IF(VALUE(障害学生情報入力シート!J187)=1,1,0)</f>
        <v>0</v>
      </c>
      <c r="L187" s="8">
        <f>IF(VALUE(障害学生情報入力シート!K187)=1,1,0)</f>
        <v>0</v>
      </c>
      <c r="M187" s="8">
        <f>SUM(障害学生情報入力シート!N187:Q187)+COUNTA(障害学生情報入力シート!R187)</f>
        <v>0</v>
      </c>
      <c r="N187" s="8">
        <f>SUM(障害学生情報入力シート!S187:V187)+COUNTA(障害学生情報入力シート!W187)</f>
        <v>0</v>
      </c>
      <c r="O187" s="8">
        <f>IF(SUM(障害学生情報入力シート!$X187:$BC187)&gt;0,1,0)</f>
        <v>0</v>
      </c>
      <c r="P187" s="8">
        <f>IF(障害学生情報入力シート!D187="入学者(新1年生)",1,0)</f>
        <v>0</v>
      </c>
      <c r="Q187" s="8">
        <f>IF(ISBLANK(障害学生情報入力シート!$G187),0,
IF(AND(障害学生情報入力シート!$G187="視覚障害",OR(障害学生情報入力シート!$H187="盲",障害学生情報入力シート!$H187="弱視",障害学生情報入力シート!$H187="その他の視覚障害")),1,0)+
IF(AND(障害学生情報入力シート!$G187="聴覚障害",OR(障害学生情報入力シート!$H187="聾",障害学生情報入力シート!$H187="難聴",障害学生情報入力シート!$H187="その他の聴覚障害")),1,0)+
IF(AND(障害学生情報入力シート!$G187="肢体不自由",OR(障害学生情報入力シート!$H187="上肢不自由",障害学生情報入力シート!$H187="下肢不自由",障害学生情報入力シート!$H187="上下肢不自由",障害学生情報入力シート!$H187="その他の肢体不自由")),1,0)+
IF(AND(障害学生情報入力シート!$G187="病弱",ISBLANK(障害学生情報入力シート!$H187)),1,0)+
IF(AND(障害学生情報入力シート!$G187="発達障害",OR(障害学生情報入力シート!$H187="自閉スペクトラム症",障害学生情報入力シート!$H187="注意欠如・多動症",障害学生情報入力シート!$H187="限局性学習症",障害学生情報入力シート!$H187="発達障害の重複",障害学生情報入力シート!$H187="その他の発達障害")),1,0)+
IF(AND(障害学生情報入力シート!$G187="精神障害",OR(障害学生情報入力シート!$H187="統合失調症等",障害学生情報入力シート!$H187="気分障害",障害学生情報入力シート!$H187="神経症性障害等",障害学生情報入力シート!$H187="摂食障害・睡眠障害等",障害学生情報入力シート!$H187="精神障害の重複",障害学生情報入力シート!$H187="その他の精神障害")),1,0)+
IF(AND(障害学生情報入力シート!$G187="知的障害",ISBLANK(障害学生情報入力シート!$H187)),1,0)+
IF(AND(障害学生情報入力シート!$G187="重複障害",OR(障害学生情報入力シート!$H187="身体障害の重複",障害学生情報入力シート!$H187="発達障害と精神障害の重複")),1,0)+
IF(AND(障害学生情報入力シート!$G187="その他の障害",ISBLANK(障害学生情報入力シート!$H187)),1,0)
)</f>
        <v>0</v>
      </c>
    </row>
    <row r="188" spans="1:17" x14ac:dyDescent="0.4">
      <c r="A188" s="204">
        <v>160</v>
      </c>
      <c r="B188" s="6">
        <f>IF(AND(障害学生情報入力シート!$G188=$B$27,障害学生情報入力シート!$H188=$B$28,OR(障害学生情報入力シート!D188="入学者(新1年生)",障害学生情報入力シート!D188="在籍者")),1,0)</f>
        <v>0</v>
      </c>
      <c r="C188" s="6">
        <f t="shared" si="17"/>
        <v>0</v>
      </c>
      <c r="D188" s="6" t="str">
        <f t="shared" si="18"/>
        <v/>
      </c>
      <c r="E188" s="6">
        <f>IF(AND(障害学生情報入力シート!$G188=$E$27,ISBLANK(障害学生情報入力シート!$H188),OR(障害学生情報入力シート!D188="入学者(新1年生)",障害学生情報入力シート!D188="在籍者")),1,0)</f>
        <v>0</v>
      </c>
      <c r="F188" s="6">
        <f t="shared" si="19"/>
        <v>0</v>
      </c>
      <c r="G188" s="6" t="str">
        <f t="shared" si="20"/>
        <v/>
      </c>
      <c r="H188" s="7">
        <f>IF(障害学生情報入力シート!BD188="",0,IF(AND(障害学生情報入力シート!BC188=1,Q188=1,障害学生情報入力シート!D188&lt;&gt;"",障害学生情報入力シート!D188&lt;&gt;"在籍者"),1,0))</f>
        <v>0</v>
      </c>
      <c r="I188" s="7">
        <f t="shared" si="21"/>
        <v>0</v>
      </c>
      <c r="J188" s="7" t="str">
        <f t="shared" si="22"/>
        <v/>
      </c>
      <c r="K188" s="8">
        <f>IF(VALUE(障害学生情報入力シート!J188)=1,1,0)</f>
        <v>0</v>
      </c>
      <c r="L188" s="8">
        <f>IF(VALUE(障害学生情報入力シート!K188)=1,1,0)</f>
        <v>0</v>
      </c>
      <c r="M188" s="8">
        <f>SUM(障害学生情報入力シート!N188:Q188)+COUNTA(障害学生情報入力シート!R188)</f>
        <v>0</v>
      </c>
      <c r="N188" s="8">
        <f>SUM(障害学生情報入力シート!S188:V188)+COUNTA(障害学生情報入力シート!W188)</f>
        <v>0</v>
      </c>
      <c r="O188" s="8">
        <f>IF(SUM(障害学生情報入力シート!$X188:$BC188)&gt;0,1,0)</f>
        <v>0</v>
      </c>
      <c r="P188" s="8">
        <f>IF(障害学生情報入力シート!D188="入学者(新1年生)",1,0)</f>
        <v>0</v>
      </c>
      <c r="Q188" s="8">
        <f>IF(ISBLANK(障害学生情報入力シート!$G188),0,
IF(AND(障害学生情報入力シート!$G188="視覚障害",OR(障害学生情報入力シート!$H188="盲",障害学生情報入力シート!$H188="弱視",障害学生情報入力シート!$H188="その他の視覚障害")),1,0)+
IF(AND(障害学生情報入力シート!$G188="聴覚障害",OR(障害学生情報入力シート!$H188="聾",障害学生情報入力シート!$H188="難聴",障害学生情報入力シート!$H188="その他の聴覚障害")),1,0)+
IF(AND(障害学生情報入力シート!$G188="肢体不自由",OR(障害学生情報入力シート!$H188="上肢不自由",障害学生情報入力シート!$H188="下肢不自由",障害学生情報入力シート!$H188="上下肢不自由",障害学生情報入力シート!$H188="その他の肢体不自由")),1,0)+
IF(AND(障害学生情報入力シート!$G188="病弱",ISBLANK(障害学生情報入力シート!$H188)),1,0)+
IF(AND(障害学生情報入力シート!$G188="発達障害",OR(障害学生情報入力シート!$H188="自閉スペクトラム症",障害学生情報入力シート!$H188="注意欠如・多動症",障害学生情報入力シート!$H188="限局性学習症",障害学生情報入力シート!$H188="発達障害の重複",障害学生情報入力シート!$H188="その他の発達障害")),1,0)+
IF(AND(障害学生情報入力シート!$G188="精神障害",OR(障害学生情報入力シート!$H188="統合失調症等",障害学生情報入力シート!$H188="気分障害",障害学生情報入力シート!$H188="神経症性障害等",障害学生情報入力シート!$H188="摂食障害・睡眠障害等",障害学生情報入力シート!$H188="精神障害の重複",障害学生情報入力シート!$H188="その他の精神障害")),1,0)+
IF(AND(障害学生情報入力シート!$G188="知的障害",ISBLANK(障害学生情報入力シート!$H188)),1,0)+
IF(AND(障害学生情報入力シート!$G188="重複障害",OR(障害学生情報入力シート!$H188="身体障害の重複",障害学生情報入力シート!$H188="発達障害と精神障害の重複")),1,0)+
IF(AND(障害学生情報入力シート!$G188="その他の障害",ISBLANK(障害学生情報入力シート!$H188)),1,0)
)</f>
        <v>0</v>
      </c>
    </row>
    <row r="189" spans="1:17" x14ac:dyDescent="0.4">
      <c r="A189" s="204">
        <v>161</v>
      </c>
      <c r="B189" s="6">
        <f>IF(AND(障害学生情報入力シート!$G189=$B$27,障害学生情報入力シート!$H189=$B$28,OR(障害学生情報入力シート!D189="入学者(新1年生)",障害学生情報入力シート!D189="在籍者")),1,0)</f>
        <v>0</v>
      </c>
      <c r="C189" s="6">
        <f t="shared" si="17"/>
        <v>0</v>
      </c>
      <c r="D189" s="6" t="str">
        <f t="shared" si="18"/>
        <v/>
      </c>
      <c r="E189" s="6">
        <f>IF(AND(障害学生情報入力シート!$G189=$E$27,ISBLANK(障害学生情報入力シート!$H189),OR(障害学生情報入力シート!D189="入学者(新1年生)",障害学生情報入力シート!D189="在籍者")),1,0)</f>
        <v>0</v>
      </c>
      <c r="F189" s="6">
        <f t="shared" si="19"/>
        <v>0</v>
      </c>
      <c r="G189" s="6" t="str">
        <f t="shared" si="20"/>
        <v/>
      </c>
      <c r="H189" s="7">
        <f>IF(障害学生情報入力シート!BD189="",0,IF(AND(障害学生情報入力シート!BC189=1,Q189=1,障害学生情報入力シート!D189&lt;&gt;"",障害学生情報入力シート!D189&lt;&gt;"在籍者"),1,0))</f>
        <v>0</v>
      </c>
      <c r="I189" s="7">
        <f t="shared" si="21"/>
        <v>0</v>
      </c>
      <c r="J189" s="7" t="str">
        <f t="shared" si="22"/>
        <v/>
      </c>
      <c r="K189" s="8">
        <f>IF(VALUE(障害学生情報入力シート!J189)=1,1,0)</f>
        <v>0</v>
      </c>
      <c r="L189" s="8">
        <f>IF(VALUE(障害学生情報入力シート!K189)=1,1,0)</f>
        <v>0</v>
      </c>
      <c r="M189" s="8">
        <f>SUM(障害学生情報入力シート!N189:Q189)+COUNTA(障害学生情報入力シート!R189)</f>
        <v>0</v>
      </c>
      <c r="N189" s="8">
        <f>SUM(障害学生情報入力シート!S189:V189)+COUNTA(障害学生情報入力シート!W189)</f>
        <v>0</v>
      </c>
      <c r="O189" s="8">
        <f>IF(SUM(障害学生情報入力シート!$X189:$BC189)&gt;0,1,0)</f>
        <v>0</v>
      </c>
      <c r="P189" s="8">
        <f>IF(障害学生情報入力シート!D189="入学者(新1年生)",1,0)</f>
        <v>0</v>
      </c>
      <c r="Q189" s="8">
        <f>IF(ISBLANK(障害学生情報入力シート!$G189),0,
IF(AND(障害学生情報入力シート!$G189="視覚障害",OR(障害学生情報入力シート!$H189="盲",障害学生情報入力シート!$H189="弱視",障害学生情報入力シート!$H189="その他の視覚障害")),1,0)+
IF(AND(障害学生情報入力シート!$G189="聴覚障害",OR(障害学生情報入力シート!$H189="聾",障害学生情報入力シート!$H189="難聴",障害学生情報入力シート!$H189="その他の聴覚障害")),1,0)+
IF(AND(障害学生情報入力シート!$G189="肢体不自由",OR(障害学生情報入力シート!$H189="上肢不自由",障害学生情報入力シート!$H189="下肢不自由",障害学生情報入力シート!$H189="上下肢不自由",障害学生情報入力シート!$H189="その他の肢体不自由")),1,0)+
IF(AND(障害学生情報入力シート!$G189="病弱",ISBLANK(障害学生情報入力シート!$H189)),1,0)+
IF(AND(障害学生情報入力シート!$G189="発達障害",OR(障害学生情報入力シート!$H189="自閉スペクトラム症",障害学生情報入力シート!$H189="注意欠如・多動症",障害学生情報入力シート!$H189="限局性学習症",障害学生情報入力シート!$H189="発達障害の重複",障害学生情報入力シート!$H189="その他の発達障害")),1,0)+
IF(AND(障害学生情報入力シート!$G189="精神障害",OR(障害学生情報入力シート!$H189="統合失調症等",障害学生情報入力シート!$H189="気分障害",障害学生情報入力シート!$H189="神経症性障害等",障害学生情報入力シート!$H189="摂食障害・睡眠障害等",障害学生情報入力シート!$H189="精神障害の重複",障害学生情報入力シート!$H189="その他の精神障害")),1,0)+
IF(AND(障害学生情報入力シート!$G189="知的障害",ISBLANK(障害学生情報入力シート!$H189)),1,0)+
IF(AND(障害学生情報入力シート!$G189="重複障害",OR(障害学生情報入力シート!$H189="身体障害の重複",障害学生情報入力シート!$H189="発達障害と精神障害の重複")),1,0)+
IF(AND(障害学生情報入力シート!$G189="その他の障害",ISBLANK(障害学生情報入力シート!$H189)),1,0)
)</f>
        <v>0</v>
      </c>
    </row>
    <row r="190" spans="1:17" x14ac:dyDescent="0.4">
      <c r="A190" s="204">
        <v>162</v>
      </c>
      <c r="B190" s="6">
        <f>IF(AND(障害学生情報入力シート!$G190=$B$27,障害学生情報入力シート!$H190=$B$28,OR(障害学生情報入力シート!D190="入学者(新1年生)",障害学生情報入力シート!D190="在籍者")),1,0)</f>
        <v>0</v>
      </c>
      <c r="C190" s="6">
        <f t="shared" si="17"/>
        <v>0</v>
      </c>
      <c r="D190" s="6" t="str">
        <f t="shared" si="18"/>
        <v/>
      </c>
      <c r="E190" s="6">
        <f>IF(AND(障害学生情報入力シート!$G190=$E$27,ISBLANK(障害学生情報入力シート!$H190),OR(障害学生情報入力シート!D190="入学者(新1年生)",障害学生情報入力シート!D190="在籍者")),1,0)</f>
        <v>0</v>
      </c>
      <c r="F190" s="6">
        <f t="shared" si="19"/>
        <v>0</v>
      </c>
      <c r="G190" s="6" t="str">
        <f t="shared" si="20"/>
        <v/>
      </c>
      <c r="H190" s="7">
        <f>IF(障害学生情報入力シート!BD190="",0,IF(AND(障害学生情報入力シート!BC190=1,Q190=1,障害学生情報入力シート!D190&lt;&gt;"",障害学生情報入力シート!D190&lt;&gt;"在籍者"),1,0))</f>
        <v>0</v>
      </c>
      <c r="I190" s="7">
        <f t="shared" si="21"/>
        <v>0</v>
      </c>
      <c r="J190" s="7" t="str">
        <f t="shared" si="22"/>
        <v/>
      </c>
      <c r="K190" s="8">
        <f>IF(VALUE(障害学生情報入力シート!J190)=1,1,0)</f>
        <v>0</v>
      </c>
      <c r="L190" s="8">
        <f>IF(VALUE(障害学生情報入力シート!K190)=1,1,0)</f>
        <v>0</v>
      </c>
      <c r="M190" s="8">
        <f>SUM(障害学生情報入力シート!N190:Q190)+COUNTA(障害学生情報入力シート!R190)</f>
        <v>0</v>
      </c>
      <c r="N190" s="8">
        <f>SUM(障害学生情報入力シート!S190:V190)+COUNTA(障害学生情報入力シート!W190)</f>
        <v>0</v>
      </c>
      <c r="O190" s="8">
        <f>IF(SUM(障害学生情報入力シート!$X190:$BC190)&gt;0,1,0)</f>
        <v>0</v>
      </c>
      <c r="P190" s="8">
        <f>IF(障害学生情報入力シート!D190="入学者(新1年生)",1,0)</f>
        <v>0</v>
      </c>
      <c r="Q190" s="8">
        <f>IF(ISBLANK(障害学生情報入力シート!$G190),0,
IF(AND(障害学生情報入力シート!$G190="視覚障害",OR(障害学生情報入力シート!$H190="盲",障害学生情報入力シート!$H190="弱視",障害学生情報入力シート!$H190="その他の視覚障害")),1,0)+
IF(AND(障害学生情報入力シート!$G190="聴覚障害",OR(障害学生情報入力シート!$H190="聾",障害学生情報入力シート!$H190="難聴",障害学生情報入力シート!$H190="その他の聴覚障害")),1,0)+
IF(AND(障害学生情報入力シート!$G190="肢体不自由",OR(障害学生情報入力シート!$H190="上肢不自由",障害学生情報入力シート!$H190="下肢不自由",障害学生情報入力シート!$H190="上下肢不自由",障害学生情報入力シート!$H190="その他の肢体不自由")),1,0)+
IF(AND(障害学生情報入力シート!$G190="病弱",ISBLANK(障害学生情報入力シート!$H190)),1,0)+
IF(AND(障害学生情報入力シート!$G190="発達障害",OR(障害学生情報入力シート!$H190="自閉スペクトラム症",障害学生情報入力シート!$H190="注意欠如・多動症",障害学生情報入力シート!$H190="限局性学習症",障害学生情報入力シート!$H190="発達障害の重複",障害学生情報入力シート!$H190="その他の発達障害")),1,0)+
IF(AND(障害学生情報入力シート!$G190="精神障害",OR(障害学生情報入力シート!$H190="統合失調症等",障害学生情報入力シート!$H190="気分障害",障害学生情報入力シート!$H190="神経症性障害等",障害学生情報入力シート!$H190="摂食障害・睡眠障害等",障害学生情報入力シート!$H190="精神障害の重複",障害学生情報入力シート!$H190="その他の精神障害")),1,0)+
IF(AND(障害学生情報入力シート!$G190="知的障害",ISBLANK(障害学生情報入力シート!$H190)),1,0)+
IF(AND(障害学生情報入力シート!$G190="重複障害",OR(障害学生情報入力シート!$H190="身体障害の重複",障害学生情報入力シート!$H190="発達障害と精神障害の重複")),1,0)+
IF(AND(障害学生情報入力シート!$G190="その他の障害",ISBLANK(障害学生情報入力シート!$H190)),1,0)
)</f>
        <v>0</v>
      </c>
    </row>
    <row r="191" spans="1:17" x14ac:dyDescent="0.4">
      <c r="A191" s="204">
        <v>163</v>
      </c>
      <c r="B191" s="6">
        <f>IF(AND(障害学生情報入力シート!$G191=$B$27,障害学生情報入力シート!$H191=$B$28,OR(障害学生情報入力シート!D191="入学者(新1年生)",障害学生情報入力シート!D191="在籍者")),1,0)</f>
        <v>0</v>
      </c>
      <c r="C191" s="6">
        <f t="shared" si="17"/>
        <v>0</v>
      </c>
      <c r="D191" s="6" t="str">
        <f t="shared" si="18"/>
        <v/>
      </c>
      <c r="E191" s="6">
        <f>IF(AND(障害学生情報入力シート!$G191=$E$27,ISBLANK(障害学生情報入力シート!$H191),OR(障害学生情報入力シート!D191="入学者(新1年生)",障害学生情報入力シート!D191="在籍者")),1,0)</f>
        <v>0</v>
      </c>
      <c r="F191" s="6">
        <f t="shared" si="19"/>
        <v>0</v>
      </c>
      <c r="G191" s="6" t="str">
        <f t="shared" si="20"/>
        <v/>
      </c>
      <c r="H191" s="7">
        <f>IF(障害学生情報入力シート!BD191="",0,IF(AND(障害学生情報入力シート!BC191=1,Q191=1,障害学生情報入力シート!D191&lt;&gt;"",障害学生情報入力シート!D191&lt;&gt;"在籍者"),1,0))</f>
        <v>0</v>
      </c>
      <c r="I191" s="7">
        <f t="shared" si="21"/>
        <v>0</v>
      </c>
      <c r="J191" s="7" t="str">
        <f t="shared" si="22"/>
        <v/>
      </c>
      <c r="K191" s="8">
        <f>IF(VALUE(障害学生情報入力シート!J191)=1,1,0)</f>
        <v>0</v>
      </c>
      <c r="L191" s="8">
        <f>IF(VALUE(障害学生情報入力シート!K191)=1,1,0)</f>
        <v>0</v>
      </c>
      <c r="M191" s="8">
        <f>SUM(障害学生情報入力シート!N191:Q191)+COUNTA(障害学生情報入力シート!R191)</f>
        <v>0</v>
      </c>
      <c r="N191" s="8">
        <f>SUM(障害学生情報入力シート!S191:V191)+COUNTA(障害学生情報入力シート!W191)</f>
        <v>0</v>
      </c>
      <c r="O191" s="8">
        <f>IF(SUM(障害学生情報入力シート!$X191:$BC191)&gt;0,1,0)</f>
        <v>0</v>
      </c>
      <c r="P191" s="8">
        <f>IF(障害学生情報入力シート!D191="入学者(新1年生)",1,0)</f>
        <v>0</v>
      </c>
      <c r="Q191" s="8">
        <f>IF(ISBLANK(障害学生情報入力シート!$G191),0,
IF(AND(障害学生情報入力シート!$G191="視覚障害",OR(障害学生情報入力シート!$H191="盲",障害学生情報入力シート!$H191="弱視",障害学生情報入力シート!$H191="その他の視覚障害")),1,0)+
IF(AND(障害学生情報入力シート!$G191="聴覚障害",OR(障害学生情報入力シート!$H191="聾",障害学生情報入力シート!$H191="難聴",障害学生情報入力シート!$H191="その他の聴覚障害")),1,0)+
IF(AND(障害学生情報入力シート!$G191="肢体不自由",OR(障害学生情報入力シート!$H191="上肢不自由",障害学生情報入力シート!$H191="下肢不自由",障害学生情報入力シート!$H191="上下肢不自由",障害学生情報入力シート!$H191="その他の肢体不自由")),1,0)+
IF(AND(障害学生情報入力シート!$G191="病弱",ISBLANK(障害学生情報入力シート!$H191)),1,0)+
IF(AND(障害学生情報入力シート!$G191="発達障害",OR(障害学生情報入力シート!$H191="自閉スペクトラム症",障害学生情報入力シート!$H191="注意欠如・多動症",障害学生情報入力シート!$H191="限局性学習症",障害学生情報入力シート!$H191="発達障害の重複",障害学生情報入力シート!$H191="その他の発達障害")),1,0)+
IF(AND(障害学生情報入力シート!$G191="精神障害",OR(障害学生情報入力シート!$H191="統合失調症等",障害学生情報入力シート!$H191="気分障害",障害学生情報入力シート!$H191="神経症性障害等",障害学生情報入力シート!$H191="摂食障害・睡眠障害等",障害学生情報入力シート!$H191="精神障害の重複",障害学生情報入力シート!$H191="その他の精神障害")),1,0)+
IF(AND(障害学生情報入力シート!$G191="知的障害",ISBLANK(障害学生情報入力シート!$H191)),1,0)+
IF(AND(障害学生情報入力シート!$G191="重複障害",OR(障害学生情報入力シート!$H191="身体障害の重複",障害学生情報入力シート!$H191="発達障害と精神障害の重複")),1,0)+
IF(AND(障害学生情報入力シート!$G191="その他の障害",ISBLANK(障害学生情報入力シート!$H191)),1,0)
)</f>
        <v>0</v>
      </c>
    </row>
    <row r="192" spans="1:17" x14ac:dyDescent="0.4">
      <c r="A192" s="204">
        <v>164</v>
      </c>
      <c r="B192" s="6">
        <f>IF(AND(障害学生情報入力シート!$G192=$B$27,障害学生情報入力シート!$H192=$B$28,OR(障害学生情報入力シート!D192="入学者(新1年生)",障害学生情報入力シート!D192="在籍者")),1,0)</f>
        <v>0</v>
      </c>
      <c r="C192" s="6">
        <f t="shared" si="17"/>
        <v>0</v>
      </c>
      <c r="D192" s="6" t="str">
        <f t="shared" si="18"/>
        <v/>
      </c>
      <c r="E192" s="6">
        <f>IF(AND(障害学生情報入力シート!$G192=$E$27,ISBLANK(障害学生情報入力シート!$H192),OR(障害学生情報入力シート!D192="入学者(新1年生)",障害学生情報入力シート!D192="在籍者")),1,0)</f>
        <v>0</v>
      </c>
      <c r="F192" s="6">
        <f t="shared" si="19"/>
        <v>0</v>
      </c>
      <c r="G192" s="6" t="str">
        <f t="shared" si="20"/>
        <v/>
      </c>
      <c r="H192" s="7">
        <f>IF(障害学生情報入力シート!BD192="",0,IF(AND(障害学生情報入力シート!BC192=1,Q192=1,障害学生情報入力シート!D192&lt;&gt;"",障害学生情報入力シート!D192&lt;&gt;"在籍者"),1,0))</f>
        <v>0</v>
      </c>
      <c r="I192" s="7">
        <f t="shared" si="21"/>
        <v>0</v>
      </c>
      <c r="J192" s="7" t="str">
        <f t="shared" si="22"/>
        <v/>
      </c>
      <c r="K192" s="8">
        <f>IF(VALUE(障害学生情報入力シート!J192)=1,1,0)</f>
        <v>0</v>
      </c>
      <c r="L192" s="8">
        <f>IF(VALUE(障害学生情報入力シート!K192)=1,1,0)</f>
        <v>0</v>
      </c>
      <c r="M192" s="8">
        <f>SUM(障害学生情報入力シート!N192:Q192)+COUNTA(障害学生情報入力シート!R192)</f>
        <v>0</v>
      </c>
      <c r="N192" s="8">
        <f>SUM(障害学生情報入力シート!S192:V192)+COUNTA(障害学生情報入力シート!W192)</f>
        <v>0</v>
      </c>
      <c r="O192" s="8">
        <f>IF(SUM(障害学生情報入力シート!$X192:$BC192)&gt;0,1,0)</f>
        <v>0</v>
      </c>
      <c r="P192" s="8">
        <f>IF(障害学生情報入力シート!D192="入学者(新1年生)",1,0)</f>
        <v>0</v>
      </c>
      <c r="Q192" s="8">
        <f>IF(ISBLANK(障害学生情報入力シート!$G192),0,
IF(AND(障害学生情報入力シート!$G192="視覚障害",OR(障害学生情報入力シート!$H192="盲",障害学生情報入力シート!$H192="弱視",障害学生情報入力シート!$H192="その他の視覚障害")),1,0)+
IF(AND(障害学生情報入力シート!$G192="聴覚障害",OR(障害学生情報入力シート!$H192="聾",障害学生情報入力シート!$H192="難聴",障害学生情報入力シート!$H192="その他の聴覚障害")),1,0)+
IF(AND(障害学生情報入力シート!$G192="肢体不自由",OR(障害学生情報入力シート!$H192="上肢不自由",障害学生情報入力シート!$H192="下肢不自由",障害学生情報入力シート!$H192="上下肢不自由",障害学生情報入力シート!$H192="その他の肢体不自由")),1,0)+
IF(AND(障害学生情報入力シート!$G192="病弱",ISBLANK(障害学生情報入力シート!$H192)),1,0)+
IF(AND(障害学生情報入力シート!$G192="発達障害",OR(障害学生情報入力シート!$H192="自閉スペクトラム症",障害学生情報入力シート!$H192="注意欠如・多動症",障害学生情報入力シート!$H192="限局性学習症",障害学生情報入力シート!$H192="発達障害の重複",障害学生情報入力シート!$H192="その他の発達障害")),1,0)+
IF(AND(障害学生情報入力シート!$G192="精神障害",OR(障害学生情報入力シート!$H192="統合失調症等",障害学生情報入力シート!$H192="気分障害",障害学生情報入力シート!$H192="神経症性障害等",障害学生情報入力シート!$H192="摂食障害・睡眠障害等",障害学生情報入力シート!$H192="精神障害の重複",障害学生情報入力シート!$H192="その他の精神障害")),1,0)+
IF(AND(障害学生情報入力シート!$G192="知的障害",ISBLANK(障害学生情報入力シート!$H192)),1,0)+
IF(AND(障害学生情報入力シート!$G192="重複障害",OR(障害学生情報入力シート!$H192="身体障害の重複",障害学生情報入力シート!$H192="発達障害と精神障害の重複")),1,0)+
IF(AND(障害学生情報入力シート!$G192="その他の障害",ISBLANK(障害学生情報入力シート!$H192)),1,0)
)</f>
        <v>0</v>
      </c>
    </row>
    <row r="193" spans="1:17" x14ac:dyDescent="0.4">
      <c r="A193" s="204">
        <v>165</v>
      </c>
      <c r="B193" s="6">
        <f>IF(AND(障害学生情報入力シート!$G193=$B$27,障害学生情報入力シート!$H193=$B$28,OR(障害学生情報入力シート!D193="入学者(新1年生)",障害学生情報入力シート!D193="在籍者")),1,0)</f>
        <v>0</v>
      </c>
      <c r="C193" s="6">
        <f t="shared" si="17"/>
        <v>0</v>
      </c>
      <c r="D193" s="6" t="str">
        <f t="shared" si="18"/>
        <v/>
      </c>
      <c r="E193" s="6">
        <f>IF(AND(障害学生情報入力シート!$G193=$E$27,ISBLANK(障害学生情報入力シート!$H193),OR(障害学生情報入力シート!D193="入学者(新1年生)",障害学生情報入力シート!D193="在籍者")),1,0)</f>
        <v>0</v>
      </c>
      <c r="F193" s="6">
        <f t="shared" si="19"/>
        <v>0</v>
      </c>
      <c r="G193" s="6" t="str">
        <f t="shared" si="20"/>
        <v/>
      </c>
      <c r="H193" s="7">
        <f>IF(障害学生情報入力シート!BD193="",0,IF(AND(障害学生情報入力シート!BC193=1,Q193=1,障害学生情報入力シート!D193&lt;&gt;"",障害学生情報入力シート!D193&lt;&gt;"在籍者"),1,0))</f>
        <v>0</v>
      </c>
      <c r="I193" s="7">
        <f t="shared" si="21"/>
        <v>0</v>
      </c>
      <c r="J193" s="7" t="str">
        <f t="shared" si="22"/>
        <v/>
      </c>
      <c r="K193" s="8">
        <f>IF(VALUE(障害学生情報入力シート!J193)=1,1,0)</f>
        <v>0</v>
      </c>
      <c r="L193" s="8">
        <f>IF(VALUE(障害学生情報入力シート!K193)=1,1,0)</f>
        <v>0</v>
      </c>
      <c r="M193" s="8">
        <f>SUM(障害学生情報入力シート!N193:Q193)+COUNTA(障害学生情報入力シート!R193)</f>
        <v>0</v>
      </c>
      <c r="N193" s="8">
        <f>SUM(障害学生情報入力シート!S193:V193)+COUNTA(障害学生情報入力シート!W193)</f>
        <v>0</v>
      </c>
      <c r="O193" s="8">
        <f>IF(SUM(障害学生情報入力シート!$X193:$BC193)&gt;0,1,0)</f>
        <v>0</v>
      </c>
      <c r="P193" s="8">
        <f>IF(障害学生情報入力シート!D193="入学者(新1年生)",1,0)</f>
        <v>0</v>
      </c>
      <c r="Q193" s="8">
        <f>IF(ISBLANK(障害学生情報入力シート!$G193),0,
IF(AND(障害学生情報入力シート!$G193="視覚障害",OR(障害学生情報入力シート!$H193="盲",障害学生情報入力シート!$H193="弱視",障害学生情報入力シート!$H193="その他の視覚障害")),1,0)+
IF(AND(障害学生情報入力シート!$G193="聴覚障害",OR(障害学生情報入力シート!$H193="聾",障害学生情報入力シート!$H193="難聴",障害学生情報入力シート!$H193="その他の聴覚障害")),1,0)+
IF(AND(障害学生情報入力シート!$G193="肢体不自由",OR(障害学生情報入力シート!$H193="上肢不自由",障害学生情報入力シート!$H193="下肢不自由",障害学生情報入力シート!$H193="上下肢不自由",障害学生情報入力シート!$H193="その他の肢体不自由")),1,0)+
IF(AND(障害学生情報入力シート!$G193="病弱",ISBLANK(障害学生情報入力シート!$H193)),1,0)+
IF(AND(障害学生情報入力シート!$G193="発達障害",OR(障害学生情報入力シート!$H193="自閉スペクトラム症",障害学生情報入力シート!$H193="注意欠如・多動症",障害学生情報入力シート!$H193="限局性学習症",障害学生情報入力シート!$H193="発達障害の重複",障害学生情報入力シート!$H193="その他の発達障害")),1,0)+
IF(AND(障害学生情報入力シート!$G193="精神障害",OR(障害学生情報入力シート!$H193="統合失調症等",障害学生情報入力シート!$H193="気分障害",障害学生情報入力シート!$H193="神経症性障害等",障害学生情報入力シート!$H193="摂食障害・睡眠障害等",障害学生情報入力シート!$H193="精神障害の重複",障害学生情報入力シート!$H193="その他の精神障害")),1,0)+
IF(AND(障害学生情報入力シート!$G193="知的障害",ISBLANK(障害学生情報入力シート!$H193)),1,0)+
IF(AND(障害学生情報入力シート!$G193="重複障害",OR(障害学生情報入力シート!$H193="身体障害の重複",障害学生情報入力シート!$H193="発達障害と精神障害の重複")),1,0)+
IF(AND(障害学生情報入力シート!$G193="その他の障害",ISBLANK(障害学生情報入力シート!$H193)),1,0)
)</f>
        <v>0</v>
      </c>
    </row>
    <row r="194" spans="1:17" x14ac:dyDescent="0.4">
      <c r="A194" s="204">
        <v>166</v>
      </c>
      <c r="B194" s="6">
        <f>IF(AND(障害学生情報入力シート!$G194=$B$27,障害学生情報入力シート!$H194=$B$28,OR(障害学生情報入力シート!D194="入学者(新1年生)",障害学生情報入力シート!D194="在籍者")),1,0)</f>
        <v>0</v>
      </c>
      <c r="C194" s="6">
        <f t="shared" si="17"/>
        <v>0</v>
      </c>
      <c r="D194" s="6" t="str">
        <f t="shared" si="18"/>
        <v/>
      </c>
      <c r="E194" s="6">
        <f>IF(AND(障害学生情報入力シート!$G194=$E$27,ISBLANK(障害学生情報入力シート!$H194),OR(障害学生情報入力シート!D194="入学者(新1年生)",障害学生情報入力シート!D194="在籍者")),1,0)</f>
        <v>0</v>
      </c>
      <c r="F194" s="6">
        <f t="shared" si="19"/>
        <v>0</v>
      </c>
      <c r="G194" s="6" t="str">
        <f t="shared" si="20"/>
        <v/>
      </c>
      <c r="H194" s="7">
        <f>IF(障害学生情報入力シート!BD194="",0,IF(AND(障害学生情報入力シート!BC194=1,Q194=1,障害学生情報入力シート!D194&lt;&gt;"",障害学生情報入力シート!D194&lt;&gt;"在籍者"),1,0))</f>
        <v>0</v>
      </c>
      <c r="I194" s="7">
        <f t="shared" si="21"/>
        <v>0</v>
      </c>
      <c r="J194" s="7" t="str">
        <f t="shared" si="22"/>
        <v/>
      </c>
      <c r="K194" s="8">
        <f>IF(VALUE(障害学生情報入力シート!J194)=1,1,0)</f>
        <v>0</v>
      </c>
      <c r="L194" s="8">
        <f>IF(VALUE(障害学生情報入力シート!K194)=1,1,0)</f>
        <v>0</v>
      </c>
      <c r="M194" s="8">
        <f>SUM(障害学生情報入力シート!N194:Q194)+COUNTA(障害学生情報入力シート!R194)</f>
        <v>0</v>
      </c>
      <c r="N194" s="8">
        <f>SUM(障害学生情報入力シート!S194:V194)+COUNTA(障害学生情報入力シート!W194)</f>
        <v>0</v>
      </c>
      <c r="O194" s="8">
        <f>IF(SUM(障害学生情報入力シート!$X194:$BC194)&gt;0,1,0)</f>
        <v>0</v>
      </c>
      <c r="P194" s="8">
        <f>IF(障害学生情報入力シート!D194="入学者(新1年生)",1,0)</f>
        <v>0</v>
      </c>
      <c r="Q194" s="8">
        <f>IF(ISBLANK(障害学生情報入力シート!$G194),0,
IF(AND(障害学生情報入力シート!$G194="視覚障害",OR(障害学生情報入力シート!$H194="盲",障害学生情報入力シート!$H194="弱視",障害学生情報入力シート!$H194="その他の視覚障害")),1,0)+
IF(AND(障害学生情報入力シート!$G194="聴覚障害",OR(障害学生情報入力シート!$H194="聾",障害学生情報入力シート!$H194="難聴",障害学生情報入力シート!$H194="その他の聴覚障害")),1,0)+
IF(AND(障害学生情報入力シート!$G194="肢体不自由",OR(障害学生情報入力シート!$H194="上肢不自由",障害学生情報入力シート!$H194="下肢不自由",障害学生情報入力シート!$H194="上下肢不自由",障害学生情報入力シート!$H194="その他の肢体不自由")),1,0)+
IF(AND(障害学生情報入力シート!$G194="病弱",ISBLANK(障害学生情報入力シート!$H194)),1,0)+
IF(AND(障害学生情報入力シート!$G194="発達障害",OR(障害学生情報入力シート!$H194="自閉スペクトラム症",障害学生情報入力シート!$H194="注意欠如・多動症",障害学生情報入力シート!$H194="限局性学習症",障害学生情報入力シート!$H194="発達障害の重複",障害学生情報入力シート!$H194="その他の発達障害")),1,0)+
IF(AND(障害学生情報入力シート!$G194="精神障害",OR(障害学生情報入力シート!$H194="統合失調症等",障害学生情報入力シート!$H194="気分障害",障害学生情報入力シート!$H194="神経症性障害等",障害学生情報入力シート!$H194="摂食障害・睡眠障害等",障害学生情報入力シート!$H194="精神障害の重複",障害学生情報入力シート!$H194="その他の精神障害")),1,0)+
IF(AND(障害学生情報入力シート!$G194="知的障害",ISBLANK(障害学生情報入力シート!$H194)),1,0)+
IF(AND(障害学生情報入力シート!$G194="重複障害",OR(障害学生情報入力シート!$H194="身体障害の重複",障害学生情報入力シート!$H194="発達障害と精神障害の重複")),1,0)+
IF(AND(障害学生情報入力シート!$G194="その他の障害",ISBLANK(障害学生情報入力シート!$H194)),1,0)
)</f>
        <v>0</v>
      </c>
    </row>
    <row r="195" spans="1:17" x14ac:dyDescent="0.4">
      <c r="A195" s="204">
        <v>167</v>
      </c>
      <c r="B195" s="6">
        <f>IF(AND(障害学生情報入力シート!$G195=$B$27,障害学生情報入力シート!$H195=$B$28,OR(障害学生情報入力シート!D195="入学者(新1年生)",障害学生情報入力シート!D195="在籍者")),1,0)</f>
        <v>0</v>
      </c>
      <c r="C195" s="6">
        <f t="shared" si="17"/>
        <v>0</v>
      </c>
      <c r="D195" s="6" t="str">
        <f t="shared" si="18"/>
        <v/>
      </c>
      <c r="E195" s="6">
        <f>IF(AND(障害学生情報入力シート!$G195=$E$27,ISBLANK(障害学生情報入力シート!$H195),OR(障害学生情報入力シート!D195="入学者(新1年生)",障害学生情報入力シート!D195="在籍者")),1,0)</f>
        <v>0</v>
      </c>
      <c r="F195" s="6">
        <f t="shared" si="19"/>
        <v>0</v>
      </c>
      <c r="G195" s="6" t="str">
        <f t="shared" si="20"/>
        <v/>
      </c>
      <c r="H195" s="7">
        <f>IF(障害学生情報入力シート!BD195="",0,IF(AND(障害学生情報入力シート!BC195=1,Q195=1,障害学生情報入力シート!D195&lt;&gt;"",障害学生情報入力シート!D195&lt;&gt;"在籍者"),1,0))</f>
        <v>0</v>
      </c>
      <c r="I195" s="7">
        <f t="shared" si="21"/>
        <v>0</v>
      </c>
      <c r="J195" s="7" t="str">
        <f t="shared" si="22"/>
        <v/>
      </c>
      <c r="K195" s="8">
        <f>IF(VALUE(障害学生情報入力シート!J195)=1,1,0)</f>
        <v>0</v>
      </c>
      <c r="L195" s="8">
        <f>IF(VALUE(障害学生情報入力シート!K195)=1,1,0)</f>
        <v>0</v>
      </c>
      <c r="M195" s="8">
        <f>SUM(障害学生情報入力シート!N195:Q195)+COUNTA(障害学生情報入力シート!R195)</f>
        <v>0</v>
      </c>
      <c r="N195" s="8">
        <f>SUM(障害学生情報入力シート!S195:V195)+COUNTA(障害学生情報入力シート!W195)</f>
        <v>0</v>
      </c>
      <c r="O195" s="8">
        <f>IF(SUM(障害学生情報入力シート!$X195:$BC195)&gt;0,1,0)</f>
        <v>0</v>
      </c>
      <c r="P195" s="8">
        <f>IF(障害学生情報入力シート!D195="入学者(新1年生)",1,0)</f>
        <v>0</v>
      </c>
      <c r="Q195" s="8">
        <f>IF(ISBLANK(障害学生情報入力シート!$G195),0,
IF(AND(障害学生情報入力シート!$G195="視覚障害",OR(障害学生情報入力シート!$H195="盲",障害学生情報入力シート!$H195="弱視",障害学生情報入力シート!$H195="その他の視覚障害")),1,0)+
IF(AND(障害学生情報入力シート!$G195="聴覚障害",OR(障害学生情報入力シート!$H195="聾",障害学生情報入力シート!$H195="難聴",障害学生情報入力シート!$H195="その他の聴覚障害")),1,0)+
IF(AND(障害学生情報入力シート!$G195="肢体不自由",OR(障害学生情報入力シート!$H195="上肢不自由",障害学生情報入力シート!$H195="下肢不自由",障害学生情報入力シート!$H195="上下肢不自由",障害学生情報入力シート!$H195="その他の肢体不自由")),1,0)+
IF(AND(障害学生情報入力シート!$G195="病弱",ISBLANK(障害学生情報入力シート!$H195)),1,0)+
IF(AND(障害学生情報入力シート!$G195="発達障害",OR(障害学生情報入力シート!$H195="自閉スペクトラム症",障害学生情報入力シート!$H195="注意欠如・多動症",障害学生情報入力シート!$H195="限局性学習症",障害学生情報入力シート!$H195="発達障害の重複",障害学生情報入力シート!$H195="その他の発達障害")),1,0)+
IF(AND(障害学生情報入力シート!$G195="精神障害",OR(障害学生情報入力シート!$H195="統合失調症等",障害学生情報入力シート!$H195="気分障害",障害学生情報入力シート!$H195="神経症性障害等",障害学生情報入力シート!$H195="摂食障害・睡眠障害等",障害学生情報入力シート!$H195="精神障害の重複",障害学生情報入力シート!$H195="その他の精神障害")),1,0)+
IF(AND(障害学生情報入力シート!$G195="知的障害",ISBLANK(障害学生情報入力シート!$H195)),1,0)+
IF(AND(障害学生情報入力シート!$G195="重複障害",OR(障害学生情報入力シート!$H195="身体障害の重複",障害学生情報入力シート!$H195="発達障害と精神障害の重複")),1,0)+
IF(AND(障害学生情報入力シート!$G195="その他の障害",ISBLANK(障害学生情報入力シート!$H195)),1,0)
)</f>
        <v>0</v>
      </c>
    </row>
    <row r="196" spans="1:17" x14ac:dyDescent="0.4">
      <c r="A196" s="204">
        <v>168</v>
      </c>
      <c r="B196" s="6">
        <f>IF(AND(障害学生情報入力シート!$G196=$B$27,障害学生情報入力シート!$H196=$B$28,OR(障害学生情報入力シート!D196="入学者(新1年生)",障害学生情報入力シート!D196="在籍者")),1,0)</f>
        <v>0</v>
      </c>
      <c r="C196" s="6">
        <f t="shared" si="17"/>
        <v>0</v>
      </c>
      <c r="D196" s="6" t="str">
        <f t="shared" si="18"/>
        <v/>
      </c>
      <c r="E196" s="6">
        <f>IF(AND(障害学生情報入力シート!$G196=$E$27,ISBLANK(障害学生情報入力シート!$H196),OR(障害学生情報入力シート!D196="入学者(新1年生)",障害学生情報入力シート!D196="在籍者")),1,0)</f>
        <v>0</v>
      </c>
      <c r="F196" s="6">
        <f t="shared" si="19"/>
        <v>0</v>
      </c>
      <c r="G196" s="6" t="str">
        <f t="shared" si="20"/>
        <v/>
      </c>
      <c r="H196" s="7">
        <f>IF(障害学生情報入力シート!BD196="",0,IF(AND(障害学生情報入力シート!BC196=1,Q196=1,障害学生情報入力シート!D196&lt;&gt;"",障害学生情報入力シート!D196&lt;&gt;"在籍者"),1,0))</f>
        <v>0</v>
      </c>
      <c r="I196" s="7">
        <f t="shared" si="21"/>
        <v>0</v>
      </c>
      <c r="J196" s="7" t="str">
        <f t="shared" si="22"/>
        <v/>
      </c>
      <c r="K196" s="8">
        <f>IF(VALUE(障害学生情報入力シート!J196)=1,1,0)</f>
        <v>0</v>
      </c>
      <c r="L196" s="8">
        <f>IF(VALUE(障害学生情報入力シート!K196)=1,1,0)</f>
        <v>0</v>
      </c>
      <c r="M196" s="8">
        <f>SUM(障害学生情報入力シート!N196:Q196)+COUNTA(障害学生情報入力シート!R196)</f>
        <v>0</v>
      </c>
      <c r="N196" s="8">
        <f>SUM(障害学生情報入力シート!S196:V196)+COUNTA(障害学生情報入力シート!W196)</f>
        <v>0</v>
      </c>
      <c r="O196" s="8">
        <f>IF(SUM(障害学生情報入力シート!$X196:$BC196)&gt;0,1,0)</f>
        <v>0</v>
      </c>
      <c r="P196" s="8">
        <f>IF(障害学生情報入力シート!D196="入学者(新1年生)",1,0)</f>
        <v>0</v>
      </c>
      <c r="Q196" s="8">
        <f>IF(ISBLANK(障害学生情報入力シート!$G196),0,
IF(AND(障害学生情報入力シート!$G196="視覚障害",OR(障害学生情報入力シート!$H196="盲",障害学生情報入力シート!$H196="弱視",障害学生情報入力シート!$H196="その他の視覚障害")),1,0)+
IF(AND(障害学生情報入力シート!$G196="聴覚障害",OR(障害学生情報入力シート!$H196="聾",障害学生情報入力シート!$H196="難聴",障害学生情報入力シート!$H196="その他の聴覚障害")),1,0)+
IF(AND(障害学生情報入力シート!$G196="肢体不自由",OR(障害学生情報入力シート!$H196="上肢不自由",障害学生情報入力シート!$H196="下肢不自由",障害学生情報入力シート!$H196="上下肢不自由",障害学生情報入力シート!$H196="その他の肢体不自由")),1,0)+
IF(AND(障害学生情報入力シート!$G196="病弱",ISBLANK(障害学生情報入力シート!$H196)),1,0)+
IF(AND(障害学生情報入力シート!$G196="発達障害",OR(障害学生情報入力シート!$H196="自閉スペクトラム症",障害学生情報入力シート!$H196="注意欠如・多動症",障害学生情報入力シート!$H196="限局性学習症",障害学生情報入力シート!$H196="発達障害の重複",障害学生情報入力シート!$H196="その他の発達障害")),1,0)+
IF(AND(障害学生情報入力シート!$G196="精神障害",OR(障害学生情報入力シート!$H196="統合失調症等",障害学生情報入力シート!$H196="気分障害",障害学生情報入力シート!$H196="神経症性障害等",障害学生情報入力シート!$H196="摂食障害・睡眠障害等",障害学生情報入力シート!$H196="精神障害の重複",障害学生情報入力シート!$H196="その他の精神障害")),1,0)+
IF(AND(障害学生情報入力シート!$G196="知的障害",ISBLANK(障害学生情報入力シート!$H196)),1,0)+
IF(AND(障害学生情報入力シート!$G196="重複障害",OR(障害学生情報入力シート!$H196="身体障害の重複",障害学生情報入力シート!$H196="発達障害と精神障害の重複")),1,0)+
IF(AND(障害学生情報入力シート!$G196="その他の障害",ISBLANK(障害学生情報入力シート!$H196)),1,0)
)</f>
        <v>0</v>
      </c>
    </row>
    <row r="197" spans="1:17" x14ac:dyDescent="0.4">
      <c r="A197" s="204">
        <v>169</v>
      </c>
      <c r="B197" s="6">
        <f>IF(AND(障害学生情報入力シート!$G197=$B$27,障害学生情報入力シート!$H197=$B$28,OR(障害学生情報入力シート!D197="入学者(新1年生)",障害学生情報入力シート!D197="在籍者")),1,0)</f>
        <v>0</v>
      </c>
      <c r="C197" s="6">
        <f t="shared" si="17"/>
        <v>0</v>
      </c>
      <c r="D197" s="6" t="str">
        <f t="shared" si="18"/>
        <v/>
      </c>
      <c r="E197" s="6">
        <f>IF(AND(障害学生情報入力シート!$G197=$E$27,ISBLANK(障害学生情報入力シート!$H197),OR(障害学生情報入力シート!D197="入学者(新1年生)",障害学生情報入力シート!D197="在籍者")),1,0)</f>
        <v>0</v>
      </c>
      <c r="F197" s="6">
        <f t="shared" si="19"/>
        <v>0</v>
      </c>
      <c r="G197" s="6" t="str">
        <f t="shared" si="20"/>
        <v/>
      </c>
      <c r="H197" s="7">
        <f>IF(障害学生情報入力シート!BD197="",0,IF(AND(障害学生情報入力シート!BC197=1,Q197=1,障害学生情報入力シート!D197&lt;&gt;"",障害学生情報入力シート!D197&lt;&gt;"在籍者"),1,0))</f>
        <v>0</v>
      </c>
      <c r="I197" s="7">
        <f t="shared" si="21"/>
        <v>0</v>
      </c>
      <c r="J197" s="7" t="str">
        <f t="shared" si="22"/>
        <v/>
      </c>
      <c r="K197" s="8">
        <f>IF(VALUE(障害学生情報入力シート!J197)=1,1,0)</f>
        <v>0</v>
      </c>
      <c r="L197" s="8">
        <f>IF(VALUE(障害学生情報入力シート!K197)=1,1,0)</f>
        <v>0</v>
      </c>
      <c r="M197" s="8">
        <f>SUM(障害学生情報入力シート!N197:Q197)+COUNTA(障害学生情報入力シート!R197)</f>
        <v>0</v>
      </c>
      <c r="N197" s="8">
        <f>SUM(障害学生情報入力シート!S197:V197)+COUNTA(障害学生情報入力シート!W197)</f>
        <v>0</v>
      </c>
      <c r="O197" s="8">
        <f>IF(SUM(障害学生情報入力シート!$X197:$BC197)&gt;0,1,0)</f>
        <v>0</v>
      </c>
      <c r="P197" s="8">
        <f>IF(障害学生情報入力シート!D197="入学者(新1年生)",1,0)</f>
        <v>0</v>
      </c>
      <c r="Q197" s="8">
        <f>IF(ISBLANK(障害学生情報入力シート!$G197),0,
IF(AND(障害学生情報入力シート!$G197="視覚障害",OR(障害学生情報入力シート!$H197="盲",障害学生情報入力シート!$H197="弱視",障害学生情報入力シート!$H197="その他の視覚障害")),1,0)+
IF(AND(障害学生情報入力シート!$G197="聴覚障害",OR(障害学生情報入力シート!$H197="聾",障害学生情報入力シート!$H197="難聴",障害学生情報入力シート!$H197="その他の聴覚障害")),1,0)+
IF(AND(障害学生情報入力シート!$G197="肢体不自由",OR(障害学生情報入力シート!$H197="上肢不自由",障害学生情報入力シート!$H197="下肢不自由",障害学生情報入力シート!$H197="上下肢不自由",障害学生情報入力シート!$H197="その他の肢体不自由")),1,0)+
IF(AND(障害学生情報入力シート!$G197="病弱",ISBLANK(障害学生情報入力シート!$H197)),1,0)+
IF(AND(障害学生情報入力シート!$G197="発達障害",OR(障害学生情報入力シート!$H197="自閉スペクトラム症",障害学生情報入力シート!$H197="注意欠如・多動症",障害学生情報入力シート!$H197="限局性学習症",障害学生情報入力シート!$H197="発達障害の重複",障害学生情報入力シート!$H197="その他の発達障害")),1,0)+
IF(AND(障害学生情報入力シート!$G197="精神障害",OR(障害学生情報入力シート!$H197="統合失調症等",障害学生情報入力シート!$H197="気分障害",障害学生情報入力シート!$H197="神経症性障害等",障害学生情報入力シート!$H197="摂食障害・睡眠障害等",障害学生情報入力シート!$H197="精神障害の重複",障害学生情報入力シート!$H197="その他の精神障害")),1,0)+
IF(AND(障害学生情報入力シート!$G197="知的障害",ISBLANK(障害学生情報入力シート!$H197)),1,0)+
IF(AND(障害学生情報入力シート!$G197="重複障害",OR(障害学生情報入力シート!$H197="身体障害の重複",障害学生情報入力シート!$H197="発達障害と精神障害の重複")),1,0)+
IF(AND(障害学生情報入力シート!$G197="その他の障害",ISBLANK(障害学生情報入力シート!$H197)),1,0)
)</f>
        <v>0</v>
      </c>
    </row>
    <row r="198" spans="1:17" x14ac:dyDescent="0.4">
      <c r="A198" s="204">
        <v>170</v>
      </c>
      <c r="B198" s="6">
        <f>IF(AND(障害学生情報入力シート!$G198=$B$27,障害学生情報入力シート!$H198=$B$28,OR(障害学生情報入力シート!D198="入学者(新1年生)",障害学生情報入力シート!D198="在籍者")),1,0)</f>
        <v>0</v>
      </c>
      <c r="C198" s="6">
        <f t="shared" si="17"/>
        <v>0</v>
      </c>
      <c r="D198" s="6" t="str">
        <f t="shared" si="18"/>
        <v/>
      </c>
      <c r="E198" s="6">
        <f>IF(AND(障害学生情報入力シート!$G198=$E$27,ISBLANK(障害学生情報入力シート!$H198),OR(障害学生情報入力シート!D198="入学者(新1年生)",障害学生情報入力シート!D198="在籍者")),1,0)</f>
        <v>0</v>
      </c>
      <c r="F198" s="6">
        <f t="shared" si="19"/>
        <v>0</v>
      </c>
      <c r="G198" s="6" t="str">
        <f t="shared" si="20"/>
        <v/>
      </c>
      <c r="H198" s="7">
        <f>IF(障害学生情報入力シート!BD198="",0,IF(AND(障害学生情報入力シート!BC198=1,Q198=1,障害学生情報入力シート!D198&lt;&gt;"",障害学生情報入力シート!D198&lt;&gt;"在籍者"),1,0))</f>
        <v>0</v>
      </c>
      <c r="I198" s="7">
        <f t="shared" si="21"/>
        <v>0</v>
      </c>
      <c r="J198" s="7" t="str">
        <f t="shared" si="22"/>
        <v/>
      </c>
      <c r="K198" s="8">
        <f>IF(VALUE(障害学生情報入力シート!J198)=1,1,0)</f>
        <v>0</v>
      </c>
      <c r="L198" s="8">
        <f>IF(VALUE(障害学生情報入力シート!K198)=1,1,0)</f>
        <v>0</v>
      </c>
      <c r="M198" s="8">
        <f>SUM(障害学生情報入力シート!N198:Q198)+COUNTA(障害学生情報入力シート!R198)</f>
        <v>0</v>
      </c>
      <c r="N198" s="8">
        <f>SUM(障害学生情報入力シート!S198:V198)+COUNTA(障害学生情報入力シート!W198)</f>
        <v>0</v>
      </c>
      <c r="O198" s="8">
        <f>IF(SUM(障害学生情報入力シート!$X198:$BC198)&gt;0,1,0)</f>
        <v>0</v>
      </c>
      <c r="P198" s="8">
        <f>IF(障害学生情報入力シート!D198="入学者(新1年生)",1,0)</f>
        <v>0</v>
      </c>
      <c r="Q198" s="8">
        <f>IF(ISBLANK(障害学生情報入力シート!$G198),0,
IF(AND(障害学生情報入力シート!$G198="視覚障害",OR(障害学生情報入力シート!$H198="盲",障害学生情報入力シート!$H198="弱視",障害学生情報入力シート!$H198="その他の視覚障害")),1,0)+
IF(AND(障害学生情報入力シート!$G198="聴覚障害",OR(障害学生情報入力シート!$H198="聾",障害学生情報入力シート!$H198="難聴",障害学生情報入力シート!$H198="その他の聴覚障害")),1,0)+
IF(AND(障害学生情報入力シート!$G198="肢体不自由",OR(障害学生情報入力シート!$H198="上肢不自由",障害学生情報入力シート!$H198="下肢不自由",障害学生情報入力シート!$H198="上下肢不自由",障害学生情報入力シート!$H198="その他の肢体不自由")),1,0)+
IF(AND(障害学生情報入力シート!$G198="病弱",ISBLANK(障害学生情報入力シート!$H198)),1,0)+
IF(AND(障害学生情報入力シート!$G198="発達障害",OR(障害学生情報入力シート!$H198="自閉スペクトラム症",障害学生情報入力シート!$H198="注意欠如・多動症",障害学生情報入力シート!$H198="限局性学習症",障害学生情報入力シート!$H198="発達障害の重複",障害学生情報入力シート!$H198="その他の発達障害")),1,0)+
IF(AND(障害学生情報入力シート!$G198="精神障害",OR(障害学生情報入力シート!$H198="統合失調症等",障害学生情報入力シート!$H198="気分障害",障害学生情報入力シート!$H198="神経症性障害等",障害学生情報入力シート!$H198="摂食障害・睡眠障害等",障害学生情報入力シート!$H198="精神障害の重複",障害学生情報入力シート!$H198="その他の精神障害")),1,0)+
IF(AND(障害学生情報入力シート!$G198="知的障害",ISBLANK(障害学生情報入力シート!$H198)),1,0)+
IF(AND(障害学生情報入力シート!$G198="重複障害",OR(障害学生情報入力シート!$H198="身体障害の重複",障害学生情報入力シート!$H198="発達障害と精神障害の重複")),1,0)+
IF(AND(障害学生情報入力シート!$G198="その他の障害",ISBLANK(障害学生情報入力シート!$H198)),1,0)
)</f>
        <v>0</v>
      </c>
    </row>
    <row r="199" spans="1:17" x14ac:dyDescent="0.4">
      <c r="A199" s="204">
        <v>171</v>
      </c>
      <c r="B199" s="6">
        <f>IF(AND(障害学生情報入力シート!$G199=$B$27,障害学生情報入力シート!$H199=$B$28,OR(障害学生情報入力シート!D199="入学者(新1年生)",障害学生情報入力シート!D199="在籍者")),1,0)</f>
        <v>0</v>
      </c>
      <c r="C199" s="6">
        <f t="shared" si="17"/>
        <v>0</v>
      </c>
      <c r="D199" s="6" t="str">
        <f t="shared" si="18"/>
        <v/>
      </c>
      <c r="E199" s="6">
        <f>IF(AND(障害学生情報入力シート!$G199=$E$27,ISBLANK(障害学生情報入力シート!$H199),OR(障害学生情報入力シート!D199="入学者(新1年生)",障害学生情報入力シート!D199="在籍者")),1,0)</f>
        <v>0</v>
      </c>
      <c r="F199" s="6">
        <f t="shared" si="19"/>
        <v>0</v>
      </c>
      <c r="G199" s="6" t="str">
        <f t="shared" si="20"/>
        <v/>
      </c>
      <c r="H199" s="7">
        <f>IF(障害学生情報入力シート!BD199="",0,IF(AND(障害学生情報入力シート!BC199=1,Q199=1,障害学生情報入力シート!D199&lt;&gt;"",障害学生情報入力シート!D199&lt;&gt;"在籍者"),1,0))</f>
        <v>0</v>
      </c>
      <c r="I199" s="7">
        <f t="shared" si="21"/>
        <v>0</v>
      </c>
      <c r="J199" s="7" t="str">
        <f t="shared" si="22"/>
        <v/>
      </c>
      <c r="K199" s="8">
        <f>IF(VALUE(障害学生情報入力シート!J199)=1,1,0)</f>
        <v>0</v>
      </c>
      <c r="L199" s="8">
        <f>IF(VALUE(障害学生情報入力シート!K199)=1,1,0)</f>
        <v>0</v>
      </c>
      <c r="M199" s="8">
        <f>SUM(障害学生情報入力シート!N199:Q199)+COUNTA(障害学生情報入力シート!R199)</f>
        <v>0</v>
      </c>
      <c r="N199" s="8">
        <f>SUM(障害学生情報入力シート!S199:V199)+COUNTA(障害学生情報入力シート!W199)</f>
        <v>0</v>
      </c>
      <c r="O199" s="8">
        <f>IF(SUM(障害学生情報入力シート!$X199:$BC199)&gt;0,1,0)</f>
        <v>0</v>
      </c>
      <c r="P199" s="8">
        <f>IF(障害学生情報入力シート!D199="入学者(新1年生)",1,0)</f>
        <v>0</v>
      </c>
      <c r="Q199" s="8">
        <f>IF(ISBLANK(障害学生情報入力シート!$G199),0,
IF(AND(障害学生情報入力シート!$G199="視覚障害",OR(障害学生情報入力シート!$H199="盲",障害学生情報入力シート!$H199="弱視",障害学生情報入力シート!$H199="その他の視覚障害")),1,0)+
IF(AND(障害学生情報入力シート!$G199="聴覚障害",OR(障害学生情報入力シート!$H199="聾",障害学生情報入力シート!$H199="難聴",障害学生情報入力シート!$H199="その他の聴覚障害")),1,0)+
IF(AND(障害学生情報入力シート!$G199="肢体不自由",OR(障害学生情報入力シート!$H199="上肢不自由",障害学生情報入力シート!$H199="下肢不自由",障害学生情報入力シート!$H199="上下肢不自由",障害学生情報入力シート!$H199="その他の肢体不自由")),1,0)+
IF(AND(障害学生情報入力シート!$G199="病弱",ISBLANK(障害学生情報入力シート!$H199)),1,0)+
IF(AND(障害学生情報入力シート!$G199="発達障害",OR(障害学生情報入力シート!$H199="自閉スペクトラム症",障害学生情報入力シート!$H199="注意欠如・多動症",障害学生情報入力シート!$H199="限局性学習症",障害学生情報入力シート!$H199="発達障害の重複",障害学生情報入力シート!$H199="その他の発達障害")),1,0)+
IF(AND(障害学生情報入力シート!$G199="精神障害",OR(障害学生情報入力シート!$H199="統合失調症等",障害学生情報入力シート!$H199="気分障害",障害学生情報入力シート!$H199="神経症性障害等",障害学生情報入力シート!$H199="摂食障害・睡眠障害等",障害学生情報入力シート!$H199="精神障害の重複",障害学生情報入力シート!$H199="その他の精神障害")),1,0)+
IF(AND(障害学生情報入力シート!$G199="知的障害",ISBLANK(障害学生情報入力シート!$H199)),1,0)+
IF(AND(障害学生情報入力シート!$G199="重複障害",OR(障害学生情報入力シート!$H199="身体障害の重複",障害学生情報入力シート!$H199="発達障害と精神障害の重複")),1,0)+
IF(AND(障害学生情報入力シート!$G199="その他の障害",ISBLANK(障害学生情報入力シート!$H199)),1,0)
)</f>
        <v>0</v>
      </c>
    </row>
    <row r="200" spans="1:17" x14ac:dyDescent="0.4">
      <c r="A200" s="204">
        <v>172</v>
      </c>
      <c r="B200" s="6">
        <f>IF(AND(障害学生情報入力シート!$G200=$B$27,障害学生情報入力シート!$H200=$B$28,OR(障害学生情報入力シート!D200="入学者(新1年生)",障害学生情報入力シート!D200="在籍者")),1,0)</f>
        <v>0</v>
      </c>
      <c r="C200" s="6">
        <f t="shared" si="17"/>
        <v>0</v>
      </c>
      <c r="D200" s="6" t="str">
        <f t="shared" si="18"/>
        <v/>
      </c>
      <c r="E200" s="6">
        <f>IF(AND(障害学生情報入力シート!$G200=$E$27,ISBLANK(障害学生情報入力シート!$H200),OR(障害学生情報入力シート!D200="入学者(新1年生)",障害学生情報入力シート!D200="在籍者")),1,0)</f>
        <v>0</v>
      </c>
      <c r="F200" s="6">
        <f t="shared" si="19"/>
        <v>0</v>
      </c>
      <c r="G200" s="6" t="str">
        <f t="shared" si="20"/>
        <v/>
      </c>
      <c r="H200" s="7">
        <f>IF(障害学生情報入力シート!BD200="",0,IF(AND(障害学生情報入力シート!BC200=1,Q200=1,障害学生情報入力シート!D200&lt;&gt;"",障害学生情報入力シート!D200&lt;&gt;"在籍者"),1,0))</f>
        <v>0</v>
      </c>
      <c r="I200" s="7">
        <f t="shared" si="21"/>
        <v>0</v>
      </c>
      <c r="J200" s="7" t="str">
        <f t="shared" si="22"/>
        <v/>
      </c>
      <c r="K200" s="8">
        <f>IF(VALUE(障害学生情報入力シート!J200)=1,1,0)</f>
        <v>0</v>
      </c>
      <c r="L200" s="8">
        <f>IF(VALUE(障害学生情報入力シート!K200)=1,1,0)</f>
        <v>0</v>
      </c>
      <c r="M200" s="8">
        <f>SUM(障害学生情報入力シート!N200:Q200)+COUNTA(障害学生情報入力シート!R200)</f>
        <v>0</v>
      </c>
      <c r="N200" s="8">
        <f>SUM(障害学生情報入力シート!S200:V200)+COUNTA(障害学生情報入力シート!W200)</f>
        <v>0</v>
      </c>
      <c r="O200" s="8">
        <f>IF(SUM(障害学生情報入力シート!$X200:$BC200)&gt;0,1,0)</f>
        <v>0</v>
      </c>
      <c r="P200" s="8">
        <f>IF(障害学生情報入力シート!D200="入学者(新1年生)",1,0)</f>
        <v>0</v>
      </c>
      <c r="Q200" s="8">
        <f>IF(ISBLANK(障害学生情報入力シート!$G200),0,
IF(AND(障害学生情報入力シート!$G200="視覚障害",OR(障害学生情報入力シート!$H200="盲",障害学生情報入力シート!$H200="弱視",障害学生情報入力シート!$H200="その他の視覚障害")),1,0)+
IF(AND(障害学生情報入力シート!$G200="聴覚障害",OR(障害学生情報入力シート!$H200="聾",障害学生情報入力シート!$H200="難聴",障害学生情報入力シート!$H200="その他の聴覚障害")),1,0)+
IF(AND(障害学生情報入力シート!$G200="肢体不自由",OR(障害学生情報入力シート!$H200="上肢不自由",障害学生情報入力シート!$H200="下肢不自由",障害学生情報入力シート!$H200="上下肢不自由",障害学生情報入力シート!$H200="その他の肢体不自由")),1,0)+
IF(AND(障害学生情報入力シート!$G200="病弱",ISBLANK(障害学生情報入力シート!$H200)),1,0)+
IF(AND(障害学生情報入力シート!$G200="発達障害",OR(障害学生情報入力シート!$H200="自閉スペクトラム症",障害学生情報入力シート!$H200="注意欠如・多動症",障害学生情報入力シート!$H200="限局性学習症",障害学生情報入力シート!$H200="発達障害の重複",障害学生情報入力シート!$H200="その他の発達障害")),1,0)+
IF(AND(障害学生情報入力シート!$G200="精神障害",OR(障害学生情報入力シート!$H200="統合失調症等",障害学生情報入力シート!$H200="気分障害",障害学生情報入力シート!$H200="神経症性障害等",障害学生情報入力シート!$H200="摂食障害・睡眠障害等",障害学生情報入力シート!$H200="精神障害の重複",障害学生情報入力シート!$H200="その他の精神障害")),1,0)+
IF(AND(障害学生情報入力シート!$G200="知的障害",ISBLANK(障害学生情報入力シート!$H200)),1,0)+
IF(AND(障害学生情報入力シート!$G200="重複障害",OR(障害学生情報入力シート!$H200="身体障害の重複",障害学生情報入力シート!$H200="発達障害と精神障害の重複")),1,0)+
IF(AND(障害学生情報入力シート!$G200="その他の障害",ISBLANK(障害学生情報入力シート!$H200)),1,0)
)</f>
        <v>0</v>
      </c>
    </row>
    <row r="201" spans="1:17" x14ac:dyDescent="0.4">
      <c r="A201" s="204">
        <v>173</v>
      </c>
      <c r="B201" s="6">
        <f>IF(AND(障害学生情報入力シート!$G201=$B$27,障害学生情報入力シート!$H201=$B$28,OR(障害学生情報入力シート!D201="入学者(新1年生)",障害学生情報入力シート!D201="在籍者")),1,0)</f>
        <v>0</v>
      </c>
      <c r="C201" s="6">
        <f t="shared" si="17"/>
        <v>0</v>
      </c>
      <c r="D201" s="6" t="str">
        <f t="shared" si="18"/>
        <v/>
      </c>
      <c r="E201" s="6">
        <f>IF(AND(障害学生情報入力シート!$G201=$E$27,ISBLANK(障害学生情報入力シート!$H201),OR(障害学生情報入力シート!D201="入学者(新1年生)",障害学生情報入力シート!D201="在籍者")),1,0)</f>
        <v>0</v>
      </c>
      <c r="F201" s="6">
        <f t="shared" si="19"/>
        <v>0</v>
      </c>
      <c r="G201" s="6" t="str">
        <f t="shared" si="20"/>
        <v/>
      </c>
      <c r="H201" s="7">
        <f>IF(障害学生情報入力シート!BD201="",0,IF(AND(障害学生情報入力シート!BC201=1,Q201=1,障害学生情報入力シート!D201&lt;&gt;"",障害学生情報入力シート!D201&lt;&gt;"在籍者"),1,0))</f>
        <v>0</v>
      </c>
      <c r="I201" s="7">
        <f t="shared" si="21"/>
        <v>0</v>
      </c>
      <c r="J201" s="7" t="str">
        <f t="shared" si="22"/>
        <v/>
      </c>
      <c r="K201" s="8">
        <f>IF(VALUE(障害学生情報入力シート!J201)=1,1,0)</f>
        <v>0</v>
      </c>
      <c r="L201" s="8">
        <f>IF(VALUE(障害学生情報入力シート!K201)=1,1,0)</f>
        <v>0</v>
      </c>
      <c r="M201" s="8">
        <f>SUM(障害学生情報入力シート!N201:Q201)+COUNTA(障害学生情報入力シート!R201)</f>
        <v>0</v>
      </c>
      <c r="N201" s="8">
        <f>SUM(障害学生情報入力シート!S201:V201)+COUNTA(障害学生情報入力シート!W201)</f>
        <v>0</v>
      </c>
      <c r="O201" s="8">
        <f>IF(SUM(障害学生情報入力シート!$X201:$BC201)&gt;0,1,0)</f>
        <v>0</v>
      </c>
      <c r="P201" s="8">
        <f>IF(障害学生情報入力シート!D201="入学者(新1年生)",1,0)</f>
        <v>0</v>
      </c>
      <c r="Q201" s="8">
        <f>IF(ISBLANK(障害学生情報入力シート!$G201),0,
IF(AND(障害学生情報入力シート!$G201="視覚障害",OR(障害学生情報入力シート!$H201="盲",障害学生情報入力シート!$H201="弱視",障害学生情報入力シート!$H201="その他の視覚障害")),1,0)+
IF(AND(障害学生情報入力シート!$G201="聴覚障害",OR(障害学生情報入力シート!$H201="聾",障害学生情報入力シート!$H201="難聴",障害学生情報入力シート!$H201="その他の聴覚障害")),1,0)+
IF(AND(障害学生情報入力シート!$G201="肢体不自由",OR(障害学生情報入力シート!$H201="上肢不自由",障害学生情報入力シート!$H201="下肢不自由",障害学生情報入力シート!$H201="上下肢不自由",障害学生情報入力シート!$H201="その他の肢体不自由")),1,0)+
IF(AND(障害学生情報入力シート!$G201="病弱",ISBLANK(障害学生情報入力シート!$H201)),1,0)+
IF(AND(障害学生情報入力シート!$G201="発達障害",OR(障害学生情報入力シート!$H201="自閉スペクトラム症",障害学生情報入力シート!$H201="注意欠如・多動症",障害学生情報入力シート!$H201="限局性学習症",障害学生情報入力シート!$H201="発達障害の重複",障害学生情報入力シート!$H201="その他の発達障害")),1,0)+
IF(AND(障害学生情報入力シート!$G201="精神障害",OR(障害学生情報入力シート!$H201="統合失調症等",障害学生情報入力シート!$H201="気分障害",障害学生情報入力シート!$H201="神経症性障害等",障害学生情報入力シート!$H201="摂食障害・睡眠障害等",障害学生情報入力シート!$H201="精神障害の重複",障害学生情報入力シート!$H201="その他の精神障害")),1,0)+
IF(AND(障害学生情報入力シート!$G201="知的障害",ISBLANK(障害学生情報入力シート!$H201)),1,0)+
IF(AND(障害学生情報入力シート!$G201="重複障害",OR(障害学生情報入力シート!$H201="身体障害の重複",障害学生情報入力シート!$H201="発達障害と精神障害の重複")),1,0)+
IF(AND(障害学生情報入力シート!$G201="その他の障害",ISBLANK(障害学生情報入力シート!$H201)),1,0)
)</f>
        <v>0</v>
      </c>
    </row>
    <row r="202" spans="1:17" x14ac:dyDescent="0.4">
      <c r="A202" s="204">
        <v>174</v>
      </c>
      <c r="B202" s="6">
        <f>IF(AND(障害学生情報入力シート!$G202=$B$27,障害学生情報入力シート!$H202=$B$28,OR(障害学生情報入力シート!D202="入学者(新1年生)",障害学生情報入力シート!D202="在籍者")),1,0)</f>
        <v>0</v>
      </c>
      <c r="C202" s="6">
        <f t="shared" si="17"/>
        <v>0</v>
      </c>
      <c r="D202" s="6" t="str">
        <f t="shared" si="18"/>
        <v/>
      </c>
      <c r="E202" s="6">
        <f>IF(AND(障害学生情報入力シート!$G202=$E$27,ISBLANK(障害学生情報入力シート!$H202),OR(障害学生情報入力シート!D202="入学者(新1年生)",障害学生情報入力シート!D202="在籍者")),1,0)</f>
        <v>0</v>
      </c>
      <c r="F202" s="6">
        <f t="shared" si="19"/>
        <v>0</v>
      </c>
      <c r="G202" s="6" t="str">
        <f t="shared" si="20"/>
        <v/>
      </c>
      <c r="H202" s="7">
        <f>IF(障害学生情報入力シート!BD202="",0,IF(AND(障害学生情報入力シート!BC202=1,Q202=1,障害学生情報入力シート!D202&lt;&gt;"",障害学生情報入力シート!D202&lt;&gt;"在籍者"),1,0))</f>
        <v>0</v>
      </c>
      <c r="I202" s="7">
        <f t="shared" si="21"/>
        <v>0</v>
      </c>
      <c r="J202" s="7" t="str">
        <f t="shared" si="22"/>
        <v/>
      </c>
      <c r="K202" s="8">
        <f>IF(VALUE(障害学生情報入力シート!J202)=1,1,0)</f>
        <v>0</v>
      </c>
      <c r="L202" s="8">
        <f>IF(VALUE(障害学生情報入力シート!K202)=1,1,0)</f>
        <v>0</v>
      </c>
      <c r="M202" s="8">
        <f>SUM(障害学生情報入力シート!N202:Q202)+COUNTA(障害学生情報入力シート!R202)</f>
        <v>0</v>
      </c>
      <c r="N202" s="8">
        <f>SUM(障害学生情報入力シート!S202:V202)+COUNTA(障害学生情報入力シート!W202)</f>
        <v>0</v>
      </c>
      <c r="O202" s="8">
        <f>IF(SUM(障害学生情報入力シート!$X202:$BC202)&gt;0,1,0)</f>
        <v>0</v>
      </c>
      <c r="P202" s="8">
        <f>IF(障害学生情報入力シート!D202="入学者(新1年生)",1,0)</f>
        <v>0</v>
      </c>
      <c r="Q202" s="8">
        <f>IF(ISBLANK(障害学生情報入力シート!$G202),0,
IF(AND(障害学生情報入力シート!$G202="視覚障害",OR(障害学生情報入力シート!$H202="盲",障害学生情報入力シート!$H202="弱視",障害学生情報入力シート!$H202="その他の視覚障害")),1,0)+
IF(AND(障害学生情報入力シート!$G202="聴覚障害",OR(障害学生情報入力シート!$H202="聾",障害学生情報入力シート!$H202="難聴",障害学生情報入力シート!$H202="その他の聴覚障害")),1,0)+
IF(AND(障害学生情報入力シート!$G202="肢体不自由",OR(障害学生情報入力シート!$H202="上肢不自由",障害学生情報入力シート!$H202="下肢不自由",障害学生情報入力シート!$H202="上下肢不自由",障害学生情報入力シート!$H202="その他の肢体不自由")),1,0)+
IF(AND(障害学生情報入力シート!$G202="病弱",ISBLANK(障害学生情報入力シート!$H202)),1,0)+
IF(AND(障害学生情報入力シート!$G202="発達障害",OR(障害学生情報入力シート!$H202="自閉スペクトラム症",障害学生情報入力シート!$H202="注意欠如・多動症",障害学生情報入力シート!$H202="限局性学習症",障害学生情報入力シート!$H202="発達障害の重複",障害学生情報入力シート!$H202="その他の発達障害")),1,0)+
IF(AND(障害学生情報入力シート!$G202="精神障害",OR(障害学生情報入力シート!$H202="統合失調症等",障害学生情報入力シート!$H202="気分障害",障害学生情報入力シート!$H202="神経症性障害等",障害学生情報入力シート!$H202="摂食障害・睡眠障害等",障害学生情報入力シート!$H202="精神障害の重複",障害学生情報入力シート!$H202="その他の精神障害")),1,0)+
IF(AND(障害学生情報入力シート!$G202="知的障害",ISBLANK(障害学生情報入力シート!$H202)),1,0)+
IF(AND(障害学生情報入力シート!$G202="重複障害",OR(障害学生情報入力シート!$H202="身体障害の重複",障害学生情報入力シート!$H202="発達障害と精神障害の重複")),1,0)+
IF(AND(障害学生情報入力シート!$G202="その他の障害",ISBLANK(障害学生情報入力シート!$H202)),1,0)
)</f>
        <v>0</v>
      </c>
    </row>
    <row r="203" spans="1:17" x14ac:dyDescent="0.4">
      <c r="A203" s="204">
        <v>175</v>
      </c>
      <c r="B203" s="6">
        <f>IF(AND(障害学生情報入力シート!$G203=$B$27,障害学生情報入力シート!$H203=$B$28,OR(障害学生情報入力シート!D203="入学者(新1年生)",障害学生情報入力シート!D203="在籍者")),1,0)</f>
        <v>0</v>
      </c>
      <c r="C203" s="6">
        <f t="shared" si="17"/>
        <v>0</v>
      </c>
      <c r="D203" s="6" t="str">
        <f t="shared" si="18"/>
        <v/>
      </c>
      <c r="E203" s="6">
        <f>IF(AND(障害学生情報入力シート!$G203=$E$27,ISBLANK(障害学生情報入力シート!$H203),OR(障害学生情報入力シート!D203="入学者(新1年生)",障害学生情報入力シート!D203="在籍者")),1,0)</f>
        <v>0</v>
      </c>
      <c r="F203" s="6">
        <f t="shared" si="19"/>
        <v>0</v>
      </c>
      <c r="G203" s="6" t="str">
        <f t="shared" si="20"/>
        <v/>
      </c>
      <c r="H203" s="7">
        <f>IF(障害学生情報入力シート!BD203="",0,IF(AND(障害学生情報入力シート!BC203=1,Q203=1,障害学生情報入力シート!D203&lt;&gt;"",障害学生情報入力シート!D203&lt;&gt;"在籍者"),1,0))</f>
        <v>0</v>
      </c>
      <c r="I203" s="7">
        <f t="shared" si="21"/>
        <v>0</v>
      </c>
      <c r="J203" s="7" t="str">
        <f t="shared" si="22"/>
        <v/>
      </c>
      <c r="K203" s="8">
        <f>IF(VALUE(障害学生情報入力シート!J203)=1,1,0)</f>
        <v>0</v>
      </c>
      <c r="L203" s="8">
        <f>IF(VALUE(障害学生情報入力シート!K203)=1,1,0)</f>
        <v>0</v>
      </c>
      <c r="M203" s="8">
        <f>SUM(障害学生情報入力シート!N203:Q203)+COUNTA(障害学生情報入力シート!R203)</f>
        <v>0</v>
      </c>
      <c r="N203" s="8">
        <f>SUM(障害学生情報入力シート!S203:V203)+COUNTA(障害学生情報入力シート!W203)</f>
        <v>0</v>
      </c>
      <c r="O203" s="8">
        <f>IF(SUM(障害学生情報入力シート!$X203:$BC203)&gt;0,1,0)</f>
        <v>0</v>
      </c>
      <c r="P203" s="8">
        <f>IF(障害学生情報入力シート!D203="入学者(新1年生)",1,0)</f>
        <v>0</v>
      </c>
      <c r="Q203" s="8">
        <f>IF(ISBLANK(障害学生情報入力シート!$G203),0,
IF(AND(障害学生情報入力シート!$G203="視覚障害",OR(障害学生情報入力シート!$H203="盲",障害学生情報入力シート!$H203="弱視",障害学生情報入力シート!$H203="その他の視覚障害")),1,0)+
IF(AND(障害学生情報入力シート!$G203="聴覚障害",OR(障害学生情報入力シート!$H203="聾",障害学生情報入力シート!$H203="難聴",障害学生情報入力シート!$H203="その他の聴覚障害")),1,0)+
IF(AND(障害学生情報入力シート!$G203="肢体不自由",OR(障害学生情報入力シート!$H203="上肢不自由",障害学生情報入力シート!$H203="下肢不自由",障害学生情報入力シート!$H203="上下肢不自由",障害学生情報入力シート!$H203="その他の肢体不自由")),1,0)+
IF(AND(障害学生情報入力シート!$G203="病弱",ISBLANK(障害学生情報入力シート!$H203)),1,0)+
IF(AND(障害学生情報入力シート!$G203="発達障害",OR(障害学生情報入力シート!$H203="自閉スペクトラム症",障害学生情報入力シート!$H203="注意欠如・多動症",障害学生情報入力シート!$H203="限局性学習症",障害学生情報入力シート!$H203="発達障害の重複",障害学生情報入力シート!$H203="その他の発達障害")),1,0)+
IF(AND(障害学生情報入力シート!$G203="精神障害",OR(障害学生情報入力シート!$H203="統合失調症等",障害学生情報入力シート!$H203="気分障害",障害学生情報入力シート!$H203="神経症性障害等",障害学生情報入力シート!$H203="摂食障害・睡眠障害等",障害学生情報入力シート!$H203="精神障害の重複",障害学生情報入力シート!$H203="その他の精神障害")),1,0)+
IF(AND(障害学生情報入力シート!$G203="知的障害",ISBLANK(障害学生情報入力シート!$H203)),1,0)+
IF(AND(障害学生情報入力シート!$G203="重複障害",OR(障害学生情報入力シート!$H203="身体障害の重複",障害学生情報入力シート!$H203="発達障害と精神障害の重複")),1,0)+
IF(AND(障害学生情報入力シート!$G203="その他の障害",ISBLANK(障害学生情報入力シート!$H203)),1,0)
)</f>
        <v>0</v>
      </c>
    </row>
    <row r="204" spans="1:17" x14ac:dyDescent="0.4">
      <c r="A204" s="204">
        <v>176</v>
      </c>
      <c r="B204" s="6">
        <f>IF(AND(障害学生情報入力シート!$G204=$B$27,障害学生情報入力シート!$H204=$B$28,OR(障害学生情報入力シート!D204="入学者(新1年生)",障害学生情報入力シート!D204="在籍者")),1,0)</f>
        <v>0</v>
      </c>
      <c r="C204" s="6">
        <f t="shared" si="17"/>
        <v>0</v>
      </c>
      <c r="D204" s="6" t="str">
        <f t="shared" si="18"/>
        <v/>
      </c>
      <c r="E204" s="6">
        <f>IF(AND(障害学生情報入力シート!$G204=$E$27,ISBLANK(障害学生情報入力シート!$H204),OR(障害学生情報入力シート!D204="入学者(新1年生)",障害学生情報入力シート!D204="在籍者")),1,0)</f>
        <v>0</v>
      </c>
      <c r="F204" s="6">
        <f t="shared" si="19"/>
        <v>0</v>
      </c>
      <c r="G204" s="6" t="str">
        <f t="shared" si="20"/>
        <v/>
      </c>
      <c r="H204" s="7">
        <f>IF(障害学生情報入力シート!BD204="",0,IF(AND(障害学生情報入力シート!BC204=1,Q204=1,障害学生情報入力シート!D204&lt;&gt;"",障害学生情報入力シート!D204&lt;&gt;"在籍者"),1,0))</f>
        <v>0</v>
      </c>
      <c r="I204" s="7">
        <f t="shared" si="21"/>
        <v>0</v>
      </c>
      <c r="J204" s="7" t="str">
        <f t="shared" si="22"/>
        <v/>
      </c>
      <c r="K204" s="8">
        <f>IF(VALUE(障害学生情報入力シート!J204)=1,1,0)</f>
        <v>0</v>
      </c>
      <c r="L204" s="8">
        <f>IF(VALUE(障害学生情報入力シート!K204)=1,1,0)</f>
        <v>0</v>
      </c>
      <c r="M204" s="8">
        <f>SUM(障害学生情報入力シート!N204:Q204)+COUNTA(障害学生情報入力シート!R204)</f>
        <v>0</v>
      </c>
      <c r="N204" s="8">
        <f>SUM(障害学生情報入力シート!S204:V204)+COUNTA(障害学生情報入力シート!W204)</f>
        <v>0</v>
      </c>
      <c r="O204" s="8">
        <f>IF(SUM(障害学生情報入力シート!$X204:$BC204)&gt;0,1,0)</f>
        <v>0</v>
      </c>
      <c r="P204" s="8">
        <f>IF(障害学生情報入力シート!D204="入学者(新1年生)",1,0)</f>
        <v>0</v>
      </c>
      <c r="Q204" s="8">
        <f>IF(ISBLANK(障害学生情報入力シート!$G204),0,
IF(AND(障害学生情報入力シート!$G204="視覚障害",OR(障害学生情報入力シート!$H204="盲",障害学生情報入力シート!$H204="弱視",障害学生情報入力シート!$H204="その他の視覚障害")),1,0)+
IF(AND(障害学生情報入力シート!$G204="聴覚障害",OR(障害学生情報入力シート!$H204="聾",障害学生情報入力シート!$H204="難聴",障害学生情報入力シート!$H204="その他の聴覚障害")),1,0)+
IF(AND(障害学生情報入力シート!$G204="肢体不自由",OR(障害学生情報入力シート!$H204="上肢不自由",障害学生情報入力シート!$H204="下肢不自由",障害学生情報入力シート!$H204="上下肢不自由",障害学生情報入力シート!$H204="その他の肢体不自由")),1,0)+
IF(AND(障害学生情報入力シート!$G204="病弱",ISBLANK(障害学生情報入力シート!$H204)),1,0)+
IF(AND(障害学生情報入力シート!$G204="発達障害",OR(障害学生情報入力シート!$H204="自閉スペクトラム症",障害学生情報入力シート!$H204="注意欠如・多動症",障害学生情報入力シート!$H204="限局性学習症",障害学生情報入力シート!$H204="発達障害の重複",障害学生情報入力シート!$H204="その他の発達障害")),1,0)+
IF(AND(障害学生情報入力シート!$G204="精神障害",OR(障害学生情報入力シート!$H204="統合失調症等",障害学生情報入力シート!$H204="気分障害",障害学生情報入力シート!$H204="神経症性障害等",障害学生情報入力シート!$H204="摂食障害・睡眠障害等",障害学生情報入力シート!$H204="精神障害の重複",障害学生情報入力シート!$H204="その他の精神障害")),1,0)+
IF(AND(障害学生情報入力シート!$G204="知的障害",ISBLANK(障害学生情報入力シート!$H204)),1,0)+
IF(AND(障害学生情報入力シート!$G204="重複障害",OR(障害学生情報入力シート!$H204="身体障害の重複",障害学生情報入力シート!$H204="発達障害と精神障害の重複")),1,0)+
IF(AND(障害学生情報入力シート!$G204="その他の障害",ISBLANK(障害学生情報入力シート!$H204)),1,0)
)</f>
        <v>0</v>
      </c>
    </row>
    <row r="205" spans="1:17" x14ac:dyDescent="0.4">
      <c r="A205" s="204">
        <v>177</v>
      </c>
      <c r="B205" s="6">
        <f>IF(AND(障害学生情報入力シート!$G205=$B$27,障害学生情報入力シート!$H205=$B$28,OR(障害学生情報入力シート!D205="入学者(新1年生)",障害学生情報入力シート!D205="在籍者")),1,0)</f>
        <v>0</v>
      </c>
      <c r="C205" s="6">
        <f t="shared" si="17"/>
        <v>0</v>
      </c>
      <c r="D205" s="6" t="str">
        <f t="shared" si="18"/>
        <v/>
      </c>
      <c r="E205" s="6">
        <f>IF(AND(障害学生情報入力シート!$G205=$E$27,ISBLANK(障害学生情報入力シート!$H205),OR(障害学生情報入力シート!D205="入学者(新1年生)",障害学生情報入力シート!D205="在籍者")),1,0)</f>
        <v>0</v>
      </c>
      <c r="F205" s="6">
        <f t="shared" si="19"/>
        <v>0</v>
      </c>
      <c r="G205" s="6" t="str">
        <f t="shared" si="20"/>
        <v/>
      </c>
      <c r="H205" s="7">
        <f>IF(障害学生情報入力シート!BD205="",0,IF(AND(障害学生情報入力シート!BC205=1,Q205=1,障害学生情報入力シート!D205&lt;&gt;"",障害学生情報入力シート!D205&lt;&gt;"在籍者"),1,0))</f>
        <v>0</v>
      </c>
      <c r="I205" s="7">
        <f t="shared" si="21"/>
        <v>0</v>
      </c>
      <c r="J205" s="7" t="str">
        <f t="shared" si="22"/>
        <v/>
      </c>
      <c r="K205" s="8">
        <f>IF(VALUE(障害学生情報入力シート!J205)=1,1,0)</f>
        <v>0</v>
      </c>
      <c r="L205" s="8">
        <f>IF(VALUE(障害学生情報入力シート!K205)=1,1,0)</f>
        <v>0</v>
      </c>
      <c r="M205" s="8">
        <f>SUM(障害学生情報入力シート!N205:Q205)+COUNTA(障害学生情報入力シート!R205)</f>
        <v>0</v>
      </c>
      <c r="N205" s="8">
        <f>SUM(障害学生情報入力シート!S205:V205)+COUNTA(障害学生情報入力シート!W205)</f>
        <v>0</v>
      </c>
      <c r="O205" s="8">
        <f>IF(SUM(障害学生情報入力シート!$X205:$BC205)&gt;0,1,0)</f>
        <v>0</v>
      </c>
      <c r="P205" s="8">
        <f>IF(障害学生情報入力シート!D205="入学者(新1年生)",1,0)</f>
        <v>0</v>
      </c>
      <c r="Q205" s="8">
        <f>IF(ISBLANK(障害学生情報入力シート!$G205),0,
IF(AND(障害学生情報入力シート!$G205="視覚障害",OR(障害学生情報入力シート!$H205="盲",障害学生情報入力シート!$H205="弱視",障害学生情報入力シート!$H205="その他の視覚障害")),1,0)+
IF(AND(障害学生情報入力シート!$G205="聴覚障害",OR(障害学生情報入力シート!$H205="聾",障害学生情報入力シート!$H205="難聴",障害学生情報入力シート!$H205="その他の聴覚障害")),1,0)+
IF(AND(障害学生情報入力シート!$G205="肢体不自由",OR(障害学生情報入力シート!$H205="上肢不自由",障害学生情報入力シート!$H205="下肢不自由",障害学生情報入力シート!$H205="上下肢不自由",障害学生情報入力シート!$H205="その他の肢体不自由")),1,0)+
IF(AND(障害学生情報入力シート!$G205="病弱",ISBLANK(障害学生情報入力シート!$H205)),1,0)+
IF(AND(障害学生情報入力シート!$G205="発達障害",OR(障害学生情報入力シート!$H205="自閉スペクトラム症",障害学生情報入力シート!$H205="注意欠如・多動症",障害学生情報入力シート!$H205="限局性学習症",障害学生情報入力シート!$H205="発達障害の重複",障害学生情報入力シート!$H205="その他の発達障害")),1,0)+
IF(AND(障害学生情報入力シート!$G205="精神障害",OR(障害学生情報入力シート!$H205="統合失調症等",障害学生情報入力シート!$H205="気分障害",障害学生情報入力シート!$H205="神経症性障害等",障害学生情報入力シート!$H205="摂食障害・睡眠障害等",障害学生情報入力シート!$H205="精神障害の重複",障害学生情報入力シート!$H205="その他の精神障害")),1,0)+
IF(AND(障害学生情報入力シート!$G205="知的障害",ISBLANK(障害学生情報入力シート!$H205)),1,0)+
IF(AND(障害学生情報入力シート!$G205="重複障害",OR(障害学生情報入力シート!$H205="身体障害の重複",障害学生情報入力シート!$H205="発達障害と精神障害の重複")),1,0)+
IF(AND(障害学生情報入力シート!$G205="その他の障害",ISBLANK(障害学生情報入力シート!$H205)),1,0)
)</f>
        <v>0</v>
      </c>
    </row>
    <row r="206" spans="1:17" x14ac:dyDescent="0.4">
      <c r="A206" s="204">
        <v>178</v>
      </c>
      <c r="B206" s="6">
        <f>IF(AND(障害学生情報入力シート!$G206=$B$27,障害学生情報入力シート!$H206=$B$28,OR(障害学生情報入力シート!D206="入学者(新1年生)",障害学生情報入力シート!D206="在籍者")),1,0)</f>
        <v>0</v>
      </c>
      <c r="C206" s="6">
        <f t="shared" si="17"/>
        <v>0</v>
      </c>
      <c r="D206" s="6" t="str">
        <f t="shared" si="18"/>
        <v/>
      </c>
      <c r="E206" s="6">
        <f>IF(AND(障害学生情報入力シート!$G206=$E$27,ISBLANK(障害学生情報入力シート!$H206),OR(障害学生情報入力シート!D206="入学者(新1年生)",障害学生情報入力シート!D206="在籍者")),1,0)</f>
        <v>0</v>
      </c>
      <c r="F206" s="6">
        <f t="shared" si="19"/>
        <v>0</v>
      </c>
      <c r="G206" s="6" t="str">
        <f t="shared" si="20"/>
        <v/>
      </c>
      <c r="H206" s="7">
        <f>IF(障害学生情報入力シート!BD206="",0,IF(AND(障害学生情報入力シート!BC206=1,Q206=1,障害学生情報入力シート!D206&lt;&gt;"",障害学生情報入力シート!D206&lt;&gt;"在籍者"),1,0))</f>
        <v>0</v>
      </c>
      <c r="I206" s="7">
        <f t="shared" si="21"/>
        <v>0</v>
      </c>
      <c r="J206" s="7" t="str">
        <f t="shared" si="22"/>
        <v/>
      </c>
      <c r="K206" s="8">
        <f>IF(VALUE(障害学生情報入力シート!J206)=1,1,0)</f>
        <v>0</v>
      </c>
      <c r="L206" s="8">
        <f>IF(VALUE(障害学生情報入力シート!K206)=1,1,0)</f>
        <v>0</v>
      </c>
      <c r="M206" s="8">
        <f>SUM(障害学生情報入力シート!N206:Q206)+COUNTA(障害学生情報入力シート!R206)</f>
        <v>0</v>
      </c>
      <c r="N206" s="8">
        <f>SUM(障害学生情報入力シート!S206:V206)+COUNTA(障害学生情報入力シート!W206)</f>
        <v>0</v>
      </c>
      <c r="O206" s="8">
        <f>IF(SUM(障害学生情報入力シート!$X206:$BC206)&gt;0,1,0)</f>
        <v>0</v>
      </c>
      <c r="P206" s="8">
        <f>IF(障害学生情報入力シート!D206="入学者(新1年生)",1,0)</f>
        <v>0</v>
      </c>
      <c r="Q206" s="8">
        <f>IF(ISBLANK(障害学生情報入力シート!$G206),0,
IF(AND(障害学生情報入力シート!$G206="視覚障害",OR(障害学生情報入力シート!$H206="盲",障害学生情報入力シート!$H206="弱視",障害学生情報入力シート!$H206="その他の視覚障害")),1,0)+
IF(AND(障害学生情報入力シート!$G206="聴覚障害",OR(障害学生情報入力シート!$H206="聾",障害学生情報入力シート!$H206="難聴",障害学生情報入力シート!$H206="その他の聴覚障害")),1,0)+
IF(AND(障害学生情報入力シート!$G206="肢体不自由",OR(障害学生情報入力シート!$H206="上肢不自由",障害学生情報入力シート!$H206="下肢不自由",障害学生情報入力シート!$H206="上下肢不自由",障害学生情報入力シート!$H206="その他の肢体不自由")),1,0)+
IF(AND(障害学生情報入力シート!$G206="病弱",ISBLANK(障害学生情報入力シート!$H206)),1,0)+
IF(AND(障害学生情報入力シート!$G206="発達障害",OR(障害学生情報入力シート!$H206="自閉スペクトラム症",障害学生情報入力シート!$H206="注意欠如・多動症",障害学生情報入力シート!$H206="限局性学習症",障害学生情報入力シート!$H206="発達障害の重複",障害学生情報入力シート!$H206="その他の発達障害")),1,0)+
IF(AND(障害学生情報入力シート!$G206="精神障害",OR(障害学生情報入力シート!$H206="統合失調症等",障害学生情報入力シート!$H206="気分障害",障害学生情報入力シート!$H206="神経症性障害等",障害学生情報入力シート!$H206="摂食障害・睡眠障害等",障害学生情報入力シート!$H206="精神障害の重複",障害学生情報入力シート!$H206="その他の精神障害")),1,0)+
IF(AND(障害学生情報入力シート!$G206="知的障害",ISBLANK(障害学生情報入力シート!$H206)),1,0)+
IF(AND(障害学生情報入力シート!$G206="重複障害",OR(障害学生情報入力シート!$H206="身体障害の重複",障害学生情報入力シート!$H206="発達障害と精神障害の重複")),1,0)+
IF(AND(障害学生情報入力シート!$G206="その他の障害",ISBLANK(障害学生情報入力シート!$H206)),1,0)
)</f>
        <v>0</v>
      </c>
    </row>
    <row r="207" spans="1:17" x14ac:dyDescent="0.4">
      <c r="A207" s="204">
        <v>179</v>
      </c>
      <c r="B207" s="6">
        <f>IF(AND(障害学生情報入力シート!$G207=$B$27,障害学生情報入力シート!$H207=$B$28,OR(障害学生情報入力シート!D207="入学者(新1年生)",障害学生情報入力シート!D207="在籍者")),1,0)</f>
        <v>0</v>
      </c>
      <c r="C207" s="6">
        <f t="shared" si="17"/>
        <v>0</v>
      </c>
      <c r="D207" s="6" t="str">
        <f t="shared" si="18"/>
        <v/>
      </c>
      <c r="E207" s="6">
        <f>IF(AND(障害学生情報入力シート!$G207=$E$27,ISBLANK(障害学生情報入力シート!$H207),OR(障害学生情報入力シート!D207="入学者(新1年生)",障害学生情報入力シート!D207="在籍者")),1,0)</f>
        <v>0</v>
      </c>
      <c r="F207" s="6">
        <f t="shared" si="19"/>
        <v>0</v>
      </c>
      <c r="G207" s="6" t="str">
        <f t="shared" si="20"/>
        <v/>
      </c>
      <c r="H207" s="7">
        <f>IF(障害学生情報入力シート!BD207="",0,IF(AND(障害学生情報入力シート!BC207=1,Q207=1,障害学生情報入力シート!D207&lt;&gt;"",障害学生情報入力シート!D207&lt;&gt;"在籍者"),1,0))</f>
        <v>0</v>
      </c>
      <c r="I207" s="7">
        <f t="shared" si="21"/>
        <v>0</v>
      </c>
      <c r="J207" s="7" t="str">
        <f t="shared" si="22"/>
        <v/>
      </c>
      <c r="K207" s="8">
        <f>IF(VALUE(障害学生情報入力シート!J207)=1,1,0)</f>
        <v>0</v>
      </c>
      <c r="L207" s="8">
        <f>IF(VALUE(障害学生情報入力シート!K207)=1,1,0)</f>
        <v>0</v>
      </c>
      <c r="M207" s="8">
        <f>SUM(障害学生情報入力シート!N207:Q207)+COUNTA(障害学生情報入力シート!R207)</f>
        <v>0</v>
      </c>
      <c r="N207" s="8">
        <f>SUM(障害学生情報入力シート!S207:V207)+COUNTA(障害学生情報入力シート!W207)</f>
        <v>0</v>
      </c>
      <c r="O207" s="8">
        <f>IF(SUM(障害学生情報入力シート!$X207:$BC207)&gt;0,1,0)</f>
        <v>0</v>
      </c>
      <c r="P207" s="8">
        <f>IF(障害学生情報入力シート!D207="入学者(新1年生)",1,0)</f>
        <v>0</v>
      </c>
      <c r="Q207" s="8">
        <f>IF(ISBLANK(障害学生情報入力シート!$G207),0,
IF(AND(障害学生情報入力シート!$G207="視覚障害",OR(障害学生情報入力シート!$H207="盲",障害学生情報入力シート!$H207="弱視",障害学生情報入力シート!$H207="その他の視覚障害")),1,0)+
IF(AND(障害学生情報入力シート!$G207="聴覚障害",OR(障害学生情報入力シート!$H207="聾",障害学生情報入力シート!$H207="難聴",障害学生情報入力シート!$H207="その他の聴覚障害")),1,0)+
IF(AND(障害学生情報入力シート!$G207="肢体不自由",OR(障害学生情報入力シート!$H207="上肢不自由",障害学生情報入力シート!$H207="下肢不自由",障害学生情報入力シート!$H207="上下肢不自由",障害学生情報入力シート!$H207="その他の肢体不自由")),1,0)+
IF(AND(障害学生情報入力シート!$G207="病弱",ISBLANK(障害学生情報入力シート!$H207)),1,0)+
IF(AND(障害学生情報入力シート!$G207="発達障害",OR(障害学生情報入力シート!$H207="自閉スペクトラム症",障害学生情報入力シート!$H207="注意欠如・多動症",障害学生情報入力シート!$H207="限局性学習症",障害学生情報入力シート!$H207="発達障害の重複",障害学生情報入力シート!$H207="その他の発達障害")),1,0)+
IF(AND(障害学生情報入力シート!$G207="精神障害",OR(障害学生情報入力シート!$H207="統合失調症等",障害学生情報入力シート!$H207="気分障害",障害学生情報入力シート!$H207="神経症性障害等",障害学生情報入力シート!$H207="摂食障害・睡眠障害等",障害学生情報入力シート!$H207="精神障害の重複",障害学生情報入力シート!$H207="その他の精神障害")),1,0)+
IF(AND(障害学生情報入力シート!$G207="知的障害",ISBLANK(障害学生情報入力シート!$H207)),1,0)+
IF(AND(障害学生情報入力シート!$G207="重複障害",OR(障害学生情報入力シート!$H207="身体障害の重複",障害学生情報入力シート!$H207="発達障害と精神障害の重複")),1,0)+
IF(AND(障害学生情報入力シート!$G207="その他の障害",ISBLANK(障害学生情報入力シート!$H207)),1,0)
)</f>
        <v>0</v>
      </c>
    </row>
    <row r="208" spans="1:17" x14ac:dyDescent="0.4">
      <c r="A208" s="204">
        <v>180</v>
      </c>
      <c r="B208" s="6">
        <f>IF(AND(障害学生情報入力シート!$G208=$B$27,障害学生情報入力シート!$H208=$B$28,OR(障害学生情報入力シート!D208="入学者(新1年生)",障害学生情報入力シート!D208="在籍者")),1,0)</f>
        <v>0</v>
      </c>
      <c r="C208" s="6">
        <f t="shared" si="17"/>
        <v>0</v>
      </c>
      <c r="D208" s="6" t="str">
        <f t="shared" si="18"/>
        <v/>
      </c>
      <c r="E208" s="6">
        <f>IF(AND(障害学生情報入力シート!$G208=$E$27,ISBLANK(障害学生情報入力シート!$H208),OR(障害学生情報入力シート!D208="入学者(新1年生)",障害学生情報入力シート!D208="在籍者")),1,0)</f>
        <v>0</v>
      </c>
      <c r="F208" s="6">
        <f t="shared" si="19"/>
        <v>0</v>
      </c>
      <c r="G208" s="6" t="str">
        <f t="shared" si="20"/>
        <v/>
      </c>
      <c r="H208" s="7">
        <f>IF(障害学生情報入力シート!BD208="",0,IF(AND(障害学生情報入力シート!BC208=1,Q208=1,障害学生情報入力シート!D208&lt;&gt;"",障害学生情報入力シート!D208&lt;&gt;"在籍者"),1,0))</f>
        <v>0</v>
      </c>
      <c r="I208" s="7">
        <f t="shared" si="21"/>
        <v>0</v>
      </c>
      <c r="J208" s="7" t="str">
        <f t="shared" si="22"/>
        <v/>
      </c>
      <c r="K208" s="8">
        <f>IF(VALUE(障害学生情報入力シート!J208)=1,1,0)</f>
        <v>0</v>
      </c>
      <c r="L208" s="8">
        <f>IF(VALUE(障害学生情報入力シート!K208)=1,1,0)</f>
        <v>0</v>
      </c>
      <c r="M208" s="8">
        <f>SUM(障害学生情報入力シート!N208:Q208)+COUNTA(障害学生情報入力シート!R208)</f>
        <v>0</v>
      </c>
      <c r="N208" s="8">
        <f>SUM(障害学生情報入力シート!S208:V208)+COUNTA(障害学生情報入力シート!W208)</f>
        <v>0</v>
      </c>
      <c r="O208" s="8">
        <f>IF(SUM(障害学生情報入力シート!$X208:$BC208)&gt;0,1,0)</f>
        <v>0</v>
      </c>
      <c r="P208" s="8">
        <f>IF(障害学生情報入力シート!D208="入学者(新1年生)",1,0)</f>
        <v>0</v>
      </c>
      <c r="Q208" s="8">
        <f>IF(ISBLANK(障害学生情報入力シート!$G208),0,
IF(AND(障害学生情報入力シート!$G208="視覚障害",OR(障害学生情報入力シート!$H208="盲",障害学生情報入力シート!$H208="弱視",障害学生情報入力シート!$H208="その他の視覚障害")),1,0)+
IF(AND(障害学生情報入力シート!$G208="聴覚障害",OR(障害学生情報入力シート!$H208="聾",障害学生情報入力シート!$H208="難聴",障害学生情報入力シート!$H208="その他の聴覚障害")),1,0)+
IF(AND(障害学生情報入力シート!$G208="肢体不自由",OR(障害学生情報入力シート!$H208="上肢不自由",障害学生情報入力シート!$H208="下肢不自由",障害学生情報入力シート!$H208="上下肢不自由",障害学生情報入力シート!$H208="その他の肢体不自由")),1,0)+
IF(AND(障害学生情報入力シート!$G208="病弱",ISBLANK(障害学生情報入力シート!$H208)),1,0)+
IF(AND(障害学生情報入力シート!$G208="発達障害",OR(障害学生情報入力シート!$H208="自閉スペクトラム症",障害学生情報入力シート!$H208="注意欠如・多動症",障害学生情報入力シート!$H208="限局性学習症",障害学生情報入力シート!$H208="発達障害の重複",障害学生情報入力シート!$H208="その他の発達障害")),1,0)+
IF(AND(障害学生情報入力シート!$G208="精神障害",OR(障害学生情報入力シート!$H208="統合失調症等",障害学生情報入力シート!$H208="気分障害",障害学生情報入力シート!$H208="神経症性障害等",障害学生情報入力シート!$H208="摂食障害・睡眠障害等",障害学生情報入力シート!$H208="精神障害の重複",障害学生情報入力シート!$H208="その他の精神障害")),1,0)+
IF(AND(障害学生情報入力シート!$G208="知的障害",ISBLANK(障害学生情報入力シート!$H208)),1,0)+
IF(AND(障害学生情報入力シート!$G208="重複障害",OR(障害学生情報入力シート!$H208="身体障害の重複",障害学生情報入力シート!$H208="発達障害と精神障害の重複")),1,0)+
IF(AND(障害学生情報入力シート!$G208="その他の障害",ISBLANK(障害学生情報入力シート!$H208)),1,0)
)</f>
        <v>0</v>
      </c>
    </row>
    <row r="209" spans="1:17" x14ac:dyDescent="0.4">
      <c r="A209" s="204">
        <v>181</v>
      </c>
      <c r="B209" s="6">
        <f>IF(AND(障害学生情報入力シート!$G209=$B$27,障害学生情報入力シート!$H209=$B$28,OR(障害学生情報入力シート!D209="入学者(新1年生)",障害学生情報入力シート!D209="在籍者")),1,0)</f>
        <v>0</v>
      </c>
      <c r="C209" s="6">
        <f t="shared" si="17"/>
        <v>0</v>
      </c>
      <c r="D209" s="6" t="str">
        <f t="shared" si="18"/>
        <v/>
      </c>
      <c r="E209" s="6">
        <f>IF(AND(障害学生情報入力シート!$G209=$E$27,ISBLANK(障害学生情報入力シート!$H209),OR(障害学生情報入力シート!D209="入学者(新1年生)",障害学生情報入力シート!D209="在籍者")),1,0)</f>
        <v>0</v>
      </c>
      <c r="F209" s="6">
        <f t="shared" si="19"/>
        <v>0</v>
      </c>
      <c r="G209" s="6" t="str">
        <f t="shared" si="20"/>
        <v/>
      </c>
      <c r="H209" s="7">
        <f>IF(障害学生情報入力シート!BD209="",0,IF(AND(障害学生情報入力シート!BC209=1,Q209=1,障害学生情報入力シート!D209&lt;&gt;"",障害学生情報入力シート!D209&lt;&gt;"在籍者"),1,0))</f>
        <v>0</v>
      </c>
      <c r="I209" s="7">
        <f t="shared" si="21"/>
        <v>0</v>
      </c>
      <c r="J209" s="7" t="str">
        <f t="shared" si="22"/>
        <v/>
      </c>
      <c r="K209" s="8">
        <f>IF(VALUE(障害学生情報入力シート!J209)=1,1,0)</f>
        <v>0</v>
      </c>
      <c r="L209" s="8">
        <f>IF(VALUE(障害学生情報入力シート!K209)=1,1,0)</f>
        <v>0</v>
      </c>
      <c r="M209" s="8">
        <f>SUM(障害学生情報入力シート!N209:Q209)+COUNTA(障害学生情報入力シート!R209)</f>
        <v>0</v>
      </c>
      <c r="N209" s="8">
        <f>SUM(障害学生情報入力シート!S209:V209)+COUNTA(障害学生情報入力シート!W209)</f>
        <v>0</v>
      </c>
      <c r="O209" s="8">
        <f>IF(SUM(障害学生情報入力シート!$X209:$BC209)&gt;0,1,0)</f>
        <v>0</v>
      </c>
      <c r="P209" s="8">
        <f>IF(障害学生情報入力シート!D209="入学者(新1年生)",1,0)</f>
        <v>0</v>
      </c>
      <c r="Q209" s="8">
        <f>IF(ISBLANK(障害学生情報入力シート!$G209),0,
IF(AND(障害学生情報入力シート!$G209="視覚障害",OR(障害学生情報入力シート!$H209="盲",障害学生情報入力シート!$H209="弱視",障害学生情報入力シート!$H209="その他の視覚障害")),1,0)+
IF(AND(障害学生情報入力シート!$G209="聴覚障害",OR(障害学生情報入力シート!$H209="聾",障害学生情報入力シート!$H209="難聴",障害学生情報入力シート!$H209="その他の聴覚障害")),1,0)+
IF(AND(障害学生情報入力シート!$G209="肢体不自由",OR(障害学生情報入力シート!$H209="上肢不自由",障害学生情報入力シート!$H209="下肢不自由",障害学生情報入力シート!$H209="上下肢不自由",障害学生情報入力シート!$H209="その他の肢体不自由")),1,0)+
IF(AND(障害学生情報入力シート!$G209="病弱",ISBLANK(障害学生情報入力シート!$H209)),1,0)+
IF(AND(障害学生情報入力シート!$G209="発達障害",OR(障害学生情報入力シート!$H209="自閉スペクトラム症",障害学生情報入力シート!$H209="注意欠如・多動症",障害学生情報入力シート!$H209="限局性学習症",障害学生情報入力シート!$H209="発達障害の重複",障害学生情報入力シート!$H209="その他の発達障害")),1,0)+
IF(AND(障害学生情報入力シート!$G209="精神障害",OR(障害学生情報入力シート!$H209="統合失調症等",障害学生情報入力シート!$H209="気分障害",障害学生情報入力シート!$H209="神経症性障害等",障害学生情報入力シート!$H209="摂食障害・睡眠障害等",障害学生情報入力シート!$H209="精神障害の重複",障害学生情報入力シート!$H209="その他の精神障害")),1,0)+
IF(AND(障害学生情報入力シート!$G209="知的障害",ISBLANK(障害学生情報入力シート!$H209)),1,0)+
IF(AND(障害学生情報入力シート!$G209="重複障害",OR(障害学生情報入力シート!$H209="身体障害の重複",障害学生情報入力シート!$H209="発達障害と精神障害の重複")),1,0)+
IF(AND(障害学生情報入力シート!$G209="その他の障害",ISBLANK(障害学生情報入力シート!$H209)),1,0)
)</f>
        <v>0</v>
      </c>
    </row>
    <row r="210" spans="1:17" x14ac:dyDescent="0.4">
      <c r="A210" s="204">
        <v>182</v>
      </c>
      <c r="B210" s="6">
        <f>IF(AND(障害学生情報入力シート!$G210=$B$27,障害学生情報入力シート!$H210=$B$28,OR(障害学生情報入力シート!D210="入学者(新1年生)",障害学生情報入力シート!D210="在籍者")),1,0)</f>
        <v>0</v>
      </c>
      <c r="C210" s="6">
        <f t="shared" si="17"/>
        <v>0</v>
      </c>
      <c r="D210" s="6" t="str">
        <f t="shared" si="18"/>
        <v/>
      </c>
      <c r="E210" s="6">
        <f>IF(AND(障害学生情報入力シート!$G210=$E$27,ISBLANK(障害学生情報入力シート!$H210),OR(障害学生情報入力シート!D210="入学者(新1年生)",障害学生情報入力シート!D210="在籍者")),1,0)</f>
        <v>0</v>
      </c>
      <c r="F210" s="6">
        <f t="shared" si="19"/>
        <v>0</v>
      </c>
      <c r="G210" s="6" t="str">
        <f t="shared" si="20"/>
        <v/>
      </c>
      <c r="H210" s="7">
        <f>IF(障害学生情報入力シート!BD210="",0,IF(AND(障害学生情報入力シート!BC210=1,Q210=1,障害学生情報入力シート!D210&lt;&gt;"",障害学生情報入力シート!D210&lt;&gt;"在籍者"),1,0))</f>
        <v>0</v>
      </c>
      <c r="I210" s="7">
        <f t="shared" si="21"/>
        <v>0</v>
      </c>
      <c r="J210" s="7" t="str">
        <f t="shared" si="22"/>
        <v/>
      </c>
      <c r="K210" s="8">
        <f>IF(VALUE(障害学生情報入力シート!J210)=1,1,0)</f>
        <v>0</v>
      </c>
      <c r="L210" s="8">
        <f>IF(VALUE(障害学生情報入力シート!K210)=1,1,0)</f>
        <v>0</v>
      </c>
      <c r="M210" s="8">
        <f>SUM(障害学生情報入力シート!N210:Q210)+COUNTA(障害学生情報入力シート!R210)</f>
        <v>0</v>
      </c>
      <c r="N210" s="8">
        <f>SUM(障害学生情報入力シート!S210:V210)+COUNTA(障害学生情報入力シート!W210)</f>
        <v>0</v>
      </c>
      <c r="O210" s="8">
        <f>IF(SUM(障害学生情報入力シート!$X210:$BC210)&gt;0,1,0)</f>
        <v>0</v>
      </c>
      <c r="P210" s="8">
        <f>IF(障害学生情報入力シート!D210="入学者(新1年生)",1,0)</f>
        <v>0</v>
      </c>
      <c r="Q210" s="8">
        <f>IF(ISBLANK(障害学生情報入力シート!$G210),0,
IF(AND(障害学生情報入力シート!$G210="視覚障害",OR(障害学生情報入力シート!$H210="盲",障害学生情報入力シート!$H210="弱視",障害学生情報入力シート!$H210="その他の視覚障害")),1,0)+
IF(AND(障害学生情報入力シート!$G210="聴覚障害",OR(障害学生情報入力シート!$H210="聾",障害学生情報入力シート!$H210="難聴",障害学生情報入力シート!$H210="その他の聴覚障害")),1,0)+
IF(AND(障害学生情報入力シート!$G210="肢体不自由",OR(障害学生情報入力シート!$H210="上肢不自由",障害学生情報入力シート!$H210="下肢不自由",障害学生情報入力シート!$H210="上下肢不自由",障害学生情報入力シート!$H210="その他の肢体不自由")),1,0)+
IF(AND(障害学生情報入力シート!$G210="病弱",ISBLANK(障害学生情報入力シート!$H210)),1,0)+
IF(AND(障害学生情報入力シート!$G210="発達障害",OR(障害学生情報入力シート!$H210="自閉スペクトラム症",障害学生情報入力シート!$H210="注意欠如・多動症",障害学生情報入力シート!$H210="限局性学習症",障害学生情報入力シート!$H210="発達障害の重複",障害学生情報入力シート!$H210="その他の発達障害")),1,0)+
IF(AND(障害学生情報入力シート!$G210="精神障害",OR(障害学生情報入力シート!$H210="統合失調症等",障害学生情報入力シート!$H210="気分障害",障害学生情報入力シート!$H210="神経症性障害等",障害学生情報入力シート!$H210="摂食障害・睡眠障害等",障害学生情報入力シート!$H210="精神障害の重複",障害学生情報入力シート!$H210="その他の精神障害")),1,0)+
IF(AND(障害学生情報入力シート!$G210="知的障害",ISBLANK(障害学生情報入力シート!$H210)),1,0)+
IF(AND(障害学生情報入力シート!$G210="重複障害",OR(障害学生情報入力シート!$H210="身体障害の重複",障害学生情報入力シート!$H210="発達障害と精神障害の重複")),1,0)+
IF(AND(障害学生情報入力シート!$G210="その他の障害",ISBLANK(障害学生情報入力シート!$H210)),1,0)
)</f>
        <v>0</v>
      </c>
    </row>
    <row r="211" spans="1:17" x14ac:dyDescent="0.4">
      <c r="A211" s="204">
        <v>183</v>
      </c>
      <c r="B211" s="6">
        <f>IF(AND(障害学生情報入力シート!$G211=$B$27,障害学生情報入力シート!$H211=$B$28,OR(障害学生情報入力シート!D211="入学者(新1年生)",障害学生情報入力シート!D211="在籍者")),1,0)</f>
        <v>0</v>
      </c>
      <c r="C211" s="6">
        <f t="shared" si="17"/>
        <v>0</v>
      </c>
      <c r="D211" s="6" t="str">
        <f t="shared" si="18"/>
        <v/>
      </c>
      <c r="E211" s="6">
        <f>IF(AND(障害学生情報入力シート!$G211=$E$27,ISBLANK(障害学生情報入力シート!$H211),OR(障害学生情報入力シート!D211="入学者(新1年生)",障害学生情報入力シート!D211="在籍者")),1,0)</f>
        <v>0</v>
      </c>
      <c r="F211" s="6">
        <f t="shared" si="19"/>
        <v>0</v>
      </c>
      <c r="G211" s="6" t="str">
        <f t="shared" si="20"/>
        <v/>
      </c>
      <c r="H211" s="7">
        <f>IF(障害学生情報入力シート!BD211="",0,IF(AND(障害学生情報入力シート!BC211=1,Q211=1,障害学生情報入力シート!D211&lt;&gt;"",障害学生情報入力シート!D211&lt;&gt;"在籍者"),1,0))</f>
        <v>0</v>
      </c>
      <c r="I211" s="7">
        <f t="shared" si="21"/>
        <v>0</v>
      </c>
      <c r="J211" s="7" t="str">
        <f t="shared" si="22"/>
        <v/>
      </c>
      <c r="K211" s="8">
        <f>IF(VALUE(障害学生情報入力シート!J211)=1,1,0)</f>
        <v>0</v>
      </c>
      <c r="L211" s="8">
        <f>IF(VALUE(障害学生情報入力シート!K211)=1,1,0)</f>
        <v>0</v>
      </c>
      <c r="M211" s="8">
        <f>SUM(障害学生情報入力シート!N211:Q211)+COUNTA(障害学生情報入力シート!R211)</f>
        <v>0</v>
      </c>
      <c r="N211" s="8">
        <f>SUM(障害学生情報入力シート!S211:V211)+COUNTA(障害学生情報入力シート!W211)</f>
        <v>0</v>
      </c>
      <c r="O211" s="8">
        <f>IF(SUM(障害学生情報入力シート!$X211:$BC211)&gt;0,1,0)</f>
        <v>0</v>
      </c>
      <c r="P211" s="8">
        <f>IF(障害学生情報入力シート!D211="入学者(新1年生)",1,0)</f>
        <v>0</v>
      </c>
      <c r="Q211" s="8">
        <f>IF(ISBLANK(障害学生情報入力シート!$G211),0,
IF(AND(障害学生情報入力シート!$G211="視覚障害",OR(障害学生情報入力シート!$H211="盲",障害学生情報入力シート!$H211="弱視",障害学生情報入力シート!$H211="その他の視覚障害")),1,0)+
IF(AND(障害学生情報入力シート!$G211="聴覚障害",OR(障害学生情報入力シート!$H211="聾",障害学生情報入力シート!$H211="難聴",障害学生情報入力シート!$H211="その他の聴覚障害")),1,0)+
IF(AND(障害学生情報入力シート!$G211="肢体不自由",OR(障害学生情報入力シート!$H211="上肢不自由",障害学生情報入力シート!$H211="下肢不自由",障害学生情報入力シート!$H211="上下肢不自由",障害学生情報入力シート!$H211="その他の肢体不自由")),1,0)+
IF(AND(障害学生情報入力シート!$G211="病弱",ISBLANK(障害学生情報入力シート!$H211)),1,0)+
IF(AND(障害学生情報入力シート!$G211="発達障害",OR(障害学生情報入力シート!$H211="自閉スペクトラム症",障害学生情報入力シート!$H211="注意欠如・多動症",障害学生情報入力シート!$H211="限局性学習症",障害学生情報入力シート!$H211="発達障害の重複",障害学生情報入力シート!$H211="その他の発達障害")),1,0)+
IF(AND(障害学生情報入力シート!$G211="精神障害",OR(障害学生情報入力シート!$H211="統合失調症等",障害学生情報入力シート!$H211="気分障害",障害学生情報入力シート!$H211="神経症性障害等",障害学生情報入力シート!$H211="摂食障害・睡眠障害等",障害学生情報入力シート!$H211="精神障害の重複",障害学生情報入力シート!$H211="その他の精神障害")),1,0)+
IF(AND(障害学生情報入力シート!$G211="知的障害",ISBLANK(障害学生情報入力シート!$H211)),1,0)+
IF(AND(障害学生情報入力シート!$G211="重複障害",OR(障害学生情報入力シート!$H211="身体障害の重複",障害学生情報入力シート!$H211="発達障害と精神障害の重複")),1,0)+
IF(AND(障害学生情報入力シート!$G211="その他の障害",ISBLANK(障害学生情報入力シート!$H211)),1,0)
)</f>
        <v>0</v>
      </c>
    </row>
    <row r="212" spans="1:17" x14ac:dyDescent="0.4">
      <c r="A212" s="204">
        <v>184</v>
      </c>
      <c r="B212" s="6">
        <f>IF(AND(障害学生情報入力シート!$G212=$B$27,障害学生情報入力シート!$H212=$B$28,OR(障害学生情報入力シート!D212="入学者(新1年生)",障害学生情報入力シート!D212="在籍者")),1,0)</f>
        <v>0</v>
      </c>
      <c r="C212" s="6">
        <f t="shared" si="17"/>
        <v>0</v>
      </c>
      <c r="D212" s="6" t="str">
        <f t="shared" si="18"/>
        <v/>
      </c>
      <c r="E212" s="6">
        <f>IF(AND(障害学生情報入力シート!$G212=$E$27,ISBLANK(障害学生情報入力シート!$H212),OR(障害学生情報入力シート!D212="入学者(新1年生)",障害学生情報入力シート!D212="在籍者")),1,0)</f>
        <v>0</v>
      </c>
      <c r="F212" s="6">
        <f t="shared" si="19"/>
        <v>0</v>
      </c>
      <c r="G212" s="6" t="str">
        <f t="shared" si="20"/>
        <v/>
      </c>
      <c r="H212" s="7">
        <f>IF(障害学生情報入力シート!BD212="",0,IF(AND(障害学生情報入力シート!BC212=1,Q212=1,障害学生情報入力シート!D212&lt;&gt;"",障害学生情報入力シート!D212&lt;&gt;"在籍者"),1,0))</f>
        <v>0</v>
      </c>
      <c r="I212" s="7">
        <f t="shared" si="21"/>
        <v>0</v>
      </c>
      <c r="J212" s="7" t="str">
        <f t="shared" si="22"/>
        <v/>
      </c>
      <c r="K212" s="8">
        <f>IF(VALUE(障害学生情報入力シート!J212)=1,1,0)</f>
        <v>0</v>
      </c>
      <c r="L212" s="8">
        <f>IF(VALUE(障害学生情報入力シート!K212)=1,1,0)</f>
        <v>0</v>
      </c>
      <c r="M212" s="8">
        <f>SUM(障害学生情報入力シート!N212:Q212)+COUNTA(障害学生情報入力シート!R212)</f>
        <v>0</v>
      </c>
      <c r="N212" s="8">
        <f>SUM(障害学生情報入力シート!S212:V212)+COUNTA(障害学生情報入力シート!W212)</f>
        <v>0</v>
      </c>
      <c r="O212" s="8">
        <f>IF(SUM(障害学生情報入力シート!$X212:$BC212)&gt;0,1,0)</f>
        <v>0</v>
      </c>
      <c r="P212" s="8">
        <f>IF(障害学生情報入力シート!D212="入学者(新1年生)",1,0)</f>
        <v>0</v>
      </c>
      <c r="Q212" s="8">
        <f>IF(ISBLANK(障害学生情報入力シート!$G212),0,
IF(AND(障害学生情報入力シート!$G212="視覚障害",OR(障害学生情報入力シート!$H212="盲",障害学生情報入力シート!$H212="弱視",障害学生情報入力シート!$H212="その他の視覚障害")),1,0)+
IF(AND(障害学生情報入力シート!$G212="聴覚障害",OR(障害学生情報入力シート!$H212="聾",障害学生情報入力シート!$H212="難聴",障害学生情報入力シート!$H212="その他の聴覚障害")),1,0)+
IF(AND(障害学生情報入力シート!$G212="肢体不自由",OR(障害学生情報入力シート!$H212="上肢不自由",障害学生情報入力シート!$H212="下肢不自由",障害学生情報入力シート!$H212="上下肢不自由",障害学生情報入力シート!$H212="その他の肢体不自由")),1,0)+
IF(AND(障害学生情報入力シート!$G212="病弱",ISBLANK(障害学生情報入力シート!$H212)),1,0)+
IF(AND(障害学生情報入力シート!$G212="発達障害",OR(障害学生情報入力シート!$H212="自閉スペクトラム症",障害学生情報入力シート!$H212="注意欠如・多動症",障害学生情報入力シート!$H212="限局性学習症",障害学生情報入力シート!$H212="発達障害の重複",障害学生情報入力シート!$H212="その他の発達障害")),1,0)+
IF(AND(障害学生情報入力シート!$G212="精神障害",OR(障害学生情報入力シート!$H212="統合失調症等",障害学生情報入力シート!$H212="気分障害",障害学生情報入力シート!$H212="神経症性障害等",障害学生情報入力シート!$H212="摂食障害・睡眠障害等",障害学生情報入力シート!$H212="精神障害の重複",障害学生情報入力シート!$H212="その他の精神障害")),1,0)+
IF(AND(障害学生情報入力シート!$G212="知的障害",ISBLANK(障害学生情報入力シート!$H212)),1,0)+
IF(AND(障害学生情報入力シート!$G212="重複障害",OR(障害学生情報入力シート!$H212="身体障害の重複",障害学生情報入力シート!$H212="発達障害と精神障害の重複")),1,0)+
IF(AND(障害学生情報入力シート!$G212="その他の障害",ISBLANK(障害学生情報入力シート!$H212)),1,0)
)</f>
        <v>0</v>
      </c>
    </row>
    <row r="213" spans="1:17" x14ac:dyDescent="0.4">
      <c r="A213" s="204">
        <v>185</v>
      </c>
      <c r="B213" s="6">
        <f>IF(AND(障害学生情報入力シート!$G213=$B$27,障害学生情報入力シート!$H213=$B$28,OR(障害学生情報入力シート!D213="入学者(新1年生)",障害学生情報入力シート!D213="在籍者")),1,0)</f>
        <v>0</v>
      </c>
      <c r="C213" s="6">
        <f t="shared" si="17"/>
        <v>0</v>
      </c>
      <c r="D213" s="6" t="str">
        <f t="shared" si="18"/>
        <v/>
      </c>
      <c r="E213" s="6">
        <f>IF(AND(障害学生情報入力シート!$G213=$E$27,ISBLANK(障害学生情報入力シート!$H213),OR(障害学生情報入力シート!D213="入学者(新1年生)",障害学生情報入力シート!D213="在籍者")),1,0)</f>
        <v>0</v>
      </c>
      <c r="F213" s="6">
        <f t="shared" si="19"/>
        <v>0</v>
      </c>
      <c r="G213" s="6" t="str">
        <f t="shared" si="20"/>
        <v/>
      </c>
      <c r="H213" s="7">
        <f>IF(障害学生情報入力シート!BD213="",0,IF(AND(障害学生情報入力シート!BC213=1,Q213=1,障害学生情報入力シート!D213&lt;&gt;"",障害学生情報入力シート!D213&lt;&gt;"在籍者"),1,0))</f>
        <v>0</v>
      </c>
      <c r="I213" s="7">
        <f t="shared" si="21"/>
        <v>0</v>
      </c>
      <c r="J213" s="7" t="str">
        <f t="shared" si="22"/>
        <v/>
      </c>
      <c r="K213" s="8">
        <f>IF(VALUE(障害学生情報入力シート!J213)=1,1,0)</f>
        <v>0</v>
      </c>
      <c r="L213" s="8">
        <f>IF(VALUE(障害学生情報入力シート!K213)=1,1,0)</f>
        <v>0</v>
      </c>
      <c r="M213" s="8">
        <f>SUM(障害学生情報入力シート!N213:Q213)+COUNTA(障害学生情報入力シート!R213)</f>
        <v>0</v>
      </c>
      <c r="N213" s="8">
        <f>SUM(障害学生情報入力シート!S213:V213)+COUNTA(障害学生情報入力シート!W213)</f>
        <v>0</v>
      </c>
      <c r="O213" s="8">
        <f>IF(SUM(障害学生情報入力シート!$X213:$BC213)&gt;0,1,0)</f>
        <v>0</v>
      </c>
      <c r="P213" s="8">
        <f>IF(障害学生情報入力シート!D213="入学者(新1年生)",1,0)</f>
        <v>0</v>
      </c>
      <c r="Q213" s="8">
        <f>IF(ISBLANK(障害学生情報入力シート!$G213),0,
IF(AND(障害学生情報入力シート!$G213="視覚障害",OR(障害学生情報入力シート!$H213="盲",障害学生情報入力シート!$H213="弱視",障害学生情報入力シート!$H213="その他の視覚障害")),1,0)+
IF(AND(障害学生情報入力シート!$G213="聴覚障害",OR(障害学生情報入力シート!$H213="聾",障害学生情報入力シート!$H213="難聴",障害学生情報入力シート!$H213="その他の聴覚障害")),1,0)+
IF(AND(障害学生情報入力シート!$G213="肢体不自由",OR(障害学生情報入力シート!$H213="上肢不自由",障害学生情報入力シート!$H213="下肢不自由",障害学生情報入力シート!$H213="上下肢不自由",障害学生情報入力シート!$H213="その他の肢体不自由")),1,0)+
IF(AND(障害学生情報入力シート!$G213="病弱",ISBLANK(障害学生情報入力シート!$H213)),1,0)+
IF(AND(障害学生情報入力シート!$G213="発達障害",OR(障害学生情報入力シート!$H213="自閉スペクトラム症",障害学生情報入力シート!$H213="注意欠如・多動症",障害学生情報入力シート!$H213="限局性学習症",障害学生情報入力シート!$H213="発達障害の重複",障害学生情報入力シート!$H213="その他の発達障害")),1,0)+
IF(AND(障害学生情報入力シート!$G213="精神障害",OR(障害学生情報入力シート!$H213="統合失調症等",障害学生情報入力シート!$H213="気分障害",障害学生情報入力シート!$H213="神経症性障害等",障害学生情報入力シート!$H213="摂食障害・睡眠障害等",障害学生情報入力シート!$H213="精神障害の重複",障害学生情報入力シート!$H213="その他の精神障害")),1,0)+
IF(AND(障害学生情報入力シート!$G213="知的障害",ISBLANK(障害学生情報入力シート!$H213)),1,0)+
IF(AND(障害学生情報入力シート!$G213="重複障害",OR(障害学生情報入力シート!$H213="身体障害の重複",障害学生情報入力シート!$H213="発達障害と精神障害の重複")),1,0)+
IF(AND(障害学生情報入力シート!$G213="その他の障害",ISBLANK(障害学生情報入力シート!$H213)),1,0)
)</f>
        <v>0</v>
      </c>
    </row>
    <row r="214" spans="1:17" x14ac:dyDescent="0.4">
      <c r="A214" s="204">
        <v>186</v>
      </c>
      <c r="B214" s="6">
        <f>IF(AND(障害学生情報入力シート!$G214=$B$27,障害学生情報入力シート!$H214=$B$28,OR(障害学生情報入力シート!D214="入学者(新1年生)",障害学生情報入力シート!D214="在籍者")),1,0)</f>
        <v>0</v>
      </c>
      <c r="C214" s="6">
        <f t="shared" si="17"/>
        <v>0</v>
      </c>
      <c r="D214" s="6" t="str">
        <f t="shared" si="18"/>
        <v/>
      </c>
      <c r="E214" s="6">
        <f>IF(AND(障害学生情報入力シート!$G214=$E$27,ISBLANK(障害学生情報入力シート!$H214),OR(障害学生情報入力シート!D214="入学者(新1年生)",障害学生情報入力シート!D214="在籍者")),1,0)</f>
        <v>0</v>
      </c>
      <c r="F214" s="6">
        <f t="shared" si="19"/>
        <v>0</v>
      </c>
      <c r="G214" s="6" t="str">
        <f t="shared" si="20"/>
        <v/>
      </c>
      <c r="H214" s="7">
        <f>IF(障害学生情報入力シート!BD214="",0,IF(AND(障害学生情報入力シート!BC214=1,Q214=1,障害学生情報入力シート!D214&lt;&gt;"",障害学生情報入力シート!D214&lt;&gt;"在籍者"),1,0))</f>
        <v>0</v>
      </c>
      <c r="I214" s="7">
        <f t="shared" si="21"/>
        <v>0</v>
      </c>
      <c r="J214" s="7" t="str">
        <f t="shared" si="22"/>
        <v/>
      </c>
      <c r="K214" s="8">
        <f>IF(VALUE(障害学生情報入力シート!J214)=1,1,0)</f>
        <v>0</v>
      </c>
      <c r="L214" s="8">
        <f>IF(VALUE(障害学生情報入力シート!K214)=1,1,0)</f>
        <v>0</v>
      </c>
      <c r="M214" s="8">
        <f>SUM(障害学生情報入力シート!N214:Q214)+COUNTA(障害学生情報入力シート!R214)</f>
        <v>0</v>
      </c>
      <c r="N214" s="8">
        <f>SUM(障害学生情報入力シート!S214:V214)+COUNTA(障害学生情報入力シート!W214)</f>
        <v>0</v>
      </c>
      <c r="O214" s="8">
        <f>IF(SUM(障害学生情報入力シート!$X214:$BC214)&gt;0,1,0)</f>
        <v>0</v>
      </c>
      <c r="P214" s="8">
        <f>IF(障害学生情報入力シート!D214="入学者(新1年生)",1,0)</f>
        <v>0</v>
      </c>
      <c r="Q214" s="8">
        <f>IF(ISBLANK(障害学生情報入力シート!$G214),0,
IF(AND(障害学生情報入力シート!$G214="視覚障害",OR(障害学生情報入力シート!$H214="盲",障害学生情報入力シート!$H214="弱視",障害学生情報入力シート!$H214="その他の視覚障害")),1,0)+
IF(AND(障害学生情報入力シート!$G214="聴覚障害",OR(障害学生情報入力シート!$H214="聾",障害学生情報入力シート!$H214="難聴",障害学生情報入力シート!$H214="その他の聴覚障害")),1,0)+
IF(AND(障害学生情報入力シート!$G214="肢体不自由",OR(障害学生情報入力シート!$H214="上肢不自由",障害学生情報入力シート!$H214="下肢不自由",障害学生情報入力シート!$H214="上下肢不自由",障害学生情報入力シート!$H214="その他の肢体不自由")),1,0)+
IF(AND(障害学生情報入力シート!$G214="病弱",ISBLANK(障害学生情報入力シート!$H214)),1,0)+
IF(AND(障害学生情報入力シート!$G214="発達障害",OR(障害学生情報入力シート!$H214="自閉スペクトラム症",障害学生情報入力シート!$H214="注意欠如・多動症",障害学生情報入力シート!$H214="限局性学習症",障害学生情報入力シート!$H214="発達障害の重複",障害学生情報入力シート!$H214="その他の発達障害")),1,0)+
IF(AND(障害学生情報入力シート!$G214="精神障害",OR(障害学生情報入力シート!$H214="統合失調症等",障害学生情報入力シート!$H214="気分障害",障害学生情報入力シート!$H214="神経症性障害等",障害学生情報入力シート!$H214="摂食障害・睡眠障害等",障害学生情報入力シート!$H214="精神障害の重複",障害学生情報入力シート!$H214="その他の精神障害")),1,0)+
IF(AND(障害学生情報入力シート!$G214="知的障害",ISBLANK(障害学生情報入力シート!$H214)),1,0)+
IF(AND(障害学生情報入力シート!$G214="重複障害",OR(障害学生情報入力シート!$H214="身体障害の重複",障害学生情報入力シート!$H214="発達障害と精神障害の重複")),1,0)+
IF(AND(障害学生情報入力シート!$G214="その他の障害",ISBLANK(障害学生情報入力シート!$H214)),1,0)
)</f>
        <v>0</v>
      </c>
    </row>
    <row r="215" spans="1:17" x14ac:dyDescent="0.4">
      <c r="A215" s="204">
        <v>187</v>
      </c>
      <c r="B215" s="6">
        <f>IF(AND(障害学生情報入力シート!$G215=$B$27,障害学生情報入力シート!$H215=$B$28,OR(障害学生情報入力シート!D215="入学者(新1年生)",障害学生情報入力シート!D215="在籍者")),1,0)</f>
        <v>0</v>
      </c>
      <c r="C215" s="6">
        <f t="shared" si="17"/>
        <v>0</v>
      </c>
      <c r="D215" s="6" t="str">
        <f t="shared" si="18"/>
        <v/>
      </c>
      <c r="E215" s="6">
        <f>IF(AND(障害学生情報入力シート!$G215=$E$27,ISBLANK(障害学生情報入力シート!$H215),OR(障害学生情報入力シート!D215="入学者(新1年生)",障害学生情報入力シート!D215="在籍者")),1,0)</f>
        <v>0</v>
      </c>
      <c r="F215" s="6">
        <f t="shared" si="19"/>
        <v>0</v>
      </c>
      <c r="G215" s="6" t="str">
        <f t="shared" si="20"/>
        <v/>
      </c>
      <c r="H215" s="7">
        <f>IF(障害学生情報入力シート!BD215="",0,IF(AND(障害学生情報入力シート!BC215=1,Q215=1,障害学生情報入力シート!D215&lt;&gt;"",障害学生情報入力シート!D215&lt;&gt;"在籍者"),1,0))</f>
        <v>0</v>
      </c>
      <c r="I215" s="7">
        <f t="shared" si="21"/>
        <v>0</v>
      </c>
      <c r="J215" s="7" t="str">
        <f t="shared" si="22"/>
        <v/>
      </c>
      <c r="K215" s="8">
        <f>IF(VALUE(障害学生情報入力シート!J215)=1,1,0)</f>
        <v>0</v>
      </c>
      <c r="L215" s="8">
        <f>IF(VALUE(障害学生情報入力シート!K215)=1,1,0)</f>
        <v>0</v>
      </c>
      <c r="M215" s="8">
        <f>SUM(障害学生情報入力シート!N215:Q215)+COUNTA(障害学生情報入力シート!R215)</f>
        <v>0</v>
      </c>
      <c r="N215" s="8">
        <f>SUM(障害学生情報入力シート!S215:V215)+COUNTA(障害学生情報入力シート!W215)</f>
        <v>0</v>
      </c>
      <c r="O215" s="8">
        <f>IF(SUM(障害学生情報入力シート!$X215:$BC215)&gt;0,1,0)</f>
        <v>0</v>
      </c>
      <c r="P215" s="8">
        <f>IF(障害学生情報入力シート!D215="入学者(新1年生)",1,0)</f>
        <v>0</v>
      </c>
      <c r="Q215" s="8">
        <f>IF(ISBLANK(障害学生情報入力シート!$G215),0,
IF(AND(障害学生情報入力シート!$G215="視覚障害",OR(障害学生情報入力シート!$H215="盲",障害学生情報入力シート!$H215="弱視",障害学生情報入力シート!$H215="その他の視覚障害")),1,0)+
IF(AND(障害学生情報入力シート!$G215="聴覚障害",OR(障害学生情報入力シート!$H215="聾",障害学生情報入力シート!$H215="難聴",障害学生情報入力シート!$H215="その他の聴覚障害")),1,0)+
IF(AND(障害学生情報入力シート!$G215="肢体不自由",OR(障害学生情報入力シート!$H215="上肢不自由",障害学生情報入力シート!$H215="下肢不自由",障害学生情報入力シート!$H215="上下肢不自由",障害学生情報入力シート!$H215="その他の肢体不自由")),1,0)+
IF(AND(障害学生情報入力シート!$G215="病弱",ISBLANK(障害学生情報入力シート!$H215)),1,0)+
IF(AND(障害学生情報入力シート!$G215="発達障害",OR(障害学生情報入力シート!$H215="自閉スペクトラム症",障害学生情報入力シート!$H215="注意欠如・多動症",障害学生情報入力シート!$H215="限局性学習症",障害学生情報入力シート!$H215="発達障害の重複",障害学生情報入力シート!$H215="その他の発達障害")),1,0)+
IF(AND(障害学生情報入力シート!$G215="精神障害",OR(障害学生情報入力シート!$H215="統合失調症等",障害学生情報入力シート!$H215="気分障害",障害学生情報入力シート!$H215="神経症性障害等",障害学生情報入力シート!$H215="摂食障害・睡眠障害等",障害学生情報入力シート!$H215="精神障害の重複",障害学生情報入力シート!$H215="その他の精神障害")),1,0)+
IF(AND(障害学生情報入力シート!$G215="知的障害",ISBLANK(障害学生情報入力シート!$H215)),1,0)+
IF(AND(障害学生情報入力シート!$G215="重複障害",OR(障害学生情報入力シート!$H215="身体障害の重複",障害学生情報入力シート!$H215="発達障害と精神障害の重複")),1,0)+
IF(AND(障害学生情報入力シート!$G215="その他の障害",ISBLANK(障害学生情報入力シート!$H215)),1,0)
)</f>
        <v>0</v>
      </c>
    </row>
    <row r="216" spans="1:17" x14ac:dyDescent="0.4">
      <c r="A216" s="204">
        <v>188</v>
      </c>
      <c r="B216" s="6">
        <f>IF(AND(障害学生情報入力シート!$G216=$B$27,障害学生情報入力シート!$H216=$B$28,OR(障害学生情報入力シート!D216="入学者(新1年生)",障害学生情報入力シート!D216="在籍者")),1,0)</f>
        <v>0</v>
      </c>
      <c r="C216" s="6">
        <f t="shared" si="17"/>
        <v>0</v>
      </c>
      <c r="D216" s="6" t="str">
        <f t="shared" si="18"/>
        <v/>
      </c>
      <c r="E216" s="6">
        <f>IF(AND(障害学生情報入力シート!$G216=$E$27,ISBLANK(障害学生情報入力シート!$H216),OR(障害学生情報入力シート!D216="入学者(新1年生)",障害学生情報入力シート!D216="在籍者")),1,0)</f>
        <v>0</v>
      </c>
      <c r="F216" s="6">
        <f t="shared" si="19"/>
        <v>0</v>
      </c>
      <c r="G216" s="6" t="str">
        <f t="shared" si="20"/>
        <v/>
      </c>
      <c r="H216" s="7">
        <f>IF(障害学生情報入力シート!BD216="",0,IF(AND(障害学生情報入力シート!BC216=1,Q216=1,障害学生情報入力シート!D216&lt;&gt;"",障害学生情報入力シート!D216&lt;&gt;"在籍者"),1,0))</f>
        <v>0</v>
      </c>
      <c r="I216" s="7">
        <f t="shared" si="21"/>
        <v>0</v>
      </c>
      <c r="J216" s="7" t="str">
        <f t="shared" si="22"/>
        <v/>
      </c>
      <c r="K216" s="8">
        <f>IF(VALUE(障害学生情報入力シート!J216)=1,1,0)</f>
        <v>0</v>
      </c>
      <c r="L216" s="8">
        <f>IF(VALUE(障害学生情報入力シート!K216)=1,1,0)</f>
        <v>0</v>
      </c>
      <c r="M216" s="8">
        <f>SUM(障害学生情報入力シート!N216:Q216)+COUNTA(障害学生情報入力シート!R216)</f>
        <v>0</v>
      </c>
      <c r="N216" s="8">
        <f>SUM(障害学生情報入力シート!S216:V216)+COUNTA(障害学生情報入力シート!W216)</f>
        <v>0</v>
      </c>
      <c r="O216" s="8">
        <f>IF(SUM(障害学生情報入力シート!$X216:$BC216)&gt;0,1,0)</f>
        <v>0</v>
      </c>
      <c r="P216" s="8">
        <f>IF(障害学生情報入力シート!D216="入学者(新1年生)",1,0)</f>
        <v>0</v>
      </c>
      <c r="Q216" s="8">
        <f>IF(ISBLANK(障害学生情報入力シート!$G216),0,
IF(AND(障害学生情報入力シート!$G216="視覚障害",OR(障害学生情報入力シート!$H216="盲",障害学生情報入力シート!$H216="弱視",障害学生情報入力シート!$H216="その他の視覚障害")),1,0)+
IF(AND(障害学生情報入力シート!$G216="聴覚障害",OR(障害学生情報入力シート!$H216="聾",障害学生情報入力シート!$H216="難聴",障害学生情報入力シート!$H216="その他の聴覚障害")),1,0)+
IF(AND(障害学生情報入力シート!$G216="肢体不自由",OR(障害学生情報入力シート!$H216="上肢不自由",障害学生情報入力シート!$H216="下肢不自由",障害学生情報入力シート!$H216="上下肢不自由",障害学生情報入力シート!$H216="その他の肢体不自由")),1,0)+
IF(AND(障害学生情報入力シート!$G216="病弱",ISBLANK(障害学生情報入力シート!$H216)),1,0)+
IF(AND(障害学生情報入力シート!$G216="発達障害",OR(障害学生情報入力シート!$H216="自閉スペクトラム症",障害学生情報入力シート!$H216="注意欠如・多動症",障害学生情報入力シート!$H216="限局性学習症",障害学生情報入力シート!$H216="発達障害の重複",障害学生情報入力シート!$H216="その他の発達障害")),1,0)+
IF(AND(障害学生情報入力シート!$G216="精神障害",OR(障害学生情報入力シート!$H216="統合失調症等",障害学生情報入力シート!$H216="気分障害",障害学生情報入力シート!$H216="神経症性障害等",障害学生情報入力シート!$H216="摂食障害・睡眠障害等",障害学生情報入力シート!$H216="精神障害の重複",障害学生情報入力シート!$H216="その他の精神障害")),1,0)+
IF(AND(障害学生情報入力シート!$G216="知的障害",ISBLANK(障害学生情報入力シート!$H216)),1,0)+
IF(AND(障害学生情報入力シート!$G216="重複障害",OR(障害学生情報入力シート!$H216="身体障害の重複",障害学生情報入力シート!$H216="発達障害と精神障害の重複")),1,0)+
IF(AND(障害学生情報入力シート!$G216="その他の障害",ISBLANK(障害学生情報入力シート!$H216)),1,0)
)</f>
        <v>0</v>
      </c>
    </row>
    <row r="217" spans="1:17" x14ac:dyDescent="0.4">
      <c r="A217" s="204">
        <v>189</v>
      </c>
      <c r="B217" s="6">
        <f>IF(AND(障害学生情報入力シート!$G217=$B$27,障害学生情報入力シート!$H217=$B$28,OR(障害学生情報入力シート!D217="入学者(新1年生)",障害学生情報入力シート!D217="在籍者")),1,0)</f>
        <v>0</v>
      </c>
      <c r="C217" s="6">
        <f t="shared" si="17"/>
        <v>0</v>
      </c>
      <c r="D217" s="6" t="str">
        <f t="shared" si="18"/>
        <v/>
      </c>
      <c r="E217" s="6">
        <f>IF(AND(障害学生情報入力シート!$G217=$E$27,ISBLANK(障害学生情報入力シート!$H217),OR(障害学生情報入力シート!D217="入学者(新1年生)",障害学生情報入力シート!D217="在籍者")),1,0)</f>
        <v>0</v>
      </c>
      <c r="F217" s="6">
        <f t="shared" si="19"/>
        <v>0</v>
      </c>
      <c r="G217" s="6" t="str">
        <f t="shared" si="20"/>
        <v/>
      </c>
      <c r="H217" s="7">
        <f>IF(障害学生情報入力シート!BD217="",0,IF(AND(障害学生情報入力シート!BC217=1,Q217=1,障害学生情報入力シート!D217&lt;&gt;"",障害学生情報入力シート!D217&lt;&gt;"在籍者"),1,0))</f>
        <v>0</v>
      </c>
      <c r="I217" s="7">
        <f t="shared" si="21"/>
        <v>0</v>
      </c>
      <c r="J217" s="7" t="str">
        <f t="shared" si="22"/>
        <v/>
      </c>
      <c r="K217" s="8">
        <f>IF(VALUE(障害学生情報入力シート!J217)=1,1,0)</f>
        <v>0</v>
      </c>
      <c r="L217" s="8">
        <f>IF(VALUE(障害学生情報入力シート!K217)=1,1,0)</f>
        <v>0</v>
      </c>
      <c r="M217" s="8">
        <f>SUM(障害学生情報入力シート!N217:Q217)+COUNTA(障害学生情報入力シート!R217)</f>
        <v>0</v>
      </c>
      <c r="N217" s="8">
        <f>SUM(障害学生情報入力シート!S217:V217)+COUNTA(障害学生情報入力シート!W217)</f>
        <v>0</v>
      </c>
      <c r="O217" s="8">
        <f>IF(SUM(障害学生情報入力シート!$X217:$BC217)&gt;0,1,0)</f>
        <v>0</v>
      </c>
      <c r="P217" s="8">
        <f>IF(障害学生情報入力シート!D217="入学者(新1年生)",1,0)</f>
        <v>0</v>
      </c>
      <c r="Q217" s="8">
        <f>IF(ISBLANK(障害学生情報入力シート!$G217),0,
IF(AND(障害学生情報入力シート!$G217="視覚障害",OR(障害学生情報入力シート!$H217="盲",障害学生情報入力シート!$H217="弱視",障害学生情報入力シート!$H217="その他の視覚障害")),1,0)+
IF(AND(障害学生情報入力シート!$G217="聴覚障害",OR(障害学生情報入力シート!$H217="聾",障害学生情報入力シート!$H217="難聴",障害学生情報入力シート!$H217="その他の聴覚障害")),1,0)+
IF(AND(障害学生情報入力シート!$G217="肢体不自由",OR(障害学生情報入力シート!$H217="上肢不自由",障害学生情報入力シート!$H217="下肢不自由",障害学生情報入力シート!$H217="上下肢不自由",障害学生情報入力シート!$H217="その他の肢体不自由")),1,0)+
IF(AND(障害学生情報入力シート!$G217="病弱",ISBLANK(障害学生情報入力シート!$H217)),1,0)+
IF(AND(障害学生情報入力シート!$G217="発達障害",OR(障害学生情報入力シート!$H217="自閉スペクトラム症",障害学生情報入力シート!$H217="注意欠如・多動症",障害学生情報入力シート!$H217="限局性学習症",障害学生情報入力シート!$H217="発達障害の重複",障害学生情報入力シート!$H217="その他の発達障害")),1,0)+
IF(AND(障害学生情報入力シート!$G217="精神障害",OR(障害学生情報入力シート!$H217="統合失調症等",障害学生情報入力シート!$H217="気分障害",障害学生情報入力シート!$H217="神経症性障害等",障害学生情報入力シート!$H217="摂食障害・睡眠障害等",障害学生情報入力シート!$H217="精神障害の重複",障害学生情報入力シート!$H217="その他の精神障害")),1,0)+
IF(AND(障害学生情報入力シート!$G217="知的障害",ISBLANK(障害学生情報入力シート!$H217)),1,0)+
IF(AND(障害学生情報入力シート!$G217="重複障害",OR(障害学生情報入力シート!$H217="身体障害の重複",障害学生情報入力シート!$H217="発達障害と精神障害の重複")),1,0)+
IF(AND(障害学生情報入力シート!$G217="その他の障害",ISBLANK(障害学生情報入力シート!$H217)),1,0)
)</f>
        <v>0</v>
      </c>
    </row>
    <row r="218" spans="1:17" x14ac:dyDescent="0.4">
      <c r="A218" s="204">
        <v>190</v>
      </c>
      <c r="B218" s="6">
        <f>IF(AND(障害学生情報入力シート!$G218=$B$27,障害学生情報入力シート!$H218=$B$28,OR(障害学生情報入力シート!D218="入学者(新1年生)",障害学生情報入力シート!D218="在籍者")),1,0)</f>
        <v>0</v>
      </c>
      <c r="C218" s="6">
        <f t="shared" si="17"/>
        <v>0</v>
      </c>
      <c r="D218" s="6" t="str">
        <f t="shared" si="18"/>
        <v/>
      </c>
      <c r="E218" s="6">
        <f>IF(AND(障害学生情報入力シート!$G218=$E$27,ISBLANK(障害学生情報入力シート!$H218),OR(障害学生情報入力シート!D218="入学者(新1年生)",障害学生情報入力シート!D218="在籍者")),1,0)</f>
        <v>0</v>
      </c>
      <c r="F218" s="6">
        <f t="shared" si="19"/>
        <v>0</v>
      </c>
      <c r="G218" s="6" t="str">
        <f t="shared" si="20"/>
        <v/>
      </c>
      <c r="H218" s="7">
        <f>IF(障害学生情報入力シート!BD218="",0,IF(AND(障害学生情報入力シート!BC218=1,Q218=1,障害学生情報入力シート!D218&lt;&gt;"",障害学生情報入力シート!D218&lt;&gt;"在籍者"),1,0))</f>
        <v>0</v>
      </c>
      <c r="I218" s="7">
        <f t="shared" si="21"/>
        <v>0</v>
      </c>
      <c r="J218" s="7" t="str">
        <f t="shared" si="22"/>
        <v/>
      </c>
      <c r="K218" s="8">
        <f>IF(VALUE(障害学生情報入力シート!J218)=1,1,0)</f>
        <v>0</v>
      </c>
      <c r="L218" s="8">
        <f>IF(VALUE(障害学生情報入力シート!K218)=1,1,0)</f>
        <v>0</v>
      </c>
      <c r="M218" s="8">
        <f>SUM(障害学生情報入力シート!N218:Q218)+COUNTA(障害学生情報入力シート!R218)</f>
        <v>0</v>
      </c>
      <c r="N218" s="8">
        <f>SUM(障害学生情報入力シート!S218:V218)+COUNTA(障害学生情報入力シート!W218)</f>
        <v>0</v>
      </c>
      <c r="O218" s="8">
        <f>IF(SUM(障害学生情報入力シート!$X218:$BC218)&gt;0,1,0)</f>
        <v>0</v>
      </c>
      <c r="P218" s="8">
        <f>IF(障害学生情報入力シート!D218="入学者(新1年生)",1,0)</f>
        <v>0</v>
      </c>
      <c r="Q218" s="8">
        <f>IF(ISBLANK(障害学生情報入力シート!$G218),0,
IF(AND(障害学生情報入力シート!$G218="視覚障害",OR(障害学生情報入力シート!$H218="盲",障害学生情報入力シート!$H218="弱視",障害学生情報入力シート!$H218="その他の視覚障害")),1,0)+
IF(AND(障害学生情報入力シート!$G218="聴覚障害",OR(障害学生情報入力シート!$H218="聾",障害学生情報入力シート!$H218="難聴",障害学生情報入力シート!$H218="その他の聴覚障害")),1,0)+
IF(AND(障害学生情報入力シート!$G218="肢体不自由",OR(障害学生情報入力シート!$H218="上肢不自由",障害学生情報入力シート!$H218="下肢不自由",障害学生情報入力シート!$H218="上下肢不自由",障害学生情報入力シート!$H218="その他の肢体不自由")),1,0)+
IF(AND(障害学生情報入力シート!$G218="病弱",ISBLANK(障害学生情報入力シート!$H218)),1,0)+
IF(AND(障害学生情報入力シート!$G218="発達障害",OR(障害学生情報入力シート!$H218="自閉スペクトラム症",障害学生情報入力シート!$H218="注意欠如・多動症",障害学生情報入力シート!$H218="限局性学習症",障害学生情報入力シート!$H218="発達障害の重複",障害学生情報入力シート!$H218="その他の発達障害")),1,0)+
IF(AND(障害学生情報入力シート!$G218="精神障害",OR(障害学生情報入力シート!$H218="統合失調症等",障害学生情報入力シート!$H218="気分障害",障害学生情報入力シート!$H218="神経症性障害等",障害学生情報入力シート!$H218="摂食障害・睡眠障害等",障害学生情報入力シート!$H218="精神障害の重複",障害学生情報入力シート!$H218="その他の精神障害")),1,0)+
IF(AND(障害学生情報入力シート!$G218="知的障害",ISBLANK(障害学生情報入力シート!$H218)),1,0)+
IF(AND(障害学生情報入力シート!$G218="重複障害",OR(障害学生情報入力シート!$H218="身体障害の重複",障害学生情報入力シート!$H218="発達障害と精神障害の重複")),1,0)+
IF(AND(障害学生情報入力シート!$G218="その他の障害",ISBLANK(障害学生情報入力シート!$H218)),1,0)
)</f>
        <v>0</v>
      </c>
    </row>
    <row r="219" spans="1:17" x14ac:dyDescent="0.4">
      <c r="A219" s="204">
        <v>191</v>
      </c>
      <c r="B219" s="6">
        <f>IF(AND(障害学生情報入力シート!$G219=$B$27,障害学生情報入力シート!$H219=$B$28,OR(障害学生情報入力シート!D219="入学者(新1年生)",障害学生情報入力シート!D219="在籍者")),1,0)</f>
        <v>0</v>
      </c>
      <c r="C219" s="6">
        <f t="shared" si="17"/>
        <v>0</v>
      </c>
      <c r="D219" s="6" t="str">
        <f t="shared" si="18"/>
        <v/>
      </c>
      <c r="E219" s="6">
        <f>IF(AND(障害学生情報入力シート!$G219=$E$27,ISBLANK(障害学生情報入力シート!$H219),OR(障害学生情報入力シート!D219="入学者(新1年生)",障害学生情報入力シート!D219="在籍者")),1,0)</f>
        <v>0</v>
      </c>
      <c r="F219" s="6">
        <f t="shared" si="19"/>
        <v>0</v>
      </c>
      <c r="G219" s="6" t="str">
        <f t="shared" si="20"/>
        <v/>
      </c>
      <c r="H219" s="7">
        <f>IF(障害学生情報入力シート!BD219="",0,IF(AND(障害学生情報入力シート!BC219=1,Q219=1,障害学生情報入力シート!D219&lt;&gt;"",障害学生情報入力シート!D219&lt;&gt;"在籍者"),1,0))</f>
        <v>0</v>
      </c>
      <c r="I219" s="7">
        <f t="shared" si="21"/>
        <v>0</v>
      </c>
      <c r="J219" s="7" t="str">
        <f t="shared" si="22"/>
        <v/>
      </c>
      <c r="K219" s="8">
        <f>IF(VALUE(障害学生情報入力シート!J219)=1,1,0)</f>
        <v>0</v>
      </c>
      <c r="L219" s="8">
        <f>IF(VALUE(障害学生情報入力シート!K219)=1,1,0)</f>
        <v>0</v>
      </c>
      <c r="M219" s="8">
        <f>SUM(障害学生情報入力シート!N219:Q219)+COUNTA(障害学生情報入力シート!R219)</f>
        <v>0</v>
      </c>
      <c r="N219" s="8">
        <f>SUM(障害学生情報入力シート!S219:V219)+COUNTA(障害学生情報入力シート!W219)</f>
        <v>0</v>
      </c>
      <c r="O219" s="8">
        <f>IF(SUM(障害学生情報入力シート!$X219:$BC219)&gt;0,1,0)</f>
        <v>0</v>
      </c>
      <c r="P219" s="8">
        <f>IF(障害学生情報入力シート!D219="入学者(新1年生)",1,0)</f>
        <v>0</v>
      </c>
      <c r="Q219" s="8">
        <f>IF(ISBLANK(障害学生情報入力シート!$G219),0,
IF(AND(障害学生情報入力シート!$G219="視覚障害",OR(障害学生情報入力シート!$H219="盲",障害学生情報入力シート!$H219="弱視",障害学生情報入力シート!$H219="その他の視覚障害")),1,0)+
IF(AND(障害学生情報入力シート!$G219="聴覚障害",OR(障害学生情報入力シート!$H219="聾",障害学生情報入力シート!$H219="難聴",障害学生情報入力シート!$H219="その他の聴覚障害")),1,0)+
IF(AND(障害学生情報入力シート!$G219="肢体不自由",OR(障害学生情報入力シート!$H219="上肢不自由",障害学生情報入力シート!$H219="下肢不自由",障害学生情報入力シート!$H219="上下肢不自由",障害学生情報入力シート!$H219="その他の肢体不自由")),1,0)+
IF(AND(障害学生情報入力シート!$G219="病弱",ISBLANK(障害学生情報入力シート!$H219)),1,0)+
IF(AND(障害学生情報入力シート!$G219="発達障害",OR(障害学生情報入力シート!$H219="自閉スペクトラム症",障害学生情報入力シート!$H219="注意欠如・多動症",障害学生情報入力シート!$H219="限局性学習症",障害学生情報入力シート!$H219="発達障害の重複",障害学生情報入力シート!$H219="その他の発達障害")),1,0)+
IF(AND(障害学生情報入力シート!$G219="精神障害",OR(障害学生情報入力シート!$H219="統合失調症等",障害学生情報入力シート!$H219="気分障害",障害学生情報入力シート!$H219="神経症性障害等",障害学生情報入力シート!$H219="摂食障害・睡眠障害等",障害学生情報入力シート!$H219="精神障害の重複",障害学生情報入力シート!$H219="その他の精神障害")),1,0)+
IF(AND(障害学生情報入力シート!$G219="知的障害",ISBLANK(障害学生情報入力シート!$H219)),1,0)+
IF(AND(障害学生情報入力シート!$G219="重複障害",OR(障害学生情報入力シート!$H219="身体障害の重複",障害学生情報入力シート!$H219="発達障害と精神障害の重複")),1,0)+
IF(AND(障害学生情報入力シート!$G219="その他の障害",ISBLANK(障害学生情報入力シート!$H219)),1,0)
)</f>
        <v>0</v>
      </c>
    </row>
    <row r="220" spans="1:17" x14ac:dyDescent="0.4">
      <c r="A220" s="204">
        <v>192</v>
      </c>
      <c r="B220" s="6">
        <f>IF(AND(障害学生情報入力シート!$G220=$B$27,障害学生情報入力シート!$H220=$B$28,OR(障害学生情報入力シート!D220="入学者(新1年生)",障害学生情報入力シート!D220="在籍者")),1,0)</f>
        <v>0</v>
      </c>
      <c r="C220" s="6">
        <f t="shared" si="17"/>
        <v>0</v>
      </c>
      <c r="D220" s="6" t="str">
        <f t="shared" si="18"/>
        <v/>
      </c>
      <c r="E220" s="6">
        <f>IF(AND(障害学生情報入力シート!$G220=$E$27,ISBLANK(障害学生情報入力シート!$H220),OR(障害学生情報入力シート!D220="入学者(新1年生)",障害学生情報入力シート!D220="在籍者")),1,0)</f>
        <v>0</v>
      </c>
      <c r="F220" s="6">
        <f t="shared" si="19"/>
        <v>0</v>
      </c>
      <c r="G220" s="6" t="str">
        <f t="shared" si="20"/>
        <v/>
      </c>
      <c r="H220" s="7">
        <f>IF(障害学生情報入力シート!BD220="",0,IF(AND(障害学生情報入力シート!BC220=1,Q220=1,障害学生情報入力シート!D220&lt;&gt;"",障害学生情報入力シート!D220&lt;&gt;"在籍者"),1,0))</f>
        <v>0</v>
      </c>
      <c r="I220" s="7">
        <f t="shared" si="21"/>
        <v>0</v>
      </c>
      <c r="J220" s="7" t="str">
        <f t="shared" si="22"/>
        <v/>
      </c>
      <c r="K220" s="8">
        <f>IF(VALUE(障害学生情報入力シート!J220)=1,1,0)</f>
        <v>0</v>
      </c>
      <c r="L220" s="8">
        <f>IF(VALUE(障害学生情報入力シート!K220)=1,1,0)</f>
        <v>0</v>
      </c>
      <c r="M220" s="8">
        <f>SUM(障害学生情報入力シート!N220:Q220)+COUNTA(障害学生情報入力シート!R220)</f>
        <v>0</v>
      </c>
      <c r="N220" s="8">
        <f>SUM(障害学生情報入力シート!S220:V220)+COUNTA(障害学生情報入力シート!W220)</f>
        <v>0</v>
      </c>
      <c r="O220" s="8">
        <f>IF(SUM(障害学生情報入力シート!$X220:$BC220)&gt;0,1,0)</f>
        <v>0</v>
      </c>
      <c r="P220" s="8">
        <f>IF(障害学生情報入力シート!D220="入学者(新1年生)",1,0)</f>
        <v>0</v>
      </c>
      <c r="Q220" s="8">
        <f>IF(ISBLANK(障害学生情報入力シート!$G220),0,
IF(AND(障害学生情報入力シート!$G220="視覚障害",OR(障害学生情報入力シート!$H220="盲",障害学生情報入力シート!$H220="弱視",障害学生情報入力シート!$H220="その他の視覚障害")),1,0)+
IF(AND(障害学生情報入力シート!$G220="聴覚障害",OR(障害学生情報入力シート!$H220="聾",障害学生情報入力シート!$H220="難聴",障害学生情報入力シート!$H220="その他の聴覚障害")),1,0)+
IF(AND(障害学生情報入力シート!$G220="肢体不自由",OR(障害学生情報入力シート!$H220="上肢不自由",障害学生情報入力シート!$H220="下肢不自由",障害学生情報入力シート!$H220="上下肢不自由",障害学生情報入力シート!$H220="その他の肢体不自由")),1,0)+
IF(AND(障害学生情報入力シート!$G220="病弱",ISBLANK(障害学生情報入力シート!$H220)),1,0)+
IF(AND(障害学生情報入力シート!$G220="発達障害",OR(障害学生情報入力シート!$H220="自閉スペクトラム症",障害学生情報入力シート!$H220="注意欠如・多動症",障害学生情報入力シート!$H220="限局性学習症",障害学生情報入力シート!$H220="発達障害の重複",障害学生情報入力シート!$H220="その他の発達障害")),1,0)+
IF(AND(障害学生情報入力シート!$G220="精神障害",OR(障害学生情報入力シート!$H220="統合失調症等",障害学生情報入力シート!$H220="気分障害",障害学生情報入力シート!$H220="神経症性障害等",障害学生情報入力シート!$H220="摂食障害・睡眠障害等",障害学生情報入力シート!$H220="精神障害の重複",障害学生情報入力シート!$H220="その他の精神障害")),1,0)+
IF(AND(障害学生情報入力シート!$G220="知的障害",ISBLANK(障害学生情報入力シート!$H220)),1,0)+
IF(AND(障害学生情報入力シート!$G220="重複障害",OR(障害学生情報入力シート!$H220="身体障害の重複",障害学生情報入力シート!$H220="発達障害と精神障害の重複")),1,0)+
IF(AND(障害学生情報入力シート!$G220="その他の障害",ISBLANK(障害学生情報入力シート!$H220)),1,0)
)</f>
        <v>0</v>
      </c>
    </row>
    <row r="221" spans="1:17" x14ac:dyDescent="0.4">
      <c r="A221" s="204">
        <v>193</v>
      </c>
      <c r="B221" s="6">
        <f>IF(AND(障害学生情報入力シート!$G221=$B$27,障害学生情報入力シート!$H221=$B$28,OR(障害学生情報入力シート!D221="入学者(新1年生)",障害学生情報入力シート!D221="在籍者")),1,0)</f>
        <v>0</v>
      </c>
      <c r="C221" s="6">
        <f t="shared" si="17"/>
        <v>0</v>
      </c>
      <c r="D221" s="6" t="str">
        <f t="shared" si="18"/>
        <v/>
      </c>
      <c r="E221" s="6">
        <f>IF(AND(障害学生情報入力シート!$G221=$E$27,ISBLANK(障害学生情報入力シート!$H221),OR(障害学生情報入力シート!D221="入学者(新1年生)",障害学生情報入力シート!D221="在籍者")),1,0)</f>
        <v>0</v>
      </c>
      <c r="F221" s="6">
        <f t="shared" si="19"/>
        <v>0</v>
      </c>
      <c r="G221" s="6" t="str">
        <f t="shared" si="20"/>
        <v/>
      </c>
      <c r="H221" s="7">
        <f>IF(障害学生情報入力シート!BD221="",0,IF(AND(障害学生情報入力シート!BC221=1,Q221=1,障害学生情報入力シート!D221&lt;&gt;"",障害学生情報入力シート!D221&lt;&gt;"在籍者"),1,0))</f>
        <v>0</v>
      </c>
      <c r="I221" s="7">
        <f t="shared" si="21"/>
        <v>0</v>
      </c>
      <c r="J221" s="7" t="str">
        <f t="shared" si="22"/>
        <v/>
      </c>
      <c r="K221" s="8">
        <f>IF(VALUE(障害学生情報入力シート!J221)=1,1,0)</f>
        <v>0</v>
      </c>
      <c r="L221" s="8">
        <f>IF(VALUE(障害学生情報入力シート!K221)=1,1,0)</f>
        <v>0</v>
      </c>
      <c r="M221" s="8">
        <f>SUM(障害学生情報入力シート!N221:Q221)+COUNTA(障害学生情報入力シート!R221)</f>
        <v>0</v>
      </c>
      <c r="N221" s="8">
        <f>SUM(障害学生情報入力シート!S221:V221)+COUNTA(障害学生情報入力シート!W221)</f>
        <v>0</v>
      </c>
      <c r="O221" s="8">
        <f>IF(SUM(障害学生情報入力シート!$X221:$BC221)&gt;0,1,0)</f>
        <v>0</v>
      </c>
      <c r="P221" s="8">
        <f>IF(障害学生情報入力シート!D221="入学者(新1年生)",1,0)</f>
        <v>0</v>
      </c>
      <c r="Q221" s="8">
        <f>IF(ISBLANK(障害学生情報入力シート!$G221),0,
IF(AND(障害学生情報入力シート!$G221="視覚障害",OR(障害学生情報入力シート!$H221="盲",障害学生情報入力シート!$H221="弱視",障害学生情報入力シート!$H221="その他の視覚障害")),1,0)+
IF(AND(障害学生情報入力シート!$G221="聴覚障害",OR(障害学生情報入力シート!$H221="聾",障害学生情報入力シート!$H221="難聴",障害学生情報入力シート!$H221="その他の聴覚障害")),1,0)+
IF(AND(障害学生情報入力シート!$G221="肢体不自由",OR(障害学生情報入力シート!$H221="上肢不自由",障害学生情報入力シート!$H221="下肢不自由",障害学生情報入力シート!$H221="上下肢不自由",障害学生情報入力シート!$H221="その他の肢体不自由")),1,0)+
IF(AND(障害学生情報入力シート!$G221="病弱",ISBLANK(障害学生情報入力シート!$H221)),1,0)+
IF(AND(障害学生情報入力シート!$G221="発達障害",OR(障害学生情報入力シート!$H221="自閉スペクトラム症",障害学生情報入力シート!$H221="注意欠如・多動症",障害学生情報入力シート!$H221="限局性学習症",障害学生情報入力シート!$H221="発達障害の重複",障害学生情報入力シート!$H221="その他の発達障害")),1,0)+
IF(AND(障害学生情報入力シート!$G221="精神障害",OR(障害学生情報入力シート!$H221="統合失調症等",障害学生情報入力シート!$H221="気分障害",障害学生情報入力シート!$H221="神経症性障害等",障害学生情報入力シート!$H221="摂食障害・睡眠障害等",障害学生情報入力シート!$H221="精神障害の重複",障害学生情報入力シート!$H221="その他の精神障害")),1,0)+
IF(AND(障害学生情報入力シート!$G221="知的障害",ISBLANK(障害学生情報入力シート!$H221)),1,0)+
IF(AND(障害学生情報入力シート!$G221="重複障害",OR(障害学生情報入力シート!$H221="身体障害の重複",障害学生情報入力シート!$H221="発達障害と精神障害の重複")),1,0)+
IF(AND(障害学生情報入力シート!$G221="その他の障害",ISBLANK(障害学生情報入力シート!$H221)),1,0)
)</f>
        <v>0</v>
      </c>
    </row>
    <row r="222" spans="1:17" x14ac:dyDescent="0.4">
      <c r="A222" s="204">
        <v>194</v>
      </c>
      <c r="B222" s="6">
        <f>IF(AND(障害学生情報入力シート!$G222=$B$27,障害学生情報入力シート!$H222=$B$28,OR(障害学生情報入力シート!D222="入学者(新1年生)",障害学生情報入力シート!D222="在籍者")),1,0)</f>
        <v>0</v>
      </c>
      <c r="C222" s="6">
        <f t="shared" ref="C222:C285" si="23">C221+B222</f>
        <v>0</v>
      </c>
      <c r="D222" s="6" t="str">
        <f t="shared" ref="D222:D285" si="24">IFERROR(MATCH(ROW(194:194),C:C,0),"")</f>
        <v/>
      </c>
      <c r="E222" s="6">
        <f>IF(AND(障害学生情報入力シート!$G222=$E$27,ISBLANK(障害学生情報入力シート!$H222),OR(障害学生情報入力シート!D222="入学者(新1年生)",障害学生情報入力シート!D222="在籍者")),1,0)</f>
        <v>0</v>
      </c>
      <c r="F222" s="6">
        <f t="shared" ref="F222:F285" si="25">F221+E222</f>
        <v>0</v>
      </c>
      <c r="G222" s="6" t="str">
        <f t="shared" ref="G222:G285" si="26">IFERROR(MATCH(ROW(194:194),F:F,0),"")</f>
        <v/>
      </c>
      <c r="H222" s="7">
        <f>IF(障害学生情報入力シート!BD222="",0,IF(AND(障害学生情報入力シート!BC222=1,Q222=1,障害学生情報入力シート!D222&lt;&gt;"",障害学生情報入力シート!D222&lt;&gt;"在籍者"),1,0))</f>
        <v>0</v>
      </c>
      <c r="I222" s="7">
        <f t="shared" ref="I222:I285" si="27">I221+H222</f>
        <v>0</v>
      </c>
      <c r="J222" s="7" t="str">
        <f t="shared" ref="J222:J285" si="28">IFERROR(MATCH(ROW(194:194),I:I,0),"")</f>
        <v/>
      </c>
      <c r="K222" s="8">
        <f>IF(VALUE(障害学生情報入力シート!J222)=1,1,0)</f>
        <v>0</v>
      </c>
      <c r="L222" s="8">
        <f>IF(VALUE(障害学生情報入力シート!K222)=1,1,0)</f>
        <v>0</v>
      </c>
      <c r="M222" s="8">
        <f>SUM(障害学生情報入力シート!N222:Q222)+COUNTA(障害学生情報入力シート!R222)</f>
        <v>0</v>
      </c>
      <c r="N222" s="8">
        <f>SUM(障害学生情報入力シート!S222:V222)+COUNTA(障害学生情報入力シート!W222)</f>
        <v>0</v>
      </c>
      <c r="O222" s="8">
        <f>IF(SUM(障害学生情報入力シート!$X222:$BC222)&gt;0,1,0)</f>
        <v>0</v>
      </c>
      <c r="P222" s="8">
        <f>IF(障害学生情報入力シート!D222="入学者(新1年生)",1,0)</f>
        <v>0</v>
      </c>
      <c r="Q222" s="8">
        <f>IF(ISBLANK(障害学生情報入力シート!$G222),0,
IF(AND(障害学生情報入力シート!$G222="視覚障害",OR(障害学生情報入力シート!$H222="盲",障害学生情報入力シート!$H222="弱視",障害学生情報入力シート!$H222="その他の視覚障害")),1,0)+
IF(AND(障害学生情報入力シート!$G222="聴覚障害",OR(障害学生情報入力シート!$H222="聾",障害学生情報入力シート!$H222="難聴",障害学生情報入力シート!$H222="その他の聴覚障害")),1,0)+
IF(AND(障害学生情報入力シート!$G222="肢体不自由",OR(障害学生情報入力シート!$H222="上肢不自由",障害学生情報入力シート!$H222="下肢不自由",障害学生情報入力シート!$H222="上下肢不自由",障害学生情報入力シート!$H222="その他の肢体不自由")),1,0)+
IF(AND(障害学生情報入力シート!$G222="病弱",ISBLANK(障害学生情報入力シート!$H222)),1,0)+
IF(AND(障害学生情報入力シート!$G222="発達障害",OR(障害学生情報入力シート!$H222="自閉スペクトラム症",障害学生情報入力シート!$H222="注意欠如・多動症",障害学生情報入力シート!$H222="限局性学習症",障害学生情報入力シート!$H222="発達障害の重複",障害学生情報入力シート!$H222="その他の発達障害")),1,0)+
IF(AND(障害学生情報入力シート!$G222="精神障害",OR(障害学生情報入力シート!$H222="統合失調症等",障害学生情報入力シート!$H222="気分障害",障害学生情報入力シート!$H222="神経症性障害等",障害学生情報入力シート!$H222="摂食障害・睡眠障害等",障害学生情報入力シート!$H222="精神障害の重複",障害学生情報入力シート!$H222="その他の精神障害")),1,0)+
IF(AND(障害学生情報入力シート!$G222="知的障害",ISBLANK(障害学生情報入力シート!$H222)),1,0)+
IF(AND(障害学生情報入力シート!$G222="重複障害",OR(障害学生情報入力シート!$H222="身体障害の重複",障害学生情報入力シート!$H222="発達障害と精神障害の重複")),1,0)+
IF(AND(障害学生情報入力シート!$G222="その他の障害",ISBLANK(障害学生情報入力シート!$H222)),1,0)
)</f>
        <v>0</v>
      </c>
    </row>
    <row r="223" spans="1:17" x14ac:dyDescent="0.4">
      <c r="A223" s="204">
        <v>195</v>
      </c>
      <c r="B223" s="6">
        <f>IF(AND(障害学生情報入力シート!$G223=$B$27,障害学生情報入力シート!$H223=$B$28,OR(障害学生情報入力シート!D223="入学者(新1年生)",障害学生情報入力シート!D223="在籍者")),1,0)</f>
        <v>0</v>
      </c>
      <c r="C223" s="6">
        <f t="shared" si="23"/>
        <v>0</v>
      </c>
      <c r="D223" s="6" t="str">
        <f t="shared" si="24"/>
        <v/>
      </c>
      <c r="E223" s="6">
        <f>IF(AND(障害学生情報入力シート!$G223=$E$27,ISBLANK(障害学生情報入力シート!$H223),OR(障害学生情報入力シート!D223="入学者(新1年生)",障害学生情報入力シート!D223="在籍者")),1,0)</f>
        <v>0</v>
      </c>
      <c r="F223" s="6">
        <f t="shared" si="25"/>
        <v>0</v>
      </c>
      <c r="G223" s="6" t="str">
        <f t="shared" si="26"/>
        <v/>
      </c>
      <c r="H223" s="7">
        <f>IF(障害学生情報入力シート!BD223="",0,IF(AND(障害学生情報入力シート!BC223=1,Q223=1,障害学生情報入力シート!D223&lt;&gt;"",障害学生情報入力シート!D223&lt;&gt;"在籍者"),1,0))</f>
        <v>0</v>
      </c>
      <c r="I223" s="7">
        <f t="shared" si="27"/>
        <v>0</v>
      </c>
      <c r="J223" s="7" t="str">
        <f t="shared" si="28"/>
        <v/>
      </c>
      <c r="K223" s="8">
        <f>IF(VALUE(障害学生情報入力シート!J223)=1,1,0)</f>
        <v>0</v>
      </c>
      <c r="L223" s="8">
        <f>IF(VALUE(障害学生情報入力シート!K223)=1,1,0)</f>
        <v>0</v>
      </c>
      <c r="M223" s="8">
        <f>SUM(障害学生情報入力シート!N223:Q223)+COUNTA(障害学生情報入力シート!R223)</f>
        <v>0</v>
      </c>
      <c r="N223" s="8">
        <f>SUM(障害学生情報入力シート!S223:V223)+COUNTA(障害学生情報入力シート!W223)</f>
        <v>0</v>
      </c>
      <c r="O223" s="8">
        <f>IF(SUM(障害学生情報入力シート!$X223:$BC223)&gt;0,1,0)</f>
        <v>0</v>
      </c>
      <c r="P223" s="8">
        <f>IF(障害学生情報入力シート!D223="入学者(新1年生)",1,0)</f>
        <v>0</v>
      </c>
      <c r="Q223" s="8">
        <f>IF(ISBLANK(障害学生情報入力シート!$G223),0,
IF(AND(障害学生情報入力シート!$G223="視覚障害",OR(障害学生情報入力シート!$H223="盲",障害学生情報入力シート!$H223="弱視",障害学生情報入力シート!$H223="その他の視覚障害")),1,0)+
IF(AND(障害学生情報入力シート!$G223="聴覚障害",OR(障害学生情報入力シート!$H223="聾",障害学生情報入力シート!$H223="難聴",障害学生情報入力シート!$H223="その他の聴覚障害")),1,0)+
IF(AND(障害学生情報入力シート!$G223="肢体不自由",OR(障害学生情報入力シート!$H223="上肢不自由",障害学生情報入力シート!$H223="下肢不自由",障害学生情報入力シート!$H223="上下肢不自由",障害学生情報入力シート!$H223="その他の肢体不自由")),1,0)+
IF(AND(障害学生情報入力シート!$G223="病弱",ISBLANK(障害学生情報入力シート!$H223)),1,0)+
IF(AND(障害学生情報入力シート!$G223="発達障害",OR(障害学生情報入力シート!$H223="自閉スペクトラム症",障害学生情報入力シート!$H223="注意欠如・多動症",障害学生情報入力シート!$H223="限局性学習症",障害学生情報入力シート!$H223="発達障害の重複",障害学生情報入力シート!$H223="その他の発達障害")),1,0)+
IF(AND(障害学生情報入力シート!$G223="精神障害",OR(障害学生情報入力シート!$H223="統合失調症等",障害学生情報入力シート!$H223="気分障害",障害学生情報入力シート!$H223="神経症性障害等",障害学生情報入力シート!$H223="摂食障害・睡眠障害等",障害学生情報入力シート!$H223="精神障害の重複",障害学生情報入力シート!$H223="その他の精神障害")),1,0)+
IF(AND(障害学生情報入力シート!$G223="知的障害",ISBLANK(障害学生情報入力シート!$H223)),1,0)+
IF(AND(障害学生情報入力シート!$G223="重複障害",OR(障害学生情報入力シート!$H223="身体障害の重複",障害学生情報入力シート!$H223="発達障害と精神障害の重複")),1,0)+
IF(AND(障害学生情報入力シート!$G223="その他の障害",ISBLANK(障害学生情報入力シート!$H223)),1,0)
)</f>
        <v>0</v>
      </c>
    </row>
    <row r="224" spans="1:17" x14ac:dyDescent="0.4">
      <c r="A224" s="204">
        <v>196</v>
      </c>
      <c r="B224" s="6">
        <f>IF(AND(障害学生情報入力シート!$G224=$B$27,障害学生情報入力シート!$H224=$B$28,OR(障害学生情報入力シート!D224="入学者(新1年生)",障害学生情報入力シート!D224="在籍者")),1,0)</f>
        <v>0</v>
      </c>
      <c r="C224" s="6">
        <f t="shared" si="23"/>
        <v>0</v>
      </c>
      <c r="D224" s="6" t="str">
        <f t="shared" si="24"/>
        <v/>
      </c>
      <c r="E224" s="6">
        <f>IF(AND(障害学生情報入力シート!$G224=$E$27,ISBLANK(障害学生情報入力シート!$H224),OR(障害学生情報入力シート!D224="入学者(新1年生)",障害学生情報入力シート!D224="在籍者")),1,0)</f>
        <v>0</v>
      </c>
      <c r="F224" s="6">
        <f t="shared" si="25"/>
        <v>0</v>
      </c>
      <c r="G224" s="6" t="str">
        <f t="shared" si="26"/>
        <v/>
      </c>
      <c r="H224" s="7">
        <f>IF(障害学生情報入力シート!BD224="",0,IF(AND(障害学生情報入力シート!BC224=1,Q224=1,障害学生情報入力シート!D224&lt;&gt;"",障害学生情報入力シート!D224&lt;&gt;"在籍者"),1,0))</f>
        <v>0</v>
      </c>
      <c r="I224" s="7">
        <f t="shared" si="27"/>
        <v>0</v>
      </c>
      <c r="J224" s="7" t="str">
        <f t="shared" si="28"/>
        <v/>
      </c>
      <c r="K224" s="8">
        <f>IF(VALUE(障害学生情報入力シート!J224)=1,1,0)</f>
        <v>0</v>
      </c>
      <c r="L224" s="8">
        <f>IF(VALUE(障害学生情報入力シート!K224)=1,1,0)</f>
        <v>0</v>
      </c>
      <c r="M224" s="8">
        <f>SUM(障害学生情報入力シート!N224:Q224)+COUNTA(障害学生情報入力シート!R224)</f>
        <v>0</v>
      </c>
      <c r="N224" s="8">
        <f>SUM(障害学生情報入力シート!S224:V224)+COUNTA(障害学生情報入力シート!W224)</f>
        <v>0</v>
      </c>
      <c r="O224" s="8">
        <f>IF(SUM(障害学生情報入力シート!$X224:$BC224)&gt;0,1,0)</f>
        <v>0</v>
      </c>
      <c r="P224" s="8">
        <f>IF(障害学生情報入力シート!D224="入学者(新1年生)",1,0)</f>
        <v>0</v>
      </c>
      <c r="Q224" s="8">
        <f>IF(ISBLANK(障害学生情報入力シート!$G224),0,
IF(AND(障害学生情報入力シート!$G224="視覚障害",OR(障害学生情報入力シート!$H224="盲",障害学生情報入力シート!$H224="弱視",障害学生情報入力シート!$H224="その他の視覚障害")),1,0)+
IF(AND(障害学生情報入力シート!$G224="聴覚障害",OR(障害学生情報入力シート!$H224="聾",障害学生情報入力シート!$H224="難聴",障害学生情報入力シート!$H224="その他の聴覚障害")),1,0)+
IF(AND(障害学生情報入力シート!$G224="肢体不自由",OR(障害学生情報入力シート!$H224="上肢不自由",障害学生情報入力シート!$H224="下肢不自由",障害学生情報入力シート!$H224="上下肢不自由",障害学生情報入力シート!$H224="その他の肢体不自由")),1,0)+
IF(AND(障害学生情報入力シート!$G224="病弱",ISBLANK(障害学生情報入力シート!$H224)),1,0)+
IF(AND(障害学生情報入力シート!$G224="発達障害",OR(障害学生情報入力シート!$H224="自閉スペクトラム症",障害学生情報入力シート!$H224="注意欠如・多動症",障害学生情報入力シート!$H224="限局性学習症",障害学生情報入力シート!$H224="発達障害の重複",障害学生情報入力シート!$H224="その他の発達障害")),1,0)+
IF(AND(障害学生情報入力シート!$G224="精神障害",OR(障害学生情報入力シート!$H224="統合失調症等",障害学生情報入力シート!$H224="気分障害",障害学生情報入力シート!$H224="神経症性障害等",障害学生情報入力シート!$H224="摂食障害・睡眠障害等",障害学生情報入力シート!$H224="精神障害の重複",障害学生情報入力シート!$H224="その他の精神障害")),1,0)+
IF(AND(障害学生情報入力シート!$G224="知的障害",ISBLANK(障害学生情報入力シート!$H224)),1,0)+
IF(AND(障害学生情報入力シート!$G224="重複障害",OR(障害学生情報入力シート!$H224="身体障害の重複",障害学生情報入力シート!$H224="発達障害と精神障害の重複")),1,0)+
IF(AND(障害学生情報入力シート!$G224="その他の障害",ISBLANK(障害学生情報入力シート!$H224)),1,0)
)</f>
        <v>0</v>
      </c>
    </row>
    <row r="225" spans="1:17" x14ac:dyDescent="0.4">
      <c r="A225" s="204">
        <v>197</v>
      </c>
      <c r="B225" s="6">
        <f>IF(AND(障害学生情報入力シート!$G225=$B$27,障害学生情報入力シート!$H225=$B$28,OR(障害学生情報入力シート!D225="入学者(新1年生)",障害学生情報入力シート!D225="在籍者")),1,0)</f>
        <v>0</v>
      </c>
      <c r="C225" s="6">
        <f t="shared" si="23"/>
        <v>0</v>
      </c>
      <c r="D225" s="6" t="str">
        <f t="shared" si="24"/>
        <v/>
      </c>
      <c r="E225" s="6">
        <f>IF(AND(障害学生情報入力シート!$G225=$E$27,ISBLANK(障害学生情報入力シート!$H225),OR(障害学生情報入力シート!D225="入学者(新1年生)",障害学生情報入力シート!D225="在籍者")),1,0)</f>
        <v>0</v>
      </c>
      <c r="F225" s="6">
        <f t="shared" si="25"/>
        <v>0</v>
      </c>
      <c r="G225" s="6" t="str">
        <f t="shared" si="26"/>
        <v/>
      </c>
      <c r="H225" s="7">
        <f>IF(障害学生情報入力シート!BD225="",0,IF(AND(障害学生情報入力シート!BC225=1,Q225=1,障害学生情報入力シート!D225&lt;&gt;"",障害学生情報入力シート!D225&lt;&gt;"在籍者"),1,0))</f>
        <v>0</v>
      </c>
      <c r="I225" s="7">
        <f t="shared" si="27"/>
        <v>0</v>
      </c>
      <c r="J225" s="7" t="str">
        <f t="shared" si="28"/>
        <v/>
      </c>
      <c r="K225" s="8">
        <f>IF(VALUE(障害学生情報入力シート!J225)=1,1,0)</f>
        <v>0</v>
      </c>
      <c r="L225" s="8">
        <f>IF(VALUE(障害学生情報入力シート!K225)=1,1,0)</f>
        <v>0</v>
      </c>
      <c r="M225" s="8">
        <f>SUM(障害学生情報入力シート!N225:Q225)+COUNTA(障害学生情報入力シート!R225)</f>
        <v>0</v>
      </c>
      <c r="N225" s="8">
        <f>SUM(障害学生情報入力シート!S225:V225)+COUNTA(障害学生情報入力シート!W225)</f>
        <v>0</v>
      </c>
      <c r="O225" s="8">
        <f>IF(SUM(障害学生情報入力シート!$X225:$BC225)&gt;0,1,0)</f>
        <v>0</v>
      </c>
      <c r="P225" s="8">
        <f>IF(障害学生情報入力シート!D225="入学者(新1年生)",1,0)</f>
        <v>0</v>
      </c>
      <c r="Q225" s="8">
        <f>IF(ISBLANK(障害学生情報入力シート!$G225),0,
IF(AND(障害学生情報入力シート!$G225="視覚障害",OR(障害学生情報入力シート!$H225="盲",障害学生情報入力シート!$H225="弱視",障害学生情報入力シート!$H225="その他の視覚障害")),1,0)+
IF(AND(障害学生情報入力シート!$G225="聴覚障害",OR(障害学生情報入力シート!$H225="聾",障害学生情報入力シート!$H225="難聴",障害学生情報入力シート!$H225="その他の聴覚障害")),1,0)+
IF(AND(障害学生情報入力シート!$G225="肢体不自由",OR(障害学生情報入力シート!$H225="上肢不自由",障害学生情報入力シート!$H225="下肢不自由",障害学生情報入力シート!$H225="上下肢不自由",障害学生情報入力シート!$H225="その他の肢体不自由")),1,0)+
IF(AND(障害学生情報入力シート!$G225="病弱",ISBLANK(障害学生情報入力シート!$H225)),1,0)+
IF(AND(障害学生情報入力シート!$G225="発達障害",OR(障害学生情報入力シート!$H225="自閉スペクトラム症",障害学生情報入力シート!$H225="注意欠如・多動症",障害学生情報入力シート!$H225="限局性学習症",障害学生情報入力シート!$H225="発達障害の重複",障害学生情報入力シート!$H225="その他の発達障害")),1,0)+
IF(AND(障害学生情報入力シート!$G225="精神障害",OR(障害学生情報入力シート!$H225="統合失調症等",障害学生情報入力シート!$H225="気分障害",障害学生情報入力シート!$H225="神経症性障害等",障害学生情報入力シート!$H225="摂食障害・睡眠障害等",障害学生情報入力シート!$H225="精神障害の重複",障害学生情報入力シート!$H225="その他の精神障害")),1,0)+
IF(AND(障害学生情報入力シート!$G225="知的障害",ISBLANK(障害学生情報入力シート!$H225)),1,0)+
IF(AND(障害学生情報入力シート!$G225="重複障害",OR(障害学生情報入力シート!$H225="身体障害の重複",障害学生情報入力シート!$H225="発達障害と精神障害の重複")),1,0)+
IF(AND(障害学生情報入力シート!$G225="その他の障害",ISBLANK(障害学生情報入力シート!$H225)),1,0)
)</f>
        <v>0</v>
      </c>
    </row>
    <row r="226" spans="1:17" x14ac:dyDescent="0.4">
      <c r="A226" s="204">
        <v>198</v>
      </c>
      <c r="B226" s="6">
        <f>IF(AND(障害学生情報入力シート!$G226=$B$27,障害学生情報入力シート!$H226=$B$28,OR(障害学生情報入力シート!D226="入学者(新1年生)",障害学生情報入力シート!D226="在籍者")),1,0)</f>
        <v>0</v>
      </c>
      <c r="C226" s="6">
        <f t="shared" si="23"/>
        <v>0</v>
      </c>
      <c r="D226" s="6" t="str">
        <f t="shared" si="24"/>
        <v/>
      </c>
      <c r="E226" s="6">
        <f>IF(AND(障害学生情報入力シート!$G226=$E$27,ISBLANK(障害学生情報入力シート!$H226),OR(障害学生情報入力シート!D226="入学者(新1年生)",障害学生情報入力シート!D226="在籍者")),1,0)</f>
        <v>0</v>
      </c>
      <c r="F226" s="6">
        <f t="shared" si="25"/>
        <v>0</v>
      </c>
      <c r="G226" s="6" t="str">
        <f t="shared" si="26"/>
        <v/>
      </c>
      <c r="H226" s="7">
        <f>IF(障害学生情報入力シート!BD226="",0,IF(AND(障害学生情報入力シート!BC226=1,Q226=1,障害学生情報入力シート!D226&lt;&gt;"",障害学生情報入力シート!D226&lt;&gt;"在籍者"),1,0))</f>
        <v>0</v>
      </c>
      <c r="I226" s="7">
        <f t="shared" si="27"/>
        <v>0</v>
      </c>
      <c r="J226" s="7" t="str">
        <f t="shared" si="28"/>
        <v/>
      </c>
      <c r="K226" s="8">
        <f>IF(VALUE(障害学生情報入力シート!J226)=1,1,0)</f>
        <v>0</v>
      </c>
      <c r="L226" s="8">
        <f>IF(VALUE(障害学生情報入力シート!K226)=1,1,0)</f>
        <v>0</v>
      </c>
      <c r="M226" s="8">
        <f>SUM(障害学生情報入力シート!N226:Q226)+COUNTA(障害学生情報入力シート!R226)</f>
        <v>0</v>
      </c>
      <c r="N226" s="8">
        <f>SUM(障害学生情報入力シート!S226:V226)+COUNTA(障害学生情報入力シート!W226)</f>
        <v>0</v>
      </c>
      <c r="O226" s="8">
        <f>IF(SUM(障害学生情報入力シート!$X226:$BC226)&gt;0,1,0)</f>
        <v>0</v>
      </c>
      <c r="P226" s="8">
        <f>IF(障害学生情報入力シート!D226="入学者(新1年生)",1,0)</f>
        <v>0</v>
      </c>
      <c r="Q226" s="8">
        <f>IF(ISBLANK(障害学生情報入力シート!$G226),0,
IF(AND(障害学生情報入力シート!$G226="視覚障害",OR(障害学生情報入力シート!$H226="盲",障害学生情報入力シート!$H226="弱視",障害学生情報入力シート!$H226="その他の視覚障害")),1,0)+
IF(AND(障害学生情報入力シート!$G226="聴覚障害",OR(障害学生情報入力シート!$H226="聾",障害学生情報入力シート!$H226="難聴",障害学生情報入力シート!$H226="その他の聴覚障害")),1,0)+
IF(AND(障害学生情報入力シート!$G226="肢体不自由",OR(障害学生情報入力シート!$H226="上肢不自由",障害学生情報入力シート!$H226="下肢不自由",障害学生情報入力シート!$H226="上下肢不自由",障害学生情報入力シート!$H226="その他の肢体不自由")),1,0)+
IF(AND(障害学生情報入力シート!$G226="病弱",ISBLANK(障害学生情報入力シート!$H226)),1,0)+
IF(AND(障害学生情報入力シート!$G226="発達障害",OR(障害学生情報入力シート!$H226="自閉スペクトラム症",障害学生情報入力シート!$H226="注意欠如・多動症",障害学生情報入力シート!$H226="限局性学習症",障害学生情報入力シート!$H226="発達障害の重複",障害学生情報入力シート!$H226="その他の発達障害")),1,0)+
IF(AND(障害学生情報入力シート!$G226="精神障害",OR(障害学生情報入力シート!$H226="統合失調症等",障害学生情報入力シート!$H226="気分障害",障害学生情報入力シート!$H226="神経症性障害等",障害学生情報入力シート!$H226="摂食障害・睡眠障害等",障害学生情報入力シート!$H226="精神障害の重複",障害学生情報入力シート!$H226="その他の精神障害")),1,0)+
IF(AND(障害学生情報入力シート!$G226="知的障害",ISBLANK(障害学生情報入力シート!$H226)),1,0)+
IF(AND(障害学生情報入力シート!$G226="重複障害",OR(障害学生情報入力シート!$H226="身体障害の重複",障害学生情報入力シート!$H226="発達障害と精神障害の重複")),1,0)+
IF(AND(障害学生情報入力シート!$G226="その他の障害",ISBLANK(障害学生情報入力シート!$H226)),1,0)
)</f>
        <v>0</v>
      </c>
    </row>
    <row r="227" spans="1:17" x14ac:dyDescent="0.4">
      <c r="A227" s="204">
        <v>199</v>
      </c>
      <c r="B227" s="6">
        <f>IF(AND(障害学生情報入力シート!$G227=$B$27,障害学生情報入力シート!$H227=$B$28,OR(障害学生情報入力シート!D227="入学者(新1年生)",障害学生情報入力シート!D227="在籍者")),1,0)</f>
        <v>0</v>
      </c>
      <c r="C227" s="6">
        <f t="shared" si="23"/>
        <v>0</v>
      </c>
      <c r="D227" s="6" t="str">
        <f t="shared" si="24"/>
        <v/>
      </c>
      <c r="E227" s="6">
        <f>IF(AND(障害学生情報入力シート!$G227=$E$27,ISBLANK(障害学生情報入力シート!$H227),OR(障害学生情報入力シート!D227="入学者(新1年生)",障害学生情報入力シート!D227="在籍者")),1,0)</f>
        <v>0</v>
      </c>
      <c r="F227" s="6">
        <f t="shared" si="25"/>
        <v>0</v>
      </c>
      <c r="G227" s="6" t="str">
        <f t="shared" si="26"/>
        <v/>
      </c>
      <c r="H227" s="7">
        <f>IF(障害学生情報入力シート!BD227="",0,IF(AND(障害学生情報入力シート!BC227=1,Q227=1,障害学生情報入力シート!D227&lt;&gt;"",障害学生情報入力シート!D227&lt;&gt;"在籍者"),1,0))</f>
        <v>0</v>
      </c>
      <c r="I227" s="7">
        <f t="shared" si="27"/>
        <v>0</v>
      </c>
      <c r="J227" s="7" t="str">
        <f t="shared" si="28"/>
        <v/>
      </c>
      <c r="K227" s="8">
        <f>IF(VALUE(障害学生情報入力シート!J227)=1,1,0)</f>
        <v>0</v>
      </c>
      <c r="L227" s="8">
        <f>IF(VALUE(障害学生情報入力シート!K227)=1,1,0)</f>
        <v>0</v>
      </c>
      <c r="M227" s="8">
        <f>SUM(障害学生情報入力シート!N227:Q227)+COUNTA(障害学生情報入力シート!R227)</f>
        <v>0</v>
      </c>
      <c r="N227" s="8">
        <f>SUM(障害学生情報入力シート!S227:V227)+COUNTA(障害学生情報入力シート!W227)</f>
        <v>0</v>
      </c>
      <c r="O227" s="8">
        <f>IF(SUM(障害学生情報入力シート!$X227:$BC227)&gt;0,1,0)</f>
        <v>0</v>
      </c>
      <c r="P227" s="8">
        <f>IF(障害学生情報入力シート!D227="入学者(新1年生)",1,0)</f>
        <v>0</v>
      </c>
      <c r="Q227" s="8">
        <f>IF(ISBLANK(障害学生情報入力シート!$G227),0,
IF(AND(障害学生情報入力シート!$G227="視覚障害",OR(障害学生情報入力シート!$H227="盲",障害学生情報入力シート!$H227="弱視",障害学生情報入力シート!$H227="その他の視覚障害")),1,0)+
IF(AND(障害学生情報入力シート!$G227="聴覚障害",OR(障害学生情報入力シート!$H227="聾",障害学生情報入力シート!$H227="難聴",障害学生情報入力シート!$H227="その他の聴覚障害")),1,0)+
IF(AND(障害学生情報入力シート!$G227="肢体不自由",OR(障害学生情報入力シート!$H227="上肢不自由",障害学生情報入力シート!$H227="下肢不自由",障害学生情報入力シート!$H227="上下肢不自由",障害学生情報入力シート!$H227="その他の肢体不自由")),1,0)+
IF(AND(障害学生情報入力シート!$G227="病弱",ISBLANK(障害学生情報入力シート!$H227)),1,0)+
IF(AND(障害学生情報入力シート!$G227="発達障害",OR(障害学生情報入力シート!$H227="自閉スペクトラム症",障害学生情報入力シート!$H227="注意欠如・多動症",障害学生情報入力シート!$H227="限局性学習症",障害学生情報入力シート!$H227="発達障害の重複",障害学生情報入力シート!$H227="その他の発達障害")),1,0)+
IF(AND(障害学生情報入力シート!$G227="精神障害",OR(障害学生情報入力シート!$H227="統合失調症等",障害学生情報入力シート!$H227="気分障害",障害学生情報入力シート!$H227="神経症性障害等",障害学生情報入力シート!$H227="摂食障害・睡眠障害等",障害学生情報入力シート!$H227="精神障害の重複",障害学生情報入力シート!$H227="その他の精神障害")),1,0)+
IF(AND(障害学生情報入力シート!$G227="知的障害",ISBLANK(障害学生情報入力シート!$H227)),1,0)+
IF(AND(障害学生情報入力シート!$G227="重複障害",OR(障害学生情報入力シート!$H227="身体障害の重複",障害学生情報入力シート!$H227="発達障害と精神障害の重複")),1,0)+
IF(AND(障害学生情報入力シート!$G227="その他の障害",ISBLANK(障害学生情報入力シート!$H227)),1,0)
)</f>
        <v>0</v>
      </c>
    </row>
    <row r="228" spans="1:17" x14ac:dyDescent="0.4">
      <c r="A228" s="204">
        <v>200</v>
      </c>
      <c r="B228" s="6">
        <f>IF(AND(障害学生情報入力シート!$G228=$B$27,障害学生情報入力シート!$H228=$B$28,OR(障害学生情報入力シート!D228="入学者(新1年生)",障害学生情報入力シート!D228="在籍者")),1,0)</f>
        <v>0</v>
      </c>
      <c r="C228" s="6">
        <f t="shared" si="23"/>
        <v>0</v>
      </c>
      <c r="D228" s="6" t="str">
        <f t="shared" si="24"/>
        <v/>
      </c>
      <c r="E228" s="6">
        <f>IF(AND(障害学生情報入力シート!$G228=$E$27,ISBLANK(障害学生情報入力シート!$H228),OR(障害学生情報入力シート!D228="入学者(新1年生)",障害学生情報入力シート!D228="在籍者")),1,0)</f>
        <v>0</v>
      </c>
      <c r="F228" s="6">
        <f t="shared" si="25"/>
        <v>0</v>
      </c>
      <c r="G228" s="6" t="str">
        <f t="shared" si="26"/>
        <v/>
      </c>
      <c r="H228" s="7">
        <f>IF(障害学生情報入力シート!BD228="",0,IF(AND(障害学生情報入力シート!BC228=1,Q228=1,障害学生情報入力シート!D228&lt;&gt;"",障害学生情報入力シート!D228&lt;&gt;"在籍者"),1,0))</f>
        <v>0</v>
      </c>
      <c r="I228" s="7">
        <f t="shared" si="27"/>
        <v>0</v>
      </c>
      <c r="J228" s="7" t="str">
        <f t="shared" si="28"/>
        <v/>
      </c>
      <c r="K228" s="8">
        <f>IF(VALUE(障害学生情報入力シート!J228)=1,1,0)</f>
        <v>0</v>
      </c>
      <c r="L228" s="8">
        <f>IF(VALUE(障害学生情報入力シート!K228)=1,1,0)</f>
        <v>0</v>
      </c>
      <c r="M228" s="8">
        <f>SUM(障害学生情報入力シート!N228:Q228)+COUNTA(障害学生情報入力シート!R228)</f>
        <v>0</v>
      </c>
      <c r="N228" s="8">
        <f>SUM(障害学生情報入力シート!S228:V228)+COUNTA(障害学生情報入力シート!W228)</f>
        <v>0</v>
      </c>
      <c r="O228" s="8">
        <f>IF(SUM(障害学生情報入力シート!$X228:$BC228)&gt;0,1,0)</f>
        <v>0</v>
      </c>
      <c r="P228" s="8">
        <f>IF(障害学生情報入力シート!D228="入学者(新1年生)",1,0)</f>
        <v>0</v>
      </c>
      <c r="Q228" s="8">
        <f>IF(ISBLANK(障害学生情報入力シート!$G228),0,
IF(AND(障害学生情報入力シート!$G228="視覚障害",OR(障害学生情報入力シート!$H228="盲",障害学生情報入力シート!$H228="弱視",障害学生情報入力シート!$H228="その他の視覚障害")),1,0)+
IF(AND(障害学生情報入力シート!$G228="聴覚障害",OR(障害学生情報入力シート!$H228="聾",障害学生情報入力シート!$H228="難聴",障害学生情報入力シート!$H228="その他の聴覚障害")),1,0)+
IF(AND(障害学生情報入力シート!$G228="肢体不自由",OR(障害学生情報入力シート!$H228="上肢不自由",障害学生情報入力シート!$H228="下肢不自由",障害学生情報入力シート!$H228="上下肢不自由",障害学生情報入力シート!$H228="その他の肢体不自由")),1,0)+
IF(AND(障害学生情報入力シート!$G228="病弱",ISBLANK(障害学生情報入力シート!$H228)),1,0)+
IF(AND(障害学生情報入力シート!$G228="発達障害",OR(障害学生情報入力シート!$H228="自閉スペクトラム症",障害学生情報入力シート!$H228="注意欠如・多動症",障害学生情報入力シート!$H228="限局性学習症",障害学生情報入力シート!$H228="発達障害の重複",障害学生情報入力シート!$H228="その他の発達障害")),1,0)+
IF(AND(障害学生情報入力シート!$G228="精神障害",OR(障害学生情報入力シート!$H228="統合失調症等",障害学生情報入力シート!$H228="気分障害",障害学生情報入力シート!$H228="神経症性障害等",障害学生情報入力シート!$H228="摂食障害・睡眠障害等",障害学生情報入力シート!$H228="精神障害の重複",障害学生情報入力シート!$H228="その他の精神障害")),1,0)+
IF(AND(障害学生情報入力シート!$G228="知的障害",ISBLANK(障害学生情報入力シート!$H228)),1,0)+
IF(AND(障害学生情報入力シート!$G228="重複障害",OR(障害学生情報入力シート!$H228="身体障害の重複",障害学生情報入力シート!$H228="発達障害と精神障害の重複")),1,0)+
IF(AND(障害学生情報入力シート!$G228="その他の障害",ISBLANK(障害学生情報入力シート!$H228)),1,0)
)</f>
        <v>0</v>
      </c>
    </row>
    <row r="229" spans="1:17" x14ac:dyDescent="0.4">
      <c r="A229" s="204">
        <v>201</v>
      </c>
      <c r="B229" s="6">
        <f>IF(AND(障害学生情報入力シート!$G229=$B$27,障害学生情報入力シート!$H229=$B$28,OR(障害学生情報入力シート!D229="入学者(新1年生)",障害学生情報入力シート!D229="在籍者")),1,0)</f>
        <v>0</v>
      </c>
      <c r="C229" s="6">
        <f t="shared" si="23"/>
        <v>0</v>
      </c>
      <c r="D229" s="6" t="str">
        <f t="shared" si="24"/>
        <v/>
      </c>
      <c r="E229" s="6">
        <f>IF(AND(障害学生情報入力シート!$G229=$E$27,ISBLANK(障害学生情報入力シート!$H229),OR(障害学生情報入力シート!D229="入学者(新1年生)",障害学生情報入力シート!D229="在籍者")),1,0)</f>
        <v>0</v>
      </c>
      <c r="F229" s="6">
        <f t="shared" si="25"/>
        <v>0</v>
      </c>
      <c r="G229" s="6" t="str">
        <f t="shared" si="26"/>
        <v/>
      </c>
      <c r="H229" s="7">
        <f>IF(障害学生情報入力シート!BD229="",0,IF(AND(障害学生情報入力シート!BC229=1,Q229=1,障害学生情報入力シート!D229&lt;&gt;"",障害学生情報入力シート!D229&lt;&gt;"在籍者"),1,0))</f>
        <v>0</v>
      </c>
      <c r="I229" s="7">
        <f t="shared" si="27"/>
        <v>0</v>
      </c>
      <c r="J229" s="7" t="str">
        <f t="shared" si="28"/>
        <v/>
      </c>
      <c r="K229" s="8">
        <f>IF(VALUE(障害学生情報入力シート!J229)=1,1,0)</f>
        <v>0</v>
      </c>
      <c r="L229" s="8">
        <f>IF(VALUE(障害学生情報入力シート!K229)=1,1,0)</f>
        <v>0</v>
      </c>
      <c r="M229" s="8">
        <f>SUM(障害学生情報入力シート!N229:Q229)+COUNTA(障害学生情報入力シート!R229)</f>
        <v>0</v>
      </c>
      <c r="N229" s="8">
        <f>SUM(障害学生情報入力シート!S229:V229)+COUNTA(障害学生情報入力シート!W229)</f>
        <v>0</v>
      </c>
      <c r="O229" s="8">
        <f>IF(SUM(障害学生情報入力シート!$X229:$BC229)&gt;0,1,0)</f>
        <v>0</v>
      </c>
      <c r="P229" s="8">
        <f>IF(障害学生情報入力シート!D229="入学者(新1年生)",1,0)</f>
        <v>0</v>
      </c>
      <c r="Q229" s="8">
        <f>IF(ISBLANK(障害学生情報入力シート!$G229),0,
IF(AND(障害学生情報入力シート!$G229="視覚障害",OR(障害学生情報入力シート!$H229="盲",障害学生情報入力シート!$H229="弱視",障害学生情報入力シート!$H229="その他の視覚障害")),1,0)+
IF(AND(障害学生情報入力シート!$G229="聴覚障害",OR(障害学生情報入力シート!$H229="聾",障害学生情報入力シート!$H229="難聴",障害学生情報入力シート!$H229="その他の聴覚障害")),1,0)+
IF(AND(障害学生情報入力シート!$G229="肢体不自由",OR(障害学生情報入力シート!$H229="上肢不自由",障害学生情報入力シート!$H229="下肢不自由",障害学生情報入力シート!$H229="上下肢不自由",障害学生情報入力シート!$H229="その他の肢体不自由")),1,0)+
IF(AND(障害学生情報入力シート!$G229="病弱",ISBLANK(障害学生情報入力シート!$H229)),1,0)+
IF(AND(障害学生情報入力シート!$G229="発達障害",OR(障害学生情報入力シート!$H229="自閉スペクトラム症",障害学生情報入力シート!$H229="注意欠如・多動症",障害学生情報入力シート!$H229="限局性学習症",障害学生情報入力シート!$H229="発達障害の重複",障害学生情報入力シート!$H229="その他の発達障害")),1,0)+
IF(AND(障害学生情報入力シート!$G229="精神障害",OR(障害学生情報入力シート!$H229="統合失調症等",障害学生情報入力シート!$H229="気分障害",障害学生情報入力シート!$H229="神経症性障害等",障害学生情報入力シート!$H229="摂食障害・睡眠障害等",障害学生情報入力シート!$H229="精神障害の重複",障害学生情報入力シート!$H229="その他の精神障害")),1,0)+
IF(AND(障害学生情報入力シート!$G229="知的障害",ISBLANK(障害学生情報入力シート!$H229)),1,0)+
IF(AND(障害学生情報入力シート!$G229="重複障害",OR(障害学生情報入力シート!$H229="身体障害の重複",障害学生情報入力シート!$H229="発達障害と精神障害の重複")),1,0)+
IF(AND(障害学生情報入力シート!$G229="その他の障害",ISBLANK(障害学生情報入力シート!$H229)),1,0)
)</f>
        <v>0</v>
      </c>
    </row>
    <row r="230" spans="1:17" x14ac:dyDescent="0.4">
      <c r="A230" s="204">
        <v>202</v>
      </c>
      <c r="B230" s="6">
        <f>IF(AND(障害学生情報入力シート!$G230=$B$27,障害学生情報入力シート!$H230=$B$28,OR(障害学生情報入力シート!D230="入学者(新1年生)",障害学生情報入力シート!D230="在籍者")),1,0)</f>
        <v>0</v>
      </c>
      <c r="C230" s="6">
        <f t="shared" si="23"/>
        <v>0</v>
      </c>
      <c r="D230" s="6" t="str">
        <f t="shared" si="24"/>
        <v/>
      </c>
      <c r="E230" s="6">
        <f>IF(AND(障害学生情報入力シート!$G230=$E$27,ISBLANK(障害学生情報入力シート!$H230),OR(障害学生情報入力シート!D230="入学者(新1年生)",障害学生情報入力シート!D230="在籍者")),1,0)</f>
        <v>0</v>
      </c>
      <c r="F230" s="6">
        <f t="shared" si="25"/>
        <v>0</v>
      </c>
      <c r="G230" s="6" t="str">
        <f t="shared" si="26"/>
        <v/>
      </c>
      <c r="H230" s="7">
        <f>IF(障害学生情報入力シート!BD230="",0,IF(AND(障害学生情報入力シート!BC230=1,Q230=1,障害学生情報入力シート!D230&lt;&gt;"",障害学生情報入力シート!D230&lt;&gt;"在籍者"),1,0))</f>
        <v>0</v>
      </c>
      <c r="I230" s="7">
        <f t="shared" si="27"/>
        <v>0</v>
      </c>
      <c r="J230" s="7" t="str">
        <f t="shared" si="28"/>
        <v/>
      </c>
      <c r="K230" s="8">
        <f>IF(VALUE(障害学生情報入力シート!J230)=1,1,0)</f>
        <v>0</v>
      </c>
      <c r="L230" s="8">
        <f>IF(VALUE(障害学生情報入力シート!K230)=1,1,0)</f>
        <v>0</v>
      </c>
      <c r="M230" s="8">
        <f>SUM(障害学生情報入力シート!N230:Q230)+COUNTA(障害学生情報入力シート!R230)</f>
        <v>0</v>
      </c>
      <c r="N230" s="8">
        <f>SUM(障害学生情報入力シート!S230:V230)+COUNTA(障害学生情報入力シート!W230)</f>
        <v>0</v>
      </c>
      <c r="O230" s="8">
        <f>IF(SUM(障害学生情報入力シート!$X230:$BC230)&gt;0,1,0)</f>
        <v>0</v>
      </c>
      <c r="P230" s="8">
        <f>IF(障害学生情報入力シート!D230="入学者(新1年生)",1,0)</f>
        <v>0</v>
      </c>
      <c r="Q230" s="8">
        <f>IF(ISBLANK(障害学生情報入力シート!$G230),0,
IF(AND(障害学生情報入力シート!$G230="視覚障害",OR(障害学生情報入力シート!$H230="盲",障害学生情報入力シート!$H230="弱視",障害学生情報入力シート!$H230="その他の視覚障害")),1,0)+
IF(AND(障害学生情報入力シート!$G230="聴覚障害",OR(障害学生情報入力シート!$H230="聾",障害学生情報入力シート!$H230="難聴",障害学生情報入力シート!$H230="その他の聴覚障害")),1,0)+
IF(AND(障害学生情報入力シート!$G230="肢体不自由",OR(障害学生情報入力シート!$H230="上肢不自由",障害学生情報入力シート!$H230="下肢不自由",障害学生情報入力シート!$H230="上下肢不自由",障害学生情報入力シート!$H230="その他の肢体不自由")),1,0)+
IF(AND(障害学生情報入力シート!$G230="病弱",ISBLANK(障害学生情報入力シート!$H230)),1,0)+
IF(AND(障害学生情報入力シート!$G230="発達障害",OR(障害学生情報入力シート!$H230="自閉スペクトラム症",障害学生情報入力シート!$H230="注意欠如・多動症",障害学生情報入力シート!$H230="限局性学習症",障害学生情報入力シート!$H230="発達障害の重複",障害学生情報入力シート!$H230="その他の発達障害")),1,0)+
IF(AND(障害学生情報入力シート!$G230="精神障害",OR(障害学生情報入力シート!$H230="統合失調症等",障害学生情報入力シート!$H230="気分障害",障害学生情報入力シート!$H230="神経症性障害等",障害学生情報入力シート!$H230="摂食障害・睡眠障害等",障害学生情報入力シート!$H230="精神障害の重複",障害学生情報入力シート!$H230="その他の精神障害")),1,0)+
IF(AND(障害学生情報入力シート!$G230="知的障害",ISBLANK(障害学生情報入力シート!$H230)),1,0)+
IF(AND(障害学生情報入力シート!$G230="重複障害",OR(障害学生情報入力シート!$H230="身体障害の重複",障害学生情報入力シート!$H230="発達障害と精神障害の重複")),1,0)+
IF(AND(障害学生情報入力シート!$G230="その他の障害",ISBLANK(障害学生情報入力シート!$H230)),1,0)
)</f>
        <v>0</v>
      </c>
    </row>
    <row r="231" spans="1:17" x14ac:dyDescent="0.4">
      <c r="A231" s="204">
        <v>203</v>
      </c>
      <c r="B231" s="6">
        <f>IF(AND(障害学生情報入力シート!$G231=$B$27,障害学生情報入力シート!$H231=$B$28,OR(障害学生情報入力シート!D231="入学者(新1年生)",障害学生情報入力シート!D231="在籍者")),1,0)</f>
        <v>0</v>
      </c>
      <c r="C231" s="6">
        <f t="shared" si="23"/>
        <v>0</v>
      </c>
      <c r="D231" s="6" t="str">
        <f t="shared" si="24"/>
        <v/>
      </c>
      <c r="E231" s="6">
        <f>IF(AND(障害学生情報入力シート!$G231=$E$27,ISBLANK(障害学生情報入力シート!$H231),OR(障害学生情報入力シート!D231="入学者(新1年生)",障害学生情報入力シート!D231="在籍者")),1,0)</f>
        <v>0</v>
      </c>
      <c r="F231" s="6">
        <f t="shared" si="25"/>
        <v>0</v>
      </c>
      <c r="G231" s="6" t="str">
        <f t="shared" si="26"/>
        <v/>
      </c>
      <c r="H231" s="7">
        <f>IF(障害学生情報入力シート!BD231="",0,IF(AND(障害学生情報入力シート!BC231=1,Q231=1,障害学生情報入力シート!D231&lt;&gt;"",障害学生情報入力シート!D231&lt;&gt;"在籍者"),1,0))</f>
        <v>0</v>
      </c>
      <c r="I231" s="7">
        <f t="shared" si="27"/>
        <v>0</v>
      </c>
      <c r="J231" s="7" t="str">
        <f t="shared" si="28"/>
        <v/>
      </c>
      <c r="K231" s="8">
        <f>IF(VALUE(障害学生情報入力シート!J231)=1,1,0)</f>
        <v>0</v>
      </c>
      <c r="L231" s="8">
        <f>IF(VALUE(障害学生情報入力シート!K231)=1,1,0)</f>
        <v>0</v>
      </c>
      <c r="M231" s="8">
        <f>SUM(障害学生情報入力シート!N231:Q231)+COUNTA(障害学生情報入力シート!R231)</f>
        <v>0</v>
      </c>
      <c r="N231" s="8">
        <f>SUM(障害学生情報入力シート!S231:V231)+COUNTA(障害学生情報入力シート!W231)</f>
        <v>0</v>
      </c>
      <c r="O231" s="8">
        <f>IF(SUM(障害学生情報入力シート!$X231:$BC231)&gt;0,1,0)</f>
        <v>0</v>
      </c>
      <c r="P231" s="8">
        <f>IF(障害学生情報入力シート!D231="入学者(新1年生)",1,0)</f>
        <v>0</v>
      </c>
      <c r="Q231" s="8">
        <f>IF(ISBLANK(障害学生情報入力シート!$G231),0,
IF(AND(障害学生情報入力シート!$G231="視覚障害",OR(障害学生情報入力シート!$H231="盲",障害学生情報入力シート!$H231="弱視",障害学生情報入力シート!$H231="その他の視覚障害")),1,0)+
IF(AND(障害学生情報入力シート!$G231="聴覚障害",OR(障害学生情報入力シート!$H231="聾",障害学生情報入力シート!$H231="難聴",障害学生情報入力シート!$H231="その他の聴覚障害")),1,0)+
IF(AND(障害学生情報入力シート!$G231="肢体不自由",OR(障害学生情報入力シート!$H231="上肢不自由",障害学生情報入力シート!$H231="下肢不自由",障害学生情報入力シート!$H231="上下肢不自由",障害学生情報入力シート!$H231="その他の肢体不自由")),1,0)+
IF(AND(障害学生情報入力シート!$G231="病弱",ISBLANK(障害学生情報入力シート!$H231)),1,0)+
IF(AND(障害学生情報入力シート!$G231="発達障害",OR(障害学生情報入力シート!$H231="自閉スペクトラム症",障害学生情報入力シート!$H231="注意欠如・多動症",障害学生情報入力シート!$H231="限局性学習症",障害学生情報入力シート!$H231="発達障害の重複",障害学生情報入力シート!$H231="その他の発達障害")),1,0)+
IF(AND(障害学生情報入力シート!$G231="精神障害",OR(障害学生情報入力シート!$H231="統合失調症等",障害学生情報入力シート!$H231="気分障害",障害学生情報入力シート!$H231="神経症性障害等",障害学生情報入力シート!$H231="摂食障害・睡眠障害等",障害学生情報入力シート!$H231="精神障害の重複",障害学生情報入力シート!$H231="その他の精神障害")),1,0)+
IF(AND(障害学生情報入力シート!$G231="知的障害",ISBLANK(障害学生情報入力シート!$H231)),1,0)+
IF(AND(障害学生情報入力シート!$G231="重複障害",OR(障害学生情報入力シート!$H231="身体障害の重複",障害学生情報入力シート!$H231="発達障害と精神障害の重複")),1,0)+
IF(AND(障害学生情報入力シート!$G231="その他の障害",ISBLANK(障害学生情報入力シート!$H231)),1,0)
)</f>
        <v>0</v>
      </c>
    </row>
    <row r="232" spans="1:17" x14ac:dyDescent="0.4">
      <c r="A232" s="204">
        <v>204</v>
      </c>
      <c r="B232" s="6">
        <f>IF(AND(障害学生情報入力シート!$G232=$B$27,障害学生情報入力シート!$H232=$B$28,OR(障害学生情報入力シート!D232="入学者(新1年生)",障害学生情報入力シート!D232="在籍者")),1,0)</f>
        <v>0</v>
      </c>
      <c r="C232" s="6">
        <f t="shared" si="23"/>
        <v>0</v>
      </c>
      <c r="D232" s="6" t="str">
        <f t="shared" si="24"/>
        <v/>
      </c>
      <c r="E232" s="6">
        <f>IF(AND(障害学生情報入力シート!$G232=$E$27,ISBLANK(障害学生情報入力シート!$H232),OR(障害学生情報入力シート!D232="入学者(新1年生)",障害学生情報入力シート!D232="在籍者")),1,0)</f>
        <v>0</v>
      </c>
      <c r="F232" s="6">
        <f t="shared" si="25"/>
        <v>0</v>
      </c>
      <c r="G232" s="6" t="str">
        <f t="shared" si="26"/>
        <v/>
      </c>
      <c r="H232" s="7">
        <f>IF(障害学生情報入力シート!BD232="",0,IF(AND(障害学生情報入力シート!BC232=1,Q232=1,障害学生情報入力シート!D232&lt;&gt;"",障害学生情報入力シート!D232&lt;&gt;"在籍者"),1,0))</f>
        <v>0</v>
      </c>
      <c r="I232" s="7">
        <f t="shared" si="27"/>
        <v>0</v>
      </c>
      <c r="J232" s="7" t="str">
        <f t="shared" si="28"/>
        <v/>
      </c>
      <c r="K232" s="8">
        <f>IF(VALUE(障害学生情報入力シート!J232)=1,1,0)</f>
        <v>0</v>
      </c>
      <c r="L232" s="8">
        <f>IF(VALUE(障害学生情報入力シート!K232)=1,1,0)</f>
        <v>0</v>
      </c>
      <c r="M232" s="8">
        <f>SUM(障害学生情報入力シート!N232:Q232)+COUNTA(障害学生情報入力シート!R232)</f>
        <v>0</v>
      </c>
      <c r="N232" s="8">
        <f>SUM(障害学生情報入力シート!S232:V232)+COUNTA(障害学生情報入力シート!W232)</f>
        <v>0</v>
      </c>
      <c r="O232" s="8">
        <f>IF(SUM(障害学生情報入力シート!$X232:$BC232)&gt;0,1,0)</f>
        <v>0</v>
      </c>
      <c r="P232" s="8">
        <f>IF(障害学生情報入力シート!D232="入学者(新1年生)",1,0)</f>
        <v>0</v>
      </c>
      <c r="Q232" s="8">
        <f>IF(ISBLANK(障害学生情報入力シート!$G232),0,
IF(AND(障害学生情報入力シート!$G232="視覚障害",OR(障害学生情報入力シート!$H232="盲",障害学生情報入力シート!$H232="弱視",障害学生情報入力シート!$H232="その他の視覚障害")),1,0)+
IF(AND(障害学生情報入力シート!$G232="聴覚障害",OR(障害学生情報入力シート!$H232="聾",障害学生情報入力シート!$H232="難聴",障害学生情報入力シート!$H232="その他の聴覚障害")),1,0)+
IF(AND(障害学生情報入力シート!$G232="肢体不自由",OR(障害学生情報入力シート!$H232="上肢不自由",障害学生情報入力シート!$H232="下肢不自由",障害学生情報入力シート!$H232="上下肢不自由",障害学生情報入力シート!$H232="その他の肢体不自由")),1,0)+
IF(AND(障害学生情報入力シート!$G232="病弱",ISBLANK(障害学生情報入力シート!$H232)),1,0)+
IF(AND(障害学生情報入力シート!$G232="発達障害",OR(障害学生情報入力シート!$H232="自閉スペクトラム症",障害学生情報入力シート!$H232="注意欠如・多動症",障害学生情報入力シート!$H232="限局性学習症",障害学生情報入力シート!$H232="発達障害の重複",障害学生情報入力シート!$H232="その他の発達障害")),1,0)+
IF(AND(障害学生情報入力シート!$G232="精神障害",OR(障害学生情報入力シート!$H232="統合失調症等",障害学生情報入力シート!$H232="気分障害",障害学生情報入力シート!$H232="神経症性障害等",障害学生情報入力シート!$H232="摂食障害・睡眠障害等",障害学生情報入力シート!$H232="精神障害の重複",障害学生情報入力シート!$H232="その他の精神障害")),1,0)+
IF(AND(障害学生情報入力シート!$G232="知的障害",ISBLANK(障害学生情報入力シート!$H232)),1,0)+
IF(AND(障害学生情報入力シート!$G232="重複障害",OR(障害学生情報入力シート!$H232="身体障害の重複",障害学生情報入力シート!$H232="発達障害と精神障害の重複")),1,0)+
IF(AND(障害学生情報入力シート!$G232="その他の障害",ISBLANK(障害学生情報入力シート!$H232)),1,0)
)</f>
        <v>0</v>
      </c>
    </row>
    <row r="233" spans="1:17" x14ac:dyDescent="0.4">
      <c r="A233" s="204">
        <v>205</v>
      </c>
      <c r="B233" s="6">
        <f>IF(AND(障害学生情報入力シート!$G233=$B$27,障害学生情報入力シート!$H233=$B$28,OR(障害学生情報入力シート!D233="入学者(新1年生)",障害学生情報入力シート!D233="在籍者")),1,0)</f>
        <v>0</v>
      </c>
      <c r="C233" s="6">
        <f t="shared" si="23"/>
        <v>0</v>
      </c>
      <c r="D233" s="6" t="str">
        <f t="shared" si="24"/>
        <v/>
      </c>
      <c r="E233" s="6">
        <f>IF(AND(障害学生情報入力シート!$G233=$E$27,ISBLANK(障害学生情報入力シート!$H233),OR(障害学生情報入力シート!D233="入学者(新1年生)",障害学生情報入力シート!D233="在籍者")),1,0)</f>
        <v>0</v>
      </c>
      <c r="F233" s="6">
        <f t="shared" si="25"/>
        <v>0</v>
      </c>
      <c r="G233" s="6" t="str">
        <f t="shared" si="26"/>
        <v/>
      </c>
      <c r="H233" s="7">
        <f>IF(障害学生情報入力シート!BD233="",0,IF(AND(障害学生情報入力シート!BC233=1,Q233=1,障害学生情報入力シート!D233&lt;&gt;"",障害学生情報入力シート!D233&lt;&gt;"在籍者"),1,0))</f>
        <v>0</v>
      </c>
      <c r="I233" s="7">
        <f t="shared" si="27"/>
        <v>0</v>
      </c>
      <c r="J233" s="7" t="str">
        <f t="shared" si="28"/>
        <v/>
      </c>
      <c r="K233" s="8">
        <f>IF(VALUE(障害学生情報入力シート!J233)=1,1,0)</f>
        <v>0</v>
      </c>
      <c r="L233" s="8">
        <f>IF(VALUE(障害学生情報入力シート!K233)=1,1,0)</f>
        <v>0</v>
      </c>
      <c r="M233" s="8">
        <f>SUM(障害学生情報入力シート!N233:Q233)+COUNTA(障害学生情報入力シート!R233)</f>
        <v>0</v>
      </c>
      <c r="N233" s="8">
        <f>SUM(障害学生情報入力シート!S233:V233)+COUNTA(障害学生情報入力シート!W233)</f>
        <v>0</v>
      </c>
      <c r="O233" s="8">
        <f>IF(SUM(障害学生情報入力シート!$X233:$BC233)&gt;0,1,0)</f>
        <v>0</v>
      </c>
      <c r="P233" s="8">
        <f>IF(障害学生情報入力シート!D233="入学者(新1年生)",1,0)</f>
        <v>0</v>
      </c>
      <c r="Q233" s="8">
        <f>IF(ISBLANK(障害学生情報入力シート!$G233),0,
IF(AND(障害学生情報入力シート!$G233="視覚障害",OR(障害学生情報入力シート!$H233="盲",障害学生情報入力シート!$H233="弱視",障害学生情報入力シート!$H233="その他の視覚障害")),1,0)+
IF(AND(障害学生情報入力シート!$G233="聴覚障害",OR(障害学生情報入力シート!$H233="聾",障害学生情報入力シート!$H233="難聴",障害学生情報入力シート!$H233="その他の聴覚障害")),1,0)+
IF(AND(障害学生情報入力シート!$G233="肢体不自由",OR(障害学生情報入力シート!$H233="上肢不自由",障害学生情報入力シート!$H233="下肢不自由",障害学生情報入力シート!$H233="上下肢不自由",障害学生情報入力シート!$H233="その他の肢体不自由")),1,0)+
IF(AND(障害学生情報入力シート!$G233="病弱",ISBLANK(障害学生情報入力シート!$H233)),1,0)+
IF(AND(障害学生情報入力シート!$G233="発達障害",OR(障害学生情報入力シート!$H233="自閉スペクトラム症",障害学生情報入力シート!$H233="注意欠如・多動症",障害学生情報入力シート!$H233="限局性学習症",障害学生情報入力シート!$H233="発達障害の重複",障害学生情報入力シート!$H233="その他の発達障害")),1,0)+
IF(AND(障害学生情報入力シート!$G233="精神障害",OR(障害学生情報入力シート!$H233="統合失調症等",障害学生情報入力シート!$H233="気分障害",障害学生情報入力シート!$H233="神経症性障害等",障害学生情報入力シート!$H233="摂食障害・睡眠障害等",障害学生情報入力シート!$H233="精神障害の重複",障害学生情報入力シート!$H233="その他の精神障害")),1,0)+
IF(AND(障害学生情報入力シート!$G233="知的障害",ISBLANK(障害学生情報入力シート!$H233)),1,0)+
IF(AND(障害学生情報入力シート!$G233="重複障害",OR(障害学生情報入力シート!$H233="身体障害の重複",障害学生情報入力シート!$H233="発達障害と精神障害の重複")),1,0)+
IF(AND(障害学生情報入力シート!$G233="その他の障害",ISBLANK(障害学生情報入力シート!$H233)),1,0)
)</f>
        <v>0</v>
      </c>
    </row>
    <row r="234" spans="1:17" x14ac:dyDescent="0.4">
      <c r="A234" s="204">
        <v>206</v>
      </c>
      <c r="B234" s="6">
        <f>IF(AND(障害学生情報入力シート!$G234=$B$27,障害学生情報入力シート!$H234=$B$28,OR(障害学生情報入力シート!D234="入学者(新1年生)",障害学生情報入力シート!D234="在籍者")),1,0)</f>
        <v>0</v>
      </c>
      <c r="C234" s="6">
        <f t="shared" si="23"/>
        <v>0</v>
      </c>
      <c r="D234" s="6" t="str">
        <f t="shared" si="24"/>
        <v/>
      </c>
      <c r="E234" s="6">
        <f>IF(AND(障害学生情報入力シート!$G234=$E$27,ISBLANK(障害学生情報入力シート!$H234),OR(障害学生情報入力シート!D234="入学者(新1年生)",障害学生情報入力シート!D234="在籍者")),1,0)</f>
        <v>0</v>
      </c>
      <c r="F234" s="6">
        <f t="shared" si="25"/>
        <v>0</v>
      </c>
      <c r="G234" s="6" t="str">
        <f t="shared" si="26"/>
        <v/>
      </c>
      <c r="H234" s="7">
        <f>IF(障害学生情報入力シート!BD234="",0,IF(AND(障害学生情報入力シート!BC234=1,Q234=1,障害学生情報入力シート!D234&lt;&gt;"",障害学生情報入力シート!D234&lt;&gt;"在籍者"),1,0))</f>
        <v>0</v>
      </c>
      <c r="I234" s="7">
        <f t="shared" si="27"/>
        <v>0</v>
      </c>
      <c r="J234" s="7" t="str">
        <f t="shared" si="28"/>
        <v/>
      </c>
      <c r="K234" s="8">
        <f>IF(VALUE(障害学生情報入力シート!J234)=1,1,0)</f>
        <v>0</v>
      </c>
      <c r="L234" s="8">
        <f>IF(VALUE(障害学生情報入力シート!K234)=1,1,0)</f>
        <v>0</v>
      </c>
      <c r="M234" s="8">
        <f>SUM(障害学生情報入力シート!N234:Q234)+COUNTA(障害学生情報入力シート!R234)</f>
        <v>0</v>
      </c>
      <c r="N234" s="8">
        <f>SUM(障害学生情報入力シート!S234:V234)+COUNTA(障害学生情報入力シート!W234)</f>
        <v>0</v>
      </c>
      <c r="O234" s="8">
        <f>IF(SUM(障害学生情報入力シート!$X234:$BC234)&gt;0,1,0)</f>
        <v>0</v>
      </c>
      <c r="P234" s="8">
        <f>IF(障害学生情報入力シート!D234="入学者(新1年生)",1,0)</f>
        <v>0</v>
      </c>
      <c r="Q234" s="8">
        <f>IF(ISBLANK(障害学生情報入力シート!$G234),0,
IF(AND(障害学生情報入力シート!$G234="視覚障害",OR(障害学生情報入力シート!$H234="盲",障害学生情報入力シート!$H234="弱視",障害学生情報入力シート!$H234="その他の視覚障害")),1,0)+
IF(AND(障害学生情報入力シート!$G234="聴覚障害",OR(障害学生情報入力シート!$H234="聾",障害学生情報入力シート!$H234="難聴",障害学生情報入力シート!$H234="その他の聴覚障害")),1,0)+
IF(AND(障害学生情報入力シート!$G234="肢体不自由",OR(障害学生情報入力シート!$H234="上肢不自由",障害学生情報入力シート!$H234="下肢不自由",障害学生情報入力シート!$H234="上下肢不自由",障害学生情報入力シート!$H234="その他の肢体不自由")),1,0)+
IF(AND(障害学生情報入力シート!$G234="病弱",ISBLANK(障害学生情報入力シート!$H234)),1,0)+
IF(AND(障害学生情報入力シート!$G234="発達障害",OR(障害学生情報入力シート!$H234="自閉スペクトラム症",障害学生情報入力シート!$H234="注意欠如・多動症",障害学生情報入力シート!$H234="限局性学習症",障害学生情報入力シート!$H234="発達障害の重複",障害学生情報入力シート!$H234="その他の発達障害")),1,0)+
IF(AND(障害学生情報入力シート!$G234="精神障害",OR(障害学生情報入力シート!$H234="統合失調症等",障害学生情報入力シート!$H234="気分障害",障害学生情報入力シート!$H234="神経症性障害等",障害学生情報入力シート!$H234="摂食障害・睡眠障害等",障害学生情報入力シート!$H234="精神障害の重複",障害学生情報入力シート!$H234="その他の精神障害")),1,0)+
IF(AND(障害学生情報入力シート!$G234="知的障害",ISBLANK(障害学生情報入力シート!$H234)),1,0)+
IF(AND(障害学生情報入力シート!$G234="重複障害",OR(障害学生情報入力シート!$H234="身体障害の重複",障害学生情報入力シート!$H234="発達障害と精神障害の重複")),1,0)+
IF(AND(障害学生情報入力シート!$G234="その他の障害",ISBLANK(障害学生情報入力シート!$H234)),1,0)
)</f>
        <v>0</v>
      </c>
    </row>
    <row r="235" spans="1:17" x14ac:dyDescent="0.4">
      <c r="A235" s="204">
        <v>207</v>
      </c>
      <c r="B235" s="6">
        <f>IF(AND(障害学生情報入力シート!$G235=$B$27,障害学生情報入力シート!$H235=$B$28,OR(障害学生情報入力シート!D235="入学者(新1年生)",障害学生情報入力シート!D235="在籍者")),1,0)</f>
        <v>0</v>
      </c>
      <c r="C235" s="6">
        <f t="shared" si="23"/>
        <v>0</v>
      </c>
      <c r="D235" s="6" t="str">
        <f t="shared" si="24"/>
        <v/>
      </c>
      <c r="E235" s="6">
        <f>IF(AND(障害学生情報入力シート!$G235=$E$27,ISBLANK(障害学生情報入力シート!$H235),OR(障害学生情報入力シート!D235="入学者(新1年生)",障害学生情報入力シート!D235="在籍者")),1,0)</f>
        <v>0</v>
      </c>
      <c r="F235" s="6">
        <f t="shared" si="25"/>
        <v>0</v>
      </c>
      <c r="G235" s="6" t="str">
        <f t="shared" si="26"/>
        <v/>
      </c>
      <c r="H235" s="7">
        <f>IF(障害学生情報入力シート!BD235="",0,IF(AND(障害学生情報入力シート!BC235=1,Q235=1,障害学生情報入力シート!D235&lt;&gt;"",障害学生情報入力シート!D235&lt;&gt;"在籍者"),1,0))</f>
        <v>0</v>
      </c>
      <c r="I235" s="7">
        <f t="shared" si="27"/>
        <v>0</v>
      </c>
      <c r="J235" s="7" t="str">
        <f t="shared" si="28"/>
        <v/>
      </c>
      <c r="K235" s="8">
        <f>IF(VALUE(障害学生情報入力シート!J235)=1,1,0)</f>
        <v>0</v>
      </c>
      <c r="L235" s="8">
        <f>IF(VALUE(障害学生情報入力シート!K235)=1,1,0)</f>
        <v>0</v>
      </c>
      <c r="M235" s="8">
        <f>SUM(障害学生情報入力シート!N235:Q235)+COUNTA(障害学生情報入力シート!R235)</f>
        <v>0</v>
      </c>
      <c r="N235" s="8">
        <f>SUM(障害学生情報入力シート!S235:V235)+COUNTA(障害学生情報入力シート!W235)</f>
        <v>0</v>
      </c>
      <c r="O235" s="8">
        <f>IF(SUM(障害学生情報入力シート!$X235:$BC235)&gt;0,1,0)</f>
        <v>0</v>
      </c>
      <c r="P235" s="8">
        <f>IF(障害学生情報入力シート!D235="入学者(新1年生)",1,0)</f>
        <v>0</v>
      </c>
      <c r="Q235" s="8">
        <f>IF(ISBLANK(障害学生情報入力シート!$G235),0,
IF(AND(障害学生情報入力シート!$G235="視覚障害",OR(障害学生情報入力シート!$H235="盲",障害学生情報入力シート!$H235="弱視",障害学生情報入力シート!$H235="その他の視覚障害")),1,0)+
IF(AND(障害学生情報入力シート!$G235="聴覚障害",OR(障害学生情報入力シート!$H235="聾",障害学生情報入力シート!$H235="難聴",障害学生情報入力シート!$H235="その他の聴覚障害")),1,0)+
IF(AND(障害学生情報入力シート!$G235="肢体不自由",OR(障害学生情報入力シート!$H235="上肢不自由",障害学生情報入力シート!$H235="下肢不自由",障害学生情報入力シート!$H235="上下肢不自由",障害学生情報入力シート!$H235="その他の肢体不自由")),1,0)+
IF(AND(障害学生情報入力シート!$G235="病弱",ISBLANK(障害学生情報入力シート!$H235)),1,0)+
IF(AND(障害学生情報入力シート!$G235="発達障害",OR(障害学生情報入力シート!$H235="自閉スペクトラム症",障害学生情報入力シート!$H235="注意欠如・多動症",障害学生情報入力シート!$H235="限局性学習症",障害学生情報入力シート!$H235="発達障害の重複",障害学生情報入力シート!$H235="その他の発達障害")),1,0)+
IF(AND(障害学生情報入力シート!$G235="精神障害",OR(障害学生情報入力シート!$H235="統合失調症等",障害学生情報入力シート!$H235="気分障害",障害学生情報入力シート!$H235="神経症性障害等",障害学生情報入力シート!$H235="摂食障害・睡眠障害等",障害学生情報入力シート!$H235="精神障害の重複",障害学生情報入力シート!$H235="その他の精神障害")),1,0)+
IF(AND(障害学生情報入力シート!$G235="知的障害",ISBLANK(障害学生情報入力シート!$H235)),1,0)+
IF(AND(障害学生情報入力シート!$G235="重複障害",OR(障害学生情報入力シート!$H235="身体障害の重複",障害学生情報入力シート!$H235="発達障害と精神障害の重複")),1,0)+
IF(AND(障害学生情報入力シート!$G235="その他の障害",ISBLANK(障害学生情報入力シート!$H235)),1,0)
)</f>
        <v>0</v>
      </c>
    </row>
    <row r="236" spans="1:17" x14ac:dyDescent="0.4">
      <c r="A236" s="204">
        <v>208</v>
      </c>
      <c r="B236" s="6">
        <f>IF(AND(障害学生情報入力シート!$G236=$B$27,障害学生情報入力シート!$H236=$B$28,OR(障害学生情報入力シート!D236="入学者(新1年生)",障害学生情報入力シート!D236="在籍者")),1,0)</f>
        <v>0</v>
      </c>
      <c r="C236" s="6">
        <f t="shared" si="23"/>
        <v>0</v>
      </c>
      <c r="D236" s="6" t="str">
        <f t="shared" si="24"/>
        <v/>
      </c>
      <c r="E236" s="6">
        <f>IF(AND(障害学生情報入力シート!$G236=$E$27,ISBLANK(障害学生情報入力シート!$H236),OR(障害学生情報入力シート!D236="入学者(新1年生)",障害学生情報入力シート!D236="在籍者")),1,0)</f>
        <v>0</v>
      </c>
      <c r="F236" s="6">
        <f t="shared" si="25"/>
        <v>0</v>
      </c>
      <c r="G236" s="6" t="str">
        <f t="shared" si="26"/>
        <v/>
      </c>
      <c r="H236" s="7">
        <f>IF(障害学生情報入力シート!BD236="",0,IF(AND(障害学生情報入力シート!BC236=1,Q236=1,障害学生情報入力シート!D236&lt;&gt;"",障害学生情報入力シート!D236&lt;&gt;"在籍者"),1,0))</f>
        <v>0</v>
      </c>
      <c r="I236" s="7">
        <f t="shared" si="27"/>
        <v>0</v>
      </c>
      <c r="J236" s="7" t="str">
        <f t="shared" si="28"/>
        <v/>
      </c>
      <c r="K236" s="8">
        <f>IF(VALUE(障害学生情報入力シート!J236)=1,1,0)</f>
        <v>0</v>
      </c>
      <c r="L236" s="8">
        <f>IF(VALUE(障害学生情報入力シート!K236)=1,1,0)</f>
        <v>0</v>
      </c>
      <c r="M236" s="8">
        <f>SUM(障害学生情報入力シート!N236:Q236)+COUNTA(障害学生情報入力シート!R236)</f>
        <v>0</v>
      </c>
      <c r="N236" s="8">
        <f>SUM(障害学生情報入力シート!S236:V236)+COUNTA(障害学生情報入力シート!W236)</f>
        <v>0</v>
      </c>
      <c r="O236" s="8">
        <f>IF(SUM(障害学生情報入力シート!$X236:$BC236)&gt;0,1,0)</f>
        <v>0</v>
      </c>
      <c r="P236" s="8">
        <f>IF(障害学生情報入力シート!D236="入学者(新1年生)",1,0)</f>
        <v>0</v>
      </c>
      <c r="Q236" s="8">
        <f>IF(ISBLANK(障害学生情報入力シート!$G236),0,
IF(AND(障害学生情報入力シート!$G236="視覚障害",OR(障害学生情報入力シート!$H236="盲",障害学生情報入力シート!$H236="弱視",障害学生情報入力シート!$H236="その他の視覚障害")),1,0)+
IF(AND(障害学生情報入力シート!$G236="聴覚障害",OR(障害学生情報入力シート!$H236="聾",障害学生情報入力シート!$H236="難聴",障害学生情報入力シート!$H236="その他の聴覚障害")),1,0)+
IF(AND(障害学生情報入力シート!$G236="肢体不自由",OR(障害学生情報入力シート!$H236="上肢不自由",障害学生情報入力シート!$H236="下肢不自由",障害学生情報入力シート!$H236="上下肢不自由",障害学生情報入力シート!$H236="その他の肢体不自由")),1,0)+
IF(AND(障害学生情報入力シート!$G236="病弱",ISBLANK(障害学生情報入力シート!$H236)),1,0)+
IF(AND(障害学生情報入力シート!$G236="発達障害",OR(障害学生情報入力シート!$H236="自閉スペクトラム症",障害学生情報入力シート!$H236="注意欠如・多動症",障害学生情報入力シート!$H236="限局性学習症",障害学生情報入力シート!$H236="発達障害の重複",障害学生情報入力シート!$H236="その他の発達障害")),1,0)+
IF(AND(障害学生情報入力シート!$G236="精神障害",OR(障害学生情報入力シート!$H236="統合失調症等",障害学生情報入力シート!$H236="気分障害",障害学生情報入力シート!$H236="神経症性障害等",障害学生情報入力シート!$H236="摂食障害・睡眠障害等",障害学生情報入力シート!$H236="精神障害の重複",障害学生情報入力シート!$H236="その他の精神障害")),1,0)+
IF(AND(障害学生情報入力シート!$G236="知的障害",ISBLANK(障害学生情報入力シート!$H236)),1,0)+
IF(AND(障害学生情報入力シート!$G236="重複障害",OR(障害学生情報入力シート!$H236="身体障害の重複",障害学生情報入力シート!$H236="発達障害と精神障害の重複")),1,0)+
IF(AND(障害学生情報入力シート!$G236="その他の障害",ISBLANK(障害学生情報入力シート!$H236)),1,0)
)</f>
        <v>0</v>
      </c>
    </row>
    <row r="237" spans="1:17" x14ac:dyDescent="0.4">
      <c r="A237" s="204">
        <v>209</v>
      </c>
      <c r="B237" s="6">
        <f>IF(AND(障害学生情報入力シート!$G237=$B$27,障害学生情報入力シート!$H237=$B$28,OR(障害学生情報入力シート!D237="入学者(新1年生)",障害学生情報入力シート!D237="在籍者")),1,0)</f>
        <v>0</v>
      </c>
      <c r="C237" s="6">
        <f t="shared" si="23"/>
        <v>0</v>
      </c>
      <c r="D237" s="6" t="str">
        <f t="shared" si="24"/>
        <v/>
      </c>
      <c r="E237" s="6">
        <f>IF(AND(障害学生情報入力シート!$G237=$E$27,ISBLANK(障害学生情報入力シート!$H237),OR(障害学生情報入力シート!D237="入学者(新1年生)",障害学生情報入力シート!D237="在籍者")),1,0)</f>
        <v>0</v>
      </c>
      <c r="F237" s="6">
        <f t="shared" si="25"/>
        <v>0</v>
      </c>
      <c r="G237" s="6" t="str">
        <f t="shared" si="26"/>
        <v/>
      </c>
      <c r="H237" s="7">
        <f>IF(障害学生情報入力シート!BD237="",0,IF(AND(障害学生情報入力シート!BC237=1,Q237=1,障害学生情報入力シート!D237&lt;&gt;"",障害学生情報入力シート!D237&lt;&gt;"在籍者"),1,0))</f>
        <v>0</v>
      </c>
      <c r="I237" s="7">
        <f t="shared" si="27"/>
        <v>0</v>
      </c>
      <c r="J237" s="7" t="str">
        <f t="shared" si="28"/>
        <v/>
      </c>
      <c r="K237" s="8">
        <f>IF(VALUE(障害学生情報入力シート!J237)=1,1,0)</f>
        <v>0</v>
      </c>
      <c r="L237" s="8">
        <f>IF(VALUE(障害学生情報入力シート!K237)=1,1,0)</f>
        <v>0</v>
      </c>
      <c r="M237" s="8">
        <f>SUM(障害学生情報入力シート!N237:Q237)+COUNTA(障害学生情報入力シート!R237)</f>
        <v>0</v>
      </c>
      <c r="N237" s="8">
        <f>SUM(障害学生情報入力シート!S237:V237)+COUNTA(障害学生情報入力シート!W237)</f>
        <v>0</v>
      </c>
      <c r="O237" s="8">
        <f>IF(SUM(障害学生情報入力シート!$X237:$BC237)&gt;0,1,0)</f>
        <v>0</v>
      </c>
      <c r="P237" s="8">
        <f>IF(障害学生情報入力シート!D237="入学者(新1年生)",1,0)</f>
        <v>0</v>
      </c>
      <c r="Q237" s="8">
        <f>IF(ISBLANK(障害学生情報入力シート!$G237),0,
IF(AND(障害学生情報入力シート!$G237="視覚障害",OR(障害学生情報入力シート!$H237="盲",障害学生情報入力シート!$H237="弱視",障害学生情報入力シート!$H237="その他の視覚障害")),1,0)+
IF(AND(障害学生情報入力シート!$G237="聴覚障害",OR(障害学生情報入力シート!$H237="聾",障害学生情報入力シート!$H237="難聴",障害学生情報入力シート!$H237="その他の聴覚障害")),1,0)+
IF(AND(障害学生情報入力シート!$G237="肢体不自由",OR(障害学生情報入力シート!$H237="上肢不自由",障害学生情報入力シート!$H237="下肢不自由",障害学生情報入力シート!$H237="上下肢不自由",障害学生情報入力シート!$H237="その他の肢体不自由")),1,0)+
IF(AND(障害学生情報入力シート!$G237="病弱",ISBLANK(障害学生情報入力シート!$H237)),1,0)+
IF(AND(障害学生情報入力シート!$G237="発達障害",OR(障害学生情報入力シート!$H237="自閉スペクトラム症",障害学生情報入力シート!$H237="注意欠如・多動症",障害学生情報入力シート!$H237="限局性学習症",障害学生情報入力シート!$H237="発達障害の重複",障害学生情報入力シート!$H237="その他の発達障害")),1,0)+
IF(AND(障害学生情報入力シート!$G237="精神障害",OR(障害学生情報入力シート!$H237="統合失調症等",障害学生情報入力シート!$H237="気分障害",障害学生情報入力シート!$H237="神経症性障害等",障害学生情報入力シート!$H237="摂食障害・睡眠障害等",障害学生情報入力シート!$H237="精神障害の重複",障害学生情報入力シート!$H237="その他の精神障害")),1,0)+
IF(AND(障害学生情報入力シート!$G237="知的障害",ISBLANK(障害学生情報入力シート!$H237)),1,0)+
IF(AND(障害学生情報入力シート!$G237="重複障害",OR(障害学生情報入力シート!$H237="身体障害の重複",障害学生情報入力シート!$H237="発達障害と精神障害の重複")),1,0)+
IF(AND(障害学生情報入力シート!$G237="その他の障害",ISBLANK(障害学生情報入力シート!$H237)),1,0)
)</f>
        <v>0</v>
      </c>
    </row>
    <row r="238" spans="1:17" x14ac:dyDescent="0.4">
      <c r="A238" s="204">
        <v>210</v>
      </c>
      <c r="B238" s="6">
        <f>IF(AND(障害学生情報入力シート!$G238=$B$27,障害学生情報入力シート!$H238=$B$28,OR(障害学生情報入力シート!D238="入学者(新1年生)",障害学生情報入力シート!D238="在籍者")),1,0)</f>
        <v>0</v>
      </c>
      <c r="C238" s="6">
        <f t="shared" si="23"/>
        <v>0</v>
      </c>
      <c r="D238" s="6" t="str">
        <f t="shared" si="24"/>
        <v/>
      </c>
      <c r="E238" s="6">
        <f>IF(AND(障害学生情報入力シート!$G238=$E$27,ISBLANK(障害学生情報入力シート!$H238),OR(障害学生情報入力シート!D238="入学者(新1年生)",障害学生情報入力シート!D238="在籍者")),1,0)</f>
        <v>0</v>
      </c>
      <c r="F238" s="6">
        <f t="shared" si="25"/>
        <v>0</v>
      </c>
      <c r="G238" s="6" t="str">
        <f t="shared" si="26"/>
        <v/>
      </c>
      <c r="H238" s="7">
        <f>IF(障害学生情報入力シート!BD238="",0,IF(AND(障害学生情報入力シート!BC238=1,Q238=1,障害学生情報入力シート!D238&lt;&gt;"",障害学生情報入力シート!D238&lt;&gt;"在籍者"),1,0))</f>
        <v>0</v>
      </c>
      <c r="I238" s="7">
        <f t="shared" si="27"/>
        <v>0</v>
      </c>
      <c r="J238" s="7" t="str">
        <f t="shared" si="28"/>
        <v/>
      </c>
      <c r="K238" s="8">
        <f>IF(VALUE(障害学生情報入力シート!J238)=1,1,0)</f>
        <v>0</v>
      </c>
      <c r="L238" s="8">
        <f>IF(VALUE(障害学生情報入力シート!K238)=1,1,0)</f>
        <v>0</v>
      </c>
      <c r="M238" s="8">
        <f>SUM(障害学生情報入力シート!N238:Q238)+COUNTA(障害学生情報入力シート!R238)</f>
        <v>0</v>
      </c>
      <c r="N238" s="8">
        <f>SUM(障害学生情報入力シート!S238:V238)+COUNTA(障害学生情報入力シート!W238)</f>
        <v>0</v>
      </c>
      <c r="O238" s="8">
        <f>IF(SUM(障害学生情報入力シート!$X238:$BC238)&gt;0,1,0)</f>
        <v>0</v>
      </c>
      <c r="P238" s="8">
        <f>IF(障害学生情報入力シート!D238="入学者(新1年生)",1,0)</f>
        <v>0</v>
      </c>
      <c r="Q238" s="8">
        <f>IF(ISBLANK(障害学生情報入力シート!$G238),0,
IF(AND(障害学生情報入力シート!$G238="視覚障害",OR(障害学生情報入力シート!$H238="盲",障害学生情報入力シート!$H238="弱視",障害学生情報入力シート!$H238="その他の視覚障害")),1,0)+
IF(AND(障害学生情報入力シート!$G238="聴覚障害",OR(障害学生情報入力シート!$H238="聾",障害学生情報入力シート!$H238="難聴",障害学生情報入力シート!$H238="その他の聴覚障害")),1,0)+
IF(AND(障害学生情報入力シート!$G238="肢体不自由",OR(障害学生情報入力シート!$H238="上肢不自由",障害学生情報入力シート!$H238="下肢不自由",障害学生情報入力シート!$H238="上下肢不自由",障害学生情報入力シート!$H238="その他の肢体不自由")),1,0)+
IF(AND(障害学生情報入力シート!$G238="病弱",ISBLANK(障害学生情報入力シート!$H238)),1,0)+
IF(AND(障害学生情報入力シート!$G238="発達障害",OR(障害学生情報入力シート!$H238="自閉スペクトラム症",障害学生情報入力シート!$H238="注意欠如・多動症",障害学生情報入力シート!$H238="限局性学習症",障害学生情報入力シート!$H238="発達障害の重複",障害学生情報入力シート!$H238="その他の発達障害")),1,0)+
IF(AND(障害学生情報入力シート!$G238="精神障害",OR(障害学生情報入力シート!$H238="統合失調症等",障害学生情報入力シート!$H238="気分障害",障害学生情報入力シート!$H238="神経症性障害等",障害学生情報入力シート!$H238="摂食障害・睡眠障害等",障害学生情報入力シート!$H238="精神障害の重複",障害学生情報入力シート!$H238="その他の精神障害")),1,0)+
IF(AND(障害学生情報入力シート!$G238="知的障害",ISBLANK(障害学生情報入力シート!$H238)),1,0)+
IF(AND(障害学生情報入力シート!$G238="重複障害",OR(障害学生情報入力シート!$H238="身体障害の重複",障害学生情報入力シート!$H238="発達障害と精神障害の重複")),1,0)+
IF(AND(障害学生情報入力シート!$G238="その他の障害",ISBLANK(障害学生情報入力シート!$H238)),1,0)
)</f>
        <v>0</v>
      </c>
    </row>
    <row r="239" spans="1:17" x14ac:dyDescent="0.4">
      <c r="A239" s="204">
        <v>211</v>
      </c>
      <c r="B239" s="6">
        <f>IF(AND(障害学生情報入力シート!$G239=$B$27,障害学生情報入力シート!$H239=$B$28,OR(障害学生情報入力シート!D239="入学者(新1年生)",障害学生情報入力シート!D239="在籍者")),1,0)</f>
        <v>0</v>
      </c>
      <c r="C239" s="6">
        <f t="shared" si="23"/>
        <v>0</v>
      </c>
      <c r="D239" s="6" t="str">
        <f t="shared" si="24"/>
        <v/>
      </c>
      <c r="E239" s="6">
        <f>IF(AND(障害学生情報入力シート!$G239=$E$27,ISBLANK(障害学生情報入力シート!$H239),OR(障害学生情報入力シート!D239="入学者(新1年生)",障害学生情報入力シート!D239="在籍者")),1,0)</f>
        <v>0</v>
      </c>
      <c r="F239" s="6">
        <f t="shared" si="25"/>
        <v>0</v>
      </c>
      <c r="G239" s="6" t="str">
        <f t="shared" si="26"/>
        <v/>
      </c>
      <c r="H239" s="7">
        <f>IF(障害学生情報入力シート!BD239="",0,IF(AND(障害学生情報入力シート!BC239=1,Q239=1,障害学生情報入力シート!D239&lt;&gt;"",障害学生情報入力シート!D239&lt;&gt;"在籍者"),1,0))</f>
        <v>0</v>
      </c>
      <c r="I239" s="7">
        <f t="shared" si="27"/>
        <v>0</v>
      </c>
      <c r="J239" s="7" t="str">
        <f t="shared" si="28"/>
        <v/>
      </c>
      <c r="K239" s="8">
        <f>IF(VALUE(障害学生情報入力シート!J239)=1,1,0)</f>
        <v>0</v>
      </c>
      <c r="L239" s="8">
        <f>IF(VALUE(障害学生情報入力シート!K239)=1,1,0)</f>
        <v>0</v>
      </c>
      <c r="M239" s="8">
        <f>SUM(障害学生情報入力シート!N239:Q239)+COUNTA(障害学生情報入力シート!R239)</f>
        <v>0</v>
      </c>
      <c r="N239" s="8">
        <f>SUM(障害学生情報入力シート!S239:V239)+COUNTA(障害学生情報入力シート!W239)</f>
        <v>0</v>
      </c>
      <c r="O239" s="8">
        <f>IF(SUM(障害学生情報入力シート!$X239:$BC239)&gt;0,1,0)</f>
        <v>0</v>
      </c>
      <c r="P239" s="8">
        <f>IF(障害学生情報入力シート!D239="入学者(新1年生)",1,0)</f>
        <v>0</v>
      </c>
      <c r="Q239" s="8">
        <f>IF(ISBLANK(障害学生情報入力シート!$G239),0,
IF(AND(障害学生情報入力シート!$G239="視覚障害",OR(障害学生情報入力シート!$H239="盲",障害学生情報入力シート!$H239="弱視",障害学生情報入力シート!$H239="その他の視覚障害")),1,0)+
IF(AND(障害学生情報入力シート!$G239="聴覚障害",OR(障害学生情報入力シート!$H239="聾",障害学生情報入力シート!$H239="難聴",障害学生情報入力シート!$H239="その他の聴覚障害")),1,0)+
IF(AND(障害学生情報入力シート!$G239="肢体不自由",OR(障害学生情報入力シート!$H239="上肢不自由",障害学生情報入力シート!$H239="下肢不自由",障害学生情報入力シート!$H239="上下肢不自由",障害学生情報入力シート!$H239="その他の肢体不自由")),1,0)+
IF(AND(障害学生情報入力シート!$G239="病弱",ISBLANK(障害学生情報入力シート!$H239)),1,0)+
IF(AND(障害学生情報入力シート!$G239="発達障害",OR(障害学生情報入力シート!$H239="自閉スペクトラム症",障害学生情報入力シート!$H239="注意欠如・多動症",障害学生情報入力シート!$H239="限局性学習症",障害学生情報入力シート!$H239="発達障害の重複",障害学生情報入力シート!$H239="その他の発達障害")),1,0)+
IF(AND(障害学生情報入力シート!$G239="精神障害",OR(障害学生情報入力シート!$H239="統合失調症等",障害学生情報入力シート!$H239="気分障害",障害学生情報入力シート!$H239="神経症性障害等",障害学生情報入力シート!$H239="摂食障害・睡眠障害等",障害学生情報入力シート!$H239="精神障害の重複",障害学生情報入力シート!$H239="その他の精神障害")),1,0)+
IF(AND(障害学生情報入力シート!$G239="知的障害",ISBLANK(障害学生情報入力シート!$H239)),1,0)+
IF(AND(障害学生情報入力シート!$G239="重複障害",OR(障害学生情報入力シート!$H239="身体障害の重複",障害学生情報入力シート!$H239="発達障害と精神障害の重複")),1,0)+
IF(AND(障害学生情報入力シート!$G239="その他の障害",ISBLANK(障害学生情報入力シート!$H239)),1,0)
)</f>
        <v>0</v>
      </c>
    </row>
    <row r="240" spans="1:17" x14ac:dyDescent="0.4">
      <c r="A240" s="204">
        <v>212</v>
      </c>
      <c r="B240" s="6">
        <f>IF(AND(障害学生情報入力シート!$G240=$B$27,障害学生情報入力シート!$H240=$B$28,OR(障害学生情報入力シート!D240="入学者(新1年生)",障害学生情報入力シート!D240="在籍者")),1,0)</f>
        <v>0</v>
      </c>
      <c r="C240" s="6">
        <f t="shared" si="23"/>
        <v>0</v>
      </c>
      <c r="D240" s="6" t="str">
        <f t="shared" si="24"/>
        <v/>
      </c>
      <c r="E240" s="6">
        <f>IF(AND(障害学生情報入力シート!$G240=$E$27,ISBLANK(障害学生情報入力シート!$H240),OR(障害学生情報入力シート!D240="入学者(新1年生)",障害学生情報入力シート!D240="在籍者")),1,0)</f>
        <v>0</v>
      </c>
      <c r="F240" s="6">
        <f t="shared" si="25"/>
        <v>0</v>
      </c>
      <c r="G240" s="6" t="str">
        <f t="shared" si="26"/>
        <v/>
      </c>
      <c r="H240" s="7">
        <f>IF(障害学生情報入力シート!BD240="",0,IF(AND(障害学生情報入力シート!BC240=1,Q240=1,障害学生情報入力シート!D240&lt;&gt;"",障害学生情報入力シート!D240&lt;&gt;"在籍者"),1,0))</f>
        <v>0</v>
      </c>
      <c r="I240" s="7">
        <f t="shared" si="27"/>
        <v>0</v>
      </c>
      <c r="J240" s="7" t="str">
        <f t="shared" si="28"/>
        <v/>
      </c>
      <c r="K240" s="8">
        <f>IF(VALUE(障害学生情報入力シート!J240)=1,1,0)</f>
        <v>0</v>
      </c>
      <c r="L240" s="8">
        <f>IF(VALUE(障害学生情報入力シート!K240)=1,1,0)</f>
        <v>0</v>
      </c>
      <c r="M240" s="8">
        <f>SUM(障害学生情報入力シート!N240:Q240)+COUNTA(障害学生情報入力シート!R240)</f>
        <v>0</v>
      </c>
      <c r="N240" s="8">
        <f>SUM(障害学生情報入力シート!S240:V240)+COUNTA(障害学生情報入力シート!W240)</f>
        <v>0</v>
      </c>
      <c r="O240" s="8">
        <f>IF(SUM(障害学生情報入力シート!$X240:$BC240)&gt;0,1,0)</f>
        <v>0</v>
      </c>
      <c r="P240" s="8">
        <f>IF(障害学生情報入力シート!D240="入学者(新1年生)",1,0)</f>
        <v>0</v>
      </c>
      <c r="Q240" s="8">
        <f>IF(ISBLANK(障害学生情報入力シート!$G240),0,
IF(AND(障害学生情報入力シート!$G240="視覚障害",OR(障害学生情報入力シート!$H240="盲",障害学生情報入力シート!$H240="弱視",障害学生情報入力シート!$H240="その他の視覚障害")),1,0)+
IF(AND(障害学生情報入力シート!$G240="聴覚障害",OR(障害学生情報入力シート!$H240="聾",障害学生情報入力シート!$H240="難聴",障害学生情報入力シート!$H240="その他の聴覚障害")),1,0)+
IF(AND(障害学生情報入力シート!$G240="肢体不自由",OR(障害学生情報入力シート!$H240="上肢不自由",障害学生情報入力シート!$H240="下肢不自由",障害学生情報入力シート!$H240="上下肢不自由",障害学生情報入力シート!$H240="その他の肢体不自由")),1,0)+
IF(AND(障害学生情報入力シート!$G240="病弱",ISBLANK(障害学生情報入力シート!$H240)),1,0)+
IF(AND(障害学生情報入力シート!$G240="発達障害",OR(障害学生情報入力シート!$H240="自閉スペクトラム症",障害学生情報入力シート!$H240="注意欠如・多動症",障害学生情報入力シート!$H240="限局性学習症",障害学生情報入力シート!$H240="発達障害の重複",障害学生情報入力シート!$H240="その他の発達障害")),1,0)+
IF(AND(障害学生情報入力シート!$G240="精神障害",OR(障害学生情報入力シート!$H240="統合失調症等",障害学生情報入力シート!$H240="気分障害",障害学生情報入力シート!$H240="神経症性障害等",障害学生情報入力シート!$H240="摂食障害・睡眠障害等",障害学生情報入力シート!$H240="精神障害の重複",障害学生情報入力シート!$H240="その他の精神障害")),1,0)+
IF(AND(障害学生情報入力シート!$G240="知的障害",ISBLANK(障害学生情報入力シート!$H240)),1,0)+
IF(AND(障害学生情報入力シート!$G240="重複障害",OR(障害学生情報入力シート!$H240="身体障害の重複",障害学生情報入力シート!$H240="発達障害と精神障害の重複")),1,0)+
IF(AND(障害学生情報入力シート!$G240="その他の障害",ISBLANK(障害学生情報入力シート!$H240)),1,0)
)</f>
        <v>0</v>
      </c>
    </row>
    <row r="241" spans="1:17" x14ac:dyDescent="0.4">
      <c r="A241" s="204">
        <v>213</v>
      </c>
      <c r="B241" s="6">
        <f>IF(AND(障害学生情報入力シート!$G241=$B$27,障害学生情報入力シート!$H241=$B$28,OR(障害学生情報入力シート!D241="入学者(新1年生)",障害学生情報入力シート!D241="在籍者")),1,0)</f>
        <v>0</v>
      </c>
      <c r="C241" s="6">
        <f t="shared" si="23"/>
        <v>0</v>
      </c>
      <c r="D241" s="6" t="str">
        <f t="shared" si="24"/>
        <v/>
      </c>
      <c r="E241" s="6">
        <f>IF(AND(障害学生情報入力シート!$G241=$E$27,ISBLANK(障害学生情報入力シート!$H241),OR(障害学生情報入力シート!D241="入学者(新1年生)",障害学生情報入力シート!D241="在籍者")),1,0)</f>
        <v>0</v>
      </c>
      <c r="F241" s="6">
        <f t="shared" si="25"/>
        <v>0</v>
      </c>
      <c r="G241" s="6" t="str">
        <f t="shared" si="26"/>
        <v/>
      </c>
      <c r="H241" s="7">
        <f>IF(障害学生情報入力シート!BD241="",0,IF(AND(障害学生情報入力シート!BC241=1,Q241=1,障害学生情報入力シート!D241&lt;&gt;"",障害学生情報入力シート!D241&lt;&gt;"在籍者"),1,0))</f>
        <v>0</v>
      </c>
      <c r="I241" s="7">
        <f t="shared" si="27"/>
        <v>0</v>
      </c>
      <c r="J241" s="7" t="str">
        <f t="shared" si="28"/>
        <v/>
      </c>
      <c r="K241" s="8">
        <f>IF(VALUE(障害学生情報入力シート!J241)=1,1,0)</f>
        <v>0</v>
      </c>
      <c r="L241" s="8">
        <f>IF(VALUE(障害学生情報入力シート!K241)=1,1,0)</f>
        <v>0</v>
      </c>
      <c r="M241" s="8">
        <f>SUM(障害学生情報入力シート!N241:Q241)+COUNTA(障害学生情報入力シート!R241)</f>
        <v>0</v>
      </c>
      <c r="N241" s="8">
        <f>SUM(障害学生情報入力シート!S241:V241)+COUNTA(障害学生情報入力シート!W241)</f>
        <v>0</v>
      </c>
      <c r="O241" s="8">
        <f>IF(SUM(障害学生情報入力シート!$X241:$BC241)&gt;0,1,0)</f>
        <v>0</v>
      </c>
      <c r="P241" s="8">
        <f>IF(障害学生情報入力シート!D241="入学者(新1年生)",1,0)</f>
        <v>0</v>
      </c>
      <c r="Q241" s="8">
        <f>IF(ISBLANK(障害学生情報入力シート!$G241),0,
IF(AND(障害学生情報入力シート!$G241="視覚障害",OR(障害学生情報入力シート!$H241="盲",障害学生情報入力シート!$H241="弱視",障害学生情報入力シート!$H241="その他の視覚障害")),1,0)+
IF(AND(障害学生情報入力シート!$G241="聴覚障害",OR(障害学生情報入力シート!$H241="聾",障害学生情報入力シート!$H241="難聴",障害学生情報入力シート!$H241="その他の聴覚障害")),1,0)+
IF(AND(障害学生情報入力シート!$G241="肢体不自由",OR(障害学生情報入力シート!$H241="上肢不自由",障害学生情報入力シート!$H241="下肢不自由",障害学生情報入力シート!$H241="上下肢不自由",障害学生情報入力シート!$H241="その他の肢体不自由")),1,0)+
IF(AND(障害学生情報入力シート!$G241="病弱",ISBLANK(障害学生情報入力シート!$H241)),1,0)+
IF(AND(障害学生情報入力シート!$G241="発達障害",OR(障害学生情報入力シート!$H241="自閉スペクトラム症",障害学生情報入力シート!$H241="注意欠如・多動症",障害学生情報入力シート!$H241="限局性学習症",障害学生情報入力シート!$H241="発達障害の重複",障害学生情報入力シート!$H241="その他の発達障害")),1,0)+
IF(AND(障害学生情報入力シート!$G241="精神障害",OR(障害学生情報入力シート!$H241="統合失調症等",障害学生情報入力シート!$H241="気分障害",障害学生情報入力シート!$H241="神経症性障害等",障害学生情報入力シート!$H241="摂食障害・睡眠障害等",障害学生情報入力シート!$H241="精神障害の重複",障害学生情報入力シート!$H241="その他の精神障害")),1,0)+
IF(AND(障害学生情報入力シート!$G241="知的障害",ISBLANK(障害学生情報入力シート!$H241)),1,0)+
IF(AND(障害学生情報入力シート!$G241="重複障害",OR(障害学生情報入力シート!$H241="身体障害の重複",障害学生情報入力シート!$H241="発達障害と精神障害の重複")),1,0)+
IF(AND(障害学生情報入力シート!$G241="その他の障害",ISBLANK(障害学生情報入力シート!$H241)),1,0)
)</f>
        <v>0</v>
      </c>
    </row>
    <row r="242" spans="1:17" x14ac:dyDescent="0.4">
      <c r="A242" s="204">
        <v>214</v>
      </c>
      <c r="B242" s="6">
        <f>IF(AND(障害学生情報入力シート!$G242=$B$27,障害学生情報入力シート!$H242=$B$28,OR(障害学生情報入力シート!D242="入学者(新1年生)",障害学生情報入力シート!D242="在籍者")),1,0)</f>
        <v>0</v>
      </c>
      <c r="C242" s="6">
        <f t="shared" si="23"/>
        <v>0</v>
      </c>
      <c r="D242" s="6" t="str">
        <f t="shared" si="24"/>
        <v/>
      </c>
      <c r="E242" s="6">
        <f>IF(AND(障害学生情報入力シート!$G242=$E$27,ISBLANK(障害学生情報入力シート!$H242),OR(障害学生情報入力シート!D242="入学者(新1年生)",障害学生情報入力シート!D242="在籍者")),1,0)</f>
        <v>0</v>
      </c>
      <c r="F242" s="6">
        <f t="shared" si="25"/>
        <v>0</v>
      </c>
      <c r="G242" s="6" t="str">
        <f t="shared" si="26"/>
        <v/>
      </c>
      <c r="H242" s="7">
        <f>IF(障害学生情報入力シート!BD242="",0,IF(AND(障害学生情報入力シート!BC242=1,Q242=1,障害学生情報入力シート!D242&lt;&gt;"",障害学生情報入力シート!D242&lt;&gt;"在籍者"),1,0))</f>
        <v>0</v>
      </c>
      <c r="I242" s="7">
        <f t="shared" si="27"/>
        <v>0</v>
      </c>
      <c r="J242" s="7" t="str">
        <f t="shared" si="28"/>
        <v/>
      </c>
      <c r="K242" s="8">
        <f>IF(VALUE(障害学生情報入力シート!J242)=1,1,0)</f>
        <v>0</v>
      </c>
      <c r="L242" s="8">
        <f>IF(VALUE(障害学生情報入力シート!K242)=1,1,0)</f>
        <v>0</v>
      </c>
      <c r="M242" s="8">
        <f>SUM(障害学生情報入力シート!N242:Q242)+COUNTA(障害学生情報入力シート!R242)</f>
        <v>0</v>
      </c>
      <c r="N242" s="8">
        <f>SUM(障害学生情報入力シート!S242:V242)+COUNTA(障害学生情報入力シート!W242)</f>
        <v>0</v>
      </c>
      <c r="O242" s="8">
        <f>IF(SUM(障害学生情報入力シート!$X242:$BC242)&gt;0,1,0)</f>
        <v>0</v>
      </c>
      <c r="P242" s="8">
        <f>IF(障害学生情報入力シート!D242="入学者(新1年生)",1,0)</f>
        <v>0</v>
      </c>
      <c r="Q242" s="8">
        <f>IF(ISBLANK(障害学生情報入力シート!$G242),0,
IF(AND(障害学生情報入力シート!$G242="視覚障害",OR(障害学生情報入力シート!$H242="盲",障害学生情報入力シート!$H242="弱視",障害学生情報入力シート!$H242="その他の視覚障害")),1,0)+
IF(AND(障害学生情報入力シート!$G242="聴覚障害",OR(障害学生情報入力シート!$H242="聾",障害学生情報入力シート!$H242="難聴",障害学生情報入力シート!$H242="その他の聴覚障害")),1,0)+
IF(AND(障害学生情報入力シート!$G242="肢体不自由",OR(障害学生情報入力シート!$H242="上肢不自由",障害学生情報入力シート!$H242="下肢不自由",障害学生情報入力シート!$H242="上下肢不自由",障害学生情報入力シート!$H242="その他の肢体不自由")),1,0)+
IF(AND(障害学生情報入力シート!$G242="病弱",ISBLANK(障害学生情報入力シート!$H242)),1,0)+
IF(AND(障害学生情報入力シート!$G242="発達障害",OR(障害学生情報入力シート!$H242="自閉スペクトラム症",障害学生情報入力シート!$H242="注意欠如・多動症",障害学生情報入力シート!$H242="限局性学習症",障害学生情報入力シート!$H242="発達障害の重複",障害学生情報入力シート!$H242="その他の発達障害")),1,0)+
IF(AND(障害学生情報入力シート!$G242="精神障害",OR(障害学生情報入力シート!$H242="統合失調症等",障害学生情報入力シート!$H242="気分障害",障害学生情報入力シート!$H242="神経症性障害等",障害学生情報入力シート!$H242="摂食障害・睡眠障害等",障害学生情報入力シート!$H242="精神障害の重複",障害学生情報入力シート!$H242="その他の精神障害")),1,0)+
IF(AND(障害学生情報入力シート!$G242="知的障害",ISBLANK(障害学生情報入力シート!$H242)),1,0)+
IF(AND(障害学生情報入力シート!$G242="重複障害",OR(障害学生情報入力シート!$H242="身体障害の重複",障害学生情報入力シート!$H242="発達障害と精神障害の重複")),1,0)+
IF(AND(障害学生情報入力シート!$G242="その他の障害",ISBLANK(障害学生情報入力シート!$H242)),1,0)
)</f>
        <v>0</v>
      </c>
    </row>
    <row r="243" spans="1:17" x14ac:dyDescent="0.4">
      <c r="A243" s="204">
        <v>215</v>
      </c>
      <c r="B243" s="6">
        <f>IF(AND(障害学生情報入力シート!$G243=$B$27,障害学生情報入力シート!$H243=$B$28,OR(障害学生情報入力シート!D243="入学者(新1年生)",障害学生情報入力シート!D243="在籍者")),1,0)</f>
        <v>0</v>
      </c>
      <c r="C243" s="6">
        <f t="shared" si="23"/>
        <v>0</v>
      </c>
      <c r="D243" s="6" t="str">
        <f t="shared" si="24"/>
        <v/>
      </c>
      <c r="E243" s="6">
        <f>IF(AND(障害学生情報入力シート!$G243=$E$27,ISBLANK(障害学生情報入力シート!$H243),OR(障害学生情報入力シート!D243="入学者(新1年生)",障害学生情報入力シート!D243="在籍者")),1,0)</f>
        <v>0</v>
      </c>
      <c r="F243" s="6">
        <f t="shared" si="25"/>
        <v>0</v>
      </c>
      <c r="G243" s="6" t="str">
        <f t="shared" si="26"/>
        <v/>
      </c>
      <c r="H243" s="7">
        <f>IF(障害学生情報入力シート!BD243="",0,IF(AND(障害学生情報入力シート!BC243=1,Q243=1,障害学生情報入力シート!D243&lt;&gt;"",障害学生情報入力シート!D243&lt;&gt;"在籍者"),1,0))</f>
        <v>0</v>
      </c>
      <c r="I243" s="7">
        <f t="shared" si="27"/>
        <v>0</v>
      </c>
      <c r="J243" s="7" t="str">
        <f t="shared" si="28"/>
        <v/>
      </c>
      <c r="K243" s="8">
        <f>IF(VALUE(障害学生情報入力シート!J243)=1,1,0)</f>
        <v>0</v>
      </c>
      <c r="L243" s="8">
        <f>IF(VALUE(障害学生情報入力シート!K243)=1,1,0)</f>
        <v>0</v>
      </c>
      <c r="M243" s="8">
        <f>SUM(障害学生情報入力シート!N243:Q243)+COUNTA(障害学生情報入力シート!R243)</f>
        <v>0</v>
      </c>
      <c r="N243" s="8">
        <f>SUM(障害学生情報入力シート!S243:V243)+COUNTA(障害学生情報入力シート!W243)</f>
        <v>0</v>
      </c>
      <c r="O243" s="8">
        <f>IF(SUM(障害学生情報入力シート!$X243:$BC243)&gt;0,1,0)</f>
        <v>0</v>
      </c>
      <c r="P243" s="8">
        <f>IF(障害学生情報入力シート!D243="入学者(新1年生)",1,0)</f>
        <v>0</v>
      </c>
      <c r="Q243" s="8">
        <f>IF(ISBLANK(障害学生情報入力シート!$G243),0,
IF(AND(障害学生情報入力シート!$G243="視覚障害",OR(障害学生情報入力シート!$H243="盲",障害学生情報入力シート!$H243="弱視",障害学生情報入力シート!$H243="その他の視覚障害")),1,0)+
IF(AND(障害学生情報入力シート!$G243="聴覚障害",OR(障害学生情報入力シート!$H243="聾",障害学生情報入力シート!$H243="難聴",障害学生情報入力シート!$H243="その他の聴覚障害")),1,0)+
IF(AND(障害学生情報入力シート!$G243="肢体不自由",OR(障害学生情報入力シート!$H243="上肢不自由",障害学生情報入力シート!$H243="下肢不自由",障害学生情報入力シート!$H243="上下肢不自由",障害学生情報入力シート!$H243="その他の肢体不自由")),1,0)+
IF(AND(障害学生情報入力シート!$G243="病弱",ISBLANK(障害学生情報入力シート!$H243)),1,0)+
IF(AND(障害学生情報入力シート!$G243="発達障害",OR(障害学生情報入力シート!$H243="自閉スペクトラム症",障害学生情報入力シート!$H243="注意欠如・多動症",障害学生情報入力シート!$H243="限局性学習症",障害学生情報入力シート!$H243="発達障害の重複",障害学生情報入力シート!$H243="その他の発達障害")),1,0)+
IF(AND(障害学生情報入力シート!$G243="精神障害",OR(障害学生情報入力シート!$H243="統合失調症等",障害学生情報入力シート!$H243="気分障害",障害学生情報入力シート!$H243="神経症性障害等",障害学生情報入力シート!$H243="摂食障害・睡眠障害等",障害学生情報入力シート!$H243="精神障害の重複",障害学生情報入力シート!$H243="その他の精神障害")),1,0)+
IF(AND(障害学生情報入力シート!$G243="知的障害",ISBLANK(障害学生情報入力シート!$H243)),1,0)+
IF(AND(障害学生情報入力シート!$G243="重複障害",OR(障害学生情報入力シート!$H243="身体障害の重複",障害学生情報入力シート!$H243="発達障害と精神障害の重複")),1,0)+
IF(AND(障害学生情報入力シート!$G243="その他の障害",ISBLANK(障害学生情報入力シート!$H243)),1,0)
)</f>
        <v>0</v>
      </c>
    </row>
    <row r="244" spans="1:17" x14ac:dyDescent="0.4">
      <c r="A244" s="204">
        <v>216</v>
      </c>
      <c r="B244" s="6">
        <f>IF(AND(障害学生情報入力シート!$G244=$B$27,障害学生情報入力シート!$H244=$B$28,OR(障害学生情報入力シート!D244="入学者(新1年生)",障害学生情報入力シート!D244="在籍者")),1,0)</f>
        <v>0</v>
      </c>
      <c r="C244" s="6">
        <f t="shared" si="23"/>
        <v>0</v>
      </c>
      <c r="D244" s="6" t="str">
        <f t="shared" si="24"/>
        <v/>
      </c>
      <c r="E244" s="6">
        <f>IF(AND(障害学生情報入力シート!$G244=$E$27,ISBLANK(障害学生情報入力シート!$H244),OR(障害学生情報入力シート!D244="入学者(新1年生)",障害学生情報入力シート!D244="在籍者")),1,0)</f>
        <v>0</v>
      </c>
      <c r="F244" s="6">
        <f t="shared" si="25"/>
        <v>0</v>
      </c>
      <c r="G244" s="6" t="str">
        <f t="shared" si="26"/>
        <v/>
      </c>
      <c r="H244" s="7">
        <f>IF(障害学生情報入力シート!BD244="",0,IF(AND(障害学生情報入力シート!BC244=1,Q244=1,障害学生情報入力シート!D244&lt;&gt;"",障害学生情報入力シート!D244&lt;&gt;"在籍者"),1,0))</f>
        <v>0</v>
      </c>
      <c r="I244" s="7">
        <f t="shared" si="27"/>
        <v>0</v>
      </c>
      <c r="J244" s="7" t="str">
        <f t="shared" si="28"/>
        <v/>
      </c>
      <c r="K244" s="8">
        <f>IF(VALUE(障害学生情報入力シート!J244)=1,1,0)</f>
        <v>0</v>
      </c>
      <c r="L244" s="8">
        <f>IF(VALUE(障害学生情報入力シート!K244)=1,1,0)</f>
        <v>0</v>
      </c>
      <c r="M244" s="8">
        <f>SUM(障害学生情報入力シート!N244:Q244)+COUNTA(障害学生情報入力シート!R244)</f>
        <v>0</v>
      </c>
      <c r="N244" s="8">
        <f>SUM(障害学生情報入力シート!S244:V244)+COUNTA(障害学生情報入力シート!W244)</f>
        <v>0</v>
      </c>
      <c r="O244" s="8">
        <f>IF(SUM(障害学生情報入力シート!$X244:$BC244)&gt;0,1,0)</f>
        <v>0</v>
      </c>
      <c r="P244" s="8">
        <f>IF(障害学生情報入力シート!D244="入学者(新1年生)",1,0)</f>
        <v>0</v>
      </c>
      <c r="Q244" s="8">
        <f>IF(ISBLANK(障害学生情報入力シート!$G244),0,
IF(AND(障害学生情報入力シート!$G244="視覚障害",OR(障害学生情報入力シート!$H244="盲",障害学生情報入力シート!$H244="弱視",障害学生情報入力シート!$H244="その他の視覚障害")),1,0)+
IF(AND(障害学生情報入力シート!$G244="聴覚障害",OR(障害学生情報入力シート!$H244="聾",障害学生情報入力シート!$H244="難聴",障害学生情報入力シート!$H244="その他の聴覚障害")),1,0)+
IF(AND(障害学生情報入力シート!$G244="肢体不自由",OR(障害学生情報入力シート!$H244="上肢不自由",障害学生情報入力シート!$H244="下肢不自由",障害学生情報入力シート!$H244="上下肢不自由",障害学生情報入力シート!$H244="その他の肢体不自由")),1,0)+
IF(AND(障害学生情報入力シート!$G244="病弱",ISBLANK(障害学生情報入力シート!$H244)),1,0)+
IF(AND(障害学生情報入力シート!$G244="発達障害",OR(障害学生情報入力シート!$H244="自閉スペクトラム症",障害学生情報入力シート!$H244="注意欠如・多動症",障害学生情報入力シート!$H244="限局性学習症",障害学生情報入力シート!$H244="発達障害の重複",障害学生情報入力シート!$H244="その他の発達障害")),1,0)+
IF(AND(障害学生情報入力シート!$G244="精神障害",OR(障害学生情報入力シート!$H244="統合失調症等",障害学生情報入力シート!$H244="気分障害",障害学生情報入力シート!$H244="神経症性障害等",障害学生情報入力シート!$H244="摂食障害・睡眠障害等",障害学生情報入力シート!$H244="精神障害の重複",障害学生情報入力シート!$H244="その他の精神障害")),1,0)+
IF(AND(障害学生情報入力シート!$G244="知的障害",ISBLANK(障害学生情報入力シート!$H244)),1,0)+
IF(AND(障害学生情報入力シート!$G244="重複障害",OR(障害学生情報入力シート!$H244="身体障害の重複",障害学生情報入力シート!$H244="発達障害と精神障害の重複")),1,0)+
IF(AND(障害学生情報入力シート!$G244="その他の障害",ISBLANK(障害学生情報入力シート!$H244)),1,0)
)</f>
        <v>0</v>
      </c>
    </row>
    <row r="245" spans="1:17" x14ac:dyDescent="0.4">
      <c r="A245" s="204">
        <v>217</v>
      </c>
      <c r="B245" s="6">
        <f>IF(AND(障害学生情報入力シート!$G245=$B$27,障害学生情報入力シート!$H245=$B$28,OR(障害学生情報入力シート!D245="入学者(新1年生)",障害学生情報入力シート!D245="在籍者")),1,0)</f>
        <v>0</v>
      </c>
      <c r="C245" s="6">
        <f t="shared" si="23"/>
        <v>0</v>
      </c>
      <c r="D245" s="6" t="str">
        <f t="shared" si="24"/>
        <v/>
      </c>
      <c r="E245" s="6">
        <f>IF(AND(障害学生情報入力シート!$G245=$E$27,ISBLANK(障害学生情報入力シート!$H245),OR(障害学生情報入力シート!D245="入学者(新1年生)",障害学生情報入力シート!D245="在籍者")),1,0)</f>
        <v>0</v>
      </c>
      <c r="F245" s="6">
        <f t="shared" si="25"/>
        <v>0</v>
      </c>
      <c r="G245" s="6" t="str">
        <f t="shared" si="26"/>
        <v/>
      </c>
      <c r="H245" s="7">
        <f>IF(障害学生情報入力シート!BD245="",0,IF(AND(障害学生情報入力シート!BC245=1,Q245=1,障害学生情報入力シート!D245&lt;&gt;"",障害学生情報入力シート!D245&lt;&gt;"在籍者"),1,0))</f>
        <v>0</v>
      </c>
      <c r="I245" s="7">
        <f t="shared" si="27"/>
        <v>0</v>
      </c>
      <c r="J245" s="7" t="str">
        <f t="shared" si="28"/>
        <v/>
      </c>
      <c r="K245" s="8">
        <f>IF(VALUE(障害学生情報入力シート!J245)=1,1,0)</f>
        <v>0</v>
      </c>
      <c r="L245" s="8">
        <f>IF(VALUE(障害学生情報入力シート!K245)=1,1,0)</f>
        <v>0</v>
      </c>
      <c r="M245" s="8">
        <f>SUM(障害学生情報入力シート!N245:Q245)+COUNTA(障害学生情報入力シート!R245)</f>
        <v>0</v>
      </c>
      <c r="N245" s="8">
        <f>SUM(障害学生情報入力シート!S245:V245)+COUNTA(障害学生情報入力シート!W245)</f>
        <v>0</v>
      </c>
      <c r="O245" s="8">
        <f>IF(SUM(障害学生情報入力シート!$X245:$BC245)&gt;0,1,0)</f>
        <v>0</v>
      </c>
      <c r="P245" s="8">
        <f>IF(障害学生情報入力シート!D245="入学者(新1年生)",1,0)</f>
        <v>0</v>
      </c>
      <c r="Q245" s="8">
        <f>IF(ISBLANK(障害学生情報入力シート!$G245),0,
IF(AND(障害学生情報入力シート!$G245="視覚障害",OR(障害学生情報入力シート!$H245="盲",障害学生情報入力シート!$H245="弱視",障害学生情報入力シート!$H245="その他の視覚障害")),1,0)+
IF(AND(障害学生情報入力シート!$G245="聴覚障害",OR(障害学生情報入力シート!$H245="聾",障害学生情報入力シート!$H245="難聴",障害学生情報入力シート!$H245="その他の聴覚障害")),1,0)+
IF(AND(障害学生情報入力シート!$G245="肢体不自由",OR(障害学生情報入力シート!$H245="上肢不自由",障害学生情報入力シート!$H245="下肢不自由",障害学生情報入力シート!$H245="上下肢不自由",障害学生情報入力シート!$H245="その他の肢体不自由")),1,0)+
IF(AND(障害学生情報入力シート!$G245="病弱",ISBLANK(障害学生情報入力シート!$H245)),1,0)+
IF(AND(障害学生情報入力シート!$G245="発達障害",OR(障害学生情報入力シート!$H245="自閉スペクトラム症",障害学生情報入力シート!$H245="注意欠如・多動症",障害学生情報入力シート!$H245="限局性学習症",障害学生情報入力シート!$H245="発達障害の重複",障害学生情報入力シート!$H245="その他の発達障害")),1,0)+
IF(AND(障害学生情報入力シート!$G245="精神障害",OR(障害学生情報入力シート!$H245="統合失調症等",障害学生情報入力シート!$H245="気分障害",障害学生情報入力シート!$H245="神経症性障害等",障害学生情報入力シート!$H245="摂食障害・睡眠障害等",障害学生情報入力シート!$H245="精神障害の重複",障害学生情報入力シート!$H245="その他の精神障害")),1,0)+
IF(AND(障害学生情報入力シート!$G245="知的障害",ISBLANK(障害学生情報入力シート!$H245)),1,0)+
IF(AND(障害学生情報入力シート!$G245="重複障害",OR(障害学生情報入力シート!$H245="身体障害の重複",障害学生情報入力シート!$H245="発達障害と精神障害の重複")),1,0)+
IF(AND(障害学生情報入力シート!$G245="その他の障害",ISBLANK(障害学生情報入力シート!$H245)),1,0)
)</f>
        <v>0</v>
      </c>
    </row>
    <row r="246" spans="1:17" x14ac:dyDescent="0.4">
      <c r="A246" s="204">
        <v>218</v>
      </c>
      <c r="B246" s="6">
        <f>IF(AND(障害学生情報入力シート!$G246=$B$27,障害学生情報入力シート!$H246=$B$28,OR(障害学生情報入力シート!D246="入学者(新1年生)",障害学生情報入力シート!D246="在籍者")),1,0)</f>
        <v>0</v>
      </c>
      <c r="C246" s="6">
        <f t="shared" si="23"/>
        <v>0</v>
      </c>
      <c r="D246" s="6" t="str">
        <f t="shared" si="24"/>
        <v/>
      </c>
      <c r="E246" s="6">
        <f>IF(AND(障害学生情報入力シート!$G246=$E$27,ISBLANK(障害学生情報入力シート!$H246),OR(障害学生情報入力シート!D246="入学者(新1年生)",障害学生情報入力シート!D246="在籍者")),1,0)</f>
        <v>0</v>
      </c>
      <c r="F246" s="6">
        <f t="shared" si="25"/>
        <v>0</v>
      </c>
      <c r="G246" s="6" t="str">
        <f t="shared" si="26"/>
        <v/>
      </c>
      <c r="H246" s="7">
        <f>IF(障害学生情報入力シート!BD246="",0,IF(AND(障害学生情報入力シート!BC246=1,Q246=1,障害学生情報入力シート!D246&lt;&gt;"",障害学生情報入力シート!D246&lt;&gt;"在籍者"),1,0))</f>
        <v>0</v>
      </c>
      <c r="I246" s="7">
        <f t="shared" si="27"/>
        <v>0</v>
      </c>
      <c r="J246" s="7" t="str">
        <f t="shared" si="28"/>
        <v/>
      </c>
      <c r="K246" s="8">
        <f>IF(VALUE(障害学生情報入力シート!J246)=1,1,0)</f>
        <v>0</v>
      </c>
      <c r="L246" s="8">
        <f>IF(VALUE(障害学生情報入力シート!K246)=1,1,0)</f>
        <v>0</v>
      </c>
      <c r="M246" s="8">
        <f>SUM(障害学生情報入力シート!N246:Q246)+COUNTA(障害学生情報入力シート!R246)</f>
        <v>0</v>
      </c>
      <c r="N246" s="8">
        <f>SUM(障害学生情報入力シート!S246:V246)+COUNTA(障害学生情報入力シート!W246)</f>
        <v>0</v>
      </c>
      <c r="O246" s="8">
        <f>IF(SUM(障害学生情報入力シート!$X246:$BC246)&gt;0,1,0)</f>
        <v>0</v>
      </c>
      <c r="P246" s="8">
        <f>IF(障害学生情報入力シート!D246="入学者(新1年生)",1,0)</f>
        <v>0</v>
      </c>
      <c r="Q246" s="8">
        <f>IF(ISBLANK(障害学生情報入力シート!$G246),0,
IF(AND(障害学生情報入力シート!$G246="視覚障害",OR(障害学生情報入力シート!$H246="盲",障害学生情報入力シート!$H246="弱視",障害学生情報入力シート!$H246="その他の視覚障害")),1,0)+
IF(AND(障害学生情報入力シート!$G246="聴覚障害",OR(障害学生情報入力シート!$H246="聾",障害学生情報入力シート!$H246="難聴",障害学生情報入力シート!$H246="その他の聴覚障害")),1,0)+
IF(AND(障害学生情報入力シート!$G246="肢体不自由",OR(障害学生情報入力シート!$H246="上肢不自由",障害学生情報入力シート!$H246="下肢不自由",障害学生情報入力シート!$H246="上下肢不自由",障害学生情報入力シート!$H246="その他の肢体不自由")),1,0)+
IF(AND(障害学生情報入力シート!$G246="病弱",ISBLANK(障害学生情報入力シート!$H246)),1,0)+
IF(AND(障害学生情報入力シート!$G246="発達障害",OR(障害学生情報入力シート!$H246="自閉スペクトラム症",障害学生情報入力シート!$H246="注意欠如・多動症",障害学生情報入力シート!$H246="限局性学習症",障害学生情報入力シート!$H246="発達障害の重複",障害学生情報入力シート!$H246="その他の発達障害")),1,0)+
IF(AND(障害学生情報入力シート!$G246="精神障害",OR(障害学生情報入力シート!$H246="統合失調症等",障害学生情報入力シート!$H246="気分障害",障害学生情報入力シート!$H246="神経症性障害等",障害学生情報入力シート!$H246="摂食障害・睡眠障害等",障害学生情報入力シート!$H246="精神障害の重複",障害学生情報入力シート!$H246="その他の精神障害")),1,0)+
IF(AND(障害学生情報入力シート!$G246="知的障害",ISBLANK(障害学生情報入力シート!$H246)),1,0)+
IF(AND(障害学生情報入力シート!$G246="重複障害",OR(障害学生情報入力シート!$H246="身体障害の重複",障害学生情報入力シート!$H246="発達障害と精神障害の重複")),1,0)+
IF(AND(障害学生情報入力シート!$G246="その他の障害",ISBLANK(障害学生情報入力シート!$H246)),1,0)
)</f>
        <v>0</v>
      </c>
    </row>
    <row r="247" spans="1:17" x14ac:dyDescent="0.4">
      <c r="A247" s="204">
        <v>219</v>
      </c>
      <c r="B247" s="6">
        <f>IF(AND(障害学生情報入力シート!$G247=$B$27,障害学生情報入力シート!$H247=$B$28,OR(障害学生情報入力シート!D247="入学者(新1年生)",障害学生情報入力シート!D247="在籍者")),1,0)</f>
        <v>0</v>
      </c>
      <c r="C247" s="6">
        <f t="shared" si="23"/>
        <v>0</v>
      </c>
      <c r="D247" s="6" t="str">
        <f t="shared" si="24"/>
        <v/>
      </c>
      <c r="E247" s="6">
        <f>IF(AND(障害学生情報入力シート!$G247=$E$27,ISBLANK(障害学生情報入力シート!$H247),OR(障害学生情報入力シート!D247="入学者(新1年生)",障害学生情報入力シート!D247="在籍者")),1,0)</f>
        <v>0</v>
      </c>
      <c r="F247" s="6">
        <f t="shared" si="25"/>
        <v>0</v>
      </c>
      <c r="G247" s="6" t="str">
        <f t="shared" si="26"/>
        <v/>
      </c>
      <c r="H247" s="7">
        <f>IF(障害学生情報入力シート!BD247="",0,IF(AND(障害学生情報入力シート!BC247=1,Q247=1,障害学生情報入力シート!D247&lt;&gt;"",障害学生情報入力シート!D247&lt;&gt;"在籍者"),1,0))</f>
        <v>0</v>
      </c>
      <c r="I247" s="7">
        <f t="shared" si="27"/>
        <v>0</v>
      </c>
      <c r="J247" s="7" t="str">
        <f t="shared" si="28"/>
        <v/>
      </c>
      <c r="K247" s="8">
        <f>IF(VALUE(障害学生情報入力シート!J247)=1,1,0)</f>
        <v>0</v>
      </c>
      <c r="L247" s="8">
        <f>IF(VALUE(障害学生情報入力シート!K247)=1,1,0)</f>
        <v>0</v>
      </c>
      <c r="M247" s="8">
        <f>SUM(障害学生情報入力シート!N247:Q247)+COUNTA(障害学生情報入力シート!R247)</f>
        <v>0</v>
      </c>
      <c r="N247" s="8">
        <f>SUM(障害学生情報入力シート!S247:V247)+COUNTA(障害学生情報入力シート!W247)</f>
        <v>0</v>
      </c>
      <c r="O247" s="8">
        <f>IF(SUM(障害学生情報入力シート!$X247:$BC247)&gt;0,1,0)</f>
        <v>0</v>
      </c>
      <c r="P247" s="8">
        <f>IF(障害学生情報入力シート!D247="入学者(新1年生)",1,0)</f>
        <v>0</v>
      </c>
      <c r="Q247" s="8">
        <f>IF(ISBLANK(障害学生情報入力シート!$G247),0,
IF(AND(障害学生情報入力シート!$G247="視覚障害",OR(障害学生情報入力シート!$H247="盲",障害学生情報入力シート!$H247="弱視",障害学生情報入力シート!$H247="その他の視覚障害")),1,0)+
IF(AND(障害学生情報入力シート!$G247="聴覚障害",OR(障害学生情報入力シート!$H247="聾",障害学生情報入力シート!$H247="難聴",障害学生情報入力シート!$H247="その他の聴覚障害")),1,0)+
IF(AND(障害学生情報入力シート!$G247="肢体不自由",OR(障害学生情報入力シート!$H247="上肢不自由",障害学生情報入力シート!$H247="下肢不自由",障害学生情報入力シート!$H247="上下肢不自由",障害学生情報入力シート!$H247="その他の肢体不自由")),1,0)+
IF(AND(障害学生情報入力シート!$G247="病弱",ISBLANK(障害学生情報入力シート!$H247)),1,0)+
IF(AND(障害学生情報入力シート!$G247="発達障害",OR(障害学生情報入力シート!$H247="自閉スペクトラム症",障害学生情報入力シート!$H247="注意欠如・多動症",障害学生情報入力シート!$H247="限局性学習症",障害学生情報入力シート!$H247="発達障害の重複",障害学生情報入力シート!$H247="その他の発達障害")),1,0)+
IF(AND(障害学生情報入力シート!$G247="精神障害",OR(障害学生情報入力シート!$H247="統合失調症等",障害学生情報入力シート!$H247="気分障害",障害学生情報入力シート!$H247="神経症性障害等",障害学生情報入力シート!$H247="摂食障害・睡眠障害等",障害学生情報入力シート!$H247="精神障害の重複",障害学生情報入力シート!$H247="その他の精神障害")),1,0)+
IF(AND(障害学生情報入力シート!$G247="知的障害",ISBLANK(障害学生情報入力シート!$H247)),1,0)+
IF(AND(障害学生情報入力シート!$G247="重複障害",OR(障害学生情報入力シート!$H247="身体障害の重複",障害学生情報入力シート!$H247="発達障害と精神障害の重複")),1,0)+
IF(AND(障害学生情報入力シート!$G247="その他の障害",ISBLANK(障害学生情報入力シート!$H247)),1,0)
)</f>
        <v>0</v>
      </c>
    </row>
    <row r="248" spans="1:17" x14ac:dyDescent="0.4">
      <c r="A248" s="204">
        <v>220</v>
      </c>
      <c r="B248" s="6">
        <f>IF(AND(障害学生情報入力シート!$G248=$B$27,障害学生情報入力シート!$H248=$B$28,OR(障害学生情報入力シート!D248="入学者(新1年生)",障害学生情報入力シート!D248="在籍者")),1,0)</f>
        <v>0</v>
      </c>
      <c r="C248" s="6">
        <f t="shared" si="23"/>
        <v>0</v>
      </c>
      <c r="D248" s="6" t="str">
        <f t="shared" si="24"/>
        <v/>
      </c>
      <c r="E248" s="6">
        <f>IF(AND(障害学生情報入力シート!$G248=$E$27,ISBLANK(障害学生情報入力シート!$H248),OR(障害学生情報入力シート!D248="入学者(新1年生)",障害学生情報入力シート!D248="在籍者")),1,0)</f>
        <v>0</v>
      </c>
      <c r="F248" s="6">
        <f t="shared" si="25"/>
        <v>0</v>
      </c>
      <c r="G248" s="6" t="str">
        <f t="shared" si="26"/>
        <v/>
      </c>
      <c r="H248" s="7">
        <f>IF(障害学生情報入力シート!BD248="",0,IF(AND(障害学生情報入力シート!BC248=1,Q248=1,障害学生情報入力シート!D248&lt;&gt;"",障害学生情報入力シート!D248&lt;&gt;"在籍者"),1,0))</f>
        <v>0</v>
      </c>
      <c r="I248" s="7">
        <f t="shared" si="27"/>
        <v>0</v>
      </c>
      <c r="J248" s="7" t="str">
        <f t="shared" si="28"/>
        <v/>
      </c>
      <c r="K248" s="8">
        <f>IF(VALUE(障害学生情報入力シート!J248)=1,1,0)</f>
        <v>0</v>
      </c>
      <c r="L248" s="8">
        <f>IF(VALUE(障害学生情報入力シート!K248)=1,1,0)</f>
        <v>0</v>
      </c>
      <c r="M248" s="8">
        <f>SUM(障害学生情報入力シート!N248:Q248)+COUNTA(障害学生情報入力シート!R248)</f>
        <v>0</v>
      </c>
      <c r="N248" s="8">
        <f>SUM(障害学生情報入力シート!S248:V248)+COUNTA(障害学生情報入力シート!W248)</f>
        <v>0</v>
      </c>
      <c r="O248" s="8">
        <f>IF(SUM(障害学生情報入力シート!$X248:$BC248)&gt;0,1,0)</f>
        <v>0</v>
      </c>
      <c r="P248" s="8">
        <f>IF(障害学生情報入力シート!D248="入学者(新1年生)",1,0)</f>
        <v>0</v>
      </c>
      <c r="Q248" s="8">
        <f>IF(ISBLANK(障害学生情報入力シート!$G248),0,
IF(AND(障害学生情報入力シート!$G248="視覚障害",OR(障害学生情報入力シート!$H248="盲",障害学生情報入力シート!$H248="弱視",障害学生情報入力シート!$H248="その他の視覚障害")),1,0)+
IF(AND(障害学生情報入力シート!$G248="聴覚障害",OR(障害学生情報入力シート!$H248="聾",障害学生情報入力シート!$H248="難聴",障害学生情報入力シート!$H248="その他の聴覚障害")),1,0)+
IF(AND(障害学生情報入力シート!$G248="肢体不自由",OR(障害学生情報入力シート!$H248="上肢不自由",障害学生情報入力シート!$H248="下肢不自由",障害学生情報入力シート!$H248="上下肢不自由",障害学生情報入力シート!$H248="その他の肢体不自由")),1,0)+
IF(AND(障害学生情報入力シート!$G248="病弱",ISBLANK(障害学生情報入力シート!$H248)),1,0)+
IF(AND(障害学生情報入力シート!$G248="発達障害",OR(障害学生情報入力シート!$H248="自閉スペクトラム症",障害学生情報入力シート!$H248="注意欠如・多動症",障害学生情報入力シート!$H248="限局性学習症",障害学生情報入力シート!$H248="発達障害の重複",障害学生情報入力シート!$H248="その他の発達障害")),1,0)+
IF(AND(障害学生情報入力シート!$G248="精神障害",OR(障害学生情報入力シート!$H248="統合失調症等",障害学生情報入力シート!$H248="気分障害",障害学生情報入力シート!$H248="神経症性障害等",障害学生情報入力シート!$H248="摂食障害・睡眠障害等",障害学生情報入力シート!$H248="精神障害の重複",障害学生情報入力シート!$H248="その他の精神障害")),1,0)+
IF(AND(障害学生情報入力シート!$G248="知的障害",ISBLANK(障害学生情報入力シート!$H248)),1,0)+
IF(AND(障害学生情報入力シート!$G248="重複障害",OR(障害学生情報入力シート!$H248="身体障害の重複",障害学生情報入力シート!$H248="発達障害と精神障害の重複")),1,0)+
IF(AND(障害学生情報入力シート!$G248="その他の障害",ISBLANK(障害学生情報入力シート!$H248)),1,0)
)</f>
        <v>0</v>
      </c>
    </row>
    <row r="249" spans="1:17" x14ac:dyDescent="0.4">
      <c r="A249" s="204">
        <v>221</v>
      </c>
      <c r="B249" s="6">
        <f>IF(AND(障害学生情報入力シート!$G249=$B$27,障害学生情報入力シート!$H249=$B$28,OR(障害学生情報入力シート!D249="入学者(新1年生)",障害学生情報入力シート!D249="在籍者")),1,0)</f>
        <v>0</v>
      </c>
      <c r="C249" s="6">
        <f t="shared" si="23"/>
        <v>0</v>
      </c>
      <c r="D249" s="6" t="str">
        <f t="shared" si="24"/>
        <v/>
      </c>
      <c r="E249" s="6">
        <f>IF(AND(障害学生情報入力シート!$G249=$E$27,ISBLANK(障害学生情報入力シート!$H249),OR(障害学生情報入力シート!D249="入学者(新1年生)",障害学生情報入力シート!D249="在籍者")),1,0)</f>
        <v>0</v>
      </c>
      <c r="F249" s="6">
        <f t="shared" si="25"/>
        <v>0</v>
      </c>
      <c r="G249" s="6" t="str">
        <f t="shared" si="26"/>
        <v/>
      </c>
      <c r="H249" s="7">
        <f>IF(障害学生情報入力シート!BD249="",0,IF(AND(障害学生情報入力シート!BC249=1,Q249=1,障害学生情報入力シート!D249&lt;&gt;"",障害学生情報入力シート!D249&lt;&gt;"在籍者"),1,0))</f>
        <v>0</v>
      </c>
      <c r="I249" s="7">
        <f t="shared" si="27"/>
        <v>0</v>
      </c>
      <c r="J249" s="7" t="str">
        <f t="shared" si="28"/>
        <v/>
      </c>
      <c r="K249" s="8">
        <f>IF(VALUE(障害学生情報入力シート!J249)=1,1,0)</f>
        <v>0</v>
      </c>
      <c r="L249" s="8">
        <f>IF(VALUE(障害学生情報入力シート!K249)=1,1,0)</f>
        <v>0</v>
      </c>
      <c r="M249" s="8">
        <f>SUM(障害学生情報入力シート!N249:Q249)+COUNTA(障害学生情報入力シート!R249)</f>
        <v>0</v>
      </c>
      <c r="N249" s="8">
        <f>SUM(障害学生情報入力シート!S249:V249)+COUNTA(障害学生情報入力シート!W249)</f>
        <v>0</v>
      </c>
      <c r="O249" s="8">
        <f>IF(SUM(障害学生情報入力シート!$X249:$BC249)&gt;0,1,0)</f>
        <v>0</v>
      </c>
      <c r="P249" s="8">
        <f>IF(障害学生情報入力シート!D249="入学者(新1年生)",1,0)</f>
        <v>0</v>
      </c>
      <c r="Q249" s="8">
        <f>IF(ISBLANK(障害学生情報入力シート!$G249),0,
IF(AND(障害学生情報入力シート!$G249="視覚障害",OR(障害学生情報入力シート!$H249="盲",障害学生情報入力シート!$H249="弱視",障害学生情報入力シート!$H249="その他の視覚障害")),1,0)+
IF(AND(障害学生情報入力シート!$G249="聴覚障害",OR(障害学生情報入力シート!$H249="聾",障害学生情報入力シート!$H249="難聴",障害学生情報入力シート!$H249="その他の聴覚障害")),1,0)+
IF(AND(障害学生情報入力シート!$G249="肢体不自由",OR(障害学生情報入力シート!$H249="上肢不自由",障害学生情報入力シート!$H249="下肢不自由",障害学生情報入力シート!$H249="上下肢不自由",障害学生情報入力シート!$H249="その他の肢体不自由")),1,0)+
IF(AND(障害学生情報入力シート!$G249="病弱",ISBLANK(障害学生情報入力シート!$H249)),1,0)+
IF(AND(障害学生情報入力シート!$G249="発達障害",OR(障害学生情報入力シート!$H249="自閉スペクトラム症",障害学生情報入力シート!$H249="注意欠如・多動症",障害学生情報入力シート!$H249="限局性学習症",障害学生情報入力シート!$H249="発達障害の重複",障害学生情報入力シート!$H249="その他の発達障害")),1,0)+
IF(AND(障害学生情報入力シート!$G249="精神障害",OR(障害学生情報入力シート!$H249="統合失調症等",障害学生情報入力シート!$H249="気分障害",障害学生情報入力シート!$H249="神経症性障害等",障害学生情報入力シート!$H249="摂食障害・睡眠障害等",障害学生情報入力シート!$H249="精神障害の重複",障害学生情報入力シート!$H249="その他の精神障害")),1,0)+
IF(AND(障害学生情報入力シート!$G249="知的障害",ISBLANK(障害学生情報入力シート!$H249)),1,0)+
IF(AND(障害学生情報入力シート!$G249="重複障害",OR(障害学生情報入力シート!$H249="身体障害の重複",障害学生情報入力シート!$H249="発達障害と精神障害の重複")),1,0)+
IF(AND(障害学生情報入力シート!$G249="その他の障害",ISBLANK(障害学生情報入力シート!$H249)),1,0)
)</f>
        <v>0</v>
      </c>
    </row>
    <row r="250" spans="1:17" x14ac:dyDescent="0.4">
      <c r="A250" s="204">
        <v>222</v>
      </c>
      <c r="B250" s="6">
        <f>IF(AND(障害学生情報入力シート!$G250=$B$27,障害学生情報入力シート!$H250=$B$28,OR(障害学生情報入力シート!D250="入学者(新1年生)",障害学生情報入力シート!D250="在籍者")),1,0)</f>
        <v>0</v>
      </c>
      <c r="C250" s="6">
        <f t="shared" si="23"/>
        <v>0</v>
      </c>
      <c r="D250" s="6" t="str">
        <f t="shared" si="24"/>
        <v/>
      </c>
      <c r="E250" s="6">
        <f>IF(AND(障害学生情報入力シート!$G250=$E$27,ISBLANK(障害学生情報入力シート!$H250),OR(障害学生情報入力シート!D250="入学者(新1年生)",障害学生情報入力シート!D250="在籍者")),1,0)</f>
        <v>0</v>
      </c>
      <c r="F250" s="6">
        <f t="shared" si="25"/>
        <v>0</v>
      </c>
      <c r="G250" s="6" t="str">
        <f t="shared" si="26"/>
        <v/>
      </c>
      <c r="H250" s="7">
        <f>IF(障害学生情報入力シート!BD250="",0,IF(AND(障害学生情報入力シート!BC250=1,Q250=1,障害学生情報入力シート!D250&lt;&gt;"",障害学生情報入力シート!D250&lt;&gt;"在籍者"),1,0))</f>
        <v>0</v>
      </c>
      <c r="I250" s="7">
        <f t="shared" si="27"/>
        <v>0</v>
      </c>
      <c r="J250" s="7" t="str">
        <f t="shared" si="28"/>
        <v/>
      </c>
      <c r="K250" s="8">
        <f>IF(VALUE(障害学生情報入力シート!J250)=1,1,0)</f>
        <v>0</v>
      </c>
      <c r="L250" s="8">
        <f>IF(VALUE(障害学生情報入力シート!K250)=1,1,0)</f>
        <v>0</v>
      </c>
      <c r="M250" s="8">
        <f>SUM(障害学生情報入力シート!N250:Q250)+COUNTA(障害学生情報入力シート!R250)</f>
        <v>0</v>
      </c>
      <c r="N250" s="8">
        <f>SUM(障害学生情報入力シート!S250:V250)+COUNTA(障害学生情報入力シート!W250)</f>
        <v>0</v>
      </c>
      <c r="O250" s="8">
        <f>IF(SUM(障害学生情報入力シート!$X250:$BC250)&gt;0,1,0)</f>
        <v>0</v>
      </c>
      <c r="P250" s="8">
        <f>IF(障害学生情報入力シート!D250="入学者(新1年生)",1,0)</f>
        <v>0</v>
      </c>
      <c r="Q250" s="8">
        <f>IF(ISBLANK(障害学生情報入力シート!$G250),0,
IF(AND(障害学生情報入力シート!$G250="視覚障害",OR(障害学生情報入力シート!$H250="盲",障害学生情報入力シート!$H250="弱視",障害学生情報入力シート!$H250="その他の視覚障害")),1,0)+
IF(AND(障害学生情報入力シート!$G250="聴覚障害",OR(障害学生情報入力シート!$H250="聾",障害学生情報入力シート!$H250="難聴",障害学生情報入力シート!$H250="その他の聴覚障害")),1,0)+
IF(AND(障害学生情報入力シート!$G250="肢体不自由",OR(障害学生情報入力シート!$H250="上肢不自由",障害学生情報入力シート!$H250="下肢不自由",障害学生情報入力シート!$H250="上下肢不自由",障害学生情報入力シート!$H250="その他の肢体不自由")),1,0)+
IF(AND(障害学生情報入力シート!$G250="病弱",ISBLANK(障害学生情報入力シート!$H250)),1,0)+
IF(AND(障害学生情報入力シート!$G250="発達障害",OR(障害学生情報入力シート!$H250="自閉スペクトラム症",障害学生情報入力シート!$H250="注意欠如・多動症",障害学生情報入力シート!$H250="限局性学習症",障害学生情報入力シート!$H250="発達障害の重複",障害学生情報入力シート!$H250="その他の発達障害")),1,0)+
IF(AND(障害学生情報入力シート!$G250="精神障害",OR(障害学生情報入力シート!$H250="統合失調症等",障害学生情報入力シート!$H250="気分障害",障害学生情報入力シート!$H250="神経症性障害等",障害学生情報入力シート!$H250="摂食障害・睡眠障害等",障害学生情報入力シート!$H250="精神障害の重複",障害学生情報入力シート!$H250="その他の精神障害")),1,0)+
IF(AND(障害学生情報入力シート!$G250="知的障害",ISBLANK(障害学生情報入力シート!$H250)),1,0)+
IF(AND(障害学生情報入力シート!$G250="重複障害",OR(障害学生情報入力シート!$H250="身体障害の重複",障害学生情報入力シート!$H250="発達障害と精神障害の重複")),1,0)+
IF(AND(障害学生情報入力シート!$G250="その他の障害",ISBLANK(障害学生情報入力シート!$H250)),1,0)
)</f>
        <v>0</v>
      </c>
    </row>
    <row r="251" spans="1:17" x14ac:dyDescent="0.4">
      <c r="A251" s="204">
        <v>223</v>
      </c>
      <c r="B251" s="6">
        <f>IF(AND(障害学生情報入力シート!$G251=$B$27,障害学生情報入力シート!$H251=$B$28,OR(障害学生情報入力シート!D251="入学者(新1年生)",障害学生情報入力シート!D251="在籍者")),1,0)</f>
        <v>0</v>
      </c>
      <c r="C251" s="6">
        <f t="shared" si="23"/>
        <v>0</v>
      </c>
      <c r="D251" s="6" t="str">
        <f t="shared" si="24"/>
        <v/>
      </c>
      <c r="E251" s="6">
        <f>IF(AND(障害学生情報入力シート!$G251=$E$27,ISBLANK(障害学生情報入力シート!$H251),OR(障害学生情報入力シート!D251="入学者(新1年生)",障害学生情報入力シート!D251="在籍者")),1,0)</f>
        <v>0</v>
      </c>
      <c r="F251" s="6">
        <f t="shared" si="25"/>
        <v>0</v>
      </c>
      <c r="G251" s="6" t="str">
        <f t="shared" si="26"/>
        <v/>
      </c>
      <c r="H251" s="7">
        <f>IF(障害学生情報入力シート!BD251="",0,IF(AND(障害学生情報入力シート!BC251=1,Q251=1,障害学生情報入力シート!D251&lt;&gt;"",障害学生情報入力シート!D251&lt;&gt;"在籍者"),1,0))</f>
        <v>0</v>
      </c>
      <c r="I251" s="7">
        <f t="shared" si="27"/>
        <v>0</v>
      </c>
      <c r="J251" s="7" t="str">
        <f t="shared" si="28"/>
        <v/>
      </c>
      <c r="K251" s="8">
        <f>IF(VALUE(障害学生情報入力シート!J251)=1,1,0)</f>
        <v>0</v>
      </c>
      <c r="L251" s="8">
        <f>IF(VALUE(障害学生情報入力シート!K251)=1,1,0)</f>
        <v>0</v>
      </c>
      <c r="M251" s="8">
        <f>SUM(障害学生情報入力シート!N251:Q251)+COUNTA(障害学生情報入力シート!R251)</f>
        <v>0</v>
      </c>
      <c r="N251" s="8">
        <f>SUM(障害学生情報入力シート!S251:V251)+COUNTA(障害学生情報入力シート!W251)</f>
        <v>0</v>
      </c>
      <c r="O251" s="8">
        <f>IF(SUM(障害学生情報入力シート!$X251:$BC251)&gt;0,1,0)</f>
        <v>0</v>
      </c>
      <c r="P251" s="8">
        <f>IF(障害学生情報入力シート!D251="入学者(新1年生)",1,0)</f>
        <v>0</v>
      </c>
      <c r="Q251" s="8">
        <f>IF(ISBLANK(障害学生情報入力シート!$G251),0,
IF(AND(障害学生情報入力シート!$G251="視覚障害",OR(障害学生情報入力シート!$H251="盲",障害学生情報入力シート!$H251="弱視",障害学生情報入力シート!$H251="その他の視覚障害")),1,0)+
IF(AND(障害学生情報入力シート!$G251="聴覚障害",OR(障害学生情報入力シート!$H251="聾",障害学生情報入力シート!$H251="難聴",障害学生情報入力シート!$H251="その他の聴覚障害")),1,0)+
IF(AND(障害学生情報入力シート!$G251="肢体不自由",OR(障害学生情報入力シート!$H251="上肢不自由",障害学生情報入力シート!$H251="下肢不自由",障害学生情報入力シート!$H251="上下肢不自由",障害学生情報入力シート!$H251="その他の肢体不自由")),1,0)+
IF(AND(障害学生情報入力シート!$G251="病弱",ISBLANK(障害学生情報入力シート!$H251)),1,0)+
IF(AND(障害学生情報入力シート!$G251="発達障害",OR(障害学生情報入力シート!$H251="自閉スペクトラム症",障害学生情報入力シート!$H251="注意欠如・多動症",障害学生情報入力シート!$H251="限局性学習症",障害学生情報入力シート!$H251="発達障害の重複",障害学生情報入力シート!$H251="その他の発達障害")),1,0)+
IF(AND(障害学生情報入力シート!$G251="精神障害",OR(障害学生情報入力シート!$H251="統合失調症等",障害学生情報入力シート!$H251="気分障害",障害学生情報入力シート!$H251="神経症性障害等",障害学生情報入力シート!$H251="摂食障害・睡眠障害等",障害学生情報入力シート!$H251="精神障害の重複",障害学生情報入力シート!$H251="その他の精神障害")),1,0)+
IF(AND(障害学生情報入力シート!$G251="知的障害",ISBLANK(障害学生情報入力シート!$H251)),1,0)+
IF(AND(障害学生情報入力シート!$G251="重複障害",OR(障害学生情報入力シート!$H251="身体障害の重複",障害学生情報入力シート!$H251="発達障害と精神障害の重複")),1,0)+
IF(AND(障害学生情報入力シート!$G251="その他の障害",ISBLANK(障害学生情報入力シート!$H251)),1,0)
)</f>
        <v>0</v>
      </c>
    </row>
    <row r="252" spans="1:17" x14ac:dyDescent="0.4">
      <c r="A252" s="204">
        <v>224</v>
      </c>
      <c r="B252" s="6">
        <f>IF(AND(障害学生情報入力シート!$G252=$B$27,障害学生情報入力シート!$H252=$B$28,OR(障害学生情報入力シート!D252="入学者(新1年生)",障害学生情報入力シート!D252="在籍者")),1,0)</f>
        <v>0</v>
      </c>
      <c r="C252" s="6">
        <f t="shared" si="23"/>
        <v>0</v>
      </c>
      <c r="D252" s="6" t="str">
        <f t="shared" si="24"/>
        <v/>
      </c>
      <c r="E252" s="6">
        <f>IF(AND(障害学生情報入力シート!$G252=$E$27,ISBLANK(障害学生情報入力シート!$H252),OR(障害学生情報入力シート!D252="入学者(新1年生)",障害学生情報入力シート!D252="在籍者")),1,0)</f>
        <v>0</v>
      </c>
      <c r="F252" s="6">
        <f t="shared" si="25"/>
        <v>0</v>
      </c>
      <c r="G252" s="6" t="str">
        <f t="shared" si="26"/>
        <v/>
      </c>
      <c r="H252" s="7">
        <f>IF(障害学生情報入力シート!BD252="",0,IF(AND(障害学生情報入力シート!BC252=1,Q252=1,障害学生情報入力シート!D252&lt;&gt;"",障害学生情報入力シート!D252&lt;&gt;"在籍者"),1,0))</f>
        <v>0</v>
      </c>
      <c r="I252" s="7">
        <f t="shared" si="27"/>
        <v>0</v>
      </c>
      <c r="J252" s="7" t="str">
        <f t="shared" si="28"/>
        <v/>
      </c>
      <c r="K252" s="8">
        <f>IF(VALUE(障害学生情報入力シート!J252)=1,1,0)</f>
        <v>0</v>
      </c>
      <c r="L252" s="8">
        <f>IF(VALUE(障害学生情報入力シート!K252)=1,1,0)</f>
        <v>0</v>
      </c>
      <c r="M252" s="8">
        <f>SUM(障害学生情報入力シート!N252:Q252)+COUNTA(障害学生情報入力シート!R252)</f>
        <v>0</v>
      </c>
      <c r="N252" s="8">
        <f>SUM(障害学生情報入力シート!S252:V252)+COUNTA(障害学生情報入力シート!W252)</f>
        <v>0</v>
      </c>
      <c r="O252" s="8">
        <f>IF(SUM(障害学生情報入力シート!$X252:$BC252)&gt;0,1,0)</f>
        <v>0</v>
      </c>
      <c r="P252" s="8">
        <f>IF(障害学生情報入力シート!D252="入学者(新1年生)",1,0)</f>
        <v>0</v>
      </c>
      <c r="Q252" s="8">
        <f>IF(ISBLANK(障害学生情報入力シート!$G252),0,
IF(AND(障害学生情報入力シート!$G252="視覚障害",OR(障害学生情報入力シート!$H252="盲",障害学生情報入力シート!$H252="弱視",障害学生情報入力シート!$H252="その他の視覚障害")),1,0)+
IF(AND(障害学生情報入力シート!$G252="聴覚障害",OR(障害学生情報入力シート!$H252="聾",障害学生情報入力シート!$H252="難聴",障害学生情報入力シート!$H252="その他の聴覚障害")),1,0)+
IF(AND(障害学生情報入力シート!$G252="肢体不自由",OR(障害学生情報入力シート!$H252="上肢不自由",障害学生情報入力シート!$H252="下肢不自由",障害学生情報入力シート!$H252="上下肢不自由",障害学生情報入力シート!$H252="その他の肢体不自由")),1,0)+
IF(AND(障害学生情報入力シート!$G252="病弱",ISBLANK(障害学生情報入力シート!$H252)),1,0)+
IF(AND(障害学生情報入力シート!$G252="発達障害",OR(障害学生情報入力シート!$H252="自閉スペクトラム症",障害学生情報入力シート!$H252="注意欠如・多動症",障害学生情報入力シート!$H252="限局性学習症",障害学生情報入力シート!$H252="発達障害の重複",障害学生情報入力シート!$H252="その他の発達障害")),1,0)+
IF(AND(障害学生情報入力シート!$G252="精神障害",OR(障害学生情報入力シート!$H252="統合失調症等",障害学生情報入力シート!$H252="気分障害",障害学生情報入力シート!$H252="神経症性障害等",障害学生情報入力シート!$H252="摂食障害・睡眠障害等",障害学生情報入力シート!$H252="精神障害の重複",障害学生情報入力シート!$H252="その他の精神障害")),1,0)+
IF(AND(障害学生情報入力シート!$G252="知的障害",ISBLANK(障害学生情報入力シート!$H252)),1,0)+
IF(AND(障害学生情報入力シート!$G252="重複障害",OR(障害学生情報入力シート!$H252="身体障害の重複",障害学生情報入力シート!$H252="発達障害と精神障害の重複")),1,0)+
IF(AND(障害学生情報入力シート!$G252="その他の障害",ISBLANK(障害学生情報入力シート!$H252)),1,0)
)</f>
        <v>0</v>
      </c>
    </row>
    <row r="253" spans="1:17" x14ac:dyDescent="0.4">
      <c r="A253" s="204">
        <v>225</v>
      </c>
      <c r="B253" s="6">
        <f>IF(AND(障害学生情報入力シート!$G253=$B$27,障害学生情報入力シート!$H253=$B$28,OR(障害学生情報入力シート!D253="入学者(新1年生)",障害学生情報入力シート!D253="在籍者")),1,0)</f>
        <v>0</v>
      </c>
      <c r="C253" s="6">
        <f t="shared" si="23"/>
        <v>0</v>
      </c>
      <c r="D253" s="6" t="str">
        <f t="shared" si="24"/>
        <v/>
      </c>
      <c r="E253" s="6">
        <f>IF(AND(障害学生情報入力シート!$G253=$E$27,ISBLANK(障害学生情報入力シート!$H253),OR(障害学生情報入力シート!D253="入学者(新1年生)",障害学生情報入力シート!D253="在籍者")),1,0)</f>
        <v>0</v>
      </c>
      <c r="F253" s="6">
        <f t="shared" si="25"/>
        <v>0</v>
      </c>
      <c r="G253" s="6" t="str">
        <f t="shared" si="26"/>
        <v/>
      </c>
      <c r="H253" s="7">
        <f>IF(障害学生情報入力シート!BD253="",0,IF(AND(障害学生情報入力シート!BC253=1,Q253=1,障害学生情報入力シート!D253&lt;&gt;"",障害学生情報入力シート!D253&lt;&gt;"在籍者"),1,0))</f>
        <v>0</v>
      </c>
      <c r="I253" s="7">
        <f t="shared" si="27"/>
        <v>0</v>
      </c>
      <c r="J253" s="7" t="str">
        <f t="shared" si="28"/>
        <v/>
      </c>
      <c r="K253" s="8">
        <f>IF(VALUE(障害学生情報入力シート!J253)=1,1,0)</f>
        <v>0</v>
      </c>
      <c r="L253" s="8">
        <f>IF(VALUE(障害学生情報入力シート!K253)=1,1,0)</f>
        <v>0</v>
      </c>
      <c r="M253" s="8">
        <f>SUM(障害学生情報入力シート!N253:Q253)+COUNTA(障害学生情報入力シート!R253)</f>
        <v>0</v>
      </c>
      <c r="N253" s="8">
        <f>SUM(障害学生情報入力シート!S253:V253)+COUNTA(障害学生情報入力シート!W253)</f>
        <v>0</v>
      </c>
      <c r="O253" s="8">
        <f>IF(SUM(障害学生情報入力シート!$X253:$BC253)&gt;0,1,0)</f>
        <v>0</v>
      </c>
      <c r="P253" s="8">
        <f>IF(障害学生情報入力シート!D253="入学者(新1年生)",1,0)</f>
        <v>0</v>
      </c>
      <c r="Q253" s="8">
        <f>IF(ISBLANK(障害学生情報入力シート!$G253),0,
IF(AND(障害学生情報入力シート!$G253="視覚障害",OR(障害学生情報入力シート!$H253="盲",障害学生情報入力シート!$H253="弱視",障害学生情報入力シート!$H253="その他の視覚障害")),1,0)+
IF(AND(障害学生情報入力シート!$G253="聴覚障害",OR(障害学生情報入力シート!$H253="聾",障害学生情報入力シート!$H253="難聴",障害学生情報入力シート!$H253="その他の聴覚障害")),1,0)+
IF(AND(障害学生情報入力シート!$G253="肢体不自由",OR(障害学生情報入力シート!$H253="上肢不自由",障害学生情報入力シート!$H253="下肢不自由",障害学生情報入力シート!$H253="上下肢不自由",障害学生情報入力シート!$H253="その他の肢体不自由")),1,0)+
IF(AND(障害学生情報入力シート!$G253="病弱",ISBLANK(障害学生情報入力シート!$H253)),1,0)+
IF(AND(障害学生情報入力シート!$G253="発達障害",OR(障害学生情報入力シート!$H253="自閉スペクトラム症",障害学生情報入力シート!$H253="注意欠如・多動症",障害学生情報入力シート!$H253="限局性学習症",障害学生情報入力シート!$H253="発達障害の重複",障害学生情報入力シート!$H253="その他の発達障害")),1,0)+
IF(AND(障害学生情報入力シート!$G253="精神障害",OR(障害学生情報入力シート!$H253="統合失調症等",障害学生情報入力シート!$H253="気分障害",障害学生情報入力シート!$H253="神経症性障害等",障害学生情報入力シート!$H253="摂食障害・睡眠障害等",障害学生情報入力シート!$H253="精神障害の重複",障害学生情報入力シート!$H253="その他の精神障害")),1,0)+
IF(AND(障害学生情報入力シート!$G253="知的障害",ISBLANK(障害学生情報入力シート!$H253)),1,0)+
IF(AND(障害学生情報入力シート!$G253="重複障害",OR(障害学生情報入力シート!$H253="身体障害の重複",障害学生情報入力シート!$H253="発達障害と精神障害の重複")),1,0)+
IF(AND(障害学生情報入力シート!$G253="その他の障害",ISBLANK(障害学生情報入力シート!$H253)),1,0)
)</f>
        <v>0</v>
      </c>
    </row>
    <row r="254" spans="1:17" x14ac:dyDescent="0.4">
      <c r="A254" s="204">
        <v>226</v>
      </c>
      <c r="B254" s="6">
        <f>IF(AND(障害学生情報入力シート!$G254=$B$27,障害学生情報入力シート!$H254=$B$28,OR(障害学生情報入力シート!D254="入学者(新1年生)",障害学生情報入力シート!D254="在籍者")),1,0)</f>
        <v>0</v>
      </c>
      <c r="C254" s="6">
        <f t="shared" si="23"/>
        <v>0</v>
      </c>
      <c r="D254" s="6" t="str">
        <f t="shared" si="24"/>
        <v/>
      </c>
      <c r="E254" s="6">
        <f>IF(AND(障害学生情報入力シート!$G254=$E$27,ISBLANK(障害学生情報入力シート!$H254),OR(障害学生情報入力シート!D254="入学者(新1年生)",障害学生情報入力シート!D254="在籍者")),1,0)</f>
        <v>0</v>
      </c>
      <c r="F254" s="6">
        <f t="shared" si="25"/>
        <v>0</v>
      </c>
      <c r="G254" s="6" t="str">
        <f t="shared" si="26"/>
        <v/>
      </c>
      <c r="H254" s="7">
        <f>IF(障害学生情報入力シート!BD254="",0,IF(AND(障害学生情報入力シート!BC254=1,Q254=1,障害学生情報入力シート!D254&lt;&gt;"",障害学生情報入力シート!D254&lt;&gt;"在籍者"),1,0))</f>
        <v>0</v>
      </c>
      <c r="I254" s="7">
        <f t="shared" si="27"/>
        <v>0</v>
      </c>
      <c r="J254" s="7" t="str">
        <f t="shared" si="28"/>
        <v/>
      </c>
      <c r="K254" s="8">
        <f>IF(VALUE(障害学生情報入力シート!J254)=1,1,0)</f>
        <v>0</v>
      </c>
      <c r="L254" s="8">
        <f>IF(VALUE(障害学生情報入力シート!K254)=1,1,0)</f>
        <v>0</v>
      </c>
      <c r="M254" s="8">
        <f>SUM(障害学生情報入力シート!N254:Q254)+COUNTA(障害学生情報入力シート!R254)</f>
        <v>0</v>
      </c>
      <c r="N254" s="8">
        <f>SUM(障害学生情報入力シート!S254:V254)+COUNTA(障害学生情報入力シート!W254)</f>
        <v>0</v>
      </c>
      <c r="O254" s="8">
        <f>IF(SUM(障害学生情報入力シート!$X254:$BC254)&gt;0,1,0)</f>
        <v>0</v>
      </c>
      <c r="P254" s="8">
        <f>IF(障害学生情報入力シート!D254="入学者(新1年生)",1,0)</f>
        <v>0</v>
      </c>
      <c r="Q254" s="8">
        <f>IF(ISBLANK(障害学生情報入力シート!$G254),0,
IF(AND(障害学生情報入力シート!$G254="視覚障害",OR(障害学生情報入力シート!$H254="盲",障害学生情報入力シート!$H254="弱視",障害学生情報入力シート!$H254="その他の視覚障害")),1,0)+
IF(AND(障害学生情報入力シート!$G254="聴覚障害",OR(障害学生情報入力シート!$H254="聾",障害学生情報入力シート!$H254="難聴",障害学生情報入力シート!$H254="その他の聴覚障害")),1,0)+
IF(AND(障害学生情報入力シート!$G254="肢体不自由",OR(障害学生情報入力シート!$H254="上肢不自由",障害学生情報入力シート!$H254="下肢不自由",障害学生情報入力シート!$H254="上下肢不自由",障害学生情報入力シート!$H254="その他の肢体不自由")),1,0)+
IF(AND(障害学生情報入力シート!$G254="病弱",ISBLANK(障害学生情報入力シート!$H254)),1,0)+
IF(AND(障害学生情報入力シート!$G254="発達障害",OR(障害学生情報入力シート!$H254="自閉スペクトラム症",障害学生情報入力シート!$H254="注意欠如・多動症",障害学生情報入力シート!$H254="限局性学習症",障害学生情報入力シート!$H254="発達障害の重複",障害学生情報入力シート!$H254="その他の発達障害")),1,0)+
IF(AND(障害学生情報入力シート!$G254="精神障害",OR(障害学生情報入力シート!$H254="統合失調症等",障害学生情報入力シート!$H254="気分障害",障害学生情報入力シート!$H254="神経症性障害等",障害学生情報入力シート!$H254="摂食障害・睡眠障害等",障害学生情報入力シート!$H254="精神障害の重複",障害学生情報入力シート!$H254="その他の精神障害")),1,0)+
IF(AND(障害学生情報入力シート!$G254="知的障害",ISBLANK(障害学生情報入力シート!$H254)),1,0)+
IF(AND(障害学生情報入力シート!$G254="重複障害",OR(障害学生情報入力シート!$H254="身体障害の重複",障害学生情報入力シート!$H254="発達障害と精神障害の重複")),1,0)+
IF(AND(障害学生情報入力シート!$G254="その他の障害",ISBLANK(障害学生情報入力シート!$H254)),1,0)
)</f>
        <v>0</v>
      </c>
    </row>
    <row r="255" spans="1:17" x14ac:dyDescent="0.4">
      <c r="A255" s="204">
        <v>227</v>
      </c>
      <c r="B255" s="6">
        <f>IF(AND(障害学生情報入力シート!$G255=$B$27,障害学生情報入力シート!$H255=$B$28,OR(障害学生情報入力シート!D255="入学者(新1年生)",障害学生情報入力シート!D255="在籍者")),1,0)</f>
        <v>0</v>
      </c>
      <c r="C255" s="6">
        <f t="shared" si="23"/>
        <v>0</v>
      </c>
      <c r="D255" s="6" t="str">
        <f t="shared" si="24"/>
        <v/>
      </c>
      <c r="E255" s="6">
        <f>IF(AND(障害学生情報入力シート!$G255=$E$27,ISBLANK(障害学生情報入力シート!$H255),OR(障害学生情報入力シート!D255="入学者(新1年生)",障害学生情報入力シート!D255="在籍者")),1,0)</f>
        <v>0</v>
      </c>
      <c r="F255" s="6">
        <f t="shared" si="25"/>
        <v>0</v>
      </c>
      <c r="G255" s="6" t="str">
        <f t="shared" si="26"/>
        <v/>
      </c>
      <c r="H255" s="7">
        <f>IF(障害学生情報入力シート!BD255="",0,IF(AND(障害学生情報入力シート!BC255=1,Q255=1,障害学生情報入力シート!D255&lt;&gt;"",障害学生情報入力シート!D255&lt;&gt;"在籍者"),1,0))</f>
        <v>0</v>
      </c>
      <c r="I255" s="7">
        <f t="shared" si="27"/>
        <v>0</v>
      </c>
      <c r="J255" s="7" t="str">
        <f t="shared" si="28"/>
        <v/>
      </c>
      <c r="K255" s="8">
        <f>IF(VALUE(障害学生情報入力シート!J255)=1,1,0)</f>
        <v>0</v>
      </c>
      <c r="L255" s="8">
        <f>IF(VALUE(障害学生情報入力シート!K255)=1,1,0)</f>
        <v>0</v>
      </c>
      <c r="M255" s="8">
        <f>SUM(障害学生情報入力シート!N255:Q255)+COUNTA(障害学生情報入力シート!R255)</f>
        <v>0</v>
      </c>
      <c r="N255" s="8">
        <f>SUM(障害学生情報入力シート!S255:V255)+COUNTA(障害学生情報入力シート!W255)</f>
        <v>0</v>
      </c>
      <c r="O255" s="8">
        <f>IF(SUM(障害学生情報入力シート!$X255:$BC255)&gt;0,1,0)</f>
        <v>0</v>
      </c>
      <c r="P255" s="8">
        <f>IF(障害学生情報入力シート!D255="入学者(新1年生)",1,0)</f>
        <v>0</v>
      </c>
      <c r="Q255" s="8">
        <f>IF(ISBLANK(障害学生情報入力シート!$G255),0,
IF(AND(障害学生情報入力シート!$G255="視覚障害",OR(障害学生情報入力シート!$H255="盲",障害学生情報入力シート!$H255="弱視",障害学生情報入力シート!$H255="その他の視覚障害")),1,0)+
IF(AND(障害学生情報入力シート!$G255="聴覚障害",OR(障害学生情報入力シート!$H255="聾",障害学生情報入力シート!$H255="難聴",障害学生情報入力シート!$H255="その他の聴覚障害")),1,0)+
IF(AND(障害学生情報入力シート!$G255="肢体不自由",OR(障害学生情報入力シート!$H255="上肢不自由",障害学生情報入力シート!$H255="下肢不自由",障害学生情報入力シート!$H255="上下肢不自由",障害学生情報入力シート!$H255="その他の肢体不自由")),1,0)+
IF(AND(障害学生情報入力シート!$G255="病弱",ISBLANK(障害学生情報入力シート!$H255)),1,0)+
IF(AND(障害学生情報入力シート!$G255="発達障害",OR(障害学生情報入力シート!$H255="自閉スペクトラム症",障害学生情報入力シート!$H255="注意欠如・多動症",障害学生情報入力シート!$H255="限局性学習症",障害学生情報入力シート!$H255="発達障害の重複",障害学生情報入力シート!$H255="その他の発達障害")),1,0)+
IF(AND(障害学生情報入力シート!$G255="精神障害",OR(障害学生情報入力シート!$H255="統合失調症等",障害学生情報入力シート!$H255="気分障害",障害学生情報入力シート!$H255="神経症性障害等",障害学生情報入力シート!$H255="摂食障害・睡眠障害等",障害学生情報入力シート!$H255="精神障害の重複",障害学生情報入力シート!$H255="その他の精神障害")),1,0)+
IF(AND(障害学生情報入力シート!$G255="知的障害",ISBLANK(障害学生情報入力シート!$H255)),1,0)+
IF(AND(障害学生情報入力シート!$G255="重複障害",OR(障害学生情報入力シート!$H255="身体障害の重複",障害学生情報入力シート!$H255="発達障害と精神障害の重複")),1,0)+
IF(AND(障害学生情報入力シート!$G255="その他の障害",ISBLANK(障害学生情報入力シート!$H255)),1,0)
)</f>
        <v>0</v>
      </c>
    </row>
    <row r="256" spans="1:17" x14ac:dyDescent="0.4">
      <c r="A256" s="204">
        <v>228</v>
      </c>
      <c r="B256" s="6">
        <f>IF(AND(障害学生情報入力シート!$G256=$B$27,障害学生情報入力シート!$H256=$B$28,OR(障害学生情報入力シート!D256="入学者(新1年生)",障害学生情報入力シート!D256="在籍者")),1,0)</f>
        <v>0</v>
      </c>
      <c r="C256" s="6">
        <f t="shared" si="23"/>
        <v>0</v>
      </c>
      <c r="D256" s="6" t="str">
        <f t="shared" si="24"/>
        <v/>
      </c>
      <c r="E256" s="6">
        <f>IF(AND(障害学生情報入力シート!$G256=$E$27,ISBLANK(障害学生情報入力シート!$H256),OR(障害学生情報入力シート!D256="入学者(新1年生)",障害学生情報入力シート!D256="在籍者")),1,0)</f>
        <v>0</v>
      </c>
      <c r="F256" s="6">
        <f t="shared" si="25"/>
        <v>0</v>
      </c>
      <c r="G256" s="6" t="str">
        <f t="shared" si="26"/>
        <v/>
      </c>
      <c r="H256" s="7">
        <f>IF(障害学生情報入力シート!BD256="",0,IF(AND(障害学生情報入力シート!BC256=1,Q256=1,障害学生情報入力シート!D256&lt;&gt;"",障害学生情報入力シート!D256&lt;&gt;"在籍者"),1,0))</f>
        <v>0</v>
      </c>
      <c r="I256" s="7">
        <f t="shared" si="27"/>
        <v>0</v>
      </c>
      <c r="J256" s="7" t="str">
        <f t="shared" si="28"/>
        <v/>
      </c>
      <c r="K256" s="8">
        <f>IF(VALUE(障害学生情報入力シート!J256)=1,1,0)</f>
        <v>0</v>
      </c>
      <c r="L256" s="8">
        <f>IF(VALUE(障害学生情報入力シート!K256)=1,1,0)</f>
        <v>0</v>
      </c>
      <c r="M256" s="8">
        <f>SUM(障害学生情報入力シート!N256:Q256)+COUNTA(障害学生情報入力シート!R256)</f>
        <v>0</v>
      </c>
      <c r="N256" s="8">
        <f>SUM(障害学生情報入力シート!S256:V256)+COUNTA(障害学生情報入力シート!W256)</f>
        <v>0</v>
      </c>
      <c r="O256" s="8">
        <f>IF(SUM(障害学生情報入力シート!$X256:$BC256)&gt;0,1,0)</f>
        <v>0</v>
      </c>
      <c r="P256" s="8">
        <f>IF(障害学生情報入力シート!D256="入学者(新1年生)",1,0)</f>
        <v>0</v>
      </c>
      <c r="Q256" s="8">
        <f>IF(ISBLANK(障害学生情報入力シート!$G256),0,
IF(AND(障害学生情報入力シート!$G256="視覚障害",OR(障害学生情報入力シート!$H256="盲",障害学生情報入力シート!$H256="弱視",障害学生情報入力シート!$H256="その他の視覚障害")),1,0)+
IF(AND(障害学生情報入力シート!$G256="聴覚障害",OR(障害学生情報入力シート!$H256="聾",障害学生情報入力シート!$H256="難聴",障害学生情報入力シート!$H256="その他の聴覚障害")),1,0)+
IF(AND(障害学生情報入力シート!$G256="肢体不自由",OR(障害学生情報入力シート!$H256="上肢不自由",障害学生情報入力シート!$H256="下肢不自由",障害学生情報入力シート!$H256="上下肢不自由",障害学生情報入力シート!$H256="その他の肢体不自由")),1,0)+
IF(AND(障害学生情報入力シート!$G256="病弱",ISBLANK(障害学生情報入力シート!$H256)),1,0)+
IF(AND(障害学生情報入力シート!$G256="発達障害",OR(障害学生情報入力シート!$H256="自閉スペクトラム症",障害学生情報入力シート!$H256="注意欠如・多動症",障害学生情報入力シート!$H256="限局性学習症",障害学生情報入力シート!$H256="発達障害の重複",障害学生情報入力シート!$H256="その他の発達障害")),1,0)+
IF(AND(障害学生情報入力シート!$G256="精神障害",OR(障害学生情報入力シート!$H256="統合失調症等",障害学生情報入力シート!$H256="気分障害",障害学生情報入力シート!$H256="神経症性障害等",障害学生情報入力シート!$H256="摂食障害・睡眠障害等",障害学生情報入力シート!$H256="精神障害の重複",障害学生情報入力シート!$H256="その他の精神障害")),1,0)+
IF(AND(障害学生情報入力シート!$G256="知的障害",ISBLANK(障害学生情報入力シート!$H256)),1,0)+
IF(AND(障害学生情報入力シート!$G256="重複障害",OR(障害学生情報入力シート!$H256="身体障害の重複",障害学生情報入力シート!$H256="発達障害と精神障害の重複")),1,0)+
IF(AND(障害学生情報入力シート!$G256="その他の障害",ISBLANK(障害学生情報入力シート!$H256)),1,0)
)</f>
        <v>0</v>
      </c>
    </row>
    <row r="257" spans="1:17" x14ac:dyDescent="0.4">
      <c r="A257" s="204">
        <v>229</v>
      </c>
      <c r="B257" s="6">
        <f>IF(AND(障害学生情報入力シート!$G257=$B$27,障害学生情報入力シート!$H257=$B$28,OR(障害学生情報入力シート!D257="入学者(新1年生)",障害学生情報入力シート!D257="在籍者")),1,0)</f>
        <v>0</v>
      </c>
      <c r="C257" s="6">
        <f t="shared" si="23"/>
        <v>0</v>
      </c>
      <c r="D257" s="6" t="str">
        <f t="shared" si="24"/>
        <v/>
      </c>
      <c r="E257" s="6">
        <f>IF(AND(障害学生情報入力シート!$G257=$E$27,ISBLANK(障害学生情報入力シート!$H257),OR(障害学生情報入力シート!D257="入学者(新1年生)",障害学生情報入力シート!D257="在籍者")),1,0)</f>
        <v>0</v>
      </c>
      <c r="F257" s="6">
        <f t="shared" si="25"/>
        <v>0</v>
      </c>
      <c r="G257" s="6" t="str">
        <f t="shared" si="26"/>
        <v/>
      </c>
      <c r="H257" s="7">
        <f>IF(障害学生情報入力シート!BD257="",0,IF(AND(障害学生情報入力シート!BC257=1,Q257=1,障害学生情報入力シート!D257&lt;&gt;"",障害学生情報入力シート!D257&lt;&gt;"在籍者"),1,0))</f>
        <v>0</v>
      </c>
      <c r="I257" s="7">
        <f t="shared" si="27"/>
        <v>0</v>
      </c>
      <c r="J257" s="7" t="str">
        <f t="shared" si="28"/>
        <v/>
      </c>
      <c r="K257" s="8">
        <f>IF(VALUE(障害学生情報入力シート!J257)=1,1,0)</f>
        <v>0</v>
      </c>
      <c r="L257" s="8">
        <f>IF(VALUE(障害学生情報入力シート!K257)=1,1,0)</f>
        <v>0</v>
      </c>
      <c r="M257" s="8">
        <f>SUM(障害学生情報入力シート!N257:Q257)+COUNTA(障害学生情報入力シート!R257)</f>
        <v>0</v>
      </c>
      <c r="N257" s="8">
        <f>SUM(障害学生情報入力シート!S257:V257)+COUNTA(障害学生情報入力シート!W257)</f>
        <v>0</v>
      </c>
      <c r="O257" s="8">
        <f>IF(SUM(障害学生情報入力シート!$X257:$BC257)&gt;0,1,0)</f>
        <v>0</v>
      </c>
      <c r="P257" s="8">
        <f>IF(障害学生情報入力シート!D257="入学者(新1年生)",1,0)</f>
        <v>0</v>
      </c>
      <c r="Q257" s="8">
        <f>IF(ISBLANK(障害学生情報入力シート!$G257),0,
IF(AND(障害学生情報入力シート!$G257="視覚障害",OR(障害学生情報入力シート!$H257="盲",障害学生情報入力シート!$H257="弱視",障害学生情報入力シート!$H257="その他の視覚障害")),1,0)+
IF(AND(障害学生情報入力シート!$G257="聴覚障害",OR(障害学生情報入力シート!$H257="聾",障害学生情報入力シート!$H257="難聴",障害学生情報入力シート!$H257="その他の聴覚障害")),1,0)+
IF(AND(障害学生情報入力シート!$G257="肢体不自由",OR(障害学生情報入力シート!$H257="上肢不自由",障害学生情報入力シート!$H257="下肢不自由",障害学生情報入力シート!$H257="上下肢不自由",障害学生情報入力シート!$H257="その他の肢体不自由")),1,0)+
IF(AND(障害学生情報入力シート!$G257="病弱",ISBLANK(障害学生情報入力シート!$H257)),1,0)+
IF(AND(障害学生情報入力シート!$G257="発達障害",OR(障害学生情報入力シート!$H257="自閉スペクトラム症",障害学生情報入力シート!$H257="注意欠如・多動症",障害学生情報入力シート!$H257="限局性学習症",障害学生情報入力シート!$H257="発達障害の重複",障害学生情報入力シート!$H257="その他の発達障害")),1,0)+
IF(AND(障害学生情報入力シート!$G257="精神障害",OR(障害学生情報入力シート!$H257="統合失調症等",障害学生情報入力シート!$H257="気分障害",障害学生情報入力シート!$H257="神経症性障害等",障害学生情報入力シート!$H257="摂食障害・睡眠障害等",障害学生情報入力シート!$H257="精神障害の重複",障害学生情報入力シート!$H257="その他の精神障害")),1,0)+
IF(AND(障害学生情報入力シート!$G257="知的障害",ISBLANK(障害学生情報入力シート!$H257)),1,0)+
IF(AND(障害学生情報入力シート!$G257="重複障害",OR(障害学生情報入力シート!$H257="身体障害の重複",障害学生情報入力シート!$H257="発達障害と精神障害の重複")),1,0)+
IF(AND(障害学生情報入力シート!$G257="その他の障害",ISBLANK(障害学生情報入力シート!$H257)),1,0)
)</f>
        <v>0</v>
      </c>
    </row>
    <row r="258" spans="1:17" x14ac:dyDescent="0.4">
      <c r="A258" s="204">
        <v>230</v>
      </c>
      <c r="B258" s="6">
        <f>IF(AND(障害学生情報入力シート!$G258=$B$27,障害学生情報入力シート!$H258=$B$28,OR(障害学生情報入力シート!D258="入学者(新1年生)",障害学生情報入力シート!D258="在籍者")),1,0)</f>
        <v>0</v>
      </c>
      <c r="C258" s="6">
        <f t="shared" si="23"/>
        <v>0</v>
      </c>
      <c r="D258" s="6" t="str">
        <f t="shared" si="24"/>
        <v/>
      </c>
      <c r="E258" s="6">
        <f>IF(AND(障害学生情報入力シート!$G258=$E$27,ISBLANK(障害学生情報入力シート!$H258),OR(障害学生情報入力シート!D258="入学者(新1年生)",障害学生情報入力シート!D258="在籍者")),1,0)</f>
        <v>0</v>
      </c>
      <c r="F258" s="6">
        <f t="shared" si="25"/>
        <v>0</v>
      </c>
      <c r="G258" s="6" t="str">
        <f t="shared" si="26"/>
        <v/>
      </c>
      <c r="H258" s="7">
        <f>IF(障害学生情報入力シート!BD258="",0,IF(AND(障害学生情報入力シート!BC258=1,Q258=1,障害学生情報入力シート!D258&lt;&gt;"",障害学生情報入力シート!D258&lt;&gt;"在籍者"),1,0))</f>
        <v>0</v>
      </c>
      <c r="I258" s="7">
        <f t="shared" si="27"/>
        <v>0</v>
      </c>
      <c r="J258" s="7" t="str">
        <f t="shared" si="28"/>
        <v/>
      </c>
      <c r="K258" s="8">
        <f>IF(VALUE(障害学生情報入力シート!J258)=1,1,0)</f>
        <v>0</v>
      </c>
      <c r="L258" s="8">
        <f>IF(VALUE(障害学生情報入力シート!K258)=1,1,0)</f>
        <v>0</v>
      </c>
      <c r="M258" s="8">
        <f>SUM(障害学生情報入力シート!N258:Q258)+COUNTA(障害学生情報入力シート!R258)</f>
        <v>0</v>
      </c>
      <c r="N258" s="8">
        <f>SUM(障害学生情報入力シート!S258:V258)+COUNTA(障害学生情報入力シート!W258)</f>
        <v>0</v>
      </c>
      <c r="O258" s="8">
        <f>IF(SUM(障害学生情報入力シート!$X258:$BC258)&gt;0,1,0)</f>
        <v>0</v>
      </c>
      <c r="P258" s="8">
        <f>IF(障害学生情報入力シート!D258="入学者(新1年生)",1,0)</f>
        <v>0</v>
      </c>
      <c r="Q258" s="8">
        <f>IF(ISBLANK(障害学生情報入力シート!$G258),0,
IF(AND(障害学生情報入力シート!$G258="視覚障害",OR(障害学生情報入力シート!$H258="盲",障害学生情報入力シート!$H258="弱視",障害学生情報入力シート!$H258="その他の視覚障害")),1,0)+
IF(AND(障害学生情報入力シート!$G258="聴覚障害",OR(障害学生情報入力シート!$H258="聾",障害学生情報入力シート!$H258="難聴",障害学生情報入力シート!$H258="その他の聴覚障害")),1,0)+
IF(AND(障害学生情報入力シート!$G258="肢体不自由",OR(障害学生情報入力シート!$H258="上肢不自由",障害学生情報入力シート!$H258="下肢不自由",障害学生情報入力シート!$H258="上下肢不自由",障害学生情報入力シート!$H258="その他の肢体不自由")),1,0)+
IF(AND(障害学生情報入力シート!$G258="病弱",ISBLANK(障害学生情報入力シート!$H258)),1,0)+
IF(AND(障害学生情報入力シート!$G258="発達障害",OR(障害学生情報入力シート!$H258="自閉スペクトラム症",障害学生情報入力シート!$H258="注意欠如・多動症",障害学生情報入力シート!$H258="限局性学習症",障害学生情報入力シート!$H258="発達障害の重複",障害学生情報入力シート!$H258="その他の発達障害")),1,0)+
IF(AND(障害学生情報入力シート!$G258="精神障害",OR(障害学生情報入力シート!$H258="統合失調症等",障害学生情報入力シート!$H258="気分障害",障害学生情報入力シート!$H258="神経症性障害等",障害学生情報入力シート!$H258="摂食障害・睡眠障害等",障害学生情報入力シート!$H258="精神障害の重複",障害学生情報入力シート!$H258="その他の精神障害")),1,0)+
IF(AND(障害学生情報入力シート!$G258="知的障害",ISBLANK(障害学生情報入力シート!$H258)),1,0)+
IF(AND(障害学生情報入力シート!$G258="重複障害",OR(障害学生情報入力シート!$H258="身体障害の重複",障害学生情報入力シート!$H258="発達障害と精神障害の重複")),1,0)+
IF(AND(障害学生情報入力シート!$G258="その他の障害",ISBLANK(障害学生情報入力シート!$H258)),1,0)
)</f>
        <v>0</v>
      </c>
    </row>
    <row r="259" spans="1:17" x14ac:dyDescent="0.4">
      <c r="A259" s="204">
        <v>231</v>
      </c>
      <c r="B259" s="6">
        <f>IF(AND(障害学生情報入力シート!$G259=$B$27,障害学生情報入力シート!$H259=$B$28,OR(障害学生情報入力シート!D259="入学者(新1年生)",障害学生情報入力シート!D259="在籍者")),1,0)</f>
        <v>0</v>
      </c>
      <c r="C259" s="6">
        <f t="shared" si="23"/>
        <v>0</v>
      </c>
      <c r="D259" s="6" t="str">
        <f t="shared" si="24"/>
        <v/>
      </c>
      <c r="E259" s="6">
        <f>IF(AND(障害学生情報入力シート!$G259=$E$27,ISBLANK(障害学生情報入力シート!$H259),OR(障害学生情報入力シート!D259="入学者(新1年生)",障害学生情報入力シート!D259="在籍者")),1,0)</f>
        <v>0</v>
      </c>
      <c r="F259" s="6">
        <f t="shared" si="25"/>
        <v>0</v>
      </c>
      <c r="G259" s="6" t="str">
        <f t="shared" si="26"/>
        <v/>
      </c>
      <c r="H259" s="7">
        <f>IF(障害学生情報入力シート!BD259="",0,IF(AND(障害学生情報入力シート!BC259=1,Q259=1,障害学生情報入力シート!D259&lt;&gt;"",障害学生情報入力シート!D259&lt;&gt;"在籍者"),1,0))</f>
        <v>0</v>
      </c>
      <c r="I259" s="7">
        <f t="shared" si="27"/>
        <v>0</v>
      </c>
      <c r="J259" s="7" t="str">
        <f t="shared" si="28"/>
        <v/>
      </c>
      <c r="K259" s="8">
        <f>IF(VALUE(障害学生情報入力シート!J259)=1,1,0)</f>
        <v>0</v>
      </c>
      <c r="L259" s="8">
        <f>IF(VALUE(障害学生情報入力シート!K259)=1,1,0)</f>
        <v>0</v>
      </c>
      <c r="M259" s="8">
        <f>SUM(障害学生情報入力シート!N259:Q259)+COUNTA(障害学生情報入力シート!R259)</f>
        <v>0</v>
      </c>
      <c r="N259" s="8">
        <f>SUM(障害学生情報入力シート!S259:V259)+COUNTA(障害学生情報入力シート!W259)</f>
        <v>0</v>
      </c>
      <c r="O259" s="8">
        <f>IF(SUM(障害学生情報入力シート!$X259:$BC259)&gt;0,1,0)</f>
        <v>0</v>
      </c>
      <c r="P259" s="8">
        <f>IF(障害学生情報入力シート!D259="入学者(新1年生)",1,0)</f>
        <v>0</v>
      </c>
      <c r="Q259" s="8">
        <f>IF(ISBLANK(障害学生情報入力シート!$G259),0,
IF(AND(障害学生情報入力シート!$G259="視覚障害",OR(障害学生情報入力シート!$H259="盲",障害学生情報入力シート!$H259="弱視",障害学生情報入力シート!$H259="その他の視覚障害")),1,0)+
IF(AND(障害学生情報入力シート!$G259="聴覚障害",OR(障害学生情報入力シート!$H259="聾",障害学生情報入力シート!$H259="難聴",障害学生情報入力シート!$H259="その他の聴覚障害")),1,0)+
IF(AND(障害学生情報入力シート!$G259="肢体不自由",OR(障害学生情報入力シート!$H259="上肢不自由",障害学生情報入力シート!$H259="下肢不自由",障害学生情報入力シート!$H259="上下肢不自由",障害学生情報入力シート!$H259="その他の肢体不自由")),1,0)+
IF(AND(障害学生情報入力シート!$G259="病弱",ISBLANK(障害学生情報入力シート!$H259)),1,0)+
IF(AND(障害学生情報入力シート!$G259="発達障害",OR(障害学生情報入力シート!$H259="自閉スペクトラム症",障害学生情報入力シート!$H259="注意欠如・多動症",障害学生情報入力シート!$H259="限局性学習症",障害学生情報入力シート!$H259="発達障害の重複",障害学生情報入力シート!$H259="その他の発達障害")),1,0)+
IF(AND(障害学生情報入力シート!$G259="精神障害",OR(障害学生情報入力シート!$H259="統合失調症等",障害学生情報入力シート!$H259="気分障害",障害学生情報入力シート!$H259="神経症性障害等",障害学生情報入力シート!$H259="摂食障害・睡眠障害等",障害学生情報入力シート!$H259="精神障害の重複",障害学生情報入力シート!$H259="その他の精神障害")),1,0)+
IF(AND(障害学生情報入力シート!$G259="知的障害",ISBLANK(障害学生情報入力シート!$H259)),1,0)+
IF(AND(障害学生情報入力シート!$G259="重複障害",OR(障害学生情報入力シート!$H259="身体障害の重複",障害学生情報入力シート!$H259="発達障害と精神障害の重複")),1,0)+
IF(AND(障害学生情報入力シート!$G259="その他の障害",ISBLANK(障害学生情報入力シート!$H259)),1,0)
)</f>
        <v>0</v>
      </c>
    </row>
    <row r="260" spans="1:17" x14ac:dyDescent="0.4">
      <c r="A260" s="204">
        <v>232</v>
      </c>
      <c r="B260" s="6">
        <f>IF(AND(障害学生情報入力シート!$G260=$B$27,障害学生情報入力シート!$H260=$B$28,OR(障害学生情報入力シート!D260="入学者(新1年生)",障害学生情報入力シート!D260="在籍者")),1,0)</f>
        <v>0</v>
      </c>
      <c r="C260" s="6">
        <f t="shared" si="23"/>
        <v>0</v>
      </c>
      <c r="D260" s="6" t="str">
        <f t="shared" si="24"/>
        <v/>
      </c>
      <c r="E260" s="6">
        <f>IF(AND(障害学生情報入力シート!$G260=$E$27,ISBLANK(障害学生情報入力シート!$H260),OR(障害学生情報入力シート!D260="入学者(新1年生)",障害学生情報入力シート!D260="在籍者")),1,0)</f>
        <v>0</v>
      </c>
      <c r="F260" s="6">
        <f t="shared" si="25"/>
        <v>0</v>
      </c>
      <c r="G260" s="6" t="str">
        <f t="shared" si="26"/>
        <v/>
      </c>
      <c r="H260" s="7">
        <f>IF(障害学生情報入力シート!BD260="",0,IF(AND(障害学生情報入力シート!BC260=1,Q260=1,障害学生情報入力シート!D260&lt;&gt;"",障害学生情報入力シート!D260&lt;&gt;"在籍者"),1,0))</f>
        <v>0</v>
      </c>
      <c r="I260" s="7">
        <f t="shared" si="27"/>
        <v>0</v>
      </c>
      <c r="J260" s="7" t="str">
        <f t="shared" si="28"/>
        <v/>
      </c>
      <c r="K260" s="8">
        <f>IF(VALUE(障害学生情報入力シート!J260)=1,1,0)</f>
        <v>0</v>
      </c>
      <c r="L260" s="8">
        <f>IF(VALUE(障害学生情報入力シート!K260)=1,1,0)</f>
        <v>0</v>
      </c>
      <c r="M260" s="8">
        <f>SUM(障害学生情報入力シート!N260:Q260)+COUNTA(障害学生情報入力シート!R260)</f>
        <v>0</v>
      </c>
      <c r="N260" s="8">
        <f>SUM(障害学生情報入力シート!S260:V260)+COUNTA(障害学生情報入力シート!W260)</f>
        <v>0</v>
      </c>
      <c r="O260" s="8">
        <f>IF(SUM(障害学生情報入力シート!$X260:$BC260)&gt;0,1,0)</f>
        <v>0</v>
      </c>
      <c r="P260" s="8">
        <f>IF(障害学生情報入力シート!D260="入学者(新1年生)",1,0)</f>
        <v>0</v>
      </c>
      <c r="Q260" s="8">
        <f>IF(ISBLANK(障害学生情報入力シート!$G260),0,
IF(AND(障害学生情報入力シート!$G260="視覚障害",OR(障害学生情報入力シート!$H260="盲",障害学生情報入力シート!$H260="弱視",障害学生情報入力シート!$H260="その他の視覚障害")),1,0)+
IF(AND(障害学生情報入力シート!$G260="聴覚障害",OR(障害学生情報入力シート!$H260="聾",障害学生情報入力シート!$H260="難聴",障害学生情報入力シート!$H260="その他の聴覚障害")),1,0)+
IF(AND(障害学生情報入力シート!$G260="肢体不自由",OR(障害学生情報入力シート!$H260="上肢不自由",障害学生情報入力シート!$H260="下肢不自由",障害学生情報入力シート!$H260="上下肢不自由",障害学生情報入力シート!$H260="その他の肢体不自由")),1,0)+
IF(AND(障害学生情報入力シート!$G260="病弱",ISBLANK(障害学生情報入力シート!$H260)),1,0)+
IF(AND(障害学生情報入力シート!$G260="発達障害",OR(障害学生情報入力シート!$H260="自閉スペクトラム症",障害学生情報入力シート!$H260="注意欠如・多動症",障害学生情報入力シート!$H260="限局性学習症",障害学生情報入力シート!$H260="発達障害の重複",障害学生情報入力シート!$H260="その他の発達障害")),1,0)+
IF(AND(障害学生情報入力シート!$G260="精神障害",OR(障害学生情報入力シート!$H260="統合失調症等",障害学生情報入力シート!$H260="気分障害",障害学生情報入力シート!$H260="神経症性障害等",障害学生情報入力シート!$H260="摂食障害・睡眠障害等",障害学生情報入力シート!$H260="精神障害の重複",障害学生情報入力シート!$H260="その他の精神障害")),1,0)+
IF(AND(障害学生情報入力シート!$G260="知的障害",ISBLANK(障害学生情報入力シート!$H260)),1,0)+
IF(AND(障害学生情報入力シート!$G260="重複障害",OR(障害学生情報入力シート!$H260="身体障害の重複",障害学生情報入力シート!$H260="発達障害と精神障害の重複")),1,0)+
IF(AND(障害学生情報入力シート!$G260="その他の障害",ISBLANK(障害学生情報入力シート!$H260)),1,0)
)</f>
        <v>0</v>
      </c>
    </row>
    <row r="261" spans="1:17" x14ac:dyDescent="0.4">
      <c r="A261" s="204">
        <v>233</v>
      </c>
      <c r="B261" s="6">
        <f>IF(AND(障害学生情報入力シート!$G261=$B$27,障害学生情報入力シート!$H261=$B$28,OR(障害学生情報入力シート!D261="入学者(新1年生)",障害学生情報入力シート!D261="在籍者")),1,0)</f>
        <v>0</v>
      </c>
      <c r="C261" s="6">
        <f t="shared" si="23"/>
        <v>0</v>
      </c>
      <c r="D261" s="6" t="str">
        <f t="shared" si="24"/>
        <v/>
      </c>
      <c r="E261" s="6">
        <f>IF(AND(障害学生情報入力シート!$G261=$E$27,ISBLANK(障害学生情報入力シート!$H261),OR(障害学生情報入力シート!D261="入学者(新1年生)",障害学生情報入力シート!D261="在籍者")),1,0)</f>
        <v>0</v>
      </c>
      <c r="F261" s="6">
        <f t="shared" si="25"/>
        <v>0</v>
      </c>
      <c r="G261" s="6" t="str">
        <f t="shared" si="26"/>
        <v/>
      </c>
      <c r="H261" s="7">
        <f>IF(障害学生情報入力シート!BD261="",0,IF(AND(障害学生情報入力シート!BC261=1,Q261=1,障害学生情報入力シート!D261&lt;&gt;"",障害学生情報入力シート!D261&lt;&gt;"在籍者"),1,0))</f>
        <v>0</v>
      </c>
      <c r="I261" s="7">
        <f t="shared" si="27"/>
        <v>0</v>
      </c>
      <c r="J261" s="7" t="str">
        <f t="shared" si="28"/>
        <v/>
      </c>
      <c r="K261" s="8">
        <f>IF(VALUE(障害学生情報入力シート!J261)=1,1,0)</f>
        <v>0</v>
      </c>
      <c r="L261" s="8">
        <f>IF(VALUE(障害学生情報入力シート!K261)=1,1,0)</f>
        <v>0</v>
      </c>
      <c r="M261" s="8">
        <f>SUM(障害学生情報入力シート!N261:Q261)+COUNTA(障害学生情報入力シート!R261)</f>
        <v>0</v>
      </c>
      <c r="N261" s="8">
        <f>SUM(障害学生情報入力シート!S261:V261)+COUNTA(障害学生情報入力シート!W261)</f>
        <v>0</v>
      </c>
      <c r="O261" s="8">
        <f>IF(SUM(障害学生情報入力シート!$X261:$BC261)&gt;0,1,0)</f>
        <v>0</v>
      </c>
      <c r="P261" s="8">
        <f>IF(障害学生情報入力シート!D261="入学者(新1年生)",1,0)</f>
        <v>0</v>
      </c>
      <c r="Q261" s="8">
        <f>IF(ISBLANK(障害学生情報入力シート!$G261),0,
IF(AND(障害学生情報入力シート!$G261="視覚障害",OR(障害学生情報入力シート!$H261="盲",障害学生情報入力シート!$H261="弱視",障害学生情報入力シート!$H261="その他の視覚障害")),1,0)+
IF(AND(障害学生情報入力シート!$G261="聴覚障害",OR(障害学生情報入力シート!$H261="聾",障害学生情報入力シート!$H261="難聴",障害学生情報入力シート!$H261="その他の聴覚障害")),1,0)+
IF(AND(障害学生情報入力シート!$G261="肢体不自由",OR(障害学生情報入力シート!$H261="上肢不自由",障害学生情報入力シート!$H261="下肢不自由",障害学生情報入力シート!$H261="上下肢不自由",障害学生情報入力シート!$H261="その他の肢体不自由")),1,0)+
IF(AND(障害学生情報入力シート!$G261="病弱",ISBLANK(障害学生情報入力シート!$H261)),1,0)+
IF(AND(障害学生情報入力シート!$G261="発達障害",OR(障害学生情報入力シート!$H261="自閉スペクトラム症",障害学生情報入力シート!$H261="注意欠如・多動症",障害学生情報入力シート!$H261="限局性学習症",障害学生情報入力シート!$H261="発達障害の重複",障害学生情報入力シート!$H261="その他の発達障害")),1,0)+
IF(AND(障害学生情報入力シート!$G261="精神障害",OR(障害学生情報入力シート!$H261="統合失調症等",障害学生情報入力シート!$H261="気分障害",障害学生情報入力シート!$H261="神経症性障害等",障害学生情報入力シート!$H261="摂食障害・睡眠障害等",障害学生情報入力シート!$H261="精神障害の重複",障害学生情報入力シート!$H261="その他の精神障害")),1,0)+
IF(AND(障害学生情報入力シート!$G261="知的障害",ISBLANK(障害学生情報入力シート!$H261)),1,0)+
IF(AND(障害学生情報入力シート!$G261="重複障害",OR(障害学生情報入力シート!$H261="身体障害の重複",障害学生情報入力シート!$H261="発達障害と精神障害の重複")),1,0)+
IF(AND(障害学生情報入力シート!$G261="その他の障害",ISBLANK(障害学生情報入力シート!$H261)),1,0)
)</f>
        <v>0</v>
      </c>
    </row>
    <row r="262" spans="1:17" x14ac:dyDescent="0.4">
      <c r="A262" s="204">
        <v>234</v>
      </c>
      <c r="B262" s="6">
        <f>IF(AND(障害学生情報入力シート!$G262=$B$27,障害学生情報入力シート!$H262=$B$28,OR(障害学生情報入力シート!D262="入学者(新1年生)",障害学生情報入力シート!D262="在籍者")),1,0)</f>
        <v>0</v>
      </c>
      <c r="C262" s="6">
        <f t="shared" si="23"/>
        <v>0</v>
      </c>
      <c r="D262" s="6" t="str">
        <f t="shared" si="24"/>
        <v/>
      </c>
      <c r="E262" s="6">
        <f>IF(AND(障害学生情報入力シート!$G262=$E$27,ISBLANK(障害学生情報入力シート!$H262),OR(障害学生情報入力シート!D262="入学者(新1年生)",障害学生情報入力シート!D262="在籍者")),1,0)</f>
        <v>0</v>
      </c>
      <c r="F262" s="6">
        <f t="shared" si="25"/>
        <v>0</v>
      </c>
      <c r="G262" s="6" t="str">
        <f t="shared" si="26"/>
        <v/>
      </c>
      <c r="H262" s="7">
        <f>IF(障害学生情報入力シート!BD262="",0,IF(AND(障害学生情報入力シート!BC262=1,Q262=1,障害学生情報入力シート!D262&lt;&gt;"",障害学生情報入力シート!D262&lt;&gt;"在籍者"),1,0))</f>
        <v>0</v>
      </c>
      <c r="I262" s="7">
        <f t="shared" si="27"/>
        <v>0</v>
      </c>
      <c r="J262" s="7" t="str">
        <f t="shared" si="28"/>
        <v/>
      </c>
      <c r="K262" s="8">
        <f>IF(VALUE(障害学生情報入力シート!J262)=1,1,0)</f>
        <v>0</v>
      </c>
      <c r="L262" s="8">
        <f>IF(VALUE(障害学生情報入力シート!K262)=1,1,0)</f>
        <v>0</v>
      </c>
      <c r="M262" s="8">
        <f>SUM(障害学生情報入力シート!N262:Q262)+COUNTA(障害学生情報入力シート!R262)</f>
        <v>0</v>
      </c>
      <c r="N262" s="8">
        <f>SUM(障害学生情報入力シート!S262:V262)+COUNTA(障害学生情報入力シート!W262)</f>
        <v>0</v>
      </c>
      <c r="O262" s="8">
        <f>IF(SUM(障害学生情報入力シート!$X262:$BC262)&gt;0,1,0)</f>
        <v>0</v>
      </c>
      <c r="P262" s="8">
        <f>IF(障害学生情報入力シート!D262="入学者(新1年生)",1,0)</f>
        <v>0</v>
      </c>
      <c r="Q262" s="8">
        <f>IF(ISBLANK(障害学生情報入力シート!$G262),0,
IF(AND(障害学生情報入力シート!$G262="視覚障害",OR(障害学生情報入力シート!$H262="盲",障害学生情報入力シート!$H262="弱視",障害学生情報入力シート!$H262="その他の視覚障害")),1,0)+
IF(AND(障害学生情報入力シート!$G262="聴覚障害",OR(障害学生情報入力シート!$H262="聾",障害学生情報入力シート!$H262="難聴",障害学生情報入力シート!$H262="その他の聴覚障害")),1,0)+
IF(AND(障害学生情報入力シート!$G262="肢体不自由",OR(障害学生情報入力シート!$H262="上肢不自由",障害学生情報入力シート!$H262="下肢不自由",障害学生情報入力シート!$H262="上下肢不自由",障害学生情報入力シート!$H262="その他の肢体不自由")),1,0)+
IF(AND(障害学生情報入力シート!$G262="病弱",ISBLANK(障害学生情報入力シート!$H262)),1,0)+
IF(AND(障害学生情報入力シート!$G262="発達障害",OR(障害学生情報入力シート!$H262="自閉スペクトラム症",障害学生情報入力シート!$H262="注意欠如・多動症",障害学生情報入力シート!$H262="限局性学習症",障害学生情報入力シート!$H262="発達障害の重複",障害学生情報入力シート!$H262="その他の発達障害")),1,0)+
IF(AND(障害学生情報入力シート!$G262="精神障害",OR(障害学生情報入力シート!$H262="統合失調症等",障害学生情報入力シート!$H262="気分障害",障害学生情報入力シート!$H262="神経症性障害等",障害学生情報入力シート!$H262="摂食障害・睡眠障害等",障害学生情報入力シート!$H262="精神障害の重複",障害学生情報入力シート!$H262="その他の精神障害")),1,0)+
IF(AND(障害学生情報入力シート!$G262="知的障害",ISBLANK(障害学生情報入力シート!$H262)),1,0)+
IF(AND(障害学生情報入力シート!$G262="重複障害",OR(障害学生情報入力シート!$H262="身体障害の重複",障害学生情報入力シート!$H262="発達障害と精神障害の重複")),1,0)+
IF(AND(障害学生情報入力シート!$G262="その他の障害",ISBLANK(障害学生情報入力シート!$H262)),1,0)
)</f>
        <v>0</v>
      </c>
    </row>
    <row r="263" spans="1:17" x14ac:dyDescent="0.4">
      <c r="A263" s="204">
        <v>235</v>
      </c>
      <c r="B263" s="6">
        <f>IF(AND(障害学生情報入力シート!$G263=$B$27,障害学生情報入力シート!$H263=$B$28,OR(障害学生情報入力シート!D263="入学者(新1年生)",障害学生情報入力シート!D263="在籍者")),1,0)</f>
        <v>0</v>
      </c>
      <c r="C263" s="6">
        <f t="shared" si="23"/>
        <v>0</v>
      </c>
      <c r="D263" s="6" t="str">
        <f t="shared" si="24"/>
        <v/>
      </c>
      <c r="E263" s="6">
        <f>IF(AND(障害学生情報入力シート!$G263=$E$27,ISBLANK(障害学生情報入力シート!$H263),OR(障害学生情報入力シート!D263="入学者(新1年生)",障害学生情報入力シート!D263="在籍者")),1,0)</f>
        <v>0</v>
      </c>
      <c r="F263" s="6">
        <f t="shared" si="25"/>
        <v>0</v>
      </c>
      <c r="G263" s="6" t="str">
        <f t="shared" si="26"/>
        <v/>
      </c>
      <c r="H263" s="7">
        <f>IF(障害学生情報入力シート!BD263="",0,IF(AND(障害学生情報入力シート!BC263=1,Q263=1,障害学生情報入力シート!D263&lt;&gt;"",障害学生情報入力シート!D263&lt;&gt;"在籍者"),1,0))</f>
        <v>0</v>
      </c>
      <c r="I263" s="7">
        <f t="shared" si="27"/>
        <v>0</v>
      </c>
      <c r="J263" s="7" t="str">
        <f t="shared" si="28"/>
        <v/>
      </c>
      <c r="K263" s="8">
        <f>IF(VALUE(障害学生情報入力シート!J263)=1,1,0)</f>
        <v>0</v>
      </c>
      <c r="L263" s="8">
        <f>IF(VALUE(障害学生情報入力シート!K263)=1,1,0)</f>
        <v>0</v>
      </c>
      <c r="M263" s="8">
        <f>SUM(障害学生情報入力シート!N263:Q263)+COUNTA(障害学生情報入力シート!R263)</f>
        <v>0</v>
      </c>
      <c r="N263" s="8">
        <f>SUM(障害学生情報入力シート!S263:V263)+COUNTA(障害学生情報入力シート!W263)</f>
        <v>0</v>
      </c>
      <c r="O263" s="8">
        <f>IF(SUM(障害学生情報入力シート!$X263:$BC263)&gt;0,1,0)</f>
        <v>0</v>
      </c>
      <c r="P263" s="8">
        <f>IF(障害学生情報入力シート!D263="入学者(新1年生)",1,0)</f>
        <v>0</v>
      </c>
      <c r="Q263" s="8">
        <f>IF(ISBLANK(障害学生情報入力シート!$G263),0,
IF(AND(障害学生情報入力シート!$G263="視覚障害",OR(障害学生情報入力シート!$H263="盲",障害学生情報入力シート!$H263="弱視",障害学生情報入力シート!$H263="その他の視覚障害")),1,0)+
IF(AND(障害学生情報入力シート!$G263="聴覚障害",OR(障害学生情報入力シート!$H263="聾",障害学生情報入力シート!$H263="難聴",障害学生情報入力シート!$H263="その他の聴覚障害")),1,0)+
IF(AND(障害学生情報入力シート!$G263="肢体不自由",OR(障害学生情報入力シート!$H263="上肢不自由",障害学生情報入力シート!$H263="下肢不自由",障害学生情報入力シート!$H263="上下肢不自由",障害学生情報入力シート!$H263="その他の肢体不自由")),1,0)+
IF(AND(障害学生情報入力シート!$G263="病弱",ISBLANK(障害学生情報入力シート!$H263)),1,0)+
IF(AND(障害学生情報入力シート!$G263="発達障害",OR(障害学生情報入力シート!$H263="自閉スペクトラム症",障害学生情報入力シート!$H263="注意欠如・多動症",障害学生情報入力シート!$H263="限局性学習症",障害学生情報入力シート!$H263="発達障害の重複",障害学生情報入力シート!$H263="その他の発達障害")),1,0)+
IF(AND(障害学生情報入力シート!$G263="精神障害",OR(障害学生情報入力シート!$H263="統合失調症等",障害学生情報入力シート!$H263="気分障害",障害学生情報入力シート!$H263="神経症性障害等",障害学生情報入力シート!$H263="摂食障害・睡眠障害等",障害学生情報入力シート!$H263="精神障害の重複",障害学生情報入力シート!$H263="その他の精神障害")),1,0)+
IF(AND(障害学生情報入力シート!$G263="知的障害",ISBLANK(障害学生情報入力シート!$H263)),1,0)+
IF(AND(障害学生情報入力シート!$G263="重複障害",OR(障害学生情報入力シート!$H263="身体障害の重複",障害学生情報入力シート!$H263="発達障害と精神障害の重複")),1,0)+
IF(AND(障害学生情報入力シート!$G263="その他の障害",ISBLANK(障害学生情報入力シート!$H263)),1,0)
)</f>
        <v>0</v>
      </c>
    </row>
    <row r="264" spans="1:17" x14ac:dyDescent="0.4">
      <c r="A264" s="204">
        <v>236</v>
      </c>
      <c r="B264" s="6">
        <f>IF(AND(障害学生情報入力シート!$G264=$B$27,障害学生情報入力シート!$H264=$B$28,OR(障害学生情報入力シート!D264="入学者(新1年生)",障害学生情報入力シート!D264="在籍者")),1,0)</f>
        <v>0</v>
      </c>
      <c r="C264" s="6">
        <f t="shared" si="23"/>
        <v>0</v>
      </c>
      <c r="D264" s="6" t="str">
        <f t="shared" si="24"/>
        <v/>
      </c>
      <c r="E264" s="6">
        <f>IF(AND(障害学生情報入力シート!$G264=$E$27,ISBLANK(障害学生情報入力シート!$H264),OR(障害学生情報入力シート!D264="入学者(新1年生)",障害学生情報入力シート!D264="在籍者")),1,0)</f>
        <v>0</v>
      </c>
      <c r="F264" s="6">
        <f t="shared" si="25"/>
        <v>0</v>
      </c>
      <c r="G264" s="6" t="str">
        <f t="shared" si="26"/>
        <v/>
      </c>
      <c r="H264" s="7">
        <f>IF(障害学生情報入力シート!BD264="",0,IF(AND(障害学生情報入力シート!BC264=1,Q264=1,障害学生情報入力シート!D264&lt;&gt;"",障害学生情報入力シート!D264&lt;&gt;"在籍者"),1,0))</f>
        <v>0</v>
      </c>
      <c r="I264" s="7">
        <f t="shared" si="27"/>
        <v>0</v>
      </c>
      <c r="J264" s="7" t="str">
        <f t="shared" si="28"/>
        <v/>
      </c>
      <c r="K264" s="8">
        <f>IF(VALUE(障害学生情報入力シート!J264)=1,1,0)</f>
        <v>0</v>
      </c>
      <c r="L264" s="8">
        <f>IF(VALUE(障害学生情報入力シート!K264)=1,1,0)</f>
        <v>0</v>
      </c>
      <c r="M264" s="8">
        <f>SUM(障害学生情報入力シート!N264:Q264)+COUNTA(障害学生情報入力シート!R264)</f>
        <v>0</v>
      </c>
      <c r="N264" s="8">
        <f>SUM(障害学生情報入力シート!S264:V264)+COUNTA(障害学生情報入力シート!W264)</f>
        <v>0</v>
      </c>
      <c r="O264" s="8">
        <f>IF(SUM(障害学生情報入力シート!$X264:$BC264)&gt;0,1,0)</f>
        <v>0</v>
      </c>
      <c r="P264" s="8">
        <f>IF(障害学生情報入力シート!D264="入学者(新1年生)",1,0)</f>
        <v>0</v>
      </c>
      <c r="Q264" s="8">
        <f>IF(ISBLANK(障害学生情報入力シート!$G264),0,
IF(AND(障害学生情報入力シート!$G264="視覚障害",OR(障害学生情報入力シート!$H264="盲",障害学生情報入力シート!$H264="弱視",障害学生情報入力シート!$H264="その他の視覚障害")),1,0)+
IF(AND(障害学生情報入力シート!$G264="聴覚障害",OR(障害学生情報入力シート!$H264="聾",障害学生情報入力シート!$H264="難聴",障害学生情報入力シート!$H264="その他の聴覚障害")),1,0)+
IF(AND(障害学生情報入力シート!$G264="肢体不自由",OR(障害学生情報入力シート!$H264="上肢不自由",障害学生情報入力シート!$H264="下肢不自由",障害学生情報入力シート!$H264="上下肢不自由",障害学生情報入力シート!$H264="その他の肢体不自由")),1,0)+
IF(AND(障害学生情報入力シート!$G264="病弱",ISBLANK(障害学生情報入力シート!$H264)),1,0)+
IF(AND(障害学生情報入力シート!$G264="発達障害",OR(障害学生情報入力シート!$H264="自閉スペクトラム症",障害学生情報入力シート!$H264="注意欠如・多動症",障害学生情報入力シート!$H264="限局性学習症",障害学生情報入力シート!$H264="発達障害の重複",障害学生情報入力シート!$H264="その他の発達障害")),1,0)+
IF(AND(障害学生情報入力シート!$G264="精神障害",OR(障害学生情報入力シート!$H264="統合失調症等",障害学生情報入力シート!$H264="気分障害",障害学生情報入力シート!$H264="神経症性障害等",障害学生情報入力シート!$H264="摂食障害・睡眠障害等",障害学生情報入力シート!$H264="精神障害の重複",障害学生情報入力シート!$H264="その他の精神障害")),1,0)+
IF(AND(障害学生情報入力シート!$G264="知的障害",ISBLANK(障害学生情報入力シート!$H264)),1,0)+
IF(AND(障害学生情報入力シート!$G264="重複障害",OR(障害学生情報入力シート!$H264="身体障害の重複",障害学生情報入力シート!$H264="発達障害と精神障害の重複")),1,0)+
IF(AND(障害学生情報入力シート!$G264="その他の障害",ISBLANK(障害学生情報入力シート!$H264)),1,0)
)</f>
        <v>0</v>
      </c>
    </row>
    <row r="265" spans="1:17" x14ac:dyDescent="0.4">
      <c r="A265" s="204">
        <v>237</v>
      </c>
      <c r="B265" s="6">
        <f>IF(AND(障害学生情報入力シート!$G265=$B$27,障害学生情報入力シート!$H265=$B$28,OR(障害学生情報入力シート!D265="入学者(新1年生)",障害学生情報入力シート!D265="在籍者")),1,0)</f>
        <v>0</v>
      </c>
      <c r="C265" s="6">
        <f t="shared" si="23"/>
        <v>0</v>
      </c>
      <c r="D265" s="6" t="str">
        <f t="shared" si="24"/>
        <v/>
      </c>
      <c r="E265" s="6">
        <f>IF(AND(障害学生情報入力シート!$G265=$E$27,ISBLANK(障害学生情報入力シート!$H265),OR(障害学生情報入力シート!D265="入学者(新1年生)",障害学生情報入力シート!D265="在籍者")),1,0)</f>
        <v>0</v>
      </c>
      <c r="F265" s="6">
        <f t="shared" si="25"/>
        <v>0</v>
      </c>
      <c r="G265" s="6" t="str">
        <f t="shared" si="26"/>
        <v/>
      </c>
      <c r="H265" s="7">
        <f>IF(障害学生情報入力シート!BD265="",0,IF(AND(障害学生情報入力シート!BC265=1,Q265=1,障害学生情報入力シート!D265&lt;&gt;"",障害学生情報入力シート!D265&lt;&gt;"在籍者"),1,0))</f>
        <v>0</v>
      </c>
      <c r="I265" s="7">
        <f t="shared" si="27"/>
        <v>0</v>
      </c>
      <c r="J265" s="7" t="str">
        <f t="shared" si="28"/>
        <v/>
      </c>
      <c r="K265" s="8">
        <f>IF(VALUE(障害学生情報入力シート!J265)=1,1,0)</f>
        <v>0</v>
      </c>
      <c r="L265" s="8">
        <f>IF(VALUE(障害学生情報入力シート!K265)=1,1,0)</f>
        <v>0</v>
      </c>
      <c r="M265" s="8">
        <f>SUM(障害学生情報入力シート!N265:Q265)+COUNTA(障害学生情報入力シート!R265)</f>
        <v>0</v>
      </c>
      <c r="N265" s="8">
        <f>SUM(障害学生情報入力シート!S265:V265)+COUNTA(障害学生情報入力シート!W265)</f>
        <v>0</v>
      </c>
      <c r="O265" s="8">
        <f>IF(SUM(障害学生情報入力シート!$X265:$BC265)&gt;0,1,0)</f>
        <v>0</v>
      </c>
      <c r="P265" s="8">
        <f>IF(障害学生情報入力シート!D265="入学者(新1年生)",1,0)</f>
        <v>0</v>
      </c>
      <c r="Q265" s="8">
        <f>IF(ISBLANK(障害学生情報入力シート!$G265),0,
IF(AND(障害学生情報入力シート!$G265="視覚障害",OR(障害学生情報入力シート!$H265="盲",障害学生情報入力シート!$H265="弱視",障害学生情報入力シート!$H265="その他の視覚障害")),1,0)+
IF(AND(障害学生情報入力シート!$G265="聴覚障害",OR(障害学生情報入力シート!$H265="聾",障害学生情報入力シート!$H265="難聴",障害学生情報入力シート!$H265="その他の聴覚障害")),1,0)+
IF(AND(障害学生情報入力シート!$G265="肢体不自由",OR(障害学生情報入力シート!$H265="上肢不自由",障害学生情報入力シート!$H265="下肢不自由",障害学生情報入力シート!$H265="上下肢不自由",障害学生情報入力シート!$H265="その他の肢体不自由")),1,0)+
IF(AND(障害学生情報入力シート!$G265="病弱",ISBLANK(障害学生情報入力シート!$H265)),1,0)+
IF(AND(障害学生情報入力シート!$G265="発達障害",OR(障害学生情報入力シート!$H265="自閉スペクトラム症",障害学生情報入力シート!$H265="注意欠如・多動症",障害学生情報入力シート!$H265="限局性学習症",障害学生情報入力シート!$H265="発達障害の重複",障害学生情報入力シート!$H265="その他の発達障害")),1,0)+
IF(AND(障害学生情報入力シート!$G265="精神障害",OR(障害学生情報入力シート!$H265="統合失調症等",障害学生情報入力シート!$H265="気分障害",障害学生情報入力シート!$H265="神経症性障害等",障害学生情報入力シート!$H265="摂食障害・睡眠障害等",障害学生情報入力シート!$H265="精神障害の重複",障害学生情報入力シート!$H265="その他の精神障害")),1,0)+
IF(AND(障害学生情報入力シート!$G265="知的障害",ISBLANK(障害学生情報入力シート!$H265)),1,0)+
IF(AND(障害学生情報入力シート!$G265="重複障害",OR(障害学生情報入力シート!$H265="身体障害の重複",障害学生情報入力シート!$H265="発達障害と精神障害の重複")),1,0)+
IF(AND(障害学生情報入力シート!$G265="その他の障害",ISBLANK(障害学生情報入力シート!$H265)),1,0)
)</f>
        <v>0</v>
      </c>
    </row>
    <row r="266" spans="1:17" x14ac:dyDescent="0.4">
      <c r="A266" s="204">
        <v>238</v>
      </c>
      <c r="B266" s="6">
        <f>IF(AND(障害学生情報入力シート!$G266=$B$27,障害学生情報入力シート!$H266=$B$28,OR(障害学生情報入力シート!D266="入学者(新1年生)",障害学生情報入力シート!D266="在籍者")),1,0)</f>
        <v>0</v>
      </c>
      <c r="C266" s="6">
        <f t="shared" si="23"/>
        <v>0</v>
      </c>
      <c r="D266" s="6" t="str">
        <f t="shared" si="24"/>
        <v/>
      </c>
      <c r="E266" s="6">
        <f>IF(AND(障害学生情報入力シート!$G266=$E$27,ISBLANK(障害学生情報入力シート!$H266),OR(障害学生情報入力シート!D266="入学者(新1年生)",障害学生情報入力シート!D266="在籍者")),1,0)</f>
        <v>0</v>
      </c>
      <c r="F266" s="6">
        <f t="shared" si="25"/>
        <v>0</v>
      </c>
      <c r="G266" s="6" t="str">
        <f t="shared" si="26"/>
        <v/>
      </c>
      <c r="H266" s="7">
        <f>IF(障害学生情報入力シート!BD266="",0,IF(AND(障害学生情報入力シート!BC266=1,Q266=1,障害学生情報入力シート!D266&lt;&gt;"",障害学生情報入力シート!D266&lt;&gt;"在籍者"),1,0))</f>
        <v>0</v>
      </c>
      <c r="I266" s="7">
        <f t="shared" si="27"/>
        <v>0</v>
      </c>
      <c r="J266" s="7" t="str">
        <f t="shared" si="28"/>
        <v/>
      </c>
      <c r="K266" s="8">
        <f>IF(VALUE(障害学生情報入力シート!J266)=1,1,0)</f>
        <v>0</v>
      </c>
      <c r="L266" s="8">
        <f>IF(VALUE(障害学生情報入力シート!K266)=1,1,0)</f>
        <v>0</v>
      </c>
      <c r="M266" s="8">
        <f>SUM(障害学生情報入力シート!N266:Q266)+COUNTA(障害学生情報入力シート!R266)</f>
        <v>0</v>
      </c>
      <c r="N266" s="8">
        <f>SUM(障害学生情報入力シート!S266:V266)+COUNTA(障害学生情報入力シート!W266)</f>
        <v>0</v>
      </c>
      <c r="O266" s="8">
        <f>IF(SUM(障害学生情報入力シート!$X266:$BC266)&gt;0,1,0)</f>
        <v>0</v>
      </c>
      <c r="P266" s="8">
        <f>IF(障害学生情報入力シート!D266="入学者(新1年生)",1,0)</f>
        <v>0</v>
      </c>
      <c r="Q266" s="8">
        <f>IF(ISBLANK(障害学生情報入力シート!$G266),0,
IF(AND(障害学生情報入力シート!$G266="視覚障害",OR(障害学生情報入力シート!$H266="盲",障害学生情報入力シート!$H266="弱視",障害学生情報入力シート!$H266="その他の視覚障害")),1,0)+
IF(AND(障害学生情報入力シート!$G266="聴覚障害",OR(障害学生情報入力シート!$H266="聾",障害学生情報入力シート!$H266="難聴",障害学生情報入力シート!$H266="その他の聴覚障害")),1,0)+
IF(AND(障害学生情報入力シート!$G266="肢体不自由",OR(障害学生情報入力シート!$H266="上肢不自由",障害学生情報入力シート!$H266="下肢不自由",障害学生情報入力シート!$H266="上下肢不自由",障害学生情報入力シート!$H266="その他の肢体不自由")),1,0)+
IF(AND(障害学生情報入力シート!$G266="病弱",ISBLANK(障害学生情報入力シート!$H266)),1,0)+
IF(AND(障害学生情報入力シート!$G266="発達障害",OR(障害学生情報入力シート!$H266="自閉スペクトラム症",障害学生情報入力シート!$H266="注意欠如・多動症",障害学生情報入力シート!$H266="限局性学習症",障害学生情報入力シート!$H266="発達障害の重複",障害学生情報入力シート!$H266="その他の発達障害")),1,0)+
IF(AND(障害学生情報入力シート!$G266="精神障害",OR(障害学生情報入力シート!$H266="統合失調症等",障害学生情報入力シート!$H266="気分障害",障害学生情報入力シート!$H266="神経症性障害等",障害学生情報入力シート!$H266="摂食障害・睡眠障害等",障害学生情報入力シート!$H266="精神障害の重複",障害学生情報入力シート!$H266="その他の精神障害")),1,0)+
IF(AND(障害学生情報入力シート!$G266="知的障害",ISBLANK(障害学生情報入力シート!$H266)),1,0)+
IF(AND(障害学生情報入力シート!$G266="重複障害",OR(障害学生情報入力シート!$H266="身体障害の重複",障害学生情報入力シート!$H266="発達障害と精神障害の重複")),1,0)+
IF(AND(障害学生情報入力シート!$G266="その他の障害",ISBLANK(障害学生情報入力シート!$H266)),1,0)
)</f>
        <v>0</v>
      </c>
    </row>
    <row r="267" spans="1:17" x14ac:dyDescent="0.4">
      <c r="A267" s="204">
        <v>239</v>
      </c>
      <c r="B267" s="6">
        <f>IF(AND(障害学生情報入力シート!$G267=$B$27,障害学生情報入力シート!$H267=$B$28,OR(障害学生情報入力シート!D267="入学者(新1年生)",障害学生情報入力シート!D267="在籍者")),1,0)</f>
        <v>0</v>
      </c>
      <c r="C267" s="6">
        <f t="shared" si="23"/>
        <v>0</v>
      </c>
      <c r="D267" s="6" t="str">
        <f t="shared" si="24"/>
        <v/>
      </c>
      <c r="E267" s="6">
        <f>IF(AND(障害学生情報入力シート!$G267=$E$27,ISBLANK(障害学生情報入力シート!$H267),OR(障害学生情報入力シート!D267="入学者(新1年生)",障害学生情報入力シート!D267="在籍者")),1,0)</f>
        <v>0</v>
      </c>
      <c r="F267" s="6">
        <f t="shared" si="25"/>
        <v>0</v>
      </c>
      <c r="G267" s="6" t="str">
        <f t="shared" si="26"/>
        <v/>
      </c>
      <c r="H267" s="7">
        <f>IF(障害学生情報入力シート!BD267="",0,IF(AND(障害学生情報入力シート!BC267=1,Q267=1,障害学生情報入力シート!D267&lt;&gt;"",障害学生情報入力シート!D267&lt;&gt;"在籍者"),1,0))</f>
        <v>0</v>
      </c>
      <c r="I267" s="7">
        <f t="shared" si="27"/>
        <v>0</v>
      </c>
      <c r="J267" s="7" t="str">
        <f t="shared" si="28"/>
        <v/>
      </c>
      <c r="K267" s="8">
        <f>IF(VALUE(障害学生情報入力シート!J267)=1,1,0)</f>
        <v>0</v>
      </c>
      <c r="L267" s="8">
        <f>IF(VALUE(障害学生情報入力シート!K267)=1,1,0)</f>
        <v>0</v>
      </c>
      <c r="M267" s="8">
        <f>SUM(障害学生情報入力シート!N267:Q267)+COUNTA(障害学生情報入力シート!R267)</f>
        <v>0</v>
      </c>
      <c r="N267" s="8">
        <f>SUM(障害学生情報入力シート!S267:V267)+COUNTA(障害学生情報入力シート!W267)</f>
        <v>0</v>
      </c>
      <c r="O267" s="8">
        <f>IF(SUM(障害学生情報入力シート!$X267:$BC267)&gt;0,1,0)</f>
        <v>0</v>
      </c>
      <c r="P267" s="8">
        <f>IF(障害学生情報入力シート!D267="入学者(新1年生)",1,0)</f>
        <v>0</v>
      </c>
      <c r="Q267" s="8">
        <f>IF(ISBLANK(障害学生情報入力シート!$G267),0,
IF(AND(障害学生情報入力シート!$G267="視覚障害",OR(障害学生情報入力シート!$H267="盲",障害学生情報入力シート!$H267="弱視",障害学生情報入力シート!$H267="その他の視覚障害")),1,0)+
IF(AND(障害学生情報入力シート!$G267="聴覚障害",OR(障害学生情報入力シート!$H267="聾",障害学生情報入力シート!$H267="難聴",障害学生情報入力シート!$H267="その他の聴覚障害")),1,0)+
IF(AND(障害学生情報入力シート!$G267="肢体不自由",OR(障害学生情報入力シート!$H267="上肢不自由",障害学生情報入力シート!$H267="下肢不自由",障害学生情報入力シート!$H267="上下肢不自由",障害学生情報入力シート!$H267="その他の肢体不自由")),1,0)+
IF(AND(障害学生情報入力シート!$G267="病弱",ISBLANK(障害学生情報入力シート!$H267)),1,0)+
IF(AND(障害学生情報入力シート!$G267="発達障害",OR(障害学生情報入力シート!$H267="自閉スペクトラム症",障害学生情報入力シート!$H267="注意欠如・多動症",障害学生情報入力シート!$H267="限局性学習症",障害学生情報入力シート!$H267="発達障害の重複",障害学生情報入力シート!$H267="その他の発達障害")),1,0)+
IF(AND(障害学生情報入力シート!$G267="精神障害",OR(障害学生情報入力シート!$H267="統合失調症等",障害学生情報入力シート!$H267="気分障害",障害学生情報入力シート!$H267="神経症性障害等",障害学生情報入力シート!$H267="摂食障害・睡眠障害等",障害学生情報入力シート!$H267="精神障害の重複",障害学生情報入力シート!$H267="その他の精神障害")),1,0)+
IF(AND(障害学生情報入力シート!$G267="知的障害",ISBLANK(障害学生情報入力シート!$H267)),1,0)+
IF(AND(障害学生情報入力シート!$G267="重複障害",OR(障害学生情報入力シート!$H267="身体障害の重複",障害学生情報入力シート!$H267="発達障害と精神障害の重複")),1,0)+
IF(AND(障害学生情報入力シート!$G267="その他の障害",ISBLANK(障害学生情報入力シート!$H267)),1,0)
)</f>
        <v>0</v>
      </c>
    </row>
    <row r="268" spans="1:17" x14ac:dyDescent="0.4">
      <c r="A268" s="204">
        <v>240</v>
      </c>
      <c r="B268" s="6">
        <f>IF(AND(障害学生情報入力シート!$G268=$B$27,障害学生情報入力シート!$H268=$B$28,OR(障害学生情報入力シート!D268="入学者(新1年生)",障害学生情報入力シート!D268="在籍者")),1,0)</f>
        <v>0</v>
      </c>
      <c r="C268" s="6">
        <f t="shared" si="23"/>
        <v>0</v>
      </c>
      <c r="D268" s="6" t="str">
        <f t="shared" si="24"/>
        <v/>
      </c>
      <c r="E268" s="6">
        <f>IF(AND(障害学生情報入力シート!$G268=$E$27,ISBLANK(障害学生情報入力シート!$H268),OR(障害学生情報入力シート!D268="入学者(新1年生)",障害学生情報入力シート!D268="在籍者")),1,0)</f>
        <v>0</v>
      </c>
      <c r="F268" s="6">
        <f t="shared" si="25"/>
        <v>0</v>
      </c>
      <c r="G268" s="6" t="str">
        <f t="shared" si="26"/>
        <v/>
      </c>
      <c r="H268" s="7">
        <f>IF(障害学生情報入力シート!BD268="",0,IF(AND(障害学生情報入力シート!BC268=1,Q268=1,障害学生情報入力シート!D268&lt;&gt;"",障害学生情報入力シート!D268&lt;&gt;"在籍者"),1,0))</f>
        <v>0</v>
      </c>
      <c r="I268" s="7">
        <f t="shared" si="27"/>
        <v>0</v>
      </c>
      <c r="J268" s="7" t="str">
        <f t="shared" si="28"/>
        <v/>
      </c>
      <c r="K268" s="8">
        <f>IF(VALUE(障害学生情報入力シート!J268)=1,1,0)</f>
        <v>0</v>
      </c>
      <c r="L268" s="8">
        <f>IF(VALUE(障害学生情報入力シート!K268)=1,1,0)</f>
        <v>0</v>
      </c>
      <c r="M268" s="8">
        <f>SUM(障害学生情報入力シート!N268:Q268)+COUNTA(障害学生情報入力シート!R268)</f>
        <v>0</v>
      </c>
      <c r="N268" s="8">
        <f>SUM(障害学生情報入力シート!S268:V268)+COUNTA(障害学生情報入力シート!W268)</f>
        <v>0</v>
      </c>
      <c r="O268" s="8">
        <f>IF(SUM(障害学生情報入力シート!$X268:$BC268)&gt;0,1,0)</f>
        <v>0</v>
      </c>
      <c r="P268" s="8">
        <f>IF(障害学生情報入力シート!D268="入学者(新1年生)",1,0)</f>
        <v>0</v>
      </c>
      <c r="Q268" s="8">
        <f>IF(ISBLANK(障害学生情報入力シート!$G268),0,
IF(AND(障害学生情報入力シート!$G268="視覚障害",OR(障害学生情報入力シート!$H268="盲",障害学生情報入力シート!$H268="弱視",障害学生情報入力シート!$H268="その他の視覚障害")),1,0)+
IF(AND(障害学生情報入力シート!$G268="聴覚障害",OR(障害学生情報入力シート!$H268="聾",障害学生情報入力シート!$H268="難聴",障害学生情報入力シート!$H268="その他の聴覚障害")),1,0)+
IF(AND(障害学生情報入力シート!$G268="肢体不自由",OR(障害学生情報入力シート!$H268="上肢不自由",障害学生情報入力シート!$H268="下肢不自由",障害学生情報入力シート!$H268="上下肢不自由",障害学生情報入力シート!$H268="その他の肢体不自由")),1,0)+
IF(AND(障害学生情報入力シート!$G268="病弱",ISBLANK(障害学生情報入力シート!$H268)),1,0)+
IF(AND(障害学生情報入力シート!$G268="発達障害",OR(障害学生情報入力シート!$H268="自閉スペクトラム症",障害学生情報入力シート!$H268="注意欠如・多動症",障害学生情報入力シート!$H268="限局性学習症",障害学生情報入力シート!$H268="発達障害の重複",障害学生情報入力シート!$H268="その他の発達障害")),1,0)+
IF(AND(障害学生情報入力シート!$G268="精神障害",OR(障害学生情報入力シート!$H268="統合失調症等",障害学生情報入力シート!$H268="気分障害",障害学生情報入力シート!$H268="神経症性障害等",障害学生情報入力シート!$H268="摂食障害・睡眠障害等",障害学生情報入力シート!$H268="精神障害の重複",障害学生情報入力シート!$H268="その他の精神障害")),1,0)+
IF(AND(障害学生情報入力シート!$G268="知的障害",ISBLANK(障害学生情報入力シート!$H268)),1,0)+
IF(AND(障害学生情報入力シート!$G268="重複障害",OR(障害学生情報入力シート!$H268="身体障害の重複",障害学生情報入力シート!$H268="発達障害と精神障害の重複")),1,0)+
IF(AND(障害学生情報入力シート!$G268="その他の障害",ISBLANK(障害学生情報入力シート!$H268)),1,0)
)</f>
        <v>0</v>
      </c>
    </row>
    <row r="269" spans="1:17" x14ac:dyDescent="0.4">
      <c r="A269" s="204">
        <v>241</v>
      </c>
      <c r="B269" s="6">
        <f>IF(AND(障害学生情報入力シート!$G269=$B$27,障害学生情報入力シート!$H269=$B$28,OR(障害学生情報入力シート!D269="入学者(新1年生)",障害学生情報入力シート!D269="在籍者")),1,0)</f>
        <v>0</v>
      </c>
      <c r="C269" s="6">
        <f t="shared" si="23"/>
        <v>0</v>
      </c>
      <c r="D269" s="6" t="str">
        <f t="shared" si="24"/>
        <v/>
      </c>
      <c r="E269" s="6">
        <f>IF(AND(障害学生情報入力シート!$G269=$E$27,ISBLANK(障害学生情報入力シート!$H269),OR(障害学生情報入力シート!D269="入学者(新1年生)",障害学生情報入力シート!D269="在籍者")),1,0)</f>
        <v>0</v>
      </c>
      <c r="F269" s="6">
        <f t="shared" si="25"/>
        <v>0</v>
      </c>
      <c r="G269" s="6" t="str">
        <f t="shared" si="26"/>
        <v/>
      </c>
      <c r="H269" s="7">
        <f>IF(障害学生情報入力シート!BD269="",0,IF(AND(障害学生情報入力シート!BC269=1,Q269=1,障害学生情報入力シート!D269&lt;&gt;"",障害学生情報入力シート!D269&lt;&gt;"在籍者"),1,0))</f>
        <v>0</v>
      </c>
      <c r="I269" s="7">
        <f t="shared" si="27"/>
        <v>0</v>
      </c>
      <c r="J269" s="7" t="str">
        <f t="shared" si="28"/>
        <v/>
      </c>
      <c r="K269" s="8">
        <f>IF(VALUE(障害学生情報入力シート!J269)=1,1,0)</f>
        <v>0</v>
      </c>
      <c r="L269" s="8">
        <f>IF(VALUE(障害学生情報入力シート!K269)=1,1,0)</f>
        <v>0</v>
      </c>
      <c r="M269" s="8">
        <f>SUM(障害学生情報入力シート!N269:Q269)+COUNTA(障害学生情報入力シート!R269)</f>
        <v>0</v>
      </c>
      <c r="N269" s="8">
        <f>SUM(障害学生情報入力シート!S269:V269)+COUNTA(障害学生情報入力シート!W269)</f>
        <v>0</v>
      </c>
      <c r="O269" s="8">
        <f>IF(SUM(障害学生情報入力シート!$X269:$BC269)&gt;0,1,0)</f>
        <v>0</v>
      </c>
      <c r="P269" s="8">
        <f>IF(障害学生情報入力シート!D269="入学者(新1年生)",1,0)</f>
        <v>0</v>
      </c>
      <c r="Q269" s="8">
        <f>IF(ISBLANK(障害学生情報入力シート!$G269),0,
IF(AND(障害学生情報入力シート!$G269="視覚障害",OR(障害学生情報入力シート!$H269="盲",障害学生情報入力シート!$H269="弱視",障害学生情報入力シート!$H269="その他の視覚障害")),1,0)+
IF(AND(障害学生情報入力シート!$G269="聴覚障害",OR(障害学生情報入力シート!$H269="聾",障害学生情報入力シート!$H269="難聴",障害学生情報入力シート!$H269="その他の聴覚障害")),1,0)+
IF(AND(障害学生情報入力シート!$G269="肢体不自由",OR(障害学生情報入力シート!$H269="上肢不自由",障害学生情報入力シート!$H269="下肢不自由",障害学生情報入力シート!$H269="上下肢不自由",障害学生情報入力シート!$H269="その他の肢体不自由")),1,0)+
IF(AND(障害学生情報入力シート!$G269="病弱",ISBLANK(障害学生情報入力シート!$H269)),1,0)+
IF(AND(障害学生情報入力シート!$G269="発達障害",OR(障害学生情報入力シート!$H269="自閉スペクトラム症",障害学生情報入力シート!$H269="注意欠如・多動症",障害学生情報入力シート!$H269="限局性学習症",障害学生情報入力シート!$H269="発達障害の重複",障害学生情報入力シート!$H269="その他の発達障害")),1,0)+
IF(AND(障害学生情報入力シート!$G269="精神障害",OR(障害学生情報入力シート!$H269="統合失調症等",障害学生情報入力シート!$H269="気分障害",障害学生情報入力シート!$H269="神経症性障害等",障害学生情報入力シート!$H269="摂食障害・睡眠障害等",障害学生情報入力シート!$H269="精神障害の重複",障害学生情報入力シート!$H269="その他の精神障害")),1,0)+
IF(AND(障害学生情報入力シート!$G269="知的障害",ISBLANK(障害学生情報入力シート!$H269)),1,0)+
IF(AND(障害学生情報入力シート!$G269="重複障害",OR(障害学生情報入力シート!$H269="身体障害の重複",障害学生情報入力シート!$H269="発達障害と精神障害の重複")),1,0)+
IF(AND(障害学生情報入力シート!$G269="その他の障害",ISBLANK(障害学生情報入力シート!$H269)),1,0)
)</f>
        <v>0</v>
      </c>
    </row>
    <row r="270" spans="1:17" x14ac:dyDescent="0.4">
      <c r="A270" s="204">
        <v>242</v>
      </c>
      <c r="B270" s="6">
        <f>IF(AND(障害学生情報入力シート!$G270=$B$27,障害学生情報入力シート!$H270=$B$28,OR(障害学生情報入力シート!D270="入学者(新1年生)",障害学生情報入力シート!D270="在籍者")),1,0)</f>
        <v>0</v>
      </c>
      <c r="C270" s="6">
        <f t="shared" si="23"/>
        <v>0</v>
      </c>
      <c r="D270" s="6" t="str">
        <f t="shared" si="24"/>
        <v/>
      </c>
      <c r="E270" s="6">
        <f>IF(AND(障害学生情報入力シート!$G270=$E$27,ISBLANK(障害学生情報入力シート!$H270),OR(障害学生情報入力シート!D270="入学者(新1年生)",障害学生情報入力シート!D270="在籍者")),1,0)</f>
        <v>0</v>
      </c>
      <c r="F270" s="6">
        <f t="shared" si="25"/>
        <v>0</v>
      </c>
      <c r="G270" s="6" t="str">
        <f t="shared" si="26"/>
        <v/>
      </c>
      <c r="H270" s="7">
        <f>IF(障害学生情報入力シート!BD270="",0,IF(AND(障害学生情報入力シート!BC270=1,Q270=1,障害学生情報入力シート!D270&lt;&gt;"",障害学生情報入力シート!D270&lt;&gt;"在籍者"),1,0))</f>
        <v>0</v>
      </c>
      <c r="I270" s="7">
        <f t="shared" si="27"/>
        <v>0</v>
      </c>
      <c r="J270" s="7" t="str">
        <f t="shared" si="28"/>
        <v/>
      </c>
      <c r="K270" s="8">
        <f>IF(VALUE(障害学生情報入力シート!J270)=1,1,0)</f>
        <v>0</v>
      </c>
      <c r="L270" s="8">
        <f>IF(VALUE(障害学生情報入力シート!K270)=1,1,0)</f>
        <v>0</v>
      </c>
      <c r="M270" s="8">
        <f>SUM(障害学生情報入力シート!N270:Q270)+COUNTA(障害学生情報入力シート!R270)</f>
        <v>0</v>
      </c>
      <c r="N270" s="8">
        <f>SUM(障害学生情報入力シート!S270:V270)+COUNTA(障害学生情報入力シート!W270)</f>
        <v>0</v>
      </c>
      <c r="O270" s="8">
        <f>IF(SUM(障害学生情報入力シート!$X270:$BC270)&gt;0,1,0)</f>
        <v>0</v>
      </c>
      <c r="P270" s="8">
        <f>IF(障害学生情報入力シート!D270="入学者(新1年生)",1,0)</f>
        <v>0</v>
      </c>
      <c r="Q270" s="8">
        <f>IF(ISBLANK(障害学生情報入力シート!$G270),0,
IF(AND(障害学生情報入力シート!$G270="視覚障害",OR(障害学生情報入力シート!$H270="盲",障害学生情報入力シート!$H270="弱視",障害学生情報入力シート!$H270="その他の視覚障害")),1,0)+
IF(AND(障害学生情報入力シート!$G270="聴覚障害",OR(障害学生情報入力シート!$H270="聾",障害学生情報入力シート!$H270="難聴",障害学生情報入力シート!$H270="その他の聴覚障害")),1,0)+
IF(AND(障害学生情報入力シート!$G270="肢体不自由",OR(障害学生情報入力シート!$H270="上肢不自由",障害学生情報入力シート!$H270="下肢不自由",障害学生情報入力シート!$H270="上下肢不自由",障害学生情報入力シート!$H270="その他の肢体不自由")),1,0)+
IF(AND(障害学生情報入力シート!$G270="病弱",ISBLANK(障害学生情報入力シート!$H270)),1,0)+
IF(AND(障害学生情報入力シート!$G270="発達障害",OR(障害学生情報入力シート!$H270="自閉スペクトラム症",障害学生情報入力シート!$H270="注意欠如・多動症",障害学生情報入力シート!$H270="限局性学習症",障害学生情報入力シート!$H270="発達障害の重複",障害学生情報入力シート!$H270="その他の発達障害")),1,0)+
IF(AND(障害学生情報入力シート!$G270="精神障害",OR(障害学生情報入力シート!$H270="統合失調症等",障害学生情報入力シート!$H270="気分障害",障害学生情報入力シート!$H270="神経症性障害等",障害学生情報入力シート!$H270="摂食障害・睡眠障害等",障害学生情報入力シート!$H270="精神障害の重複",障害学生情報入力シート!$H270="その他の精神障害")),1,0)+
IF(AND(障害学生情報入力シート!$G270="知的障害",ISBLANK(障害学生情報入力シート!$H270)),1,0)+
IF(AND(障害学生情報入力シート!$G270="重複障害",OR(障害学生情報入力シート!$H270="身体障害の重複",障害学生情報入力シート!$H270="発達障害と精神障害の重複")),1,0)+
IF(AND(障害学生情報入力シート!$G270="その他の障害",ISBLANK(障害学生情報入力シート!$H270)),1,0)
)</f>
        <v>0</v>
      </c>
    </row>
    <row r="271" spans="1:17" x14ac:dyDescent="0.4">
      <c r="A271" s="204">
        <v>243</v>
      </c>
      <c r="B271" s="6">
        <f>IF(AND(障害学生情報入力シート!$G271=$B$27,障害学生情報入力シート!$H271=$B$28,OR(障害学生情報入力シート!D271="入学者(新1年生)",障害学生情報入力シート!D271="在籍者")),1,0)</f>
        <v>0</v>
      </c>
      <c r="C271" s="6">
        <f t="shared" si="23"/>
        <v>0</v>
      </c>
      <c r="D271" s="6" t="str">
        <f t="shared" si="24"/>
        <v/>
      </c>
      <c r="E271" s="6">
        <f>IF(AND(障害学生情報入力シート!$G271=$E$27,ISBLANK(障害学生情報入力シート!$H271),OR(障害学生情報入力シート!D271="入学者(新1年生)",障害学生情報入力シート!D271="在籍者")),1,0)</f>
        <v>0</v>
      </c>
      <c r="F271" s="6">
        <f t="shared" si="25"/>
        <v>0</v>
      </c>
      <c r="G271" s="6" t="str">
        <f t="shared" si="26"/>
        <v/>
      </c>
      <c r="H271" s="7">
        <f>IF(障害学生情報入力シート!BD271="",0,IF(AND(障害学生情報入力シート!BC271=1,Q271=1,障害学生情報入力シート!D271&lt;&gt;"",障害学生情報入力シート!D271&lt;&gt;"在籍者"),1,0))</f>
        <v>0</v>
      </c>
      <c r="I271" s="7">
        <f t="shared" si="27"/>
        <v>0</v>
      </c>
      <c r="J271" s="7" t="str">
        <f t="shared" si="28"/>
        <v/>
      </c>
      <c r="K271" s="8">
        <f>IF(VALUE(障害学生情報入力シート!J271)=1,1,0)</f>
        <v>0</v>
      </c>
      <c r="L271" s="8">
        <f>IF(VALUE(障害学生情報入力シート!K271)=1,1,0)</f>
        <v>0</v>
      </c>
      <c r="M271" s="8">
        <f>SUM(障害学生情報入力シート!N271:Q271)+COUNTA(障害学生情報入力シート!R271)</f>
        <v>0</v>
      </c>
      <c r="N271" s="8">
        <f>SUM(障害学生情報入力シート!S271:V271)+COUNTA(障害学生情報入力シート!W271)</f>
        <v>0</v>
      </c>
      <c r="O271" s="8">
        <f>IF(SUM(障害学生情報入力シート!$X271:$BC271)&gt;0,1,0)</f>
        <v>0</v>
      </c>
      <c r="P271" s="8">
        <f>IF(障害学生情報入力シート!D271="入学者(新1年生)",1,0)</f>
        <v>0</v>
      </c>
      <c r="Q271" s="8">
        <f>IF(ISBLANK(障害学生情報入力シート!$G271),0,
IF(AND(障害学生情報入力シート!$G271="視覚障害",OR(障害学生情報入力シート!$H271="盲",障害学生情報入力シート!$H271="弱視",障害学生情報入力シート!$H271="その他の視覚障害")),1,0)+
IF(AND(障害学生情報入力シート!$G271="聴覚障害",OR(障害学生情報入力シート!$H271="聾",障害学生情報入力シート!$H271="難聴",障害学生情報入力シート!$H271="その他の聴覚障害")),1,0)+
IF(AND(障害学生情報入力シート!$G271="肢体不自由",OR(障害学生情報入力シート!$H271="上肢不自由",障害学生情報入力シート!$H271="下肢不自由",障害学生情報入力シート!$H271="上下肢不自由",障害学生情報入力シート!$H271="その他の肢体不自由")),1,0)+
IF(AND(障害学生情報入力シート!$G271="病弱",ISBLANK(障害学生情報入力シート!$H271)),1,0)+
IF(AND(障害学生情報入力シート!$G271="発達障害",OR(障害学生情報入力シート!$H271="自閉スペクトラム症",障害学生情報入力シート!$H271="注意欠如・多動症",障害学生情報入力シート!$H271="限局性学習症",障害学生情報入力シート!$H271="発達障害の重複",障害学生情報入力シート!$H271="その他の発達障害")),1,0)+
IF(AND(障害学生情報入力シート!$G271="精神障害",OR(障害学生情報入力シート!$H271="統合失調症等",障害学生情報入力シート!$H271="気分障害",障害学生情報入力シート!$H271="神経症性障害等",障害学生情報入力シート!$H271="摂食障害・睡眠障害等",障害学生情報入力シート!$H271="精神障害の重複",障害学生情報入力シート!$H271="その他の精神障害")),1,0)+
IF(AND(障害学生情報入力シート!$G271="知的障害",ISBLANK(障害学生情報入力シート!$H271)),1,0)+
IF(AND(障害学生情報入力シート!$G271="重複障害",OR(障害学生情報入力シート!$H271="身体障害の重複",障害学生情報入力シート!$H271="発達障害と精神障害の重複")),1,0)+
IF(AND(障害学生情報入力シート!$G271="その他の障害",ISBLANK(障害学生情報入力シート!$H271)),1,0)
)</f>
        <v>0</v>
      </c>
    </row>
    <row r="272" spans="1:17" x14ac:dyDescent="0.4">
      <c r="A272" s="204">
        <v>244</v>
      </c>
      <c r="B272" s="6">
        <f>IF(AND(障害学生情報入力シート!$G272=$B$27,障害学生情報入力シート!$H272=$B$28,OR(障害学生情報入力シート!D272="入学者(新1年生)",障害学生情報入力シート!D272="在籍者")),1,0)</f>
        <v>0</v>
      </c>
      <c r="C272" s="6">
        <f t="shared" si="23"/>
        <v>0</v>
      </c>
      <c r="D272" s="6" t="str">
        <f t="shared" si="24"/>
        <v/>
      </c>
      <c r="E272" s="6">
        <f>IF(AND(障害学生情報入力シート!$G272=$E$27,ISBLANK(障害学生情報入力シート!$H272),OR(障害学生情報入力シート!D272="入学者(新1年生)",障害学生情報入力シート!D272="在籍者")),1,0)</f>
        <v>0</v>
      </c>
      <c r="F272" s="6">
        <f t="shared" si="25"/>
        <v>0</v>
      </c>
      <c r="G272" s="6" t="str">
        <f t="shared" si="26"/>
        <v/>
      </c>
      <c r="H272" s="7">
        <f>IF(障害学生情報入力シート!BD272="",0,IF(AND(障害学生情報入力シート!BC272=1,Q272=1,障害学生情報入力シート!D272&lt;&gt;"",障害学生情報入力シート!D272&lt;&gt;"在籍者"),1,0))</f>
        <v>0</v>
      </c>
      <c r="I272" s="7">
        <f t="shared" si="27"/>
        <v>0</v>
      </c>
      <c r="J272" s="7" t="str">
        <f t="shared" si="28"/>
        <v/>
      </c>
      <c r="K272" s="8">
        <f>IF(VALUE(障害学生情報入力シート!J272)=1,1,0)</f>
        <v>0</v>
      </c>
      <c r="L272" s="8">
        <f>IF(VALUE(障害学生情報入力シート!K272)=1,1,0)</f>
        <v>0</v>
      </c>
      <c r="M272" s="8">
        <f>SUM(障害学生情報入力シート!N272:Q272)+COUNTA(障害学生情報入力シート!R272)</f>
        <v>0</v>
      </c>
      <c r="N272" s="8">
        <f>SUM(障害学生情報入力シート!S272:V272)+COUNTA(障害学生情報入力シート!W272)</f>
        <v>0</v>
      </c>
      <c r="O272" s="8">
        <f>IF(SUM(障害学生情報入力シート!$X272:$BC272)&gt;0,1,0)</f>
        <v>0</v>
      </c>
      <c r="P272" s="8">
        <f>IF(障害学生情報入力シート!D272="入学者(新1年生)",1,0)</f>
        <v>0</v>
      </c>
      <c r="Q272" s="8">
        <f>IF(ISBLANK(障害学生情報入力シート!$G272),0,
IF(AND(障害学生情報入力シート!$G272="視覚障害",OR(障害学生情報入力シート!$H272="盲",障害学生情報入力シート!$H272="弱視",障害学生情報入力シート!$H272="その他の視覚障害")),1,0)+
IF(AND(障害学生情報入力シート!$G272="聴覚障害",OR(障害学生情報入力シート!$H272="聾",障害学生情報入力シート!$H272="難聴",障害学生情報入力シート!$H272="その他の聴覚障害")),1,0)+
IF(AND(障害学生情報入力シート!$G272="肢体不自由",OR(障害学生情報入力シート!$H272="上肢不自由",障害学生情報入力シート!$H272="下肢不自由",障害学生情報入力シート!$H272="上下肢不自由",障害学生情報入力シート!$H272="その他の肢体不自由")),1,0)+
IF(AND(障害学生情報入力シート!$G272="病弱",ISBLANK(障害学生情報入力シート!$H272)),1,0)+
IF(AND(障害学生情報入力シート!$G272="発達障害",OR(障害学生情報入力シート!$H272="自閉スペクトラム症",障害学生情報入力シート!$H272="注意欠如・多動症",障害学生情報入力シート!$H272="限局性学習症",障害学生情報入力シート!$H272="発達障害の重複",障害学生情報入力シート!$H272="その他の発達障害")),1,0)+
IF(AND(障害学生情報入力シート!$G272="精神障害",OR(障害学生情報入力シート!$H272="統合失調症等",障害学生情報入力シート!$H272="気分障害",障害学生情報入力シート!$H272="神経症性障害等",障害学生情報入力シート!$H272="摂食障害・睡眠障害等",障害学生情報入力シート!$H272="精神障害の重複",障害学生情報入力シート!$H272="その他の精神障害")),1,0)+
IF(AND(障害学生情報入力シート!$G272="知的障害",ISBLANK(障害学生情報入力シート!$H272)),1,0)+
IF(AND(障害学生情報入力シート!$G272="重複障害",OR(障害学生情報入力シート!$H272="身体障害の重複",障害学生情報入力シート!$H272="発達障害と精神障害の重複")),1,0)+
IF(AND(障害学生情報入力シート!$G272="その他の障害",ISBLANK(障害学生情報入力シート!$H272)),1,0)
)</f>
        <v>0</v>
      </c>
    </row>
    <row r="273" spans="1:17" x14ac:dyDescent="0.4">
      <c r="A273" s="204">
        <v>245</v>
      </c>
      <c r="B273" s="6">
        <f>IF(AND(障害学生情報入力シート!$G273=$B$27,障害学生情報入力シート!$H273=$B$28,OR(障害学生情報入力シート!D273="入学者(新1年生)",障害学生情報入力シート!D273="在籍者")),1,0)</f>
        <v>0</v>
      </c>
      <c r="C273" s="6">
        <f t="shared" si="23"/>
        <v>0</v>
      </c>
      <c r="D273" s="6" t="str">
        <f t="shared" si="24"/>
        <v/>
      </c>
      <c r="E273" s="6">
        <f>IF(AND(障害学生情報入力シート!$G273=$E$27,ISBLANK(障害学生情報入力シート!$H273),OR(障害学生情報入力シート!D273="入学者(新1年生)",障害学生情報入力シート!D273="在籍者")),1,0)</f>
        <v>0</v>
      </c>
      <c r="F273" s="6">
        <f t="shared" si="25"/>
        <v>0</v>
      </c>
      <c r="G273" s="6" t="str">
        <f t="shared" si="26"/>
        <v/>
      </c>
      <c r="H273" s="7">
        <f>IF(障害学生情報入力シート!BD273="",0,IF(AND(障害学生情報入力シート!BC273=1,Q273=1,障害学生情報入力シート!D273&lt;&gt;"",障害学生情報入力シート!D273&lt;&gt;"在籍者"),1,0))</f>
        <v>0</v>
      </c>
      <c r="I273" s="7">
        <f t="shared" si="27"/>
        <v>0</v>
      </c>
      <c r="J273" s="7" t="str">
        <f t="shared" si="28"/>
        <v/>
      </c>
      <c r="K273" s="8">
        <f>IF(VALUE(障害学生情報入力シート!J273)=1,1,0)</f>
        <v>0</v>
      </c>
      <c r="L273" s="8">
        <f>IF(VALUE(障害学生情報入力シート!K273)=1,1,0)</f>
        <v>0</v>
      </c>
      <c r="M273" s="8">
        <f>SUM(障害学生情報入力シート!N273:Q273)+COUNTA(障害学生情報入力シート!R273)</f>
        <v>0</v>
      </c>
      <c r="N273" s="8">
        <f>SUM(障害学生情報入力シート!S273:V273)+COUNTA(障害学生情報入力シート!W273)</f>
        <v>0</v>
      </c>
      <c r="O273" s="8">
        <f>IF(SUM(障害学生情報入力シート!$X273:$BC273)&gt;0,1,0)</f>
        <v>0</v>
      </c>
      <c r="P273" s="8">
        <f>IF(障害学生情報入力シート!D273="入学者(新1年生)",1,0)</f>
        <v>0</v>
      </c>
      <c r="Q273" s="8">
        <f>IF(ISBLANK(障害学生情報入力シート!$G273),0,
IF(AND(障害学生情報入力シート!$G273="視覚障害",OR(障害学生情報入力シート!$H273="盲",障害学生情報入力シート!$H273="弱視",障害学生情報入力シート!$H273="その他の視覚障害")),1,0)+
IF(AND(障害学生情報入力シート!$G273="聴覚障害",OR(障害学生情報入力シート!$H273="聾",障害学生情報入力シート!$H273="難聴",障害学生情報入力シート!$H273="その他の聴覚障害")),1,0)+
IF(AND(障害学生情報入力シート!$G273="肢体不自由",OR(障害学生情報入力シート!$H273="上肢不自由",障害学生情報入力シート!$H273="下肢不自由",障害学生情報入力シート!$H273="上下肢不自由",障害学生情報入力シート!$H273="その他の肢体不自由")),1,0)+
IF(AND(障害学生情報入力シート!$G273="病弱",ISBLANK(障害学生情報入力シート!$H273)),1,0)+
IF(AND(障害学生情報入力シート!$G273="発達障害",OR(障害学生情報入力シート!$H273="自閉スペクトラム症",障害学生情報入力シート!$H273="注意欠如・多動症",障害学生情報入力シート!$H273="限局性学習症",障害学生情報入力シート!$H273="発達障害の重複",障害学生情報入力シート!$H273="その他の発達障害")),1,0)+
IF(AND(障害学生情報入力シート!$G273="精神障害",OR(障害学生情報入力シート!$H273="統合失調症等",障害学生情報入力シート!$H273="気分障害",障害学生情報入力シート!$H273="神経症性障害等",障害学生情報入力シート!$H273="摂食障害・睡眠障害等",障害学生情報入力シート!$H273="精神障害の重複",障害学生情報入力シート!$H273="その他の精神障害")),1,0)+
IF(AND(障害学生情報入力シート!$G273="知的障害",ISBLANK(障害学生情報入力シート!$H273)),1,0)+
IF(AND(障害学生情報入力シート!$G273="重複障害",OR(障害学生情報入力シート!$H273="身体障害の重複",障害学生情報入力シート!$H273="発達障害と精神障害の重複")),1,0)+
IF(AND(障害学生情報入力シート!$G273="その他の障害",ISBLANK(障害学生情報入力シート!$H273)),1,0)
)</f>
        <v>0</v>
      </c>
    </row>
    <row r="274" spans="1:17" x14ac:dyDescent="0.4">
      <c r="A274" s="204">
        <v>246</v>
      </c>
      <c r="B274" s="6">
        <f>IF(AND(障害学生情報入力シート!$G274=$B$27,障害学生情報入力シート!$H274=$B$28,OR(障害学生情報入力シート!D274="入学者(新1年生)",障害学生情報入力シート!D274="在籍者")),1,0)</f>
        <v>0</v>
      </c>
      <c r="C274" s="6">
        <f t="shared" si="23"/>
        <v>0</v>
      </c>
      <c r="D274" s="6" t="str">
        <f t="shared" si="24"/>
        <v/>
      </c>
      <c r="E274" s="6">
        <f>IF(AND(障害学生情報入力シート!$G274=$E$27,ISBLANK(障害学生情報入力シート!$H274),OR(障害学生情報入力シート!D274="入学者(新1年生)",障害学生情報入力シート!D274="在籍者")),1,0)</f>
        <v>0</v>
      </c>
      <c r="F274" s="6">
        <f t="shared" si="25"/>
        <v>0</v>
      </c>
      <c r="G274" s="6" t="str">
        <f t="shared" si="26"/>
        <v/>
      </c>
      <c r="H274" s="7">
        <f>IF(障害学生情報入力シート!BD274="",0,IF(AND(障害学生情報入力シート!BC274=1,Q274=1,障害学生情報入力シート!D274&lt;&gt;"",障害学生情報入力シート!D274&lt;&gt;"在籍者"),1,0))</f>
        <v>0</v>
      </c>
      <c r="I274" s="7">
        <f t="shared" si="27"/>
        <v>0</v>
      </c>
      <c r="J274" s="7" t="str">
        <f t="shared" si="28"/>
        <v/>
      </c>
      <c r="K274" s="8">
        <f>IF(VALUE(障害学生情報入力シート!J274)=1,1,0)</f>
        <v>0</v>
      </c>
      <c r="L274" s="8">
        <f>IF(VALUE(障害学生情報入力シート!K274)=1,1,0)</f>
        <v>0</v>
      </c>
      <c r="M274" s="8">
        <f>SUM(障害学生情報入力シート!N274:Q274)+COUNTA(障害学生情報入力シート!R274)</f>
        <v>0</v>
      </c>
      <c r="N274" s="8">
        <f>SUM(障害学生情報入力シート!S274:V274)+COUNTA(障害学生情報入力シート!W274)</f>
        <v>0</v>
      </c>
      <c r="O274" s="8">
        <f>IF(SUM(障害学生情報入力シート!$X274:$BC274)&gt;0,1,0)</f>
        <v>0</v>
      </c>
      <c r="P274" s="8">
        <f>IF(障害学生情報入力シート!D274="入学者(新1年生)",1,0)</f>
        <v>0</v>
      </c>
      <c r="Q274" s="8">
        <f>IF(ISBLANK(障害学生情報入力シート!$G274),0,
IF(AND(障害学生情報入力シート!$G274="視覚障害",OR(障害学生情報入力シート!$H274="盲",障害学生情報入力シート!$H274="弱視",障害学生情報入力シート!$H274="その他の視覚障害")),1,0)+
IF(AND(障害学生情報入力シート!$G274="聴覚障害",OR(障害学生情報入力シート!$H274="聾",障害学生情報入力シート!$H274="難聴",障害学生情報入力シート!$H274="その他の聴覚障害")),1,0)+
IF(AND(障害学生情報入力シート!$G274="肢体不自由",OR(障害学生情報入力シート!$H274="上肢不自由",障害学生情報入力シート!$H274="下肢不自由",障害学生情報入力シート!$H274="上下肢不自由",障害学生情報入力シート!$H274="その他の肢体不自由")),1,0)+
IF(AND(障害学生情報入力シート!$G274="病弱",ISBLANK(障害学生情報入力シート!$H274)),1,0)+
IF(AND(障害学生情報入力シート!$G274="発達障害",OR(障害学生情報入力シート!$H274="自閉スペクトラム症",障害学生情報入力シート!$H274="注意欠如・多動症",障害学生情報入力シート!$H274="限局性学習症",障害学生情報入力シート!$H274="発達障害の重複",障害学生情報入力シート!$H274="その他の発達障害")),1,0)+
IF(AND(障害学生情報入力シート!$G274="精神障害",OR(障害学生情報入力シート!$H274="統合失調症等",障害学生情報入力シート!$H274="気分障害",障害学生情報入力シート!$H274="神経症性障害等",障害学生情報入力シート!$H274="摂食障害・睡眠障害等",障害学生情報入力シート!$H274="精神障害の重複",障害学生情報入力シート!$H274="その他の精神障害")),1,0)+
IF(AND(障害学生情報入力シート!$G274="知的障害",ISBLANK(障害学生情報入力シート!$H274)),1,0)+
IF(AND(障害学生情報入力シート!$G274="重複障害",OR(障害学生情報入力シート!$H274="身体障害の重複",障害学生情報入力シート!$H274="発達障害と精神障害の重複")),1,0)+
IF(AND(障害学生情報入力シート!$G274="その他の障害",ISBLANK(障害学生情報入力シート!$H274)),1,0)
)</f>
        <v>0</v>
      </c>
    </row>
    <row r="275" spans="1:17" x14ac:dyDescent="0.4">
      <c r="A275" s="204">
        <v>247</v>
      </c>
      <c r="B275" s="6">
        <f>IF(AND(障害学生情報入力シート!$G275=$B$27,障害学生情報入力シート!$H275=$B$28,OR(障害学生情報入力シート!D275="入学者(新1年生)",障害学生情報入力シート!D275="在籍者")),1,0)</f>
        <v>0</v>
      </c>
      <c r="C275" s="6">
        <f t="shared" si="23"/>
        <v>0</v>
      </c>
      <c r="D275" s="6" t="str">
        <f t="shared" si="24"/>
        <v/>
      </c>
      <c r="E275" s="6">
        <f>IF(AND(障害学生情報入力シート!$G275=$E$27,ISBLANK(障害学生情報入力シート!$H275),OR(障害学生情報入力シート!D275="入学者(新1年生)",障害学生情報入力シート!D275="在籍者")),1,0)</f>
        <v>0</v>
      </c>
      <c r="F275" s="6">
        <f t="shared" si="25"/>
        <v>0</v>
      </c>
      <c r="G275" s="6" t="str">
        <f t="shared" si="26"/>
        <v/>
      </c>
      <c r="H275" s="7">
        <f>IF(障害学生情報入力シート!BD275="",0,IF(AND(障害学生情報入力シート!BC275=1,Q275=1,障害学生情報入力シート!D275&lt;&gt;"",障害学生情報入力シート!D275&lt;&gt;"在籍者"),1,0))</f>
        <v>0</v>
      </c>
      <c r="I275" s="7">
        <f t="shared" si="27"/>
        <v>0</v>
      </c>
      <c r="J275" s="7" t="str">
        <f t="shared" si="28"/>
        <v/>
      </c>
      <c r="K275" s="8">
        <f>IF(VALUE(障害学生情報入力シート!J275)=1,1,0)</f>
        <v>0</v>
      </c>
      <c r="L275" s="8">
        <f>IF(VALUE(障害学生情報入力シート!K275)=1,1,0)</f>
        <v>0</v>
      </c>
      <c r="M275" s="8">
        <f>SUM(障害学生情報入力シート!N275:Q275)+COUNTA(障害学生情報入力シート!R275)</f>
        <v>0</v>
      </c>
      <c r="N275" s="8">
        <f>SUM(障害学生情報入力シート!S275:V275)+COUNTA(障害学生情報入力シート!W275)</f>
        <v>0</v>
      </c>
      <c r="O275" s="8">
        <f>IF(SUM(障害学生情報入力シート!$X275:$BC275)&gt;0,1,0)</f>
        <v>0</v>
      </c>
      <c r="P275" s="8">
        <f>IF(障害学生情報入力シート!D275="入学者(新1年生)",1,0)</f>
        <v>0</v>
      </c>
      <c r="Q275" s="8">
        <f>IF(ISBLANK(障害学生情報入力シート!$G275),0,
IF(AND(障害学生情報入力シート!$G275="視覚障害",OR(障害学生情報入力シート!$H275="盲",障害学生情報入力シート!$H275="弱視",障害学生情報入力シート!$H275="その他の視覚障害")),1,0)+
IF(AND(障害学生情報入力シート!$G275="聴覚障害",OR(障害学生情報入力シート!$H275="聾",障害学生情報入力シート!$H275="難聴",障害学生情報入力シート!$H275="その他の聴覚障害")),1,0)+
IF(AND(障害学生情報入力シート!$G275="肢体不自由",OR(障害学生情報入力シート!$H275="上肢不自由",障害学生情報入力シート!$H275="下肢不自由",障害学生情報入力シート!$H275="上下肢不自由",障害学生情報入力シート!$H275="その他の肢体不自由")),1,0)+
IF(AND(障害学生情報入力シート!$G275="病弱",ISBLANK(障害学生情報入力シート!$H275)),1,0)+
IF(AND(障害学生情報入力シート!$G275="発達障害",OR(障害学生情報入力シート!$H275="自閉スペクトラム症",障害学生情報入力シート!$H275="注意欠如・多動症",障害学生情報入力シート!$H275="限局性学習症",障害学生情報入力シート!$H275="発達障害の重複",障害学生情報入力シート!$H275="その他の発達障害")),1,0)+
IF(AND(障害学生情報入力シート!$G275="精神障害",OR(障害学生情報入力シート!$H275="統合失調症等",障害学生情報入力シート!$H275="気分障害",障害学生情報入力シート!$H275="神経症性障害等",障害学生情報入力シート!$H275="摂食障害・睡眠障害等",障害学生情報入力シート!$H275="精神障害の重複",障害学生情報入力シート!$H275="その他の精神障害")),1,0)+
IF(AND(障害学生情報入力シート!$G275="知的障害",ISBLANK(障害学生情報入力シート!$H275)),1,0)+
IF(AND(障害学生情報入力シート!$G275="重複障害",OR(障害学生情報入力シート!$H275="身体障害の重複",障害学生情報入力シート!$H275="発達障害と精神障害の重複")),1,0)+
IF(AND(障害学生情報入力シート!$G275="その他の障害",ISBLANK(障害学生情報入力シート!$H275)),1,0)
)</f>
        <v>0</v>
      </c>
    </row>
    <row r="276" spans="1:17" x14ac:dyDescent="0.4">
      <c r="A276" s="204">
        <v>248</v>
      </c>
      <c r="B276" s="6">
        <f>IF(AND(障害学生情報入力シート!$G276=$B$27,障害学生情報入力シート!$H276=$B$28,OR(障害学生情報入力シート!D276="入学者(新1年生)",障害学生情報入力シート!D276="在籍者")),1,0)</f>
        <v>0</v>
      </c>
      <c r="C276" s="6">
        <f t="shared" si="23"/>
        <v>0</v>
      </c>
      <c r="D276" s="6" t="str">
        <f t="shared" si="24"/>
        <v/>
      </c>
      <c r="E276" s="6">
        <f>IF(AND(障害学生情報入力シート!$G276=$E$27,ISBLANK(障害学生情報入力シート!$H276),OR(障害学生情報入力シート!D276="入学者(新1年生)",障害学生情報入力シート!D276="在籍者")),1,0)</f>
        <v>0</v>
      </c>
      <c r="F276" s="6">
        <f t="shared" si="25"/>
        <v>0</v>
      </c>
      <c r="G276" s="6" t="str">
        <f t="shared" si="26"/>
        <v/>
      </c>
      <c r="H276" s="7">
        <f>IF(障害学生情報入力シート!BD276="",0,IF(AND(障害学生情報入力シート!BC276=1,Q276=1,障害学生情報入力シート!D276&lt;&gt;"",障害学生情報入力シート!D276&lt;&gt;"在籍者"),1,0))</f>
        <v>0</v>
      </c>
      <c r="I276" s="7">
        <f t="shared" si="27"/>
        <v>0</v>
      </c>
      <c r="J276" s="7" t="str">
        <f t="shared" si="28"/>
        <v/>
      </c>
      <c r="K276" s="8">
        <f>IF(VALUE(障害学生情報入力シート!J276)=1,1,0)</f>
        <v>0</v>
      </c>
      <c r="L276" s="8">
        <f>IF(VALUE(障害学生情報入力シート!K276)=1,1,0)</f>
        <v>0</v>
      </c>
      <c r="M276" s="8">
        <f>SUM(障害学生情報入力シート!N276:Q276)+COUNTA(障害学生情報入力シート!R276)</f>
        <v>0</v>
      </c>
      <c r="N276" s="8">
        <f>SUM(障害学生情報入力シート!S276:V276)+COUNTA(障害学生情報入力シート!W276)</f>
        <v>0</v>
      </c>
      <c r="O276" s="8">
        <f>IF(SUM(障害学生情報入力シート!$X276:$BC276)&gt;0,1,0)</f>
        <v>0</v>
      </c>
      <c r="P276" s="8">
        <f>IF(障害学生情報入力シート!D276="入学者(新1年生)",1,0)</f>
        <v>0</v>
      </c>
      <c r="Q276" s="8">
        <f>IF(ISBLANK(障害学生情報入力シート!$G276),0,
IF(AND(障害学生情報入力シート!$G276="視覚障害",OR(障害学生情報入力シート!$H276="盲",障害学生情報入力シート!$H276="弱視",障害学生情報入力シート!$H276="その他の視覚障害")),1,0)+
IF(AND(障害学生情報入力シート!$G276="聴覚障害",OR(障害学生情報入力シート!$H276="聾",障害学生情報入力シート!$H276="難聴",障害学生情報入力シート!$H276="その他の聴覚障害")),1,0)+
IF(AND(障害学生情報入力シート!$G276="肢体不自由",OR(障害学生情報入力シート!$H276="上肢不自由",障害学生情報入力シート!$H276="下肢不自由",障害学生情報入力シート!$H276="上下肢不自由",障害学生情報入力シート!$H276="その他の肢体不自由")),1,0)+
IF(AND(障害学生情報入力シート!$G276="病弱",ISBLANK(障害学生情報入力シート!$H276)),1,0)+
IF(AND(障害学生情報入力シート!$G276="発達障害",OR(障害学生情報入力シート!$H276="自閉スペクトラム症",障害学生情報入力シート!$H276="注意欠如・多動症",障害学生情報入力シート!$H276="限局性学習症",障害学生情報入力シート!$H276="発達障害の重複",障害学生情報入力シート!$H276="その他の発達障害")),1,0)+
IF(AND(障害学生情報入力シート!$G276="精神障害",OR(障害学生情報入力シート!$H276="統合失調症等",障害学生情報入力シート!$H276="気分障害",障害学生情報入力シート!$H276="神経症性障害等",障害学生情報入力シート!$H276="摂食障害・睡眠障害等",障害学生情報入力シート!$H276="精神障害の重複",障害学生情報入力シート!$H276="その他の精神障害")),1,0)+
IF(AND(障害学生情報入力シート!$G276="知的障害",ISBLANK(障害学生情報入力シート!$H276)),1,0)+
IF(AND(障害学生情報入力シート!$G276="重複障害",OR(障害学生情報入力シート!$H276="身体障害の重複",障害学生情報入力シート!$H276="発達障害と精神障害の重複")),1,0)+
IF(AND(障害学生情報入力シート!$G276="その他の障害",ISBLANK(障害学生情報入力シート!$H276)),1,0)
)</f>
        <v>0</v>
      </c>
    </row>
    <row r="277" spans="1:17" x14ac:dyDescent="0.4">
      <c r="A277" s="204">
        <v>249</v>
      </c>
      <c r="B277" s="6">
        <f>IF(AND(障害学生情報入力シート!$G277=$B$27,障害学生情報入力シート!$H277=$B$28,OR(障害学生情報入力シート!D277="入学者(新1年生)",障害学生情報入力シート!D277="在籍者")),1,0)</f>
        <v>0</v>
      </c>
      <c r="C277" s="6">
        <f t="shared" si="23"/>
        <v>0</v>
      </c>
      <c r="D277" s="6" t="str">
        <f t="shared" si="24"/>
        <v/>
      </c>
      <c r="E277" s="6">
        <f>IF(AND(障害学生情報入力シート!$G277=$E$27,ISBLANK(障害学生情報入力シート!$H277),OR(障害学生情報入力シート!D277="入学者(新1年生)",障害学生情報入力シート!D277="在籍者")),1,0)</f>
        <v>0</v>
      </c>
      <c r="F277" s="6">
        <f t="shared" si="25"/>
        <v>0</v>
      </c>
      <c r="G277" s="6" t="str">
        <f t="shared" si="26"/>
        <v/>
      </c>
      <c r="H277" s="7">
        <f>IF(障害学生情報入力シート!BD277="",0,IF(AND(障害学生情報入力シート!BC277=1,Q277=1,障害学生情報入力シート!D277&lt;&gt;"",障害学生情報入力シート!D277&lt;&gt;"在籍者"),1,0))</f>
        <v>0</v>
      </c>
      <c r="I277" s="7">
        <f t="shared" si="27"/>
        <v>0</v>
      </c>
      <c r="J277" s="7" t="str">
        <f t="shared" si="28"/>
        <v/>
      </c>
      <c r="K277" s="8">
        <f>IF(VALUE(障害学生情報入力シート!J277)=1,1,0)</f>
        <v>0</v>
      </c>
      <c r="L277" s="8">
        <f>IF(VALUE(障害学生情報入力シート!K277)=1,1,0)</f>
        <v>0</v>
      </c>
      <c r="M277" s="8">
        <f>SUM(障害学生情報入力シート!N277:Q277)+COUNTA(障害学生情報入力シート!R277)</f>
        <v>0</v>
      </c>
      <c r="N277" s="8">
        <f>SUM(障害学生情報入力シート!S277:V277)+COUNTA(障害学生情報入力シート!W277)</f>
        <v>0</v>
      </c>
      <c r="O277" s="8">
        <f>IF(SUM(障害学生情報入力シート!$X277:$BC277)&gt;0,1,0)</f>
        <v>0</v>
      </c>
      <c r="P277" s="8">
        <f>IF(障害学生情報入力シート!D277="入学者(新1年生)",1,0)</f>
        <v>0</v>
      </c>
      <c r="Q277" s="8">
        <f>IF(ISBLANK(障害学生情報入力シート!$G277),0,
IF(AND(障害学生情報入力シート!$G277="視覚障害",OR(障害学生情報入力シート!$H277="盲",障害学生情報入力シート!$H277="弱視",障害学生情報入力シート!$H277="その他の視覚障害")),1,0)+
IF(AND(障害学生情報入力シート!$G277="聴覚障害",OR(障害学生情報入力シート!$H277="聾",障害学生情報入力シート!$H277="難聴",障害学生情報入力シート!$H277="その他の聴覚障害")),1,0)+
IF(AND(障害学生情報入力シート!$G277="肢体不自由",OR(障害学生情報入力シート!$H277="上肢不自由",障害学生情報入力シート!$H277="下肢不自由",障害学生情報入力シート!$H277="上下肢不自由",障害学生情報入力シート!$H277="その他の肢体不自由")),1,0)+
IF(AND(障害学生情報入力シート!$G277="病弱",ISBLANK(障害学生情報入力シート!$H277)),1,0)+
IF(AND(障害学生情報入力シート!$G277="発達障害",OR(障害学生情報入力シート!$H277="自閉スペクトラム症",障害学生情報入力シート!$H277="注意欠如・多動症",障害学生情報入力シート!$H277="限局性学習症",障害学生情報入力シート!$H277="発達障害の重複",障害学生情報入力シート!$H277="その他の発達障害")),1,0)+
IF(AND(障害学生情報入力シート!$G277="精神障害",OR(障害学生情報入力シート!$H277="統合失調症等",障害学生情報入力シート!$H277="気分障害",障害学生情報入力シート!$H277="神経症性障害等",障害学生情報入力シート!$H277="摂食障害・睡眠障害等",障害学生情報入力シート!$H277="精神障害の重複",障害学生情報入力シート!$H277="その他の精神障害")),1,0)+
IF(AND(障害学生情報入力シート!$G277="知的障害",ISBLANK(障害学生情報入力シート!$H277)),1,0)+
IF(AND(障害学生情報入力シート!$G277="重複障害",OR(障害学生情報入力シート!$H277="身体障害の重複",障害学生情報入力シート!$H277="発達障害と精神障害の重複")),1,0)+
IF(AND(障害学生情報入力シート!$G277="その他の障害",ISBLANK(障害学生情報入力シート!$H277)),1,0)
)</f>
        <v>0</v>
      </c>
    </row>
    <row r="278" spans="1:17" x14ac:dyDescent="0.4">
      <c r="A278" s="204">
        <v>250</v>
      </c>
      <c r="B278" s="6">
        <f>IF(AND(障害学生情報入力シート!$G278=$B$27,障害学生情報入力シート!$H278=$B$28,OR(障害学生情報入力シート!D278="入学者(新1年生)",障害学生情報入力シート!D278="在籍者")),1,0)</f>
        <v>0</v>
      </c>
      <c r="C278" s="6">
        <f t="shared" si="23"/>
        <v>0</v>
      </c>
      <c r="D278" s="6" t="str">
        <f t="shared" si="24"/>
        <v/>
      </c>
      <c r="E278" s="6">
        <f>IF(AND(障害学生情報入力シート!$G278=$E$27,ISBLANK(障害学生情報入力シート!$H278),OR(障害学生情報入力シート!D278="入学者(新1年生)",障害学生情報入力シート!D278="在籍者")),1,0)</f>
        <v>0</v>
      </c>
      <c r="F278" s="6">
        <f t="shared" si="25"/>
        <v>0</v>
      </c>
      <c r="G278" s="6" t="str">
        <f t="shared" si="26"/>
        <v/>
      </c>
      <c r="H278" s="7">
        <f>IF(障害学生情報入力シート!BD278="",0,IF(AND(障害学生情報入力シート!BC278=1,Q278=1,障害学生情報入力シート!D278&lt;&gt;"",障害学生情報入力シート!D278&lt;&gt;"在籍者"),1,0))</f>
        <v>0</v>
      </c>
      <c r="I278" s="7">
        <f t="shared" si="27"/>
        <v>0</v>
      </c>
      <c r="J278" s="7" t="str">
        <f t="shared" si="28"/>
        <v/>
      </c>
      <c r="K278" s="8">
        <f>IF(VALUE(障害学生情報入力シート!J278)=1,1,0)</f>
        <v>0</v>
      </c>
      <c r="L278" s="8">
        <f>IF(VALUE(障害学生情報入力シート!K278)=1,1,0)</f>
        <v>0</v>
      </c>
      <c r="M278" s="8">
        <f>SUM(障害学生情報入力シート!N278:Q278)+COUNTA(障害学生情報入力シート!R278)</f>
        <v>0</v>
      </c>
      <c r="N278" s="8">
        <f>SUM(障害学生情報入力シート!S278:V278)+COUNTA(障害学生情報入力シート!W278)</f>
        <v>0</v>
      </c>
      <c r="O278" s="8">
        <f>IF(SUM(障害学生情報入力シート!$X278:$BC278)&gt;0,1,0)</f>
        <v>0</v>
      </c>
      <c r="P278" s="8">
        <f>IF(障害学生情報入力シート!D278="入学者(新1年生)",1,0)</f>
        <v>0</v>
      </c>
      <c r="Q278" s="8">
        <f>IF(ISBLANK(障害学生情報入力シート!$G278),0,
IF(AND(障害学生情報入力シート!$G278="視覚障害",OR(障害学生情報入力シート!$H278="盲",障害学生情報入力シート!$H278="弱視",障害学生情報入力シート!$H278="その他の視覚障害")),1,0)+
IF(AND(障害学生情報入力シート!$G278="聴覚障害",OR(障害学生情報入力シート!$H278="聾",障害学生情報入力シート!$H278="難聴",障害学生情報入力シート!$H278="その他の聴覚障害")),1,0)+
IF(AND(障害学生情報入力シート!$G278="肢体不自由",OR(障害学生情報入力シート!$H278="上肢不自由",障害学生情報入力シート!$H278="下肢不自由",障害学生情報入力シート!$H278="上下肢不自由",障害学生情報入力シート!$H278="その他の肢体不自由")),1,0)+
IF(AND(障害学生情報入力シート!$G278="病弱",ISBLANK(障害学生情報入力シート!$H278)),1,0)+
IF(AND(障害学生情報入力シート!$G278="発達障害",OR(障害学生情報入力シート!$H278="自閉スペクトラム症",障害学生情報入力シート!$H278="注意欠如・多動症",障害学生情報入力シート!$H278="限局性学習症",障害学生情報入力シート!$H278="発達障害の重複",障害学生情報入力シート!$H278="その他の発達障害")),1,0)+
IF(AND(障害学生情報入力シート!$G278="精神障害",OR(障害学生情報入力シート!$H278="統合失調症等",障害学生情報入力シート!$H278="気分障害",障害学生情報入力シート!$H278="神経症性障害等",障害学生情報入力シート!$H278="摂食障害・睡眠障害等",障害学生情報入力シート!$H278="精神障害の重複",障害学生情報入力シート!$H278="その他の精神障害")),1,0)+
IF(AND(障害学生情報入力シート!$G278="知的障害",ISBLANK(障害学生情報入力シート!$H278)),1,0)+
IF(AND(障害学生情報入力シート!$G278="重複障害",OR(障害学生情報入力シート!$H278="身体障害の重複",障害学生情報入力シート!$H278="発達障害と精神障害の重複")),1,0)+
IF(AND(障害学生情報入力シート!$G278="その他の障害",ISBLANK(障害学生情報入力シート!$H278)),1,0)
)</f>
        <v>0</v>
      </c>
    </row>
    <row r="279" spans="1:17" x14ac:dyDescent="0.4">
      <c r="A279" s="204">
        <v>251</v>
      </c>
      <c r="B279" s="6">
        <f>IF(AND(障害学生情報入力シート!$G279=$B$27,障害学生情報入力シート!$H279=$B$28,OR(障害学生情報入力シート!D279="入学者(新1年生)",障害学生情報入力シート!D279="在籍者")),1,0)</f>
        <v>0</v>
      </c>
      <c r="C279" s="6">
        <f t="shared" si="23"/>
        <v>0</v>
      </c>
      <c r="D279" s="6" t="str">
        <f t="shared" si="24"/>
        <v/>
      </c>
      <c r="E279" s="6">
        <f>IF(AND(障害学生情報入力シート!$G279=$E$27,ISBLANK(障害学生情報入力シート!$H279),OR(障害学生情報入力シート!D279="入学者(新1年生)",障害学生情報入力シート!D279="在籍者")),1,0)</f>
        <v>0</v>
      </c>
      <c r="F279" s="6">
        <f t="shared" si="25"/>
        <v>0</v>
      </c>
      <c r="G279" s="6" t="str">
        <f t="shared" si="26"/>
        <v/>
      </c>
      <c r="H279" s="7">
        <f>IF(障害学生情報入力シート!BD279="",0,IF(AND(障害学生情報入力シート!BC279=1,Q279=1,障害学生情報入力シート!D279&lt;&gt;"",障害学生情報入力シート!D279&lt;&gt;"在籍者"),1,0))</f>
        <v>0</v>
      </c>
      <c r="I279" s="7">
        <f t="shared" si="27"/>
        <v>0</v>
      </c>
      <c r="J279" s="7" t="str">
        <f t="shared" si="28"/>
        <v/>
      </c>
      <c r="K279" s="8">
        <f>IF(VALUE(障害学生情報入力シート!J279)=1,1,0)</f>
        <v>0</v>
      </c>
      <c r="L279" s="8">
        <f>IF(VALUE(障害学生情報入力シート!K279)=1,1,0)</f>
        <v>0</v>
      </c>
      <c r="M279" s="8">
        <f>SUM(障害学生情報入力シート!N279:Q279)+COUNTA(障害学生情報入力シート!R279)</f>
        <v>0</v>
      </c>
      <c r="N279" s="8">
        <f>SUM(障害学生情報入力シート!S279:V279)+COUNTA(障害学生情報入力シート!W279)</f>
        <v>0</v>
      </c>
      <c r="O279" s="8">
        <f>IF(SUM(障害学生情報入力シート!$X279:$BC279)&gt;0,1,0)</f>
        <v>0</v>
      </c>
      <c r="P279" s="8">
        <f>IF(障害学生情報入力シート!D279="入学者(新1年生)",1,0)</f>
        <v>0</v>
      </c>
      <c r="Q279" s="8">
        <f>IF(ISBLANK(障害学生情報入力シート!$G279),0,
IF(AND(障害学生情報入力シート!$G279="視覚障害",OR(障害学生情報入力シート!$H279="盲",障害学生情報入力シート!$H279="弱視",障害学生情報入力シート!$H279="その他の視覚障害")),1,0)+
IF(AND(障害学生情報入力シート!$G279="聴覚障害",OR(障害学生情報入力シート!$H279="聾",障害学生情報入力シート!$H279="難聴",障害学生情報入力シート!$H279="その他の聴覚障害")),1,0)+
IF(AND(障害学生情報入力シート!$G279="肢体不自由",OR(障害学生情報入力シート!$H279="上肢不自由",障害学生情報入力シート!$H279="下肢不自由",障害学生情報入力シート!$H279="上下肢不自由",障害学生情報入力シート!$H279="その他の肢体不自由")),1,0)+
IF(AND(障害学生情報入力シート!$G279="病弱",ISBLANK(障害学生情報入力シート!$H279)),1,0)+
IF(AND(障害学生情報入力シート!$G279="発達障害",OR(障害学生情報入力シート!$H279="自閉スペクトラム症",障害学生情報入力シート!$H279="注意欠如・多動症",障害学生情報入力シート!$H279="限局性学習症",障害学生情報入力シート!$H279="発達障害の重複",障害学生情報入力シート!$H279="その他の発達障害")),1,0)+
IF(AND(障害学生情報入力シート!$G279="精神障害",OR(障害学生情報入力シート!$H279="統合失調症等",障害学生情報入力シート!$H279="気分障害",障害学生情報入力シート!$H279="神経症性障害等",障害学生情報入力シート!$H279="摂食障害・睡眠障害等",障害学生情報入力シート!$H279="精神障害の重複",障害学生情報入力シート!$H279="その他の精神障害")),1,0)+
IF(AND(障害学生情報入力シート!$G279="知的障害",ISBLANK(障害学生情報入力シート!$H279)),1,0)+
IF(AND(障害学生情報入力シート!$G279="重複障害",OR(障害学生情報入力シート!$H279="身体障害の重複",障害学生情報入力シート!$H279="発達障害と精神障害の重複")),1,0)+
IF(AND(障害学生情報入力シート!$G279="その他の障害",ISBLANK(障害学生情報入力シート!$H279)),1,0)
)</f>
        <v>0</v>
      </c>
    </row>
    <row r="280" spans="1:17" x14ac:dyDescent="0.4">
      <c r="A280" s="204">
        <v>252</v>
      </c>
      <c r="B280" s="6">
        <f>IF(AND(障害学生情報入力シート!$G280=$B$27,障害学生情報入力シート!$H280=$B$28,OR(障害学生情報入力シート!D280="入学者(新1年生)",障害学生情報入力シート!D280="在籍者")),1,0)</f>
        <v>0</v>
      </c>
      <c r="C280" s="6">
        <f t="shared" si="23"/>
        <v>0</v>
      </c>
      <c r="D280" s="6" t="str">
        <f t="shared" si="24"/>
        <v/>
      </c>
      <c r="E280" s="6">
        <f>IF(AND(障害学生情報入力シート!$G280=$E$27,ISBLANK(障害学生情報入力シート!$H280),OR(障害学生情報入力シート!D280="入学者(新1年生)",障害学生情報入力シート!D280="在籍者")),1,0)</f>
        <v>0</v>
      </c>
      <c r="F280" s="6">
        <f t="shared" si="25"/>
        <v>0</v>
      </c>
      <c r="G280" s="6" t="str">
        <f t="shared" si="26"/>
        <v/>
      </c>
      <c r="H280" s="7">
        <f>IF(障害学生情報入力シート!BD280="",0,IF(AND(障害学生情報入力シート!BC280=1,Q280=1,障害学生情報入力シート!D280&lt;&gt;"",障害学生情報入力シート!D280&lt;&gt;"在籍者"),1,0))</f>
        <v>0</v>
      </c>
      <c r="I280" s="7">
        <f t="shared" si="27"/>
        <v>0</v>
      </c>
      <c r="J280" s="7" t="str">
        <f t="shared" si="28"/>
        <v/>
      </c>
      <c r="K280" s="8">
        <f>IF(VALUE(障害学生情報入力シート!J280)=1,1,0)</f>
        <v>0</v>
      </c>
      <c r="L280" s="8">
        <f>IF(VALUE(障害学生情報入力シート!K280)=1,1,0)</f>
        <v>0</v>
      </c>
      <c r="M280" s="8">
        <f>SUM(障害学生情報入力シート!N280:Q280)+COUNTA(障害学生情報入力シート!R280)</f>
        <v>0</v>
      </c>
      <c r="N280" s="8">
        <f>SUM(障害学生情報入力シート!S280:V280)+COUNTA(障害学生情報入力シート!W280)</f>
        <v>0</v>
      </c>
      <c r="O280" s="8">
        <f>IF(SUM(障害学生情報入力シート!$X280:$BC280)&gt;0,1,0)</f>
        <v>0</v>
      </c>
      <c r="P280" s="8">
        <f>IF(障害学生情報入力シート!D280="入学者(新1年生)",1,0)</f>
        <v>0</v>
      </c>
      <c r="Q280" s="8">
        <f>IF(ISBLANK(障害学生情報入力シート!$G280),0,
IF(AND(障害学生情報入力シート!$G280="視覚障害",OR(障害学生情報入力シート!$H280="盲",障害学生情報入力シート!$H280="弱視",障害学生情報入力シート!$H280="その他の視覚障害")),1,0)+
IF(AND(障害学生情報入力シート!$G280="聴覚障害",OR(障害学生情報入力シート!$H280="聾",障害学生情報入力シート!$H280="難聴",障害学生情報入力シート!$H280="その他の聴覚障害")),1,0)+
IF(AND(障害学生情報入力シート!$G280="肢体不自由",OR(障害学生情報入力シート!$H280="上肢不自由",障害学生情報入力シート!$H280="下肢不自由",障害学生情報入力シート!$H280="上下肢不自由",障害学生情報入力シート!$H280="その他の肢体不自由")),1,0)+
IF(AND(障害学生情報入力シート!$G280="病弱",ISBLANK(障害学生情報入力シート!$H280)),1,0)+
IF(AND(障害学生情報入力シート!$G280="発達障害",OR(障害学生情報入力シート!$H280="自閉スペクトラム症",障害学生情報入力シート!$H280="注意欠如・多動症",障害学生情報入力シート!$H280="限局性学習症",障害学生情報入力シート!$H280="発達障害の重複",障害学生情報入力シート!$H280="その他の発達障害")),1,0)+
IF(AND(障害学生情報入力シート!$G280="精神障害",OR(障害学生情報入力シート!$H280="統合失調症等",障害学生情報入力シート!$H280="気分障害",障害学生情報入力シート!$H280="神経症性障害等",障害学生情報入力シート!$H280="摂食障害・睡眠障害等",障害学生情報入力シート!$H280="精神障害の重複",障害学生情報入力シート!$H280="その他の精神障害")),1,0)+
IF(AND(障害学生情報入力シート!$G280="知的障害",ISBLANK(障害学生情報入力シート!$H280)),1,0)+
IF(AND(障害学生情報入力シート!$G280="重複障害",OR(障害学生情報入力シート!$H280="身体障害の重複",障害学生情報入力シート!$H280="発達障害と精神障害の重複")),1,0)+
IF(AND(障害学生情報入力シート!$G280="その他の障害",ISBLANK(障害学生情報入力シート!$H280)),1,0)
)</f>
        <v>0</v>
      </c>
    </row>
    <row r="281" spans="1:17" x14ac:dyDescent="0.4">
      <c r="A281" s="204">
        <v>253</v>
      </c>
      <c r="B281" s="6">
        <f>IF(AND(障害学生情報入力シート!$G281=$B$27,障害学生情報入力シート!$H281=$B$28,OR(障害学生情報入力シート!D281="入学者(新1年生)",障害学生情報入力シート!D281="在籍者")),1,0)</f>
        <v>0</v>
      </c>
      <c r="C281" s="6">
        <f t="shared" si="23"/>
        <v>0</v>
      </c>
      <c r="D281" s="6" t="str">
        <f t="shared" si="24"/>
        <v/>
      </c>
      <c r="E281" s="6">
        <f>IF(AND(障害学生情報入力シート!$G281=$E$27,ISBLANK(障害学生情報入力シート!$H281),OR(障害学生情報入力シート!D281="入学者(新1年生)",障害学生情報入力シート!D281="在籍者")),1,0)</f>
        <v>0</v>
      </c>
      <c r="F281" s="6">
        <f t="shared" si="25"/>
        <v>0</v>
      </c>
      <c r="G281" s="6" t="str">
        <f t="shared" si="26"/>
        <v/>
      </c>
      <c r="H281" s="7">
        <f>IF(障害学生情報入力シート!BD281="",0,IF(AND(障害学生情報入力シート!BC281=1,Q281=1,障害学生情報入力シート!D281&lt;&gt;"",障害学生情報入力シート!D281&lt;&gt;"在籍者"),1,0))</f>
        <v>0</v>
      </c>
      <c r="I281" s="7">
        <f t="shared" si="27"/>
        <v>0</v>
      </c>
      <c r="J281" s="7" t="str">
        <f t="shared" si="28"/>
        <v/>
      </c>
      <c r="K281" s="8">
        <f>IF(VALUE(障害学生情報入力シート!J281)=1,1,0)</f>
        <v>0</v>
      </c>
      <c r="L281" s="8">
        <f>IF(VALUE(障害学生情報入力シート!K281)=1,1,0)</f>
        <v>0</v>
      </c>
      <c r="M281" s="8">
        <f>SUM(障害学生情報入力シート!N281:Q281)+COUNTA(障害学生情報入力シート!R281)</f>
        <v>0</v>
      </c>
      <c r="N281" s="8">
        <f>SUM(障害学生情報入力シート!S281:V281)+COUNTA(障害学生情報入力シート!W281)</f>
        <v>0</v>
      </c>
      <c r="O281" s="8">
        <f>IF(SUM(障害学生情報入力シート!$X281:$BC281)&gt;0,1,0)</f>
        <v>0</v>
      </c>
      <c r="P281" s="8">
        <f>IF(障害学生情報入力シート!D281="入学者(新1年生)",1,0)</f>
        <v>0</v>
      </c>
      <c r="Q281" s="8">
        <f>IF(ISBLANK(障害学生情報入力シート!$G281),0,
IF(AND(障害学生情報入力シート!$G281="視覚障害",OR(障害学生情報入力シート!$H281="盲",障害学生情報入力シート!$H281="弱視",障害学生情報入力シート!$H281="その他の視覚障害")),1,0)+
IF(AND(障害学生情報入力シート!$G281="聴覚障害",OR(障害学生情報入力シート!$H281="聾",障害学生情報入力シート!$H281="難聴",障害学生情報入力シート!$H281="その他の聴覚障害")),1,0)+
IF(AND(障害学生情報入力シート!$G281="肢体不自由",OR(障害学生情報入力シート!$H281="上肢不自由",障害学生情報入力シート!$H281="下肢不自由",障害学生情報入力シート!$H281="上下肢不自由",障害学生情報入力シート!$H281="その他の肢体不自由")),1,0)+
IF(AND(障害学生情報入力シート!$G281="病弱",ISBLANK(障害学生情報入力シート!$H281)),1,0)+
IF(AND(障害学生情報入力シート!$G281="発達障害",OR(障害学生情報入力シート!$H281="自閉スペクトラム症",障害学生情報入力シート!$H281="注意欠如・多動症",障害学生情報入力シート!$H281="限局性学習症",障害学生情報入力シート!$H281="発達障害の重複",障害学生情報入力シート!$H281="その他の発達障害")),1,0)+
IF(AND(障害学生情報入力シート!$G281="精神障害",OR(障害学生情報入力シート!$H281="統合失調症等",障害学生情報入力シート!$H281="気分障害",障害学生情報入力シート!$H281="神経症性障害等",障害学生情報入力シート!$H281="摂食障害・睡眠障害等",障害学生情報入力シート!$H281="精神障害の重複",障害学生情報入力シート!$H281="その他の精神障害")),1,0)+
IF(AND(障害学生情報入力シート!$G281="知的障害",ISBLANK(障害学生情報入力シート!$H281)),1,0)+
IF(AND(障害学生情報入力シート!$G281="重複障害",OR(障害学生情報入力シート!$H281="身体障害の重複",障害学生情報入力シート!$H281="発達障害と精神障害の重複")),1,0)+
IF(AND(障害学生情報入力シート!$G281="その他の障害",ISBLANK(障害学生情報入力シート!$H281)),1,0)
)</f>
        <v>0</v>
      </c>
    </row>
    <row r="282" spans="1:17" x14ac:dyDescent="0.4">
      <c r="A282" s="204">
        <v>254</v>
      </c>
      <c r="B282" s="6">
        <f>IF(AND(障害学生情報入力シート!$G282=$B$27,障害学生情報入力シート!$H282=$B$28,OR(障害学生情報入力シート!D282="入学者(新1年生)",障害学生情報入力シート!D282="在籍者")),1,0)</f>
        <v>0</v>
      </c>
      <c r="C282" s="6">
        <f t="shared" si="23"/>
        <v>0</v>
      </c>
      <c r="D282" s="6" t="str">
        <f t="shared" si="24"/>
        <v/>
      </c>
      <c r="E282" s="6">
        <f>IF(AND(障害学生情報入力シート!$G282=$E$27,ISBLANK(障害学生情報入力シート!$H282),OR(障害学生情報入力シート!D282="入学者(新1年生)",障害学生情報入力シート!D282="在籍者")),1,0)</f>
        <v>0</v>
      </c>
      <c r="F282" s="6">
        <f t="shared" si="25"/>
        <v>0</v>
      </c>
      <c r="G282" s="6" t="str">
        <f t="shared" si="26"/>
        <v/>
      </c>
      <c r="H282" s="7">
        <f>IF(障害学生情報入力シート!BD282="",0,IF(AND(障害学生情報入力シート!BC282=1,Q282=1,障害学生情報入力シート!D282&lt;&gt;"",障害学生情報入力シート!D282&lt;&gt;"在籍者"),1,0))</f>
        <v>0</v>
      </c>
      <c r="I282" s="7">
        <f t="shared" si="27"/>
        <v>0</v>
      </c>
      <c r="J282" s="7" t="str">
        <f t="shared" si="28"/>
        <v/>
      </c>
      <c r="K282" s="8">
        <f>IF(VALUE(障害学生情報入力シート!J282)=1,1,0)</f>
        <v>0</v>
      </c>
      <c r="L282" s="8">
        <f>IF(VALUE(障害学生情報入力シート!K282)=1,1,0)</f>
        <v>0</v>
      </c>
      <c r="M282" s="8">
        <f>SUM(障害学生情報入力シート!N282:Q282)+COUNTA(障害学生情報入力シート!R282)</f>
        <v>0</v>
      </c>
      <c r="N282" s="8">
        <f>SUM(障害学生情報入力シート!S282:V282)+COUNTA(障害学生情報入力シート!W282)</f>
        <v>0</v>
      </c>
      <c r="O282" s="8">
        <f>IF(SUM(障害学生情報入力シート!$X282:$BC282)&gt;0,1,0)</f>
        <v>0</v>
      </c>
      <c r="P282" s="8">
        <f>IF(障害学生情報入力シート!D282="入学者(新1年生)",1,0)</f>
        <v>0</v>
      </c>
      <c r="Q282" s="8">
        <f>IF(ISBLANK(障害学生情報入力シート!$G282),0,
IF(AND(障害学生情報入力シート!$G282="視覚障害",OR(障害学生情報入力シート!$H282="盲",障害学生情報入力シート!$H282="弱視",障害学生情報入力シート!$H282="その他の視覚障害")),1,0)+
IF(AND(障害学生情報入力シート!$G282="聴覚障害",OR(障害学生情報入力シート!$H282="聾",障害学生情報入力シート!$H282="難聴",障害学生情報入力シート!$H282="その他の聴覚障害")),1,0)+
IF(AND(障害学生情報入力シート!$G282="肢体不自由",OR(障害学生情報入力シート!$H282="上肢不自由",障害学生情報入力シート!$H282="下肢不自由",障害学生情報入力シート!$H282="上下肢不自由",障害学生情報入力シート!$H282="その他の肢体不自由")),1,0)+
IF(AND(障害学生情報入力シート!$G282="病弱",ISBLANK(障害学生情報入力シート!$H282)),1,0)+
IF(AND(障害学生情報入力シート!$G282="発達障害",OR(障害学生情報入力シート!$H282="自閉スペクトラム症",障害学生情報入力シート!$H282="注意欠如・多動症",障害学生情報入力シート!$H282="限局性学習症",障害学生情報入力シート!$H282="発達障害の重複",障害学生情報入力シート!$H282="その他の発達障害")),1,0)+
IF(AND(障害学生情報入力シート!$G282="精神障害",OR(障害学生情報入力シート!$H282="統合失調症等",障害学生情報入力シート!$H282="気分障害",障害学生情報入力シート!$H282="神経症性障害等",障害学生情報入力シート!$H282="摂食障害・睡眠障害等",障害学生情報入力シート!$H282="精神障害の重複",障害学生情報入力シート!$H282="その他の精神障害")),1,0)+
IF(AND(障害学生情報入力シート!$G282="知的障害",ISBLANK(障害学生情報入力シート!$H282)),1,0)+
IF(AND(障害学生情報入力シート!$G282="重複障害",OR(障害学生情報入力シート!$H282="身体障害の重複",障害学生情報入力シート!$H282="発達障害と精神障害の重複")),1,0)+
IF(AND(障害学生情報入力シート!$G282="その他の障害",ISBLANK(障害学生情報入力シート!$H282)),1,0)
)</f>
        <v>0</v>
      </c>
    </row>
    <row r="283" spans="1:17" x14ac:dyDescent="0.4">
      <c r="A283" s="204">
        <v>255</v>
      </c>
      <c r="B283" s="6">
        <f>IF(AND(障害学生情報入力シート!$G283=$B$27,障害学生情報入力シート!$H283=$B$28,OR(障害学生情報入力シート!D283="入学者(新1年生)",障害学生情報入力シート!D283="在籍者")),1,0)</f>
        <v>0</v>
      </c>
      <c r="C283" s="6">
        <f t="shared" si="23"/>
        <v>0</v>
      </c>
      <c r="D283" s="6" t="str">
        <f t="shared" si="24"/>
        <v/>
      </c>
      <c r="E283" s="6">
        <f>IF(AND(障害学生情報入力シート!$G283=$E$27,ISBLANK(障害学生情報入力シート!$H283),OR(障害学生情報入力シート!D283="入学者(新1年生)",障害学生情報入力シート!D283="在籍者")),1,0)</f>
        <v>0</v>
      </c>
      <c r="F283" s="6">
        <f t="shared" si="25"/>
        <v>0</v>
      </c>
      <c r="G283" s="6" t="str">
        <f t="shared" si="26"/>
        <v/>
      </c>
      <c r="H283" s="7">
        <f>IF(障害学生情報入力シート!BD283="",0,IF(AND(障害学生情報入力シート!BC283=1,Q283=1,障害学生情報入力シート!D283&lt;&gt;"",障害学生情報入力シート!D283&lt;&gt;"在籍者"),1,0))</f>
        <v>0</v>
      </c>
      <c r="I283" s="7">
        <f t="shared" si="27"/>
        <v>0</v>
      </c>
      <c r="J283" s="7" t="str">
        <f t="shared" si="28"/>
        <v/>
      </c>
      <c r="K283" s="8">
        <f>IF(VALUE(障害学生情報入力シート!J283)=1,1,0)</f>
        <v>0</v>
      </c>
      <c r="L283" s="8">
        <f>IF(VALUE(障害学生情報入力シート!K283)=1,1,0)</f>
        <v>0</v>
      </c>
      <c r="M283" s="8">
        <f>SUM(障害学生情報入力シート!N283:Q283)+COUNTA(障害学生情報入力シート!R283)</f>
        <v>0</v>
      </c>
      <c r="N283" s="8">
        <f>SUM(障害学生情報入力シート!S283:V283)+COUNTA(障害学生情報入力シート!W283)</f>
        <v>0</v>
      </c>
      <c r="O283" s="8">
        <f>IF(SUM(障害学生情報入力シート!$X283:$BC283)&gt;0,1,0)</f>
        <v>0</v>
      </c>
      <c r="P283" s="8">
        <f>IF(障害学生情報入力シート!D283="入学者(新1年生)",1,0)</f>
        <v>0</v>
      </c>
      <c r="Q283" s="8">
        <f>IF(ISBLANK(障害学生情報入力シート!$G283),0,
IF(AND(障害学生情報入力シート!$G283="視覚障害",OR(障害学生情報入力シート!$H283="盲",障害学生情報入力シート!$H283="弱視",障害学生情報入力シート!$H283="その他の視覚障害")),1,0)+
IF(AND(障害学生情報入力シート!$G283="聴覚障害",OR(障害学生情報入力シート!$H283="聾",障害学生情報入力シート!$H283="難聴",障害学生情報入力シート!$H283="その他の聴覚障害")),1,0)+
IF(AND(障害学生情報入力シート!$G283="肢体不自由",OR(障害学生情報入力シート!$H283="上肢不自由",障害学生情報入力シート!$H283="下肢不自由",障害学生情報入力シート!$H283="上下肢不自由",障害学生情報入力シート!$H283="その他の肢体不自由")),1,0)+
IF(AND(障害学生情報入力シート!$G283="病弱",ISBLANK(障害学生情報入力シート!$H283)),1,0)+
IF(AND(障害学生情報入力シート!$G283="発達障害",OR(障害学生情報入力シート!$H283="自閉スペクトラム症",障害学生情報入力シート!$H283="注意欠如・多動症",障害学生情報入力シート!$H283="限局性学習症",障害学生情報入力シート!$H283="発達障害の重複",障害学生情報入力シート!$H283="その他の発達障害")),1,0)+
IF(AND(障害学生情報入力シート!$G283="精神障害",OR(障害学生情報入力シート!$H283="統合失調症等",障害学生情報入力シート!$H283="気分障害",障害学生情報入力シート!$H283="神経症性障害等",障害学生情報入力シート!$H283="摂食障害・睡眠障害等",障害学生情報入力シート!$H283="精神障害の重複",障害学生情報入力シート!$H283="その他の精神障害")),1,0)+
IF(AND(障害学生情報入力シート!$G283="知的障害",ISBLANK(障害学生情報入力シート!$H283)),1,0)+
IF(AND(障害学生情報入力シート!$G283="重複障害",OR(障害学生情報入力シート!$H283="身体障害の重複",障害学生情報入力シート!$H283="発達障害と精神障害の重複")),1,0)+
IF(AND(障害学生情報入力シート!$G283="その他の障害",ISBLANK(障害学生情報入力シート!$H283)),1,0)
)</f>
        <v>0</v>
      </c>
    </row>
    <row r="284" spans="1:17" x14ac:dyDescent="0.4">
      <c r="A284" s="204">
        <v>256</v>
      </c>
      <c r="B284" s="6">
        <f>IF(AND(障害学生情報入力シート!$G284=$B$27,障害学生情報入力シート!$H284=$B$28,OR(障害学生情報入力シート!D284="入学者(新1年生)",障害学生情報入力シート!D284="在籍者")),1,0)</f>
        <v>0</v>
      </c>
      <c r="C284" s="6">
        <f t="shared" si="23"/>
        <v>0</v>
      </c>
      <c r="D284" s="6" t="str">
        <f t="shared" si="24"/>
        <v/>
      </c>
      <c r="E284" s="6">
        <f>IF(AND(障害学生情報入力シート!$G284=$E$27,ISBLANK(障害学生情報入力シート!$H284),OR(障害学生情報入力シート!D284="入学者(新1年生)",障害学生情報入力シート!D284="在籍者")),1,0)</f>
        <v>0</v>
      </c>
      <c r="F284" s="6">
        <f t="shared" si="25"/>
        <v>0</v>
      </c>
      <c r="G284" s="6" t="str">
        <f t="shared" si="26"/>
        <v/>
      </c>
      <c r="H284" s="7">
        <f>IF(障害学生情報入力シート!BD284="",0,IF(AND(障害学生情報入力シート!BC284=1,Q284=1,障害学生情報入力シート!D284&lt;&gt;"",障害学生情報入力シート!D284&lt;&gt;"在籍者"),1,0))</f>
        <v>0</v>
      </c>
      <c r="I284" s="7">
        <f t="shared" si="27"/>
        <v>0</v>
      </c>
      <c r="J284" s="7" t="str">
        <f t="shared" si="28"/>
        <v/>
      </c>
      <c r="K284" s="8">
        <f>IF(VALUE(障害学生情報入力シート!J284)=1,1,0)</f>
        <v>0</v>
      </c>
      <c r="L284" s="8">
        <f>IF(VALUE(障害学生情報入力シート!K284)=1,1,0)</f>
        <v>0</v>
      </c>
      <c r="M284" s="8">
        <f>SUM(障害学生情報入力シート!N284:Q284)+COUNTA(障害学生情報入力シート!R284)</f>
        <v>0</v>
      </c>
      <c r="N284" s="8">
        <f>SUM(障害学生情報入力シート!S284:V284)+COUNTA(障害学生情報入力シート!W284)</f>
        <v>0</v>
      </c>
      <c r="O284" s="8">
        <f>IF(SUM(障害学生情報入力シート!$X284:$BC284)&gt;0,1,0)</f>
        <v>0</v>
      </c>
      <c r="P284" s="8">
        <f>IF(障害学生情報入力シート!D284="入学者(新1年生)",1,0)</f>
        <v>0</v>
      </c>
      <c r="Q284" s="8">
        <f>IF(ISBLANK(障害学生情報入力シート!$G284),0,
IF(AND(障害学生情報入力シート!$G284="視覚障害",OR(障害学生情報入力シート!$H284="盲",障害学生情報入力シート!$H284="弱視",障害学生情報入力シート!$H284="その他の視覚障害")),1,0)+
IF(AND(障害学生情報入力シート!$G284="聴覚障害",OR(障害学生情報入力シート!$H284="聾",障害学生情報入力シート!$H284="難聴",障害学生情報入力シート!$H284="その他の聴覚障害")),1,0)+
IF(AND(障害学生情報入力シート!$G284="肢体不自由",OR(障害学生情報入力シート!$H284="上肢不自由",障害学生情報入力シート!$H284="下肢不自由",障害学生情報入力シート!$H284="上下肢不自由",障害学生情報入力シート!$H284="その他の肢体不自由")),1,0)+
IF(AND(障害学生情報入力シート!$G284="病弱",ISBLANK(障害学生情報入力シート!$H284)),1,0)+
IF(AND(障害学生情報入力シート!$G284="発達障害",OR(障害学生情報入力シート!$H284="自閉スペクトラム症",障害学生情報入力シート!$H284="注意欠如・多動症",障害学生情報入力シート!$H284="限局性学習症",障害学生情報入力シート!$H284="発達障害の重複",障害学生情報入力シート!$H284="その他の発達障害")),1,0)+
IF(AND(障害学生情報入力シート!$G284="精神障害",OR(障害学生情報入力シート!$H284="統合失調症等",障害学生情報入力シート!$H284="気分障害",障害学生情報入力シート!$H284="神経症性障害等",障害学生情報入力シート!$H284="摂食障害・睡眠障害等",障害学生情報入力シート!$H284="精神障害の重複",障害学生情報入力シート!$H284="その他の精神障害")),1,0)+
IF(AND(障害学生情報入力シート!$G284="知的障害",ISBLANK(障害学生情報入力シート!$H284)),1,0)+
IF(AND(障害学生情報入力シート!$G284="重複障害",OR(障害学生情報入力シート!$H284="身体障害の重複",障害学生情報入力シート!$H284="発達障害と精神障害の重複")),1,0)+
IF(AND(障害学生情報入力シート!$G284="その他の障害",ISBLANK(障害学生情報入力シート!$H284)),1,0)
)</f>
        <v>0</v>
      </c>
    </row>
    <row r="285" spans="1:17" x14ac:dyDescent="0.4">
      <c r="A285" s="204">
        <v>257</v>
      </c>
      <c r="B285" s="6">
        <f>IF(AND(障害学生情報入力シート!$G285=$B$27,障害学生情報入力シート!$H285=$B$28,OR(障害学生情報入力シート!D285="入学者(新1年生)",障害学生情報入力シート!D285="在籍者")),1,0)</f>
        <v>0</v>
      </c>
      <c r="C285" s="6">
        <f t="shared" si="23"/>
        <v>0</v>
      </c>
      <c r="D285" s="6" t="str">
        <f t="shared" si="24"/>
        <v/>
      </c>
      <c r="E285" s="6">
        <f>IF(AND(障害学生情報入力シート!$G285=$E$27,ISBLANK(障害学生情報入力シート!$H285),OR(障害学生情報入力シート!D285="入学者(新1年生)",障害学生情報入力シート!D285="在籍者")),1,0)</f>
        <v>0</v>
      </c>
      <c r="F285" s="6">
        <f t="shared" si="25"/>
        <v>0</v>
      </c>
      <c r="G285" s="6" t="str">
        <f t="shared" si="26"/>
        <v/>
      </c>
      <c r="H285" s="7">
        <f>IF(障害学生情報入力シート!BD285="",0,IF(AND(障害学生情報入力シート!BC285=1,Q285=1,障害学生情報入力シート!D285&lt;&gt;"",障害学生情報入力シート!D285&lt;&gt;"在籍者"),1,0))</f>
        <v>0</v>
      </c>
      <c r="I285" s="7">
        <f t="shared" si="27"/>
        <v>0</v>
      </c>
      <c r="J285" s="7" t="str">
        <f t="shared" si="28"/>
        <v/>
      </c>
      <c r="K285" s="8">
        <f>IF(VALUE(障害学生情報入力シート!J285)=1,1,0)</f>
        <v>0</v>
      </c>
      <c r="L285" s="8">
        <f>IF(VALUE(障害学生情報入力シート!K285)=1,1,0)</f>
        <v>0</v>
      </c>
      <c r="M285" s="8">
        <f>SUM(障害学生情報入力シート!N285:Q285)+COUNTA(障害学生情報入力シート!R285)</f>
        <v>0</v>
      </c>
      <c r="N285" s="8">
        <f>SUM(障害学生情報入力シート!S285:V285)+COUNTA(障害学生情報入力シート!W285)</f>
        <v>0</v>
      </c>
      <c r="O285" s="8">
        <f>IF(SUM(障害学生情報入力シート!$X285:$BC285)&gt;0,1,0)</f>
        <v>0</v>
      </c>
      <c r="P285" s="8">
        <f>IF(障害学生情報入力シート!D285="入学者(新1年生)",1,0)</f>
        <v>0</v>
      </c>
      <c r="Q285" s="8">
        <f>IF(ISBLANK(障害学生情報入力シート!$G285),0,
IF(AND(障害学生情報入力シート!$G285="視覚障害",OR(障害学生情報入力シート!$H285="盲",障害学生情報入力シート!$H285="弱視",障害学生情報入力シート!$H285="その他の視覚障害")),1,0)+
IF(AND(障害学生情報入力シート!$G285="聴覚障害",OR(障害学生情報入力シート!$H285="聾",障害学生情報入力シート!$H285="難聴",障害学生情報入力シート!$H285="その他の聴覚障害")),1,0)+
IF(AND(障害学生情報入力シート!$G285="肢体不自由",OR(障害学生情報入力シート!$H285="上肢不自由",障害学生情報入力シート!$H285="下肢不自由",障害学生情報入力シート!$H285="上下肢不自由",障害学生情報入力シート!$H285="その他の肢体不自由")),1,0)+
IF(AND(障害学生情報入力シート!$G285="病弱",ISBLANK(障害学生情報入力シート!$H285)),1,0)+
IF(AND(障害学生情報入力シート!$G285="発達障害",OR(障害学生情報入力シート!$H285="自閉スペクトラム症",障害学生情報入力シート!$H285="注意欠如・多動症",障害学生情報入力シート!$H285="限局性学習症",障害学生情報入力シート!$H285="発達障害の重複",障害学生情報入力シート!$H285="その他の発達障害")),1,0)+
IF(AND(障害学生情報入力シート!$G285="精神障害",OR(障害学生情報入力シート!$H285="統合失調症等",障害学生情報入力シート!$H285="気分障害",障害学生情報入力シート!$H285="神経症性障害等",障害学生情報入力シート!$H285="摂食障害・睡眠障害等",障害学生情報入力シート!$H285="精神障害の重複",障害学生情報入力シート!$H285="その他の精神障害")),1,0)+
IF(AND(障害学生情報入力シート!$G285="知的障害",ISBLANK(障害学生情報入力シート!$H285)),1,0)+
IF(AND(障害学生情報入力シート!$G285="重複障害",OR(障害学生情報入力シート!$H285="身体障害の重複",障害学生情報入力シート!$H285="発達障害と精神障害の重複")),1,0)+
IF(AND(障害学生情報入力シート!$G285="その他の障害",ISBLANK(障害学生情報入力シート!$H285)),1,0)
)</f>
        <v>0</v>
      </c>
    </row>
    <row r="286" spans="1:17" x14ac:dyDescent="0.4">
      <c r="A286" s="204">
        <v>258</v>
      </c>
      <c r="B286" s="6">
        <f>IF(AND(障害学生情報入力シート!$G286=$B$27,障害学生情報入力シート!$H286=$B$28,OR(障害学生情報入力シート!D286="入学者(新1年生)",障害学生情報入力シート!D286="在籍者")),1,0)</f>
        <v>0</v>
      </c>
      <c r="C286" s="6">
        <f t="shared" ref="C286:C349" si="29">C285+B286</f>
        <v>0</v>
      </c>
      <c r="D286" s="6" t="str">
        <f t="shared" ref="D286:D349" si="30">IFERROR(MATCH(ROW(258:258),C:C,0),"")</f>
        <v/>
      </c>
      <c r="E286" s="6">
        <f>IF(AND(障害学生情報入力シート!$G286=$E$27,ISBLANK(障害学生情報入力シート!$H286),OR(障害学生情報入力シート!D286="入学者(新1年生)",障害学生情報入力シート!D286="在籍者")),1,0)</f>
        <v>0</v>
      </c>
      <c r="F286" s="6">
        <f t="shared" ref="F286:F349" si="31">F285+E286</f>
        <v>0</v>
      </c>
      <c r="G286" s="6" t="str">
        <f t="shared" ref="G286:G349" si="32">IFERROR(MATCH(ROW(258:258),F:F,0),"")</f>
        <v/>
      </c>
      <c r="H286" s="7">
        <f>IF(障害学生情報入力シート!BD286="",0,IF(AND(障害学生情報入力シート!BC286=1,Q286=1,障害学生情報入力シート!D286&lt;&gt;"",障害学生情報入力シート!D286&lt;&gt;"在籍者"),1,0))</f>
        <v>0</v>
      </c>
      <c r="I286" s="7">
        <f t="shared" ref="I286:I349" si="33">I285+H286</f>
        <v>0</v>
      </c>
      <c r="J286" s="7" t="str">
        <f t="shared" ref="J286:J349" si="34">IFERROR(MATCH(ROW(258:258),I:I,0),"")</f>
        <v/>
      </c>
      <c r="K286" s="8">
        <f>IF(VALUE(障害学生情報入力シート!J286)=1,1,0)</f>
        <v>0</v>
      </c>
      <c r="L286" s="8">
        <f>IF(VALUE(障害学生情報入力シート!K286)=1,1,0)</f>
        <v>0</v>
      </c>
      <c r="M286" s="8">
        <f>SUM(障害学生情報入力シート!N286:Q286)+COUNTA(障害学生情報入力シート!R286)</f>
        <v>0</v>
      </c>
      <c r="N286" s="8">
        <f>SUM(障害学生情報入力シート!S286:V286)+COUNTA(障害学生情報入力シート!W286)</f>
        <v>0</v>
      </c>
      <c r="O286" s="8">
        <f>IF(SUM(障害学生情報入力シート!$X286:$BC286)&gt;0,1,0)</f>
        <v>0</v>
      </c>
      <c r="P286" s="8">
        <f>IF(障害学生情報入力シート!D286="入学者(新1年生)",1,0)</f>
        <v>0</v>
      </c>
      <c r="Q286" s="8">
        <f>IF(ISBLANK(障害学生情報入力シート!$G286),0,
IF(AND(障害学生情報入力シート!$G286="視覚障害",OR(障害学生情報入力シート!$H286="盲",障害学生情報入力シート!$H286="弱視",障害学生情報入力シート!$H286="その他の視覚障害")),1,0)+
IF(AND(障害学生情報入力シート!$G286="聴覚障害",OR(障害学生情報入力シート!$H286="聾",障害学生情報入力シート!$H286="難聴",障害学生情報入力シート!$H286="その他の聴覚障害")),1,0)+
IF(AND(障害学生情報入力シート!$G286="肢体不自由",OR(障害学生情報入力シート!$H286="上肢不自由",障害学生情報入力シート!$H286="下肢不自由",障害学生情報入力シート!$H286="上下肢不自由",障害学生情報入力シート!$H286="その他の肢体不自由")),1,0)+
IF(AND(障害学生情報入力シート!$G286="病弱",ISBLANK(障害学生情報入力シート!$H286)),1,0)+
IF(AND(障害学生情報入力シート!$G286="発達障害",OR(障害学生情報入力シート!$H286="自閉スペクトラム症",障害学生情報入力シート!$H286="注意欠如・多動症",障害学生情報入力シート!$H286="限局性学習症",障害学生情報入力シート!$H286="発達障害の重複",障害学生情報入力シート!$H286="その他の発達障害")),1,0)+
IF(AND(障害学生情報入力シート!$G286="精神障害",OR(障害学生情報入力シート!$H286="統合失調症等",障害学生情報入力シート!$H286="気分障害",障害学生情報入力シート!$H286="神経症性障害等",障害学生情報入力シート!$H286="摂食障害・睡眠障害等",障害学生情報入力シート!$H286="精神障害の重複",障害学生情報入力シート!$H286="その他の精神障害")),1,0)+
IF(AND(障害学生情報入力シート!$G286="知的障害",ISBLANK(障害学生情報入力シート!$H286)),1,0)+
IF(AND(障害学生情報入力シート!$G286="重複障害",OR(障害学生情報入力シート!$H286="身体障害の重複",障害学生情報入力シート!$H286="発達障害と精神障害の重複")),1,0)+
IF(AND(障害学生情報入力シート!$G286="その他の障害",ISBLANK(障害学生情報入力シート!$H286)),1,0)
)</f>
        <v>0</v>
      </c>
    </row>
    <row r="287" spans="1:17" x14ac:dyDescent="0.4">
      <c r="A287" s="204">
        <v>259</v>
      </c>
      <c r="B287" s="6">
        <f>IF(AND(障害学生情報入力シート!$G287=$B$27,障害学生情報入力シート!$H287=$B$28,OR(障害学生情報入力シート!D287="入学者(新1年生)",障害学生情報入力シート!D287="在籍者")),1,0)</f>
        <v>0</v>
      </c>
      <c r="C287" s="6">
        <f t="shared" si="29"/>
        <v>0</v>
      </c>
      <c r="D287" s="6" t="str">
        <f t="shared" si="30"/>
        <v/>
      </c>
      <c r="E287" s="6">
        <f>IF(AND(障害学生情報入力シート!$G287=$E$27,ISBLANK(障害学生情報入力シート!$H287),OR(障害学生情報入力シート!D287="入学者(新1年生)",障害学生情報入力シート!D287="在籍者")),1,0)</f>
        <v>0</v>
      </c>
      <c r="F287" s="6">
        <f t="shared" si="31"/>
        <v>0</v>
      </c>
      <c r="G287" s="6" t="str">
        <f t="shared" si="32"/>
        <v/>
      </c>
      <c r="H287" s="7">
        <f>IF(障害学生情報入力シート!BD287="",0,IF(AND(障害学生情報入力シート!BC287=1,Q287=1,障害学生情報入力シート!D287&lt;&gt;"",障害学生情報入力シート!D287&lt;&gt;"在籍者"),1,0))</f>
        <v>0</v>
      </c>
      <c r="I287" s="7">
        <f t="shared" si="33"/>
        <v>0</v>
      </c>
      <c r="J287" s="7" t="str">
        <f t="shared" si="34"/>
        <v/>
      </c>
      <c r="K287" s="8">
        <f>IF(VALUE(障害学生情報入力シート!J287)=1,1,0)</f>
        <v>0</v>
      </c>
      <c r="L287" s="8">
        <f>IF(VALUE(障害学生情報入力シート!K287)=1,1,0)</f>
        <v>0</v>
      </c>
      <c r="M287" s="8">
        <f>SUM(障害学生情報入力シート!N287:Q287)+COUNTA(障害学生情報入力シート!R287)</f>
        <v>0</v>
      </c>
      <c r="N287" s="8">
        <f>SUM(障害学生情報入力シート!S287:V287)+COUNTA(障害学生情報入力シート!W287)</f>
        <v>0</v>
      </c>
      <c r="O287" s="8">
        <f>IF(SUM(障害学生情報入力シート!$X287:$BC287)&gt;0,1,0)</f>
        <v>0</v>
      </c>
      <c r="P287" s="8">
        <f>IF(障害学生情報入力シート!D287="入学者(新1年生)",1,0)</f>
        <v>0</v>
      </c>
      <c r="Q287" s="8">
        <f>IF(ISBLANK(障害学生情報入力シート!$G287),0,
IF(AND(障害学生情報入力シート!$G287="視覚障害",OR(障害学生情報入力シート!$H287="盲",障害学生情報入力シート!$H287="弱視",障害学生情報入力シート!$H287="その他の視覚障害")),1,0)+
IF(AND(障害学生情報入力シート!$G287="聴覚障害",OR(障害学生情報入力シート!$H287="聾",障害学生情報入力シート!$H287="難聴",障害学生情報入力シート!$H287="その他の聴覚障害")),1,0)+
IF(AND(障害学生情報入力シート!$G287="肢体不自由",OR(障害学生情報入力シート!$H287="上肢不自由",障害学生情報入力シート!$H287="下肢不自由",障害学生情報入力シート!$H287="上下肢不自由",障害学生情報入力シート!$H287="その他の肢体不自由")),1,0)+
IF(AND(障害学生情報入力シート!$G287="病弱",ISBLANK(障害学生情報入力シート!$H287)),1,0)+
IF(AND(障害学生情報入力シート!$G287="発達障害",OR(障害学生情報入力シート!$H287="自閉スペクトラム症",障害学生情報入力シート!$H287="注意欠如・多動症",障害学生情報入力シート!$H287="限局性学習症",障害学生情報入力シート!$H287="発達障害の重複",障害学生情報入力シート!$H287="その他の発達障害")),1,0)+
IF(AND(障害学生情報入力シート!$G287="精神障害",OR(障害学生情報入力シート!$H287="統合失調症等",障害学生情報入力シート!$H287="気分障害",障害学生情報入力シート!$H287="神経症性障害等",障害学生情報入力シート!$H287="摂食障害・睡眠障害等",障害学生情報入力シート!$H287="精神障害の重複",障害学生情報入力シート!$H287="その他の精神障害")),1,0)+
IF(AND(障害学生情報入力シート!$G287="知的障害",ISBLANK(障害学生情報入力シート!$H287)),1,0)+
IF(AND(障害学生情報入力シート!$G287="重複障害",OR(障害学生情報入力シート!$H287="身体障害の重複",障害学生情報入力シート!$H287="発達障害と精神障害の重複")),1,0)+
IF(AND(障害学生情報入力シート!$G287="その他の障害",ISBLANK(障害学生情報入力シート!$H287)),1,0)
)</f>
        <v>0</v>
      </c>
    </row>
    <row r="288" spans="1:17" x14ac:dyDescent="0.4">
      <c r="A288" s="204">
        <v>260</v>
      </c>
      <c r="B288" s="6">
        <f>IF(AND(障害学生情報入力シート!$G288=$B$27,障害学生情報入力シート!$H288=$B$28,OR(障害学生情報入力シート!D288="入学者(新1年生)",障害学生情報入力シート!D288="在籍者")),1,0)</f>
        <v>0</v>
      </c>
      <c r="C288" s="6">
        <f t="shared" si="29"/>
        <v>0</v>
      </c>
      <c r="D288" s="6" t="str">
        <f t="shared" si="30"/>
        <v/>
      </c>
      <c r="E288" s="6">
        <f>IF(AND(障害学生情報入力シート!$G288=$E$27,ISBLANK(障害学生情報入力シート!$H288),OR(障害学生情報入力シート!D288="入学者(新1年生)",障害学生情報入力シート!D288="在籍者")),1,0)</f>
        <v>0</v>
      </c>
      <c r="F288" s="6">
        <f t="shared" si="31"/>
        <v>0</v>
      </c>
      <c r="G288" s="6" t="str">
        <f t="shared" si="32"/>
        <v/>
      </c>
      <c r="H288" s="7">
        <f>IF(障害学生情報入力シート!BD288="",0,IF(AND(障害学生情報入力シート!BC288=1,Q288=1,障害学生情報入力シート!D288&lt;&gt;"",障害学生情報入力シート!D288&lt;&gt;"在籍者"),1,0))</f>
        <v>0</v>
      </c>
      <c r="I288" s="7">
        <f t="shared" si="33"/>
        <v>0</v>
      </c>
      <c r="J288" s="7" t="str">
        <f t="shared" si="34"/>
        <v/>
      </c>
      <c r="K288" s="8">
        <f>IF(VALUE(障害学生情報入力シート!J288)=1,1,0)</f>
        <v>0</v>
      </c>
      <c r="L288" s="8">
        <f>IF(VALUE(障害学生情報入力シート!K288)=1,1,0)</f>
        <v>0</v>
      </c>
      <c r="M288" s="8">
        <f>SUM(障害学生情報入力シート!N288:Q288)+COUNTA(障害学生情報入力シート!R288)</f>
        <v>0</v>
      </c>
      <c r="N288" s="8">
        <f>SUM(障害学生情報入力シート!S288:V288)+COUNTA(障害学生情報入力シート!W288)</f>
        <v>0</v>
      </c>
      <c r="O288" s="8">
        <f>IF(SUM(障害学生情報入力シート!$X288:$BC288)&gt;0,1,0)</f>
        <v>0</v>
      </c>
      <c r="P288" s="8">
        <f>IF(障害学生情報入力シート!D288="入学者(新1年生)",1,0)</f>
        <v>0</v>
      </c>
      <c r="Q288" s="8">
        <f>IF(ISBLANK(障害学生情報入力シート!$G288),0,
IF(AND(障害学生情報入力シート!$G288="視覚障害",OR(障害学生情報入力シート!$H288="盲",障害学生情報入力シート!$H288="弱視",障害学生情報入力シート!$H288="その他の視覚障害")),1,0)+
IF(AND(障害学生情報入力シート!$G288="聴覚障害",OR(障害学生情報入力シート!$H288="聾",障害学生情報入力シート!$H288="難聴",障害学生情報入力シート!$H288="その他の聴覚障害")),1,0)+
IF(AND(障害学生情報入力シート!$G288="肢体不自由",OR(障害学生情報入力シート!$H288="上肢不自由",障害学生情報入力シート!$H288="下肢不自由",障害学生情報入力シート!$H288="上下肢不自由",障害学生情報入力シート!$H288="その他の肢体不自由")),1,0)+
IF(AND(障害学生情報入力シート!$G288="病弱",ISBLANK(障害学生情報入力シート!$H288)),1,0)+
IF(AND(障害学生情報入力シート!$G288="発達障害",OR(障害学生情報入力シート!$H288="自閉スペクトラム症",障害学生情報入力シート!$H288="注意欠如・多動症",障害学生情報入力シート!$H288="限局性学習症",障害学生情報入力シート!$H288="発達障害の重複",障害学生情報入力シート!$H288="その他の発達障害")),1,0)+
IF(AND(障害学生情報入力シート!$G288="精神障害",OR(障害学生情報入力シート!$H288="統合失調症等",障害学生情報入力シート!$H288="気分障害",障害学生情報入力シート!$H288="神経症性障害等",障害学生情報入力シート!$H288="摂食障害・睡眠障害等",障害学生情報入力シート!$H288="精神障害の重複",障害学生情報入力シート!$H288="その他の精神障害")),1,0)+
IF(AND(障害学生情報入力シート!$G288="知的障害",ISBLANK(障害学生情報入力シート!$H288)),1,0)+
IF(AND(障害学生情報入力シート!$G288="重複障害",OR(障害学生情報入力シート!$H288="身体障害の重複",障害学生情報入力シート!$H288="発達障害と精神障害の重複")),1,0)+
IF(AND(障害学生情報入力シート!$G288="その他の障害",ISBLANK(障害学生情報入力シート!$H288)),1,0)
)</f>
        <v>0</v>
      </c>
    </row>
    <row r="289" spans="1:17" x14ac:dyDescent="0.4">
      <c r="A289" s="204">
        <v>261</v>
      </c>
      <c r="B289" s="6">
        <f>IF(AND(障害学生情報入力シート!$G289=$B$27,障害学生情報入力シート!$H289=$B$28,OR(障害学生情報入力シート!D289="入学者(新1年生)",障害学生情報入力シート!D289="在籍者")),1,0)</f>
        <v>0</v>
      </c>
      <c r="C289" s="6">
        <f t="shared" si="29"/>
        <v>0</v>
      </c>
      <c r="D289" s="6" t="str">
        <f t="shared" si="30"/>
        <v/>
      </c>
      <c r="E289" s="6">
        <f>IF(AND(障害学生情報入力シート!$G289=$E$27,ISBLANK(障害学生情報入力シート!$H289),OR(障害学生情報入力シート!D289="入学者(新1年生)",障害学生情報入力シート!D289="在籍者")),1,0)</f>
        <v>0</v>
      </c>
      <c r="F289" s="6">
        <f t="shared" si="31"/>
        <v>0</v>
      </c>
      <c r="G289" s="6" t="str">
        <f t="shared" si="32"/>
        <v/>
      </c>
      <c r="H289" s="7">
        <f>IF(障害学生情報入力シート!BD289="",0,IF(AND(障害学生情報入力シート!BC289=1,Q289=1,障害学生情報入力シート!D289&lt;&gt;"",障害学生情報入力シート!D289&lt;&gt;"在籍者"),1,0))</f>
        <v>0</v>
      </c>
      <c r="I289" s="7">
        <f t="shared" si="33"/>
        <v>0</v>
      </c>
      <c r="J289" s="7" t="str">
        <f t="shared" si="34"/>
        <v/>
      </c>
      <c r="K289" s="8">
        <f>IF(VALUE(障害学生情報入力シート!J289)=1,1,0)</f>
        <v>0</v>
      </c>
      <c r="L289" s="8">
        <f>IF(VALUE(障害学生情報入力シート!K289)=1,1,0)</f>
        <v>0</v>
      </c>
      <c r="M289" s="8">
        <f>SUM(障害学生情報入力シート!N289:Q289)+COUNTA(障害学生情報入力シート!R289)</f>
        <v>0</v>
      </c>
      <c r="N289" s="8">
        <f>SUM(障害学生情報入力シート!S289:V289)+COUNTA(障害学生情報入力シート!W289)</f>
        <v>0</v>
      </c>
      <c r="O289" s="8">
        <f>IF(SUM(障害学生情報入力シート!$X289:$BC289)&gt;0,1,0)</f>
        <v>0</v>
      </c>
      <c r="P289" s="8">
        <f>IF(障害学生情報入力シート!D289="入学者(新1年生)",1,0)</f>
        <v>0</v>
      </c>
      <c r="Q289" s="8">
        <f>IF(ISBLANK(障害学生情報入力シート!$G289),0,
IF(AND(障害学生情報入力シート!$G289="視覚障害",OR(障害学生情報入力シート!$H289="盲",障害学生情報入力シート!$H289="弱視",障害学生情報入力シート!$H289="その他の視覚障害")),1,0)+
IF(AND(障害学生情報入力シート!$G289="聴覚障害",OR(障害学生情報入力シート!$H289="聾",障害学生情報入力シート!$H289="難聴",障害学生情報入力シート!$H289="その他の聴覚障害")),1,0)+
IF(AND(障害学生情報入力シート!$G289="肢体不自由",OR(障害学生情報入力シート!$H289="上肢不自由",障害学生情報入力シート!$H289="下肢不自由",障害学生情報入力シート!$H289="上下肢不自由",障害学生情報入力シート!$H289="その他の肢体不自由")),1,0)+
IF(AND(障害学生情報入力シート!$G289="病弱",ISBLANK(障害学生情報入力シート!$H289)),1,0)+
IF(AND(障害学生情報入力シート!$G289="発達障害",OR(障害学生情報入力シート!$H289="自閉スペクトラム症",障害学生情報入力シート!$H289="注意欠如・多動症",障害学生情報入力シート!$H289="限局性学習症",障害学生情報入力シート!$H289="発達障害の重複",障害学生情報入力シート!$H289="その他の発達障害")),1,0)+
IF(AND(障害学生情報入力シート!$G289="精神障害",OR(障害学生情報入力シート!$H289="統合失調症等",障害学生情報入力シート!$H289="気分障害",障害学生情報入力シート!$H289="神経症性障害等",障害学生情報入力シート!$H289="摂食障害・睡眠障害等",障害学生情報入力シート!$H289="精神障害の重複",障害学生情報入力シート!$H289="その他の精神障害")),1,0)+
IF(AND(障害学生情報入力シート!$G289="知的障害",ISBLANK(障害学生情報入力シート!$H289)),1,0)+
IF(AND(障害学生情報入力シート!$G289="重複障害",OR(障害学生情報入力シート!$H289="身体障害の重複",障害学生情報入力シート!$H289="発達障害と精神障害の重複")),1,0)+
IF(AND(障害学生情報入力シート!$G289="その他の障害",ISBLANK(障害学生情報入力シート!$H289)),1,0)
)</f>
        <v>0</v>
      </c>
    </row>
    <row r="290" spans="1:17" x14ac:dyDescent="0.4">
      <c r="A290" s="204">
        <v>262</v>
      </c>
      <c r="B290" s="6">
        <f>IF(AND(障害学生情報入力シート!$G290=$B$27,障害学生情報入力シート!$H290=$B$28,OR(障害学生情報入力シート!D290="入学者(新1年生)",障害学生情報入力シート!D290="在籍者")),1,0)</f>
        <v>0</v>
      </c>
      <c r="C290" s="6">
        <f t="shared" si="29"/>
        <v>0</v>
      </c>
      <c r="D290" s="6" t="str">
        <f t="shared" si="30"/>
        <v/>
      </c>
      <c r="E290" s="6">
        <f>IF(AND(障害学生情報入力シート!$G290=$E$27,ISBLANK(障害学生情報入力シート!$H290),OR(障害学生情報入力シート!D290="入学者(新1年生)",障害学生情報入力シート!D290="在籍者")),1,0)</f>
        <v>0</v>
      </c>
      <c r="F290" s="6">
        <f t="shared" si="31"/>
        <v>0</v>
      </c>
      <c r="G290" s="6" t="str">
        <f t="shared" si="32"/>
        <v/>
      </c>
      <c r="H290" s="7">
        <f>IF(障害学生情報入力シート!BD290="",0,IF(AND(障害学生情報入力シート!BC290=1,Q290=1,障害学生情報入力シート!D290&lt;&gt;"",障害学生情報入力シート!D290&lt;&gt;"在籍者"),1,0))</f>
        <v>0</v>
      </c>
      <c r="I290" s="7">
        <f t="shared" si="33"/>
        <v>0</v>
      </c>
      <c r="J290" s="7" t="str">
        <f t="shared" si="34"/>
        <v/>
      </c>
      <c r="K290" s="8">
        <f>IF(VALUE(障害学生情報入力シート!J290)=1,1,0)</f>
        <v>0</v>
      </c>
      <c r="L290" s="8">
        <f>IF(VALUE(障害学生情報入力シート!K290)=1,1,0)</f>
        <v>0</v>
      </c>
      <c r="M290" s="8">
        <f>SUM(障害学生情報入力シート!N290:Q290)+COUNTA(障害学生情報入力シート!R290)</f>
        <v>0</v>
      </c>
      <c r="N290" s="8">
        <f>SUM(障害学生情報入力シート!S290:V290)+COUNTA(障害学生情報入力シート!W290)</f>
        <v>0</v>
      </c>
      <c r="O290" s="8">
        <f>IF(SUM(障害学生情報入力シート!$X290:$BC290)&gt;0,1,0)</f>
        <v>0</v>
      </c>
      <c r="P290" s="8">
        <f>IF(障害学生情報入力シート!D290="入学者(新1年生)",1,0)</f>
        <v>0</v>
      </c>
      <c r="Q290" s="8">
        <f>IF(ISBLANK(障害学生情報入力シート!$G290),0,
IF(AND(障害学生情報入力シート!$G290="視覚障害",OR(障害学生情報入力シート!$H290="盲",障害学生情報入力シート!$H290="弱視",障害学生情報入力シート!$H290="その他の視覚障害")),1,0)+
IF(AND(障害学生情報入力シート!$G290="聴覚障害",OR(障害学生情報入力シート!$H290="聾",障害学生情報入力シート!$H290="難聴",障害学生情報入力シート!$H290="その他の聴覚障害")),1,0)+
IF(AND(障害学生情報入力シート!$G290="肢体不自由",OR(障害学生情報入力シート!$H290="上肢不自由",障害学生情報入力シート!$H290="下肢不自由",障害学生情報入力シート!$H290="上下肢不自由",障害学生情報入力シート!$H290="その他の肢体不自由")),1,0)+
IF(AND(障害学生情報入力シート!$G290="病弱",ISBLANK(障害学生情報入力シート!$H290)),1,0)+
IF(AND(障害学生情報入力シート!$G290="発達障害",OR(障害学生情報入力シート!$H290="自閉スペクトラム症",障害学生情報入力シート!$H290="注意欠如・多動症",障害学生情報入力シート!$H290="限局性学習症",障害学生情報入力シート!$H290="発達障害の重複",障害学生情報入力シート!$H290="その他の発達障害")),1,0)+
IF(AND(障害学生情報入力シート!$G290="精神障害",OR(障害学生情報入力シート!$H290="統合失調症等",障害学生情報入力シート!$H290="気分障害",障害学生情報入力シート!$H290="神経症性障害等",障害学生情報入力シート!$H290="摂食障害・睡眠障害等",障害学生情報入力シート!$H290="精神障害の重複",障害学生情報入力シート!$H290="その他の精神障害")),1,0)+
IF(AND(障害学生情報入力シート!$G290="知的障害",ISBLANK(障害学生情報入力シート!$H290)),1,0)+
IF(AND(障害学生情報入力シート!$G290="重複障害",OR(障害学生情報入力シート!$H290="身体障害の重複",障害学生情報入力シート!$H290="発達障害と精神障害の重複")),1,0)+
IF(AND(障害学生情報入力シート!$G290="その他の障害",ISBLANK(障害学生情報入力シート!$H290)),1,0)
)</f>
        <v>0</v>
      </c>
    </row>
    <row r="291" spans="1:17" x14ac:dyDescent="0.4">
      <c r="A291" s="204">
        <v>263</v>
      </c>
      <c r="B291" s="6">
        <f>IF(AND(障害学生情報入力シート!$G291=$B$27,障害学生情報入力シート!$H291=$B$28,OR(障害学生情報入力シート!D291="入学者(新1年生)",障害学生情報入力シート!D291="在籍者")),1,0)</f>
        <v>0</v>
      </c>
      <c r="C291" s="6">
        <f t="shared" si="29"/>
        <v>0</v>
      </c>
      <c r="D291" s="6" t="str">
        <f t="shared" si="30"/>
        <v/>
      </c>
      <c r="E291" s="6">
        <f>IF(AND(障害学生情報入力シート!$G291=$E$27,ISBLANK(障害学生情報入力シート!$H291),OR(障害学生情報入力シート!D291="入学者(新1年生)",障害学生情報入力シート!D291="在籍者")),1,0)</f>
        <v>0</v>
      </c>
      <c r="F291" s="6">
        <f t="shared" si="31"/>
        <v>0</v>
      </c>
      <c r="G291" s="6" t="str">
        <f t="shared" si="32"/>
        <v/>
      </c>
      <c r="H291" s="7">
        <f>IF(障害学生情報入力シート!BD291="",0,IF(AND(障害学生情報入力シート!BC291=1,Q291=1,障害学生情報入力シート!D291&lt;&gt;"",障害学生情報入力シート!D291&lt;&gt;"在籍者"),1,0))</f>
        <v>0</v>
      </c>
      <c r="I291" s="7">
        <f t="shared" si="33"/>
        <v>0</v>
      </c>
      <c r="J291" s="7" t="str">
        <f t="shared" si="34"/>
        <v/>
      </c>
      <c r="K291" s="8">
        <f>IF(VALUE(障害学生情報入力シート!J291)=1,1,0)</f>
        <v>0</v>
      </c>
      <c r="L291" s="8">
        <f>IF(VALUE(障害学生情報入力シート!K291)=1,1,0)</f>
        <v>0</v>
      </c>
      <c r="M291" s="8">
        <f>SUM(障害学生情報入力シート!N291:Q291)+COUNTA(障害学生情報入力シート!R291)</f>
        <v>0</v>
      </c>
      <c r="N291" s="8">
        <f>SUM(障害学生情報入力シート!S291:V291)+COUNTA(障害学生情報入力シート!W291)</f>
        <v>0</v>
      </c>
      <c r="O291" s="8">
        <f>IF(SUM(障害学生情報入力シート!$X291:$BC291)&gt;0,1,0)</f>
        <v>0</v>
      </c>
      <c r="P291" s="8">
        <f>IF(障害学生情報入力シート!D291="入学者(新1年生)",1,0)</f>
        <v>0</v>
      </c>
      <c r="Q291" s="8">
        <f>IF(ISBLANK(障害学生情報入力シート!$G291),0,
IF(AND(障害学生情報入力シート!$G291="視覚障害",OR(障害学生情報入力シート!$H291="盲",障害学生情報入力シート!$H291="弱視",障害学生情報入力シート!$H291="その他の視覚障害")),1,0)+
IF(AND(障害学生情報入力シート!$G291="聴覚障害",OR(障害学生情報入力シート!$H291="聾",障害学生情報入力シート!$H291="難聴",障害学生情報入力シート!$H291="その他の聴覚障害")),1,0)+
IF(AND(障害学生情報入力シート!$G291="肢体不自由",OR(障害学生情報入力シート!$H291="上肢不自由",障害学生情報入力シート!$H291="下肢不自由",障害学生情報入力シート!$H291="上下肢不自由",障害学生情報入力シート!$H291="その他の肢体不自由")),1,0)+
IF(AND(障害学生情報入力シート!$G291="病弱",ISBLANK(障害学生情報入力シート!$H291)),1,0)+
IF(AND(障害学生情報入力シート!$G291="発達障害",OR(障害学生情報入力シート!$H291="自閉スペクトラム症",障害学生情報入力シート!$H291="注意欠如・多動症",障害学生情報入力シート!$H291="限局性学習症",障害学生情報入力シート!$H291="発達障害の重複",障害学生情報入力シート!$H291="その他の発達障害")),1,0)+
IF(AND(障害学生情報入力シート!$G291="精神障害",OR(障害学生情報入力シート!$H291="統合失調症等",障害学生情報入力シート!$H291="気分障害",障害学生情報入力シート!$H291="神経症性障害等",障害学生情報入力シート!$H291="摂食障害・睡眠障害等",障害学生情報入力シート!$H291="精神障害の重複",障害学生情報入力シート!$H291="その他の精神障害")),1,0)+
IF(AND(障害学生情報入力シート!$G291="知的障害",ISBLANK(障害学生情報入力シート!$H291)),1,0)+
IF(AND(障害学生情報入力シート!$G291="重複障害",OR(障害学生情報入力シート!$H291="身体障害の重複",障害学生情報入力シート!$H291="発達障害と精神障害の重複")),1,0)+
IF(AND(障害学生情報入力シート!$G291="その他の障害",ISBLANK(障害学生情報入力シート!$H291)),1,0)
)</f>
        <v>0</v>
      </c>
    </row>
    <row r="292" spans="1:17" x14ac:dyDescent="0.4">
      <c r="A292" s="204">
        <v>264</v>
      </c>
      <c r="B292" s="6">
        <f>IF(AND(障害学生情報入力シート!$G292=$B$27,障害学生情報入力シート!$H292=$B$28,OR(障害学生情報入力シート!D292="入学者(新1年生)",障害学生情報入力シート!D292="在籍者")),1,0)</f>
        <v>0</v>
      </c>
      <c r="C292" s="6">
        <f t="shared" si="29"/>
        <v>0</v>
      </c>
      <c r="D292" s="6" t="str">
        <f t="shared" si="30"/>
        <v/>
      </c>
      <c r="E292" s="6">
        <f>IF(AND(障害学生情報入力シート!$G292=$E$27,ISBLANK(障害学生情報入力シート!$H292),OR(障害学生情報入力シート!D292="入学者(新1年生)",障害学生情報入力シート!D292="在籍者")),1,0)</f>
        <v>0</v>
      </c>
      <c r="F292" s="6">
        <f t="shared" si="31"/>
        <v>0</v>
      </c>
      <c r="G292" s="6" t="str">
        <f t="shared" si="32"/>
        <v/>
      </c>
      <c r="H292" s="7">
        <f>IF(障害学生情報入力シート!BD292="",0,IF(AND(障害学生情報入力シート!BC292=1,Q292=1,障害学生情報入力シート!D292&lt;&gt;"",障害学生情報入力シート!D292&lt;&gt;"在籍者"),1,0))</f>
        <v>0</v>
      </c>
      <c r="I292" s="7">
        <f t="shared" si="33"/>
        <v>0</v>
      </c>
      <c r="J292" s="7" t="str">
        <f t="shared" si="34"/>
        <v/>
      </c>
      <c r="K292" s="8">
        <f>IF(VALUE(障害学生情報入力シート!J292)=1,1,0)</f>
        <v>0</v>
      </c>
      <c r="L292" s="8">
        <f>IF(VALUE(障害学生情報入力シート!K292)=1,1,0)</f>
        <v>0</v>
      </c>
      <c r="M292" s="8">
        <f>SUM(障害学生情報入力シート!N292:Q292)+COUNTA(障害学生情報入力シート!R292)</f>
        <v>0</v>
      </c>
      <c r="N292" s="8">
        <f>SUM(障害学生情報入力シート!S292:V292)+COUNTA(障害学生情報入力シート!W292)</f>
        <v>0</v>
      </c>
      <c r="O292" s="8">
        <f>IF(SUM(障害学生情報入力シート!$X292:$BC292)&gt;0,1,0)</f>
        <v>0</v>
      </c>
      <c r="P292" s="8">
        <f>IF(障害学生情報入力シート!D292="入学者(新1年生)",1,0)</f>
        <v>0</v>
      </c>
      <c r="Q292" s="8">
        <f>IF(ISBLANK(障害学生情報入力シート!$G292),0,
IF(AND(障害学生情報入力シート!$G292="視覚障害",OR(障害学生情報入力シート!$H292="盲",障害学生情報入力シート!$H292="弱視",障害学生情報入力シート!$H292="その他の視覚障害")),1,0)+
IF(AND(障害学生情報入力シート!$G292="聴覚障害",OR(障害学生情報入力シート!$H292="聾",障害学生情報入力シート!$H292="難聴",障害学生情報入力シート!$H292="その他の聴覚障害")),1,0)+
IF(AND(障害学生情報入力シート!$G292="肢体不自由",OR(障害学生情報入力シート!$H292="上肢不自由",障害学生情報入力シート!$H292="下肢不自由",障害学生情報入力シート!$H292="上下肢不自由",障害学生情報入力シート!$H292="その他の肢体不自由")),1,0)+
IF(AND(障害学生情報入力シート!$G292="病弱",ISBLANK(障害学生情報入力シート!$H292)),1,0)+
IF(AND(障害学生情報入力シート!$G292="発達障害",OR(障害学生情報入力シート!$H292="自閉スペクトラム症",障害学生情報入力シート!$H292="注意欠如・多動症",障害学生情報入力シート!$H292="限局性学習症",障害学生情報入力シート!$H292="発達障害の重複",障害学生情報入力シート!$H292="その他の発達障害")),1,0)+
IF(AND(障害学生情報入力シート!$G292="精神障害",OR(障害学生情報入力シート!$H292="統合失調症等",障害学生情報入力シート!$H292="気分障害",障害学生情報入力シート!$H292="神経症性障害等",障害学生情報入力シート!$H292="摂食障害・睡眠障害等",障害学生情報入力シート!$H292="精神障害の重複",障害学生情報入力シート!$H292="その他の精神障害")),1,0)+
IF(AND(障害学生情報入力シート!$G292="知的障害",ISBLANK(障害学生情報入力シート!$H292)),1,0)+
IF(AND(障害学生情報入力シート!$G292="重複障害",OR(障害学生情報入力シート!$H292="身体障害の重複",障害学生情報入力シート!$H292="発達障害と精神障害の重複")),1,0)+
IF(AND(障害学生情報入力シート!$G292="その他の障害",ISBLANK(障害学生情報入力シート!$H292)),1,0)
)</f>
        <v>0</v>
      </c>
    </row>
    <row r="293" spans="1:17" x14ac:dyDescent="0.4">
      <c r="A293" s="204">
        <v>265</v>
      </c>
      <c r="B293" s="6">
        <f>IF(AND(障害学生情報入力シート!$G293=$B$27,障害学生情報入力シート!$H293=$B$28,OR(障害学生情報入力シート!D293="入学者(新1年生)",障害学生情報入力シート!D293="在籍者")),1,0)</f>
        <v>0</v>
      </c>
      <c r="C293" s="6">
        <f t="shared" si="29"/>
        <v>0</v>
      </c>
      <c r="D293" s="6" t="str">
        <f t="shared" si="30"/>
        <v/>
      </c>
      <c r="E293" s="6">
        <f>IF(AND(障害学生情報入力シート!$G293=$E$27,ISBLANK(障害学生情報入力シート!$H293),OR(障害学生情報入力シート!D293="入学者(新1年生)",障害学生情報入力シート!D293="在籍者")),1,0)</f>
        <v>0</v>
      </c>
      <c r="F293" s="6">
        <f t="shared" si="31"/>
        <v>0</v>
      </c>
      <c r="G293" s="6" t="str">
        <f t="shared" si="32"/>
        <v/>
      </c>
      <c r="H293" s="7">
        <f>IF(障害学生情報入力シート!BD293="",0,IF(AND(障害学生情報入力シート!BC293=1,Q293=1,障害学生情報入力シート!D293&lt;&gt;"",障害学生情報入力シート!D293&lt;&gt;"在籍者"),1,0))</f>
        <v>0</v>
      </c>
      <c r="I293" s="7">
        <f t="shared" si="33"/>
        <v>0</v>
      </c>
      <c r="J293" s="7" t="str">
        <f t="shared" si="34"/>
        <v/>
      </c>
      <c r="K293" s="8">
        <f>IF(VALUE(障害学生情報入力シート!J293)=1,1,0)</f>
        <v>0</v>
      </c>
      <c r="L293" s="8">
        <f>IF(VALUE(障害学生情報入力シート!K293)=1,1,0)</f>
        <v>0</v>
      </c>
      <c r="M293" s="8">
        <f>SUM(障害学生情報入力シート!N293:Q293)+COUNTA(障害学生情報入力シート!R293)</f>
        <v>0</v>
      </c>
      <c r="N293" s="8">
        <f>SUM(障害学生情報入力シート!S293:V293)+COUNTA(障害学生情報入力シート!W293)</f>
        <v>0</v>
      </c>
      <c r="O293" s="8">
        <f>IF(SUM(障害学生情報入力シート!$X293:$BC293)&gt;0,1,0)</f>
        <v>0</v>
      </c>
      <c r="P293" s="8">
        <f>IF(障害学生情報入力シート!D293="入学者(新1年生)",1,0)</f>
        <v>0</v>
      </c>
      <c r="Q293" s="8">
        <f>IF(ISBLANK(障害学生情報入力シート!$G293),0,
IF(AND(障害学生情報入力シート!$G293="視覚障害",OR(障害学生情報入力シート!$H293="盲",障害学生情報入力シート!$H293="弱視",障害学生情報入力シート!$H293="その他の視覚障害")),1,0)+
IF(AND(障害学生情報入力シート!$G293="聴覚障害",OR(障害学生情報入力シート!$H293="聾",障害学生情報入力シート!$H293="難聴",障害学生情報入力シート!$H293="その他の聴覚障害")),1,0)+
IF(AND(障害学生情報入力シート!$G293="肢体不自由",OR(障害学生情報入力シート!$H293="上肢不自由",障害学生情報入力シート!$H293="下肢不自由",障害学生情報入力シート!$H293="上下肢不自由",障害学生情報入力シート!$H293="その他の肢体不自由")),1,0)+
IF(AND(障害学生情報入力シート!$G293="病弱",ISBLANK(障害学生情報入力シート!$H293)),1,0)+
IF(AND(障害学生情報入力シート!$G293="発達障害",OR(障害学生情報入力シート!$H293="自閉スペクトラム症",障害学生情報入力シート!$H293="注意欠如・多動症",障害学生情報入力シート!$H293="限局性学習症",障害学生情報入力シート!$H293="発達障害の重複",障害学生情報入力シート!$H293="その他の発達障害")),1,0)+
IF(AND(障害学生情報入力シート!$G293="精神障害",OR(障害学生情報入力シート!$H293="統合失調症等",障害学生情報入力シート!$H293="気分障害",障害学生情報入力シート!$H293="神経症性障害等",障害学生情報入力シート!$H293="摂食障害・睡眠障害等",障害学生情報入力シート!$H293="精神障害の重複",障害学生情報入力シート!$H293="その他の精神障害")),1,0)+
IF(AND(障害学生情報入力シート!$G293="知的障害",ISBLANK(障害学生情報入力シート!$H293)),1,0)+
IF(AND(障害学生情報入力シート!$G293="重複障害",OR(障害学生情報入力シート!$H293="身体障害の重複",障害学生情報入力シート!$H293="発達障害と精神障害の重複")),1,0)+
IF(AND(障害学生情報入力シート!$G293="その他の障害",ISBLANK(障害学生情報入力シート!$H293)),1,0)
)</f>
        <v>0</v>
      </c>
    </row>
    <row r="294" spans="1:17" x14ac:dyDescent="0.4">
      <c r="A294" s="204">
        <v>266</v>
      </c>
      <c r="B294" s="6">
        <f>IF(AND(障害学生情報入力シート!$G294=$B$27,障害学生情報入力シート!$H294=$B$28,OR(障害学生情報入力シート!D294="入学者(新1年生)",障害学生情報入力シート!D294="在籍者")),1,0)</f>
        <v>0</v>
      </c>
      <c r="C294" s="6">
        <f t="shared" si="29"/>
        <v>0</v>
      </c>
      <c r="D294" s="6" t="str">
        <f t="shared" si="30"/>
        <v/>
      </c>
      <c r="E294" s="6">
        <f>IF(AND(障害学生情報入力シート!$G294=$E$27,ISBLANK(障害学生情報入力シート!$H294),OR(障害学生情報入力シート!D294="入学者(新1年生)",障害学生情報入力シート!D294="在籍者")),1,0)</f>
        <v>0</v>
      </c>
      <c r="F294" s="6">
        <f t="shared" si="31"/>
        <v>0</v>
      </c>
      <c r="G294" s="6" t="str">
        <f t="shared" si="32"/>
        <v/>
      </c>
      <c r="H294" s="7">
        <f>IF(障害学生情報入力シート!BD294="",0,IF(AND(障害学生情報入力シート!BC294=1,Q294=1,障害学生情報入力シート!D294&lt;&gt;"",障害学生情報入力シート!D294&lt;&gt;"在籍者"),1,0))</f>
        <v>0</v>
      </c>
      <c r="I294" s="7">
        <f t="shared" si="33"/>
        <v>0</v>
      </c>
      <c r="J294" s="7" t="str">
        <f t="shared" si="34"/>
        <v/>
      </c>
      <c r="K294" s="8">
        <f>IF(VALUE(障害学生情報入力シート!J294)=1,1,0)</f>
        <v>0</v>
      </c>
      <c r="L294" s="8">
        <f>IF(VALUE(障害学生情報入力シート!K294)=1,1,0)</f>
        <v>0</v>
      </c>
      <c r="M294" s="8">
        <f>SUM(障害学生情報入力シート!N294:Q294)+COUNTA(障害学生情報入力シート!R294)</f>
        <v>0</v>
      </c>
      <c r="N294" s="8">
        <f>SUM(障害学生情報入力シート!S294:V294)+COUNTA(障害学生情報入力シート!W294)</f>
        <v>0</v>
      </c>
      <c r="O294" s="8">
        <f>IF(SUM(障害学生情報入力シート!$X294:$BC294)&gt;0,1,0)</f>
        <v>0</v>
      </c>
      <c r="P294" s="8">
        <f>IF(障害学生情報入力シート!D294="入学者(新1年生)",1,0)</f>
        <v>0</v>
      </c>
      <c r="Q294" s="8">
        <f>IF(ISBLANK(障害学生情報入力シート!$G294),0,
IF(AND(障害学生情報入力シート!$G294="視覚障害",OR(障害学生情報入力シート!$H294="盲",障害学生情報入力シート!$H294="弱視",障害学生情報入力シート!$H294="その他の視覚障害")),1,0)+
IF(AND(障害学生情報入力シート!$G294="聴覚障害",OR(障害学生情報入力シート!$H294="聾",障害学生情報入力シート!$H294="難聴",障害学生情報入力シート!$H294="その他の聴覚障害")),1,0)+
IF(AND(障害学生情報入力シート!$G294="肢体不自由",OR(障害学生情報入力シート!$H294="上肢不自由",障害学生情報入力シート!$H294="下肢不自由",障害学生情報入力シート!$H294="上下肢不自由",障害学生情報入力シート!$H294="その他の肢体不自由")),1,0)+
IF(AND(障害学生情報入力シート!$G294="病弱",ISBLANK(障害学生情報入力シート!$H294)),1,0)+
IF(AND(障害学生情報入力シート!$G294="発達障害",OR(障害学生情報入力シート!$H294="自閉スペクトラム症",障害学生情報入力シート!$H294="注意欠如・多動症",障害学生情報入力シート!$H294="限局性学習症",障害学生情報入力シート!$H294="発達障害の重複",障害学生情報入力シート!$H294="その他の発達障害")),1,0)+
IF(AND(障害学生情報入力シート!$G294="精神障害",OR(障害学生情報入力シート!$H294="統合失調症等",障害学生情報入力シート!$H294="気分障害",障害学生情報入力シート!$H294="神経症性障害等",障害学生情報入力シート!$H294="摂食障害・睡眠障害等",障害学生情報入力シート!$H294="精神障害の重複",障害学生情報入力シート!$H294="その他の精神障害")),1,0)+
IF(AND(障害学生情報入力シート!$G294="知的障害",ISBLANK(障害学生情報入力シート!$H294)),1,0)+
IF(AND(障害学生情報入力シート!$G294="重複障害",OR(障害学生情報入力シート!$H294="身体障害の重複",障害学生情報入力シート!$H294="発達障害と精神障害の重複")),1,0)+
IF(AND(障害学生情報入力シート!$G294="その他の障害",ISBLANK(障害学生情報入力シート!$H294)),1,0)
)</f>
        <v>0</v>
      </c>
    </row>
    <row r="295" spans="1:17" x14ac:dyDescent="0.4">
      <c r="A295" s="204">
        <v>267</v>
      </c>
      <c r="B295" s="6">
        <f>IF(AND(障害学生情報入力シート!$G295=$B$27,障害学生情報入力シート!$H295=$B$28,OR(障害学生情報入力シート!D295="入学者(新1年生)",障害学生情報入力シート!D295="在籍者")),1,0)</f>
        <v>0</v>
      </c>
      <c r="C295" s="6">
        <f t="shared" si="29"/>
        <v>0</v>
      </c>
      <c r="D295" s="6" t="str">
        <f t="shared" si="30"/>
        <v/>
      </c>
      <c r="E295" s="6">
        <f>IF(AND(障害学生情報入力シート!$G295=$E$27,ISBLANK(障害学生情報入力シート!$H295),OR(障害学生情報入力シート!D295="入学者(新1年生)",障害学生情報入力シート!D295="在籍者")),1,0)</f>
        <v>0</v>
      </c>
      <c r="F295" s="6">
        <f t="shared" si="31"/>
        <v>0</v>
      </c>
      <c r="G295" s="6" t="str">
        <f t="shared" si="32"/>
        <v/>
      </c>
      <c r="H295" s="7">
        <f>IF(障害学生情報入力シート!BD295="",0,IF(AND(障害学生情報入力シート!BC295=1,Q295=1,障害学生情報入力シート!D295&lt;&gt;"",障害学生情報入力シート!D295&lt;&gt;"在籍者"),1,0))</f>
        <v>0</v>
      </c>
      <c r="I295" s="7">
        <f t="shared" si="33"/>
        <v>0</v>
      </c>
      <c r="J295" s="7" t="str">
        <f t="shared" si="34"/>
        <v/>
      </c>
      <c r="K295" s="8">
        <f>IF(VALUE(障害学生情報入力シート!J295)=1,1,0)</f>
        <v>0</v>
      </c>
      <c r="L295" s="8">
        <f>IF(VALUE(障害学生情報入力シート!K295)=1,1,0)</f>
        <v>0</v>
      </c>
      <c r="M295" s="8">
        <f>SUM(障害学生情報入力シート!N295:Q295)+COUNTA(障害学生情報入力シート!R295)</f>
        <v>0</v>
      </c>
      <c r="N295" s="8">
        <f>SUM(障害学生情報入力シート!S295:V295)+COUNTA(障害学生情報入力シート!W295)</f>
        <v>0</v>
      </c>
      <c r="O295" s="8">
        <f>IF(SUM(障害学生情報入力シート!$X295:$BC295)&gt;0,1,0)</f>
        <v>0</v>
      </c>
      <c r="P295" s="8">
        <f>IF(障害学生情報入力シート!D295="入学者(新1年生)",1,0)</f>
        <v>0</v>
      </c>
      <c r="Q295" s="8">
        <f>IF(ISBLANK(障害学生情報入力シート!$G295),0,
IF(AND(障害学生情報入力シート!$G295="視覚障害",OR(障害学生情報入力シート!$H295="盲",障害学生情報入力シート!$H295="弱視",障害学生情報入力シート!$H295="その他の視覚障害")),1,0)+
IF(AND(障害学生情報入力シート!$G295="聴覚障害",OR(障害学生情報入力シート!$H295="聾",障害学生情報入力シート!$H295="難聴",障害学生情報入力シート!$H295="その他の聴覚障害")),1,0)+
IF(AND(障害学生情報入力シート!$G295="肢体不自由",OR(障害学生情報入力シート!$H295="上肢不自由",障害学生情報入力シート!$H295="下肢不自由",障害学生情報入力シート!$H295="上下肢不自由",障害学生情報入力シート!$H295="その他の肢体不自由")),1,0)+
IF(AND(障害学生情報入力シート!$G295="病弱",ISBLANK(障害学生情報入力シート!$H295)),1,0)+
IF(AND(障害学生情報入力シート!$G295="発達障害",OR(障害学生情報入力シート!$H295="自閉スペクトラム症",障害学生情報入力シート!$H295="注意欠如・多動症",障害学生情報入力シート!$H295="限局性学習症",障害学生情報入力シート!$H295="発達障害の重複",障害学生情報入力シート!$H295="その他の発達障害")),1,0)+
IF(AND(障害学生情報入力シート!$G295="精神障害",OR(障害学生情報入力シート!$H295="統合失調症等",障害学生情報入力シート!$H295="気分障害",障害学生情報入力シート!$H295="神経症性障害等",障害学生情報入力シート!$H295="摂食障害・睡眠障害等",障害学生情報入力シート!$H295="精神障害の重複",障害学生情報入力シート!$H295="その他の精神障害")),1,0)+
IF(AND(障害学生情報入力シート!$G295="知的障害",ISBLANK(障害学生情報入力シート!$H295)),1,0)+
IF(AND(障害学生情報入力シート!$G295="重複障害",OR(障害学生情報入力シート!$H295="身体障害の重複",障害学生情報入力シート!$H295="発達障害と精神障害の重複")),1,0)+
IF(AND(障害学生情報入力シート!$G295="その他の障害",ISBLANK(障害学生情報入力シート!$H295)),1,0)
)</f>
        <v>0</v>
      </c>
    </row>
    <row r="296" spans="1:17" x14ac:dyDescent="0.4">
      <c r="A296" s="204">
        <v>268</v>
      </c>
      <c r="B296" s="6">
        <f>IF(AND(障害学生情報入力シート!$G296=$B$27,障害学生情報入力シート!$H296=$B$28,OR(障害学生情報入力シート!D296="入学者(新1年生)",障害学生情報入力シート!D296="在籍者")),1,0)</f>
        <v>0</v>
      </c>
      <c r="C296" s="6">
        <f t="shared" si="29"/>
        <v>0</v>
      </c>
      <c r="D296" s="6" t="str">
        <f t="shared" si="30"/>
        <v/>
      </c>
      <c r="E296" s="6">
        <f>IF(AND(障害学生情報入力シート!$G296=$E$27,ISBLANK(障害学生情報入力シート!$H296),OR(障害学生情報入力シート!D296="入学者(新1年生)",障害学生情報入力シート!D296="在籍者")),1,0)</f>
        <v>0</v>
      </c>
      <c r="F296" s="6">
        <f t="shared" si="31"/>
        <v>0</v>
      </c>
      <c r="G296" s="6" t="str">
        <f t="shared" si="32"/>
        <v/>
      </c>
      <c r="H296" s="7">
        <f>IF(障害学生情報入力シート!BD296="",0,IF(AND(障害学生情報入力シート!BC296=1,Q296=1,障害学生情報入力シート!D296&lt;&gt;"",障害学生情報入力シート!D296&lt;&gt;"在籍者"),1,0))</f>
        <v>0</v>
      </c>
      <c r="I296" s="7">
        <f t="shared" si="33"/>
        <v>0</v>
      </c>
      <c r="J296" s="7" t="str">
        <f t="shared" si="34"/>
        <v/>
      </c>
      <c r="K296" s="8">
        <f>IF(VALUE(障害学生情報入力シート!J296)=1,1,0)</f>
        <v>0</v>
      </c>
      <c r="L296" s="8">
        <f>IF(VALUE(障害学生情報入力シート!K296)=1,1,0)</f>
        <v>0</v>
      </c>
      <c r="M296" s="8">
        <f>SUM(障害学生情報入力シート!N296:Q296)+COUNTA(障害学生情報入力シート!R296)</f>
        <v>0</v>
      </c>
      <c r="N296" s="8">
        <f>SUM(障害学生情報入力シート!S296:V296)+COUNTA(障害学生情報入力シート!W296)</f>
        <v>0</v>
      </c>
      <c r="O296" s="8">
        <f>IF(SUM(障害学生情報入力シート!$X296:$BC296)&gt;0,1,0)</f>
        <v>0</v>
      </c>
      <c r="P296" s="8">
        <f>IF(障害学生情報入力シート!D296="入学者(新1年生)",1,0)</f>
        <v>0</v>
      </c>
      <c r="Q296" s="8">
        <f>IF(ISBLANK(障害学生情報入力シート!$G296),0,
IF(AND(障害学生情報入力シート!$G296="視覚障害",OR(障害学生情報入力シート!$H296="盲",障害学生情報入力シート!$H296="弱視",障害学生情報入力シート!$H296="その他の視覚障害")),1,0)+
IF(AND(障害学生情報入力シート!$G296="聴覚障害",OR(障害学生情報入力シート!$H296="聾",障害学生情報入力シート!$H296="難聴",障害学生情報入力シート!$H296="その他の聴覚障害")),1,0)+
IF(AND(障害学生情報入力シート!$G296="肢体不自由",OR(障害学生情報入力シート!$H296="上肢不自由",障害学生情報入力シート!$H296="下肢不自由",障害学生情報入力シート!$H296="上下肢不自由",障害学生情報入力シート!$H296="その他の肢体不自由")),1,0)+
IF(AND(障害学生情報入力シート!$G296="病弱",ISBLANK(障害学生情報入力シート!$H296)),1,0)+
IF(AND(障害学生情報入力シート!$G296="発達障害",OR(障害学生情報入力シート!$H296="自閉スペクトラム症",障害学生情報入力シート!$H296="注意欠如・多動症",障害学生情報入力シート!$H296="限局性学習症",障害学生情報入力シート!$H296="発達障害の重複",障害学生情報入力シート!$H296="その他の発達障害")),1,0)+
IF(AND(障害学生情報入力シート!$G296="精神障害",OR(障害学生情報入力シート!$H296="統合失調症等",障害学生情報入力シート!$H296="気分障害",障害学生情報入力シート!$H296="神経症性障害等",障害学生情報入力シート!$H296="摂食障害・睡眠障害等",障害学生情報入力シート!$H296="精神障害の重複",障害学生情報入力シート!$H296="その他の精神障害")),1,0)+
IF(AND(障害学生情報入力シート!$G296="知的障害",ISBLANK(障害学生情報入力シート!$H296)),1,0)+
IF(AND(障害学生情報入力シート!$G296="重複障害",OR(障害学生情報入力シート!$H296="身体障害の重複",障害学生情報入力シート!$H296="発達障害と精神障害の重複")),1,0)+
IF(AND(障害学生情報入力シート!$G296="その他の障害",ISBLANK(障害学生情報入力シート!$H296)),1,0)
)</f>
        <v>0</v>
      </c>
    </row>
    <row r="297" spans="1:17" x14ac:dyDescent="0.4">
      <c r="A297" s="204">
        <v>269</v>
      </c>
      <c r="B297" s="6">
        <f>IF(AND(障害学生情報入力シート!$G297=$B$27,障害学生情報入力シート!$H297=$B$28,OR(障害学生情報入力シート!D297="入学者(新1年生)",障害学生情報入力シート!D297="在籍者")),1,0)</f>
        <v>0</v>
      </c>
      <c r="C297" s="6">
        <f t="shared" si="29"/>
        <v>0</v>
      </c>
      <c r="D297" s="6" t="str">
        <f t="shared" si="30"/>
        <v/>
      </c>
      <c r="E297" s="6">
        <f>IF(AND(障害学生情報入力シート!$G297=$E$27,ISBLANK(障害学生情報入力シート!$H297),OR(障害学生情報入力シート!D297="入学者(新1年生)",障害学生情報入力シート!D297="在籍者")),1,0)</f>
        <v>0</v>
      </c>
      <c r="F297" s="6">
        <f t="shared" si="31"/>
        <v>0</v>
      </c>
      <c r="G297" s="6" t="str">
        <f t="shared" si="32"/>
        <v/>
      </c>
      <c r="H297" s="7">
        <f>IF(障害学生情報入力シート!BD297="",0,IF(AND(障害学生情報入力シート!BC297=1,Q297=1,障害学生情報入力シート!D297&lt;&gt;"",障害学生情報入力シート!D297&lt;&gt;"在籍者"),1,0))</f>
        <v>0</v>
      </c>
      <c r="I297" s="7">
        <f t="shared" si="33"/>
        <v>0</v>
      </c>
      <c r="J297" s="7" t="str">
        <f t="shared" si="34"/>
        <v/>
      </c>
      <c r="K297" s="8">
        <f>IF(VALUE(障害学生情報入力シート!J297)=1,1,0)</f>
        <v>0</v>
      </c>
      <c r="L297" s="8">
        <f>IF(VALUE(障害学生情報入力シート!K297)=1,1,0)</f>
        <v>0</v>
      </c>
      <c r="M297" s="8">
        <f>SUM(障害学生情報入力シート!N297:Q297)+COUNTA(障害学生情報入力シート!R297)</f>
        <v>0</v>
      </c>
      <c r="N297" s="8">
        <f>SUM(障害学生情報入力シート!S297:V297)+COUNTA(障害学生情報入力シート!W297)</f>
        <v>0</v>
      </c>
      <c r="O297" s="8">
        <f>IF(SUM(障害学生情報入力シート!$X297:$BC297)&gt;0,1,0)</f>
        <v>0</v>
      </c>
      <c r="P297" s="8">
        <f>IF(障害学生情報入力シート!D297="入学者(新1年生)",1,0)</f>
        <v>0</v>
      </c>
      <c r="Q297" s="8">
        <f>IF(ISBLANK(障害学生情報入力シート!$G297),0,
IF(AND(障害学生情報入力シート!$G297="視覚障害",OR(障害学生情報入力シート!$H297="盲",障害学生情報入力シート!$H297="弱視",障害学生情報入力シート!$H297="その他の視覚障害")),1,0)+
IF(AND(障害学生情報入力シート!$G297="聴覚障害",OR(障害学生情報入力シート!$H297="聾",障害学生情報入力シート!$H297="難聴",障害学生情報入力シート!$H297="その他の聴覚障害")),1,0)+
IF(AND(障害学生情報入力シート!$G297="肢体不自由",OR(障害学生情報入力シート!$H297="上肢不自由",障害学生情報入力シート!$H297="下肢不自由",障害学生情報入力シート!$H297="上下肢不自由",障害学生情報入力シート!$H297="その他の肢体不自由")),1,0)+
IF(AND(障害学生情報入力シート!$G297="病弱",ISBLANK(障害学生情報入力シート!$H297)),1,0)+
IF(AND(障害学生情報入力シート!$G297="発達障害",OR(障害学生情報入力シート!$H297="自閉スペクトラム症",障害学生情報入力シート!$H297="注意欠如・多動症",障害学生情報入力シート!$H297="限局性学習症",障害学生情報入力シート!$H297="発達障害の重複",障害学生情報入力シート!$H297="その他の発達障害")),1,0)+
IF(AND(障害学生情報入力シート!$G297="精神障害",OR(障害学生情報入力シート!$H297="統合失調症等",障害学生情報入力シート!$H297="気分障害",障害学生情報入力シート!$H297="神経症性障害等",障害学生情報入力シート!$H297="摂食障害・睡眠障害等",障害学生情報入力シート!$H297="精神障害の重複",障害学生情報入力シート!$H297="その他の精神障害")),1,0)+
IF(AND(障害学生情報入力シート!$G297="知的障害",ISBLANK(障害学生情報入力シート!$H297)),1,0)+
IF(AND(障害学生情報入力シート!$G297="重複障害",OR(障害学生情報入力シート!$H297="身体障害の重複",障害学生情報入力シート!$H297="発達障害と精神障害の重複")),1,0)+
IF(AND(障害学生情報入力シート!$G297="その他の障害",ISBLANK(障害学生情報入力シート!$H297)),1,0)
)</f>
        <v>0</v>
      </c>
    </row>
    <row r="298" spans="1:17" x14ac:dyDescent="0.4">
      <c r="A298" s="204">
        <v>270</v>
      </c>
      <c r="B298" s="6">
        <f>IF(AND(障害学生情報入力シート!$G298=$B$27,障害学生情報入力シート!$H298=$B$28,OR(障害学生情報入力シート!D298="入学者(新1年生)",障害学生情報入力シート!D298="在籍者")),1,0)</f>
        <v>0</v>
      </c>
      <c r="C298" s="6">
        <f t="shared" si="29"/>
        <v>0</v>
      </c>
      <c r="D298" s="6" t="str">
        <f t="shared" si="30"/>
        <v/>
      </c>
      <c r="E298" s="6">
        <f>IF(AND(障害学生情報入力シート!$G298=$E$27,ISBLANK(障害学生情報入力シート!$H298),OR(障害学生情報入力シート!D298="入学者(新1年生)",障害学生情報入力シート!D298="在籍者")),1,0)</f>
        <v>0</v>
      </c>
      <c r="F298" s="6">
        <f t="shared" si="31"/>
        <v>0</v>
      </c>
      <c r="G298" s="6" t="str">
        <f t="shared" si="32"/>
        <v/>
      </c>
      <c r="H298" s="7">
        <f>IF(障害学生情報入力シート!BD298="",0,IF(AND(障害学生情報入力シート!BC298=1,Q298=1,障害学生情報入力シート!D298&lt;&gt;"",障害学生情報入力シート!D298&lt;&gt;"在籍者"),1,0))</f>
        <v>0</v>
      </c>
      <c r="I298" s="7">
        <f t="shared" si="33"/>
        <v>0</v>
      </c>
      <c r="J298" s="7" t="str">
        <f t="shared" si="34"/>
        <v/>
      </c>
      <c r="K298" s="8">
        <f>IF(VALUE(障害学生情報入力シート!J298)=1,1,0)</f>
        <v>0</v>
      </c>
      <c r="L298" s="8">
        <f>IF(VALUE(障害学生情報入力シート!K298)=1,1,0)</f>
        <v>0</v>
      </c>
      <c r="M298" s="8">
        <f>SUM(障害学生情報入力シート!N298:Q298)+COUNTA(障害学生情報入力シート!R298)</f>
        <v>0</v>
      </c>
      <c r="N298" s="8">
        <f>SUM(障害学生情報入力シート!S298:V298)+COUNTA(障害学生情報入力シート!W298)</f>
        <v>0</v>
      </c>
      <c r="O298" s="8">
        <f>IF(SUM(障害学生情報入力シート!$X298:$BC298)&gt;0,1,0)</f>
        <v>0</v>
      </c>
      <c r="P298" s="8">
        <f>IF(障害学生情報入力シート!D298="入学者(新1年生)",1,0)</f>
        <v>0</v>
      </c>
      <c r="Q298" s="8">
        <f>IF(ISBLANK(障害学生情報入力シート!$G298),0,
IF(AND(障害学生情報入力シート!$G298="視覚障害",OR(障害学生情報入力シート!$H298="盲",障害学生情報入力シート!$H298="弱視",障害学生情報入力シート!$H298="その他の視覚障害")),1,0)+
IF(AND(障害学生情報入力シート!$G298="聴覚障害",OR(障害学生情報入力シート!$H298="聾",障害学生情報入力シート!$H298="難聴",障害学生情報入力シート!$H298="その他の聴覚障害")),1,0)+
IF(AND(障害学生情報入力シート!$G298="肢体不自由",OR(障害学生情報入力シート!$H298="上肢不自由",障害学生情報入力シート!$H298="下肢不自由",障害学生情報入力シート!$H298="上下肢不自由",障害学生情報入力シート!$H298="その他の肢体不自由")),1,0)+
IF(AND(障害学生情報入力シート!$G298="病弱",ISBLANK(障害学生情報入力シート!$H298)),1,0)+
IF(AND(障害学生情報入力シート!$G298="発達障害",OR(障害学生情報入力シート!$H298="自閉スペクトラム症",障害学生情報入力シート!$H298="注意欠如・多動症",障害学生情報入力シート!$H298="限局性学習症",障害学生情報入力シート!$H298="発達障害の重複",障害学生情報入力シート!$H298="その他の発達障害")),1,0)+
IF(AND(障害学生情報入力シート!$G298="精神障害",OR(障害学生情報入力シート!$H298="統合失調症等",障害学生情報入力シート!$H298="気分障害",障害学生情報入力シート!$H298="神経症性障害等",障害学生情報入力シート!$H298="摂食障害・睡眠障害等",障害学生情報入力シート!$H298="精神障害の重複",障害学生情報入力シート!$H298="その他の精神障害")),1,0)+
IF(AND(障害学生情報入力シート!$G298="知的障害",ISBLANK(障害学生情報入力シート!$H298)),1,0)+
IF(AND(障害学生情報入力シート!$G298="重複障害",OR(障害学生情報入力シート!$H298="身体障害の重複",障害学生情報入力シート!$H298="発達障害と精神障害の重複")),1,0)+
IF(AND(障害学生情報入力シート!$G298="その他の障害",ISBLANK(障害学生情報入力シート!$H298)),1,0)
)</f>
        <v>0</v>
      </c>
    </row>
    <row r="299" spans="1:17" x14ac:dyDescent="0.4">
      <c r="A299" s="204">
        <v>271</v>
      </c>
      <c r="B299" s="6">
        <f>IF(AND(障害学生情報入力シート!$G299=$B$27,障害学生情報入力シート!$H299=$B$28,OR(障害学生情報入力シート!D299="入学者(新1年生)",障害学生情報入力シート!D299="在籍者")),1,0)</f>
        <v>0</v>
      </c>
      <c r="C299" s="6">
        <f t="shared" si="29"/>
        <v>0</v>
      </c>
      <c r="D299" s="6" t="str">
        <f t="shared" si="30"/>
        <v/>
      </c>
      <c r="E299" s="6">
        <f>IF(AND(障害学生情報入力シート!$G299=$E$27,ISBLANK(障害学生情報入力シート!$H299),OR(障害学生情報入力シート!D299="入学者(新1年生)",障害学生情報入力シート!D299="在籍者")),1,0)</f>
        <v>0</v>
      </c>
      <c r="F299" s="6">
        <f t="shared" si="31"/>
        <v>0</v>
      </c>
      <c r="G299" s="6" t="str">
        <f t="shared" si="32"/>
        <v/>
      </c>
      <c r="H299" s="7">
        <f>IF(障害学生情報入力シート!BD299="",0,IF(AND(障害学生情報入力シート!BC299=1,Q299=1,障害学生情報入力シート!D299&lt;&gt;"",障害学生情報入力シート!D299&lt;&gt;"在籍者"),1,0))</f>
        <v>0</v>
      </c>
      <c r="I299" s="7">
        <f t="shared" si="33"/>
        <v>0</v>
      </c>
      <c r="J299" s="7" t="str">
        <f t="shared" si="34"/>
        <v/>
      </c>
      <c r="K299" s="8">
        <f>IF(VALUE(障害学生情報入力シート!J299)=1,1,0)</f>
        <v>0</v>
      </c>
      <c r="L299" s="8">
        <f>IF(VALUE(障害学生情報入力シート!K299)=1,1,0)</f>
        <v>0</v>
      </c>
      <c r="M299" s="8">
        <f>SUM(障害学生情報入力シート!N299:Q299)+COUNTA(障害学生情報入力シート!R299)</f>
        <v>0</v>
      </c>
      <c r="N299" s="8">
        <f>SUM(障害学生情報入力シート!S299:V299)+COUNTA(障害学生情報入力シート!W299)</f>
        <v>0</v>
      </c>
      <c r="O299" s="8">
        <f>IF(SUM(障害学生情報入力シート!$X299:$BC299)&gt;0,1,0)</f>
        <v>0</v>
      </c>
      <c r="P299" s="8">
        <f>IF(障害学生情報入力シート!D299="入学者(新1年生)",1,0)</f>
        <v>0</v>
      </c>
      <c r="Q299" s="8">
        <f>IF(ISBLANK(障害学生情報入力シート!$G299),0,
IF(AND(障害学生情報入力シート!$G299="視覚障害",OR(障害学生情報入力シート!$H299="盲",障害学生情報入力シート!$H299="弱視",障害学生情報入力シート!$H299="その他の視覚障害")),1,0)+
IF(AND(障害学生情報入力シート!$G299="聴覚障害",OR(障害学生情報入力シート!$H299="聾",障害学生情報入力シート!$H299="難聴",障害学生情報入力シート!$H299="その他の聴覚障害")),1,0)+
IF(AND(障害学生情報入力シート!$G299="肢体不自由",OR(障害学生情報入力シート!$H299="上肢不自由",障害学生情報入力シート!$H299="下肢不自由",障害学生情報入力シート!$H299="上下肢不自由",障害学生情報入力シート!$H299="その他の肢体不自由")),1,0)+
IF(AND(障害学生情報入力シート!$G299="病弱",ISBLANK(障害学生情報入力シート!$H299)),1,0)+
IF(AND(障害学生情報入力シート!$G299="発達障害",OR(障害学生情報入力シート!$H299="自閉スペクトラム症",障害学生情報入力シート!$H299="注意欠如・多動症",障害学生情報入力シート!$H299="限局性学習症",障害学生情報入力シート!$H299="発達障害の重複",障害学生情報入力シート!$H299="その他の発達障害")),1,0)+
IF(AND(障害学生情報入力シート!$G299="精神障害",OR(障害学生情報入力シート!$H299="統合失調症等",障害学生情報入力シート!$H299="気分障害",障害学生情報入力シート!$H299="神経症性障害等",障害学生情報入力シート!$H299="摂食障害・睡眠障害等",障害学生情報入力シート!$H299="精神障害の重複",障害学生情報入力シート!$H299="その他の精神障害")),1,0)+
IF(AND(障害学生情報入力シート!$G299="知的障害",ISBLANK(障害学生情報入力シート!$H299)),1,0)+
IF(AND(障害学生情報入力シート!$G299="重複障害",OR(障害学生情報入力シート!$H299="身体障害の重複",障害学生情報入力シート!$H299="発達障害と精神障害の重複")),1,0)+
IF(AND(障害学生情報入力シート!$G299="その他の障害",ISBLANK(障害学生情報入力シート!$H299)),1,0)
)</f>
        <v>0</v>
      </c>
    </row>
    <row r="300" spans="1:17" x14ac:dyDescent="0.4">
      <c r="A300" s="204">
        <v>272</v>
      </c>
      <c r="B300" s="6">
        <f>IF(AND(障害学生情報入力シート!$G300=$B$27,障害学生情報入力シート!$H300=$B$28,OR(障害学生情報入力シート!D300="入学者(新1年生)",障害学生情報入力シート!D300="在籍者")),1,0)</f>
        <v>0</v>
      </c>
      <c r="C300" s="6">
        <f t="shared" si="29"/>
        <v>0</v>
      </c>
      <c r="D300" s="6" t="str">
        <f t="shared" si="30"/>
        <v/>
      </c>
      <c r="E300" s="6">
        <f>IF(AND(障害学生情報入力シート!$G300=$E$27,ISBLANK(障害学生情報入力シート!$H300),OR(障害学生情報入力シート!D300="入学者(新1年生)",障害学生情報入力シート!D300="在籍者")),1,0)</f>
        <v>0</v>
      </c>
      <c r="F300" s="6">
        <f t="shared" si="31"/>
        <v>0</v>
      </c>
      <c r="G300" s="6" t="str">
        <f t="shared" si="32"/>
        <v/>
      </c>
      <c r="H300" s="7">
        <f>IF(障害学生情報入力シート!BD300="",0,IF(AND(障害学生情報入力シート!BC300=1,Q300=1,障害学生情報入力シート!D300&lt;&gt;"",障害学生情報入力シート!D300&lt;&gt;"在籍者"),1,0))</f>
        <v>0</v>
      </c>
      <c r="I300" s="7">
        <f t="shared" si="33"/>
        <v>0</v>
      </c>
      <c r="J300" s="7" t="str">
        <f t="shared" si="34"/>
        <v/>
      </c>
      <c r="K300" s="8">
        <f>IF(VALUE(障害学生情報入力シート!J300)=1,1,0)</f>
        <v>0</v>
      </c>
      <c r="L300" s="8">
        <f>IF(VALUE(障害学生情報入力シート!K300)=1,1,0)</f>
        <v>0</v>
      </c>
      <c r="M300" s="8">
        <f>SUM(障害学生情報入力シート!N300:Q300)+COUNTA(障害学生情報入力シート!R300)</f>
        <v>0</v>
      </c>
      <c r="N300" s="8">
        <f>SUM(障害学生情報入力シート!S300:V300)+COUNTA(障害学生情報入力シート!W300)</f>
        <v>0</v>
      </c>
      <c r="O300" s="8">
        <f>IF(SUM(障害学生情報入力シート!$X300:$BC300)&gt;0,1,0)</f>
        <v>0</v>
      </c>
      <c r="P300" s="8">
        <f>IF(障害学生情報入力シート!D300="入学者(新1年生)",1,0)</f>
        <v>0</v>
      </c>
      <c r="Q300" s="8">
        <f>IF(ISBLANK(障害学生情報入力シート!$G300),0,
IF(AND(障害学生情報入力シート!$G300="視覚障害",OR(障害学生情報入力シート!$H300="盲",障害学生情報入力シート!$H300="弱視",障害学生情報入力シート!$H300="その他の視覚障害")),1,0)+
IF(AND(障害学生情報入力シート!$G300="聴覚障害",OR(障害学生情報入力シート!$H300="聾",障害学生情報入力シート!$H300="難聴",障害学生情報入力シート!$H300="その他の聴覚障害")),1,0)+
IF(AND(障害学生情報入力シート!$G300="肢体不自由",OR(障害学生情報入力シート!$H300="上肢不自由",障害学生情報入力シート!$H300="下肢不自由",障害学生情報入力シート!$H300="上下肢不自由",障害学生情報入力シート!$H300="その他の肢体不自由")),1,0)+
IF(AND(障害学生情報入力シート!$G300="病弱",ISBLANK(障害学生情報入力シート!$H300)),1,0)+
IF(AND(障害学生情報入力シート!$G300="発達障害",OR(障害学生情報入力シート!$H300="自閉スペクトラム症",障害学生情報入力シート!$H300="注意欠如・多動症",障害学生情報入力シート!$H300="限局性学習症",障害学生情報入力シート!$H300="発達障害の重複",障害学生情報入力シート!$H300="その他の発達障害")),1,0)+
IF(AND(障害学生情報入力シート!$G300="精神障害",OR(障害学生情報入力シート!$H300="統合失調症等",障害学生情報入力シート!$H300="気分障害",障害学生情報入力シート!$H300="神経症性障害等",障害学生情報入力シート!$H300="摂食障害・睡眠障害等",障害学生情報入力シート!$H300="精神障害の重複",障害学生情報入力シート!$H300="その他の精神障害")),1,0)+
IF(AND(障害学生情報入力シート!$G300="知的障害",ISBLANK(障害学生情報入力シート!$H300)),1,0)+
IF(AND(障害学生情報入力シート!$G300="重複障害",OR(障害学生情報入力シート!$H300="身体障害の重複",障害学生情報入力シート!$H300="発達障害と精神障害の重複")),1,0)+
IF(AND(障害学生情報入力シート!$G300="その他の障害",ISBLANK(障害学生情報入力シート!$H300)),1,0)
)</f>
        <v>0</v>
      </c>
    </row>
    <row r="301" spans="1:17" x14ac:dyDescent="0.4">
      <c r="A301" s="204">
        <v>273</v>
      </c>
      <c r="B301" s="6">
        <f>IF(AND(障害学生情報入力シート!$G301=$B$27,障害学生情報入力シート!$H301=$B$28,OR(障害学生情報入力シート!D301="入学者(新1年生)",障害学生情報入力シート!D301="在籍者")),1,0)</f>
        <v>0</v>
      </c>
      <c r="C301" s="6">
        <f t="shared" si="29"/>
        <v>0</v>
      </c>
      <c r="D301" s="6" t="str">
        <f t="shared" si="30"/>
        <v/>
      </c>
      <c r="E301" s="6">
        <f>IF(AND(障害学生情報入力シート!$G301=$E$27,ISBLANK(障害学生情報入力シート!$H301),OR(障害学生情報入力シート!D301="入学者(新1年生)",障害学生情報入力シート!D301="在籍者")),1,0)</f>
        <v>0</v>
      </c>
      <c r="F301" s="6">
        <f t="shared" si="31"/>
        <v>0</v>
      </c>
      <c r="G301" s="6" t="str">
        <f t="shared" si="32"/>
        <v/>
      </c>
      <c r="H301" s="7">
        <f>IF(障害学生情報入力シート!BD301="",0,IF(AND(障害学生情報入力シート!BC301=1,Q301=1,障害学生情報入力シート!D301&lt;&gt;"",障害学生情報入力シート!D301&lt;&gt;"在籍者"),1,0))</f>
        <v>0</v>
      </c>
      <c r="I301" s="7">
        <f t="shared" si="33"/>
        <v>0</v>
      </c>
      <c r="J301" s="7" t="str">
        <f t="shared" si="34"/>
        <v/>
      </c>
      <c r="K301" s="8">
        <f>IF(VALUE(障害学生情報入力シート!J301)=1,1,0)</f>
        <v>0</v>
      </c>
      <c r="L301" s="8">
        <f>IF(VALUE(障害学生情報入力シート!K301)=1,1,0)</f>
        <v>0</v>
      </c>
      <c r="M301" s="8">
        <f>SUM(障害学生情報入力シート!N301:Q301)+COUNTA(障害学生情報入力シート!R301)</f>
        <v>0</v>
      </c>
      <c r="N301" s="8">
        <f>SUM(障害学生情報入力シート!S301:V301)+COUNTA(障害学生情報入力シート!W301)</f>
        <v>0</v>
      </c>
      <c r="O301" s="8">
        <f>IF(SUM(障害学生情報入力シート!$X301:$BC301)&gt;0,1,0)</f>
        <v>0</v>
      </c>
      <c r="P301" s="8">
        <f>IF(障害学生情報入力シート!D301="入学者(新1年生)",1,0)</f>
        <v>0</v>
      </c>
      <c r="Q301" s="8">
        <f>IF(ISBLANK(障害学生情報入力シート!$G301),0,
IF(AND(障害学生情報入力シート!$G301="視覚障害",OR(障害学生情報入力シート!$H301="盲",障害学生情報入力シート!$H301="弱視",障害学生情報入力シート!$H301="その他の視覚障害")),1,0)+
IF(AND(障害学生情報入力シート!$G301="聴覚障害",OR(障害学生情報入力シート!$H301="聾",障害学生情報入力シート!$H301="難聴",障害学生情報入力シート!$H301="その他の聴覚障害")),1,0)+
IF(AND(障害学生情報入力シート!$G301="肢体不自由",OR(障害学生情報入力シート!$H301="上肢不自由",障害学生情報入力シート!$H301="下肢不自由",障害学生情報入力シート!$H301="上下肢不自由",障害学生情報入力シート!$H301="その他の肢体不自由")),1,0)+
IF(AND(障害学生情報入力シート!$G301="病弱",ISBLANK(障害学生情報入力シート!$H301)),1,0)+
IF(AND(障害学生情報入力シート!$G301="発達障害",OR(障害学生情報入力シート!$H301="自閉スペクトラム症",障害学生情報入力シート!$H301="注意欠如・多動症",障害学生情報入力シート!$H301="限局性学習症",障害学生情報入力シート!$H301="発達障害の重複",障害学生情報入力シート!$H301="その他の発達障害")),1,0)+
IF(AND(障害学生情報入力シート!$G301="精神障害",OR(障害学生情報入力シート!$H301="統合失調症等",障害学生情報入力シート!$H301="気分障害",障害学生情報入力シート!$H301="神経症性障害等",障害学生情報入力シート!$H301="摂食障害・睡眠障害等",障害学生情報入力シート!$H301="精神障害の重複",障害学生情報入力シート!$H301="その他の精神障害")),1,0)+
IF(AND(障害学生情報入力シート!$G301="知的障害",ISBLANK(障害学生情報入力シート!$H301)),1,0)+
IF(AND(障害学生情報入力シート!$G301="重複障害",OR(障害学生情報入力シート!$H301="身体障害の重複",障害学生情報入力シート!$H301="発達障害と精神障害の重複")),1,0)+
IF(AND(障害学生情報入力シート!$G301="その他の障害",ISBLANK(障害学生情報入力シート!$H301)),1,0)
)</f>
        <v>0</v>
      </c>
    </row>
    <row r="302" spans="1:17" x14ac:dyDescent="0.4">
      <c r="A302" s="204">
        <v>274</v>
      </c>
      <c r="B302" s="6">
        <f>IF(AND(障害学生情報入力シート!$G302=$B$27,障害学生情報入力シート!$H302=$B$28,OR(障害学生情報入力シート!D302="入学者(新1年生)",障害学生情報入力シート!D302="在籍者")),1,0)</f>
        <v>0</v>
      </c>
      <c r="C302" s="6">
        <f t="shared" si="29"/>
        <v>0</v>
      </c>
      <c r="D302" s="6" t="str">
        <f t="shared" si="30"/>
        <v/>
      </c>
      <c r="E302" s="6">
        <f>IF(AND(障害学生情報入力シート!$G302=$E$27,ISBLANK(障害学生情報入力シート!$H302),OR(障害学生情報入力シート!D302="入学者(新1年生)",障害学生情報入力シート!D302="在籍者")),1,0)</f>
        <v>0</v>
      </c>
      <c r="F302" s="6">
        <f t="shared" si="31"/>
        <v>0</v>
      </c>
      <c r="G302" s="6" t="str">
        <f t="shared" si="32"/>
        <v/>
      </c>
      <c r="H302" s="7">
        <f>IF(障害学生情報入力シート!BD302="",0,IF(AND(障害学生情報入力シート!BC302=1,Q302=1,障害学生情報入力シート!D302&lt;&gt;"",障害学生情報入力シート!D302&lt;&gt;"在籍者"),1,0))</f>
        <v>0</v>
      </c>
      <c r="I302" s="7">
        <f t="shared" si="33"/>
        <v>0</v>
      </c>
      <c r="J302" s="7" t="str">
        <f t="shared" si="34"/>
        <v/>
      </c>
      <c r="K302" s="8">
        <f>IF(VALUE(障害学生情報入力シート!J302)=1,1,0)</f>
        <v>0</v>
      </c>
      <c r="L302" s="8">
        <f>IF(VALUE(障害学生情報入力シート!K302)=1,1,0)</f>
        <v>0</v>
      </c>
      <c r="M302" s="8">
        <f>SUM(障害学生情報入力シート!N302:Q302)+COUNTA(障害学生情報入力シート!R302)</f>
        <v>0</v>
      </c>
      <c r="N302" s="8">
        <f>SUM(障害学生情報入力シート!S302:V302)+COUNTA(障害学生情報入力シート!W302)</f>
        <v>0</v>
      </c>
      <c r="O302" s="8">
        <f>IF(SUM(障害学生情報入力シート!$X302:$BC302)&gt;0,1,0)</f>
        <v>0</v>
      </c>
      <c r="P302" s="8">
        <f>IF(障害学生情報入力シート!D302="入学者(新1年生)",1,0)</f>
        <v>0</v>
      </c>
      <c r="Q302" s="8">
        <f>IF(ISBLANK(障害学生情報入力シート!$G302),0,
IF(AND(障害学生情報入力シート!$G302="視覚障害",OR(障害学生情報入力シート!$H302="盲",障害学生情報入力シート!$H302="弱視",障害学生情報入力シート!$H302="その他の視覚障害")),1,0)+
IF(AND(障害学生情報入力シート!$G302="聴覚障害",OR(障害学生情報入力シート!$H302="聾",障害学生情報入力シート!$H302="難聴",障害学生情報入力シート!$H302="その他の聴覚障害")),1,0)+
IF(AND(障害学生情報入力シート!$G302="肢体不自由",OR(障害学生情報入力シート!$H302="上肢不自由",障害学生情報入力シート!$H302="下肢不自由",障害学生情報入力シート!$H302="上下肢不自由",障害学生情報入力シート!$H302="その他の肢体不自由")),1,0)+
IF(AND(障害学生情報入力シート!$G302="病弱",ISBLANK(障害学生情報入力シート!$H302)),1,0)+
IF(AND(障害学生情報入力シート!$G302="発達障害",OR(障害学生情報入力シート!$H302="自閉スペクトラム症",障害学生情報入力シート!$H302="注意欠如・多動症",障害学生情報入力シート!$H302="限局性学習症",障害学生情報入力シート!$H302="発達障害の重複",障害学生情報入力シート!$H302="その他の発達障害")),1,0)+
IF(AND(障害学生情報入力シート!$G302="精神障害",OR(障害学生情報入力シート!$H302="統合失調症等",障害学生情報入力シート!$H302="気分障害",障害学生情報入力シート!$H302="神経症性障害等",障害学生情報入力シート!$H302="摂食障害・睡眠障害等",障害学生情報入力シート!$H302="精神障害の重複",障害学生情報入力シート!$H302="その他の精神障害")),1,0)+
IF(AND(障害学生情報入力シート!$G302="知的障害",ISBLANK(障害学生情報入力シート!$H302)),1,0)+
IF(AND(障害学生情報入力シート!$G302="重複障害",OR(障害学生情報入力シート!$H302="身体障害の重複",障害学生情報入力シート!$H302="発達障害と精神障害の重複")),1,0)+
IF(AND(障害学生情報入力シート!$G302="その他の障害",ISBLANK(障害学生情報入力シート!$H302)),1,0)
)</f>
        <v>0</v>
      </c>
    </row>
    <row r="303" spans="1:17" x14ac:dyDescent="0.4">
      <c r="A303" s="204">
        <v>275</v>
      </c>
      <c r="B303" s="6">
        <f>IF(AND(障害学生情報入力シート!$G303=$B$27,障害学生情報入力シート!$H303=$B$28,OR(障害学生情報入力シート!D303="入学者(新1年生)",障害学生情報入力シート!D303="在籍者")),1,0)</f>
        <v>0</v>
      </c>
      <c r="C303" s="6">
        <f t="shared" si="29"/>
        <v>0</v>
      </c>
      <c r="D303" s="6" t="str">
        <f t="shared" si="30"/>
        <v/>
      </c>
      <c r="E303" s="6">
        <f>IF(AND(障害学生情報入力シート!$G303=$E$27,ISBLANK(障害学生情報入力シート!$H303),OR(障害学生情報入力シート!D303="入学者(新1年生)",障害学生情報入力シート!D303="在籍者")),1,0)</f>
        <v>0</v>
      </c>
      <c r="F303" s="6">
        <f t="shared" si="31"/>
        <v>0</v>
      </c>
      <c r="G303" s="6" t="str">
        <f t="shared" si="32"/>
        <v/>
      </c>
      <c r="H303" s="7">
        <f>IF(障害学生情報入力シート!BD303="",0,IF(AND(障害学生情報入力シート!BC303=1,Q303=1,障害学生情報入力シート!D303&lt;&gt;"",障害学生情報入力シート!D303&lt;&gt;"在籍者"),1,0))</f>
        <v>0</v>
      </c>
      <c r="I303" s="7">
        <f t="shared" si="33"/>
        <v>0</v>
      </c>
      <c r="J303" s="7" t="str">
        <f t="shared" si="34"/>
        <v/>
      </c>
      <c r="K303" s="8">
        <f>IF(VALUE(障害学生情報入力シート!J303)=1,1,0)</f>
        <v>0</v>
      </c>
      <c r="L303" s="8">
        <f>IF(VALUE(障害学生情報入力シート!K303)=1,1,0)</f>
        <v>0</v>
      </c>
      <c r="M303" s="8">
        <f>SUM(障害学生情報入力シート!N303:Q303)+COUNTA(障害学生情報入力シート!R303)</f>
        <v>0</v>
      </c>
      <c r="N303" s="8">
        <f>SUM(障害学生情報入力シート!S303:V303)+COUNTA(障害学生情報入力シート!W303)</f>
        <v>0</v>
      </c>
      <c r="O303" s="8">
        <f>IF(SUM(障害学生情報入力シート!$X303:$BC303)&gt;0,1,0)</f>
        <v>0</v>
      </c>
      <c r="P303" s="8">
        <f>IF(障害学生情報入力シート!D303="入学者(新1年生)",1,0)</f>
        <v>0</v>
      </c>
      <c r="Q303" s="8">
        <f>IF(ISBLANK(障害学生情報入力シート!$G303),0,
IF(AND(障害学生情報入力シート!$G303="視覚障害",OR(障害学生情報入力シート!$H303="盲",障害学生情報入力シート!$H303="弱視",障害学生情報入力シート!$H303="その他の視覚障害")),1,0)+
IF(AND(障害学生情報入力シート!$G303="聴覚障害",OR(障害学生情報入力シート!$H303="聾",障害学生情報入力シート!$H303="難聴",障害学生情報入力シート!$H303="その他の聴覚障害")),1,0)+
IF(AND(障害学生情報入力シート!$G303="肢体不自由",OR(障害学生情報入力シート!$H303="上肢不自由",障害学生情報入力シート!$H303="下肢不自由",障害学生情報入力シート!$H303="上下肢不自由",障害学生情報入力シート!$H303="その他の肢体不自由")),1,0)+
IF(AND(障害学生情報入力シート!$G303="病弱",ISBLANK(障害学生情報入力シート!$H303)),1,0)+
IF(AND(障害学生情報入力シート!$G303="発達障害",OR(障害学生情報入力シート!$H303="自閉スペクトラム症",障害学生情報入力シート!$H303="注意欠如・多動症",障害学生情報入力シート!$H303="限局性学習症",障害学生情報入力シート!$H303="発達障害の重複",障害学生情報入力シート!$H303="その他の発達障害")),1,0)+
IF(AND(障害学生情報入力シート!$G303="精神障害",OR(障害学生情報入力シート!$H303="統合失調症等",障害学生情報入力シート!$H303="気分障害",障害学生情報入力シート!$H303="神経症性障害等",障害学生情報入力シート!$H303="摂食障害・睡眠障害等",障害学生情報入力シート!$H303="精神障害の重複",障害学生情報入力シート!$H303="その他の精神障害")),1,0)+
IF(AND(障害学生情報入力シート!$G303="知的障害",ISBLANK(障害学生情報入力シート!$H303)),1,0)+
IF(AND(障害学生情報入力シート!$G303="重複障害",OR(障害学生情報入力シート!$H303="身体障害の重複",障害学生情報入力シート!$H303="発達障害と精神障害の重複")),1,0)+
IF(AND(障害学生情報入力シート!$G303="その他の障害",ISBLANK(障害学生情報入力シート!$H303)),1,0)
)</f>
        <v>0</v>
      </c>
    </row>
    <row r="304" spans="1:17" x14ac:dyDescent="0.4">
      <c r="A304" s="204">
        <v>276</v>
      </c>
      <c r="B304" s="6">
        <f>IF(AND(障害学生情報入力シート!$G304=$B$27,障害学生情報入力シート!$H304=$B$28,OR(障害学生情報入力シート!D304="入学者(新1年生)",障害学生情報入力シート!D304="在籍者")),1,0)</f>
        <v>0</v>
      </c>
      <c r="C304" s="6">
        <f t="shared" si="29"/>
        <v>0</v>
      </c>
      <c r="D304" s="6" t="str">
        <f t="shared" si="30"/>
        <v/>
      </c>
      <c r="E304" s="6">
        <f>IF(AND(障害学生情報入力シート!$G304=$E$27,ISBLANK(障害学生情報入力シート!$H304),OR(障害学生情報入力シート!D304="入学者(新1年生)",障害学生情報入力シート!D304="在籍者")),1,0)</f>
        <v>0</v>
      </c>
      <c r="F304" s="6">
        <f t="shared" si="31"/>
        <v>0</v>
      </c>
      <c r="G304" s="6" t="str">
        <f t="shared" si="32"/>
        <v/>
      </c>
      <c r="H304" s="7">
        <f>IF(障害学生情報入力シート!BD304="",0,IF(AND(障害学生情報入力シート!BC304=1,Q304=1,障害学生情報入力シート!D304&lt;&gt;"",障害学生情報入力シート!D304&lt;&gt;"在籍者"),1,0))</f>
        <v>0</v>
      </c>
      <c r="I304" s="7">
        <f t="shared" si="33"/>
        <v>0</v>
      </c>
      <c r="J304" s="7" t="str">
        <f t="shared" si="34"/>
        <v/>
      </c>
      <c r="K304" s="8">
        <f>IF(VALUE(障害学生情報入力シート!J304)=1,1,0)</f>
        <v>0</v>
      </c>
      <c r="L304" s="8">
        <f>IF(VALUE(障害学生情報入力シート!K304)=1,1,0)</f>
        <v>0</v>
      </c>
      <c r="M304" s="8">
        <f>SUM(障害学生情報入力シート!N304:Q304)+COUNTA(障害学生情報入力シート!R304)</f>
        <v>0</v>
      </c>
      <c r="N304" s="8">
        <f>SUM(障害学生情報入力シート!S304:V304)+COUNTA(障害学生情報入力シート!W304)</f>
        <v>0</v>
      </c>
      <c r="O304" s="8">
        <f>IF(SUM(障害学生情報入力シート!$X304:$BC304)&gt;0,1,0)</f>
        <v>0</v>
      </c>
      <c r="P304" s="8">
        <f>IF(障害学生情報入力シート!D304="入学者(新1年生)",1,0)</f>
        <v>0</v>
      </c>
      <c r="Q304" s="8">
        <f>IF(ISBLANK(障害学生情報入力シート!$G304),0,
IF(AND(障害学生情報入力シート!$G304="視覚障害",OR(障害学生情報入力シート!$H304="盲",障害学生情報入力シート!$H304="弱視",障害学生情報入力シート!$H304="その他の視覚障害")),1,0)+
IF(AND(障害学生情報入力シート!$G304="聴覚障害",OR(障害学生情報入力シート!$H304="聾",障害学生情報入力シート!$H304="難聴",障害学生情報入力シート!$H304="その他の聴覚障害")),1,0)+
IF(AND(障害学生情報入力シート!$G304="肢体不自由",OR(障害学生情報入力シート!$H304="上肢不自由",障害学生情報入力シート!$H304="下肢不自由",障害学生情報入力シート!$H304="上下肢不自由",障害学生情報入力シート!$H304="その他の肢体不自由")),1,0)+
IF(AND(障害学生情報入力シート!$G304="病弱",ISBLANK(障害学生情報入力シート!$H304)),1,0)+
IF(AND(障害学生情報入力シート!$G304="発達障害",OR(障害学生情報入力シート!$H304="自閉スペクトラム症",障害学生情報入力シート!$H304="注意欠如・多動症",障害学生情報入力シート!$H304="限局性学習症",障害学生情報入力シート!$H304="発達障害の重複",障害学生情報入力シート!$H304="その他の発達障害")),1,0)+
IF(AND(障害学生情報入力シート!$G304="精神障害",OR(障害学生情報入力シート!$H304="統合失調症等",障害学生情報入力シート!$H304="気分障害",障害学生情報入力シート!$H304="神経症性障害等",障害学生情報入力シート!$H304="摂食障害・睡眠障害等",障害学生情報入力シート!$H304="精神障害の重複",障害学生情報入力シート!$H304="その他の精神障害")),1,0)+
IF(AND(障害学生情報入力シート!$G304="知的障害",ISBLANK(障害学生情報入力シート!$H304)),1,0)+
IF(AND(障害学生情報入力シート!$G304="重複障害",OR(障害学生情報入力シート!$H304="身体障害の重複",障害学生情報入力シート!$H304="発達障害と精神障害の重複")),1,0)+
IF(AND(障害学生情報入力シート!$G304="その他の障害",ISBLANK(障害学生情報入力シート!$H304)),1,0)
)</f>
        <v>0</v>
      </c>
    </row>
    <row r="305" spans="1:17" x14ac:dyDescent="0.4">
      <c r="A305" s="204">
        <v>277</v>
      </c>
      <c r="B305" s="6">
        <f>IF(AND(障害学生情報入力シート!$G305=$B$27,障害学生情報入力シート!$H305=$B$28,OR(障害学生情報入力シート!D305="入学者(新1年生)",障害学生情報入力シート!D305="在籍者")),1,0)</f>
        <v>0</v>
      </c>
      <c r="C305" s="6">
        <f t="shared" si="29"/>
        <v>0</v>
      </c>
      <c r="D305" s="6" t="str">
        <f t="shared" si="30"/>
        <v/>
      </c>
      <c r="E305" s="6">
        <f>IF(AND(障害学生情報入力シート!$G305=$E$27,ISBLANK(障害学生情報入力シート!$H305),OR(障害学生情報入力シート!D305="入学者(新1年生)",障害学生情報入力シート!D305="在籍者")),1,0)</f>
        <v>0</v>
      </c>
      <c r="F305" s="6">
        <f t="shared" si="31"/>
        <v>0</v>
      </c>
      <c r="G305" s="6" t="str">
        <f t="shared" si="32"/>
        <v/>
      </c>
      <c r="H305" s="7">
        <f>IF(障害学生情報入力シート!BD305="",0,IF(AND(障害学生情報入力シート!BC305=1,Q305=1,障害学生情報入力シート!D305&lt;&gt;"",障害学生情報入力シート!D305&lt;&gt;"在籍者"),1,0))</f>
        <v>0</v>
      </c>
      <c r="I305" s="7">
        <f t="shared" si="33"/>
        <v>0</v>
      </c>
      <c r="J305" s="7" t="str">
        <f t="shared" si="34"/>
        <v/>
      </c>
      <c r="K305" s="8">
        <f>IF(VALUE(障害学生情報入力シート!J305)=1,1,0)</f>
        <v>0</v>
      </c>
      <c r="L305" s="8">
        <f>IF(VALUE(障害学生情報入力シート!K305)=1,1,0)</f>
        <v>0</v>
      </c>
      <c r="M305" s="8">
        <f>SUM(障害学生情報入力シート!N305:Q305)+COUNTA(障害学生情報入力シート!R305)</f>
        <v>0</v>
      </c>
      <c r="N305" s="8">
        <f>SUM(障害学生情報入力シート!S305:V305)+COUNTA(障害学生情報入力シート!W305)</f>
        <v>0</v>
      </c>
      <c r="O305" s="8">
        <f>IF(SUM(障害学生情報入力シート!$X305:$BC305)&gt;0,1,0)</f>
        <v>0</v>
      </c>
      <c r="P305" s="8">
        <f>IF(障害学生情報入力シート!D305="入学者(新1年生)",1,0)</f>
        <v>0</v>
      </c>
      <c r="Q305" s="8">
        <f>IF(ISBLANK(障害学生情報入力シート!$G305),0,
IF(AND(障害学生情報入力シート!$G305="視覚障害",OR(障害学生情報入力シート!$H305="盲",障害学生情報入力シート!$H305="弱視",障害学生情報入力シート!$H305="その他の視覚障害")),1,0)+
IF(AND(障害学生情報入力シート!$G305="聴覚障害",OR(障害学生情報入力シート!$H305="聾",障害学生情報入力シート!$H305="難聴",障害学生情報入力シート!$H305="その他の聴覚障害")),1,0)+
IF(AND(障害学生情報入力シート!$G305="肢体不自由",OR(障害学生情報入力シート!$H305="上肢不自由",障害学生情報入力シート!$H305="下肢不自由",障害学生情報入力シート!$H305="上下肢不自由",障害学生情報入力シート!$H305="その他の肢体不自由")),1,0)+
IF(AND(障害学生情報入力シート!$G305="病弱",ISBLANK(障害学生情報入力シート!$H305)),1,0)+
IF(AND(障害学生情報入力シート!$G305="発達障害",OR(障害学生情報入力シート!$H305="自閉スペクトラム症",障害学生情報入力シート!$H305="注意欠如・多動症",障害学生情報入力シート!$H305="限局性学習症",障害学生情報入力シート!$H305="発達障害の重複",障害学生情報入力シート!$H305="その他の発達障害")),1,0)+
IF(AND(障害学生情報入力シート!$G305="精神障害",OR(障害学生情報入力シート!$H305="統合失調症等",障害学生情報入力シート!$H305="気分障害",障害学生情報入力シート!$H305="神経症性障害等",障害学生情報入力シート!$H305="摂食障害・睡眠障害等",障害学生情報入力シート!$H305="精神障害の重複",障害学生情報入力シート!$H305="その他の精神障害")),1,0)+
IF(AND(障害学生情報入力シート!$G305="知的障害",ISBLANK(障害学生情報入力シート!$H305)),1,0)+
IF(AND(障害学生情報入力シート!$G305="重複障害",OR(障害学生情報入力シート!$H305="身体障害の重複",障害学生情報入力シート!$H305="発達障害と精神障害の重複")),1,0)+
IF(AND(障害学生情報入力シート!$G305="その他の障害",ISBLANK(障害学生情報入力シート!$H305)),1,0)
)</f>
        <v>0</v>
      </c>
    </row>
    <row r="306" spans="1:17" x14ac:dyDescent="0.4">
      <c r="A306" s="204">
        <v>278</v>
      </c>
      <c r="B306" s="6">
        <f>IF(AND(障害学生情報入力シート!$G306=$B$27,障害学生情報入力シート!$H306=$B$28,OR(障害学生情報入力シート!D306="入学者(新1年生)",障害学生情報入力シート!D306="在籍者")),1,0)</f>
        <v>0</v>
      </c>
      <c r="C306" s="6">
        <f t="shared" si="29"/>
        <v>0</v>
      </c>
      <c r="D306" s="6" t="str">
        <f t="shared" si="30"/>
        <v/>
      </c>
      <c r="E306" s="6">
        <f>IF(AND(障害学生情報入力シート!$G306=$E$27,ISBLANK(障害学生情報入力シート!$H306),OR(障害学生情報入力シート!D306="入学者(新1年生)",障害学生情報入力シート!D306="在籍者")),1,0)</f>
        <v>0</v>
      </c>
      <c r="F306" s="6">
        <f t="shared" si="31"/>
        <v>0</v>
      </c>
      <c r="G306" s="6" t="str">
        <f t="shared" si="32"/>
        <v/>
      </c>
      <c r="H306" s="7">
        <f>IF(障害学生情報入力シート!BD306="",0,IF(AND(障害学生情報入力シート!BC306=1,Q306=1,障害学生情報入力シート!D306&lt;&gt;"",障害学生情報入力シート!D306&lt;&gt;"在籍者"),1,0))</f>
        <v>0</v>
      </c>
      <c r="I306" s="7">
        <f t="shared" si="33"/>
        <v>0</v>
      </c>
      <c r="J306" s="7" t="str">
        <f t="shared" si="34"/>
        <v/>
      </c>
      <c r="K306" s="8">
        <f>IF(VALUE(障害学生情報入力シート!J306)=1,1,0)</f>
        <v>0</v>
      </c>
      <c r="L306" s="8">
        <f>IF(VALUE(障害学生情報入力シート!K306)=1,1,0)</f>
        <v>0</v>
      </c>
      <c r="M306" s="8">
        <f>SUM(障害学生情報入力シート!N306:Q306)+COUNTA(障害学生情報入力シート!R306)</f>
        <v>0</v>
      </c>
      <c r="N306" s="8">
        <f>SUM(障害学生情報入力シート!S306:V306)+COUNTA(障害学生情報入力シート!W306)</f>
        <v>0</v>
      </c>
      <c r="O306" s="8">
        <f>IF(SUM(障害学生情報入力シート!$X306:$BC306)&gt;0,1,0)</f>
        <v>0</v>
      </c>
      <c r="P306" s="8">
        <f>IF(障害学生情報入力シート!D306="入学者(新1年生)",1,0)</f>
        <v>0</v>
      </c>
      <c r="Q306" s="8">
        <f>IF(ISBLANK(障害学生情報入力シート!$G306),0,
IF(AND(障害学生情報入力シート!$G306="視覚障害",OR(障害学生情報入力シート!$H306="盲",障害学生情報入力シート!$H306="弱視",障害学生情報入力シート!$H306="その他の視覚障害")),1,0)+
IF(AND(障害学生情報入力シート!$G306="聴覚障害",OR(障害学生情報入力シート!$H306="聾",障害学生情報入力シート!$H306="難聴",障害学生情報入力シート!$H306="その他の聴覚障害")),1,0)+
IF(AND(障害学生情報入力シート!$G306="肢体不自由",OR(障害学生情報入力シート!$H306="上肢不自由",障害学生情報入力シート!$H306="下肢不自由",障害学生情報入力シート!$H306="上下肢不自由",障害学生情報入力シート!$H306="その他の肢体不自由")),1,0)+
IF(AND(障害学生情報入力シート!$G306="病弱",ISBLANK(障害学生情報入力シート!$H306)),1,0)+
IF(AND(障害学生情報入力シート!$G306="発達障害",OR(障害学生情報入力シート!$H306="自閉スペクトラム症",障害学生情報入力シート!$H306="注意欠如・多動症",障害学生情報入力シート!$H306="限局性学習症",障害学生情報入力シート!$H306="発達障害の重複",障害学生情報入力シート!$H306="その他の発達障害")),1,0)+
IF(AND(障害学生情報入力シート!$G306="精神障害",OR(障害学生情報入力シート!$H306="統合失調症等",障害学生情報入力シート!$H306="気分障害",障害学生情報入力シート!$H306="神経症性障害等",障害学生情報入力シート!$H306="摂食障害・睡眠障害等",障害学生情報入力シート!$H306="精神障害の重複",障害学生情報入力シート!$H306="その他の精神障害")),1,0)+
IF(AND(障害学生情報入力シート!$G306="知的障害",ISBLANK(障害学生情報入力シート!$H306)),1,0)+
IF(AND(障害学生情報入力シート!$G306="重複障害",OR(障害学生情報入力シート!$H306="身体障害の重複",障害学生情報入力シート!$H306="発達障害と精神障害の重複")),1,0)+
IF(AND(障害学生情報入力シート!$G306="その他の障害",ISBLANK(障害学生情報入力シート!$H306)),1,0)
)</f>
        <v>0</v>
      </c>
    </row>
    <row r="307" spans="1:17" x14ac:dyDescent="0.4">
      <c r="A307" s="204">
        <v>279</v>
      </c>
      <c r="B307" s="6">
        <f>IF(AND(障害学生情報入力シート!$G307=$B$27,障害学生情報入力シート!$H307=$B$28,OR(障害学生情報入力シート!D307="入学者(新1年生)",障害学生情報入力シート!D307="在籍者")),1,0)</f>
        <v>0</v>
      </c>
      <c r="C307" s="6">
        <f t="shared" si="29"/>
        <v>0</v>
      </c>
      <c r="D307" s="6" t="str">
        <f t="shared" si="30"/>
        <v/>
      </c>
      <c r="E307" s="6">
        <f>IF(AND(障害学生情報入力シート!$G307=$E$27,ISBLANK(障害学生情報入力シート!$H307),OR(障害学生情報入力シート!D307="入学者(新1年生)",障害学生情報入力シート!D307="在籍者")),1,0)</f>
        <v>0</v>
      </c>
      <c r="F307" s="6">
        <f t="shared" si="31"/>
        <v>0</v>
      </c>
      <c r="G307" s="6" t="str">
        <f t="shared" si="32"/>
        <v/>
      </c>
      <c r="H307" s="7">
        <f>IF(障害学生情報入力シート!BD307="",0,IF(AND(障害学生情報入力シート!BC307=1,Q307=1,障害学生情報入力シート!D307&lt;&gt;"",障害学生情報入力シート!D307&lt;&gt;"在籍者"),1,0))</f>
        <v>0</v>
      </c>
      <c r="I307" s="7">
        <f t="shared" si="33"/>
        <v>0</v>
      </c>
      <c r="J307" s="7" t="str">
        <f t="shared" si="34"/>
        <v/>
      </c>
      <c r="K307" s="8">
        <f>IF(VALUE(障害学生情報入力シート!J307)=1,1,0)</f>
        <v>0</v>
      </c>
      <c r="L307" s="8">
        <f>IF(VALUE(障害学生情報入力シート!K307)=1,1,0)</f>
        <v>0</v>
      </c>
      <c r="M307" s="8">
        <f>SUM(障害学生情報入力シート!N307:Q307)+COUNTA(障害学生情報入力シート!R307)</f>
        <v>0</v>
      </c>
      <c r="N307" s="8">
        <f>SUM(障害学生情報入力シート!S307:V307)+COUNTA(障害学生情報入力シート!W307)</f>
        <v>0</v>
      </c>
      <c r="O307" s="8">
        <f>IF(SUM(障害学生情報入力シート!$X307:$BC307)&gt;0,1,0)</f>
        <v>0</v>
      </c>
      <c r="P307" s="8">
        <f>IF(障害学生情報入力シート!D307="入学者(新1年生)",1,0)</f>
        <v>0</v>
      </c>
      <c r="Q307" s="8">
        <f>IF(ISBLANK(障害学生情報入力シート!$G307),0,
IF(AND(障害学生情報入力シート!$G307="視覚障害",OR(障害学生情報入力シート!$H307="盲",障害学生情報入力シート!$H307="弱視",障害学生情報入力シート!$H307="その他の視覚障害")),1,0)+
IF(AND(障害学生情報入力シート!$G307="聴覚障害",OR(障害学生情報入力シート!$H307="聾",障害学生情報入力シート!$H307="難聴",障害学生情報入力シート!$H307="その他の聴覚障害")),1,0)+
IF(AND(障害学生情報入力シート!$G307="肢体不自由",OR(障害学生情報入力シート!$H307="上肢不自由",障害学生情報入力シート!$H307="下肢不自由",障害学生情報入力シート!$H307="上下肢不自由",障害学生情報入力シート!$H307="その他の肢体不自由")),1,0)+
IF(AND(障害学生情報入力シート!$G307="病弱",ISBLANK(障害学生情報入力シート!$H307)),1,0)+
IF(AND(障害学生情報入力シート!$G307="発達障害",OR(障害学生情報入力シート!$H307="自閉スペクトラム症",障害学生情報入力シート!$H307="注意欠如・多動症",障害学生情報入力シート!$H307="限局性学習症",障害学生情報入力シート!$H307="発達障害の重複",障害学生情報入力シート!$H307="その他の発達障害")),1,0)+
IF(AND(障害学生情報入力シート!$G307="精神障害",OR(障害学生情報入力シート!$H307="統合失調症等",障害学生情報入力シート!$H307="気分障害",障害学生情報入力シート!$H307="神経症性障害等",障害学生情報入力シート!$H307="摂食障害・睡眠障害等",障害学生情報入力シート!$H307="精神障害の重複",障害学生情報入力シート!$H307="その他の精神障害")),1,0)+
IF(AND(障害学生情報入力シート!$G307="知的障害",ISBLANK(障害学生情報入力シート!$H307)),1,0)+
IF(AND(障害学生情報入力シート!$G307="重複障害",OR(障害学生情報入力シート!$H307="身体障害の重複",障害学生情報入力シート!$H307="発達障害と精神障害の重複")),1,0)+
IF(AND(障害学生情報入力シート!$G307="その他の障害",ISBLANK(障害学生情報入力シート!$H307)),1,0)
)</f>
        <v>0</v>
      </c>
    </row>
    <row r="308" spans="1:17" x14ac:dyDescent="0.4">
      <c r="A308" s="204">
        <v>280</v>
      </c>
      <c r="B308" s="6">
        <f>IF(AND(障害学生情報入力シート!$G308=$B$27,障害学生情報入力シート!$H308=$B$28,OR(障害学生情報入力シート!D308="入学者(新1年生)",障害学生情報入力シート!D308="在籍者")),1,0)</f>
        <v>0</v>
      </c>
      <c r="C308" s="6">
        <f t="shared" si="29"/>
        <v>0</v>
      </c>
      <c r="D308" s="6" t="str">
        <f t="shared" si="30"/>
        <v/>
      </c>
      <c r="E308" s="6">
        <f>IF(AND(障害学生情報入力シート!$G308=$E$27,ISBLANK(障害学生情報入力シート!$H308),OR(障害学生情報入力シート!D308="入学者(新1年生)",障害学生情報入力シート!D308="在籍者")),1,0)</f>
        <v>0</v>
      </c>
      <c r="F308" s="6">
        <f t="shared" si="31"/>
        <v>0</v>
      </c>
      <c r="G308" s="6" t="str">
        <f t="shared" si="32"/>
        <v/>
      </c>
      <c r="H308" s="7">
        <f>IF(障害学生情報入力シート!BD308="",0,IF(AND(障害学生情報入力シート!BC308=1,Q308=1,障害学生情報入力シート!D308&lt;&gt;"",障害学生情報入力シート!D308&lt;&gt;"在籍者"),1,0))</f>
        <v>0</v>
      </c>
      <c r="I308" s="7">
        <f t="shared" si="33"/>
        <v>0</v>
      </c>
      <c r="J308" s="7" t="str">
        <f t="shared" si="34"/>
        <v/>
      </c>
      <c r="K308" s="8">
        <f>IF(VALUE(障害学生情報入力シート!J308)=1,1,0)</f>
        <v>0</v>
      </c>
      <c r="L308" s="8">
        <f>IF(VALUE(障害学生情報入力シート!K308)=1,1,0)</f>
        <v>0</v>
      </c>
      <c r="M308" s="8">
        <f>SUM(障害学生情報入力シート!N308:Q308)+COUNTA(障害学生情報入力シート!R308)</f>
        <v>0</v>
      </c>
      <c r="N308" s="8">
        <f>SUM(障害学生情報入力シート!S308:V308)+COUNTA(障害学生情報入力シート!W308)</f>
        <v>0</v>
      </c>
      <c r="O308" s="8">
        <f>IF(SUM(障害学生情報入力シート!$X308:$BC308)&gt;0,1,0)</f>
        <v>0</v>
      </c>
      <c r="P308" s="8">
        <f>IF(障害学生情報入力シート!D308="入学者(新1年生)",1,0)</f>
        <v>0</v>
      </c>
      <c r="Q308" s="8">
        <f>IF(ISBLANK(障害学生情報入力シート!$G308),0,
IF(AND(障害学生情報入力シート!$G308="視覚障害",OR(障害学生情報入力シート!$H308="盲",障害学生情報入力シート!$H308="弱視",障害学生情報入力シート!$H308="その他の視覚障害")),1,0)+
IF(AND(障害学生情報入力シート!$G308="聴覚障害",OR(障害学生情報入力シート!$H308="聾",障害学生情報入力シート!$H308="難聴",障害学生情報入力シート!$H308="その他の聴覚障害")),1,0)+
IF(AND(障害学生情報入力シート!$G308="肢体不自由",OR(障害学生情報入力シート!$H308="上肢不自由",障害学生情報入力シート!$H308="下肢不自由",障害学生情報入力シート!$H308="上下肢不自由",障害学生情報入力シート!$H308="その他の肢体不自由")),1,0)+
IF(AND(障害学生情報入力シート!$G308="病弱",ISBLANK(障害学生情報入力シート!$H308)),1,0)+
IF(AND(障害学生情報入力シート!$G308="発達障害",OR(障害学生情報入力シート!$H308="自閉スペクトラム症",障害学生情報入力シート!$H308="注意欠如・多動症",障害学生情報入力シート!$H308="限局性学習症",障害学生情報入力シート!$H308="発達障害の重複",障害学生情報入力シート!$H308="その他の発達障害")),1,0)+
IF(AND(障害学生情報入力シート!$G308="精神障害",OR(障害学生情報入力シート!$H308="統合失調症等",障害学生情報入力シート!$H308="気分障害",障害学生情報入力シート!$H308="神経症性障害等",障害学生情報入力シート!$H308="摂食障害・睡眠障害等",障害学生情報入力シート!$H308="精神障害の重複",障害学生情報入力シート!$H308="その他の精神障害")),1,0)+
IF(AND(障害学生情報入力シート!$G308="知的障害",ISBLANK(障害学生情報入力シート!$H308)),1,0)+
IF(AND(障害学生情報入力シート!$G308="重複障害",OR(障害学生情報入力シート!$H308="身体障害の重複",障害学生情報入力シート!$H308="発達障害と精神障害の重複")),1,0)+
IF(AND(障害学生情報入力シート!$G308="その他の障害",ISBLANK(障害学生情報入力シート!$H308)),1,0)
)</f>
        <v>0</v>
      </c>
    </row>
    <row r="309" spans="1:17" x14ac:dyDescent="0.4">
      <c r="A309" s="204">
        <v>281</v>
      </c>
      <c r="B309" s="6">
        <f>IF(AND(障害学生情報入力シート!$G309=$B$27,障害学生情報入力シート!$H309=$B$28,OR(障害学生情報入力シート!D309="入学者(新1年生)",障害学生情報入力シート!D309="在籍者")),1,0)</f>
        <v>0</v>
      </c>
      <c r="C309" s="6">
        <f t="shared" si="29"/>
        <v>0</v>
      </c>
      <c r="D309" s="6" t="str">
        <f t="shared" si="30"/>
        <v/>
      </c>
      <c r="E309" s="6">
        <f>IF(AND(障害学生情報入力シート!$G309=$E$27,ISBLANK(障害学生情報入力シート!$H309),OR(障害学生情報入力シート!D309="入学者(新1年生)",障害学生情報入力シート!D309="在籍者")),1,0)</f>
        <v>0</v>
      </c>
      <c r="F309" s="6">
        <f t="shared" si="31"/>
        <v>0</v>
      </c>
      <c r="G309" s="6" t="str">
        <f t="shared" si="32"/>
        <v/>
      </c>
      <c r="H309" s="7">
        <f>IF(障害学生情報入力シート!BD309="",0,IF(AND(障害学生情報入力シート!BC309=1,Q309=1,障害学生情報入力シート!D309&lt;&gt;"",障害学生情報入力シート!D309&lt;&gt;"在籍者"),1,0))</f>
        <v>0</v>
      </c>
      <c r="I309" s="7">
        <f t="shared" si="33"/>
        <v>0</v>
      </c>
      <c r="J309" s="7" t="str">
        <f t="shared" si="34"/>
        <v/>
      </c>
      <c r="K309" s="8">
        <f>IF(VALUE(障害学生情報入力シート!J309)=1,1,0)</f>
        <v>0</v>
      </c>
      <c r="L309" s="8">
        <f>IF(VALUE(障害学生情報入力シート!K309)=1,1,0)</f>
        <v>0</v>
      </c>
      <c r="M309" s="8">
        <f>SUM(障害学生情報入力シート!N309:Q309)+COUNTA(障害学生情報入力シート!R309)</f>
        <v>0</v>
      </c>
      <c r="N309" s="8">
        <f>SUM(障害学生情報入力シート!S309:V309)+COUNTA(障害学生情報入力シート!W309)</f>
        <v>0</v>
      </c>
      <c r="O309" s="8">
        <f>IF(SUM(障害学生情報入力シート!$X309:$BC309)&gt;0,1,0)</f>
        <v>0</v>
      </c>
      <c r="P309" s="8">
        <f>IF(障害学生情報入力シート!D309="入学者(新1年生)",1,0)</f>
        <v>0</v>
      </c>
      <c r="Q309" s="8">
        <f>IF(ISBLANK(障害学生情報入力シート!$G309),0,
IF(AND(障害学生情報入力シート!$G309="視覚障害",OR(障害学生情報入力シート!$H309="盲",障害学生情報入力シート!$H309="弱視",障害学生情報入力シート!$H309="その他の視覚障害")),1,0)+
IF(AND(障害学生情報入力シート!$G309="聴覚障害",OR(障害学生情報入力シート!$H309="聾",障害学生情報入力シート!$H309="難聴",障害学生情報入力シート!$H309="その他の聴覚障害")),1,0)+
IF(AND(障害学生情報入力シート!$G309="肢体不自由",OR(障害学生情報入力シート!$H309="上肢不自由",障害学生情報入力シート!$H309="下肢不自由",障害学生情報入力シート!$H309="上下肢不自由",障害学生情報入力シート!$H309="その他の肢体不自由")),1,0)+
IF(AND(障害学生情報入力シート!$G309="病弱",ISBLANK(障害学生情報入力シート!$H309)),1,0)+
IF(AND(障害学生情報入力シート!$G309="発達障害",OR(障害学生情報入力シート!$H309="自閉スペクトラム症",障害学生情報入力シート!$H309="注意欠如・多動症",障害学生情報入力シート!$H309="限局性学習症",障害学生情報入力シート!$H309="発達障害の重複",障害学生情報入力シート!$H309="その他の発達障害")),1,0)+
IF(AND(障害学生情報入力シート!$G309="精神障害",OR(障害学生情報入力シート!$H309="統合失調症等",障害学生情報入力シート!$H309="気分障害",障害学生情報入力シート!$H309="神経症性障害等",障害学生情報入力シート!$H309="摂食障害・睡眠障害等",障害学生情報入力シート!$H309="精神障害の重複",障害学生情報入力シート!$H309="その他の精神障害")),1,0)+
IF(AND(障害学生情報入力シート!$G309="知的障害",ISBLANK(障害学生情報入力シート!$H309)),1,0)+
IF(AND(障害学生情報入力シート!$G309="重複障害",OR(障害学生情報入力シート!$H309="身体障害の重複",障害学生情報入力シート!$H309="発達障害と精神障害の重複")),1,0)+
IF(AND(障害学生情報入力シート!$G309="その他の障害",ISBLANK(障害学生情報入力シート!$H309)),1,0)
)</f>
        <v>0</v>
      </c>
    </row>
    <row r="310" spans="1:17" x14ac:dyDescent="0.4">
      <c r="A310" s="204">
        <v>282</v>
      </c>
      <c r="B310" s="6">
        <f>IF(AND(障害学生情報入力シート!$G310=$B$27,障害学生情報入力シート!$H310=$B$28,OR(障害学生情報入力シート!D310="入学者(新1年生)",障害学生情報入力シート!D310="在籍者")),1,0)</f>
        <v>0</v>
      </c>
      <c r="C310" s="6">
        <f t="shared" si="29"/>
        <v>0</v>
      </c>
      <c r="D310" s="6" t="str">
        <f t="shared" si="30"/>
        <v/>
      </c>
      <c r="E310" s="6">
        <f>IF(AND(障害学生情報入力シート!$G310=$E$27,ISBLANK(障害学生情報入力シート!$H310),OR(障害学生情報入力シート!D310="入学者(新1年生)",障害学生情報入力シート!D310="在籍者")),1,0)</f>
        <v>0</v>
      </c>
      <c r="F310" s="6">
        <f t="shared" si="31"/>
        <v>0</v>
      </c>
      <c r="G310" s="6" t="str">
        <f t="shared" si="32"/>
        <v/>
      </c>
      <c r="H310" s="7">
        <f>IF(障害学生情報入力シート!BD310="",0,IF(AND(障害学生情報入力シート!BC310=1,Q310=1,障害学生情報入力シート!D310&lt;&gt;"",障害学生情報入力シート!D310&lt;&gt;"在籍者"),1,0))</f>
        <v>0</v>
      </c>
      <c r="I310" s="7">
        <f t="shared" si="33"/>
        <v>0</v>
      </c>
      <c r="J310" s="7" t="str">
        <f t="shared" si="34"/>
        <v/>
      </c>
      <c r="K310" s="8">
        <f>IF(VALUE(障害学生情報入力シート!J310)=1,1,0)</f>
        <v>0</v>
      </c>
      <c r="L310" s="8">
        <f>IF(VALUE(障害学生情報入力シート!K310)=1,1,0)</f>
        <v>0</v>
      </c>
      <c r="M310" s="8">
        <f>SUM(障害学生情報入力シート!N310:Q310)+COUNTA(障害学生情報入力シート!R310)</f>
        <v>0</v>
      </c>
      <c r="N310" s="8">
        <f>SUM(障害学生情報入力シート!S310:V310)+COUNTA(障害学生情報入力シート!W310)</f>
        <v>0</v>
      </c>
      <c r="O310" s="8">
        <f>IF(SUM(障害学生情報入力シート!$X310:$BC310)&gt;0,1,0)</f>
        <v>0</v>
      </c>
      <c r="P310" s="8">
        <f>IF(障害学生情報入力シート!D310="入学者(新1年生)",1,0)</f>
        <v>0</v>
      </c>
      <c r="Q310" s="8">
        <f>IF(ISBLANK(障害学生情報入力シート!$G310),0,
IF(AND(障害学生情報入力シート!$G310="視覚障害",OR(障害学生情報入力シート!$H310="盲",障害学生情報入力シート!$H310="弱視",障害学生情報入力シート!$H310="その他の視覚障害")),1,0)+
IF(AND(障害学生情報入力シート!$G310="聴覚障害",OR(障害学生情報入力シート!$H310="聾",障害学生情報入力シート!$H310="難聴",障害学生情報入力シート!$H310="その他の聴覚障害")),1,0)+
IF(AND(障害学生情報入力シート!$G310="肢体不自由",OR(障害学生情報入力シート!$H310="上肢不自由",障害学生情報入力シート!$H310="下肢不自由",障害学生情報入力シート!$H310="上下肢不自由",障害学生情報入力シート!$H310="その他の肢体不自由")),1,0)+
IF(AND(障害学生情報入力シート!$G310="病弱",ISBLANK(障害学生情報入力シート!$H310)),1,0)+
IF(AND(障害学生情報入力シート!$G310="発達障害",OR(障害学生情報入力シート!$H310="自閉スペクトラム症",障害学生情報入力シート!$H310="注意欠如・多動症",障害学生情報入力シート!$H310="限局性学習症",障害学生情報入力シート!$H310="発達障害の重複",障害学生情報入力シート!$H310="その他の発達障害")),1,0)+
IF(AND(障害学生情報入力シート!$G310="精神障害",OR(障害学生情報入力シート!$H310="統合失調症等",障害学生情報入力シート!$H310="気分障害",障害学生情報入力シート!$H310="神経症性障害等",障害学生情報入力シート!$H310="摂食障害・睡眠障害等",障害学生情報入力シート!$H310="精神障害の重複",障害学生情報入力シート!$H310="その他の精神障害")),1,0)+
IF(AND(障害学生情報入力シート!$G310="知的障害",ISBLANK(障害学生情報入力シート!$H310)),1,0)+
IF(AND(障害学生情報入力シート!$G310="重複障害",OR(障害学生情報入力シート!$H310="身体障害の重複",障害学生情報入力シート!$H310="発達障害と精神障害の重複")),1,0)+
IF(AND(障害学生情報入力シート!$G310="その他の障害",ISBLANK(障害学生情報入力シート!$H310)),1,0)
)</f>
        <v>0</v>
      </c>
    </row>
    <row r="311" spans="1:17" x14ac:dyDescent="0.4">
      <c r="A311" s="204">
        <v>283</v>
      </c>
      <c r="B311" s="6">
        <f>IF(AND(障害学生情報入力シート!$G311=$B$27,障害学生情報入力シート!$H311=$B$28,OR(障害学生情報入力シート!D311="入学者(新1年生)",障害学生情報入力シート!D311="在籍者")),1,0)</f>
        <v>0</v>
      </c>
      <c r="C311" s="6">
        <f t="shared" si="29"/>
        <v>0</v>
      </c>
      <c r="D311" s="6" t="str">
        <f t="shared" si="30"/>
        <v/>
      </c>
      <c r="E311" s="6">
        <f>IF(AND(障害学生情報入力シート!$G311=$E$27,ISBLANK(障害学生情報入力シート!$H311),OR(障害学生情報入力シート!D311="入学者(新1年生)",障害学生情報入力シート!D311="在籍者")),1,0)</f>
        <v>0</v>
      </c>
      <c r="F311" s="6">
        <f t="shared" si="31"/>
        <v>0</v>
      </c>
      <c r="G311" s="6" t="str">
        <f t="shared" si="32"/>
        <v/>
      </c>
      <c r="H311" s="7">
        <f>IF(障害学生情報入力シート!BD311="",0,IF(AND(障害学生情報入力シート!BC311=1,Q311=1,障害学生情報入力シート!D311&lt;&gt;"",障害学生情報入力シート!D311&lt;&gt;"在籍者"),1,0))</f>
        <v>0</v>
      </c>
      <c r="I311" s="7">
        <f t="shared" si="33"/>
        <v>0</v>
      </c>
      <c r="J311" s="7" t="str">
        <f t="shared" si="34"/>
        <v/>
      </c>
      <c r="K311" s="8">
        <f>IF(VALUE(障害学生情報入力シート!J311)=1,1,0)</f>
        <v>0</v>
      </c>
      <c r="L311" s="8">
        <f>IF(VALUE(障害学生情報入力シート!K311)=1,1,0)</f>
        <v>0</v>
      </c>
      <c r="M311" s="8">
        <f>SUM(障害学生情報入力シート!N311:Q311)+COUNTA(障害学生情報入力シート!R311)</f>
        <v>0</v>
      </c>
      <c r="N311" s="8">
        <f>SUM(障害学生情報入力シート!S311:V311)+COUNTA(障害学生情報入力シート!W311)</f>
        <v>0</v>
      </c>
      <c r="O311" s="8">
        <f>IF(SUM(障害学生情報入力シート!$X311:$BC311)&gt;0,1,0)</f>
        <v>0</v>
      </c>
      <c r="P311" s="8">
        <f>IF(障害学生情報入力シート!D311="入学者(新1年生)",1,0)</f>
        <v>0</v>
      </c>
      <c r="Q311" s="8">
        <f>IF(ISBLANK(障害学生情報入力シート!$G311),0,
IF(AND(障害学生情報入力シート!$G311="視覚障害",OR(障害学生情報入力シート!$H311="盲",障害学生情報入力シート!$H311="弱視",障害学生情報入力シート!$H311="その他の視覚障害")),1,0)+
IF(AND(障害学生情報入力シート!$G311="聴覚障害",OR(障害学生情報入力シート!$H311="聾",障害学生情報入力シート!$H311="難聴",障害学生情報入力シート!$H311="その他の聴覚障害")),1,0)+
IF(AND(障害学生情報入力シート!$G311="肢体不自由",OR(障害学生情報入力シート!$H311="上肢不自由",障害学生情報入力シート!$H311="下肢不自由",障害学生情報入力シート!$H311="上下肢不自由",障害学生情報入力シート!$H311="その他の肢体不自由")),1,0)+
IF(AND(障害学生情報入力シート!$G311="病弱",ISBLANK(障害学生情報入力シート!$H311)),1,0)+
IF(AND(障害学生情報入力シート!$G311="発達障害",OR(障害学生情報入力シート!$H311="自閉スペクトラム症",障害学生情報入力シート!$H311="注意欠如・多動症",障害学生情報入力シート!$H311="限局性学習症",障害学生情報入力シート!$H311="発達障害の重複",障害学生情報入力シート!$H311="その他の発達障害")),1,0)+
IF(AND(障害学生情報入力シート!$G311="精神障害",OR(障害学生情報入力シート!$H311="統合失調症等",障害学生情報入力シート!$H311="気分障害",障害学生情報入力シート!$H311="神経症性障害等",障害学生情報入力シート!$H311="摂食障害・睡眠障害等",障害学生情報入力シート!$H311="精神障害の重複",障害学生情報入力シート!$H311="その他の精神障害")),1,0)+
IF(AND(障害学生情報入力シート!$G311="知的障害",ISBLANK(障害学生情報入力シート!$H311)),1,0)+
IF(AND(障害学生情報入力シート!$G311="重複障害",OR(障害学生情報入力シート!$H311="身体障害の重複",障害学生情報入力シート!$H311="発達障害と精神障害の重複")),1,0)+
IF(AND(障害学生情報入力シート!$G311="その他の障害",ISBLANK(障害学生情報入力シート!$H311)),1,0)
)</f>
        <v>0</v>
      </c>
    </row>
    <row r="312" spans="1:17" x14ac:dyDescent="0.4">
      <c r="A312" s="204">
        <v>284</v>
      </c>
      <c r="B312" s="6">
        <f>IF(AND(障害学生情報入力シート!$G312=$B$27,障害学生情報入力シート!$H312=$B$28,OR(障害学生情報入力シート!D312="入学者(新1年生)",障害学生情報入力シート!D312="在籍者")),1,0)</f>
        <v>0</v>
      </c>
      <c r="C312" s="6">
        <f t="shared" si="29"/>
        <v>0</v>
      </c>
      <c r="D312" s="6" t="str">
        <f t="shared" si="30"/>
        <v/>
      </c>
      <c r="E312" s="6">
        <f>IF(AND(障害学生情報入力シート!$G312=$E$27,ISBLANK(障害学生情報入力シート!$H312),OR(障害学生情報入力シート!D312="入学者(新1年生)",障害学生情報入力シート!D312="在籍者")),1,0)</f>
        <v>0</v>
      </c>
      <c r="F312" s="6">
        <f t="shared" si="31"/>
        <v>0</v>
      </c>
      <c r="G312" s="6" t="str">
        <f t="shared" si="32"/>
        <v/>
      </c>
      <c r="H312" s="7">
        <f>IF(障害学生情報入力シート!BD312="",0,IF(AND(障害学生情報入力シート!BC312=1,Q312=1,障害学生情報入力シート!D312&lt;&gt;"",障害学生情報入力シート!D312&lt;&gt;"在籍者"),1,0))</f>
        <v>0</v>
      </c>
      <c r="I312" s="7">
        <f t="shared" si="33"/>
        <v>0</v>
      </c>
      <c r="J312" s="7" t="str">
        <f t="shared" si="34"/>
        <v/>
      </c>
      <c r="K312" s="8">
        <f>IF(VALUE(障害学生情報入力シート!J312)=1,1,0)</f>
        <v>0</v>
      </c>
      <c r="L312" s="8">
        <f>IF(VALUE(障害学生情報入力シート!K312)=1,1,0)</f>
        <v>0</v>
      </c>
      <c r="M312" s="8">
        <f>SUM(障害学生情報入力シート!N312:Q312)+COUNTA(障害学生情報入力シート!R312)</f>
        <v>0</v>
      </c>
      <c r="N312" s="8">
        <f>SUM(障害学生情報入力シート!S312:V312)+COUNTA(障害学生情報入力シート!W312)</f>
        <v>0</v>
      </c>
      <c r="O312" s="8">
        <f>IF(SUM(障害学生情報入力シート!$X312:$BC312)&gt;0,1,0)</f>
        <v>0</v>
      </c>
      <c r="P312" s="8">
        <f>IF(障害学生情報入力シート!D312="入学者(新1年生)",1,0)</f>
        <v>0</v>
      </c>
      <c r="Q312" s="8">
        <f>IF(ISBLANK(障害学生情報入力シート!$G312),0,
IF(AND(障害学生情報入力シート!$G312="視覚障害",OR(障害学生情報入力シート!$H312="盲",障害学生情報入力シート!$H312="弱視",障害学生情報入力シート!$H312="その他の視覚障害")),1,0)+
IF(AND(障害学生情報入力シート!$G312="聴覚障害",OR(障害学生情報入力シート!$H312="聾",障害学生情報入力シート!$H312="難聴",障害学生情報入力シート!$H312="その他の聴覚障害")),1,0)+
IF(AND(障害学生情報入力シート!$G312="肢体不自由",OR(障害学生情報入力シート!$H312="上肢不自由",障害学生情報入力シート!$H312="下肢不自由",障害学生情報入力シート!$H312="上下肢不自由",障害学生情報入力シート!$H312="その他の肢体不自由")),1,0)+
IF(AND(障害学生情報入力シート!$G312="病弱",ISBLANK(障害学生情報入力シート!$H312)),1,0)+
IF(AND(障害学生情報入力シート!$G312="発達障害",OR(障害学生情報入力シート!$H312="自閉スペクトラム症",障害学生情報入力シート!$H312="注意欠如・多動症",障害学生情報入力シート!$H312="限局性学習症",障害学生情報入力シート!$H312="発達障害の重複",障害学生情報入力シート!$H312="その他の発達障害")),1,0)+
IF(AND(障害学生情報入力シート!$G312="精神障害",OR(障害学生情報入力シート!$H312="統合失調症等",障害学生情報入力シート!$H312="気分障害",障害学生情報入力シート!$H312="神経症性障害等",障害学生情報入力シート!$H312="摂食障害・睡眠障害等",障害学生情報入力シート!$H312="精神障害の重複",障害学生情報入力シート!$H312="その他の精神障害")),1,0)+
IF(AND(障害学生情報入力シート!$G312="知的障害",ISBLANK(障害学生情報入力シート!$H312)),1,0)+
IF(AND(障害学生情報入力シート!$G312="重複障害",OR(障害学生情報入力シート!$H312="身体障害の重複",障害学生情報入力シート!$H312="発達障害と精神障害の重複")),1,0)+
IF(AND(障害学生情報入力シート!$G312="その他の障害",ISBLANK(障害学生情報入力シート!$H312)),1,0)
)</f>
        <v>0</v>
      </c>
    </row>
    <row r="313" spans="1:17" x14ac:dyDescent="0.4">
      <c r="A313" s="204">
        <v>285</v>
      </c>
      <c r="B313" s="6">
        <f>IF(AND(障害学生情報入力シート!$G313=$B$27,障害学生情報入力シート!$H313=$B$28,OR(障害学生情報入力シート!D313="入学者(新1年生)",障害学生情報入力シート!D313="在籍者")),1,0)</f>
        <v>0</v>
      </c>
      <c r="C313" s="6">
        <f t="shared" si="29"/>
        <v>0</v>
      </c>
      <c r="D313" s="6" t="str">
        <f t="shared" si="30"/>
        <v/>
      </c>
      <c r="E313" s="6">
        <f>IF(AND(障害学生情報入力シート!$G313=$E$27,ISBLANK(障害学生情報入力シート!$H313),OR(障害学生情報入力シート!D313="入学者(新1年生)",障害学生情報入力シート!D313="在籍者")),1,0)</f>
        <v>0</v>
      </c>
      <c r="F313" s="6">
        <f t="shared" si="31"/>
        <v>0</v>
      </c>
      <c r="G313" s="6" t="str">
        <f t="shared" si="32"/>
        <v/>
      </c>
      <c r="H313" s="7">
        <f>IF(障害学生情報入力シート!BD313="",0,IF(AND(障害学生情報入力シート!BC313=1,Q313=1,障害学生情報入力シート!D313&lt;&gt;"",障害学生情報入力シート!D313&lt;&gt;"在籍者"),1,0))</f>
        <v>0</v>
      </c>
      <c r="I313" s="7">
        <f t="shared" si="33"/>
        <v>0</v>
      </c>
      <c r="J313" s="7" t="str">
        <f t="shared" si="34"/>
        <v/>
      </c>
      <c r="K313" s="8">
        <f>IF(VALUE(障害学生情報入力シート!J313)=1,1,0)</f>
        <v>0</v>
      </c>
      <c r="L313" s="8">
        <f>IF(VALUE(障害学生情報入力シート!K313)=1,1,0)</f>
        <v>0</v>
      </c>
      <c r="M313" s="8">
        <f>SUM(障害学生情報入力シート!N313:Q313)+COUNTA(障害学生情報入力シート!R313)</f>
        <v>0</v>
      </c>
      <c r="N313" s="8">
        <f>SUM(障害学生情報入力シート!S313:V313)+COUNTA(障害学生情報入力シート!W313)</f>
        <v>0</v>
      </c>
      <c r="O313" s="8">
        <f>IF(SUM(障害学生情報入力シート!$X313:$BC313)&gt;0,1,0)</f>
        <v>0</v>
      </c>
      <c r="P313" s="8">
        <f>IF(障害学生情報入力シート!D313="入学者(新1年生)",1,0)</f>
        <v>0</v>
      </c>
      <c r="Q313" s="8">
        <f>IF(ISBLANK(障害学生情報入力シート!$G313),0,
IF(AND(障害学生情報入力シート!$G313="視覚障害",OR(障害学生情報入力シート!$H313="盲",障害学生情報入力シート!$H313="弱視",障害学生情報入力シート!$H313="その他の視覚障害")),1,0)+
IF(AND(障害学生情報入力シート!$G313="聴覚障害",OR(障害学生情報入力シート!$H313="聾",障害学生情報入力シート!$H313="難聴",障害学生情報入力シート!$H313="その他の聴覚障害")),1,0)+
IF(AND(障害学生情報入力シート!$G313="肢体不自由",OR(障害学生情報入力シート!$H313="上肢不自由",障害学生情報入力シート!$H313="下肢不自由",障害学生情報入力シート!$H313="上下肢不自由",障害学生情報入力シート!$H313="その他の肢体不自由")),1,0)+
IF(AND(障害学生情報入力シート!$G313="病弱",ISBLANK(障害学生情報入力シート!$H313)),1,0)+
IF(AND(障害学生情報入力シート!$G313="発達障害",OR(障害学生情報入力シート!$H313="自閉スペクトラム症",障害学生情報入力シート!$H313="注意欠如・多動症",障害学生情報入力シート!$H313="限局性学習症",障害学生情報入力シート!$H313="発達障害の重複",障害学生情報入力シート!$H313="その他の発達障害")),1,0)+
IF(AND(障害学生情報入力シート!$G313="精神障害",OR(障害学生情報入力シート!$H313="統合失調症等",障害学生情報入力シート!$H313="気分障害",障害学生情報入力シート!$H313="神経症性障害等",障害学生情報入力シート!$H313="摂食障害・睡眠障害等",障害学生情報入力シート!$H313="精神障害の重複",障害学生情報入力シート!$H313="その他の精神障害")),1,0)+
IF(AND(障害学生情報入力シート!$G313="知的障害",ISBLANK(障害学生情報入力シート!$H313)),1,0)+
IF(AND(障害学生情報入力シート!$G313="重複障害",OR(障害学生情報入力シート!$H313="身体障害の重複",障害学生情報入力シート!$H313="発達障害と精神障害の重複")),1,0)+
IF(AND(障害学生情報入力シート!$G313="その他の障害",ISBLANK(障害学生情報入力シート!$H313)),1,0)
)</f>
        <v>0</v>
      </c>
    </row>
    <row r="314" spans="1:17" x14ac:dyDescent="0.4">
      <c r="A314" s="204">
        <v>286</v>
      </c>
      <c r="B314" s="6">
        <f>IF(AND(障害学生情報入力シート!$G314=$B$27,障害学生情報入力シート!$H314=$B$28,OR(障害学生情報入力シート!D314="入学者(新1年生)",障害学生情報入力シート!D314="在籍者")),1,0)</f>
        <v>0</v>
      </c>
      <c r="C314" s="6">
        <f t="shared" si="29"/>
        <v>0</v>
      </c>
      <c r="D314" s="6" t="str">
        <f t="shared" si="30"/>
        <v/>
      </c>
      <c r="E314" s="6">
        <f>IF(AND(障害学生情報入力シート!$G314=$E$27,ISBLANK(障害学生情報入力シート!$H314),OR(障害学生情報入力シート!D314="入学者(新1年生)",障害学生情報入力シート!D314="在籍者")),1,0)</f>
        <v>0</v>
      </c>
      <c r="F314" s="6">
        <f t="shared" si="31"/>
        <v>0</v>
      </c>
      <c r="G314" s="6" t="str">
        <f t="shared" si="32"/>
        <v/>
      </c>
      <c r="H314" s="7">
        <f>IF(障害学生情報入力シート!BD314="",0,IF(AND(障害学生情報入力シート!BC314=1,Q314=1,障害学生情報入力シート!D314&lt;&gt;"",障害学生情報入力シート!D314&lt;&gt;"在籍者"),1,0))</f>
        <v>0</v>
      </c>
      <c r="I314" s="7">
        <f t="shared" si="33"/>
        <v>0</v>
      </c>
      <c r="J314" s="7" t="str">
        <f t="shared" si="34"/>
        <v/>
      </c>
      <c r="K314" s="8">
        <f>IF(VALUE(障害学生情報入力シート!J314)=1,1,0)</f>
        <v>0</v>
      </c>
      <c r="L314" s="8">
        <f>IF(VALUE(障害学生情報入力シート!K314)=1,1,0)</f>
        <v>0</v>
      </c>
      <c r="M314" s="8">
        <f>SUM(障害学生情報入力シート!N314:Q314)+COUNTA(障害学生情報入力シート!R314)</f>
        <v>0</v>
      </c>
      <c r="N314" s="8">
        <f>SUM(障害学生情報入力シート!S314:V314)+COUNTA(障害学生情報入力シート!W314)</f>
        <v>0</v>
      </c>
      <c r="O314" s="8">
        <f>IF(SUM(障害学生情報入力シート!$X314:$BC314)&gt;0,1,0)</f>
        <v>0</v>
      </c>
      <c r="P314" s="8">
        <f>IF(障害学生情報入力シート!D314="入学者(新1年生)",1,0)</f>
        <v>0</v>
      </c>
      <c r="Q314" s="8">
        <f>IF(ISBLANK(障害学生情報入力シート!$G314),0,
IF(AND(障害学生情報入力シート!$G314="視覚障害",OR(障害学生情報入力シート!$H314="盲",障害学生情報入力シート!$H314="弱視",障害学生情報入力シート!$H314="その他の視覚障害")),1,0)+
IF(AND(障害学生情報入力シート!$G314="聴覚障害",OR(障害学生情報入力シート!$H314="聾",障害学生情報入力シート!$H314="難聴",障害学生情報入力シート!$H314="その他の聴覚障害")),1,0)+
IF(AND(障害学生情報入力シート!$G314="肢体不自由",OR(障害学生情報入力シート!$H314="上肢不自由",障害学生情報入力シート!$H314="下肢不自由",障害学生情報入力シート!$H314="上下肢不自由",障害学生情報入力シート!$H314="その他の肢体不自由")),1,0)+
IF(AND(障害学生情報入力シート!$G314="病弱",ISBLANK(障害学生情報入力シート!$H314)),1,0)+
IF(AND(障害学生情報入力シート!$G314="発達障害",OR(障害学生情報入力シート!$H314="自閉スペクトラム症",障害学生情報入力シート!$H314="注意欠如・多動症",障害学生情報入力シート!$H314="限局性学習症",障害学生情報入力シート!$H314="発達障害の重複",障害学生情報入力シート!$H314="その他の発達障害")),1,0)+
IF(AND(障害学生情報入力シート!$G314="精神障害",OR(障害学生情報入力シート!$H314="統合失調症等",障害学生情報入力シート!$H314="気分障害",障害学生情報入力シート!$H314="神経症性障害等",障害学生情報入力シート!$H314="摂食障害・睡眠障害等",障害学生情報入力シート!$H314="精神障害の重複",障害学生情報入力シート!$H314="その他の精神障害")),1,0)+
IF(AND(障害学生情報入力シート!$G314="知的障害",ISBLANK(障害学生情報入力シート!$H314)),1,0)+
IF(AND(障害学生情報入力シート!$G314="重複障害",OR(障害学生情報入力シート!$H314="身体障害の重複",障害学生情報入力シート!$H314="発達障害と精神障害の重複")),1,0)+
IF(AND(障害学生情報入力シート!$G314="その他の障害",ISBLANK(障害学生情報入力シート!$H314)),1,0)
)</f>
        <v>0</v>
      </c>
    </row>
    <row r="315" spans="1:17" x14ac:dyDescent="0.4">
      <c r="A315" s="204">
        <v>287</v>
      </c>
      <c r="B315" s="6">
        <f>IF(AND(障害学生情報入力シート!$G315=$B$27,障害学生情報入力シート!$H315=$B$28,OR(障害学生情報入力シート!D315="入学者(新1年生)",障害学生情報入力シート!D315="在籍者")),1,0)</f>
        <v>0</v>
      </c>
      <c r="C315" s="6">
        <f t="shared" si="29"/>
        <v>0</v>
      </c>
      <c r="D315" s="6" t="str">
        <f t="shared" si="30"/>
        <v/>
      </c>
      <c r="E315" s="6">
        <f>IF(AND(障害学生情報入力シート!$G315=$E$27,ISBLANK(障害学生情報入力シート!$H315),OR(障害学生情報入力シート!D315="入学者(新1年生)",障害学生情報入力シート!D315="在籍者")),1,0)</f>
        <v>0</v>
      </c>
      <c r="F315" s="6">
        <f t="shared" si="31"/>
        <v>0</v>
      </c>
      <c r="G315" s="6" t="str">
        <f t="shared" si="32"/>
        <v/>
      </c>
      <c r="H315" s="7">
        <f>IF(障害学生情報入力シート!BD315="",0,IF(AND(障害学生情報入力シート!BC315=1,Q315=1,障害学生情報入力シート!D315&lt;&gt;"",障害学生情報入力シート!D315&lt;&gt;"在籍者"),1,0))</f>
        <v>0</v>
      </c>
      <c r="I315" s="7">
        <f t="shared" si="33"/>
        <v>0</v>
      </c>
      <c r="J315" s="7" t="str">
        <f t="shared" si="34"/>
        <v/>
      </c>
      <c r="K315" s="8">
        <f>IF(VALUE(障害学生情報入力シート!J315)=1,1,0)</f>
        <v>0</v>
      </c>
      <c r="L315" s="8">
        <f>IF(VALUE(障害学生情報入力シート!K315)=1,1,0)</f>
        <v>0</v>
      </c>
      <c r="M315" s="8">
        <f>SUM(障害学生情報入力シート!N315:Q315)+COUNTA(障害学生情報入力シート!R315)</f>
        <v>0</v>
      </c>
      <c r="N315" s="8">
        <f>SUM(障害学生情報入力シート!S315:V315)+COUNTA(障害学生情報入力シート!W315)</f>
        <v>0</v>
      </c>
      <c r="O315" s="8">
        <f>IF(SUM(障害学生情報入力シート!$X315:$BC315)&gt;0,1,0)</f>
        <v>0</v>
      </c>
      <c r="P315" s="8">
        <f>IF(障害学生情報入力シート!D315="入学者(新1年生)",1,0)</f>
        <v>0</v>
      </c>
      <c r="Q315" s="8">
        <f>IF(ISBLANK(障害学生情報入力シート!$G315),0,
IF(AND(障害学生情報入力シート!$G315="視覚障害",OR(障害学生情報入力シート!$H315="盲",障害学生情報入力シート!$H315="弱視",障害学生情報入力シート!$H315="その他の視覚障害")),1,0)+
IF(AND(障害学生情報入力シート!$G315="聴覚障害",OR(障害学生情報入力シート!$H315="聾",障害学生情報入力シート!$H315="難聴",障害学生情報入力シート!$H315="その他の聴覚障害")),1,0)+
IF(AND(障害学生情報入力シート!$G315="肢体不自由",OR(障害学生情報入力シート!$H315="上肢不自由",障害学生情報入力シート!$H315="下肢不自由",障害学生情報入力シート!$H315="上下肢不自由",障害学生情報入力シート!$H315="その他の肢体不自由")),1,0)+
IF(AND(障害学生情報入力シート!$G315="病弱",ISBLANK(障害学生情報入力シート!$H315)),1,0)+
IF(AND(障害学生情報入力シート!$G315="発達障害",OR(障害学生情報入力シート!$H315="自閉スペクトラム症",障害学生情報入力シート!$H315="注意欠如・多動症",障害学生情報入力シート!$H315="限局性学習症",障害学生情報入力シート!$H315="発達障害の重複",障害学生情報入力シート!$H315="その他の発達障害")),1,0)+
IF(AND(障害学生情報入力シート!$G315="精神障害",OR(障害学生情報入力シート!$H315="統合失調症等",障害学生情報入力シート!$H315="気分障害",障害学生情報入力シート!$H315="神経症性障害等",障害学生情報入力シート!$H315="摂食障害・睡眠障害等",障害学生情報入力シート!$H315="精神障害の重複",障害学生情報入力シート!$H315="その他の精神障害")),1,0)+
IF(AND(障害学生情報入力シート!$G315="知的障害",ISBLANK(障害学生情報入力シート!$H315)),1,0)+
IF(AND(障害学生情報入力シート!$G315="重複障害",OR(障害学生情報入力シート!$H315="身体障害の重複",障害学生情報入力シート!$H315="発達障害と精神障害の重複")),1,0)+
IF(AND(障害学生情報入力シート!$G315="その他の障害",ISBLANK(障害学生情報入力シート!$H315)),1,0)
)</f>
        <v>0</v>
      </c>
    </row>
    <row r="316" spans="1:17" x14ac:dyDescent="0.4">
      <c r="A316" s="204">
        <v>288</v>
      </c>
      <c r="B316" s="6">
        <f>IF(AND(障害学生情報入力シート!$G316=$B$27,障害学生情報入力シート!$H316=$B$28,OR(障害学生情報入力シート!D316="入学者(新1年生)",障害学生情報入力シート!D316="在籍者")),1,0)</f>
        <v>0</v>
      </c>
      <c r="C316" s="6">
        <f t="shared" si="29"/>
        <v>0</v>
      </c>
      <c r="D316" s="6" t="str">
        <f t="shared" si="30"/>
        <v/>
      </c>
      <c r="E316" s="6">
        <f>IF(AND(障害学生情報入力シート!$G316=$E$27,ISBLANK(障害学生情報入力シート!$H316),OR(障害学生情報入力シート!D316="入学者(新1年生)",障害学生情報入力シート!D316="在籍者")),1,0)</f>
        <v>0</v>
      </c>
      <c r="F316" s="6">
        <f t="shared" si="31"/>
        <v>0</v>
      </c>
      <c r="G316" s="6" t="str">
        <f t="shared" si="32"/>
        <v/>
      </c>
      <c r="H316" s="7">
        <f>IF(障害学生情報入力シート!BD316="",0,IF(AND(障害学生情報入力シート!BC316=1,Q316=1,障害学生情報入力シート!D316&lt;&gt;"",障害学生情報入力シート!D316&lt;&gt;"在籍者"),1,0))</f>
        <v>0</v>
      </c>
      <c r="I316" s="7">
        <f t="shared" si="33"/>
        <v>0</v>
      </c>
      <c r="J316" s="7" t="str">
        <f t="shared" si="34"/>
        <v/>
      </c>
      <c r="K316" s="8">
        <f>IF(VALUE(障害学生情報入力シート!J316)=1,1,0)</f>
        <v>0</v>
      </c>
      <c r="L316" s="8">
        <f>IF(VALUE(障害学生情報入力シート!K316)=1,1,0)</f>
        <v>0</v>
      </c>
      <c r="M316" s="8">
        <f>SUM(障害学生情報入力シート!N316:Q316)+COUNTA(障害学生情報入力シート!R316)</f>
        <v>0</v>
      </c>
      <c r="N316" s="8">
        <f>SUM(障害学生情報入力シート!S316:V316)+COUNTA(障害学生情報入力シート!W316)</f>
        <v>0</v>
      </c>
      <c r="O316" s="8">
        <f>IF(SUM(障害学生情報入力シート!$X316:$BC316)&gt;0,1,0)</f>
        <v>0</v>
      </c>
      <c r="P316" s="8">
        <f>IF(障害学生情報入力シート!D316="入学者(新1年生)",1,0)</f>
        <v>0</v>
      </c>
      <c r="Q316" s="8">
        <f>IF(ISBLANK(障害学生情報入力シート!$G316),0,
IF(AND(障害学生情報入力シート!$G316="視覚障害",OR(障害学生情報入力シート!$H316="盲",障害学生情報入力シート!$H316="弱視",障害学生情報入力シート!$H316="その他の視覚障害")),1,0)+
IF(AND(障害学生情報入力シート!$G316="聴覚障害",OR(障害学生情報入力シート!$H316="聾",障害学生情報入力シート!$H316="難聴",障害学生情報入力シート!$H316="その他の聴覚障害")),1,0)+
IF(AND(障害学生情報入力シート!$G316="肢体不自由",OR(障害学生情報入力シート!$H316="上肢不自由",障害学生情報入力シート!$H316="下肢不自由",障害学生情報入力シート!$H316="上下肢不自由",障害学生情報入力シート!$H316="その他の肢体不自由")),1,0)+
IF(AND(障害学生情報入力シート!$G316="病弱",ISBLANK(障害学生情報入力シート!$H316)),1,0)+
IF(AND(障害学生情報入力シート!$G316="発達障害",OR(障害学生情報入力シート!$H316="自閉スペクトラム症",障害学生情報入力シート!$H316="注意欠如・多動症",障害学生情報入力シート!$H316="限局性学習症",障害学生情報入力シート!$H316="発達障害の重複",障害学生情報入力シート!$H316="その他の発達障害")),1,0)+
IF(AND(障害学生情報入力シート!$G316="精神障害",OR(障害学生情報入力シート!$H316="統合失調症等",障害学生情報入力シート!$H316="気分障害",障害学生情報入力シート!$H316="神経症性障害等",障害学生情報入力シート!$H316="摂食障害・睡眠障害等",障害学生情報入力シート!$H316="精神障害の重複",障害学生情報入力シート!$H316="その他の精神障害")),1,0)+
IF(AND(障害学生情報入力シート!$G316="知的障害",ISBLANK(障害学生情報入力シート!$H316)),1,0)+
IF(AND(障害学生情報入力シート!$G316="重複障害",OR(障害学生情報入力シート!$H316="身体障害の重複",障害学生情報入力シート!$H316="発達障害と精神障害の重複")),1,0)+
IF(AND(障害学生情報入力シート!$G316="その他の障害",ISBLANK(障害学生情報入力シート!$H316)),1,0)
)</f>
        <v>0</v>
      </c>
    </row>
    <row r="317" spans="1:17" x14ac:dyDescent="0.4">
      <c r="A317" s="204">
        <v>289</v>
      </c>
      <c r="B317" s="6">
        <f>IF(AND(障害学生情報入力シート!$G317=$B$27,障害学生情報入力シート!$H317=$B$28,OR(障害学生情報入力シート!D317="入学者(新1年生)",障害学生情報入力シート!D317="在籍者")),1,0)</f>
        <v>0</v>
      </c>
      <c r="C317" s="6">
        <f t="shared" si="29"/>
        <v>0</v>
      </c>
      <c r="D317" s="6" t="str">
        <f t="shared" si="30"/>
        <v/>
      </c>
      <c r="E317" s="6">
        <f>IF(AND(障害学生情報入力シート!$G317=$E$27,ISBLANK(障害学生情報入力シート!$H317),OR(障害学生情報入力シート!D317="入学者(新1年生)",障害学生情報入力シート!D317="在籍者")),1,0)</f>
        <v>0</v>
      </c>
      <c r="F317" s="6">
        <f t="shared" si="31"/>
        <v>0</v>
      </c>
      <c r="G317" s="6" t="str">
        <f t="shared" si="32"/>
        <v/>
      </c>
      <c r="H317" s="7">
        <f>IF(障害学生情報入力シート!BD317="",0,IF(AND(障害学生情報入力シート!BC317=1,Q317=1,障害学生情報入力シート!D317&lt;&gt;"",障害学生情報入力シート!D317&lt;&gt;"在籍者"),1,0))</f>
        <v>0</v>
      </c>
      <c r="I317" s="7">
        <f t="shared" si="33"/>
        <v>0</v>
      </c>
      <c r="J317" s="7" t="str">
        <f t="shared" si="34"/>
        <v/>
      </c>
      <c r="K317" s="8">
        <f>IF(VALUE(障害学生情報入力シート!J317)=1,1,0)</f>
        <v>0</v>
      </c>
      <c r="L317" s="8">
        <f>IF(VALUE(障害学生情報入力シート!K317)=1,1,0)</f>
        <v>0</v>
      </c>
      <c r="M317" s="8">
        <f>SUM(障害学生情報入力シート!N317:Q317)+COUNTA(障害学生情報入力シート!R317)</f>
        <v>0</v>
      </c>
      <c r="N317" s="8">
        <f>SUM(障害学生情報入力シート!S317:V317)+COUNTA(障害学生情報入力シート!W317)</f>
        <v>0</v>
      </c>
      <c r="O317" s="8">
        <f>IF(SUM(障害学生情報入力シート!$X317:$BC317)&gt;0,1,0)</f>
        <v>0</v>
      </c>
      <c r="P317" s="8">
        <f>IF(障害学生情報入力シート!D317="入学者(新1年生)",1,0)</f>
        <v>0</v>
      </c>
      <c r="Q317" s="8">
        <f>IF(ISBLANK(障害学生情報入力シート!$G317),0,
IF(AND(障害学生情報入力シート!$G317="視覚障害",OR(障害学生情報入力シート!$H317="盲",障害学生情報入力シート!$H317="弱視",障害学生情報入力シート!$H317="その他の視覚障害")),1,0)+
IF(AND(障害学生情報入力シート!$G317="聴覚障害",OR(障害学生情報入力シート!$H317="聾",障害学生情報入力シート!$H317="難聴",障害学生情報入力シート!$H317="その他の聴覚障害")),1,0)+
IF(AND(障害学生情報入力シート!$G317="肢体不自由",OR(障害学生情報入力シート!$H317="上肢不自由",障害学生情報入力シート!$H317="下肢不自由",障害学生情報入力シート!$H317="上下肢不自由",障害学生情報入力シート!$H317="その他の肢体不自由")),1,0)+
IF(AND(障害学生情報入力シート!$G317="病弱",ISBLANK(障害学生情報入力シート!$H317)),1,0)+
IF(AND(障害学生情報入力シート!$G317="発達障害",OR(障害学生情報入力シート!$H317="自閉スペクトラム症",障害学生情報入力シート!$H317="注意欠如・多動症",障害学生情報入力シート!$H317="限局性学習症",障害学生情報入力シート!$H317="発達障害の重複",障害学生情報入力シート!$H317="その他の発達障害")),1,0)+
IF(AND(障害学生情報入力シート!$G317="精神障害",OR(障害学生情報入力シート!$H317="統合失調症等",障害学生情報入力シート!$H317="気分障害",障害学生情報入力シート!$H317="神経症性障害等",障害学生情報入力シート!$H317="摂食障害・睡眠障害等",障害学生情報入力シート!$H317="精神障害の重複",障害学生情報入力シート!$H317="その他の精神障害")),1,0)+
IF(AND(障害学生情報入力シート!$G317="知的障害",ISBLANK(障害学生情報入力シート!$H317)),1,0)+
IF(AND(障害学生情報入力シート!$G317="重複障害",OR(障害学生情報入力シート!$H317="身体障害の重複",障害学生情報入力シート!$H317="発達障害と精神障害の重複")),1,0)+
IF(AND(障害学生情報入力シート!$G317="その他の障害",ISBLANK(障害学生情報入力シート!$H317)),1,0)
)</f>
        <v>0</v>
      </c>
    </row>
    <row r="318" spans="1:17" x14ac:dyDescent="0.4">
      <c r="A318" s="204">
        <v>290</v>
      </c>
      <c r="B318" s="6">
        <f>IF(AND(障害学生情報入力シート!$G318=$B$27,障害学生情報入力シート!$H318=$B$28,OR(障害学生情報入力シート!D318="入学者(新1年生)",障害学生情報入力シート!D318="在籍者")),1,0)</f>
        <v>0</v>
      </c>
      <c r="C318" s="6">
        <f t="shared" si="29"/>
        <v>0</v>
      </c>
      <c r="D318" s="6" t="str">
        <f t="shared" si="30"/>
        <v/>
      </c>
      <c r="E318" s="6">
        <f>IF(AND(障害学生情報入力シート!$G318=$E$27,ISBLANK(障害学生情報入力シート!$H318),OR(障害学生情報入力シート!D318="入学者(新1年生)",障害学生情報入力シート!D318="在籍者")),1,0)</f>
        <v>0</v>
      </c>
      <c r="F318" s="6">
        <f t="shared" si="31"/>
        <v>0</v>
      </c>
      <c r="G318" s="6" t="str">
        <f t="shared" si="32"/>
        <v/>
      </c>
      <c r="H318" s="7">
        <f>IF(障害学生情報入力シート!BD318="",0,IF(AND(障害学生情報入力シート!BC318=1,Q318=1,障害学生情報入力シート!D318&lt;&gt;"",障害学生情報入力シート!D318&lt;&gt;"在籍者"),1,0))</f>
        <v>0</v>
      </c>
      <c r="I318" s="7">
        <f t="shared" si="33"/>
        <v>0</v>
      </c>
      <c r="J318" s="7" t="str">
        <f t="shared" si="34"/>
        <v/>
      </c>
      <c r="K318" s="8">
        <f>IF(VALUE(障害学生情報入力シート!J318)=1,1,0)</f>
        <v>0</v>
      </c>
      <c r="L318" s="8">
        <f>IF(VALUE(障害学生情報入力シート!K318)=1,1,0)</f>
        <v>0</v>
      </c>
      <c r="M318" s="8">
        <f>SUM(障害学生情報入力シート!N318:Q318)+COUNTA(障害学生情報入力シート!R318)</f>
        <v>0</v>
      </c>
      <c r="N318" s="8">
        <f>SUM(障害学生情報入力シート!S318:V318)+COUNTA(障害学生情報入力シート!W318)</f>
        <v>0</v>
      </c>
      <c r="O318" s="8">
        <f>IF(SUM(障害学生情報入力シート!$X318:$BC318)&gt;0,1,0)</f>
        <v>0</v>
      </c>
      <c r="P318" s="8">
        <f>IF(障害学生情報入力シート!D318="入学者(新1年生)",1,0)</f>
        <v>0</v>
      </c>
      <c r="Q318" s="8">
        <f>IF(ISBLANK(障害学生情報入力シート!$G318),0,
IF(AND(障害学生情報入力シート!$G318="視覚障害",OR(障害学生情報入力シート!$H318="盲",障害学生情報入力シート!$H318="弱視",障害学生情報入力シート!$H318="その他の視覚障害")),1,0)+
IF(AND(障害学生情報入力シート!$G318="聴覚障害",OR(障害学生情報入力シート!$H318="聾",障害学生情報入力シート!$H318="難聴",障害学生情報入力シート!$H318="その他の聴覚障害")),1,0)+
IF(AND(障害学生情報入力シート!$G318="肢体不自由",OR(障害学生情報入力シート!$H318="上肢不自由",障害学生情報入力シート!$H318="下肢不自由",障害学生情報入力シート!$H318="上下肢不自由",障害学生情報入力シート!$H318="その他の肢体不自由")),1,0)+
IF(AND(障害学生情報入力シート!$G318="病弱",ISBLANK(障害学生情報入力シート!$H318)),1,0)+
IF(AND(障害学生情報入力シート!$G318="発達障害",OR(障害学生情報入力シート!$H318="自閉スペクトラム症",障害学生情報入力シート!$H318="注意欠如・多動症",障害学生情報入力シート!$H318="限局性学習症",障害学生情報入力シート!$H318="発達障害の重複",障害学生情報入力シート!$H318="その他の発達障害")),1,0)+
IF(AND(障害学生情報入力シート!$G318="精神障害",OR(障害学生情報入力シート!$H318="統合失調症等",障害学生情報入力シート!$H318="気分障害",障害学生情報入力シート!$H318="神経症性障害等",障害学生情報入力シート!$H318="摂食障害・睡眠障害等",障害学生情報入力シート!$H318="精神障害の重複",障害学生情報入力シート!$H318="その他の精神障害")),1,0)+
IF(AND(障害学生情報入力シート!$G318="知的障害",ISBLANK(障害学生情報入力シート!$H318)),1,0)+
IF(AND(障害学生情報入力シート!$G318="重複障害",OR(障害学生情報入力シート!$H318="身体障害の重複",障害学生情報入力シート!$H318="発達障害と精神障害の重複")),1,0)+
IF(AND(障害学生情報入力シート!$G318="その他の障害",ISBLANK(障害学生情報入力シート!$H318)),1,0)
)</f>
        <v>0</v>
      </c>
    </row>
    <row r="319" spans="1:17" x14ac:dyDescent="0.4">
      <c r="A319" s="204">
        <v>291</v>
      </c>
      <c r="B319" s="6">
        <f>IF(AND(障害学生情報入力シート!$G319=$B$27,障害学生情報入力シート!$H319=$B$28,OR(障害学生情報入力シート!D319="入学者(新1年生)",障害学生情報入力シート!D319="在籍者")),1,0)</f>
        <v>0</v>
      </c>
      <c r="C319" s="6">
        <f t="shared" si="29"/>
        <v>0</v>
      </c>
      <c r="D319" s="6" t="str">
        <f t="shared" si="30"/>
        <v/>
      </c>
      <c r="E319" s="6">
        <f>IF(AND(障害学生情報入力シート!$G319=$E$27,ISBLANK(障害学生情報入力シート!$H319),OR(障害学生情報入力シート!D319="入学者(新1年生)",障害学生情報入力シート!D319="在籍者")),1,0)</f>
        <v>0</v>
      </c>
      <c r="F319" s="6">
        <f t="shared" si="31"/>
        <v>0</v>
      </c>
      <c r="G319" s="6" t="str">
        <f t="shared" si="32"/>
        <v/>
      </c>
      <c r="H319" s="7">
        <f>IF(障害学生情報入力シート!BD319="",0,IF(AND(障害学生情報入力シート!BC319=1,Q319=1,障害学生情報入力シート!D319&lt;&gt;"",障害学生情報入力シート!D319&lt;&gt;"在籍者"),1,0))</f>
        <v>0</v>
      </c>
      <c r="I319" s="7">
        <f t="shared" si="33"/>
        <v>0</v>
      </c>
      <c r="J319" s="7" t="str">
        <f t="shared" si="34"/>
        <v/>
      </c>
      <c r="K319" s="8">
        <f>IF(VALUE(障害学生情報入力シート!J319)=1,1,0)</f>
        <v>0</v>
      </c>
      <c r="L319" s="8">
        <f>IF(VALUE(障害学生情報入力シート!K319)=1,1,0)</f>
        <v>0</v>
      </c>
      <c r="M319" s="8">
        <f>SUM(障害学生情報入力シート!N319:Q319)+COUNTA(障害学生情報入力シート!R319)</f>
        <v>0</v>
      </c>
      <c r="N319" s="8">
        <f>SUM(障害学生情報入力シート!S319:V319)+COUNTA(障害学生情報入力シート!W319)</f>
        <v>0</v>
      </c>
      <c r="O319" s="8">
        <f>IF(SUM(障害学生情報入力シート!$X319:$BC319)&gt;0,1,0)</f>
        <v>0</v>
      </c>
      <c r="P319" s="8">
        <f>IF(障害学生情報入力シート!D319="入学者(新1年生)",1,0)</f>
        <v>0</v>
      </c>
      <c r="Q319" s="8">
        <f>IF(ISBLANK(障害学生情報入力シート!$G319),0,
IF(AND(障害学生情報入力シート!$G319="視覚障害",OR(障害学生情報入力シート!$H319="盲",障害学生情報入力シート!$H319="弱視",障害学生情報入力シート!$H319="その他の視覚障害")),1,0)+
IF(AND(障害学生情報入力シート!$G319="聴覚障害",OR(障害学生情報入力シート!$H319="聾",障害学生情報入力シート!$H319="難聴",障害学生情報入力シート!$H319="その他の聴覚障害")),1,0)+
IF(AND(障害学生情報入力シート!$G319="肢体不自由",OR(障害学生情報入力シート!$H319="上肢不自由",障害学生情報入力シート!$H319="下肢不自由",障害学生情報入力シート!$H319="上下肢不自由",障害学生情報入力シート!$H319="その他の肢体不自由")),1,0)+
IF(AND(障害学生情報入力シート!$G319="病弱",ISBLANK(障害学生情報入力シート!$H319)),1,0)+
IF(AND(障害学生情報入力シート!$G319="発達障害",OR(障害学生情報入力シート!$H319="自閉スペクトラム症",障害学生情報入力シート!$H319="注意欠如・多動症",障害学生情報入力シート!$H319="限局性学習症",障害学生情報入力シート!$H319="発達障害の重複",障害学生情報入力シート!$H319="その他の発達障害")),1,0)+
IF(AND(障害学生情報入力シート!$G319="精神障害",OR(障害学生情報入力シート!$H319="統合失調症等",障害学生情報入力シート!$H319="気分障害",障害学生情報入力シート!$H319="神経症性障害等",障害学生情報入力シート!$H319="摂食障害・睡眠障害等",障害学生情報入力シート!$H319="精神障害の重複",障害学生情報入力シート!$H319="その他の精神障害")),1,0)+
IF(AND(障害学生情報入力シート!$G319="知的障害",ISBLANK(障害学生情報入力シート!$H319)),1,0)+
IF(AND(障害学生情報入力シート!$G319="重複障害",OR(障害学生情報入力シート!$H319="身体障害の重複",障害学生情報入力シート!$H319="発達障害と精神障害の重複")),1,0)+
IF(AND(障害学生情報入力シート!$G319="その他の障害",ISBLANK(障害学生情報入力シート!$H319)),1,0)
)</f>
        <v>0</v>
      </c>
    </row>
    <row r="320" spans="1:17" x14ac:dyDescent="0.4">
      <c r="A320" s="204">
        <v>292</v>
      </c>
      <c r="B320" s="6">
        <f>IF(AND(障害学生情報入力シート!$G320=$B$27,障害学生情報入力シート!$H320=$B$28,OR(障害学生情報入力シート!D320="入学者(新1年生)",障害学生情報入力シート!D320="在籍者")),1,0)</f>
        <v>0</v>
      </c>
      <c r="C320" s="6">
        <f t="shared" si="29"/>
        <v>0</v>
      </c>
      <c r="D320" s="6" t="str">
        <f t="shared" si="30"/>
        <v/>
      </c>
      <c r="E320" s="6">
        <f>IF(AND(障害学生情報入力シート!$G320=$E$27,ISBLANK(障害学生情報入力シート!$H320),OR(障害学生情報入力シート!D320="入学者(新1年生)",障害学生情報入力シート!D320="在籍者")),1,0)</f>
        <v>0</v>
      </c>
      <c r="F320" s="6">
        <f t="shared" si="31"/>
        <v>0</v>
      </c>
      <c r="G320" s="6" t="str">
        <f t="shared" si="32"/>
        <v/>
      </c>
      <c r="H320" s="7">
        <f>IF(障害学生情報入力シート!BD320="",0,IF(AND(障害学生情報入力シート!BC320=1,Q320=1,障害学生情報入力シート!D320&lt;&gt;"",障害学生情報入力シート!D320&lt;&gt;"在籍者"),1,0))</f>
        <v>0</v>
      </c>
      <c r="I320" s="7">
        <f t="shared" si="33"/>
        <v>0</v>
      </c>
      <c r="J320" s="7" t="str">
        <f t="shared" si="34"/>
        <v/>
      </c>
      <c r="K320" s="8">
        <f>IF(VALUE(障害学生情報入力シート!J320)=1,1,0)</f>
        <v>0</v>
      </c>
      <c r="L320" s="8">
        <f>IF(VALUE(障害学生情報入力シート!K320)=1,1,0)</f>
        <v>0</v>
      </c>
      <c r="M320" s="8">
        <f>SUM(障害学生情報入力シート!N320:Q320)+COUNTA(障害学生情報入力シート!R320)</f>
        <v>0</v>
      </c>
      <c r="N320" s="8">
        <f>SUM(障害学生情報入力シート!S320:V320)+COUNTA(障害学生情報入力シート!W320)</f>
        <v>0</v>
      </c>
      <c r="O320" s="8">
        <f>IF(SUM(障害学生情報入力シート!$X320:$BC320)&gt;0,1,0)</f>
        <v>0</v>
      </c>
      <c r="P320" s="8">
        <f>IF(障害学生情報入力シート!D320="入学者(新1年生)",1,0)</f>
        <v>0</v>
      </c>
      <c r="Q320" s="8">
        <f>IF(ISBLANK(障害学生情報入力シート!$G320),0,
IF(AND(障害学生情報入力シート!$G320="視覚障害",OR(障害学生情報入力シート!$H320="盲",障害学生情報入力シート!$H320="弱視",障害学生情報入力シート!$H320="その他の視覚障害")),1,0)+
IF(AND(障害学生情報入力シート!$G320="聴覚障害",OR(障害学生情報入力シート!$H320="聾",障害学生情報入力シート!$H320="難聴",障害学生情報入力シート!$H320="その他の聴覚障害")),1,0)+
IF(AND(障害学生情報入力シート!$G320="肢体不自由",OR(障害学生情報入力シート!$H320="上肢不自由",障害学生情報入力シート!$H320="下肢不自由",障害学生情報入力シート!$H320="上下肢不自由",障害学生情報入力シート!$H320="その他の肢体不自由")),1,0)+
IF(AND(障害学生情報入力シート!$G320="病弱",ISBLANK(障害学生情報入力シート!$H320)),1,0)+
IF(AND(障害学生情報入力シート!$G320="発達障害",OR(障害学生情報入力シート!$H320="自閉スペクトラム症",障害学生情報入力シート!$H320="注意欠如・多動症",障害学生情報入力シート!$H320="限局性学習症",障害学生情報入力シート!$H320="発達障害の重複",障害学生情報入力シート!$H320="その他の発達障害")),1,0)+
IF(AND(障害学生情報入力シート!$G320="精神障害",OR(障害学生情報入力シート!$H320="統合失調症等",障害学生情報入力シート!$H320="気分障害",障害学生情報入力シート!$H320="神経症性障害等",障害学生情報入力シート!$H320="摂食障害・睡眠障害等",障害学生情報入力シート!$H320="精神障害の重複",障害学生情報入力シート!$H320="その他の精神障害")),1,0)+
IF(AND(障害学生情報入力シート!$G320="知的障害",ISBLANK(障害学生情報入力シート!$H320)),1,0)+
IF(AND(障害学生情報入力シート!$G320="重複障害",OR(障害学生情報入力シート!$H320="身体障害の重複",障害学生情報入力シート!$H320="発達障害と精神障害の重複")),1,0)+
IF(AND(障害学生情報入力シート!$G320="その他の障害",ISBLANK(障害学生情報入力シート!$H320)),1,0)
)</f>
        <v>0</v>
      </c>
    </row>
    <row r="321" spans="1:17" x14ac:dyDescent="0.4">
      <c r="A321" s="204">
        <v>293</v>
      </c>
      <c r="B321" s="6">
        <f>IF(AND(障害学生情報入力シート!$G321=$B$27,障害学生情報入力シート!$H321=$B$28,OR(障害学生情報入力シート!D321="入学者(新1年生)",障害学生情報入力シート!D321="在籍者")),1,0)</f>
        <v>0</v>
      </c>
      <c r="C321" s="6">
        <f t="shared" si="29"/>
        <v>0</v>
      </c>
      <c r="D321" s="6" t="str">
        <f t="shared" si="30"/>
        <v/>
      </c>
      <c r="E321" s="6">
        <f>IF(AND(障害学生情報入力シート!$G321=$E$27,ISBLANK(障害学生情報入力シート!$H321),OR(障害学生情報入力シート!D321="入学者(新1年生)",障害学生情報入力シート!D321="在籍者")),1,0)</f>
        <v>0</v>
      </c>
      <c r="F321" s="6">
        <f t="shared" si="31"/>
        <v>0</v>
      </c>
      <c r="G321" s="6" t="str">
        <f t="shared" si="32"/>
        <v/>
      </c>
      <c r="H321" s="7">
        <f>IF(障害学生情報入力シート!BD321="",0,IF(AND(障害学生情報入力シート!BC321=1,Q321=1,障害学生情報入力シート!D321&lt;&gt;"",障害学生情報入力シート!D321&lt;&gt;"在籍者"),1,0))</f>
        <v>0</v>
      </c>
      <c r="I321" s="7">
        <f t="shared" si="33"/>
        <v>0</v>
      </c>
      <c r="J321" s="7" t="str">
        <f t="shared" si="34"/>
        <v/>
      </c>
      <c r="K321" s="8">
        <f>IF(VALUE(障害学生情報入力シート!J321)=1,1,0)</f>
        <v>0</v>
      </c>
      <c r="L321" s="8">
        <f>IF(VALUE(障害学生情報入力シート!K321)=1,1,0)</f>
        <v>0</v>
      </c>
      <c r="M321" s="8">
        <f>SUM(障害学生情報入力シート!N321:Q321)+COUNTA(障害学生情報入力シート!R321)</f>
        <v>0</v>
      </c>
      <c r="N321" s="8">
        <f>SUM(障害学生情報入力シート!S321:V321)+COUNTA(障害学生情報入力シート!W321)</f>
        <v>0</v>
      </c>
      <c r="O321" s="8">
        <f>IF(SUM(障害学生情報入力シート!$X321:$BC321)&gt;0,1,0)</f>
        <v>0</v>
      </c>
      <c r="P321" s="8">
        <f>IF(障害学生情報入力シート!D321="入学者(新1年生)",1,0)</f>
        <v>0</v>
      </c>
      <c r="Q321" s="8">
        <f>IF(ISBLANK(障害学生情報入力シート!$G321),0,
IF(AND(障害学生情報入力シート!$G321="視覚障害",OR(障害学生情報入力シート!$H321="盲",障害学生情報入力シート!$H321="弱視",障害学生情報入力シート!$H321="その他の視覚障害")),1,0)+
IF(AND(障害学生情報入力シート!$G321="聴覚障害",OR(障害学生情報入力シート!$H321="聾",障害学生情報入力シート!$H321="難聴",障害学生情報入力シート!$H321="その他の聴覚障害")),1,0)+
IF(AND(障害学生情報入力シート!$G321="肢体不自由",OR(障害学生情報入力シート!$H321="上肢不自由",障害学生情報入力シート!$H321="下肢不自由",障害学生情報入力シート!$H321="上下肢不自由",障害学生情報入力シート!$H321="その他の肢体不自由")),1,0)+
IF(AND(障害学生情報入力シート!$G321="病弱",ISBLANK(障害学生情報入力シート!$H321)),1,0)+
IF(AND(障害学生情報入力シート!$G321="発達障害",OR(障害学生情報入力シート!$H321="自閉スペクトラム症",障害学生情報入力シート!$H321="注意欠如・多動症",障害学生情報入力シート!$H321="限局性学習症",障害学生情報入力シート!$H321="発達障害の重複",障害学生情報入力シート!$H321="その他の発達障害")),1,0)+
IF(AND(障害学生情報入力シート!$G321="精神障害",OR(障害学生情報入力シート!$H321="統合失調症等",障害学生情報入力シート!$H321="気分障害",障害学生情報入力シート!$H321="神経症性障害等",障害学生情報入力シート!$H321="摂食障害・睡眠障害等",障害学生情報入力シート!$H321="精神障害の重複",障害学生情報入力シート!$H321="その他の精神障害")),1,0)+
IF(AND(障害学生情報入力シート!$G321="知的障害",ISBLANK(障害学生情報入力シート!$H321)),1,0)+
IF(AND(障害学生情報入力シート!$G321="重複障害",OR(障害学生情報入力シート!$H321="身体障害の重複",障害学生情報入力シート!$H321="発達障害と精神障害の重複")),1,0)+
IF(AND(障害学生情報入力シート!$G321="その他の障害",ISBLANK(障害学生情報入力シート!$H321)),1,0)
)</f>
        <v>0</v>
      </c>
    </row>
    <row r="322" spans="1:17" x14ac:dyDescent="0.4">
      <c r="A322" s="204">
        <v>294</v>
      </c>
      <c r="B322" s="6">
        <f>IF(AND(障害学生情報入力シート!$G322=$B$27,障害学生情報入力シート!$H322=$B$28,OR(障害学生情報入力シート!D322="入学者(新1年生)",障害学生情報入力シート!D322="在籍者")),1,0)</f>
        <v>0</v>
      </c>
      <c r="C322" s="6">
        <f t="shared" si="29"/>
        <v>0</v>
      </c>
      <c r="D322" s="6" t="str">
        <f t="shared" si="30"/>
        <v/>
      </c>
      <c r="E322" s="6">
        <f>IF(AND(障害学生情報入力シート!$G322=$E$27,ISBLANK(障害学生情報入力シート!$H322),OR(障害学生情報入力シート!D322="入学者(新1年生)",障害学生情報入力シート!D322="在籍者")),1,0)</f>
        <v>0</v>
      </c>
      <c r="F322" s="6">
        <f t="shared" si="31"/>
        <v>0</v>
      </c>
      <c r="G322" s="6" t="str">
        <f t="shared" si="32"/>
        <v/>
      </c>
      <c r="H322" s="7">
        <f>IF(障害学生情報入力シート!BD322="",0,IF(AND(障害学生情報入力シート!BC322=1,Q322=1,障害学生情報入力シート!D322&lt;&gt;"",障害学生情報入力シート!D322&lt;&gt;"在籍者"),1,0))</f>
        <v>0</v>
      </c>
      <c r="I322" s="7">
        <f t="shared" si="33"/>
        <v>0</v>
      </c>
      <c r="J322" s="7" t="str">
        <f t="shared" si="34"/>
        <v/>
      </c>
      <c r="K322" s="8">
        <f>IF(VALUE(障害学生情報入力シート!J322)=1,1,0)</f>
        <v>0</v>
      </c>
      <c r="L322" s="8">
        <f>IF(VALUE(障害学生情報入力シート!K322)=1,1,0)</f>
        <v>0</v>
      </c>
      <c r="M322" s="8">
        <f>SUM(障害学生情報入力シート!N322:Q322)+COUNTA(障害学生情報入力シート!R322)</f>
        <v>0</v>
      </c>
      <c r="N322" s="8">
        <f>SUM(障害学生情報入力シート!S322:V322)+COUNTA(障害学生情報入力シート!W322)</f>
        <v>0</v>
      </c>
      <c r="O322" s="8">
        <f>IF(SUM(障害学生情報入力シート!$X322:$BC322)&gt;0,1,0)</f>
        <v>0</v>
      </c>
      <c r="P322" s="8">
        <f>IF(障害学生情報入力シート!D322="入学者(新1年生)",1,0)</f>
        <v>0</v>
      </c>
      <c r="Q322" s="8">
        <f>IF(ISBLANK(障害学生情報入力シート!$G322),0,
IF(AND(障害学生情報入力シート!$G322="視覚障害",OR(障害学生情報入力シート!$H322="盲",障害学生情報入力シート!$H322="弱視",障害学生情報入力シート!$H322="その他の視覚障害")),1,0)+
IF(AND(障害学生情報入力シート!$G322="聴覚障害",OR(障害学生情報入力シート!$H322="聾",障害学生情報入力シート!$H322="難聴",障害学生情報入力シート!$H322="その他の聴覚障害")),1,0)+
IF(AND(障害学生情報入力シート!$G322="肢体不自由",OR(障害学生情報入力シート!$H322="上肢不自由",障害学生情報入力シート!$H322="下肢不自由",障害学生情報入力シート!$H322="上下肢不自由",障害学生情報入力シート!$H322="その他の肢体不自由")),1,0)+
IF(AND(障害学生情報入力シート!$G322="病弱",ISBLANK(障害学生情報入力シート!$H322)),1,0)+
IF(AND(障害学生情報入力シート!$G322="発達障害",OR(障害学生情報入力シート!$H322="自閉スペクトラム症",障害学生情報入力シート!$H322="注意欠如・多動症",障害学生情報入力シート!$H322="限局性学習症",障害学生情報入力シート!$H322="発達障害の重複",障害学生情報入力シート!$H322="その他の発達障害")),1,0)+
IF(AND(障害学生情報入力シート!$G322="精神障害",OR(障害学生情報入力シート!$H322="統合失調症等",障害学生情報入力シート!$H322="気分障害",障害学生情報入力シート!$H322="神経症性障害等",障害学生情報入力シート!$H322="摂食障害・睡眠障害等",障害学生情報入力シート!$H322="精神障害の重複",障害学生情報入力シート!$H322="その他の精神障害")),1,0)+
IF(AND(障害学生情報入力シート!$G322="知的障害",ISBLANK(障害学生情報入力シート!$H322)),1,0)+
IF(AND(障害学生情報入力シート!$G322="重複障害",OR(障害学生情報入力シート!$H322="身体障害の重複",障害学生情報入力シート!$H322="発達障害と精神障害の重複")),1,0)+
IF(AND(障害学生情報入力シート!$G322="その他の障害",ISBLANK(障害学生情報入力シート!$H322)),1,0)
)</f>
        <v>0</v>
      </c>
    </row>
    <row r="323" spans="1:17" x14ac:dyDescent="0.4">
      <c r="A323" s="204">
        <v>295</v>
      </c>
      <c r="B323" s="6">
        <f>IF(AND(障害学生情報入力シート!$G323=$B$27,障害学生情報入力シート!$H323=$B$28,OR(障害学生情報入力シート!D323="入学者(新1年生)",障害学生情報入力シート!D323="在籍者")),1,0)</f>
        <v>0</v>
      </c>
      <c r="C323" s="6">
        <f t="shared" si="29"/>
        <v>0</v>
      </c>
      <c r="D323" s="6" t="str">
        <f t="shared" si="30"/>
        <v/>
      </c>
      <c r="E323" s="6">
        <f>IF(AND(障害学生情報入力シート!$G323=$E$27,ISBLANK(障害学生情報入力シート!$H323),OR(障害学生情報入力シート!D323="入学者(新1年生)",障害学生情報入力シート!D323="在籍者")),1,0)</f>
        <v>0</v>
      </c>
      <c r="F323" s="6">
        <f t="shared" si="31"/>
        <v>0</v>
      </c>
      <c r="G323" s="6" t="str">
        <f t="shared" si="32"/>
        <v/>
      </c>
      <c r="H323" s="7">
        <f>IF(障害学生情報入力シート!BD323="",0,IF(AND(障害学生情報入力シート!BC323=1,Q323=1,障害学生情報入力シート!D323&lt;&gt;"",障害学生情報入力シート!D323&lt;&gt;"在籍者"),1,0))</f>
        <v>0</v>
      </c>
      <c r="I323" s="7">
        <f t="shared" si="33"/>
        <v>0</v>
      </c>
      <c r="J323" s="7" t="str">
        <f t="shared" si="34"/>
        <v/>
      </c>
      <c r="K323" s="8">
        <f>IF(VALUE(障害学生情報入力シート!J323)=1,1,0)</f>
        <v>0</v>
      </c>
      <c r="L323" s="8">
        <f>IF(VALUE(障害学生情報入力シート!K323)=1,1,0)</f>
        <v>0</v>
      </c>
      <c r="M323" s="8">
        <f>SUM(障害学生情報入力シート!N323:Q323)+COUNTA(障害学生情報入力シート!R323)</f>
        <v>0</v>
      </c>
      <c r="N323" s="8">
        <f>SUM(障害学生情報入力シート!S323:V323)+COUNTA(障害学生情報入力シート!W323)</f>
        <v>0</v>
      </c>
      <c r="O323" s="8">
        <f>IF(SUM(障害学生情報入力シート!$X323:$BC323)&gt;0,1,0)</f>
        <v>0</v>
      </c>
      <c r="P323" s="8">
        <f>IF(障害学生情報入力シート!D323="入学者(新1年生)",1,0)</f>
        <v>0</v>
      </c>
      <c r="Q323" s="8">
        <f>IF(ISBLANK(障害学生情報入力シート!$G323),0,
IF(AND(障害学生情報入力シート!$G323="視覚障害",OR(障害学生情報入力シート!$H323="盲",障害学生情報入力シート!$H323="弱視",障害学生情報入力シート!$H323="その他の視覚障害")),1,0)+
IF(AND(障害学生情報入力シート!$G323="聴覚障害",OR(障害学生情報入力シート!$H323="聾",障害学生情報入力シート!$H323="難聴",障害学生情報入力シート!$H323="その他の聴覚障害")),1,0)+
IF(AND(障害学生情報入力シート!$G323="肢体不自由",OR(障害学生情報入力シート!$H323="上肢不自由",障害学生情報入力シート!$H323="下肢不自由",障害学生情報入力シート!$H323="上下肢不自由",障害学生情報入力シート!$H323="その他の肢体不自由")),1,0)+
IF(AND(障害学生情報入力シート!$G323="病弱",ISBLANK(障害学生情報入力シート!$H323)),1,0)+
IF(AND(障害学生情報入力シート!$G323="発達障害",OR(障害学生情報入力シート!$H323="自閉スペクトラム症",障害学生情報入力シート!$H323="注意欠如・多動症",障害学生情報入力シート!$H323="限局性学習症",障害学生情報入力シート!$H323="発達障害の重複",障害学生情報入力シート!$H323="その他の発達障害")),1,0)+
IF(AND(障害学生情報入力シート!$G323="精神障害",OR(障害学生情報入力シート!$H323="統合失調症等",障害学生情報入力シート!$H323="気分障害",障害学生情報入力シート!$H323="神経症性障害等",障害学生情報入力シート!$H323="摂食障害・睡眠障害等",障害学生情報入力シート!$H323="精神障害の重複",障害学生情報入力シート!$H323="その他の精神障害")),1,0)+
IF(AND(障害学生情報入力シート!$G323="知的障害",ISBLANK(障害学生情報入力シート!$H323)),1,0)+
IF(AND(障害学生情報入力シート!$G323="重複障害",OR(障害学生情報入力シート!$H323="身体障害の重複",障害学生情報入力シート!$H323="発達障害と精神障害の重複")),1,0)+
IF(AND(障害学生情報入力シート!$G323="その他の障害",ISBLANK(障害学生情報入力シート!$H323)),1,0)
)</f>
        <v>0</v>
      </c>
    </row>
    <row r="324" spans="1:17" x14ac:dyDescent="0.4">
      <c r="A324" s="204">
        <v>296</v>
      </c>
      <c r="B324" s="6">
        <f>IF(AND(障害学生情報入力シート!$G324=$B$27,障害学生情報入力シート!$H324=$B$28,OR(障害学生情報入力シート!D324="入学者(新1年生)",障害学生情報入力シート!D324="在籍者")),1,0)</f>
        <v>0</v>
      </c>
      <c r="C324" s="6">
        <f t="shared" si="29"/>
        <v>0</v>
      </c>
      <c r="D324" s="6" t="str">
        <f t="shared" si="30"/>
        <v/>
      </c>
      <c r="E324" s="6">
        <f>IF(AND(障害学生情報入力シート!$G324=$E$27,ISBLANK(障害学生情報入力シート!$H324),OR(障害学生情報入力シート!D324="入学者(新1年生)",障害学生情報入力シート!D324="在籍者")),1,0)</f>
        <v>0</v>
      </c>
      <c r="F324" s="6">
        <f t="shared" si="31"/>
        <v>0</v>
      </c>
      <c r="G324" s="6" t="str">
        <f t="shared" si="32"/>
        <v/>
      </c>
      <c r="H324" s="7">
        <f>IF(障害学生情報入力シート!BD324="",0,IF(AND(障害学生情報入力シート!BC324=1,Q324=1,障害学生情報入力シート!D324&lt;&gt;"",障害学生情報入力シート!D324&lt;&gt;"在籍者"),1,0))</f>
        <v>0</v>
      </c>
      <c r="I324" s="7">
        <f t="shared" si="33"/>
        <v>0</v>
      </c>
      <c r="J324" s="7" t="str">
        <f t="shared" si="34"/>
        <v/>
      </c>
      <c r="K324" s="8">
        <f>IF(VALUE(障害学生情報入力シート!J324)=1,1,0)</f>
        <v>0</v>
      </c>
      <c r="L324" s="8">
        <f>IF(VALUE(障害学生情報入力シート!K324)=1,1,0)</f>
        <v>0</v>
      </c>
      <c r="M324" s="8">
        <f>SUM(障害学生情報入力シート!N324:Q324)+COUNTA(障害学生情報入力シート!R324)</f>
        <v>0</v>
      </c>
      <c r="N324" s="8">
        <f>SUM(障害学生情報入力シート!S324:V324)+COUNTA(障害学生情報入力シート!W324)</f>
        <v>0</v>
      </c>
      <c r="O324" s="8">
        <f>IF(SUM(障害学生情報入力シート!$X324:$BC324)&gt;0,1,0)</f>
        <v>0</v>
      </c>
      <c r="P324" s="8">
        <f>IF(障害学生情報入力シート!D324="入学者(新1年生)",1,0)</f>
        <v>0</v>
      </c>
      <c r="Q324" s="8">
        <f>IF(ISBLANK(障害学生情報入力シート!$G324),0,
IF(AND(障害学生情報入力シート!$G324="視覚障害",OR(障害学生情報入力シート!$H324="盲",障害学生情報入力シート!$H324="弱視",障害学生情報入力シート!$H324="その他の視覚障害")),1,0)+
IF(AND(障害学生情報入力シート!$G324="聴覚障害",OR(障害学生情報入力シート!$H324="聾",障害学生情報入力シート!$H324="難聴",障害学生情報入力シート!$H324="その他の聴覚障害")),1,0)+
IF(AND(障害学生情報入力シート!$G324="肢体不自由",OR(障害学生情報入力シート!$H324="上肢不自由",障害学生情報入力シート!$H324="下肢不自由",障害学生情報入力シート!$H324="上下肢不自由",障害学生情報入力シート!$H324="その他の肢体不自由")),1,0)+
IF(AND(障害学生情報入力シート!$G324="病弱",ISBLANK(障害学生情報入力シート!$H324)),1,0)+
IF(AND(障害学生情報入力シート!$G324="発達障害",OR(障害学生情報入力シート!$H324="自閉スペクトラム症",障害学生情報入力シート!$H324="注意欠如・多動症",障害学生情報入力シート!$H324="限局性学習症",障害学生情報入力シート!$H324="発達障害の重複",障害学生情報入力シート!$H324="その他の発達障害")),1,0)+
IF(AND(障害学生情報入力シート!$G324="精神障害",OR(障害学生情報入力シート!$H324="統合失調症等",障害学生情報入力シート!$H324="気分障害",障害学生情報入力シート!$H324="神経症性障害等",障害学生情報入力シート!$H324="摂食障害・睡眠障害等",障害学生情報入力シート!$H324="精神障害の重複",障害学生情報入力シート!$H324="その他の精神障害")),1,0)+
IF(AND(障害学生情報入力シート!$G324="知的障害",ISBLANK(障害学生情報入力シート!$H324)),1,0)+
IF(AND(障害学生情報入力シート!$G324="重複障害",OR(障害学生情報入力シート!$H324="身体障害の重複",障害学生情報入力シート!$H324="発達障害と精神障害の重複")),1,0)+
IF(AND(障害学生情報入力シート!$G324="その他の障害",ISBLANK(障害学生情報入力シート!$H324)),1,0)
)</f>
        <v>0</v>
      </c>
    </row>
    <row r="325" spans="1:17" x14ac:dyDescent="0.4">
      <c r="A325" s="204">
        <v>297</v>
      </c>
      <c r="B325" s="6">
        <f>IF(AND(障害学生情報入力シート!$G325=$B$27,障害学生情報入力シート!$H325=$B$28,OR(障害学生情報入力シート!D325="入学者(新1年生)",障害学生情報入力シート!D325="在籍者")),1,0)</f>
        <v>0</v>
      </c>
      <c r="C325" s="6">
        <f t="shared" si="29"/>
        <v>0</v>
      </c>
      <c r="D325" s="6" t="str">
        <f t="shared" si="30"/>
        <v/>
      </c>
      <c r="E325" s="6">
        <f>IF(AND(障害学生情報入力シート!$G325=$E$27,ISBLANK(障害学生情報入力シート!$H325),OR(障害学生情報入力シート!D325="入学者(新1年生)",障害学生情報入力シート!D325="在籍者")),1,0)</f>
        <v>0</v>
      </c>
      <c r="F325" s="6">
        <f t="shared" si="31"/>
        <v>0</v>
      </c>
      <c r="G325" s="6" t="str">
        <f t="shared" si="32"/>
        <v/>
      </c>
      <c r="H325" s="7">
        <f>IF(障害学生情報入力シート!BD325="",0,IF(AND(障害学生情報入力シート!BC325=1,Q325=1,障害学生情報入力シート!D325&lt;&gt;"",障害学生情報入力シート!D325&lt;&gt;"在籍者"),1,0))</f>
        <v>0</v>
      </c>
      <c r="I325" s="7">
        <f t="shared" si="33"/>
        <v>0</v>
      </c>
      <c r="J325" s="7" t="str">
        <f t="shared" si="34"/>
        <v/>
      </c>
      <c r="K325" s="8">
        <f>IF(VALUE(障害学生情報入力シート!J325)=1,1,0)</f>
        <v>0</v>
      </c>
      <c r="L325" s="8">
        <f>IF(VALUE(障害学生情報入力シート!K325)=1,1,0)</f>
        <v>0</v>
      </c>
      <c r="M325" s="8">
        <f>SUM(障害学生情報入力シート!N325:Q325)+COUNTA(障害学生情報入力シート!R325)</f>
        <v>0</v>
      </c>
      <c r="N325" s="8">
        <f>SUM(障害学生情報入力シート!S325:V325)+COUNTA(障害学生情報入力シート!W325)</f>
        <v>0</v>
      </c>
      <c r="O325" s="8">
        <f>IF(SUM(障害学生情報入力シート!$X325:$BC325)&gt;0,1,0)</f>
        <v>0</v>
      </c>
      <c r="P325" s="8">
        <f>IF(障害学生情報入力シート!D325="入学者(新1年生)",1,0)</f>
        <v>0</v>
      </c>
      <c r="Q325" s="8">
        <f>IF(ISBLANK(障害学生情報入力シート!$G325),0,
IF(AND(障害学生情報入力シート!$G325="視覚障害",OR(障害学生情報入力シート!$H325="盲",障害学生情報入力シート!$H325="弱視",障害学生情報入力シート!$H325="その他の視覚障害")),1,0)+
IF(AND(障害学生情報入力シート!$G325="聴覚障害",OR(障害学生情報入力シート!$H325="聾",障害学生情報入力シート!$H325="難聴",障害学生情報入力シート!$H325="その他の聴覚障害")),1,0)+
IF(AND(障害学生情報入力シート!$G325="肢体不自由",OR(障害学生情報入力シート!$H325="上肢不自由",障害学生情報入力シート!$H325="下肢不自由",障害学生情報入力シート!$H325="上下肢不自由",障害学生情報入力シート!$H325="その他の肢体不自由")),1,0)+
IF(AND(障害学生情報入力シート!$G325="病弱",ISBLANK(障害学生情報入力シート!$H325)),1,0)+
IF(AND(障害学生情報入力シート!$G325="発達障害",OR(障害学生情報入力シート!$H325="自閉スペクトラム症",障害学生情報入力シート!$H325="注意欠如・多動症",障害学生情報入力シート!$H325="限局性学習症",障害学生情報入力シート!$H325="発達障害の重複",障害学生情報入力シート!$H325="その他の発達障害")),1,0)+
IF(AND(障害学生情報入力シート!$G325="精神障害",OR(障害学生情報入力シート!$H325="統合失調症等",障害学生情報入力シート!$H325="気分障害",障害学生情報入力シート!$H325="神経症性障害等",障害学生情報入力シート!$H325="摂食障害・睡眠障害等",障害学生情報入力シート!$H325="精神障害の重複",障害学生情報入力シート!$H325="その他の精神障害")),1,0)+
IF(AND(障害学生情報入力シート!$G325="知的障害",ISBLANK(障害学生情報入力シート!$H325)),1,0)+
IF(AND(障害学生情報入力シート!$G325="重複障害",OR(障害学生情報入力シート!$H325="身体障害の重複",障害学生情報入力シート!$H325="発達障害と精神障害の重複")),1,0)+
IF(AND(障害学生情報入力シート!$G325="その他の障害",ISBLANK(障害学生情報入力シート!$H325)),1,0)
)</f>
        <v>0</v>
      </c>
    </row>
    <row r="326" spans="1:17" x14ac:dyDescent="0.4">
      <c r="A326" s="204">
        <v>298</v>
      </c>
      <c r="B326" s="6">
        <f>IF(AND(障害学生情報入力シート!$G326=$B$27,障害学生情報入力シート!$H326=$B$28,OR(障害学生情報入力シート!D326="入学者(新1年生)",障害学生情報入力シート!D326="在籍者")),1,0)</f>
        <v>0</v>
      </c>
      <c r="C326" s="6">
        <f t="shared" si="29"/>
        <v>0</v>
      </c>
      <c r="D326" s="6" t="str">
        <f t="shared" si="30"/>
        <v/>
      </c>
      <c r="E326" s="6">
        <f>IF(AND(障害学生情報入力シート!$G326=$E$27,ISBLANK(障害学生情報入力シート!$H326),OR(障害学生情報入力シート!D326="入学者(新1年生)",障害学生情報入力シート!D326="在籍者")),1,0)</f>
        <v>0</v>
      </c>
      <c r="F326" s="6">
        <f t="shared" si="31"/>
        <v>0</v>
      </c>
      <c r="G326" s="6" t="str">
        <f t="shared" si="32"/>
        <v/>
      </c>
      <c r="H326" s="7">
        <f>IF(障害学生情報入力シート!BD326="",0,IF(AND(障害学生情報入力シート!BC326=1,Q326=1,障害学生情報入力シート!D326&lt;&gt;"",障害学生情報入力シート!D326&lt;&gt;"在籍者"),1,0))</f>
        <v>0</v>
      </c>
      <c r="I326" s="7">
        <f t="shared" si="33"/>
        <v>0</v>
      </c>
      <c r="J326" s="7" t="str">
        <f t="shared" si="34"/>
        <v/>
      </c>
      <c r="K326" s="8">
        <f>IF(VALUE(障害学生情報入力シート!J326)=1,1,0)</f>
        <v>0</v>
      </c>
      <c r="L326" s="8">
        <f>IF(VALUE(障害学生情報入力シート!K326)=1,1,0)</f>
        <v>0</v>
      </c>
      <c r="M326" s="8">
        <f>SUM(障害学生情報入力シート!N326:Q326)+COUNTA(障害学生情報入力シート!R326)</f>
        <v>0</v>
      </c>
      <c r="N326" s="8">
        <f>SUM(障害学生情報入力シート!S326:V326)+COUNTA(障害学生情報入力シート!W326)</f>
        <v>0</v>
      </c>
      <c r="O326" s="8">
        <f>IF(SUM(障害学生情報入力シート!$X326:$BC326)&gt;0,1,0)</f>
        <v>0</v>
      </c>
      <c r="P326" s="8">
        <f>IF(障害学生情報入力シート!D326="入学者(新1年生)",1,0)</f>
        <v>0</v>
      </c>
      <c r="Q326" s="8">
        <f>IF(ISBLANK(障害学生情報入力シート!$G326),0,
IF(AND(障害学生情報入力シート!$G326="視覚障害",OR(障害学生情報入力シート!$H326="盲",障害学生情報入力シート!$H326="弱視",障害学生情報入力シート!$H326="その他の視覚障害")),1,0)+
IF(AND(障害学生情報入力シート!$G326="聴覚障害",OR(障害学生情報入力シート!$H326="聾",障害学生情報入力シート!$H326="難聴",障害学生情報入力シート!$H326="その他の聴覚障害")),1,0)+
IF(AND(障害学生情報入力シート!$G326="肢体不自由",OR(障害学生情報入力シート!$H326="上肢不自由",障害学生情報入力シート!$H326="下肢不自由",障害学生情報入力シート!$H326="上下肢不自由",障害学生情報入力シート!$H326="その他の肢体不自由")),1,0)+
IF(AND(障害学生情報入力シート!$G326="病弱",ISBLANK(障害学生情報入力シート!$H326)),1,0)+
IF(AND(障害学生情報入力シート!$G326="発達障害",OR(障害学生情報入力シート!$H326="自閉スペクトラム症",障害学生情報入力シート!$H326="注意欠如・多動症",障害学生情報入力シート!$H326="限局性学習症",障害学生情報入力シート!$H326="発達障害の重複",障害学生情報入力シート!$H326="その他の発達障害")),1,0)+
IF(AND(障害学生情報入力シート!$G326="精神障害",OR(障害学生情報入力シート!$H326="統合失調症等",障害学生情報入力シート!$H326="気分障害",障害学生情報入力シート!$H326="神経症性障害等",障害学生情報入力シート!$H326="摂食障害・睡眠障害等",障害学生情報入力シート!$H326="精神障害の重複",障害学生情報入力シート!$H326="その他の精神障害")),1,0)+
IF(AND(障害学生情報入力シート!$G326="知的障害",ISBLANK(障害学生情報入力シート!$H326)),1,0)+
IF(AND(障害学生情報入力シート!$G326="重複障害",OR(障害学生情報入力シート!$H326="身体障害の重複",障害学生情報入力シート!$H326="発達障害と精神障害の重複")),1,0)+
IF(AND(障害学生情報入力シート!$G326="その他の障害",ISBLANK(障害学生情報入力シート!$H326)),1,0)
)</f>
        <v>0</v>
      </c>
    </row>
    <row r="327" spans="1:17" x14ac:dyDescent="0.4">
      <c r="A327" s="204">
        <v>299</v>
      </c>
      <c r="B327" s="6">
        <f>IF(AND(障害学生情報入力シート!$G327=$B$27,障害学生情報入力シート!$H327=$B$28,OR(障害学生情報入力シート!D327="入学者(新1年生)",障害学生情報入力シート!D327="在籍者")),1,0)</f>
        <v>0</v>
      </c>
      <c r="C327" s="6">
        <f t="shared" si="29"/>
        <v>0</v>
      </c>
      <c r="D327" s="6" t="str">
        <f t="shared" si="30"/>
        <v/>
      </c>
      <c r="E327" s="6">
        <f>IF(AND(障害学生情報入力シート!$G327=$E$27,ISBLANK(障害学生情報入力シート!$H327),OR(障害学生情報入力シート!D327="入学者(新1年生)",障害学生情報入力シート!D327="在籍者")),1,0)</f>
        <v>0</v>
      </c>
      <c r="F327" s="6">
        <f t="shared" si="31"/>
        <v>0</v>
      </c>
      <c r="G327" s="6" t="str">
        <f t="shared" si="32"/>
        <v/>
      </c>
      <c r="H327" s="7">
        <f>IF(障害学生情報入力シート!BD327="",0,IF(AND(障害学生情報入力シート!BC327=1,Q327=1,障害学生情報入力シート!D327&lt;&gt;"",障害学生情報入力シート!D327&lt;&gt;"在籍者"),1,0))</f>
        <v>0</v>
      </c>
      <c r="I327" s="7">
        <f t="shared" si="33"/>
        <v>0</v>
      </c>
      <c r="J327" s="7" t="str">
        <f t="shared" si="34"/>
        <v/>
      </c>
      <c r="K327" s="8">
        <f>IF(VALUE(障害学生情報入力シート!J327)=1,1,0)</f>
        <v>0</v>
      </c>
      <c r="L327" s="8">
        <f>IF(VALUE(障害学生情報入力シート!K327)=1,1,0)</f>
        <v>0</v>
      </c>
      <c r="M327" s="8">
        <f>SUM(障害学生情報入力シート!N327:Q327)+COUNTA(障害学生情報入力シート!R327)</f>
        <v>0</v>
      </c>
      <c r="N327" s="8">
        <f>SUM(障害学生情報入力シート!S327:V327)+COUNTA(障害学生情報入力シート!W327)</f>
        <v>0</v>
      </c>
      <c r="O327" s="8">
        <f>IF(SUM(障害学生情報入力シート!$X327:$BC327)&gt;0,1,0)</f>
        <v>0</v>
      </c>
      <c r="P327" s="8">
        <f>IF(障害学生情報入力シート!D327="入学者(新1年生)",1,0)</f>
        <v>0</v>
      </c>
      <c r="Q327" s="8">
        <f>IF(ISBLANK(障害学生情報入力シート!$G327),0,
IF(AND(障害学生情報入力シート!$G327="視覚障害",OR(障害学生情報入力シート!$H327="盲",障害学生情報入力シート!$H327="弱視",障害学生情報入力シート!$H327="その他の視覚障害")),1,0)+
IF(AND(障害学生情報入力シート!$G327="聴覚障害",OR(障害学生情報入力シート!$H327="聾",障害学生情報入力シート!$H327="難聴",障害学生情報入力シート!$H327="その他の聴覚障害")),1,0)+
IF(AND(障害学生情報入力シート!$G327="肢体不自由",OR(障害学生情報入力シート!$H327="上肢不自由",障害学生情報入力シート!$H327="下肢不自由",障害学生情報入力シート!$H327="上下肢不自由",障害学生情報入力シート!$H327="その他の肢体不自由")),1,0)+
IF(AND(障害学生情報入力シート!$G327="病弱",ISBLANK(障害学生情報入力シート!$H327)),1,0)+
IF(AND(障害学生情報入力シート!$G327="発達障害",OR(障害学生情報入力シート!$H327="自閉スペクトラム症",障害学生情報入力シート!$H327="注意欠如・多動症",障害学生情報入力シート!$H327="限局性学習症",障害学生情報入力シート!$H327="発達障害の重複",障害学生情報入力シート!$H327="その他の発達障害")),1,0)+
IF(AND(障害学生情報入力シート!$G327="精神障害",OR(障害学生情報入力シート!$H327="統合失調症等",障害学生情報入力シート!$H327="気分障害",障害学生情報入力シート!$H327="神経症性障害等",障害学生情報入力シート!$H327="摂食障害・睡眠障害等",障害学生情報入力シート!$H327="精神障害の重複",障害学生情報入力シート!$H327="その他の精神障害")),1,0)+
IF(AND(障害学生情報入力シート!$G327="知的障害",ISBLANK(障害学生情報入力シート!$H327)),1,0)+
IF(AND(障害学生情報入力シート!$G327="重複障害",OR(障害学生情報入力シート!$H327="身体障害の重複",障害学生情報入力シート!$H327="発達障害と精神障害の重複")),1,0)+
IF(AND(障害学生情報入力シート!$G327="その他の障害",ISBLANK(障害学生情報入力シート!$H327)),1,0)
)</f>
        <v>0</v>
      </c>
    </row>
    <row r="328" spans="1:17" x14ac:dyDescent="0.4">
      <c r="A328" s="204">
        <v>300</v>
      </c>
      <c r="B328" s="6">
        <f>IF(AND(障害学生情報入力シート!$G328=$B$27,障害学生情報入力シート!$H328=$B$28,OR(障害学生情報入力シート!D328="入学者(新1年生)",障害学生情報入力シート!D328="在籍者")),1,0)</f>
        <v>0</v>
      </c>
      <c r="C328" s="6">
        <f t="shared" si="29"/>
        <v>0</v>
      </c>
      <c r="D328" s="6" t="str">
        <f t="shared" si="30"/>
        <v/>
      </c>
      <c r="E328" s="6">
        <f>IF(AND(障害学生情報入力シート!$G328=$E$27,ISBLANK(障害学生情報入力シート!$H328),OR(障害学生情報入力シート!D328="入学者(新1年生)",障害学生情報入力シート!D328="在籍者")),1,0)</f>
        <v>0</v>
      </c>
      <c r="F328" s="6">
        <f t="shared" si="31"/>
        <v>0</v>
      </c>
      <c r="G328" s="6" t="str">
        <f t="shared" si="32"/>
        <v/>
      </c>
      <c r="H328" s="7">
        <f>IF(障害学生情報入力シート!BD328="",0,IF(AND(障害学生情報入力シート!BC328=1,Q328=1,障害学生情報入力シート!D328&lt;&gt;"",障害学生情報入力シート!D328&lt;&gt;"在籍者"),1,0))</f>
        <v>0</v>
      </c>
      <c r="I328" s="7">
        <f t="shared" si="33"/>
        <v>0</v>
      </c>
      <c r="J328" s="7" t="str">
        <f t="shared" si="34"/>
        <v/>
      </c>
      <c r="K328" s="8">
        <f>IF(VALUE(障害学生情報入力シート!J328)=1,1,0)</f>
        <v>0</v>
      </c>
      <c r="L328" s="8">
        <f>IF(VALUE(障害学生情報入力シート!K328)=1,1,0)</f>
        <v>0</v>
      </c>
      <c r="M328" s="8">
        <f>SUM(障害学生情報入力シート!N328:Q328)+COUNTA(障害学生情報入力シート!R328)</f>
        <v>0</v>
      </c>
      <c r="N328" s="8">
        <f>SUM(障害学生情報入力シート!S328:V328)+COUNTA(障害学生情報入力シート!W328)</f>
        <v>0</v>
      </c>
      <c r="O328" s="8">
        <f>IF(SUM(障害学生情報入力シート!$X328:$BC328)&gt;0,1,0)</f>
        <v>0</v>
      </c>
      <c r="P328" s="8">
        <f>IF(障害学生情報入力シート!D328="入学者(新1年生)",1,0)</f>
        <v>0</v>
      </c>
      <c r="Q328" s="8">
        <f>IF(ISBLANK(障害学生情報入力シート!$G328),0,
IF(AND(障害学生情報入力シート!$G328="視覚障害",OR(障害学生情報入力シート!$H328="盲",障害学生情報入力シート!$H328="弱視",障害学生情報入力シート!$H328="その他の視覚障害")),1,0)+
IF(AND(障害学生情報入力シート!$G328="聴覚障害",OR(障害学生情報入力シート!$H328="聾",障害学生情報入力シート!$H328="難聴",障害学生情報入力シート!$H328="その他の聴覚障害")),1,0)+
IF(AND(障害学生情報入力シート!$G328="肢体不自由",OR(障害学生情報入力シート!$H328="上肢不自由",障害学生情報入力シート!$H328="下肢不自由",障害学生情報入力シート!$H328="上下肢不自由",障害学生情報入力シート!$H328="その他の肢体不自由")),1,0)+
IF(AND(障害学生情報入力シート!$G328="病弱",ISBLANK(障害学生情報入力シート!$H328)),1,0)+
IF(AND(障害学生情報入力シート!$G328="発達障害",OR(障害学生情報入力シート!$H328="自閉スペクトラム症",障害学生情報入力シート!$H328="注意欠如・多動症",障害学生情報入力シート!$H328="限局性学習症",障害学生情報入力シート!$H328="発達障害の重複",障害学生情報入力シート!$H328="その他の発達障害")),1,0)+
IF(AND(障害学生情報入力シート!$G328="精神障害",OR(障害学生情報入力シート!$H328="統合失調症等",障害学生情報入力シート!$H328="気分障害",障害学生情報入力シート!$H328="神経症性障害等",障害学生情報入力シート!$H328="摂食障害・睡眠障害等",障害学生情報入力シート!$H328="精神障害の重複",障害学生情報入力シート!$H328="その他の精神障害")),1,0)+
IF(AND(障害学生情報入力シート!$G328="知的障害",ISBLANK(障害学生情報入力シート!$H328)),1,0)+
IF(AND(障害学生情報入力シート!$G328="重複障害",OR(障害学生情報入力シート!$H328="身体障害の重複",障害学生情報入力シート!$H328="発達障害と精神障害の重複")),1,0)+
IF(AND(障害学生情報入力シート!$G328="その他の障害",ISBLANK(障害学生情報入力シート!$H328)),1,0)
)</f>
        <v>0</v>
      </c>
    </row>
    <row r="329" spans="1:17" x14ac:dyDescent="0.4">
      <c r="A329" s="204">
        <v>301</v>
      </c>
      <c r="B329" s="6">
        <f>IF(AND(障害学生情報入力シート!$G329=$B$27,障害学生情報入力シート!$H329=$B$28,OR(障害学生情報入力シート!D329="入学者(新1年生)",障害学生情報入力シート!D329="在籍者")),1,0)</f>
        <v>0</v>
      </c>
      <c r="C329" s="6">
        <f t="shared" si="29"/>
        <v>0</v>
      </c>
      <c r="D329" s="6" t="str">
        <f t="shared" si="30"/>
        <v/>
      </c>
      <c r="E329" s="6">
        <f>IF(AND(障害学生情報入力シート!$G329=$E$27,ISBLANK(障害学生情報入力シート!$H329),OR(障害学生情報入力シート!D329="入学者(新1年生)",障害学生情報入力シート!D329="在籍者")),1,0)</f>
        <v>0</v>
      </c>
      <c r="F329" s="6">
        <f t="shared" si="31"/>
        <v>0</v>
      </c>
      <c r="G329" s="6" t="str">
        <f t="shared" si="32"/>
        <v/>
      </c>
      <c r="H329" s="7">
        <f>IF(障害学生情報入力シート!BD329="",0,IF(AND(障害学生情報入力シート!BC329=1,Q329=1,障害学生情報入力シート!D329&lt;&gt;"",障害学生情報入力シート!D329&lt;&gt;"在籍者"),1,0))</f>
        <v>0</v>
      </c>
      <c r="I329" s="7">
        <f t="shared" si="33"/>
        <v>0</v>
      </c>
      <c r="J329" s="7" t="str">
        <f t="shared" si="34"/>
        <v/>
      </c>
      <c r="K329" s="8">
        <f>IF(VALUE(障害学生情報入力シート!J329)=1,1,0)</f>
        <v>0</v>
      </c>
      <c r="L329" s="8">
        <f>IF(VALUE(障害学生情報入力シート!K329)=1,1,0)</f>
        <v>0</v>
      </c>
      <c r="M329" s="8">
        <f>SUM(障害学生情報入力シート!N329:Q329)+COUNTA(障害学生情報入力シート!R329)</f>
        <v>0</v>
      </c>
      <c r="N329" s="8">
        <f>SUM(障害学生情報入力シート!S329:V329)+COUNTA(障害学生情報入力シート!W329)</f>
        <v>0</v>
      </c>
      <c r="O329" s="8">
        <f>IF(SUM(障害学生情報入力シート!$X329:$BC329)&gt;0,1,0)</f>
        <v>0</v>
      </c>
      <c r="P329" s="8">
        <f>IF(障害学生情報入力シート!D329="入学者(新1年生)",1,0)</f>
        <v>0</v>
      </c>
      <c r="Q329" s="8">
        <f>IF(ISBLANK(障害学生情報入力シート!$G329),0,
IF(AND(障害学生情報入力シート!$G329="視覚障害",OR(障害学生情報入力シート!$H329="盲",障害学生情報入力シート!$H329="弱視",障害学生情報入力シート!$H329="その他の視覚障害")),1,0)+
IF(AND(障害学生情報入力シート!$G329="聴覚障害",OR(障害学生情報入力シート!$H329="聾",障害学生情報入力シート!$H329="難聴",障害学生情報入力シート!$H329="その他の聴覚障害")),1,0)+
IF(AND(障害学生情報入力シート!$G329="肢体不自由",OR(障害学生情報入力シート!$H329="上肢不自由",障害学生情報入力シート!$H329="下肢不自由",障害学生情報入力シート!$H329="上下肢不自由",障害学生情報入力シート!$H329="その他の肢体不自由")),1,0)+
IF(AND(障害学生情報入力シート!$G329="病弱",ISBLANK(障害学生情報入力シート!$H329)),1,0)+
IF(AND(障害学生情報入力シート!$G329="発達障害",OR(障害学生情報入力シート!$H329="自閉スペクトラム症",障害学生情報入力シート!$H329="注意欠如・多動症",障害学生情報入力シート!$H329="限局性学習症",障害学生情報入力シート!$H329="発達障害の重複",障害学生情報入力シート!$H329="その他の発達障害")),1,0)+
IF(AND(障害学生情報入力シート!$G329="精神障害",OR(障害学生情報入力シート!$H329="統合失調症等",障害学生情報入力シート!$H329="気分障害",障害学生情報入力シート!$H329="神経症性障害等",障害学生情報入力シート!$H329="摂食障害・睡眠障害等",障害学生情報入力シート!$H329="精神障害の重複",障害学生情報入力シート!$H329="その他の精神障害")),1,0)+
IF(AND(障害学生情報入力シート!$G329="知的障害",ISBLANK(障害学生情報入力シート!$H329)),1,0)+
IF(AND(障害学生情報入力シート!$G329="重複障害",OR(障害学生情報入力シート!$H329="身体障害の重複",障害学生情報入力シート!$H329="発達障害と精神障害の重複")),1,0)+
IF(AND(障害学生情報入力シート!$G329="その他の障害",ISBLANK(障害学生情報入力シート!$H329)),1,0)
)</f>
        <v>0</v>
      </c>
    </row>
    <row r="330" spans="1:17" x14ac:dyDescent="0.4">
      <c r="A330" s="204">
        <v>302</v>
      </c>
      <c r="B330" s="6">
        <f>IF(AND(障害学生情報入力シート!$G330=$B$27,障害学生情報入力シート!$H330=$B$28,OR(障害学生情報入力シート!D330="入学者(新1年生)",障害学生情報入力シート!D330="在籍者")),1,0)</f>
        <v>0</v>
      </c>
      <c r="C330" s="6">
        <f t="shared" si="29"/>
        <v>0</v>
      </c>
      <c r="D330" s="6" t="str">
        <f t="shared" si="30"/>
        <v/>
      </c>
      <c r="E330" s="6">
        <f>IF(AND(障害学生情報入力シート!$G330=$E$27,ISBLANK(障害学生情報入力シート!$H330),OR(障害学生情報入力シート!D330="入学者(新1年生)",障害学生情報入力シート!D330="在籍者")),1,0)</f>
        <v>0</v>
      </c>
      <c r="F330" s="6">
        <f t="shared" si="31"/>
        <v>0</v>
      </c>
      <c r="G330" s="6" t="str">
        <f t="shared" si="32"/>
        <v/>
      </c>
      <c r="H330" s="7">
        <f>IF(障害学生情報入力シート!BD330="",0,IF(AND(障害学生情報入力シート!BC330=1,Q330=1,障害学生情報入力シート!D330&lt;&gt;"",障害学生情報入力シート!D330&lt;&gt;"在籍者"),1,0))</f>
        <v>0</v>
      </c>
      <c r="I330" s="7">
        <f t="shared" si="33"/>
        <v>0</v>
      </c>
      <c r="J330" s="7" t="str">
        <f t="shared" si="34"/>
        <v/>
      </c>
      <c r="K330" s="8">
        <f>IF(VALUE(障害学生情報入力シート!J330)=1,1,0)</f>
        <v>0</v>
      </c>
      <c r="L330" s="8">
        <f>IF(VALUE(障害学生情報入力シート!K330)=1,1,0)</f>
        <v>0</v>
      </c>
      <c r="M330" s="8">
        <f>SUM(障害学生情報入力シート!N330:Q330)+COUNTA(障害学生情報入力シート!R330)</f>
        <v>0</v>
      </c>
      <c r="N330" s="8">
        <f>SUM(障害学生情報入力シート!S330:V330)+COUNTA(障害学生情報入力シート!W330)</f>
        <v>0</v>
      </c>
      <c r="O330" s="8">
        <f>IF(SUM(障害学生情報入力シート!$X330:$BC330)&gt;0,1,0)</f>
        <v>0</v>
      </c>
      <c r="P330" s="8">
        <f>IF(障害学生情報入力シート!D330="入学者(新1年生)",1,0)</f>
        <v>0</v>
      </c>
      <c r="Q330" s="8">
        <f>IF(ISBLANK(障害学生情報入力シート!$G330),0,
IF(AND(障害学生情報入力シート!$G330="視覚障害",OR(障害学生情報入力シート!$H330="盲",障害学生情報入力シート!$H330="弱視",障害学生情報入力シート!$H330="その他の視覚障害")),1,0)+
IF(AND(障害学生情報入力シート!$G330="聴覚障害",OR(障害学生情報入力シート!$H330="聾",障害学生情報入力シート!$H330="難聴",障害学生情報入力シート!$H330="その他の聴覚障害")),1,0)+
IF(AND(障害学生情報入力シート!$G330="肢体不自由",OR(障害学生情報入力シート!$H330="上肢不自由",障害学生情報入力シート!$H330="下肢不自由",障害学生情報入力シート!$H330="上下肢不自由",障害学生情報入力シート!$H330="その他の肢体不自由")),1,0)+
IF(AND(障害学生情報入力シート!$G330="病弱",ISBLANK(障害学生情報入力シート!$H330)),1,0)+
IF(AND(障害学生情報入力シート!$G330="発達障害",OR(障害学生情報入力シート!$H330="自閉スペクトラム症",障害学生情報入力シート!$H330="注意欠如・多動症",障害学生情報入力シート!$H330="限局性学習症",障害学生情報入力シート!$H330="発達障害の重複",障害学生情報入力シート!$H330="その他の発達障害")),1,0)+
IF(AND(障害学生情報入力シート!$G330="精神障害",OR(障害学生情報入力シート!$H330="統合失調症等",障害学生情報入力シート!$H330="気分障害",障害学生情報入力シート!$H330="神経症性障害等",障害学生情報入力シート!$H330="摂食障害・睡眠障害等",障害学生情報入力シート!$H330="精神障害の重複",障害学生情報入力シート!$H330="その他の精神障害")),1,0)+
IF(AND(障害学生情報入力シート!$G330="知的障害",ISBLANK(障害学生情報入力シート!$H330)),1,0)+
IF(AND(障害学生情報入力シート!$G330="重複障害",OR(障害学生情報入力シート!$H330="身体障害の重複",障害学生情報入力シート!$H330="発達障害と精神障害の重複")),1,0)+
IF(AND(障害学生情報入力シート!$G330="その他の障害",ISBLANK(障害学生情報入力シート!$H330)),1,0)
)</f>
        <v>0</v>
      </c>
    </row>
    <row r="331" spans="1:17" x14ac:dyDescent="0.4">
      <c r="A331" s="204">
        <v>303</v>
      </c>
      <c r="B331" s="6">
        <f>IF(AND(障害学生情報入力シート!$G331=$B$27,障害学生情報入力シート!$H331=$B$28,OR(障害学生情報入力シート!D331="入学者(新1年生)",障害学生情報入力シート!D331="在籍者")),1,0)</f>
        <v>0</v>
      </c>
      <c r="C331" s="6">
        <f t="shared" si="29"/>
        <v>0</v>
      </c>
      <c r="D331" s="6" t="str">
        <f t="shared" si="30"/>
        <v/>
      </c>
      <c r="E331" s="6">
        <f>IF(AND(障害学生情報入力シート!$G331=$E$27,ISBLANK(障害学生情報入力シート!$H331),OR(障害学生情報入力シート!D331="入学者(新1年生)",障害学生情報入力シート!D331="在籍者")),1,0)</f>
        <v>0</v>
      </c>
      <c r="F331" s="6">
        <f t="shared" si="31"/>
        <v>0</v>
      </c>
      <c r="G331" s="6" t="str">
        <f t="shared" si="32"/>
        <v/>
      </c>
      <c r="H331" s="7">
        <f>IF(障害学生情報入力シート!BD331="",0,IF(AND(障害学生情報入力シート!BC331=1,Q331=1,障害学生情報入力シート!D331&lt;&gt;"",障害学生情報入力シート!D331&lt;&gt;"在籍者"),1,0))</f>
        <v>0</v>
      </c>
      <c r="I331" s="7">
        <f t="shared" si="33"/>
        <v>0</v>
      </c>
      <c r="J331" s="7" t="str">
        <f t="shared" si="34"/>
        <v/>
      </c>
      <c r="K331" s="8">
        <f>IF(VALUE(障害学生情報入力シート!J331)=1,1,0)</f>
        <v>0</v>
      </c>
      <c r="L331" s="8">
        <f>IF(VALUE(障害学生情報入力シート!K331)=1,1,0)</f>
        <v>0</v>
      </c>
      <c r="M331" s="8">
        <f>SUM(障害学生情報入力シート!N331:Q331)+COUNTA(障害学生情報入力シート!R331)</f>
        <v>0</v>
      </c>
      <c r="N331" s="8">
        <f>SUM(障害学生情報入力シート!S331:V331)+COUNTA(障害学生情報入力シート!W331)</f>
        <v>0</v>
      </c>
      <c r="O331" s="8">
        <f>IF(SUM(障害学生情報入力シート!$X331:$BC331)&gt;0,1,0)</f>
        <v>0</v>
      </c>
      <c r="P331" s="8">
        <f>IF(障害学生情報入力シート!D331="入学者(新1年生)",1,0)</f>
        <v>0</v>
      </c>
      <c r="Q331" s="8">
        <f>IF(ISBLANK(障害学生情報入力シート!$G331),0,
IF(AND(障害学生情報入力シート!$G331="視覚障害",OR(障害学生情報入力シート!$H331="盲",障害学生情報入力シート!$H331="弱視",障害学生情報入力シート!$H331="その他の視覚障害")),1,0)+
IF(AND(障害学生情報入力シート!$G331="聴覚障害",OR(障害学生情報入力シート!$H331="聾",障害学生情報入力シート!$H331="難聴",障害学生情報入力シート!$H331="その他の聴覚障害")),1,0)+
IF(AND(障害学生情報入力シート!$G331="肢体不自由",OR(障害学生情報入力シート!$H331="上肢不自由",障害学生情報入力シート!$H331="下肢不自由",障害学生情報入力シート!$H331="上下肢不自由",障害学生情報入力シート!$H331="その他の肢体不自由")),1,0)+
IF(AND(障害学生情報入力シート!$G331="病弱",ISBLANK(障害学生情報入力シート!$H331)),1,0)+
IF(AND(障害学生情報入力シート!$G331="発達障害",OR(障害学生情報入力シート!$H331="自閉スペクトラム症",障害学生情報入力シート!$H331="注意欠如・多動症",障害学生情報入力シート!$H331="限局性学習症",障害学生情報入力シート!$H331="発達障害の重複",障害学生情報入力シート!$H331="その他の発達障害")),1,0)+
IF(AND(障害学生情報入力シート!$G331="精神障害",OR(障害学生情報入力シート!$H331="統合失調症等",障害学生情報入力シート!$H331="気分障害",障害学生情報入力シート!$H331="神経症性障害等",障害学生情報入力シート!$H331="摂食障害・睡眠障害等",障害学生情報入力シート!$H331="精神障害の重複",障害学生情報入力シート!$H331="その他の精神障害")),1,0)+
IF(AND(障害学生情報入力シート!$G331="知的障害",ISBLANK(障害学生情報入力シート!$H331)),1,0)+
IF(AND(障害学生情報入力シート!$G331="重複障害",OR(障害学生情報入力シート!$H331="身体障害の重複",障害学生情報入力シート!$H331="発達障害と精神障害の重複")),1,0)+
IF(AND(障害学生情報入力シート!$G331="その他の障害",ISBLANK(障害学生情報入力シート!$H331)),1,0)
)</f>
        <v>0</v>
      </c>
    </row>
    <row r="332" spans="1:17" x14ac:dyDescent="0.4">
      <c r="A332" s="204">
        <v>304</v>
      </c>
      <c r="B332" s="6">
        <f>IF(AND(障害学生情報入力シート!$G332=$B$27,障害学生情報入力シート!$H332=$B$28,OR(障害学生情報入力シート!D332="入学者(新1年生)",障害学生情報入力シート!D332="在籍者")),1,0)</f>
        <v>0</v>
      </c>
      <c r="C332" s="6">
        <f t="shared" si="29"/>
        <v>0</v>
      </c>
      <c r="D332" s="6" t="str">
        <f t="shared" si="30"/>
        <v/>
      </c>
      <c r="E332" s="6">
        <f>IF(AND(障害学生情報入力シート!$G332=$E$27,ISBLANK(障害学生情報入力シート!$H332),OR(障害学生情報入力シート!D332="入学者(新1年生)",障害学生情報入力シート!D332="在籍者")),1,0)</f>
        <v>0</v>
      </c>
      <c r="F332" s="6">
        <f t="shared" si="31"/>
        <v>0</v>
      </c>
      <c r="G332" s="6" t="str">
        <f t="shared" si="32"/>
        <v/>
      </c>
      <c r="H332" s="7">
        <f>IF(障害学生情報入力シート!BD332="",0,IF(AND(障害学生情報入力シート!BC332=1,Q332=1,障害学生情報入力シート!D332&lt;&gt;"",障害学生情報入力シート!D332&lt;&gt;"在籍者"),1,0))</f>
        <v>0</v>
      </c>
      <c r="I332" s="7">
        <f t="shared" si="33"/>
        <v>0</v>
      </c>
      <c r="J332" s="7" t="str">
        <f t="shared" si="34"/>
        <v/>
      </c>
      <c r="K332" s="8">
        <f>IF(VALUE(障害学生情報入力シート!J332)=1,1,0)</f>
        <v>0</v>
      </c>
      <c r="L332" s="8">
        <f>IF(VALUE(障害学生情報入力シート!K332)=1,1,0)</f>
        <v>0</v>
      </c>
      <c r="M332" s="8">
        <f>SUM(障害学生情報入力シート!N332:Q332)+COUNTA(障害学生情報入力シート!R332)</f>
        <v>0</v>
      </c>
      <c r="N332" s="8">
        <f>SUM(障害学生情報入力シート!S332:V332)+COUNTA(障害学生情報入力シート!W332)</f>
        <v>0</v>
      </c>
      <c r="O332" s="8">
        <f>IF(SUM(障害学生情報入力シート!$X332:$BC332)&gt;0,1,0)</f>
        <v>0</v>
      </c>
      <c r="P332" s="8">
        <f>IF(障害学生情報入力シート!D332="入学者(新1年生)",1,0)</f>
        <v>0</v>
      </c>
      <c r="Q332" s="8">
        <f>IF(ISBLANK(障害学生情報入力シート!$G332),0,
IF(AND(障害学生情報入力シート!$G332="視覚障害",OR(障害学生情報入力シート!$H332="盲",障害学生情報入力シート!$H332="弱視",障害学生情報入力シート!$H332="その他の視覚障害")),1,0)+
IF(AND(障害学生情報入力シート!$G332="聴覚障害",OR(障害学生情報入力シート!$H332="聾",障害学生情報入力シート!$H332="難聴",障害学生情報入力シート!$H332="その他の聴覚障害")),1,0)+
IF(AND(障害学生情報入力シート!$G332="肢体不自由",OR(障害学生情報入力シート!$H332="上肢不自由",障害学生情報入力シート!$H332="下肢不自由",障害学生情報入力シート!$H332="上下肢不自由",障害学生情報入力シート!$H332="その他の肢体不自由")),1,0)+
IF(AND(障害学生情報入力シート!$G332="病弱",ISBLANK(障害学生情報入力シート!$H332)),1,0)+
IF(AND(障害学生情報入力シート!$G332="発達障害",OR(障害学生情報入力シート!$H332="自閉スペクトラム症",障害学生情報入力シート!$H332="注意欠如・多動症",障害学生情報入力シート!$H332="限局性学習症",障害学生情報入力シート!$H332="発達障害の重複",障害学生情報入力シート!$H332="その他の発達障害")),1,0)+
IF(AND(障害学生情報入力シート!$G332="精神障害",OR(障害学生情報入力シート!$H332="統合失調症等",障害学生情報入力シート!$H332="気分障害",障害学生情報入力シート!$H332="神経症性障害等",障害学生情報入力シート!$H332="摂食障害・睡眠障害等",障害学生情報入力シート!$H332="精神障害の重複",障害学生情報入力シート!$H332="その他の精神障害")),1,0)+
IF(AND(障害学生情報入力シート!$G332="知的障害",ISBLANK(障害学生情報入力シート!$H332)),1,0)+
IF(AND(障害学生情報入力シート!$G332="重複障害",OR(障害学生情報入力シート!$H332="身体障害の重複",障害学生情報入力シート!$H332="発達障害と精神障害の重複")),1,0)+
IF(AND(障害学生情報入力シート!$G332="その他の障害",ISBLANK(障害学生情報入力シート!$H332)),1,0)
)</f>
        <v>0</v>
      </c>
    </row>
    <row r="333" spans="1:17" x14ac:dyDescent="0.4">
      <c r="A333" s="204">
        <v>305</v>
      </c>
      <c r="B333" s="6">
        <f>IF(AND(障害学生情報入力シート!$G333=$B$27,障害学生情報入力シート!$H333=$B$28,OR(障害学生情報入力シート!D333="入学者(新1年生)",障害学生情報入力シート!D333="在籍者")),1,0)</f>
        <v>0</v>
      </c>
      <c r="C333" s="6">
        <f t="shared" si="29"/>
        <v>0</v>
      </c>
      <c r="D333" s="6" t="str">
        <f t="shared" si="30"/>
        <v/>
      </c>
      <c r="E333" s="6">
        <f>IF(AND(障害学生情報入力シート!$G333=$E$27,ISBLANK(障害学生情報入力シート!$H333),OR(障害学生情報入力シート!D333="入学者(新1年生)",障害学生情報入力シート!D333="在籍者")),1,0)</f>
        <v>0</v>
      </c>
      <c r="F333" s="6">
        <f t="shared" si="31"/>
        <v>0</v>
      </c>
      <c r="G333" s="6" t="str">
        <f t="shared" si="32"/>
        <v/>
      </c>
      <c r="H333" s="7">
        <f>IF(障害学生情報入力シート!BD333="",0,IF(AND(障害学生情報入力シート!BC333=1,Q333=1,障害学生情報入力シート!D333&lt;&gt;"",障害学生情報入力シート!D333&lt;&gt;"在籍者"),1,0))</f>
        <v>0</v>
      </c>
      <c r="I333" s="7">
        <f t="shared" si="33"/>
        <v>0</v>
      </c>
      <c r="J333" s="7" t="str">
        <f t="shared" si="34"/>
        <v/>
      </c>
      <c r="K333" s="8">
        <f>IF(VALUE(障害学生情報入力シート!J333)=1,1,0)</f>
        <v>0</v>
      </c>
      <c r="L333" s="8">
        <f>IF(VALUE(障害学生情報入力シート!K333)=1,1,0)</f>
        <v>0</v>
      </c>
      <c r="M333" s="8">
        <f>SUM(障害学生情報入力シート!N333:Q333)+COUNTA(障害学生情報入力シート!R333)</f>
        <v>0</v>
      </c>
      <c r="N333" s="8">
        <f>SUM(障害学生情報入力シート!S333:V333)+COUNTA(障害学生情報入力シート!W333)</f>
        <v>0</v>
      </c>
      <c r="O333" s="8">
        <f>IF(SUM(障害学生情報入力シート!$X333:$BC333)&gt;0,1,0)</f>
        <v>0</v>
      </c>
      <c r="P333" s="8">
        <f>IF(障害学生情報入力シート!D333="入学者(新1年生)",1,0)</f>
        <v>0</v>
      </c>
      <c r="Q333" s="8">
        <f>IF(ISBLANK(障害学生情報入力シート!$G333),0,
IF(AND(障害学生情報入力シート!$G333="視覚障害",OR(障害学生情報入力シート!$H333="盲",障害学生情報入力シート!$H333="弱視",障害学生情報入力シート!$H333="その他の視覚障害")),1,0)+
IF(AND(障害学生情報入力シート!$G333="聴覚障害",OR(障害学生情報入力シート!$H333="聾",障害学生情報入力シート!$H333="難聴",障害学生情報入力シート!$H333="その他の聴覚障害")),1,0)+
IF(AND(障害学生情報入力シート!$G333="肢体不自由",OR(障害学生情報入力シート!$H333="上肢不自由",障害学生情報入力シート!$H333="下肢不自由",障害学生情報入力シート!$H333="上下肢不自由",障害学生情報入力シート!$H333="その他の肢体不自由")),1,0)+
IF(AND(障害学生情報入力シート!$G333="病弱",ISBLANK(障害学生情報入力シート!$H333)),1,0)+
IF(AND(障害学生情報入力シート!$G333="発達障害",OR(障害学生情報入力シート!$H333="自閉スペクトラム症",障害学生情報入力シート!$H333="注意欠如・多動症",障害学生情報入力シート!$H333="限局性学習症",障害学生情報入力シート!$H333="発達障害の重複",障害学生情報入力シート!$H333="その他の発達障害")),1,0)+
IF(AND(障害学生情報入力シート!$G333="精神障害",OR(障害学生情報入力シート!$H333="統合失調症等",障害学生情報入力シート!$H333="気分障害",障害学生情報入力シート!$H333="神経症性障害等",障害学生情報入力シート!$H333="摂食障害・睡眠障害等",障害学生情報入力シート!$H333="精神障害の重複",障害学生情報入力シート!$H333="その他の精神障害")),1,0)+
IF(AND(障害学生情報入力シート!$G333="知的障害",ISBLANK(障害学生情報入力シート!$H333)),1,0)+
IF(AND(障害学生情報入力シート!$G333="重複障害",OR(障害学生情報入力シート!$H333="身体障害の重複",障害学生情報入力シート!$H333="発達障害と精神障害の重複")),1,0)+
IF(AND(障害学生情報入力シート!$G333="その他の障害",ISBLANK(障害学生情報入力シート!$H333)),1,0)
)</f>
        <v>0</v>
      </c>
    </row>
    <row r="334" spans="1:17" x14ac:dyDescent="0.4">
      <c r="A334" s="204">
        <v>306</v>
      </c>
      <c r="B334" s="6">
        <f>IF(AND(障害学生情報入力シート!$G334=$B$27,障害学生情報入力シート!$H334=$B$28,OR(障害学生情報入力シート!D334="入学者(新1年生)",障害学生情報入力シート!D334="在籍者")),1,0)</f>
        <v>0</v>
      </c>
      <c r="C334" s="6">
        <f t="shared" si="29"/>
        <v>0</v>
      </c>
      <c r="D334" s="6" t="str">
        <f t="shared" si="30"/>
        <v/>
      </c>
      <c r="E334" s="6">
        <f>IF(AND(障害学生情報入力シート!$G334=$E$27,ISBLANK(障害学生情報入力シート!$H334),OR(障害学生情報入力シート!D334="入学者(新1年生)",障害学生情報入力シート!D334="在籍者")),1,0)</f>
        <v>0</v>
      </c>
      <c r="F334" s="6">
        <f t="shared" si="31"/>
        <v>0</v>
      </c>
      <c r="G334" s="6" t="str">
        <f t="shared" si="32"/>
        <v/>
      </c>
      <c r="H334" s="7">
        <f>IF(障害学生情報入力シート!BD334="",0,IF(AND(障害学生情報入力シート!BC334=1,Q334=1,障害学生情報入力シート!D334&lt;&gt;"",障害学生情報入力シート!D334&lt;&gt;"在籍者"),1,0))</f>
        <v>0</v>
      </c>
      <c r="I334" s="7">
        <f t="shared" si="33"/>
        <v>0</v>
      </c>
      <c r="J334" s="7" t="str">
        <f t="shared" si="34"/>
        <v/>
      </c>
      <c r="K334" s="8">
        <f>IF(VALUE(障害学生情報入力シート!J334)=1,1,0)</f>
        <v>0</v>
      </c>
      <c r="L334" s="8">
        <f>IF(VALUE(障害学生情報入力シート!K334)=1,1,0)</f>
        <v>0</v>
      </c>
      <c r="M334" s="8">
        <f>SUM(障害学生情報入力シート!N334:Q334)+COUNTA(障害学生情報入力シート!R334)</f>
        <v>0</v>
      </c>
      <c r="N334" s="8">
        <f>SUM(障害学生情報入力シート!S334:V334)+COUNTA(障害学生情報入力シート!W334)</f>
        <v>0</v>
      </c>
      <c r="O334" s="8">
        <f>IF(SUM(障害学生情報入力シート!$X334:$BC334)&gt;0,1,0)</f>
        <v>0</v>
      </c>
      <c r="P334" s="8">
        <f>IF(障害学生情報入力シート!D334="入学者(新1年生)",1,0)</f>
        <v>0</v>
      </c>
      <c r="Q334" s="8">
        <f>IF(ISBLANK(障害学生情報入力シート!$G334),0,
IF(AND(障害学生情報入力シート!$G334="視覚障害",OR(障害学生情報入力シート!$H334="盲",障害学生情報入力シート!$H334="弱視",障害学生情報入力シート!$H334="その他の視覚障害")),1,0)+
IF(AND(障害学生情報入力シート!$G334="聴覚障害",OR(障害学生情報入力シート!$H334="聾",障害学生情報入力シート!$H334="難聴",障害学生情報入力シート!$H334="その他の聴覚障害")),1,0)+
IF(AND(障害学生情報入力シート!$G334="肢体不自由",OR(障害学生情報入力シート!$H334="上肢不自由",障害学生情報入力シート!$H334="下肢不自由",障害学生情報入力シート!$H334="上下肢不自由",障害学生情報入力シート!$H334="その他の肢体不自由")),1,0)+
IF(AND(障害学生情報入力シート!$G334="病弱",ISBLANK(障害学生情報入力シート!$H334)),1,0)+
IF(AND(障害学生情報入力シート!$G334="発達障害",OR(障害学生情報入力シート!$H334="自閉スペクトラム症",障害学生情報入力シート!$H334="注意欠如・多動症",障害学生情報入力シート!$H334="限局性学習症",障害学生情報入力シート!$H334="発達障害の重複",障害学生情報入力シート!$H334="その他の発達障害")),1,0)+
IF(AND(障害学生情報入力シート!$G334="精神障害",OR(障害学生情報入力シート!$H334="統合失調症等",障害学生情報入力シート!$H334="気分障害",障害学生情報入力シート!$H334="神経症性障害等",障害学生情報入力シート!$H334="摂食障害・睡眠障害等",障害学生情報入力シート!$H334="精神障害の重複",障害学生情報入力シート!$H334="その他の精神障害")),1,0)+
IF(AND(障害学生情報入力シート!$G334="知的障害",ISBLANK(障害学生情報入力シート!$H334)),1,0)+
IF(AND(障害学生情報入力シート!$G334="重複障害",OR(障害学生情報入力シート!$H334="身体障害の重複",障害学生情報入力シート!$H334="発達障害と精神障害の重複")),1,0)+
IF(AND(障害学生情報入力シート!$G334="その他の障害",ISBLANK(障害学生情報入力シート!$H334)),1,0)
)</f>
        <v>0</v>
      </c>
    </row>
    <row r="335" spans="1:17" x14ac:dyDescent="0.4">
      <c r="A335" s="204">
        <v>307</v>
      </c>
      <c r="B335" s="6">
        <f>IF(AND(障害学生情報入力シート!$G335=$B$27,障害学生情報入力シート!$H335=$B$28,OR(障害学生情報入力シート!D335="入学者(新1年生)",障害学生情報入力シート!D335="在籍者")),1,0)</f>
        <v>0</v>
      </c>
      <c r="C335" s="6">
        <f t="shared" si="29"/>
        <v>0</v>
      </c>
      <c r="D335" s="6" t="str">
        <f t="shared" si="30"/>
        <v/>
      </c>
      <c r="E335" s="6">
        <f>IF(AND(障害学生情報入力シート!$G335=$E$27,ISBLANK(障害学生情報入力シート!$H335),OR(障害学生情報入力シート!D335="入学者(新1年生)",障害学生情報入力シート!D335="在籍者")),1,0)</f>
        <v>0</v>
      </c>
      <c r="F335" s="6">
        <f t="shared" si="31"/>
        <v>0</v>
      </c>
      <c r="G335" s="6" t="str">
        <f t="shared" si="32"/>
        <v/>
      </c>
      <c r="H335" s="7">
        <f>IF(障害学生情報入力シート!BD335="",0,IF(AND(障害学生情報入力シート!BC335=1,Q335=1,障害学生情報入力シート!D335&lt;&gt;"",障害学生情報入力シート!D335&lt;&gt;"在籍者"),1,0))</f>
        <v>0</v>
      </c>
      <c r="I335" s="7">
        <f t="shared" si="33"/>
        <v>0</v>
      </c>
      <c r="J335" s="7" t="str">
        <f t="shared" si="34"/>
        <v/>
      </c>
      <c r="K335" s="8">
        <f>IF(VALUE(障害学生情報入力シート!J335)=1,1,0)</f>
        <v>0</v>
      </c>
      <c r="L335" s="8">
        <f>IF(VALUE(障害学生情報入力シート!K335)=1,1,0)</f>
        <v>0</v>
      </c>
      <c r="M335" s="8">
        <f>SUM(障害学生情報入力シート!N335:Q335)+COUNTA(障害学生情報入力シート!R335)</f>
        <v>0</v>
      </c>
      <c r="N335" s="8">
        <f>SUM(障害学生情報入力シート!S335:V335)+COUNTA(障害学生情報入力シート!W335)</f>
        <v>0</v>
      </c>
      <c r="O335" s="8">
        <f>IF(SUM(障害学生情報入力シート!$X335:$BC335)&gt;0,1,0)</f>
        <v>0</v>
      </c>
      <c r="P335" s="8">
        <f>IF(障害学生情報入力シート!D335="入学者(新1年生)",1,0)</f>
        <v>0</v>
      </c>
      <c r="Q335" s="8">
        <f>IF(ISBLANK(障害学生情報入力シート!$G335),0,
IF(AND(障害学生情報入力シート!$G335="視覚障害",OR(障害学生情報入力シート!$H335="盲",障害学生情報入力シート!$H335="弱視",障害学生情報入力シート!$H335="その他の視覚障害")),1,0)+
IF(AND(障害学生情報入力シート!$G335="聴覚障害",OR(障害学生情報入力シート!$H335="聾",障害学生情報入力シート!$H335="難聴",障害学生情報入力シート!$H335="その他の聴覚障害")),1,0)+
IF(AND(障害学生情報入力シート!$G335="肢体不自由",OR(障害学生情報入力シート!$H335="上肢不自由",障害学生情報入力シート!$H335="下肢不自由",障害学生情報入力シート!$H335="上下肢不自由",障害学生情報入力シート!$H335="その他の肢体不自由")),1,0)+
IF(AND(障害学生情報入力シート!$G335="病弱",ISBLANK(障害学生情報入力シート!$H335)),1,0)+
IF(AND(障害学生情報入力シート!$G335="発達障害",OR(障害学生情報入力シート!$H335="自閉スペクトラム症",障害学生情報入力シート!$H335="注意欠如・多動症",障害学生情報入力シート!$H335="限局性学習症",障害学生情報入力シート!$H335="発達障害の重複",障害学生情報入力シート!$H335="その他の発達障害")),1,0)+
IF(AND(障害学生情報入力シート!$G335="精神障害",OR(障害学生情報入力シート!$H335="統合失調症等",障害学生情報入力シート!$H335="気分障害",障害学生情報入力シート!$H335="神経症性障害等",障害学生情報入力シート!$H335="摂食障害・睡眠障害等",障害学生情報入力シート!$H335="精神障害の重複",障害学生情報入力シート!$H335="その他の精神障害")),1,0)+
IF(AND(障害学生情報入力シート!$G335="知的障害",ISBLANK(障害学生情報入力シート!$H335)),1,0)+
IF(AND(障害学生情報入力シート!$G335="重複障害",OR(障害学生情報入力シート!$H335="身体障害の重複",障害学生情報入力シート!$H335="発達障害と精神障害の重複")),1,0)+
IF(AND(障害学生情報入力シート!$G335="その他の障害",ISBLANK(障害学生情報入力シート!$H335)),1,0)
)</f>
        <v>0</v>
      </c>
    </row>
    <row r="336" spans="1:17" x14ac:dyDescent="0.4">
      <c r="A336" s="204">
        <v>308</v>
      </c>
      <c r="B336" s="6">
        <f>IF(AND(障害学生情報入力シート!$G336=$B$27,障害学生情報入力シート!$H336=$B$28,OR(障害学生情報入力シート!D336="入学者(新1年生)",障害学生情報入力シート!D336="在籍者")),1,0)</f>
        <v>0</v>
      </c>
      <c r="C336" s="6">
        <f t="shared" si="29"/>
        <v>0</v>
      </c>
      <c r="D336" s="6" t="str">
        <f t="shared" si="30"/>
        <v/>
      </c>
      <c r="E336" s="6">
        <f>IF(AND(障害学生情報入力シート!$G336=$E$27,ISBLANK(障害学生情報入力シート!$H336),OR(障害学生情報入力シート!D336="入学者(新1年生)",障害学生情報入力シート!D336="在籍者")),1,0)</f>
        <v>0</v>
      </c>
      <c r="F336" s="6">
        <f t="shared" si="31"/>
        <v>0</v>
      </c>
      <c r="G336" s="6" t="str">
        <f t="shared" si="32"/>
        <v/>
      </c>
      <c r="H336" s="7">
        <f>IF(障害学生情報入力シート!BD336="",0,IF(AND(障害学生情報入力シート!BC336=1,Q336=1,障害学生情報入力シート!D336&lt;&gt;"",障害学生情報入力シート!D336&lt;&gt;"在籍者"),1,0))</f>
        <v>0</v>
      </c>
      <c r="I336" s="7">
        <f t="shared" si="33"/>
        <v>0</v>
      </c>
      <c r="J336" s="7" t="str">
        <f t="shared" si="34"/>
        <v/>
      </c>
      <c r="K336" s="8">
        <f>IF(VALUE(障害学生情報入力シート!J336)=1,1,0)</f>
        <v>0</v>
      </c>
      <c r="L336" s="8">
        <f>IF(VALUE(障害学生情報入力シート!K336)=1,1,0)</f>
        <v>0</v>
      </c>
      <c r="M336" s="8">
        <f>SUM(障害学生情報入力シート!N336:Q336)+COUNTA(障害学生情報入力シート!R336)</f>
        <v>0</v>
      </c>
      <c r="N336" s="8">
        <f>SUM(障害学生情報入力シート!S336:V336)+COUNTA(障害学生情報入力シート!W336)</f>
        <v>0</v>
      </c>
      <c r="O336" s="8">
        <f>IF(SUM(障害学生情報入力シート!$X336:$BC336)&gt;0,1,0)</f>
        <v>0</v>
      </c>
      <c r="P336" s="8">
        <f>IF(障害学生情報入力シート!D336="入学者(新1年生)",1,0)</f>
        <v>0</v>
      </c>
      <c r="Q336" s="8">
        <f>IF(ISBLANK(障害学生情報入力シート!$G336),0,
IF(AND(障害学生情報入力シート!$G336="視覚障害",OR(障害学生情報入力シート!$H336="盲",障害学生情報入力シート!$H336="弱視",障害学生情報入力シート!$H336="その他の視覚障害")),1,0)+
IF(AND(障害学生情報入力シート!$G336="聴覚障害",OR(障害学生情報入力シート!$H336="聾",障害学生情報入力シート!$H336="難聴",障害学生情報入力シート!$H336="その他の聴覚障害")),1,0)+
IF(AND(障害学生情報入力シート!$G336="肢体不自由",OR(障害学生情報入力シート!$H336="上肢不自由",障害学生情報入力シート!$H336="下肢不自由",障害学生情報入力シート!$H336="上下肢不自由",障害学生情報入力シート!$H336="その他の肢体不自由")),1,0)+
IF(AND(障害学生情報入力シート!$G336="病弱",ISBLANK(障害学生情報入力シート!$H336)),1,0)+
IF(AND(障害学生情報入力シート!$G336="発達障害",OR(障害学生情報入力シート!$H336="自閉スペクトラム症",障害学生情報入力シート!$H336="注意欠如・多動症",障害学生情報入力シート!$H336="限局性学習症",障害学生情報入力シート!$H336="発達障害の重複",障害学生情報入力シート!$H336="その他の発達障害")),1,0)+
IF(AND(障害学生情報入力シート!$G336="精神障害",OR(障害学生情報入力シート!$H336="統合失調症等",障害学生情報入力シート!$H336="気分障害",障害学生情報入力シート!$H336="神経症性障害等",障害学生情報入力シート!$H336="摂食障害・睡眠障害等",障害学生情報入力シート!$H336="精神障害の重複",障害学生情報入力シート!$H336="その他の精神障害")),1,0)+
IF(AND(障害学生情報入力シート!$G336="知的障害",ISBLANK(障害学生情報入力シート!$H336)),1,0)+
IF(AND(障害学生情報入力シート!$G336="重複障害",OR(障害学生情報入力シート!$H336="身体障害の重複",障害学生情報入力シート!$H336="発達障害と精神障害の重複")),1,0)+
IF(AND(障害学生情報入力シート!$G336="その他の障害",ISBLANK(障害学生情報入力シート!$H336)),1,0)
)</f>
        <v>0</v>
      </c>
    </row>
    <row r="337" spans="1:17" x14ac:dyDescent="0.4">
      <c r="A337" s="204">
        <v>309</v>
      </c>
      <c r="B337" s="6">
        <f>IF(AND(障害学生情報入力シート!$G337=$B$27,障害学生情報入力シート!$H337=$B$28,OR(障害学生情報入力シート!D337="入学者(新1年生)",障害学生情報入力シート!D337="在籍者")),1,0)</f>
        <v>0</v>
      </c>
      <c r="C337" s="6">
        <f t="shared" si="29"/>
        <v>0</v>
      </c>
      <c r="D337" s="6" t="str">
        <f t="shared" si="30"/>
        <v/>
      </c>
      <c r="E337" s="6">
        <f>IF(AND(障害学生情報入力シート!$G337=$E$27,ISBLANK(障害学生情報入力シート!$H337),OR(障害学生情報入力シート!D337="入学者(新1年生)",障害学生情報入力シート!D337="在籍者")),1,0)</f>
        <v>0</v>
      </c>
      <c r="F337" s="6">
        <f t="shared" si="31"/>
        <v>0</v>
      </c>
      <c r="G337" s="6" t="str">
        <f t="shared" si="32"/>
        <v/>
      </c>
      <c r="H337" s="7">
        <f>IF(障害学生情報入力シート!BD337="",0,IF(AND(障害学生情報入力シート!BC337=1,Q337=1,障害学生情報入力シート!D337&lt;&gt;"",障害学生情報入力シート!D337&lt;&gt;"在籍者"),1,0))</f>
        <v>0</v>
      </c>
      <c r="I337" s="7">
        <f t="shared" si="33"/>
        <v>0</v>
      </c>
      <c r="J337" s="7" t="str">
        <f t="shared" si="34"/>
        <v/>
      </c>
      <c r="K337" s="8">
        <f>IF(VALUE(障害学生情報入力シート!J337)=1,1,0)</f>
        <v>0</v>
      </c>
      <c r="L337" s="8">
        <f>IF(VALUE(障害学生情報入力シート!K337)=1,1,0)</f>
        <v>0</v>
      </c>
      <c r="M337" s="8">
        <f>SUM(障害学生情報入力シート!N337:Q337)+COUNTA(障害学生情報入力シート!R337)</f>
        <v>0</v>
      </c>
      <c r="N337" s="8">
        <f>SUM(障害学生情報入力シート!S337:V337)+COUNTA(障害学生情報入力シート!W337)</f>
        <v>0</v>
      </c>
      <c r="O337" s="8">
        <f>IF(SUM(障害学生情報入力シート!$X337:$BC337)&gt;0,1,0)</f>
        <v>0</v>
      </c>
      <c r="P337" s="8">
        <f>IF(障害学生情報入力シート!D337="入学者(新1年生)",1,0)</f>
        <v>0</v>
      </c>
      <c r="Q337" s="8">
        <f>IF(ISBLANK(障害学生情報入力シート!$G337),0,
IF(AND(障害学生情報入力シート!$G337="視覚障害",OR(障害学生情報入力シート!$H337="盲",障害学生情報入力シート!$H337="弱視",障害学生情報入力シート!$H337="その他の視覚障害")),1,0)+
IF(AND(障害学生情報入力シート!$G337="聴覚障害",OR(障害学生情報入力シート!$H337="聾",障害学生情報入力シート!$H337="難聴",障害学生情報入力シート!$H337="その他の聴覚障害")),1,0)+
IF(AND(障害学生情報入力シート!$G337="肢体不自由",OR(障害学生情報入力シート!$H337="上肢不自由",障害学生情報入力シート!$H337="下肢不自由",障害学生情報入力シート!$H337="上下肢不自由",障害学生情報入力シート!$H337="その他の肢体不自由")),1,0)+
IF(AND(障害学生情報入力シート!$G337="病弱",ISBLANK(障害学生情報入力シート!$H337)),1,0)+
IF(AND(障害学生情報入力シート!$G337="発達障害",OR(障害学生情報入力シート!$H337="自閉スペクトラム症",障害学生情報入力シート!$H337="注意欠如・多動症",障害学生情報入力シート!$H337="限局性学習症",障害学生情報入力シート!$H337="発達障害の重複",障害学生情報入力シート!$H337="その他の発達障害")),1,0)+
IF(AND(障害学生情報入力シート!$G337="精神障害",OR(障害学生情報入力シート!$H337="統合失調症等",障害学生情報入力シート!$H337="気分障害",障害学生情報入力シート!$H337="神経症性障害等",障害学生情報入力シート!$H337="摂食障害・睡眠障害等",障害学生情報入力シート!$H337="精神障害の重複",障害学生情報入力シート!$H337="その他の精神障害")),1,0)+
IF(AND(障害学生情報入力シート!$G337="知的障害",ISBLANK(障害学生情報入力シート!$H337)),1,0)+
IF(AND(障害学生情報入力シート!$G337="重複障害",OR(障害学生情報入力シート!$H337="身体障害の重複",障害学生情報入力シート!$H337="発達障害と精神障害の重複")),1,0)+
IF(AND(障害学生情報入力シート!$G337="その他の障害",ISBLANK(障害学生情報入力シート!$H337)),1,0)
)</f>
        <v>0</v>
      </c>
    </row>
    <row r="338" spans="1:17" x14ac:dyDescent="0.4">
      <c r="A338" s="204">
        <v>310</v>
      </c>
      <c r="B338" s="6">
        <f>IF(AND(障害学生情報入力シート!$G338=$B$27,障害学生情報入力シート!$H338=$B$28,OR(障害学生情報入力シート!D338="入学者(新1年生)",障害学生情報入力シート!D338="在籍者")),1,0)</f>
        <v>0</v>
      </c>
      <c r="C338" s="6">
        <f t="shared" si="29"/>
        <v>0</v>
      </c>
      <c r="D338" s="6" t="str">
        <f t="shared" si="30"/>
        <v/>
      </c>
      <c r="E338" s="6">
        <f>IF(AND(障害学生情報入力シート!$G338=$E$27,ISBLANK(障害学生情報入力シート!$H338),OR(障害学生情報入力シート!D338="入学者(新1年生)",障害学生情報入力シート!D338="在籍者")),1,0)</f>
        <v>0</v>
      </c>
      <c r="F338" s="6">
        <f t="shared" si="31"/>
        <v>0</v>
      </c>
      <c r="G338" s="6" t="str">
        <f t="shared" si="32"/>
        <v/>
      </c>
      <c r="H338" s="7">
        <f>IF(障害学生情報入力シート!BD338="",0,IF(AND(障害学生情報入力シート!BC338=1,Q338=1,障害学生情報入力シート!D338&lt;&gt;"",障害学生情報入力シート!D338&lt;&gt;"在籍者"),1,0))</f>
        <v>0</v>
      </c>
      <c r="I338" s="7">
        <f t="shared" si="33"/>
        <v>0</v>
      </c>
      <c r="J338" s="7" t="str">
        <f t="shared" si="34"/>
        <v/>
      </c>
      <c r="K338" s="8">
        <f>IF(VALUE(障害学生情報入力シート!J338)=1,1,0)</f>
        <v>0</v>
      </c>
      <c r="L338" s="8">
        <f>IF(VALUE(障害学生情報入力シート!K338)=1,1,0)</f>
        <v>0</v>
      </c>
      <c r="M338" s="8">
        <f>SUM(障害学生情報入力シート!N338:Q338)+COUNTA(障害学生情報入力シート!R338)</f>
        <v>0</v>
      </c>
      <c r="N338" s="8">
        <f>SUM(障害学生情報入力シート!S338:V338)+COUNTA(障害学生情報入力シート!W338)</f>
        <v>0</v>
      </c>
      <c r="O338" s="8">
        <f>IF(SUM(障害学生情報入力シート!$X338:$BC338)&gt;0,1,0)</f>
        <v>0</v>
      </c>
      <c r="P338" s="8">
        <f>IF(障害学生情報入力シート!D338="入学者(新1年生)",1,0)</f>
        <v>0</v>
      </c>
      <c r="Q338" s="8">
        <f>IF(ISBLANK(障害学生情報入力シート!$G338),0,
IF(AND(障害学生情報入力シート!$G338="視覚障害",OR(障害学生情報入力シート!$H338="盲",障害学生情報入力シート!$H338="弱視",障害学生情報入力シート!$H338="その他の視覚障害")),1,0)+
IF(AND(障害学生情報入力シート!$G338="聴覚障害",OR(障害学生情報入力シート!$H338="聾",障害学生情報入力シート!$H338="難聴",障害学生情報入力シート!$H338="その他の聴覚障害")),1,0)+
IF(AND(障害学生情報入力シート!$G338="肢体不自由",OR(障害学生情報入力シート!$H338="上肢不自由",障害学生情報入力シート!$H338="下肢不自由",障害学生情報入力シート!$H338="上下肢不自由",障害学生情報入力シート!$H338="その他の肢体不自由")),1,0)+
IF(AND(障害学生情報入力シート!$G338="病弱",ISBLANK(障害学生情報入力シート!$H338)),1,0)+
IF(AND(障害学生情報入力シート!$G338="発達障害",OR(障害学生情報入力シート!$H338="自閉スペクトラム症",障害学生情報入力シート!$H338="注意欠如・多動症",障害学生情報入力シート!$H338="限局性学習症",障害学生情報入力シート!$H338="発達障害の重複",障害学生情報入力シート!$H338="その他の発達障害")),1,0)+
IF(AND(障害学生情報入力シート!$G338="精神障害",OR(障害学生情報入力シート!$H338="統合失調症等",障害学生情報入力シート!$H338="気分障害",障害学生情報入力シート!$H338="神経症性障害等",障害学生情報入力シート!$H338="摂食障害・睡眠障害等",障害学生情報入力シート!$H338="精神障害の重複",障害学生情報入力シート!$H338="その他の精神障害")),1,0)+
IF(AND(障害学生情報入力シート!$G338="知的障害",ISBLANK(障害学生情報入力シート!$H338)),1,0)+
IF(AND(障害学生情報入力シート!$G338="重複障害",OR(障害学生情報入力シート!$H338="身体障害の重複",障害学生情報入力シート!$H338="発達障害と精神障害の重複")),1,0)+
IF(AND(障害学生情報入力シート!$G338="その他の障害",ISBLANK(障害学生情報入力シート!$H338)),1,0)
)</f>
        <v>0</v>
      </c>
    </row>
    <row r="339" spans="1:17" x14ac:dyDescent="0.4">
      <c r="A339" s="204">
        <v>311</v>
      </c>
      <c r="B339" s="6">
        <f>IF(AND(障害学生情報入力シート!$G339=$B$27,障害学生情報入力シート!$H339=$B$28,OR(障害学生情報入力シート!D339="入学者(新1年生)",障害学生情報入力シート!D339="在籍者")),1,0)</f>
        <v>0</v>
      </c>
      <c r="C339" s="6">
        <f t="shared" si="29"/>
        <v>0</v>
      </c>
      <c r="D339" s="6" t="str">
        <f t="shared" si="30"/>
        <v/>
      </c>
      <c r="E339" s="6">
        <f>IF(AND(障害学生情報入力シート!$G339=$E$27,ISBLANK(障害学生情報入力シート!$H339),OR(障害学生情報入力シート!D339="入学者(新1年生)",障害学生情報入力シート!D339="在籍者")),1,0)</f>
        <v>0</v>
      </c>
      <c r="F339" s="6">
        <f t="shared" si="31"/>
        <v>0</v>
      </c>
      <c r="G339" s="6" t="str">
        <f t="shared" si="32"/>
        <v/>
      </c>
      <c r="H339" s="7">
        <f>IF(障害学生情報入力シート!BD339="",0,IF(AND(障害学生情報入力シート!BC339=1,Q339=1,障害学生情報入力シート!D339&lt;&gt;"",障害学生情報入力シート!D339&lt;&gt;"在籍者"),1,0))</f>
        <v>0</v>
      </c>
      <c r="I339" s="7">
        <f t="shared" si="33"/>
        <v>0</v>
      </c>
      <c r="J339" s="7" t="str">
        <f t="shared" si="34"/>
        <v/>
      </c>
      <c r="K339" s="8">
        <f>IF(VALUE(障害学生情報入力シート!J339)=1,1,0)</f>
        <v>0</v>
      </c>
      <c r="L339" s="8">
        <f>IF(VALUE(障害学生情報入力シート!K339)=1,1,0)</f>
        <v>0</v>
      </c>
      <c r="M339" s="8">
        <f>SUM(障害学生情報入力シート!N339:Q339)+COUNTA(障害学生情報入力シート!R339)</f>
        <v>0</v>
      </c>
      <c r="N339" s="8">
        <f>SUM(障害学生情報入力シート!S339:V339)+COUNTA(障害学生情報入力シート!W339)</f>
        <v>0</v>
      </c>
      <c r="O339" s="8">
        <f>IF(SUM(障害学生情報入力シート!$X339:$BC339)&gt;0,1,0)</f>
        <v>0</v>
      </c>
      <c r="P339" s="8">
        <f>IF(障害学生情報入力シート!D339="入学者(新1年生)",1,0)</f>
        <v>0</v>
      </c>
      <c r="Q339" s="8">
        <f>IF(ISBLANK(障害学生情報入力シート!$G339),0,
IF(AND(障害学生情報入力シート!$G339="視覚障害",OR(障害学生情報入力シート!$H339="盲",障害学生情報入力シート!$H339="弱視",障害学生情報入力シート!$H339="その他の視覚障害")),1,0)+
IF(AND(障害学生情報入力シート!$G339="聴覚障害",OR(障害学生情報入力シート!$H339="聾",障害学生情報入力シート!$H339="難聴",障害学生情報入力シート!$H339="その他の聴覚障害")),1,0)+
IF(AND(障害学生情報入力シート!$G339="肢体不自由",OR(障害学生情報入力シート!$H339="上肢不自由",障害学生情報入力シート!$H339="下肢不自由",障害学生情報入力シート!$H339="上下肢不自由",障害学生情報入力シート!$H339="その他の肢体不自由")),1,0)+
IF(AND(障害学生情報入力シート!$G339="病弱",ISBLANK(障害学生情報入力シート!$H339)),1,0)+
IF(AND(障害学生情報入力シート!$G339="発達障害",OR(障害学生情報入力シート!$H339="自閉スペクトラム症",障害学生情報入力シート!$H339="注意欠如・多動症",障害学生情報入力シート!$H339="限局性学習症",障害学生情報入力シート!$H339="発達障害の重複",障害学生情報入力シート!$H339="その他の発達障害")),1,0)+
IF(AND(障害学生情報入力シート!$G339="精神障害",OR(障害学生情報入力シート!$H339="統合失調症等",障害学生情報入力シート!$H339="気分障害",障害学生情報入力シート!$H339="神経症性障害等",障害学生情報入力シート!$H339="摂食障害・睡眠障害等",障害学生情報入力シート!$H339="精神障害の重複",障害学生情報入力シート!$H339="その他の精神障害")),1,0)+
IF(AND(障害学生情報入力シート!$G339="知的障害",ISBLANK(障害学生情報入力シート!$H339)),1,0)+
IF(AND(障害学生情報入力シート!$G339="重複障害",OR(障害学生情報入力シート!$H339="身体障害の重複",障害学生情報入力シート!$H339="発達障害と精神障害の重複")),1,0)+
IF(AND(障害学生情報入力シート!$G339="その他の障害",ISBLANK(障害学生情報入力シート!$H339)),1,0)
)</f>
        <v>0</v>
      </c>
    </row>
    <row r="340" spans="1:17" x14ac:dyDescent="0.4">
      <c r="A340" s="204">
        <v>312</v>
      </c>
      <c r="B340" s="6">
        <f>IF(AND(障害学生情報入力シート!$G340=$B$27,障害学生情報入力シート!$H340=$B$28,OR(障害学生情報入力シート!D340="入学者(新1年生)",障害学生情報入力シート!D340="在籍者")),1,0)</f>
        <v>0</v>
      </c>
      <c r="C340" s="6">
        <f t="shared" si="29"/>
        <v>0</v>
      </c>
      <c r="D340" s="6" t="str">
        <f t="shared" si="30"/>
        <v/>
      </c>
      <c r="E340" s="6">
        <f>IF(AND(障害学生情報入力シート!$G340=$E$27,ISBLANK(障害学生情報入力シート!$H340),OR(障害学生情報入力シート!D340="入学者(新1年生)",障害学生情報入力シート!D340="在籍者")),1,0)</f>
        <v>0</v>
      </c>
      <c r="F340" s="6">
        <f t="shared" si="31"/>
        <v>0</v>
      </c>
      <c r="G340" s="6" t="str">
        <f t="shared" si="32"/>
        <v/>
      </c>
      <c r="H340" s="7">
        <f>IF(障害学生情報入力シート!BD340="",0,IF(AND(障害学生情報入力シート!BC340=1,Q340=1,障害学生情報入力シート!D340&lt;&gt;"",障害学生情報入力シート!D340&lt;&gt;"在籍者"),1,0))</f>
        <v>0</v>
      </c>
      <c r="I340" s="7">
        <f t="shared" si="33"/>
        <v>0</v>
      </c>
      <c r="J340" s="7" t="str">
        <f t="shared" si="34"/>
        <v/>
      </c>
      <c r="K340" s="8">
        <f>IF(VALUE(障害学生情報入力シート!J340)=1,1,0)</f>
        <v>0</v>
      </c>
      <c r="L340" s="8">
        <f>IF(VALUE(障害学生情報入力シート!K340)=1,1,0)</f>
        <v>0</v>
      </c>
      <c r="M340" s="8">
        <f>SUM(障害学生情報入力シート!N340:Q340)+COUNTA(障害学生情報入力シート!R340)</f>
        <v>0</v>
      </c>
      <c r="N340" s="8">
        <f>SUM(障害学生情報入力シート!S340:V340)+COUNTA(障害学生情報入力シート!W340)</f>
        <v>0</v>
      </c>
      <c r="O340" s="8">
        <f>IF(SUM(障害学生情報入力シート!$X340:$BC340)&gt;0,1,0)</f>
        <v>0</v>
      </c>
      <c r="P340" s="8">
        <f>IF(障害学生情報入力シート!D340="入学者(新1年生)",1,0)</f>
        <v>0</v>
      </c>
      <c r="Q340" s="8">
        <f>IF(ISBLANK(障害学生情報入力シート!$G340),0,
IF(AND(障害学生情報入力シート!$G340="視覚障害",OR(障害学生情報入力シート!$H340="盲",障害学生情報入力シート!$H340="弱視",障害学生情報入力シート!$H340="その他の視覚障害")),1,0)+
IF(AND(障害学生情報入力シート!$G340="聴覚障害",OR(障害学生情報入力シート!$H340="聾",障害学生情報入力シート!$H340="難聴",障害学生情報入力シート!$H340="その他の聴覚障害")),1,0)+
IF(AND(障害学生情報入力シート!$G340="肢体不自由",OR(障害学生情報入力シート!$H340="上肢不自由",障害学生情報入力シート!$H340="下肢不自由",障害学生情報入力シート!$H340="上下肢不自由",障害学生情報入力シート!$H340="その他の肢体不自由")),1,0)+
IF(AND(障害学生情報入力シート!$G340="病弱",ISBLANK(障害学生情報入力シート!$H340)),1,0)+
IF(AND(障害学生情報入力シート!$G340="発達障害",OR(障害学生情報入力シート!$H340="自閉スペクトラム症",障害学生情報入力シート!$H340="注意欠如・多動症",障害学生情報入力シート!$H340="限局性学習症",障害学生情報入力シート!$H340="発達障害の重複",障害学生情報入力シート!$H340="その他の発達障害")),1,0)+
IF(AND(障害学生情報入力シート!$G340="精神障害",OR(障害学生情報入力シート!$H340="統合失調症等",障害学生情報入力シート!$H340="気分障害",障害学生情報入力シート!$H340="神経症性障害等",障害学生情報入力シート!$H340="摂食障害・睡眠障害等",障害学生情報入力シート!$H340="精神障害の重複",障害学生情報入力シート!$H340="その他の精神障害")),1,0)+
IF(AND(障害学生情報入力シート!$G340="知的障害",ISBLANK(障害学生情報入力シート!$H340)),1,0)+
IF(AND(障害学生情報入力シート!$G340="重複障害",OR(障害学生情報入力シート!$H340="身体障害の重複",障害学生情報入力シート!$H340="発達障害と精神障害の重複")),1,0)+
IF(AND(障害学生情報入力シート!$G340="その他の障害",ISBLANK(障害学生情報入力シート!$H340)),1,0)
)</f>
        <v>0</v>
      </c>
    </row>
    <row r="341" spans="1:17" x14ac:dyDescent="0.4">
      <c r="A341" s="204">
        <v>313</v>
      </c>
      <c r="B341" s="6">
        <f>IF(AND(障害学生情報入力シート!$G341=$B$27,障害学生情報入力シート!$H341=$B$28,OR(障害学生情報入力シート!D341="入学者(新1年生)",障害学生情報入力シート!D341="在籍者")),1,0)</f>
        <v>0</v>
      </c>
      <c r="C341" s="6">
        <f t="shared" si="29"/>
        <v>0</v>
      </c>
      <c r="D341" s="6" t="str">
        <f t="shared" si="30"/>
        <v/>
      </c>
      <c r="E341" s="6">
        <f>IF(AND(障害学生情報入力シート!$G341=$E$27,ISBLANK(障害学生情報入力シート!$H341),OR(障害学生情報入力シート!D341="入学者(新1年生)",障害学生情報入力シート!D341="在籍者")),1,0)</f>
        <v>0</v>
      </c>
      <c r="F341" s="6">
        <f t="shared" si="31"/>
        <v>0</v>
      </c>
      <c r="G341" s="6" t="str">
        <f t="shared" si="32"/>
        <v/>
      </c>
      <c r="H341" s="7">
        <f>IF(障害学生情報入力シート!BD341="",0,IF(AND(障害学生情報入力シート!BC341=1,Q341=1,障害学生情報入力シート!D341&lt;&gt;"",障害学生情報入力シート!D341&lt;&gt;"在籍者"),1,0))</f>
        <v>0</v>
      </c>
      <c r="I341" s="7">
        <f t="shared" si="33"/>
        <v>0</v>
      </c>
      <c r="J341" s="7" t="str">
        <f t="shared" si="34"/>
        <v/>
      </c>
      <c r="K341" s="8">
        <f>IF(VALUE(障害学生情報入力シート!J341)=1,1,0)</f>
        <v>0</v>
      </c>
      <c r="L341" s="8">
        <f>IF(VALUE(障害学生情報入力シート!K341)=1,1,0)</f>
        <v>0</v>
      </c>
      <c r="M341" s="8">
        <f>SUM(障害学生情報入力シート!N341:Q341)+COUNTA(障害学生情報入力シート!R341)</f>
        <v>0</v>
      </c>
      <c r="N341" s="8">
        <f>SUM(障害学生情報入力シート!S341:V341)+COUNTA(障害学生情報入力シート!W341)</f>
        <v>0</v>
      </c>
      <c r="O341" s="8">
        <f>IF(SUM(障害学生情報入力シート!$X341:$BC341)&gt;0,1,0)</f>
        <v>0</v>
      </c>
      <c r="P341" s="8">
        <f>IF(障害学生情報入力シート!D341="入学者(新1年生)",1,0)</f>
        <v>0</v>
      </c>
      <c r="Q341" s="8">
        <f>IF(ISBLANK(障害学生情報入力シート!$G341),0,
IF(AND(障害学生情報入力シート!$G341="視覚障害",OR(障害学生情報入力シート!$H341="盲",障害学生情報入力シート!$H341="弱視",障害学生情報入力シート!$H341="その他の視覚障害")),1,0)+
IF(AND(障害学生情報入力シート!$G341="聴覚障害",OR(障害学生情報入力シート!$H341="聾",障害学生情報入力シート!$H341="難聴",障害学生情報入力シート!$H341="その他の聴覚障害")),1,0)+
IF(AND(障害学生情報入力シート!$G341="肢体不自由",OR(障害学生情報入力シート!$H341="上肢不自由",障害学生情報入力シート!$H341="下肢不自由",障害学生情報入力シート!$H341="上下肢不自由",障害学生情報入力シート!$H341="その他の肢体不自由")),1,0)+
IF(AND(障害学生情報入力シート!$G341="病弱",ISBLANK(障害学生情報入力シート!$H341)),1,0)+
IF(AND(障害学生情報入力シート!$G341="発達障害",OR(障害学生情報入力シート!$H341="自閉スペクトラム症",障害学生情報入力シート!$H341="注意欠如・多動症",障害学生情報入力シート!$H341="限局性学習症",障害学生情報入力シート!$H341="発達障害の重複",障害学生情報入力シート!$H341="その他の発達障害")),1,0)+
IF(AND(障害学生情報入力シート!$G341="精神障害",OR(障害学生情報入力シート!$H341="統合失調症等",障害学生情報入力シート!$H341="気分障害",障害学生情報入力シート!$H341="神経症性障害等",障害学生情報入力シート!$H341="摂食障害・睡眠障害等",障害学生情報入力シート!$H341="精神障害の重複",障害学生情報入力シート!$H341="その他の精神障害")),1,0)+
IF(AND(障害学生情報入力シート!$G341="知的障害",ISBLANK(障害学生情報入力シート!$H341)),1,0)+
IF(AND(障害学生情報入力シート!$G341="重複障害",OR(障害学生情報入力シート!$H341="身体障害の重複",障害学生情報入力シート!$H341="発達障害と精神障害の重複")),1,0)+
IF(AND(障害学生情報入力シート!$G341="その他の障害",ISBLANK(障害学生情報入力シート!$H341)),1,0)
)</f>
        <v>0</v>
      </c>
    </row>
    <row r="342" spans="1:17" x14ac:dyDescent="0.4">
      <c r="A342" s="204">
        <v>314</v>
      </c>
      <c r="B342" s="6">
        <f>IF(AND(障害学生情報入力シート!$G342=$B$27,障害学生情報入力シート!$H342=$B$28,OR(障害学生情報入力シート!D342="入学者(新1年生)",障害学生情報入力シート!D342="在籍者")),1,0)</f>
        <v>0</v>
      </c>
      <c r="C342" s="6">
        <f t="shared" si="29"/>
        <v>0</v>
      </c>
      <c r="D342" s="6" t="str">
        <f t="shared" si="30"/>
        <v/>
      </c>
      <c r="E342" s="6">
        <f>IF(AND(障害学生情報入力シート!$G342=$E$27,ISBLANK(障害学生情報入力シート!$H342),OR(障害学生情報入力シート!D342="入学者(新1年生)",障害学生情報入力シート!D342="在籍者")),1,0)</f>
        <v>0</v>
      </c>
      <c r="F342" s="6">
        <f t="shared" si="31"/>
        <v>0</v>
      </c>
      <c r="G342" s="6" t="str">
        <f t="shared" si="32"/>
        <v/>
      </c>
      <c r="H342" s="7">
        <f>IF(障害学生情報入力シート!BD342="",0,IF(AND(障害学生情報入力シート!BC342=1,Q342=1,障害学生情報入力シート!D342&lt;&gt;"",障害学生情報入力シート!D342&lt;&gt;"在籍者"),1,0))</f>
        <v>0</v>
      </c>
      <c r="I342" s="7">
        <f t="shared" si="33"/>
        <v>0</v>
      </c>
      <c r="J342" s="7" t="str">
        <f t="shared" si="34"/>
        <v/>
      </c>
      <c r="K342" s="8">
        <f>IF(VALUE(障害学生情報入力シート!J342)=1,1,0)</f>
        <v>0</v>
      </c>
      <c r="L342" s="8">
        <f>IF(VALUE(障害学生情報入力シート!K342)=1,1,0)</f>
        <v>0</v>
      </c>
      <c r="M342" s="8">
        <f>SUM(障害学生情報入力シート!N342:Q342)+COUNTA(障害学生情報入力シート!R342)</f>
        <v>0</v>
      </c>
      <c r="N342" s="8">
        <f>SUM(障害学生情報入力シート!S342:V342)+COUNTA(障害学生情報入力シート!W342)</f>
        <v>0</v>
      </c>
      <c r="O342" s="8">
        <f>IF(SUM(障害学生情報入力シート!$X342:$BC342)&gt;0,1,0)</f>
        <v>0</v>
      </c>
      <c r="P342" s="8">
        <f>IF(障害学生情報入力シート!D342="入学者(新1年生)",1,0)</f>
        <v>0</v>
      </c>
      <c r="Q342" s="8">
        <f>IF(ISBLANK(障害学生情報入力シート!$G342),0,
IF(AND(障害学生情報入力シート!$G342="視覚障害",OR(障害学生情報入力シート!$H342="盲",障害学生情報入力シート!$H342="弱視",障害学生情報入力シート!$H342="その他の視覚障害")),1,0)+
IF(AND(障害学生情報入力シート!$G342="聴覚障害",OR(障害学生情報入力シート!$H342="聾",障害学生情報入力シート!$H342="難聴",障害学生情報入力シート!$H342="その他の聴覚障害")),1,0)+
IF(AND(障害学生情報入力シート!$G342="肢体不自由",OR(障害学生情報入力シート!$H342="上肢不自由",障害学生情報入力シート!$H342="下肢不自由",障害学生情報入力シート!$H342="上下肢不自由",障害学生情報入力シート!$H342="その他の肢体不自由")),1,0)+
IF(AND(障害学生情報入力シート!$G342="病弱",ISBLANK(障害学生情報入力シート!$H342)),1,0)+
IF(AND(障害学生情報入力シート!$G342="発達障害",OR(障害学生情報入力シート!$H342="自閉スペクトラム症",障害学生情報入力シート!$H342="注意欠如・多動症",障害学生情報入力シート!$H342="限局性学習症",障害学生情報入力シート!$H342="発達障害の重複",障害学生情報入力シート!$H342="その他の発達障害")),1,0)+
IF(AND(障害学生情報入力シート!$G342="精神障害",OR(障害学生情報入力シート!$H342="統合失調症等",障害学生情報入力シート!$H342="気分障害",障害学生情報入力シート!$H342="神経症性障害等",障害学生情報入力シート!$H342="摂食障害・睡眠障害等",障害学生情報入力シート!$H342="精神障害の重複",障害学生情報入力シート!$H342="その他の精神障害")),1,0)+
IF(AND(障害学生情報入力シート!$G342="知的障害",ISBLANK(障害学生情報入力シート!$H342)),1,0)+
IF(AND(障害学生情報入力シート!$G342="重複障害",OR(障害学生情報入力シート!$H342="身体障害の重複",障害学生情報入力シート!$H342="発達障害と精神障害の重複")),1,0)+
IF(AND(障害学生情報入力シート!$G342="その他の障害",ISBLANK(障害学生情報入力シート!$H342)),1,0)
)</f>
        <v>0</v>
      </c>
    </row>
    <row r="343" spans="1:17" x14ac:dyDescent="0.4">
      <c r="A343" s="204">
        <v>315</v>
      </c>
      <c r="B343" s="6">
        <f>IF(AND(障害学生情報入力シート!$G343=$B$27,障害学生情報入力シート!$H343=$B$28,OR(障害学生情報入力シート!D343="入学者(新1年生)",障害学生情報入力シート!D343="在籍者")),1,0)</f>
        <v>0</v>
      </c>
      <c r="C343" s="6">
        <f t="shared" si="29"/>
        <v>0</v>
      </c>
      <c r="D343" s="6" t="str">
        <f t="shared" si="30"/>
        <v/>
      </c>
      <c r="E343" s="6">
        <f>IF(AND(障害学生情報入力シート!$G343=$E$27,ISBLANK(障害学生情報入力シート!$H343),OR(障害学生情報入力シート!D343="入学者(新1年生)",障害学生情報入力シート!D343="在籍者")),1,0)</f>
        <v>0</v>
      </c>
      <c r="F343" s="6">
        <f t="shared" si="31"/>
        <v>0</v>
      </c>
      <c r="G343" s="6" t="str">
        <f t="shared" si="32"/>
        <v/>
      </c>
      <c r="H343" s="7">
        <f>IF(障害学生情報入力シート!BD343="",0,IF(AND(障害学生情報入力シート!BC343=1,Q343=1,障害学生情報入力シート!D343&lt;&gt;"",障害学生情報入力シート!D343&lt;&gt;"在籍者"),1,0))</f>
        <v>0</v>
      </c>
      <c r="I343" s="7">
        <f t="shared" si="33"/>
        <v>0</v>
      </c>
      <c r="J343" s="7" t="str">
        <f t="shared" si="34"/>
        <v/>
      </c>
      <c r="K343" s="8">
        <f>IF(VALUE(障害学生情報入力シート!J343)=1,1,0)</f>
        <v>0</v>
      </c>
      <c r="L343" s="8">
        <f>IF(VALUE(障害学生情報入力シート!K343)=1,1,0)</f>
        <v>0</v>
      </c>
      <c r="M343" s="8">
        <f>SUM(障害学生情報入力シート!N343:Q343)+COUNTA(障害学生情報入力シート!R343)</f>
        <v>0</v>
      </c>
      <c r="N343" s="8">
        <f>SUM(障害学生情報入力シート!S343:V343)+COUNTA(障害学生情報入力シート!W343)</f>
        <v>0</v>
      </c>
      <c r="O343" s="8">
        <f>IF(SUM(障害学生情報入力シート!$X343:$BC343)&gt;0,1,0)</f>
        <v>0</v>
      </c>
      <c r="P343" s="8">
        <f>IF(障害学生情報入力シート!D343="入学者(新1年生)",1,0)</f>
        <v>0</v>
      </c>
      <c r="Q343" s="8">
        <f>IF(ISBLANK(障害学生情報入力シート!$G343),0,
IF(AND(障害学生情報入力シート!$G343="視覚障害",OR(障害学生情報入力シート!$H343="盲",障害学生情報入力シート!$H343="弱視",障害学生情報入力シート!$H343="その他の視覚障害")),1,0)+
IF(AND(障害学生情報入力シート!$G343="聴覚障害",OR(障害学生情報入力シート!$H343="聾",障害学生情報入力シート!$H343="難聴",障害学生情報入力シート!$H343="その他の聴覚障害")),1,0)+
IF(AND(障害学生情報入力シート!$G343="肢体不自由",OR(障害学生情報入力シート!$H343="上肢不自由",障害学生情報入力シート!$H343="下肢不自由",障害学生情報入力シート!$H343="上下肢不自由",障害学生情報入力シート!$H343="その他の肢体不自由")),1,0)+
IF(AND(障害学生情報入力シート!$G343="病弱",ISBLANK(障害学生情報入力シート!$H343)),1,0)+
IF(AND(障害学生情報入力シート!$G343="発達障害",OR(障害学生情報入力シート!$H343="自閉スペクトラム症",障害学生情報入力シート!$H343="注意欠如・多動症",障害学生情報入力シート!$H343="限局性学習症",障害学生情報入力シート!$H343="発達障害の重複",障害学生情報入力シート!$H343="その他の発達障害")),1,0)+
IF(AND(障害学生情報入力シート!$G343="精神障害",OR(障害学生情報入力シート!$H343="統合失調症等",障害学生情報入力シート!$H343="気分障害",障害学生情報入力シート!$H343="神経症性障害等",障害学生情報入力シート!$H343="摂食障害・睡眠障害等",障害学生情報入力シート!$H343="精神障害の重複",障害学生情報入力シート!$H343="その他の精神障害")),1,0)+
IF(AND(障害学生情報入力シート!$G343="知的障害",ISBLANK(障害学生情報入力シート!$H343)),1,0)+
IF(AND(障害学生情報入力シート!$G343="重複障害",OR(障害学生情報入力シート!$H343="身体障害の重複",障害学生情報入力シート!$H343="発達障害と精神障害の重複")),1,0)+
IF(AND(障害学生情報入力シート!$G343="その他の障害",ISBLANK(障害学生情報入力シート!$H343)),1,0)
)</f>
        <v>0</v>
      </c>
    </row>
    <row r="344" spans="1:17" x14ac:dyDescent="0.4">
      <c r="A344" s="204">
        <v>316</v>
      </c>
      <c r="B344" s="6">
        <f>IF(AND(障害学生情報入力シート!$G344=$B$27,障害学生情報入力シート!$H344=$B$28,OR(障害学生情報入力シート!D344="入学者(新1年生)",障害学生情報入力シート!D344="在籍者")),1,0)</f>
        <v>0</v>
      </c>
      <c r="C344" s="6">
        <f t="shared" si="29"/>
        <v>0</v>
      </c>
      <c r="D344" s="6" t="str">
        <f t="shared" si="30"/>
        <v/>
      </c>
      <c r="E344" s="6">
        <f>IF(AND(障害学生情報入力シート!$G344=$E$27,ISBLANK(障害学生情報入力シート!$H344),OR(障害学生情報入力シート!D344="入学者(新1年生)",障害学生情報入力シート!D344="在籍者")),1,0)</f>
        <v>0</v>
      </c>
      <c r="F344" s="6">
        <f t="shared" si="31"/>
        <v>0</v>
      </c>
      <c r="G344" s="6" t="str">
        <f t="shared" si="32"/>
        <v/>
      </c>
      <c r="H344" s="7">
        <f>IF(障害学生情報入力シート!BD344="",0,IF(AND(障害学生情報入力シート!BC344=1,Q344=1,障害学生情報入力シート!D344&lt;&gt;"",障害学生情報入力シート!D344&lt;&gt;"在籍者"),1,0))</f>
        <v>0</v>
      </c>
      <c r="I344" s="7">
        <f t="shared" si="33"/>
        <v>0</v>
      </c>
      <c r="J344" s="7" t="str">
        <f t="shared" si="34"/>
        <v/>
      </c>
      <c r="K344" s="8">
        <f>IF(VALUE(障害学生情報入力シート!J344)=1,1,0)</f>
        <v>0</v>
      </c>
      <c r="L344" s="8">
        <f>IF(VALUE(障害学生情報入力シート!K344)=1,1,0)</f>
        <v>0</v>
      </c>
      <c r="M344" s="8">
        <f>SUM(障害学生情報入力シート!N344:Q344)+COUNTA(障害学生情報入力シート!R344)</f>
        <v>0</v>
      </c>
      <c r="N344" s="8">
        <f>SUM(障害学生情報入力シート!S344:V344)+COUNTA(障害学生情報入力シート!W344)</f>
        <v>0</v>
      </c>
      <c r="O344" s="8">
        <f>IF(SUM(障害学生情報入力シート!$X344:$BC344)&gt;0,1,0)</f>
        <v>0</v>
      </c>
      <c r="P344" s="8">
        <f>IF(障害学生情報入力シート!D344="入学者(新1年生)",1,0)</f>
        <v>0</v>
      </c>
      <c r="Q344" s="8">
        <f>IF(ISBLANK(障害学生情報入力シート!$G344),0,
IF(AND(障害学生情報入力シート!$G344="視覚障害",OR(障害学生情報入力シート!$H344="盲",障害学生情報入力シート!$H344="弱視",障害学生情報入力シート!$H344="その他の視覚障害")),1,0)+
IF(AND(障害学生情報入力シート!$G344="聴覚障害",OR(障害学生情報入力シート!$H344="聾",障害学生情報入力シート!$H344="難聴",障害学生情報入力シート!$H344="その他の聴覚障害")),1,0)+
IF(AND(障害学生情報入力シート!$G344="肢体不自由",OR(障害学生情報入力シート!$H344="上肢不自由",障害学生情報入力シート!$H344="下肢不自由",障害学生情報入力シート!$H344="上下肢不自由",障害学生情報入力シート!$H344="その他の肢体不自由")),1,0)+
IF(AND(障害学生情報入力シート!$G344="病弱",ISBLANK(障害学生情報入力シート!$H344)),1,0)+
IF(AND(障害学生情報入力シート!$G344="発達障害",OR(障害学生情報入力シート!$H344="自閉スペクトラム症",障害学生情報入力シート!$H344="注意欠如・多動症",障害学生情報入力シート!$H344="限局性学習症",障害学生情報入力シート!$H344="発達障害の重複",障害学生情報入力シート!$H344="その他の発達障害")),1,0)+
IF(AND(障害学生情報入力シート!$G344="精神障害",OR(障害学生情報入力シート!$H344="統合失調症等",障害学生情報入力シート!$H344="気分障害",障害学生情報入力シート!$H344="神経症性障害等",障害学生情報入力シート!$H344="摂食障害・睡眠障害等",障害学生情報入力シート!$H344="精神障害の重複",障害学生情報入力シート!$H344="その他の精神障害")),1,0)+
IF(AND(障害学生情報入力シート!$G344="知的障害",ISBLANK(障害学生情報入力シート!$H344)),1,0)+
IF(AND(障害学生情報入力シート!$G344="重複障害",OR(障害学生情報入力シート!$H344="身体障害の重複",障害学生情報入力シート!$H344="発達障害と精神障害の重複")),1,0)+
IF(AND(障害学生情報入力シート!$G344="その他の障害",ISBLANK(障害学生情報入力シート!$H344)),1,0)
)</f>
        <v>0</v>
      </c>
    </row>
    <row r="345" spans="1:17" x14ac:dyDescent="0.4">
      <c r="A345" s="204">
        <v>317</v>
      </c>
      <c r="B345" s="6">
        <f>IF(AND(障害学生情報入力シート!$G345=$B$27,障害学生情報入力シート!$H345=$B$28,OR(障害学生情報入力シート!D345="入学者(新1年生)",障害学生情報入力シート!D345="在籍者")),1,0)</f>
        <v>0</v>
      </c>
      <c r="C345" s="6">
        <f t="shared" si="29"/>
        <v>0</v>
      </c>
      <c r="D345" s="6" t="str">
        <f t="shared" si="30"/>
        <v/>
      </c>
      <c r="E345" s="6">
        <f>IF(AND(障害学生情報入力シート!$G345=$E$27,ISBLANK(障害学生情報入力シート!$H345),OR(障害学生情報入力シート!D345="入学者(新1年生)",障害学生情報入力シート!D345="在籍者")),1,0)</f>
        <v>0</v>
      </c>
      <c r="F345" s="6">
        <f t="shared" si="31"/>
        <v>0</v>
      </c>
      <c r="G345" s="6" t="str">
        <f t="shared" si="32"/>
        <v/>
      </c>
      <c r="H345" s="7">
        <f>IF(障害学生情報入力シート!BD345="",0,IF(AND(障害学生情報入力シート!BC345=1,Q345=1,障害学生情報入力シート!D345&lt;&gt;"",障害学生情報入力シート!D345&lt;&gt;"在籍者"),1,0))</f>
        <v>0</v>
      </c>
      <c r="I345" s="7">
        <f t="shared" si="33"/>
        <v>0</v>
      </c>
      <c r="J345" s="7" t="str">
        <f t="shared" si="34"/>
        <v/>
      </c>
      <c r="K345" s="8">
        <f>IF(VALUE(障害学生情報入力シート!J345)=1,1,0)</f>
        <v>0</v>
      </c>
      <c r="L345" s="8">
        <f>IF(VALUE(障害学生情報入力シート!K345)=1,1,0)</f>
        <v>0</v>
      </c>
      <c r="M345" s="8">
        <f>SUM(障害学生情報入力シート!N345:Q345)+COUNTA(障害学生情報入力シート!R345)</f>
        <v>0</v>
      </c>
      <c r="N345" s="8">
        <f>SUM(障害学生情報入力シート!S345:V345)+COUNTA(障害学生情報入力シート!W345)</f>
        <v>0</v>
      </c>
      <c r="O345" s="8">
        <f>IF(SUM(障害学生情報入力シート!$X345:$BC345)&gt;0,1,0)</f>
        <v>0</v>
      </c>
      <c r="P345" s="8">
        <f>IF(障害学生情報入力シート!D345="入学者(新1年生)",1,0)</f>
        <v>0</v>
      </c>
      <c r="Q345" s="8">
        <f>IF(ISBLANK(障害学生情報入力シート!$G345),0,
IF(AND(障害学生情報入力シート!$G345="視覚障害",OR(障害学生情報入力シート!$H345="盲",障害学生情報入力シート!$H345="弱視",障害学生情報入力シート!$H345="その他の視覚障害")),1,0)+
IF(AND(障害学生情報入力シート!$G345="聴覚障害",OR(障害学生情報入力シート!$H345="聾",障害学生情報入力シート!$H345="難聴",障害学生情報入力シート!$H345="その他の聴覚障害")),1,0)+
IF(AND(障害学生情報入力シート!$G345="肢体不自由",OR(障害学生情報入力シート!$H345="上肢不自由",障害学生情報入力シート!$H345="下肢不自由",障害学生情報入力シート!$H345="上下肢不自由",障害学生情報入力シート!$H345="その他の肢体不自由")),1,0)+
IF(AND(障害学生情報入力シート!$G345="病弱",ISBLANK(障害学生情報入力シート!$H345)),1,0)+
IF(AND(障害学生情報入力シート!$G345="発達障害",OR(障害学生情報入力シート!$H345="自閉スペクトラム症",障害学生情報入力シート!$H345="注意欠如・多動症",障害学生情報入力シート!$H345="限局性学習症",障害学生情報入力シート!$H345="発達障害の重複",障害学生情報入力シート!$H345="その他の発達障害")),1,0)+
IF(AND(障害学生情報入力シート!$G345="精神障害",OR(障害学生情報入力シート!$H345="統合失調症等",障害学生情報入力シート!$H345="気分障害",障害学生情報入力シート!$H345="神経症性障害等",障害学生情報入力シート!$H345="摂食障害・睡眠障害等",障害学生情報入力シート!$H345="精神障害の重複",障害学生情報入力シート!$H345="その他の精神障害")),1,0)+
IF(AND(障害学生情報入力シート!$G345="知的障害",ISBLANK(障害学生情報入力シート!$H345)),1,0)+
IF(AND(障害学生情報入力シート!$G345="重複障害",OR(障害学生情報入力シート!$H345="身体障害の重複",障害学生情報入力シート!$H345="発達障害と精神障害の重複")),1,0)+
IF(AND(障害学生情報入力シート!$G345="その他の障害",ISBLANK(障害学生情報入力シート!$H345)),1,0)
)</f>
        <v>0</v>
      </c>
    </row>
    <row r="346" spans="1:17" x14ac:dyDescent="0.4">
      <c r="A346" s="204">
        <v>318</v>
      </c>
      <c r="B346" s="6">
        <f>IF(AND(障害学生情報入力シート!$G346=$B$27,障害学生情報入力シート!$H346=$B$28,OR(障害学生情報入力シート!D346="入学者(新1年生)",障害学生情報入力シート!D346="在籍者")),1,0)</f>
        <v>0</v>
      </c>
      <c r="C346" s="6">
        <f t="shared" si="29"/>
        <v>0</v>
      </c>
      <c r="D346" s="6" t="str">
        <f t="shared" si="30"/>
        <v/>
      </c>
      <c r="E346" s="6">
        <f>IF(AND(障害学生情報入力シート!$G346=$E$27,ISBLANK(障害学生情報入力シート!$H346),OR(障害学生情報入力シート!D346="入学者(新1年生)",障害学生情報入力シート!D346="在籍者")),1,0)</f>
        <v>0</v>
      </c>
      <c r="F346" s="6">
        <f t="shared" si="31"/>
        <v>0</v>
      </c>
      <c r="G346" s="6" t="str">
        <f t="shared" si="32"/>
        <v/>
      </c>
      <c r="H346" s="7">
        <f>IF(障害学生情報入力シート!BD346="",0,IF(AND(障害学生情報入力シート!BC346=1,Q346=1,障害学生情報入力シート!D346&lt;&gt;"",障害学生情報入力シート!D346&lt;&gt;"在籍者"),1,0))</f>
        <v>0</v>
      </c>
      <c r="I346" s="7">
        <f t="shared" si="33"/>
        <v>0</v>
      </c>
      <c r="J346" s="7" t="str">
        <f t="shared" si="34"/>
        <v/>
      </c>
      <c r="K346" s="8">
        <f>IF(VALUE(障害学生情報入力シート!J346)=1,1,0)</f>
        <v>0</v>
      </c>
      <c r="L346" s="8">
        <f>IF(VALUE(障害学生情報入力シート!K346)=1,1,0)</f>
        <v>0</v>
      </c>
      <c r="M346" s="8">
        <f>SUM(障害学生情報入力シート!N346:Q346)+COUNTA(障害学生情報入力シート!R346)</f>
        <v>0</v>
      </c>
      <c r="N346" s="8">
        <f>SUM(障害学生情報入力シート!S346:V346)+COUNTA(障害学生情報入力シート!W346)</f>
        <v>0</v>
      </c>
      <c r="O346" s="8">
        <f>IF(SUM(障害学生情報入力シート!$X346:$BC346)&gt;0,1,0)</f>
        <v>0</v>
      </c>
      <c r="P346" s="8">
        <f>IF(障害学生情報入力シート!D346="入学者(新1年生)",1,0)</f>
        <v>0</v>
      </c>
      <c r="Q346" s="8">
        <f>IF(ISBLANK(障害学生情報入力シート!$G346),0,
IF(AND(障害学生情報入力シート!$G346="視覚障害",OR(障害学生情報入力シート!$H346="盲",障害学生情報入力シート!$H346="弱視",障害学生情報入力シート!$H346="その他の視覚障害")),1,0)+
IF(AND(障害学生情報入力シート!$G346="聴覚障害",OR(障害学生情報入力シート!$H346="聾",障害学生情報入力シート!$H346="難聴",障害学生情報入力シート!$H346="その他の聴覚障害")),1,0)+
IF(AND(障害学生情報入力シート!$G346="肢体不自由",OR(障害学生情報入力シート!$H346="上肢不自由",障害学生情報入力シート!$H346="下肢不自由",障害学生情報入力シート!$H346="上下肢不自由",障害学生情報入力シート!$H346="その他の肢体不自由")),1,0)+
IF(AND(障害学生情報入力シート!$G346="病弱",ISBLANK(障害学生情報入力シート!$H346)),1,0)+
IF(AND(障害学生情報入力シート!$G346="発達障害",OR(障害学生情報入力シート!$H346="自閉スペクトラム症",障害学生情報入力シート!$H346="注意欠如・多動症",障害学生情報入力シート!$H346="限局性学習症",障害学生情報入力シート!$H346="発達障害の重複",障害学生情報入力シート!$H346="その他の発達障害")),1,0)+
IF(AND(障害学生情報入力シート!$G346="精神障害",OR(障害学生情報入力シート!$H346="統合失調症等",障害学生情報入力シート!$H346="気分障害",障害学生情報入力シート!$H346="神経症性障害等",障害学生情報入力シート!$H346="摂食障害・睡眠障害等",障害学生情報入力シート!$H346="精神障害の重複",障害学生情報入力シート!$H346="その他の精神障害")),1,0)+
IF(AND(障害学生情報入力シート!$G346="知的障害",ISBLANK(障害学生情報入力シート!$H346)),1,0)+
IF(AND(障害学生情報入力シート!$G346="重複障害",OR(障害学生情報入力シート!$H346="身体障害の重複",障害学生情報入力シート!$H346="発達障害と精神障害の重複")),1,0)+
IF(AND(障害学生情報入力シート!$G346="その他の障害",ISBLANK(障害学生情報入力シート!$H346)),1,0)
)</f>
        <v>0</v>
      </c>
    </row>
    <row r="347" spans="1:17" x14ac:dyDescent="0.4">
      <c r="A347" s="204">
        <v>319</v>
      </c>
      <c r="B347" s="6">
        <f>IF(AND(障害学生情報入力シート!$G347=$B$27,障害学生情報入力シート!$H347=$B$28,OR(障害学生情報入力シート!D347="入学者(新1年生)",障害学生情報入力シート!D347="在籍者")),1,0)</f>
        <v>0</v>
      </c>
      <c r="C347" s="6">
        <f t="shared" si="29"/>
        <v>0</v>
      </c>
      <c r="D347" s="6" t="str">
        <f t="shared" si="30"/>
        <v/>
      </c>
      <c r="E347" s="6">
        <f>IF(AND(障害学生情報入力シート!$G347=$E$27,ISBLANK(障害学生情報入力シート!$H347),OR(障害学生情報入力シート!D347="入学者(新1年生)",障害学生情報入力シート!D347="在籍者")),1,0)</f>
        <v>0</v>
      </c>
      <c r="F347" s="6">
        <f t="shared" si="31"/>
        <v>0</v>
      </c>
      <c r="G347" s="6" t="str">
        <f t="shared" si="32"/>
        <v/>
      </c>
      <c r="H347" s="7">
        <f>IF(障害学生情報入力シート!BD347="",0,IF(AND(障害学生情報入力シート!BC347=1,Q347=1,障害学生情報入力シート!D347&lt;&gt;"",障害学生情報入力シート!D347&lt;&gt;"在籍者"),1,0))</f>
        <v>0</v>
      </c>
      <c r="I347" s="7">
        <f t="shared" si="33"/>
        <v>0</v>
      </c>
      <c r="J347" s="7" t="str">
        <f t="shared" si="34"/>
        <v/>
      </c>
      <c r="K347" s="8">
        <f>IF(VALUE(障害学生情報入力シート!J347)=1,1,0)</f>
        <v>0</v>
      </c>
      <c r="L347" s="8">
        <f>IF(VALUE(障害学生情報入力シート!K347)=1,1,0)</f>
        <v>0</v>
      </c>
      <c r="M347" s="8">
        <f>SUM(障害学生情報入力シート!N347:Q347)+COUNTA(障害学生情報入力シート!R347)</f>
        <v>0</v>
      </c>
      <c r="N347" s="8">
        <f>SUM(障害学生情報入力シート!S347:V347)+COUNTA(障害学生情報入力シート!W347)</f>
        <v>0</v>
      </c>
      <c r="O347" s="8">
        <f>IF(SUM(障害学生情報入力シート!$X347:$BC347)&gt;0,1,0)</f>
        <v>0</v>
      </c>
      <c r="P347" s="8">
        <f>IF(障害学生情報入力シート!D347="入学者(新1年生)",1,0)</f>
        <v>0</v>
      </c>
      <c r="Q347" s="8">
        <f>IF(ISBLANK(障害学生情報入力シート!$G347),0,
IF(AND(障害学生情報入力シート!$G347="視覚障害",OR(障害学生情報入力シート!$H347="盲",障害学生情報入力シート!$H347="弱視",障害学生情報入力シート!$H347="その他の視覚障害")),1,0)+
IF(AND(障害学生情報入力シート!$G347="聴覚障害",OR(障害学生情報入力シート!$H347="聾",障害学生情報入力シート!$H347="難聴",障害学生情報入力シート!$H347="その他の聴覚障害")),1,0)+
IF(AND(障害学生情報入力シート!$G347="肢体不自由",OR(障害学生情報入力シート!$H347="上肢不自由",障害学生情報入力シート!$H347="下肢不自由",障害学生情報入力シート!$H347="上下肢不自由",障害学生情報入力シート!$H347="その他の肢体不自由")),1,0)+
IF(AND(障害学生情報入力シート!$G347="病弱",ISBLANK(障害学生情報入力シート!$H347)),1,0)+
IF(AND(障害学生情報入力シート!$G347="発達障害",OR(障害学生情報入力シート!$H347="自閉スペクトラム症",障害学生情報入力シート!$H347="注意欠如・多動症",障害学生情報入力シート!$H347="限局性学習症",障害学生情報入力シート!$H347="発達障害の重複",障害学生情報入力シート!$H347="その他の発達障害")),1,0)+
IF(AND(障害学生情報入力シート!$G347="精神障害",OR(障害学生情報入力シート!$H347="統合失調症等",障害学生情報入力シート!$H347="気分障害",障害学生情報入力シート!$H347="神経症性障害等",障害学生情報入力シート!$H347="摂食障害・睡眠障害等",障害学生情報入力シート!$H347="精神障害の重複",障害学生情報入力シート!$H347="その他の精神障害")),1,0)+
IF(AND(障害学生情報入力シート!$G347="知的障害",ISBLANK(障害学生情報入力シート!$H347)),1,0)+
IF(AND(障害学生情報入力シート!$G347="重複障害",OR(障害学生情報入力シート!$H347="身体障害の重複",障害学生情報入力シート!$H347="発達障害と精神障害の重複")),1,0)+
IF(AND(障害学生情報入力シート!$G347="その他の障害",ISBLANK(障害学生情報入力シート!$H347)),1,0)
)</f>
        <v>0</v>
      </c>
    </row>
    <row r="348" spans="1:17" x14ac:dyDescent="0.4">
      <c r="A348" s="204">
        <v>320</v>
      </c>
      <c r="B348" s="6">
        <f>IF(AND(障害学生情報入力シート!$G348=$B$27,障害学生情報入力シート!$H348=$B$28,OR(障害学生情報入力シート!D348="入学者(新1年生)",障害学生情報入力シート!D348="在籍者")),1,0)</f>
        <v>0</v>
      </c>
      <c r="C348" s="6">
        <f t="shared" si="29"/>
        <v>0</v>
      </c>
      <c r="D348" s="6" t="str">
        <f t="shared" si="30"/>
        <v/>
      </c>
      <c r="E348" s="6">
        <f>IF(AND(障害学生情報入力シート!$G348=$E$27,ISBLANK(障害学生情報入力シート!$H348),OR(障害学生情報入力シート!D348="入学者(新1年生)",障害学生情報入力シート!D348="在籍者")),1,0)</f>
        <v>0</v>
      </c>
      <c r="F348" s="6">
        <f t="shared" si="31"/>
        <v>0</v>
      </c>
      <c r="G348" s="6" t="str">
        <f t="shared" si="32"/>
        <v/>
      </c>
      <c r="H348" s="7">
        <f>IF(障害学生情報入力シート!BD348="",0,IF(AND(障害学生情報入力シート!BC348=1,Q348=1,障害学生情報入力シート!D348&lt;&gt;"",障害学生情報入力シート!D348&lt;&gt;"在籍者"),1,0))</f>
        <v>0</v>
      </c>
      <c r="I348" s="7">
        <f t="shared" si="33"/>
        <v>0</v>
      </c>
      <c r="J348" s="7" t="str">
        <f t="shared" si="34"/>
        <v/>
      </c>
      <c r="K348" s="8">
        <f>IF(VALUE(障害学生情報入力シート!J348)=1,1,0)</f>
        <v>0</v>
      </c>
      <c r="L348" s="8">
        <f>IF(VALUE(障害学生情報入力シート!K348)=1,1,0)</f>
        <v>0</v>
      </c>
      <c r="M348" s="8">
        <f>SUM(障害学生情報入力シート!N348:Q348)+COUNTA(障害学生情報入力シート!R348)</f>
        <v>0</v>
      </c>
      <c r="N348" s="8">
        <f>SUM(障害学生情報入力シート!S348:V348)+COUNTA(障害学生情報入力シート!W348)</f>
        <v>0</v>
      </c>
      <c r="O348" s="8">
        <f>IF(SUM(障害学生情報入力シート!$X348:$BC348)&gt;0,1,0)</f>
        <v>0</v>
      </c>
      <c r="P348" s="8">
        <f>IF(障害学生情報入力シート!D348="入学者(新1年生)",1,0)</f>
        <v>0</v>
      </c>
      <c r="Q348" s="8">
        <f>IF(ISBLANK(障害学生情報入力シート!$G348),0,
IF(AND(障害学生情報入力シート!$G348="視覚障害",OR(障害学生情報入力シート!$H348="盲",障害学生情報入力シート!$H348="弱視",障害学生情報入力シート!$H348="その他の視覚障害")),1,0)+
IF(AND(障害学生情報入力シート!$G348="聴覚障害",OR(障害学生情報入力シート!$H348="聾",障害学生情報入力シート!$H348="難聴",障害学生情報入力シート!$H348="その他の聴覚障害")),1,0)+
IF(AND(障害学生情報入力シート!$G348="肢体不自由",OR(障害学生情報入力シート!$H348="上肢不自由",障害学生情報入力シート!$H348="下肢不自由",障害学生情報入力シート!$H348="上下肢不自由",障害学生情報入力シート!$H348="その他の肢体不自由")),1,0)+
IF(AND(障害学生情報入力シート!$G348="病弱",ISBLANK(障害学生情報入力シート!$H348)),1,0)+
IF(AND(障害学生情報入力シート!$G348="発達障害",OR(障害学生情報入力シート!$H348="自閉スペクトラム症",障害学生情報入力シート!$H348="注意欠如・多動症",障害学生情報入力シート!$H348="限局性学習症",障害学生情報入力シート!$H348="発達障害の重複",障害学生情報入力シート!$H348="その他の発達障害")),1,0)+
IF(AND(障害学生情報入力シート!$G348="精神障害",OR(障害学生情報入力シート!$H348="統合失調症等",障害学生情報入力シート!$H348="気分障害",障害学生情報入力シート!$H348="神経症性障害等",障害学生情報入力シート!$H348="摂食障害・睡眠障害等",障害学生情報入力シート!$H348="精神障害の重複",障害学生情報入力シート!$H348="その他の精神障害")),1,0)+
IF(AND(障害学生情報入力シート!$G348="知的障害",ISBLANK(障害学生情報入力シート!$H348)),1,0)+
IF(AND(障害学生情報入力シート!$G348="重複障害",OR(障害学生情報入力シート!$H348="身体障害の重複",障害学生情報入力シート!$H348="発達障害と精神障害の重複")),1,0)+
IF(AND(障害学生情報入力シート!$G348="その他の障害",ISBLANK(障害学生情報入力シート!$H348)),1,0)
)</f>
        <v>0</v>
      </c>
    </row>
    <row r="349" spans="1:17" x14ac:dyDescent="0.4">
      <c r="A349" s="204">
        <v>321</v>
      </c>
      <c r="B349" s="6">
        <f>IF(AND(障害学生情報入力シート!$G349=$B$27,障害学生情報入力シート!$H349=$B$28,OR(障害学生情報入力シート!D349="入学者(新1年生)",障害学生情報入力シート!D349="在籍者")),1,0)</f>
        <v>0</v>
      </c>
      <c r="C349" s="6">
        <f t="shared" si="29"/>
        <v>0</v>
      </c>
      <c r="D349" s="6" t="str">
        <f t="shared" si="30"/>
        <v/>
      </c>
      <c r="E349" s="6">
        <f>IF(AND(障害学生情報入力シート!$G349=$E$27,ISBLANK(障害学生情報入力シート!$H349),OR(障害学生情報入力シート!D349="入学者(新1年生)",障害学生情報入力シート!D349="在籍者")),1,0)</f>
        <v>0</v>
      </c>
      <c r="F349" s="6">
        <f t="shared" si="31"/>
        <v>0</v>
      </c>
      <c r="G349" s="6" t="str">
        <f t="shared" si="32"/>
        <v/>
      </c>
      <c r="H349" s="7">
        <f>IF(障害学生情報入力シート!BD349="",0,IF(AND(障害学生情報入力シート!BC349=1,Q349=1,障害学生情報入力シート!D349&lt;&gt;"",障害学生情報入力シート!D349&lt;&gt;"在籍者"),1,0))</f>
        <v>0</v>
      </c>
      <c r="I349" s="7">
        <f t="shared" si="33"/>
        <v>0</v>
      </c>
      <c r="J349" s="7" t="str">
        <f t="shared" si="34"/>
        <v/>
      </c>
      <c r="K349" s="8">
        <f>IF(VALUE(障害学生情報入力シート!J349)=1,1,0)</f>
        <v>0</v>
      </c>
      <c r="L349" s="8">
        <f>IF(VALUE(障害学生情報入力シート!K349)=1,1,0)</f>
        <v>0</v>
      </c>
      <c r="M349" s="8">
        <f>SUM(障害学生情報入力シート!N349:Q349)+COUNTA(障害学生情報入力シート!R349)</f>
        <v>0</v>
      </c>
      <c r="N349" s="8">
        <f>SUM(障害学生情報入力シート!S349:V349)+COUNTA(障害学生情報入力シート!W349)</f>
        <v>0</v>
      </c>
      <c r="O349" s="8">
        <f>IF(SUM(障害学生情報入力シート!$X349:$BC349)&gt;0,1,0)</f>
        <v>0</v>
      </c>
      <c r="P349" s="8">
        <f>IF(障害学生情報入力シート!D349="入学者(新1年生)",1,0)</f>
        <v>0</v>
      </c>
      <c r="Q349" s="8">
        <f>IF(ISBLANK(障害学生情報入力シート!$G349),0,
IF(AND(障害学生情報入力シート!$G349="視覚障害",OR(障害学生情報入力シート!$H349="盲",障害学生情報入力シート!$H349="弱視",障害学生情報入力シート!$H349="その他の視覚障害")),1,0)+
IF(AND(障害学生情報入力シート!$G349="聴覚障害",OR(障害学生情報入力シート!$H349="聾",障害学生情報入力シート!$H349="難聴",障害学生情報入力シート!$H349="その他の聴覚障害")),1,0)+
IF(AND(障害学生情報入力シート!$G349="肢体不自由",OR(障害学生情報入力シート!$H349="上肢不自由",障害学生情報入力シート!$H349="下肢不自由",障害学生情報入力シート!$H349="上下肢不自由",障害学生情報入力シート!$H349="その他の肢体不自由")),1,0)+
IF(AND(障害学生情報入力シート!$G349="病弱",ISBLANK(障害学生情報入力シート!$H349)),1,0)+
IF(AND(障害学生情報入力シート!$G349="発達障害",OR(障害学生情報入力シート!$H349="自閉スペクトラム症",障害学生情報入力シート!$H349="注意欠如・多動症",障害学生情報入力シート!$H349="限局性学習症",障害学生情報入力シート!$H349="発達障害の重複",障害学生情報入力シート!$H349="その他の発達障害")),1,0)+
IF(AND(障害学生情報入力シート!$G349="精神障害",OR(障害学生情報入力シート!$H349="統合失調症等",障害学生情報入力シート!$H349="気分障害",障害学生情報入力シート!$H349="神経症性障害等",障害学生情報入力シート!$H349="摂食障害・睡眠障害等",障害学生情報入力シート!$H349="精神障害の重複",障害学生情報入力シート!$H349="その他の精神障害")),1,0)+
IF(AND(障害学生情報入力シート!$G349="知的障害",ISBLANK(障害学生情報入力シート!$H349)),1,0)+
IF(AND(障害学生情報入力シート!$G349="重複障害",OR(障害学生情報入力シート!$H349="身体障害の重複",障害学生情報入力シート!$H349="発達障害と精神障害の重複")),1,0)+
IF(AND(障害学生情報入力シート!$G349="その他の障害",ISBLANK(障害学生情報入力シート!$H349)),1,0)
)</f>
        <v>0</v>
      </c>
    </row>
    <row r="350" spans="1:17" x14ac:dyDescent="0.4">
      <c r="A350" s="204">
        <v>322</v>
      </c>
      <c r="B350" s="6">
        <f>IF(AND(障害学生情報入力シート!$G350=$B$27,障害学生情報入力シート!$H350=$B$28,OR(障害学生情報入力シート!D350="入学者(新1年生)",障害学生情報入力シート!D350="在籍者")),1,0)</f>
        <v>0</v>
      </c>
      <c r="C350" s="6">
        <f t="shared" ref="C350:C413" si="35">C349+B350</f>
        <v>0</v>
      </c>
      <c r="D350" s="6" t="str">
        <f t="shared" ref="D350:D413" si="36">IFERROR(MATCH(ROW(322:322),C:C,0),"")</f>
        <v/>
      </c>
      <c r="E350" s="6">
        <f>IF(AND(障害学生情報入力シート!$G350=$E$27,ISBLANK(障害学生情報入力シート!$H350),OR(障害学生情報入力シート!D350="入学者(新1年生)",障害学生情報入力シート!D350="在籍者")),1,0)</f>
        <v>0</v>
      </c>
      <c r="F350" s="6">
        <f t="shared" ref="F350:F413" si="37">F349+E350</f>
        <v>0</v>
      </c>
      <c r="G350" s="6" t="str">
        <f t="shared" ref="G350:G413" si="38">IFERROR(MATCH(ROW(322:322),F:F,0),"")</f>
        <v/>
      </c>
      <c r="H350" s="7">
        <f>IF(障害学生情報入力シート!BD350="",0,IF(AND(障害学生情報入力シート!BC350=1,Q350=1,障害学生情報入力シート!D350&lt;&gt;"",障害学生情報入力シート!D350&lt;&gt;"在籍者"),1,0))</f>
        <v>0</v>
      </c>
      <c r="I350" s="7">
        <f t="shared" ref="I350:I413" si="39">I349+H350</f>
        <v>0</v>
      </c>
      <c r="J350" s="7" t="str">
        <f t="shared" ref="J350:J413" si="40">IFERROR(MATCH(ROW(322:322),I:I,0),"")</f>
        <v/>
      </c>
      <c r="K350" s="8">
        <f>IF(VALUE(障害学生情報入力シート!J350)=1,1,0)</f>
        <v>0</v>
      </c>
      <c r="L350" s="8">
        <f>IF(VALUE(障害学生情報入力シート!K350)=1,1,0)</f>
        <v>0</v>
      </c>
      <c r="M350" s="8">
        <f>SUM(障害学生情報入力シート!N350:Q350)+COUNTA(障害学生情報入力シート!R350)</f>
        <v>0</v>
      </c>
      <c r="N350" s="8">
        <f>SUM(障害学生情報入力シート!S350:V350)+COUNTA(障害学生情報入力シート!W350)</f>
        <v>0</v>
      </c>
      <c r="O350" s="8">
        <f>IF(SUM(障害学生情報入力シート!$X350:$BC350)&gt;0,1,0)</f>
        <v>0</v>
      </c>
      <c r="P350" s="8">
        <f>IF(障害学生情報入力シート!D350="入学者(新1年生)",1,0)</f>
        <v>0</v>
      </c>
      <c r="Q350" s="8">
        <f>IF(ISBLANK(障害学生情報入力シート!$G350),0,
IF(AND(障害学生情報入力シート!$G350="視覚障害",OR(障害学生情報入力シート!$H350="盲",障害学生情報入力シート!$H350="弱視",障害学生情報入力シート!$H350="その他の視覚障害")),1,0)+
IF(AND(障害学生情報入力シート!$G350="聴覚障害",OR(障害学生情報入力シート!$H350="聾",障害学生情報入力シート!$H350="難聴",障害学生情報入力シート!$H350="その他の聴覚障害")),1,0)+
IF(AND(障害学生情報入力シート!$G350="肢体不自由",OR(障害学生情報入力シート!$H350="上肢不自由",障害学生情報入力シート!$H350="下肢不自由",障害学生情報入力シート!$H350="上下肢不自由",障害学生情報入力シート!$H350="その他の肢体不自由")),1,0)+
IF(AND(障害学生情報入力シート!$G350="病弱",ISBLANK(障害学生情報入力シート!$H350)),1,0)+
IF(AND(障害学生情報入力シート!$G350="発達障害",OR(障害学生情報入力シート!$H350="自閉スペクトラム症",障害学生情報入力シート!$H350="注意欠如・多動症",障害学生情報入力シート!$H350="限局性学習症",障害学生情報入力シート!$H350="発達障害の重複",障害学生情報入力シート!$H350="その他の発達障害")),1,0)+
IF(AND(障害学生情報入力シート!$G350="精神障害",OR(障害学生情報入力シート!$H350="統合失調症等",障害学生情報入力シート!$H350="気分障害",障害学生情報入力シート!$H350="神経症性障害等",障害学生情報入力シート!$H350="摂食障害・睡眠障害等",障害学生情報入力シート!$H350="精神障害の重複",障害学生情報入力シート!$H350="その他の精神障害")),1,0)+
IF(AND(障害学生情報入力シート!$G350="知的障害",ISBLANK(障害学生情報入力シート!$H350)),1,0)+
IF(AND(障害学生情報入力シート!$G350="重複障害",OR(障害学生情報入力シート!$H350="身体障害の重複",障害学生情報入力シート!$H350="発達障害と精神障害の重複")),1,0)+
IF(AND(障害学生情報入力シート!$G350="その他の障害",ISBLANK(障害学生情報入力シート!$H350)),1,0)
)</f>
        <v>0</v>
      </c>
    </row>
    <row r="351" spans="1:17" x14ac:dyDescent="0.4">
      <c r="A351" s="204">
        <v>323</v>
      </c>
      <c r="B351" s="6">
        <f>IF(AND(障害学生情報入力シート!$G351=$B$27,障害学生情報入力シート!$H351=$B$28,OR(障害学生情報入力シート!D351="入学者(新1年生)",障害学生情報入力シート!D351="在籍者")),1,0)</f>
        <v>0</v>
      </c>
      <c r="C351" s="6">
        <f t="shared" si="35"/>
        <v>0</v>
      </c>
      <c r="D351" s="6" t="str">
        <f t="shared" si="36"/>
        <v/>
      </c>
      <c r="E351" s="6">
        <f>IF(AND(障害学生情報入力シート!$G351=$E$27,ISBLANK(障害学生情報入力シート!$H351),OR(障害学生情報入力シート!D351="入学者(新1年生)",障害学生情報入力シート!D351="在籍者")),1,0)</f>
        <v>0</v>
      </c>
      <c r="F351" s="6">
        <f t="shared" si="37"/>
        <v>0</v>
      </c>
      <c r="G351" s="6" t="str">
        <f t="shared" si="38"/>
        <v/>
      </c>
      <c r="H351" s="7">
        <f>IF(障害学生情報入力シート!BD351="",0,IF(AND(障害学生情報入力シート!BC351=1,Q351=1,障害学生情報入力シート!D351&lt;&gt;"",障害学生情報入力シート!D351&lt;&gt;"在籍者"),1,0))</f>
        <v>0</v>
      </c>
      <c r="I351" s="7">
        <f t="shared" si="39"/>
        <v>0</v>
      </c>
      <c r="J351" s="7" t="str">
        <f t="shared" si="40"/>
        <v/>
      </c>
      <c r="K351" s="8">
        <f>IF(VALUE(障害学生情報入力シート!J351)=1,1,0)</f>
        <v>0</v>
      </c>
      <c r="L351" s="8">
        <f>IF(VALUE(障害学生情報入力シート!K351)=1,1,0)</f>
        <v>0</v>
      </c>
      <c r="M351" s="8">
        <f>SUM(障害学生情報入力シート!N351:Q351)+COUNTA(障害学生情報入力シート!R351)</f>
        <v>0</v>
      </c>
      <c r="N351" s="8">
        <f>SUM(障害学生情報入力シート!S351:V351)+COUNTA(障害学生情報入力シート!W351)</f>
        <v>0</v>
      </c>
      <c r="O351" s="8">
        <f>IF(SUM(障害学生情報入力シート!$X351:$BC351)&gt;0,1,0)</f>
        <v>0</v>
      </c>
      <c r="P351" s="8">
        <f>IF(障害学生情報入力シート!D351="入学者(新1年生)",1,0)</f>
        <v>0</v>
      </c>
      <c r="Q351" s="8">
        <f>IF(ISBLANK(障害学生情報入力シート!$G351),0,
IF(AND(障害学生情報入力シート!$G351="視覚障害",OR(障害学生情報入力シート!$H351="盲",障害学生情報入力シート!$H351="弱視",障害学生情報入力シート!$H351="その他の視覚障害")),1,0)+
IF(AND(障害学生情報入力シート!$G351="聴覚障害",OR(障害学生情報入力シート!$H351="聾",障害学生情報入力シート!$H351="難聴",障害学生情報入力シート!$H351="その他の聴覚障害")),1,0)+
IF(AND(障害学生情報入力シート!$G351="肢体不自由",OR(障害学生情報入力シート!$H351="上肢不自由",障害学生情報入力シート!$H351="下肢不自由",障害学生情報入力シート!$H351="上下肢不自由",障害学生情報入力シート!$H351="その他の肢体不自由")),1,0)+
IF(AND(障害学生情報入力シート!$G351="病弱",ISBLANK(障害学生情報入力シート!$H351)),1,0)+
IF(AND(障害学生情報入力シート!$G351="発達障害",OR(障害学生情報入力シート!$H351="自閉スペクトラム症",障害学生情報入力シート!$H351="注意欠如・多動症",障害学生情報入力シート!$H351="限局性学習症",障害学生情報入力シート!$H351="発達障害の重複",障害学生情報入力シート!$H351="その他の発達障害")),1,0)+
IF(AND(障害学生情報入力シート!$G351="精神障害",OR(障害学生情報入力シート!$H351="統合失調症等",障害学生情報入力シート!$H351="気分障害",障害学生情報入力シート!$H351="神経症性障害等",障害学生情報入力シート!$H351="摂食障害・睡眠障害等",障害学生情報入力シート!$H351="精神障害の重複",障害学生情報入力シート!$H351="その他の精神障害")),1,0)+
IF(AND(障害学生情報入力シート!$G351="知的障害",ISBLANK(障害学生情報入力シート!$H351)),1,0)+
IF(AND(障害学生情報入力シート!$G351="重複障害",OR(障害学生情報入力シート!$H351="身体障害の重複",障害学生情報入力シート!$H351="発達障害と精神障害の重複")),1,0)+
IF(AND(障害学生情報入力シート!$G351="その他の障害",ISBLANK(障害学生情報入力シート!$H351)),1,0)
)</f>
        <v>0</v>
      </c>
    </row>
    <row r="352" spans="1:17" x14ac:dyDescent="0.4">
      <c r="A352" s="204">
        <v>324</v>
      </c>
      <c r="B352" s="6">
        <f>IF(AND(障害学生情報入力シート!$G352=$B$27,障害学生情報入力シート!$H352=$B$28,OR(障害学生情報入力シート!D352="入学者(新1年生)",障害学生情報入力シート!D352="在籍者")),1,0)</f>
        <v>0</v>
      </c>
      <c r="C352" s="6">
        <f t="shared" si="35"/>
        <v>0</v>
      </c>
      <c r="D352" s="6" t="str">
        <f t="shared" si="36"/>
        <v/>
      </c>
      <c r="E352" s="6">
        <f>IF(AND(障害学生情報入力シート!$G352=$E$27,ISBLANK(障害学生情報入力シート!$H352),OR(障害学生情報入力シート!D352="入学者(新1年生)",障害学生情報入力シート!D352="在籍者")),1,0)</f>
        <v>0</v>
      </c>
      <c r="F352" s="6">
        <f t="shared" si="37"/>
        <v>0</v>
      </c>
      <c r="G352" s="6" t="str">
        <f t="shared" si="38"/>
        <v/>
      </c>
      <c r="H352" s="7">
        <f>IF(障害学生情報入力シート!BD352="",0,IF(AND(障害学生情報入力シート!BC352=1,Q352=1,障害学生情報入力シート!D352&lt;&gt;"",障害学生情報入力シート!D352&lt;&gt;"在籍者"),1,0))</f>
        <v>0</v>
      </c>
      <c r="I352" s="7">
        <f t="shared" si="39"/>
        <v>0</v>
      </c>
      <c r="J352" s="7" t="str">
        <f t="shared" si="40"/>
        <v/>
      </c>
      <c r="K352" s="8">
        <f>IF(VALUE(障害学生情報入力シート!J352)=1,1,0)</f>
        <v>0</v>
      </c>
      <c r="L352" s="8">
        <f>IF(VALUE(障害学生情報入力シート!K352)=1,1,0)</f>
        <v>0</v>
      </c>
      <c r="M352" s="8">
        <f>SUM(障害学生情報入力シート!N352:Q352)+COUNTA(障害学生情報入力シート!R352)</f>
        <v>0</v>
      </c>
      <c r="N352" s="8">
        <f>SUM(障害学生情報入力シート!S352:V352)+COUNTA(障害学生情報入力シート!W352)</f>
        <v>0</v>
      </c>
      <c r="O352" s="8">
        <f>IF(SUM(障害学生情報入力シート!$X352:$BC352)&gt;0,1,0)</f>
        <v>0</v>
      </c>
      <c r="P352" s="8">
        <f>IF(障害学生情報入力シート!D352="入学者(新1年生)",1,0)</f>
        <v>0</v>
      </c>
      <c r="Q352" s="8">
        <f>IF(ISBLANK(障害学生情報入力シート!$G352),0,
IF(AND(障害学生情報入力シート!$G352="視覚障害",OR(障害学生情報入力シート!$H352="盲",障害学生情報入力シート!$H352="弱視",障害学生情報入力シート!$H352="その他の視覚障害")),1,0)+
IF(AND(障害学生情報入力シート!$G352="聴覚障害",OR(障害学生情報入力シート!$H352="聾",障害学生情報入力シート!$H352="難聴",障害学生情報入力シート!$H352="その他の聴覚障害")),1,0)+
IF(AND(障害学生情報入力シート!$G352="肢体不自由",OR(障害学生情報入力シート!$H352="上肢不自由",障害学生情報入力シート!$H352="下肢不自由",障害学生情報入力シート!$H352="上下肢不自由",障害学生情報入力シート!$H352="その他の肢体不自由")),1,0)+
IF(AND(障害学生情報入力シート!$G352="病弱",ISBLANK(障害学生情報入力シート!$H352)),1,0)+
IF(AND(障害学生情報入力シート!$G352="発達障害",OR(障害学生情報入力シート!$H352="自閉スペクトラム症",障害学生情報入力シート!$H352="注意欠如・多動症",障害学生情報入力シート!$H352="限局性学習症",障害学生情報入力シート!$H352="発達障害の重複",障害学生情報入力シート!$H352="その他の発達障害")),1,0)+
IF(AND(障害学生情報入力シート!$G352="精神障害",OR(障害学生情報入力シート!$H352="統合失調症等",障害学生情報入力シート!$H352="気分障害",障害学生情報入力シート!$H352="神経症性障害等",障害学生情報入力シート!$H352="摂食障害・睡眠障害等",障害学生情報入力シート!$H352="精神障害の重複",障害学生情報入力シート!$H352="その他の精神障害")),1,0)+
IF(AND(障害学生情報入力シート!$G352="知的障害",ISBLANK(障害学生情報入力シート!$H352)),1,0)+
IF(AND(障害学生情報入力シート!$G352="重複障害",OR(障害学生情報入力シート!$H352="身体障害の重複",障害学生情報入力シート!$H352="発達障害と精神障害の重複")),1,0)+
IF(AND(障害学生情報入力シート!$G352="その他の障害",ISBLANK(障害学生情報入力シート!$H352)),1,0)
)</f>
        <v>0</v>
      </c>
    </row>
    <row r="353" spans="1:17" x14ac:dyDescent="0.4">
      <c r="A353" s="204">
        <v>325</v>
      </c>
      <c r="B353" s="6">
        <f>IF(AND(障害学生情報入力シート!$G353=$B$27,障害学生情報入力シート!$H353=$B$28,OR(障害学生情報入力シート!D353="入学者(新1年生)",障害学生情報入力シート!D353="在籍者")),1,0)</f>
        <v>0</v>
      </c>
      <c r="C353" s="6">
        <f t="shared" si="35"/>
        <v>0</v>
      </c>
      <c r="D353" s="6" t="str">
        <f t="shared" si="36"/>
        <v/>
      </c>
      <c r="E353" s="6">
        <f>IF(AND(障害学生情報入力シート!$G353=$E$27,ISBLANK(障害学生情報入力シート!$H353),OR(障害学生情報入力シート!D353="入学者(新1年生)",障害学生情報入力シート!D353="在籍者")),1,0)</f>
        <v>0</v>
      </c>
      <c r="F353" s="6">
        <f t="shared" si="37"/>
        <v>0</v>
      </c>
      <c r="G353" s="6" t="str">
        <f t="shared" si="38"/>
        <v/>
      </c>
      <c r="H353" s="7">
        <f>IF(障害学生情報入力シート!BD353="",0,IF(AND(障害学生情報入力シート!BC353=1,Q353=1,障害学生情報入力シート!D353&lt;&gt;"",障害学生情報入力シート!D353&lt;&gt;"在籍者"),1,0))</f>
        <v>0</v>
      </c>
      <c r="I353" s="7">
        <f t="shared" si="39"/>
        <v>0</v>
      </c>
      <c r="J353" s="7" t="str">
        <f t="shared" si="40"/>
        <v/>
      </c>
      <c r="K353" s="8">
        <f>IF(VALUE(障害学生情報入力シート!J353)=1,1,0)</f>
        <v>0</v>
      </c>
      <c r="L353" s="8">
        <f>IF(VALUE(障害学生情報入力シート!K353)=1,1,0)</f>
        <v>0</v>
      </c>
      <c r="M353" s="8">
        <f>SUM(障害学生情報入力シート!N353:Q353)+COUNTA(障害学生情報入力シート!R353)</f>
        <v>0</v>
      </c>
      <c r="N353" s="8">
        <f>SUM(障害学生情報入力シート!S353:V353)+COUNTA(障害学生情報入力シート!W353)</f>
        <v>0</v>
      </c>
      <c r="O353" s="8">
        <f>IF(SUM(障害学生情報入力シート!$X353:$BC353)&gt;0,1,0)</f>
        <v>0</v>
      </c>
      <c r="P353" s="8">
        <f>IF(障害学生情報入力シート!D353="入学者(新1年生)",1,0)</f>
        <v>0</v>
      </c>
      <c r="Q353" s="8">
        <f>IF(ISBLANK(障害学生情報入力シート!$G353),0,
IF(AND(障害学生情報入力シート!$G353="視覚障害",OR(障害学生情報入力シート!$H353="盲",障害学生情報入力シート!$H353="弱視",障害学生情報入力シート!$H353="その他の視覚障害")),1,0)+
IF(AND(障害学生情報入力シート!$G353="聴覚障害",OR(障害学生情報入力シート!$H353="聾",障害学生情報入力シート!$H353="難聴",障害学生情報入力シート!$H353="その他の聴覚障害")),1,0)+
IF(AND(障害学生情報入力シート!$G353="肢体不自由",OR(障害学生情報入力シート!$H353="上肢不自由",障害学生情報入力シート!$H353="下肢不自由",障害学生情報入力シート!$H353="上下肢不自由",障害学生情報入力シート!$H353="その他の肢体不自由")),1,0)+
IF(AND(障害学生情報入力シート!$G353="病弱",ISBLANK(障害学生情報入力シート!$H353)),1,0)+
IF(AND(障害学生情報入力シート!$G353="発達障害",OR(障害学生情報入力シート!$H353="自閉スペクトラム症",障害学生情報入力シート!$H353="注意欠如・多動症",障害学生情報入力シート!$H353="限局性学習症",障害学生情報入力シート!$H353="発達障害の重複",障害学生情報入力シート!$H353="その他の発達障害")),1,0)+
IF(AND(障害学生情報入力シート!$G353="精神障害",OR(障害学生情報入力シート!$H353="統合失調症等",障害学生情報入力シート!$H353="気分障害",障害学生情報入力シート!$H353="神経症性障害等",障害学生情報入力シート!$H353="摂食障害・睡眠障害等",障害学生情報入力シート!$H353="精神障害の重複",障害学生情報入力シート!$H353="その他の精神障害")),1,0)+
IF(AND(障害学生情報入力シート!$G353="知的障害",ISBLANK(障害学生情報入力シート!$H353)),1,0)+
IF(AND(障害学生情報入力シート!$G353="重複障害",OR(障害学生情報入力シート!$H353="身体障害の重複",障害学生情報入力シート!$H353="発達障害と精神障害の重複")),1,0)+
IF(AND(障害学生情報入力シート!$G353="その他の障害",ISBLANK(障害学生情報入力シート!$H353)),1,0)
)</f>
        <v>0</v>
      </c>
    </row>
    <row r="354" spans="1:17" x14ac:dyDescent="0.4">
      <c r="A354" s="204">
        <v>326</v>
      </c>
      <c r="B354" s="6">
        <f>IF(AND(障害学生情報入力シート!$G354=$B$27,障害学生情報入力シート!$H354=$B$28,OR(障害学生情報入力シート!D354="入学者(新1年生)",障害学生情報入力シート!D354="在籍者")),1,0)</f>
        <v>0</v>
      </c>
      <c r="C354" s="6">
        <f t="shared" si="35"/>
        <v>0</v>
      </c>
      <c r="D354" s="6" t="str">
        <f t="shared" si="36"/>
        <v/>
      </c>
      <c r="E354" s="6">
        <f>IF(AND(障害学生情報入力シート!$G354=$E$27,ISBLANK(障害学生情報入力シート!$H354),OR(障害学生情報入力シート!D354="入学者(新1年生)",障害学生情報入力シート!D354="在籍者")),1,0)</f>
        <v>0</v>
      </c>
      <c r="F354" s="6">
        <f t="shared" si="37"/>
        <v>0</v>
      </c>
      <c r="G354" s="6" t="str">
        <f t="shared" si="38"/>
        <v/>
      </c>
      <c r="H354" s="7">
        <f>IF(障害学生情報入力シート!BD354="",0,IF(AND(障害学生情報入力シート!BC354=1,Q354=1,障害学生情報入力シート!D354&lt;&gt;"",障害学生情報入力シート!D354&lt;&gt;"在籍者"),1,0))</f>
        <v>0</v>
      </c>
      <c r="I354" s="7">
        <f t="shared" si="39"/>
        <v>0</v>
      </c>
      <c r="J354" s="7" t="str">
        <f t="shared" si="40"/>
        <v/>
      </c>
      <c r="K354" s="8">
        <f>IF(VALUE(障害学生情報入力シート!J354)=1,1,0)</f>
        <v>0</v>
      </c>
      <c r="L354" s="8">
        <f>IF(VALUE(障害学生情報入力シート!K354)=1,1,0)</f>
        <v>0</v>
      </c>
      <c r="M354" s="8">
        <f>SUM(障害学生情報入力シート!N354:Q354)+COUNTA(障害学生情報入力シート!R354)</f>
        <v>0</v>
      </c>
      <c r="N354" s="8">
        <f>SUM(障害学生情報入力シート!S354:V354)+COUNTA(障害学生情報入力シート!W354)</f>
        <v>0</v>
      </c>
      <c r="O354" s="8">
        <f>IF(SUM(障害学生情報入力シート!$X354:$BC354)&gt;0,1,0)</f>
        <v>0</v>
      </c>
      <c r="P354" s="8">
        <f>IF(障害学生情報入力シート!D354="入学者(新1年生)",1,0)</f>
        <v>0</v>
      </c>
      <c r="Q354" s="8">
        <f>IF(ISBLANK(障害学生情報入力シート!$G354),0,
IF(AND(障害学生情報入力シート!$G354="視覚障害",OR(障害学生情報入力シート!$H354="盲",障害学生情報入力シート!$H354="弱視",障害学生情報入力シート!$H354="その他の視覚障害")),1,0)+
IF(AND(障害学生情報入力シート!$G354="聴覚障害",OR(障害学生情報入力シート!$H354="聾",障害学生情報入力シート!$H354="難聴",障害学生情報入力シート!$H354="その他の聴覚障害")),1,0)+
IF(AND(障害学生情報入力シート!$G354="肢体不自由",OR(障害学生情報入力シート!$H354="上肢不自由",障害学生情報入力シート!$H354="下肢不自由",障害学生情報入力シート!$H354="上下肢不自由",障害学生情報入力シート!$H354="その他の肢体不自由")),1,0)+
IF(AND(障害学生情報入力シート!$G354="病弱",ISBLANK(障害学生情報入力シート!$H354)),1,0)+
IF(AND(障害学生情報入力シート!$G354="発達障害",OR(障害学生情報入力シート!$H354="自閉スペクトラム症",障害学生情報入力シート!$H354="注意欠如・多動症",障害学生情報入力シート!$H354="限局性学習症",障害学生情報入力シート!$H354="発達障害の重複",障害学生情報入力シート!$H354="その他の発達障害")),1,0)+
IF(AND(障害学生情報入力シート!$G354="精神障害",OR(障害学生情報入力シート!$H354="統合失調症等",障害学生情報入力シート!$H354="気分障害",障害学生情報入力シート!$H354="神経症性障害等",障害学生情報入力シート!$H354="摂食障害・睡眠障害等",障害学生情報入力シート!$H354="精神障害の重複",障害学生情報入力シート!$H354="その他の精神障害")),1,0)+
IF(AND(障害学生情報入力シート!$G354="知的障害",ISBLANK(障害学生情報入力シート!$H354)),1,0)+
IF(AND(障害学生情報入力シート!$G354="重複障害",OR(障害学生情報入力シート!$H354="身体障害の重複",障害学生情報入力シート!$H354="発達障害と精神障害の重複")),1,0)+
IF(AND(障害学生情報入力シート!$G354="その他の障害",ISBLANK(障害学生情報入力シート!$H354)),1,0)
)</f>
        <v>0</v>
      </c>
    </row>
    <row r="355" spans="1:17" x14ac:dyDescent="0.4">
      <c r="A355" s="204">
        <v>327</v>
      </c>
      <c r="B355" s="6">
        <f>IF(AND(障害学生情報入力シート!$G355=$B$27,障害学生情報入力シート!$H355=$B$28,OR(障害学生情報入力シート!D355="入学者(新1年生)",障害学生情報入力シート!D355="在籍者")),1,0)</f>
        <v>0</v>
      </c>
      <c r="C355" s="6">
        <f t="shared" si="35"/>
        <v>0</v>
      </c>
      <c r="D355" s="6" t="str">
        <f t="shared" si="36"/>
        <v/>
      </c>
      <c r="E355" s="6">
        <f>IF(AND(障害学生情報入力シート!$G355=$E$27,ISBLANK(障害学生情報入力シート!$H355),OR(障害学生情報入力シート!D355="入学者(新1年生)",障害学生情報入力シート!D355="在籍者")),1,0)</f>
        <v>0</v>
      </c>
      <c r="F355" s="6">
        <f t="shared" si="37"/>
        <v>0</v>
      </c>
      <c r="G355" s="6" t="str">
        <f t="shared" si="38"/>
        <v/>
      </c>
      <c r="H355" s="7">
        <f>IF(障害学生情報入力シート!BD355="",0,IF(AND(障害学生情報入力シート!BC355=1,Q355=1,障害学生情報入力シート!D355&lt;&gt;"",障害学生情報入力シート!D355&lt;&gt;"在籍者"),1,0))</f>
        <v>0</v>
      </c>
      <c r="I355" s="7">
        <f t="shared" si="39"/>
        <v>0</v>
      </c>
      <c r="J355" s="7" t="str">
        <f t="shared" si="40"/>
        <v/>
      </c>
      <c r="K355" s="8">
        <f>IF(VALUE(障害学生情報入力シート!J355)=1,1,0)</f>
        <v>0</v>
      </c>
      <c r="L355" s="8">
        <f>IF(VALUE(障害学生情報入力シート!K355)=1,1,0)</f>
        <v>0</v>
      </c>
      <c r="M355" s="8">
        <f>SUM(障害学生情報入力シート!N355:Q355)+COUNTA(障害学生情報入力シート!R355)</f>
        <v>0</v>
      </c>
      <c r="N355" s="8">
        <f>SUM(障害学生情報入力シート!S355:V355)+COUNTA(障害学生情報入力シート!W355)</f>
        <v>0</v>
      </c>
      <c r="O355" s="8">
        <f>IF(SUM(障害学生情報入力シート!$X355:$BC355)&gt;0,1,0)</f>
        <v>0</v>
      </c>
      <c r="P355" s="8">
        <f>IF(障害学生情報入力シート!D355="入学者(新1年生)",1,0)</f>
        <v>0</v>
      </c>
      <c r="Q355" s="8">
        <f>IF(ISBLANK(障害学生情報入力シート!$G355),0,
IF(AND(障害学生情報入力シート!$G355="視覚障害",OR(障害学生情報入力シート!$H355="盲",障害学生情報入力シート!$H355="弱視",障害学生情報入力シート!$H355="その他の視覚障害")),1,0)+
IF(AND(障害学生情報入力シート!$G355="聴覚障害",OR(障害学生情報入力シート!$H355="聾",障害学生情報入力シート!$H355="難聴",障害学生情報入力シート!$H355="その他の聴覚障害")),1,0)+
IF(AND(障害学生情報入力シート!$G355="肢体不自由",OR(障害学生情報入力シート!$H355="上肢不自由",障害学生情報入力シート!$H355="下肢不自由",障害学生情報入力シート!$H355="上下肢不自由",障害学生情報入力シート!$H355="その他の肢体不自由")),1,0)+
IF(AND(障害学生情報入力シート!$G355="病弱",ISBLANK(障害学生情報入力シート!$H355)),1,0)+
IF(AND(障害学生情報入力シート!$G355="発達障害",OR(障害学生情報入力シート!$H355="自閉スペクトラム症",障害学生情報入力シート!$H355="注意欠如・多動症",障害学生情報入力シート!$H355="限局性学習症",障害学生情報入力シート!$H355="発達障害の重複",障害学生情報入力シート!$H355="その他の発達障害")),1,0)+
IF(AND(障害学生情報入力シート!$G355="精神障害",OR(障害学生情報入力シート!$H355="統合失調症等",障害学生情報入力シート!$H355="気分障害",障害学生情報入力シート!$H355="神経症性障害等",障害学生情報入力シート!$H355="摂食障害・睡眠障害等",障害学生情報入力シート!$H355="精神障害の重複",障害学生情報入力シート!$H355="その他の精神障害")),1,0)+
IF(AND(障害学生情報入力シート!$G355="知的障害",ISBLANK(障害学生情報入力シート!$H355)),1,0)+
IF(AND(障害学生情報入力シート!$G355="重複障害",OR(障害学生情報入力シート!$H355="身体障害の重複",障害学生情報入力シート!$H355="発達障害と精神障害の重複")),1,0)+
IF(AND(障害学生情報入力シート!$G355="その他の障害",ISBLANK(障害学生情報入力シート!$H355)),1,0)
)</f>
        <v>0</v>
      </c>
    </row>
    <row r="356" spans="1:17" x14ac:dyDescent="0.4">
      <c r="A356" s="204">
        <v>328</v>
      </c>
      <c r="B356" s="6">
        <f>IF(AND(障害学生情報入力シート!$G356=$B$27,障害学生情報入力シート!$H356=$B$28,OR(障害学生情報入力シート!D356="入学者(新1年生)",障害学生情報入力シート!D356="在籍者")),1,0)</f>
        <v>0</v>
      </c>
      <c r="C356" s="6">
        <f t="shared" si="35"/>
        <v>0</v>
      </c>
      <c r="D356" s="6" t="str">
        <f t="shared" si="36"/>
        <v/>
      </c>
      <c r="E356" s="6">
        <f>IF(AND(障害学生情報入力シート!$G356=$E$27,ISBLANK(障害学生情報入力シート!$H356),OR(障害学生情報入力シート!D356="入学者(新1年生)",障害学生情報入力シート!D356="在籍者")),1,0)</f>
        <v>0</v>
      </c>
      <c r="F356" s="6">
        <f t="shared" si="37"/>
        <v>0</v>
      </c>
      <c r="G356" s="6" t="str">
        <f t="shared" si="38"/>
        <v/>
      </c>
      <c r="H356" s="7">
        <f>IF(障害学生情報入力シート!BD356="",0,IF(AND(障害学生情報入力シート!BC356=1,Q356=1,障害学生情報入力シート!D356&lt;&gt;"",障害学生情報入力シート!D356&lt;&gt;"在籍者"),1,0))</f>
        <v>0</v>
      </c>
      <c r="I356" s="7">
        <f t="shared" si="39"/>
        <v>0</v>
      </c>
      <c r="J356" s="7" t="str">
        <f t="shared" si="40"/>
        <v/>
      </c>
      <c r="K356" s="8">
        <f>IF(VALUE(障害学生情報入力シート!J356)=1,1,0)</f>
        <v>0</v>
      </c>
      <c r="L356" s="8">
        <f>IF(VALUE(障害学生情報入力シート!K356)=1,1,0)</f>
        <v>0</v>
      </c>
      <c r="M356" s="8">
        <f>SUM(障害学生情報入力シート!N356:Q356)+COUNTA(障害学生情報入力シート!R356)</f>
        <v>0</v>
      </c>
      <c r="N356" s="8">
        <f>SUM(障害学生情報入力シート!S356:V356)+COUNTA(障害学生情報入力シート!W356)</f>
        <v>0</v>
      </c>
      <c r="O356" s="8">
        <f>IF(SUM(障害学生情報入力シート!$X356:$BC356)&gt;0,1,0)</f>
        <v>0</v>
      </c>
      <c r="P356" s="8">
        <f>IF(障害学生情報入力シート!D356="入学者(新1年生)",1,0)</f>
        <v>0</v>
      </c>
      <c r="Q356" s="8">
        <f>IF(ISBLANK(障害学生情報入力シート!$G356),0,
IF(AND(障害学生情報入力シート!$G356="視覚障害",OR(障害学生情報入力シート!$H356="盲",障害学生情報入力シート!$H356="弱視",障害学生情報入力シート!$H356="その他の視覚障害")),1,0)+
IF(AND(障害学生情報入力シート!$G356="聴覚障害",OR(障害学生情報入力シート!$H356="聾",障害学生情報入力シート!$H356="難聴",障害学生情報入力シート!$H356="その他の聴覚障害")),1,0)+
IF(AND(障害学生情報入力シート!$G356="肢体不自由",OR(障害学生情報入力シート!$H356="上肢不自由",障害学生情報入力シート!$H356="下肢不自由",障害学生情報入力シート!$H356="上下肢不自由",障害学生情報入力シート!$H356="その他の肢体不自由")),1,0)+
IF(AND(障害学生情報入力シート!$G356="病弱",ISBLANK(障害学生情報入力シート!$H356)),1,0)+
IF(AND(障害学生情報入力シート!$G356="発達障害",OR(障害学生情報入力シート!$H356="自閉スペクトラム症",障害学生情報入力シート!$H356="注意欠如・多動症",障害学生情報入力シート!$H356="限局性学習症",障害学生情報入力シート!$H356="発達障害の重複",障害学生情報入力シート!$H356="その他の発達障害")),1,0)+
IF(AND(障害学生情報入力シート!$G356="精神障害",OR(障害学生情報入力シート!$H356="統合失調症等",障害学生情報入力シート!$H356="気分障害",障害学生情報入力シート!$H356="神経症性障害等",障害学生情報入力シート!$H356="摂食障害・睡眠障害等",障害学生情報入力シート!$H356="精神障害の重複",障害学生情報入力シート!$H356="その他の精神障害")),1,0)+
IF(AND(障害学生情報入力シート!$G356="知的障害",ISBLANK(障害学生情報入力シート!$H356)),1,0)+
IF(AND(障害学生情報入力シート!$G356="重複障害",OR(障害学生情報入力シート!$H356="身体障害の重複",障害学生情報入力シート!$H356="発達障害と精神障害の重複")),1,0)+
IF(AND(障害学生情報入力シート!$G356="その他の障害",ISBLANK(障害学生情報入力シート!$H356)),1,0)
)</f>
        <v>0</v>
      </c>
    </row>
    <row r="357" spans="1:17" x14ac:dyDescent="0.4">
      <c r="A357" s="204">
        <v>329</v>
      </c>
      <c r="B357" s="6">
        <f>IF(AND(障害学生情報入力シート!$G357=$B$27,障害学生情報入力シート!$H357=$B$28,OR(障害学生情報入力シート!D357="入学者(新1年生)",障害学生情報入力シート!D357="在籍者")),1,0)</f>
        <v>0</v>
      </c>
      <c r="C357" s="6">
        <f t="shared" si="35"/>
        <v>0</v>
      </c>
      <c r="D357" s="6" t="str">
        <f t="shared" si="36"/>
        <v/>
      </c>
      <c r="E357" s="6">
        <f>IF(AND(障害学生情報入力シート!$G357=$E$27,ISBLANK(障害学生情報入力シート!$H357),OR(障害学生情報入力シート!D357="入学者(新1年生)",障害学生情報入力シート!D357="在籍者")),1,0)</f>
        <v>0</v>
      </c>
      <c r="F357" s="6">
        <f t="shared" si="37"/>
        <v>0</v>
      </c>
      <c r="G357" s="6" t="str">
        <f t="shared" si="38"/>
        <v/>
      </c>
      <c r="H357" s="7">
        <f>IF(障害学生情報入力シート!BD357="",0,IF(AND(障害学生情報入力シート!BC357=1,Q357=1,障害学生情報入力シート!D357&lt;&gt;"",障害学生情報入力シート!D357&lt;&gt;"在籍者"),1,0))</f>
        <v>0</v>
      </c>
      <c r="I357" s="7">
        <f t="shared" si="39"/>
        <v>0</v>
      </c>
      <c r="J357" s="7" t="str">
        <f t="shared" si="40"/>
        <v/>
      </c>
      <c r="K357" s="8">
        <f>IF(VALUE(障害学生情報入力シート!J357)=1,1,0)</f>
        <v>0</v>
      </c>
      <c r="L357" s="8">
        <f>IF(VALUE(障害学生情報入力シート!K357)=1,1,0)</f>
        <v>0</v>
      </c>
      <c r="M357" s="8">
        <f>SUM(障害学生情報入力シート!N357:Q357)+COUNTA(障害学生情報入力シート!R357)</f>
        <v>0</v>
      </c>
      <c r="N357" s="8">
        <f>SUM(障害学生情報入力シート!S357:V357)+COUNTA(障害学生情報入力シート!W357)</f>
        <v>0</v>
      </c>
      <c r="O357" s="8">
        <f>IF(SUM(障害学生情報入力シート!$X357:$BC357)&gt;0,1,0)</f>
        <v>0</v>
      </c>
      <c r="P357" s="8">
        <f>IF(障害学生情報入力シート!D357="入学者(新1年生)",1,0)</f>
        <v>0</v>
      </c>
      <c r="Q357" s="8">
        <f>IF(ISBLANK(障害学生情報入力シート!$G357),0,
IF(AND(障害学生情報入力シート!$G357="視覚障害",OR(障害学生情報入力シート!$H357="盲",障害学生情報入力シート!$H357="弱視",障害学生情報入力シート!$H357="その他の視覚障害")),1,0)+
IF(AND(障害学生情報入力シート!$G357="聴覚障害",OR(障害学生情報入力シート!$H357="聾",障害学生情報入力シート!$H357="難聴",障害学生情報入力シート!$H357="その他の聴覚障害")),1,0)+
IF(AND(障害学生情報入力シート!$G357="肢体不自由",OR(障害学生情報入力シート!$H357="上肢不自由",障害学生情報入力シート!$H357="下肢不自由",障害学生情報入力シート!$H357="上下肢不自由",障害学生情報入力シート!$H357="その他の肢体不自由")),1,0)+
IF(AND(障害学生情報入力シート!$G357="病弱",ISBLANK(障害学生情報入力シート!$H357)),1,0)+
IF(AND(障害学生情報入力シート!$G357="発達障害",OR(障害学生情報入力シート!$H357="自閉スペクトラム症",障害学生情報入力シート!$H357="注意欠如・多動症",障害学生情報入力シート!$H357="限局性学習症",障害学生情報入力シート!$H357="発達障害の重複",障害学生情報入力シート!$H357="その他の発達障害")),1,0)+
IF(AND(障害学生情報入力シート!$G357="精神障害",OR(障害学生情報入力シート!$H357="統合失調症等",障害学生情報入力シート!$H357="気分障害",障害学生情報入力シート!$H357="神経症性障害等",障害学生情報入力シート!$H357="摂食障害・睡眠障害等",障害学生情報入力シート!$H357="精神障害の重複",障害学生情報入力シート!$H357="その他の精神障害")),1,0)+
IF(AND(障害学生情報入力シート!$G357="知的障害",ISBLANK(障害学生情報入力シート!$H357)),1,0)+
IF(AND(障害学生情報入力シート!$G357="重複障害",OR(障害学生情報入力シート!$H357="身体障害の重複",障害学生情報入力シート!$H357="発達障害と精神障害の重複")),1,0)+
IF(AND(障害学生情報入力シート!$G357="その他の障害",ISBLANK(障害学生情報入力シート!$H357)),1,0)
)</f>
        <v>0</v>
      </c>
    </row>
    <row r="358" spans="1:17" x14ac:dyDescent="0.4">
      <c r="A358" s="204">
        <v>330</v>
      </c>
      <c r="B358" s="6">
        <f>IF(AND(障害学生情報入力シート!$G358=$B$27,障害学生情報入力シート!$H358=$B$28,OR(障害学生情報入力シート!D358="入学者(新1年生)",障害学生情報入力シート!D358="在籍者")),1,0)</f>
        <v>0</v>
      </c>
      <c r="C358" s="6">
        <f t="shared" si="35"/>
        <v>0</v>
      </c>
      <c r="D358" s="6" t="str">
        <f t="shared" si="36"/>
        <v/>
      </c>
      <c r="E358" s="6">
        <f>IF(AND(障害学生情報入力シート!$G358=$E$27,ISBLANK(障害学生情報入力シート!$H358),OR(障害学生情報入力シート!D358="入学者(新1年生)",障害学生情報入力シート!D358="在籍者")),1,0)</f>
        <v>0</v>
      </c>
      <c r="F358" s="6">
        <f t="shared" si="37"/>
        <v>0</v>
      </c>
      <c r="G358" s="6" t="str">
        <f t="shared" si="38"/>
        <v/>
      </c>
      <c r="H358" s="7">
        <f>IF(障害学生情報入力シート!BD358="",0,IF(AND(障害学生情報入力シート!BC358=1,Q358=1,障害学生情報入力シート!D358&lt;&gt;"",障害学生情報入力シート!D358&lt;&gt;"在籍者"),1,0))</f>
        <v>0</v>
      </c>
      <c r="I358" s="7">
        <f t="shared" si="39"/>
        <v>0</v>
      </c>
      <c r="J358" s="7" t="str">
        <f t="shared" si="40"/>
        <v/>
      </c>
      <c r="K358" s="8">
        <f>IF(VALUE(障害学生情報入力シート!J358)=1,1,0)</f>
        <v>0</v>
      </c>
      <c r="L358" s="8">
        <f>IF(VALUE(障害学生情報入力シート!K358)=1,1,0)</f>
        <v>0</v>
      </c>
      <c r="M358" s="8">
        <f>SUM(障害学生情報入力シート!N358:Q358)+COUNTA(障害学生情報入力シート!R358)</f>
        <v>0</v>
      </c>
      <c r="N358" s="8">
        <f>SUM(障害学生情報入力シート!S358:V358)+COUNTA(障害学生情報入力シート!W358)</f>
        <v>0</v>
      </c>
      <c r="O358" s="8">
        <f>IF(SUM(障害学生情報入力シート!$X358:$BC358)&gt;0,1,0)</f>
        <v>0</v>
      </c>
      <c r="P358" s="8">
        <f>IF(障害学生情報入力シート!D358="入学者(新1年生)",1,0)</f>
        <v>0</v>
      </c>
      <c r="Q358" s="8">
        <f>IF(ISBLANK(障害学生情報入力シート!$G358),0,
IF(AND(障害学生情報入力シート!$G358="視覚障害",OR(障害学生情報入力シート!$H358="盲",障害学生情報入力シート!$H358="弱視",障害学生情報入力シート!$H358="その他の視覚障害")),1,0)+
IF(AND(障害学生情報入力シート!$G358="聴覚障害",OR(障害学生情報入力シート!$H358="聾",障害学生情報入力シート!$H358="難聴",障害学生情報入力シート!$H358="その他の聴覚障害")),1,0)+
IF(AND(障害学生情報入力シート!$G358="肢体不自由",OR(障害学生情報入力シート!$H358="上肢不自由",障害学生情報入力シート!$H358="下肢不自由",障害学生情報入力シート!$H358="上下肢不自由",障害学生情報入力シート!$H358="その他の肢体不自由")),1,0)+
IF(AND(障害学生情報入力シート!$G358="病弱",ISBLANK(障害学生情報入力シート!$H358)),1,0)+
IF(AND(障害学生情報入力シート!$G358="発達障害",OR(障害学生情報入力シート!$H358="自閉スペクトラム症",障害学生情報入力シート!$H358="注意欠如・多動症",障害学生情報入力シート!$H358="限局性学習症",障害学生情報入力シート!$H358="発達障害の重複",障害学生情報入力シート!$H358="その他の発達障害")),1,0)+
IF(AND(障害学生情報入力シート!$G358="精神障害",OR(障害学生情報入力シート!$H358="統合失調症等",障害学生情報入力シート!$H358="気分障害",障害学生情報入力シート!$H358="神経症性障害等",障害学生情報入力シート!$H358="摂食障害・睡眠障害等",障害学生情報入力シート!$H358="精神障害の重複",障害学生情報入力シート!$H358="その他の精神障害")),1,0)+
IF(AND(障害学生情報入力シート!$G358="知的障害",ISBLANK(障害学生情報入力シート!$H358)),1,0)+
IF(AND(障害学生情報入力シート!$G358="重複障害",OR(障害学生情報入力シート!$H358="身体障害の重複",障害学生情報入力シート!$H358="発達障害と精神障害の重複")),1,0)+
IF(AND(障害学生情報入力シート!$G358="その他の障害",ISBLANK(障害学生情報入力シート!$H358)),1,0)
)</f>
        <v>0</v>
      </c>
    </row>
    <row r="359" spans="1:17" x14ac:dyDescent="0.4">
      <c r="A359" s="204">
        <v>331</v>
      </c>
      <c r="B359" s="6">
        <f>IF(AND(障害学生情報入力シート!$G359=$B$27,障害学生情報入力シート!$H359=$B$28,OR(障害学生情報入力シート!D359="入学者(新1年生)",障害学生情報入力シート!D359="在籍者")),1,0)</f>
        <v>0</v>
      </c>
      <c r="C359" s="6">
        <f t="shared" si="35"/>
        <v>0</v>
      </c>
      <c r="D359" s="6" t="str">
        <f t="shared" si="36"/>
        <v/>
      </c>
      <c r="E359" s="6">
        <f>IF(AND(障害学生情報入力シート!$G359=$E$27,ISBLANK(障害学生情報入力シート!$H359),OR(障害学生情報入力シート!D359="入学者(新1年生)",障害学生情報入力シート!D359="在籍者")),1,0)</f>
        <v>0</v>
      </c>
      <c r="F359" s="6">
        <f t="shared" si="37"/>
        <v>0</v>
      </c>
      <c r="G359" s="6" t="str">
        <f t="shared" si="38"/>
        <v/>
      </c>
      <c r="H359" s="7">
        <f>IF(障害学生情報入力シート!BD359="",0,IF(AND(障害学生情報入力シート!BC359=1,Q359=1,障害学生情報入力シート!D359&lt;&gt;"",障害学生情報入力シート!D359&lt;&gt;"在籍者"),1,0))</f>
        <v>0</v>
      </c>
      <c r="I359" s="7">
        <f t="shared" si="39"/>
        <v>0</v>
      </c>
      <c r="J359" s="7" t="str">
        <f t="shared" si="40"/>
        <v/>
      </c>
      <c r="K359" s="8">
        <f>IF(VALUE(障害学生情報入力シート!J359)=1,1,0)</f>
        <v>0</v>
      </c>
      <c r="L359" s="8">
        <f>IF(VALUE(障害学生情報入力シート!K359)=1,1,0)</f>
        <v>0</v>
      </c>
      <c r="M359" s="8">
        <f>SUM(障害学生情報入力シート!N359:Q359)+COUNTA(障害学生情報入力シート!R359)</f>
        <v>0</v>
      </c>
      <c r="N359" s="8">
        <f>SUM(障害学生情報入力シート!S359:V359)+COUNTA(障害学生情報入力シート!W359)</f>
        <v>0</v>
      </c>
      <c r="O359" s="8">
        <f>IF(SUM(障害学生情報入力シート!$X359:$BC359)&gt;0,1,0)</f>
        <v>0</v>
      </c>
      <c r="P359" s="8">
        <f>IF(障害学生情報入力シート!D359="入学者(新1年生)",1,0)</f>
        <v>0</v>
      </c>
      <c r="Q359" s="8">
        <f>IF(ISBLANK(障害学生情報入力シート!$G359),0,
IF(AND(障害学生情報入力シート!$G359="視覚障害",OR(障害学生情報入力シート!$H359="盲",障害学生情報入力シート!$H359="弱視",障害学生情報入力シート!$H359="その他の視覚障害")),1,0)+
IF(AND(障害学生情報入力シート!$G359="聴覚障害",OR(障害学生情報入力シート!$H359="聾",障害学生情報入力シート!$H359="難聴",障害学生情報入力シート!$H359="その他の聴覚障害")),1,0)+
IF(AND(障害学生情報入力シート!$G359="肢体不自由",OR(障害学生情報入力シート!$H359="上肢不自由",障害学生情報入力シート!$H359="下肢不自由",障害学生情報入力シート!$H359="上下肢不自由",障害学生情報入力シート!$H359="その他の肢体不自由")),1,0)+
IF(AND(障害学生情報入力シート!$G359="病弱",ISBLANK(障害学生情報入力シート!$H359)),1,0)+
IF(AND(障害学生情報入力シート!$G359="発達障害",OR(障害学生情報入力シート!$H359="自閉スペクトラム症",障害学生情報入力シート!$H359="注意欠如・多動症",障害学生情報入力シート!$H359="限局性学習症",障害学生情報入力シート!$H359="発達障害の重複",障害学生情報入力シート!$H359="その他の発達障害")),1,0)+
IF(AND(障害学生情報入力シート!$G359="精神障害",OR(障害学生情報入力シート!$H359="統合失調症等",障害学生情報入力シート!$H359="気分障害",障害学生情報入力シート!$H359="神経症性障害等",障害学生情報入力シート!$H359="摂食障害・睡眠障害等",障害学生情報入力シート!$H359="精神障害の重複",障害学生情報入力シート!$H359="その他の精神障害")),1,0)+
IF(AND(障害学生情報入力シート!$G359="知的障害",ISBLANK(障害学生情報入力シート!$H359)),1,0)+
IF(AND(障害学生情報入力シート!$G359="重複障害",OR(障害学生情報入力シート!$H359="身体障害の重複",障害学生情報入力シート!$H359="発達障害と精神障害の重複")),1,0)+
IF(AND(障害学生情報入力シート!$G359="その他の障害",ISBLANK(障害学生情報入力シート!$H359)),1,0)
)</f>
        <v>0</v>
      </c>
    </row>
    <row r="360" spans="1:17" x14ac:dyDescent="0.4">
      <c r="A360" s="204">
        <v>332</v>
      </c>
      <c r="B360" s="6">
        <f>IF(AND(障害学生情報入力シート!$G360=$B$27,障害学生情報入力シート!$H360=$B$28,OR(障害学生情報入力シート!D360="入学者(新1年生)",障害学生情報入力シート!D360="在籍者")),1,0)</f>
        <v>0</v>
      </c>
      <c r="C360" s="6">
        <f t="shared" si="35"/>
        <v>0</v>
      </c>
      <c r="D360" s="6" t="str">
        <f t="shared" si="36"/>
        <v/>
      </c>
      <c r="E360" s="6">
        <f>IF(AND(障害学生情報入力シート!$G360=$E$27,ISBLANK(障害学生情報入力シート!$H360),OR(障害学生情報入力シート!D360="入学者(新1年生)",障害学生情報入力シート!D360="在籍者")),1,0)</f>
        <v>0</v>
      </c>
      <c r="F360" s="6">
        <f t="shared" si="37"/>
        <v>0</v>
      </c>
      <c r="G360" s="6" t="str">
        <f t="shared" si="38"/>
        <v/>
      </c>
      <c r="H360" s="7">
        <f>IF(障害学生情報入力シート!BD360="",0,IF(AND(障害学生情報入力シート!BC360=1,Q360=1,障害学生情報入力シート!D360&lt;&gt;"",障害学生情報入力シート!D360&lt;&gt;"在籍者"),1,0))</f>
        <v>0</v>
      </c>
      <c r="I360" s="7">
        <f t="shared" si="39"/>
        <v>0</v>
      </c>
      <c r="J360" s="7" t="str">
        <f t="shared" si="40"/>
        <v/>
      </c>
      <c r="K360" s="8">
        <f>IF(VALUE(障害学生情報入力シート!J360)=1,1,0)</f>
        <v>0</v>
      </c>
      <c r="L360" s="8">
        <f>IF(VALUE(障害学生情報入力シート!K360)=1,1,0)</f>
        <v>0</v>
      </c>
      <c r="M360" s="8">
        <f>SUM(障害学生情報入力シート!N360:Q360)+COUNTA(障害学生情報入力シート!R360)</f>
        <v>0</v>
      </c>
      <c r="N360" s="8">
        <f>SUM(障害学生情報入力シート!S360:V360)+COUNTA(障害学生情報入力シート!W360)</f>
        <v>0</v>
      </c>
      <c r="O360" s="8">
        <f>IF(SUM(障害学生情報入力シート!$X360:$BC360)&gt;0,1,0)</f>
        <v>0</v>
      </c>
      <c r="P360" s="8">
        <f>IF(障害学生情報入力シート!D360="入学者(新1年生)",1,0)</f>
        <v>0</v>
      </c>
      <c r="Q360" s="8">
        <f>IF(ISBLANK(障害学生情報入力シート!$G360),0,
IF(AND(障害学生情報入力シート!$G360="視覚障害",OR(障害学生情報入力シート!$H360="盲",障害学生情報入力シート!$H360="弱視",障害学生情報入力シート!$H360="その他の視覚障害")),1,0)+
IF(AND(障害学生情報入力シート!$G360="聴覚障害",OR(障害学生情報入力シート!$H360="聾",障害学生情報入力シート!$H360="難聴",障害学生情報入力シート!$H360="その他の聴覚障害")),1,0)+
IF(AND(障害学生情報入力シート!$G360="肢体不自由",OR(障害学生情報入力シート!$H360="上肢不自由",障害学生情報入力シート!$H360="下肢不自由",障害学生情報入力シート!$H360="上下肢不自由",障害学生情報入力シート!$H360="その他の肢体不自由")),1,0)+
IF(AND(障害学生情報入力シート!$G360="病弱",ISBLANK(障害学生情報入力シート!$H360)),1,0)+
IF(AND(障害学生情報入力シート!$G360="発達障害",OR(障害学生情報入力シート!$H360="自閉スペクトラム症",障害学生情報入力シート!$H360="注意欠如・多動症",障害学生情報入力シート!$H360="限局性学習症",障害学生情報入力シート!$H360="発達障害の重複",障害学生情報入力シート!$H360="その他の発達障害")),1,0)+
IF(AND(障害学生情報入力シート!$G360="精神障害",OR(障害学生情報入力シート!$H360="統合失調症等",障害学生情報入力シート!$H360="気分障害",障害学生情報入力シート!$H360="神経症性障害等",障害学生情報入力シート!$H360="摂食障害・睡眠障害等",障害学生情報入力シート!$H360="精神障害の重複",障害学生情報入力シート!$H360="その他の精神障害")),1,0)+
IF(AND(障害学生情報入力シート!$G360="知的障害",ISBLANK(障害学生情報入力シート!$H360)),1,0)+
IF(AND(障害学生情報入力シート!$G360="重複障害",OR(障害学生情報入力シート!$H360="身体障害の重複",障害学生情報入力シート!$H360="発達障害と精神障害の重複")),1,0)+
IF(AND(障害学生情報入力シート!$G360="その他の障害",ISBLANK(障害学生情報入力シート!$H360)),1,0)
)</f>
        <v>0</v>
      </c>
    </row>
    <row r="361" spans="1:17" x14ac:dyDescent="0.4">
      <c r="A361" s="204">
        <v>333</v>
      </c>
      <c r="B361" s="6">
        <f>IF(AND(障害学生情報入力シート!$G361=$B$27,障害学生情報入力シート!$H361=$B$28,OR(障害学生情報入力シート!D361="入学者(新1年生)",障害学生情報入力シート!D361="在籍者")),1,0)</f>
        <v>0</v>
      </c>
      <c r="C361" s="6">
        <f t="shared" si="35"/>
        <v>0</v>
      </c>
      <c r="D361" s="6" t="str">
        <f t="shared" si="36"/>
        <v/>
      </c>
      <c r="E361" s="6">
        <f>IF(AND(障害学生情報入力シート!$G361=$E$27,ISBLANK(障害学生情報入力シート!$H361),OR(障害学生情報入力シート!D361="入学者(新1年生)",障害学生情報入力シート!D361="在籍者")),1,0)</f>
        <v>0</v>
      </c>
      <c r="F361" s="6">
        <f t="shared" si="37"/>
        <v>0</v>
      </c>
      <c r="G361" s="6" t="str">
        <f t="shared" si="38"/>
        <v/>
      </c>
      <c r="H361" s="7">
        <f>IF(障害学生情報入力シート!BD361="",0,IF(AND(障害学生情報入力シート!BC361=1,Q361=1,障害学生情報入力シート!D361&lt;&gt;"",障害学生情報入力シート!D361&lt;&gt;"在籍者"),1,0))</f>
        <v>0</v>
      </c>
      <c r="I361" s="7">
        <f t="shared" si="39"/>
        <v>0</v>
      </c>
      <c r="J361" s="7" t="str">
        <f t="shared" si="40"/>
        <v/>
      </c>
      <c r="K361" s="8">
        <f>IF(VALUE(障害学生情報入力シート!J361)=1,1,0)</f>
        <v>0</v>
      </c>
      <c r="L361" s="8">
        <f>IF(VALUE(障害学生情報入力シート!K361)=1,1,0)</f>
        <v>0</v>
      </c>
      <c r="M361" s="8">
        <f>SUM(障害学生情報入力シート!N361:Q361)+COUNTA(障害学生情報入力シート!R361)</f>
        <v>0</v>
      </c>
      <c r="N361" s="8">
        <f>SUM(障害学生情報入力シート!S361:V361)+COUNTA(障害学生情報入力シート!W361)</f>
        <v>0</v>
      </c>
      <c r="O361" s="8">
        <f>IF(SUM(障害学生情報入力シート!$X361:$BC361)&gt;0,1,0)</f>
        <v>0</v>
      </c>
      <c r="P361" s="8">
        <f>IF(障害学生情報入力シート!D361="入学者(新1年生)",1,0)</f>
        <v>0</v>
      </c>
      <c r="Q361" s="8">
        <f>IF(ISBLANK(障害学生情報入力シート!$G361),0,
IF(AND(障害学生情報入力シート!$G361="視覚障害",OR(障害学生情報入力シート!$H361="盲",障害学生情報入力シート!$H361="弱視",障害学生情報入力シート!$H361="その他の視覚障害")),1,0)+
IF(AND(障害学生情報入力シート!$G361="聴覚障害",OR(障害学生情報入力シート!$H361="聾",障害学生情報入力シート!$H361="難聴",障害学生情報入力シート!$H361="その他の聴覚障害")),1,0)+
IF(AND(障害学生情報入力シート!$G361="肢体不自由",OR(障害学生情報入力シート!$H361="上肢不自由",障害学生情報入力シート!$H361="下肢不自由",障害学生情報入力シート!$H361="上下肢不自由",障害学生情報入力シート!$H361="その他の肢体不自由")),1,0)+
IF(AND(障害学生情報入力シート!$G361="病弱",ISBLANK(障害学生情報入力シート!$H361)),1,0)+
IF(AND(障害学生情報入力シート!$G361="発達障害",OR(障害学生情報入力シート!$H361="自閉スペクトラム症",障害学生情報入力シート!$H361="注意欠如・多動症",障害学生情報入力シート!$H361="限局性学習症",障害学生情報入力シート!$H361="発達障害の重複",障害学生情報入力シート!$H361="その他の発達障害")),1,0)+
IF(AND(障害学生情報入力シート!$G361="精神障害",OR(障害学生情報入力シート!$H361="統合失調症等",障害学生情報入力シート!$H361="気分障害",障害学生情報入力シート!$H361="神経症性障害等",障害学生情報入力シート!$H361="摂食障害・睡眠障害等",障害学生情報入力シート!$H361="精神障害の重複",障害学生情報入力シート!$H361="その他の精神障害")),1,0)+
IF(AND(障害学生情報入力シート!$G361="知的障害",ISBLANK(障害学生情報入力シート!$H361)),1,0)+
IF(AND(障害学生情報入力シート!$G361="重複障害",OR(障害学生情報入力シート!$H361="身体障害の重複",障害学生情報入力シート!$H361="発達障害と精神障害の重複")),1,0)+
IF(AND(障害学生情報入力シート!$G361="その他の障害",ISBLANK(障害学生情報入力シート!$H361)),1,0)
)</f>
        <v>0</v>
      </c>
    </row>
    <row r="362" spans="1:17" x14ac:dyDescent="0.4">
      <c r="A362" s="204">
        <v>334</v>
      </c>
      <c r="B362" s="6">
        <f>IF(AND(障害学生情報入力シート!$G362=$B$27,障害学生情報入力シート!$H362=$B$28,OR(障害学生情報入力シート!D362="入学者(新1年生)",障害学生情報入力シート!D362="在籍者")),1,0)</f>
        <v>0</v>
      </c>
      <c r="C362" s="6">
        <f t="shared" si="35"/>
        <v>0</v>
      </c>
      <c r="D362" s="6" t="str">
        <f t="shared" si="36"/>
        <v/>
      </c>
      <c r="E362" s="6">
        <f>IF(AND(障害学生情報入力シート!$G362=$E$27,ISBLANK(障害学生情報入力シート!$H362),OR(障害学生情報入力シート!D362="入学者(新1年生)",障害学生情報入力シート!D362="在籍者")),1,0)</f>
        <v>0</v>
      </c>
      <c r="F362" s="6">
        <f t="shared" si="37"/>
        <v>0</v>
      </c>
      <c r="G362" s="6" t="str">
        <f t="shared" si="38"/>
        <v/>
      </c>
      <c r="H362" s="7">
        <f>IF(障害学生情報入力シート!BD362="",0,IF(AND(障害学生情報入力シート!BC362=1,Q362=1,障害学生情報入力シート!D362&lt;&gt;"",障害学生情報入力シート!D362&lt;&gt;"在籍者"),1,0))</f>
        <v>0</v>
      </c>
      <c r="I362" s="7">
        <f t="shared" si="39"/>
        <v>0</v>
      </c>
      <c r="J362" s="7" t="str">
        <f t="shared" si="40"/>
        <v/>
      </c>
      <c r="K362" s="8">
        <f>IF(VALUE(障害学生情報入力シート!J362)=1,1,0)</f>
        <v>0</v>
      </c>
      <c r="L362" s="8">
        <f>IF(VALUE(障害学生情報入力シート!K362)=1,1,0)</f>
        <v>0</v>
      </c>
      <c r="M362" s="8">
        <f>SUM(障害学生情報入力シート!N362:Q362)+COUNTA(障害学生情報入力シート!R362)</f>
        <v>0</v>
      </c>
      <c r="N362" s="8">
        <f>SUM(障害学生情報入力シート!S362:V362)+COUNTA(障害学生情報入力シート!W362)</f>
        <v>0</v>
      </c>
      <c r="O362" s="8">
        <f>IF(SUM(障害学生情報入力シート!$X362:$BC362)&gt;0,1,0)</f>
        <v>0</v>
      </c>
      <c r="P362" s="8">
        <f>IF(障害学生情報入力シート!D362="入学者(新1年生)",1,0)</f>
        <v>0</v>
      </c>
      <c r="Q362" s="8">
        <f>IF(ISBLANK(障害学生情報入力シート!$G362),0,
IF(AND(障害学生情報入力シート!$G362="視覚障害",OR(障害学生情報入力シート!$H362="盲",障害学生情報入力シート!$H362="弱視",障害学生情報入力シート!$H362="その他の視覚障害")),1,0)+
IF(AND(障害学生情報入力シート!$G362="聴覚障害",OR(障害学生情報入力シート!$H362="聾",障害学生情報入力シート!$H362="難聴",障害学生情報入力シート!$H362="その他の聴覚障害")),1,0)+
IF(AND(障害学生情報入力シート!$G362="肢体不自由",OR(障害学生情報入力シート!$H362="上肢不自由",障害学生情報入力シート!$H362="下肢不自由",障害学生情報入力シート!$H362="上下肢不自由",障害学生情報入力シート!$H362="その他の肢体不自由")),1,0)+
IF(AND(障害学生情報入力シート!$G362="病弱",ISBLANK(障害学生情報入力シート!$H362)),1,0)+
IF(AND(障害学生情報入力シート!$G362="発達障害",OR(障害学生情報入力シート!$H362="自閉スペクトラム症",障害学生情報入力シート!$H362="注意欠如・多動症",障害学生情報入力シート!$H362="限局性学習症",障害学生情報入力シート!$H362="発達障害の重複",障害学生情報入力シート!$H362="その他の発達障害")),1,0)+
IF(AND(障害学生情報入力シート!$G362="精神障害",OR(障害学生情報入力シート!$H362="統合失調症等",障害学生情報入力シート!$H362="気分障害",障害学生情報入力シート!$H362="神経症性障害等",障害学生情報入力シート!$H362="摂食障害・睡眠障害等",障害学生情報入力シート!$H362="精神障害の重複",障害学生情報入力シート!$H362="その他の精神障害")),1,0)+
IF(AND(障害学生情報入力シート!$G362="知的障害",ISBLANK(障害学生情報入力シート!$H362)),1,0)+
IF(AND(障害学生情報入力シート!$G362="重複障害",OR(障害学生情報入力シート!$H362="身体障害の重複",障害学生情報入力シート!$H362="発達障害と精神障害の重複")),1,0)+
IF(AND(障害学生情報入力シート!$G362="その他の障害",ISBLANK(障害学生情報入力シート!$H362)),1,0)
)</f>
        <v>0</v>
      </c>
    </row>
    <row r="363" spans="1:17" x14ac:dyDescent="0.4">
      <c r="A363" s="204">
        <v>335</v>
      </c>
      <c r="B363" s="6">
        <f>IF(AND(障害学生情報入力シート!$G363=$B$27,障害学生情報入力シート!$H363=$B$28,OR(障害学生情報入力シート!D363="入学者(新1年生)",障害学生情報入力シート!D363="在籍者")),1,0)</f>
        <v>0</v>
      </c>
      <c r="C363" s="6">
        <f t="shared" si="35"/>
        <v>0</v>
      </c>
      <c r="D363" s="6" t="str">
        <f t="shared" si="36"/>
        <v/>
      </c>
      <c r="E363" s="6">
        <f>IF(AND(障害学生情報入力シート!$G363=$E$27,ISBLANK(障害学生情報入力シート!$H363),OR(障害学生情報入力シート!D363="入学者(新1年生)",障害学生情報入力シート!D363="在籍者")),1,0)</f>
        <v>0</v>
      </c>
      <c r="F363" s="6">
        <f t="shared" si="37"/>
        <v>0</v>
      </c>
      <c r="G363" s="6" t="str">
        <f t="shared" si="38"/>
        <v/>
      </c>
      <c r="H363" s="7">
        <f>IF(障害学生情報入力シート!BD363="",0,IF(AND(障害学生情報入力シート!BC363=1,Q363=1,障害学生情報入力シート!D363&lt;&gt;"",障害学生情報入力シート!D363&lt;&gt;"在籍者"),1,0))</f>
        <v>0</v>
      </c>
      <c r="I363" s="7">
        <f t="shared" si="39"/>
        <v>0</v>
      </c>
      <c r="J363" s="7" t="str">
        <f t="shared" si="40"/>
        <v/>
      </c>
      <c r="K363" s="8">
        <f>IF(VALUE(障害学生情報入力シート!J363)=1,1,0)</f>
        <v>0</v>
      </c>
      <c r="L363" s="8">
        <f>IF(VALUE(障害学生情報入力シート!K363)=1,1,0)</f>
        <v>0</v>
      </c>
      <c r="M363" s="8">
        <f>SUM(障害学生情報入力シート!N363:Q363)+COUNTA(障害学生情報入力シート!R363)</f>
        <v>0</v>
      </c>
      <c r="N363" s="8">
        <f>SUM(障害学生情報入力シート!S363:V363)+COUNTA(障害学生情報入力シート!W363)</f>
        <v>0</v>
      </c>
      <c r="O363" s="8">
        <f>IF(SUM(障害学生情報入力シート!$X363:$BC363)&gt;0,1,0)</f>
        <v>0</v>
      </c>
      <c r="P363" s="8">
        <f>IF(障害学生情報入力シート!D363="入学者(新1年生)",1,0)</f>
        <v>0</v>
      </c>
      <c r="Q363" s="8">
        <f>IF(ISBLANK(障害学生情報入力シート!$G363),0,
IF(AND(障害学生情報入力シート!$G363="視覚障害",OR(障害学生情報入力シート!$H363="盲",障害学生情報入力シート!$H363="弱視",障害学生情報入力シート!$H363="その他の視覚障害")),1,0)+
IF(AND(障害学生情報入力シート!$G363="聴覚障害",OR(障害学生情報入力シート!$H363="聾",障害学生情報入力シート!$H363="難聴",障害学生情報入力シート!$H363="その他の聴覚障害")),1,0)+
IF(AND(障害学生情報入力シート!$G363="肢体不自由",OR(障害学生情報入力シート!$H363="上肢不自由",障害学生情報入力シート!$H363="下肢不自由",障害学生情報入力シート!$H363="上下肢不自由",障害学生情報入力シート!$H363="その他の肢体不自由")),1,0)+
IF(AND(障害学生情報入力シート!$G363="病弱",ISBLANK(障害学生情報入力シート!$H363)),1,0)+
IF(AND(障害学生情報入力シート!$G363="発達障害",OR(障害学生情報入力シート!$H363="自閉スペクトラム症",障害学生情報入力シート!$H363="注意欠如・多動症",障害学生情報入力シート!$H363="限局性学習症",障害学生情報入力シート!$H363="発達障害の重複",障害学生情報入力シート!$H363="その他の発達障害")),1,0)+
IF(AND(障害学生情報入力シート!$G363="精神障害",OR(障害学生情報入力シート!$H363="統合失調症等",障害学生情報入力シート!$H363="気分障害",障害学生情報入力シート!$H363="神経症性障害等",障害学生情報入力シート!$H363="摂食障害・睡眠障害等",障害学生情報入力シート!$H363="精神障害の重複",障害学生情報入力シート!$H363="その他の精神障害")),1,0)+
IF(AND(障害学生情報入力シート!$G363="知的障害",ISBLANK(障害学生情報入力シート!$H363)),1,0)+
IF(AND(障害学生情報入力シート!$G363="重複障害",OR(障害学生情報入力シート!$H363="身体障害の重複",障害学生情報入力シート!$H363="発達障害と精神障害の重複")),1,0)+
IF(AND(障害学生情報入力シート!$G363="その他の障害",ISBLANK(障害学生情報入力シート!$H363)),1,0)
)</f>
        <v>0</v>
      </c>
    </row>
    <row r="364" spans="1:17" x14ac:dyDescent="0.4">
      <c r="A364" s="204">
        <v>336</v>
      </c>
      <c r="B364" s="6">
        <f>IF(AND(障害学生情報入力シート!$G364=$B$27,障害学生情報入力シート!$H364=$B$28,OR(障害学生情報入力シート!D364="入学者(新1年生)",障害学生情報入力シート!D364="在籍者")),1,0)</f>
        <v>0</v>
      </c>
      <c r="C364" s="6">
        <f t="shared" si="35"/>
        <v>0</v>
      </c>
      <c r="D364" s="6" t="str">
        <f t="shared" si="36"/>
        <v/>
      </c>
      <c r="E364" s="6">
        <f>IF(AND(障害学生情報入力シート!$G364=$E$27,ISBLANK(障害学生情報入力シート!$H364),OR(障害学生情報入力シート!D364="入学者(新1年生)",障害学生情報入力シート!D364="在籍者")),1,0)</f>
        <v>0</v>
      </c>
      <c r="F364" s="6">
        <f t="shared" si="37"/>
        <v>0</v>
      </c>
      <c r="G364" s="6" t="str">
        <f t="shared" si="38"/>
        <v/>
      </c>
      <c r="H364" s="7">
        <f>IF(障害学生情報入力シート!BD364="",0,IF(AND(障害学生情報入力シート!BC364=1,Q364=1,障害学生情報入力シート!D364&lt;&gt;"",障害学生情報入力シート!D364&lt;&gt;"在籍者"),1,0))</f>
        <v>0</v>
      </c>
      <c r="I364" s="7">
        <f t="shared" si="39"/>
        <v>0</v>
      </c>
      <c r="J364" s="7" t="str">
        <f t="shared" si="40"/>
        <v/>
      </c>
      <c r="K364" s="8">
        <f>IF(VALUE(障害学生情報入力シート!J364)=1,1,0)</f>
        <v>0</v>
      </c>
      <c r="L364" s="8">
        <f>IF(VALUE(障害学生情報入力シート!K364)=1,1,0)</f>
        <v>0</v>
      </c>
      <c r="M364" s="8">
        <f>SUM(障害学生情報入力シート!N364:Q364)+COUNTA(障害学生情報入力シート!R364)</f>
        <v>0</v>
      </c>
      <c r="N364" s="8">
        <f>SUM(障害学生情報入力シート!S364:V364)+COUNTA(障害学生情報入力シート!W364)</f>
        <v>0</v>
      </c>
      <c r="O364" s="8">
        <f>IF(SUM(障害学生情報入力シート!$X364:$BC364)&gt;0,1,0)</f>
        <v>0</v>
      </c>
      <c r="P364" s="8">
        <f>IF(障害学生情報入力シート!D364="入学者(新1年生)",1,0)</f>
        <v>0</v>
      </c>
      <c r="Q364" s="8">
        <f>IF(ISBLANK(障害学生情報入力シート!$G364),0,
IF(AND(障害学生情報入力シート!$G364="視覚障害",OR(障害学生情報入力シート!$H364="盲",障害学生情報入力シート!$H364="弱視",障害学生情報入力シート!$H364="その他の視覚障害")),1,0)+
IF(AND(障害学生情報入力シート!$G364="聴覚障害",OR(障害学生情報入力シート!$H364="聾",障害学生情報入力シート!$H364="難聴",障害学生情報入力シート!$H364="その他の聴覚障害")),1,0)+
IF(AND(障害学生情報入力シート!$G364="肢体不自由",OR(障害学生情報入力シート!$H364="上肢不自由",障害学生情報入力シート!$H364="下肢不自由",障害学生情報入力シート!$H364="上下肢不自由",障害学生情報入力シート!$H364="その他の肢体不自由")),1,0)+
IF(AND(障害学生情報入力シート!$G364="病弱",ISBLANK(障害学生情報入力シート!$H364)),1,0)+
IF(AND(障害学生情報入力シート!$G364="発達障害",OR(障害学生情報入力シート!$H364="自閉スペクトラム症",障害学生情報入力シート!$H364="注意欠如・多動症",障害学生情報入力シート!$H364="限局性学習症",障害学生情報入力シート!$H364="発達障害の重複",障害学生情報入力シート!$H364="その他の発達障害")),1,0)+
IF(AND(障害学生情報入力シート!$G364="精神障害",OR(障害学生情報入力シート!$H364="統合失調症等",障害学生情報入力シート!$H364="気分障害",障害学生情報入力シート!$H364="神経症性障害等",障害学生情報入力シート!$H364="摂食障害・睡眠障害等",障害学生情報入力シート!$H364="精神障害の重複",障害学生情報入力シート!$H364="その他の精神障害")),1,0)+
IF(AND(障害学生情報入力シート!$G364="知的障害",ISBLANK(障害学生情報入力シート!$H364)),1,0)+
IF(AND(障害学生情報入力シート!$G364="重複障害",OR(障害学生情報入力シート!$H364="身体障害の重複",障害学生情報入力シート!$H364="発達障害と精神障害の重複")),1,0)+
IF(AND(障害学生情報入力シート!$G364="その他の障害",ISBLANK(障害学生情報入力シート!$H364)),1,0)
)</f>
        <v>0</v>
      </c>
    </row>
    <row r="365" spans="1:17" x14ac:dyDescent="0.4">
      <c r="A365" s="204">
        <v>337</v>
      </c>
      <c r="B365" s="6">
        <f>IF(AND(障害学生情報入力シート!$G365=$B$27,障害学生情報入力シート!$H365=$B$28,OR(障害学生情報入力シート!D365="入学者(新1年生)",障害学生情報入力シート!D365="在籍者")),1,0)</f>
        <v>0</v>
      </c>
      <c r="C365" s="6">
        <f t="shared" si="35"/>
        <v>0</v>
      </c>
      <c r="D365" s="6" t="str">
        <f t="shared" si="36"/>
        <v/>
      </c>
      <c r="E365" s="6">
        <f>IF(AND(障害学生情報入力シート!$G365=$E$27,ISBLANK(障害学生情報入力シート!$H365),OR(障害学生情報入力シート!D365="入学者(新1年生)",障害学生情報入力シート!D365="在籍者")),1,0)</f>
        <v>0</v>
      </c>
      <c r="F365" s="6">
        <f t="shared" si="37"/>
        <v>0</v>
      </c>
      <c r="G365" s="6" t="str">
        <f t="shared" si="38"/>
        <v/>
      </c>
      <c r="H365" s="7">
        <f>IF(障害学生情報入力シート!BD365="",0,IF(AND(障害学生情報入力シート!BC365=1,Q365=1,障害学生情報入力シート!D365&lt;&gt;"",障害学生情報入力シート!D365&lt;&gt;"在籍者"),1,0))</f>
        <v>0</v>
      </c>
      <c r="I365" s="7">
        <f t="shared" si="39"/>
        <v>0</v>
      </c>
      <c r="J365" s="7" t="str">
        <f t="shared" si="40"/>
        <v/>
      </c>
      <c r="K365" s="8">
        <f>IF(VALUE(障害学生情報入力シート!J365)=1,1,0)</f>
        <v>0</v>
      </c>
      <c r="L365" s="8">
        <f>IF(VALUE(障害学生情報入力シート!K365)=1,1,0)</f>
        <v>0</v>
      </c>
      <c r="M365" s="8">
        <f>SUM(障害学生情報入力シート!N365:Q365)+COUNTA(障害学生情報入力シート!R365)</f>
        <v>0</v>
      </c>
      <c r="N365" s="8">
        <f>SUM(障害学生情報入力シート!S365:V365)+COUNTA(障害学生情報入力シート!W365)</f>
        <v>0</v>
      </c>
      <c r="O365" s="8">
        <f>IF(SUM(障害学生情報入力シート!$X365:$BC365)&gt;0,1,0)</f>
        <v>0</v>
      </c>
      <c r="P365" s="8">
        <f>IF(障害学生情報入力シート!D365="入学者(新1年生)",1,0)</f>
        <v>0</v>
      </c>
      <c r="Q365" s="8">
        <f>IF(ISBLANK(障害学生情報入力シート!$G365),0,
IF(AND(障害学生情報入力シート!$G365="視覚障害",OR(障害学生情報入力シート!$H365="盲",障害学生情報入力シート!$H365="弱視",障害学生情報入力シート!$H365="その他の視覚障害")),1,0)+
IF(AND(障害学生情報入力シート!$G365="聴覚障害",OR(障害学生情報入力シート!$H365="聾",障害学生情報入力シート!$H365="難聴",障害学生情報入力シート!$H365="その他の聴覚障害")),1,0)+
IF(AND(障害学生情報入力シート!$G365="肢体不自由",OR(障害学生情報入力シート!$H365="上肢不自由",障害学生情報入力シート!$H365="下肢不自由",障害学生情報入力シート!$H365="上下肢不自由",障害学生情報入力シート!$H365="その他の肢体不自由")),1,0)+
IF(AND(障害学生情報入力シート!$G365="病弱",ISBLANK(障害学生情報入力シート!$H365)),1,0)+
IF(AND(障害学生情報入力シート!$G365="発達障害",OR(障害学生情報入力シート!$H365="自閉スペクトラム症",障害学生情報入力シート!$H365="注意欠如・多動症",障害学生情報入力シート!$H365="限局性学習症",障害学生情報入力シート!$H365="発達障害の重複",障害学生情報入力シート!$H365="その他の発達障害")),1,0)+
IF(AND(障害学生情報入力シート!$G365="精神障害",OR(障害学生情報入力シート!$H365="統合失調症等",障害学生情報入力シート!$H365="気分障害",障害学生情報入力シート!$H365="神経症性障害等",障害学生情報入力シート!$H365="摂食障害・睡眠障害等",障害学生情報入力シート!$H365="精神障害の重複",障害学生情報入力シート!$H365="その他の精神障害")),1,0)+
IF(AND(障害学生情報入力シート!$G365="知的障害",ISBLANK(障害学生情報入力シート!$H365)),1,0)+
IF(AND(障害学生情報入力シート!$G365="重複障害",OR(障害学生情報入力シート!$H365="身体障害の重複",障害学生情報入力シート!$H365="発達障害と精神障害の重複")),1,0)+
IF(AND(障害学生情報入力シート!$G365="その他の障害",ISBLANK(障害学生情報入力シート!$H365)),1,0)
)</f>
        <v>0</v>
      </c>
    </row>
    <row r="366" spans="1:17" x14ac:dyDescent="0.4">
      <c r="A366" s="204">
        <v>338</v>
      </c>
      <c r="B366" s="6">
        <f>IF(AND(障害学生情報入力シート!$G366=$B$27,障害学生情報入力シート!$H366=$B$28,OR(障害学生情報入力シート!D366="入学者(新1年生)",障害学生情報入力シート!D366="在籍者")),1,0)</f>
        <v>0</v>
      </c>
      <c r="C366" s="6">
        <f t="shared" si="35"/>
        <v>0</v>
      </c>
      <c r="D366" s="6" t="str">
        <f t="shared" si="36"/>
        <v/>
      </c>
      <c r="E366" s="6">
        <f>IF(AND(障害学生情報入力シート!$G366=$E$27,ISBLANK(障害学生情報入力シート!$H366),OR(障害学生情報入力シート!D366="入学者(新1年生)",障害学生情報入力シート!D366="在籍者")),1,0)</f>
        <v>0</v>
      </c>
      <c r="F366" s="6">
        <f t="shared" si="37"/>
        <v>0</v>
      </c>
      <c r="G366" s="6" t="str">
        <f t="shared" si="38"/>
        <v/>
      </c>
      <c r="H366" s="7">
        <f>IF(障害学生情報入力シート!BD366="",0,IF(AND(障害学生情報入力シート!BC366=1,Q366=1,障害学生情報入力シート!D366&lt;&gt;"",障害学生情報入力シート!D366&lt;&gt;"在籍者"),1,0))</f>
        <v>0</v>
      </c>
      <c r="I366" s="7">
        <f t="shared" si="39"/>
        <v>0</v>
      </c>
      <c r="J366" s="7" t="str">
        <f t="shared" si="40"/>
        <v/>
      </c>
      <c r="K366" s="8">
        <f>IF(VALUE(障害学生情報入力シート!J366)=1,1,0)</f>
        <v>0</v>
      </c>
      <c r="L366" s="8">
        <f>IF(VALUE(障害学生情報入力シート!K366)=1,1,0)</f>
        <v>0</v>
      </c>
      <c r="M366" s="8">
        <f>SUM(障害学生情報入力シート!N366:Q366)+COUNTA(障害学生情報入力シート!R366)</f>
        <v>0</v>
      </c>
      <c r="N366" s="8">
        <f>SUM(障害学生情報入力シート!S366:V366)+COUNTA(障害学生情報入力シート!W366)</f>
        <v>0</v>
      </c>
      <c r="O366" s="8">
        <f>IF(SUM(障害学生情報入力シート!$X366:$BC366)&gt;0,1,0)</f>
        <v>0</v>
      </c>
      <c r="P366" s="8">
        <f>IF(障害学生情報入力シート!D366="入学者(新1年生)",1,0)</f>
        <v>0</v>
      </c>
      <c r="Q366" s="8">
        <f>IF(ISBLANK(障害学生情報入力シート!$G366),0,
IF(AND(障害学生情報入力シート!$G366="視覚障害",OR(障害学生情報入力シート!$H366="盲",障害学生情報入力シート!$H366="弱視",障害学生情報入力シート!$H366="その他の視覚障害")),1,0)+
IF(AND(障害学生情報入力シート!$G366="聴覚障害",OR(障害学生情報入力シート!$H366="聾",障害学生情報入力シート!$H366="難聴",障害学生情報入力シート!$H366="その他の聴覚障害")),1,0)+
IF(AND(障害学生情報入力シート!$G366="肢体不自由",OR(障害学生情報入力シート!$H366="上肢不自由",障害学生情報入力シート!$H366="下肢不自由",障害学生情報入力シート!$H366="上下肢不自由",障害学生情報入力シート!$H366="その他の肢体不自由")),1,0)+
IF(AND(障害学生情報入力シート!$G366="病弱",ISBLANK(障害学生情報入力シート!$H366)),1,0)+
IF(AND(障害学生情報入力シート!$G366="発達障害",OR(障害学生情報入力シート!$H366="自閉スペクトラム症",障害学生情報入力シート!$H366="注意欠如・多動症",障害学生情報入力シート!$H366="限局性学習症",障害学生情報入力シート!$H366="発達障害の重複",障害学生情報入力シート!$H366="その他の発達障害")),1,0)+
IF(AND(障害学生情報入力シート!$G366="精神障害",OR(障害学生情報入力シート!$H366="統合失調症等",障害学生情報入力シート!$H366="気分障害",障害学生情報入力シート!$H366="神経症性障害等",障害学生情報入力シート!$H366="摂食障害・睡眠障害等",障害学生情報入力シート!$H366="精神障害の重複",障害学生情報入力シート!$H366="その他の精神障害")),1,0)+
IF(AND(障害学生情報入力シート!$G366="知的障害",ISBLANK(障害学生情報入力シート!$H366)),1,0)+
IF(AND(障害学生情報入力シート!$G366="重複障害",OR(障害学生情報入力シート!$H366="身体障害の重複",障害学生情報入力シート!$H366="発達障害と精神障害の重複")),1,0)+
IF(AND(障害学生情報入力シート!$G366="その他の障害",ISBLANK(障害学生情報入力シート!$H366)),1,0)
)</f>
        <v>0</v>
      </c>
    </row>
    <row r="367" spans="1:17" x14ac:dyDescent="0.4">
      <c r="A367" s="204">
        <v>339</v>
      </c>
      <c r="B367" s="6">
        <f>IF(AND(障害学生情報入力シート!$G367=$B$27,障害学生情報入力シート!$H367=$B$28,OR(障害学生情報入力シート!D367="入学者(新1年生)",障害学生情報入力シート!D367="在籍者")),1,0)</f>
        <v>0</v>
      </c>
      <c r="C367" s="6">
        <f t="shared" si="35"/>
        <v>0</v>
      </c>
      <c r="D367" s="6" t="str">
        <f t="shared" si="36"/>
        <v/>
      </c>
      <c r="E367" s="6">
        <f>IF(AND(障害学生情報入力シート!$G367=$E$27,ISBLANK(障害学生情報入力シート!$H367),OR(障害学生情報入力シート!D367="入学者(新1年生)",障害学生情報入力シート!D367="在籍者")),1,0)</f>
        <v>0</v>
      </c>
      <c r="F367" s="6">
        <f t="shared" si="37"/>
        <v>0</v>
      </c>
      <c r="G367" s="6" t="str">
        <f t="shared" si="38"/>
        <v/>
      </c>
      <c r="H367" s="7">
        <f>IF(障害学生情報入力シート!BD367="",0,IF(AND(障害学生情報入力シート!BC367=1,Q367=1,障害学生情報入力シート!D367&lt;&gt;"",障害学生情報入力シート!D367&lt;&gt;"在籍者"),1,0))</f>
        <v>0</v>
      </c>
      <c r="I367" s="7">
        <f t="shared" si="39"/>
        <v>0</v>
      </c>
      <c r="J367" s="7" t="str">
        <f t="shared" si="40"/>
        <v/>
      </c>
      <c r="K367" s="8">
        <f>IF(VALUE(障害学生情報入力シート!J367)=1,1,0)</f>
        <v>0</v>
      </c>
      <c r="L367" s="8">
        <f>IF(VALUE(障害学生情報入力シート!K367)=1,1,0)</f>
        <v>0</v>
      </c>
      <c r="M367" s="8">
        <f>SUM(障害学生情報入力シート!N367:Q367)+COUNTA(障害学生情報入力シート!R367)</f>
        <v>0</v>
      </c>
      <c r="N367" s="8">
        <f>SUM(障害学生情報入力シート!S367:V367)+COUNTA(障害学生情報入力シート!W367)</f>
        <v>0</v>
      </c>
      <c r="O367" s="8">
        <f>IF(SUM(障害学生情報入力シート!$X367:$BC367)&gt;0,1,0)</f>
        <v>0</v>
      </c>
      <c r="P367" s="8">
        <f>IF(障害学生情報入力シート!D367="入学者(新1年生)",1,0)</f>
        <v>0</v>
      </c>
      <c r="Q367" s="8">
        <f>IF(ISBLANK(障害学生情報入力シート!$G367),0,
IF(AND(障害学生情報入力シート!$G367="視覚障害",OR(障害学生情報入力シート!$H367="盲",障害学生情報入力シート!$H367="弱視",障害学生情報入力シート!$H367="その他の視覚障害")),1,0)+
IF(AND(障害学生情報入力シート!$G367="聴覚障害",OR(障害学生情報入力シート!$H367="聾",障害学生情報入力シート!$H367="難聴",障害学生情報入力シート!$H367="その他の聴覚障害")),1,0)+
IF(AND(障害学生情報入力シート!$G367="肢体不自由",OR(障害学生情報入力シート!$H367="上肢不自由",障害学生情報入力シート!$H367="下肢不自由",障害学生情報入力シート!$H367="上下肢不自由",障害学生情報入力シート!$H367="その他の肢体不自由")),1,0)+
IF(AND(障害学生情報入力シート!$G367="病弱",ISBLANK(障害学生情報入力シート!$H367)),1,0)+
IF(AND(障害学生情報入力シート!$G367="発達障害",OR(障害学生情報入力シート!$H367="自閉スペクトラム症",障害学生情報入力シート!$H367="注意欠如・多動症",障害学生情報入力シート!$H367="限局性学習症",障害学生情報入力シート!$H367="発達障害の重複",障害学生情報入力シート!$H367="その他の発達障害")),1,0)+
IF(AND(障害学生情報入力シート!$G367="精神障害",OR(障害学生情報入力シート!$H367="統合失調症等",障害学生情報入力シート!$H367="気分障害",障害学生情報入力シート!$H367="神経症性障害等",障害学生情報入力シート!$H367="摂食障害・睡眠障害等",障害学生情報入力シート!$H367="精神障害の重複",障害学生情報入力シート!$H367="その他の精神障害")),1,0)+
IF(AND(障害学生情報入力シート!$G367="知的障害",ISBLANK(障害学生情報入力シート!$H367)),1,0)+
IF(AND(障害学生情報入力シート!$G367="重複障害",OR(障害学生情報入力シート!$H367="身体障害の重複",障害学生情報入力シート!$H367="発達障害と精神障害の重複")),1,0)+
IF(AND(障害学生情報入力シート!$G367="その他の障害",ISBLANK(障害学生情報入力シート!$H367)),1,0)
)</f>
        <v>0</v>
      </c>
    </row>
    <row r="368" spans="1:17" x14ac:dyDescent="0.4">
      <c r="A368" s="204">
        <v>340</v>
      </c>
      <c r="B368" s="6">
        <f>IF(AND(障害学生情報入力シート!$G368=$B$27,障害学生情報入力シート!$H368=$B$28,OR(障害学生情報入力シート!D368="入学者(新1年生)",障害学生情報入力シート!D368="在籍者")),1,0)</f>
        <v>0</v>
      </c>
      <c r="C368" s="6">
        <f t="shared" si="35"/>
        <v>0</v>
      </c>
      <c r="D368" s="6" t="str">
        <f t="shared" si="36"/>
        <v/>
      </c>
      <c r="E368" s="6">
        <f>IF(AND(障害学生情報入力シート!$G368=$E$27,ISBLANK(障害学生情報入力シート!$H368),OR(障害学生情報入力シート!D368="入学者(新1年生)",障害学生情報入力シート!D368="在籍者")),1,0)</f>
        <v>0</v>
      </c>
      <c r="F368" s="6">
        <f t="shared" si="37"/>
        <v>0</v>
      </c>
      <c r="G368" s="6" t="str">
        <f t="shared" si="38"/>
        <v/>
      </c>
      <c r="H368" s="7">
        <f>IF(障害学生情報入力シート!BD368="",0,IF(AND(障害学生情報入力シート!BC368=1,Q368=1,障害学生情報入力シート!D368&lt;&gt;"",障害学生情報入力シート!D368&lt;&gt;"在籍者"),1,0))</f>
        <v>0</v>
      </c>
      <c r="I368" s="7">
        <f t="shared" si="39"/>
        <v>0</v>
      </c>
      <c r="J368" s="7" t="str">
        <f t="shared" si="40"/>
        <v/>
      </c>
      <c r="K368" s="8">
        <f>IF(VALUE(障害学生情報入力シート!J368)=1,1,0)</f>
        <v>0</v>
      </c>
      <c r="L368" s="8">
        <f>IF(VALUE(障害学生情報入力シート!K368)=1,1,0)</f>
        <v>0</v>
      </c>
      <c r="M368" s="8">
        <f>SUM(障害学生情報入力シート!N368:Q368)+COUNTA(障害学生情報入力シート!R368)</f>
        <v>0</v>
      </c>
      <c r="N368" s="8">
        <f>SUM(障害学生情報入力シート!S368:V368)+COUNTA(障害学生情報入力シート!W368)</f>
        <v>0</v>
      </c>
      <c r="O368" s="8">
        <f>IF(SUM(障害学生情報入力シート!$X368:$BC368)&gt;0,1,0)</f>
        <v>0</v>
      </c>
      <c r="P368" s="8">
        <f>IF(障害学生情報入力シート!D368="入学者(新1年生)",1,0)</f>
        <v>0</v>
      </c>
      <c r="Q368" s="8">
        <f>IF(ISBLANK(障害学生情報入力シート!$G368),0,
IF(AND(障害学生情報入力シート!$G368="視覚障害",OR(障害学生情報入力シート!$H368="盲",障害学生情報入力シート!$H368="弱視",障害学生情報入力シート!$H368="その他の視覚障害")),1,0)+
IF(AND(障害学生情報入力シート!$G368="聴覚障害",OR(障害学生情報入力シート!$H368="聾",障害学生情報入力シート!$H368="難聴",障害学生情報入力シート!$H368="その他の聴覚障害")),1,0)+
IF(AND(障害学生情報入力シート!$G368="肢体不自由",OR(障害学生情報入力シート!$H368="上肢不自由",障害学生情報入力シート!$H368="下肢不自由",障害学生情報入力シート!$H368="上下肢不自由",障害学生情報入力シート!$H368="その他の肢体不自由")),1,0)+
IF(AND(障害学生情報入力シート!$G368="病弱",ISBLANK(障害学生情報入力シート!$H368)),1,0)+
IF(AND(障害学生情報入力シート!$G368="発達障害",OR(障害学生情報入力シート!$H368="自閉スペクトラム症",障害学生情報入力シート!$H368="注意欠如・多動症",障害学生情報入力シート!$H368="限局性学習症",障害学生情報入力シート!$H368="発達障害の重複",障害学生情報入力シート!$H368="その他の発達障害")),1,0)+
IF(AND(障害学生情報入力シート!$G368="精神障害",OR(障害学生情報入力シート!$H368="統合失調症等",障害学生情報入力シート!$H368="気分障害",障害学生情報入力シート!$H368="神経症性障害等",障害学生情報入力シート!$H368="摂食障害・睡眠障害等",障害学生情報入力シート!$H368="精神障害の重複",障害学生情報入力シート!$H368="その他の精神障害")),1,0)+
IF(AND(障害学生情報入力シート!$G368="知的障害",ISBLANK(障害学生情報入力シート!$H368)),1,0)+
IF(AND(障害学生情報入力シート!$G368="重複障害",OR(障害学生情報入力シート!$H368="身体障害の重複",障害学生情報入力シート!$H368="発達障害と精神障害の重複")),1,0)+
IF(AND(障害学生情報入力シート!$G368="その他の障害",ISBLANK(障害学生情報入力シート!$H368)),1,0)
)</f>
        <v>0</v>
      </c>
    </row>
    <row r="369" spans="1:17" x14ac:dyDescent="0.4">
      <c r="A369" s="204">
        <v>341</v>
      </c>
      <c r="B369" s="6">
        <f>IF(AND(障害学生情報入力シート!$G369=$B$27,障害学生情報入力シート!$H369=$B$28,OR(障害学生情報入力シート!D369="入学者(新1年生)",障害学生情報入力シート!D369="在籍者")),1,0)</f>
        <v>0</v>
      </c>
      <c r="C369" s="6">
        <f t="shared" si="35"/>
        <v>0</v>
      </c>
      <c r="D369" s="6" t="str">
        <f t="shared" si="36"/>
        <v/>
      </c>
      <c r="E369" s="6">
        <f>IF(AND(障害学生情報入力シート!$G369=$E$27,ISBLANK(障害学生情報入力シート!$H369),OR(障害学生情報入力シート!D369="入学者(新1年生)",障害学生情報入力シート!D369="在籍者")),1,0)</f>
        <v>0</v>
      </c>
      <c r="F369" s="6">
        <f t="shared" si="37"/>
        <v>0</v>
      </c>
      <c r="G369" s="6" t="str">
        <f t="shared" si="38"/>
        <v/>
      </c>
      <c r="H369" s="7">
        <f>IF(障害学生情報入力シート!BD369="",0,IF(AND(障害学生情報入力シート!BC369=1,Q369=1,障害学生情報入力シート!D369&lt;&gt;"",障害学生情報入力シート!D369&lt;&gt;"在籍者"),1,0))</f>
        <v>0</v>
      </c>
      <c r="I369" s="7">
        <f t="shared" si="39"/>
        <v>0</v>
      </c>
      <c r="J369" s="7" t="str">
        <f t="shared" si="40"/>
        <v/>
      </c>
      <c r="K369" s="8">
        <f>IF(VALUE(障害学生情報入力シート!J369)=1,1,0)</f>
        <v>0</v>
      </c>
      <c r="L369" s="8">
        <f>IF(VALUE(障害学生情報入力シート!K369)=1,1,0)</f>
        <v>0</v>
      </c>
      <c r="M369" s="8">
        <f>SUM(障害学生情報入力シート!N369:Q369)+COUNTA(障害学生情報入力シート!R369)</f>
        <v>0</v>
      </c>
      <c r="N369" s="8">
        <f>SUM(障害学生情報入力シート!S369:V369)+COUNTA(障害学生情報入力シート!W369)</f>
        <v>0</v>
      </c>
      <c r="O369" s="8">
        <f>IF(SUM(障害学生情報入力シート!$X369:$BC369)&gt;0,1,0)</f>
        <v>0</v>
      </c>
      <c r="P369" s="8">
        <f>IF(障害学生情報入力シート!D369="入学者(新1年生)",1,0)</f>
        <v>0</v>
      </c>
      <c r="Q369" s="8">
        <f>IF(ISBLANK(障害学生情報入力シート!$G369),0,
IF(AND(障害学生情報入力シート!$G369="視覚障害",OR(障害学生情報入力シート!$H369="盲",障害学生情報入力シート!$H369="弱視",障害学生情報入力シート!$H369="その他の視覚障害")),1,0)+
IF(AND(障害学生情報入力シート!$G369="聴覚障害",OR(障害学生情報入力シート!$H369="聾",障害学生情報入力シート!$H369="難聴",障害学生情報入力シート!$H369="その他の聴覚障害")),1,0)+
IF(AND(障害学生情報入力シート!$G369="肢体不自由",OR(障害学生情報入力シート!$H369="上肢不自由",障害学生情報入力シート!$H369="下肢不自由",障害学生情報入力シート!$H369="上下肢不自由",障害学生情報入力シート!$H369="その他の肢体不自由")),1,0)+
IF(AND(障害学生情報入力シート!$G369="病弱",ISBLANK(障害学生情報入力シート!$H369)),1,0)+
IF(AND(障害学生情報入力シート!$G369="発達障害",OR(障害学生情報入力シート!$H369="自閉スペクトラム症",障害学生情報入力シート!$H369="注意欠如・多動症",障害学生情報入力シート!$H369="限局性学習症",障害学生情報入力シート!$H369="発達障害の重複",障害学生情報入力シート!$H369="その他の発達障害")),1,0)+
IF(AND(障害学生情報入力シート!$G369="精神障害",OR(障害学生情報入力シート!$H369="統合失調症等",障害学生情報入力シート!$H369="気分障害",障害学生情報入力シート!$H369="神経症性障害等",障害学生情報入力シート!$H369="摂食障害・睡眠障害等",障害学生情報入力シート!$H369="精神障害の重複",障害学生情報入力シート!$H369="その他の精神障害")),1,0)+
IF(AND(障害学生情報入力シート!$G369="知的障害",ISBLANK(障害学生情報入力シート!$H369)),1,0)+
IF(AND(障害学生情報入力シート!$G369="重複障害",OR(障害学生情報入力シート!$H369="身体障害の重複",障害学生情報入力シート!$H369="発達障害と精神障害の重複")),1,0)+
IF(AND(障害学生情報入力シート!$G369="その他の障害",ISBLANK(障害学生情報入力シート!$H369)),1,0)
)</f>
        <v>0</v>
      </c>
    </row>
    <row r="370" spans="1:17" x14ac:dyDescent="0.4">
      <c r="A370" s="204">
        <v>342</v>
      </c>
      <c r="B370" s="6">
        <f>IF(AND(障害学生情報入力シート!$G370=$B$27,障害学生情報入力シート!$H370=$B$28,OR(障害学生情報入力シート!D370="入学者(新1年生)",障害学生情報入力シート!D370="在籍者")),1,0)</f>
        <v>0</v>
      </c>
      <c r="C370" s="6">
        <f t="shared" si="35"/>
        <v>0</v>
      </c>
      <c r="D370" s="6" t="str">
        <f t="shared" si="36"/>
        <v/>
      </c>
      <c r="E370" s="6">
        <f>IF(AND(障害学生情報入力シート!$G370=$E$27,ISBLANK(障害学生情報入力シート!$H370),OR(障害学生情報入力シート!D370="入学者(新1年生)",障害学生情報入力シート!D370="在籍者")),1,0)</f>
        <v>0</v>
      </c>
      <c r="F370" s="6">
        <f t="shared" si="37"/>
        <v>0</v>
      </c>
      <c r="G370" s="6" t="str">
        <f t="shared" si="38"/>
        <v/>
      </c>
      <c r="H370" s="7">
        <f>IF(障害学生情報入力シート!BD370="",0,IF(AND(障害学生情報入力シート!BC370=1,Q370=1,障害学生情報入力シート!D370&lt;&gt;"",障害学生情報入力シート!D370&lt;&gt;"在籍者"),1,0))</f>
        <v>0</v>
      </c>
      <c r="I370" s="7">
        <f t="shared" si="39"/>
        <v>0</v>
      </c>
      <c r="J370" s="7" t="str">
        <f t="shared" si="40"/>
        <v/>
      </c>
      <c r="K370" s="8">
        <f>IF(VALUE(障害学生情報入力シート!J370)=1,1,0)</f>
        <v>0</v>
      </c>
      <c r="L370" s="8">
        <f>IF(VALUE(障害学生情報入力シート!K370)=1,1,0)</f>
        <v>0</v>
      </c>
      <c r="M370" s="8">
        <f>SUM(障害学生情報入力シート!N370:Q370)+COUNTA(障害学生情報入力シート!R370)</f>
        <v>0</v>
      </c>
      <c r="N370" s="8">
        <f>SUM(障害学生情報入力シート!S370:V370)+COUNTA(障害学生情報入力シート!W370)</f>
        <v>0</v>
      </c>
      <c r="O370" s="8">
        <f>IF(SUM(障害学生情報入力シート!$X370:$BC370)&gt;0,1,0)</f>
        <v>0</v>
      </c>
      <c r="P370" s="8">
        <f>IF(障害学生情報入力シート!D370="入学者(新1年生)",1,0)</f>
        <v>0</v>
      </c>
      <c r="Q370" s="8">
        <f>IF(ISBLANK(障害学生情報入力シート!$G370),0,
IF(AND(障害学生情報入力シート!$G370="視覚障害",OR(障害学生情報入力シート!$H370="盲",障害学生情報入力シート!$H370="弱視",障害学生情報入力シート!$H370="その他の視覚障害")),1,0)+
IF(AND(障害学生情報入力シート!$G370="聴覚障害",OR(障害学生情報入力シート!$H370="聾",障害学生情報入力シート!$H370="難聴",障害学生情報入力シート!$H370="その他の聴覚障害")),1,0)+
IF(AND(障害学生情報入力シート!$G370="肢体不自由",OR(障害学生情報入力シート!$H370="上肢不自由",障害学生情報入力シート!$H370="下肢不自由",障害学生情報入力シート!$H370="上下肢不自由",障害学生情報入力シート!$H370="その他の肢体不自由")),1,0)+
IF(AND(障害学生情報入力シート!$G370="病弱",ISBLANK(障害学生情報入力シート!$H370)),1,0)+
IF(AND(障害学生情報入力シート!$G370="発達障害",OR(障害学生情報入力シート!$H370="自閉スペクトラム症",障害学生情報入力シート!$H370="注意欠如・多動症",障害学生情報入力シート!$H370="限局性学習症",障害学生情報入力シート!$H370="発達障害の重複",障害学生情報入力シート!$H370="その他の発達障害")),1,0)+
IF(AND(障害学生情報入力シート!$G370="精神障害",OR(障害学生情報入力シート!$H370="統合失調症等",障害学生情報入力シート!$H370="気分障害",障害学生情報入力シート!$H370="神経症性障害等",障害学生情報入力シート!$H370="摂食障害・睡眠障害等",障害学生情報入力シート!$H370="精神障害の重複",障害学生情報入力シート!$H370="その他の精神障害")),1,0)+
IF(AND(障害学生情報入力シート!$G370="知的障害",ISBLANK(障害学生情報入力シート!$H370)),1,0)+
IF(AND(障害学生情報入力シート!$G370="重複障害",OR(障害学生情報入力シート!$H370="身体障害の重複",障害学生情報入力シート!$H370="発達障害と精神障害の重複")),1,0)+
IF(AND(障害学生情報入力シート!$G370="その他の障害",ISBLANK(障害学生情報入力シート!$H370)),1,0)
)</f>
        <v>0</v>
      </c>
    </row>
    <row r="371" spans="1:17" x14ac:dyDescent="0.4">
      <c r="A371" s="204">
        <v>343</v>
      </c>
      <c r="B371" s="6">
        <f>IF(AND(障害学生情報入力シート!$G371=$B$27,障害学生情報入力シート!$H371=$B$28,OR(障害学生情報入力シート!D371="入学者(新1年生)",障害学生情報入力シート!D371="在籍者")),1,0)</f>
        <v>0</v>
      </c>
      <c r="C371" s="6">
        <f t="shared" si="35"/>
        <v>0</v>
      </c>
      <c r="D371" s="6" t="str">
        <f t="shared" si="36"/>
        <v/>
      </c>
      <c r="E371" s="6">
        <f>IF(AND(障害学生情報入力シート!$G371=$E$27,ISBLANK(障害学生情報入力シート!$H371),OR(障害学生情報入力シート!D371="入学者(新1年生)",障害学生情報入力シート!D371="在籍者")),1,0)</f>
        <v>0</v>
      </c>
      <c r="F371" s="6">
        <f t="shared" si="37"/>
        <v>0</v>
      </c>
      <c r="G371" s="6" t="str">
        <f t="shared" si="38"/>
        <v/>
      </c>
      <c r="H371" s="7">
        <f>IF(障害学生情報入力シート!BD371="",0,IF(AND(障害学生情報入力シート!BC371=1,Q371=1,障害学生情報入力シート!D371&lt;&gt;"",障害学生情報入力シート!D371&lt;&gt;"在籍者"),1,0))</f>
        <v>0</v>
      </c>
      <c r="I371" s="7">
        <f t="shared" si="39"/>
        <v>0</v>
      </c>
      <c r="J371" s="7" t="str">
        <f t="shared" si="40"/>
        <v/>
      </c>
      <c r="K371" s="8">
        <f>IF(VALUE(障害学生情報入力シート!J371)=1,1,0)</f>
        <v>0</v>
      </c>
      <c r="L371" s="8">
        <f>IF(VALUE(障害学生情報入力シート!K371)=1,1,0)</f>
        <v>0</v>
      </c>
      <c r="M371" s="8">
        <f>SUM(障害学生情報入力シート!N371:Q371)+COUNTA(障害学生情報入力シート!R371)</f>
        <v>0</v>
      </c>
      <c r="N371" s="8">
        <f>SUM(障害学生情報入力シート!S371:V371)+COUNTA(障害学生情報入力シート!W371)</f>
        <v>0</v>
      </c>
      <c r="O371" s="8">
        <f>IF(SUM(障害学生情報入力シート!$X371:$BC371)&gt;0,1,0)</f>
        <v>0</v>
      </c>
      <c r="P371" s="8">
        <f>IF(障害学生情報入力シート!D371="入学者(新1年生)",1,0)</f>
        <v>0</v>
      </c>
      <c r="Q371" s="8">
        <f>IF(ISBLANK(障害学生情報入力シート!$G371),0,
IF(AND(障害学生情報入力シート!$G371="視覚障害",OR(障害学生情報入力シート!$H371="盲",障害学生情報入力シート!$H371="弱視",障害学生情報入力シート!$H371="その他の視覚障害")),1,0)+
IF(AND(障害学生情報入力シート!$G371="聴覚障害",OR(障害学生情報入力シート!$H371="聾",障害学生情報入力シート!$H371="難聴",障害学生情報入力シート!$H371="その他の聴覚障害")),1,0)+
IF(AND(障害学生情報入力シート!$G371="肢体不自由",OR(障害学生情報入力シート!$H371="上肢不自由",障害学生情報入力シート!$H371="下肢不自由",障害学生情報入力シート!$H371="上下肢不自由",障害学生情報入力シート!$H371="その他の肢体不自由")),1,0)+
IF(AND(障害学生情報入力シート!$G371="病弱",ISBLANK(障害学生情報入力シート!$H371)),1,0)+
IF(AND(障害学生情報入力シート!$G371="発達障害",OR(障害学生情報入力シート!$H371="自閉スペクトラム症",障害学生情報入力シート!$H371="注意欠如・多動症",障害学生情報入力シート!$H371="限局性学習症",障害学生情報入力シート!$H371="発達障害の重複",障害学生情報入力シート!$H371="その他の発達障害")),1,0)+
IF(AND(障害学生情報入力シート!$G371="精神障害",OR(障害学生情報入力シート!$H371="統合失調症等",障害学生情報入力シート!$H371="気分障害",障害学生情報入力シート!$H371="神経症性障害等",障害学生情報入力シート!$H371="摂食障害・睡眠障害等",障害学生情報入力シート!$H371="精神障害の重複",障害学生情報入力シート!$H371="その他の精神障害")),1,0)+
IF(AND(障害学生情報入力シート!$G371="知的障害",ISBLANK(障害学生情報入力シート!$H371)),1,0)+
IF(AND(障害学生情報入力シート!$G371="重複障害",OR(障害学生情報入力シート!$H371="身体障害の重複",障害学生情報入力シート!$H371="発達障害と精神障害の重複")),1,0)+
IF(AND(障害学生情報入力シート!$G371="その他の障害",ISBLANK(障害学生情報入力シート!$H371)),1,0)
)</f>
        <v>0</v>
      </c>
    </row>
    <row r="372" spans="1:17" x14ac:dyDescent="0.4">
      <c r="A372" s="204">
        <v>344</v>
      </c>
      <c r="B372" s="6">
        <f>IF(AND(障害学生情報入力シート!$G372=$B$27,障害学生情報入力シート!$H372=$B$28,OR(障害学生情報入力シート!D372="入学者(新1年生)",障害学生情報入力シート!D372="在籍者")),1,0)</f>
        <v>0</v>
      </c>
      <c r="C372" s="6">
        <f t="shared" si="35"/>
        <v>0</v>
      </c>
      <c r="D372" s="6" t="str">
        <f t="shared" si="36"/>
        <v/>
      </c>
      <c r="E372" s="6">
        <f>IF(AND(障害学生情報入力シート!$G372=$E$27,ISBLANK(障害学生情報入力シート!$H372),OR(障害学生情報入力シート!D372="入学者(新1年生)",障害学生情報入力シート!D372="在籍者")),1,0)</f>
        <v>0</v>
      </c>
      <c r="F372" s="6">
        <f t="shared" si="37"/>
        <v>0</v>
      </c>
      <c r="G372" s="6" t="str">
        <f t="shared" si="38"/>
        <v/>
      </c>
      <c r="H372" s="7">
        <f>IF(障害学生情報入力シート!BD372="",0,IF(AND(障害学生情報入力シート!BC372=1,Q372=1,障害学生情報入力シート!D372&lt;&gt;"",障害学生情報入力シート!D372&lt;&gt;"在籍者"),1,0))</f>
        <v>0</v>
      </c>
      <c r="I372" s="7">
        <f t="shared" si="39"/>
        <v>0</v>
      </c>
      <c r="J372" s="7" t="str">
        <f t="shared" si="40"/>
        <v/>
      </c>
      <c r="K372" s="8">
        <f>IF(VALUE(障害学生情報入力シート!J372)=1,1,0)</f>
        <v>0</v>
      </c>
      <c r="L372" s="8">
        <f>IF(VALUE(障害学生情報入力シート!K372)=1,1,0)</f>
        <v>0</v>
      </c>
      <c r="M372" s="8">
        <f>SUM(障害学生情報入力シート!N372:Q372)+COUNTA(障害学生情報入力シート!R372)</f>
        <v>0</v>
      </c>
      <c r="N372" s="8">
        <f>SUM(障害学生情報入力シート!S372:V372)+COUNTA(障害学生情報入力シート!W372)</f>
        <v>0</v>
      </c>
      <c r="O372" s="8">
        <f>IF(SUM(障害学生情報入力シート!$X372:$BC372)&gt;0,1,0)</f>
        <v>0</v>
      </c>
      <c r="P372" s="8">
        <f>IF(障害学生情報入力シート!D372="入学者(新1年生)",1,0)</f>
        <v>0</v>
      </c>
      <c r="Q372" s="8">
        <f>IF(ISBLANK(障害学生情報入力シート!$G372),0,
IF(AND(障害学生情報入力シート!$G372="視覚障害",OR(障害学生情報入力シート!$H372="盲",障害学生情報入力シート!$H372="弱視",障害学生情報入力シート!$H372="その他の視覚障害")),1,0)+
IF(AND(障害学生情報入力シート!$G372="聴覚障害",OR(障害学生情報入力シート!$H372="聾",障害学生情報入力シート!$H372="難聴",障害学生情報入力シート!$H372="その他の聴覚障害")),1,0)+
IF(AND(障害学生情報入力シート!$G372="肢体不自由",OR(障害学生情報入力シート!$H372="上肢不自由",障害学生情報入力シート!$H372="下肢不自由",障害学生情報入力シート!$H372="上下肢不自由",障害学生情報入力シート!$H372="その他の肢体不自由")),1,0)+
IF(AND(障害学生情報入力シート!$G372="病弱",ISBLANK(障害学生情報入力シート!$H372)),1,0)+
IF(AND(障害学生情報入力シート!$G372="発達障害",OR(障害学生情報入力シート!$H372="自閉スペクトラム症",障害学生情報入力シート!$H372="注意欠如・多動症",障害学生情報入力シート!$H372="限局性学習症",障害学生情報入力シート!$H372="発達障害の重複",障害学生情報入力シート!$H372="その他の発達障害")),1,0)+
IF(AND(障害学生情報入力シート!$G372="精神障害",OR(障害学生情報入力シート!$H372="統合失調症等",障害学生情報入力シート!$H372="気分障害",障害学生情報入力シート!$H372="神経症性障害等",障害学生情報入力シート!$H372="摂食障害・睡眠障害等",障害学生情報入力シート!$H372="精神障害の重複",障害学生情報入力シート!$H372="その他の精神障害")),1,0)+
IF(AND(障害学生情報入力シート!$G372="知的障害",ISBLANK(障害学生情報入力シート!$H372)),1,0)+
IF(AND(障害学生情報入力シート!$G372="重複障害",OR(障害学生情報入力シート!$H372="身体障害の重複",障害学生情報入力シート!$H372="発達障害と精神障害の重複")),1,0)+
IF(AND(障害学生情報入力シート!$G372="その他の障害",ISBLANK(障害学生情報入力シート!$H372)),1,0)
)</f>
        <v>0</v>
      </c>
    </row>
    <row r="373" spans="1:17" x14ac:dyDescent="0.4">
      <c r="A373" s="204">
        <v>345</v>
      </c>
      <c r="B373" s="6">
        <f>IF(AND(障害学生情報入力シート!$G373=$B$27,障害学生情報入力シート!$H373=$B$28,OR(障害学生情報入力シート!D373="入学者(新1年生)",障害学生情報入力シート!D373="在籍者")),1,0)</f>
        <v>0</v>
      </c>
      <c r="C373" s="6">
        <f t="shared" si="35"/>
        <v>0</v>
      </c>
      <c r="D373" s="6" t="str">
        <f t="shared" si="36"/>
        <v/>
      </c>
      <c r="E373" s="6">
        <f>IF(AND(障害学生情報入力シート!$G373=$E$27,ISBLANK(障害学生情報入力シート!$H373),OR(障害学生情報入力シート!D373="入学者(新1年生)",障害学生情報入力シート!D373="在籍者")),1,0)</f>
        <v>0</v>
      </c>
      <c r="F373" s="6">
        <f t="shared" si="37"/>
        <v>0</v>
      </c>
      <c r="G373" s="6" t="str">
        <f t="shared" si="38"/>
        <v/>
      </c>
      <c r="H373" s="7">
        <f>IF(障害学生情報入力シート!BD373="",0,IF(AND(障害学生情報入力シート!BC373=1,Q373=1,障害学生情報入力シート!D373&lt;&gt;"",障害学生情報入力シート!D373&lt;&gt;"在籍者"),1,0))</f>
        <v>0</v>
      </c>
      <c r="I373" s="7">
        <f t="shared" si="39"/>
        <v>0</v>
      </c>
      <c r="J373" s="7" t="str">
        <f t="shared" si="40"/>
        <v/>
      </c>
      <c r="K373" s="8">
        <f>IF(VALUE(障害学生情報入力シート!J373)=1,1,0)</f>
        <v>0</v>
      </c>
      <c r="L373" s="8">
        <f>IF(VALUE(障害学生情報入力シート!K373)=1,1,0)</f>
        <v>0</v>
      </c>
      <c r="M373" s="8">
        <f>SUM(障害学生情報入力シート!N373:Q373)+COUNTA(障害学生情報入力シート!R373)</f>
        <v>0</v>
      </c>
      <c r="N373" s="8">
        <f>SUM(障害学生情報入力シート!S373:V373)+COUNTA(障害学生情報入力シート!W373)</f>
        <v>0</v>
      </c>
      <c r="O373" s="8">
        <f>IF(SUM(障害学生情報入力シート!$X373:$BC373)&gt;0,1,0)</f>
        <v>0</v>
      </c>
      <c r="P373" s="8">
        <f>IF(障害学生情報入力シート!D373="入学者(新1年生)",1,0)</f>
        <v>0</v>
      </c>
      <c r="Q373" s="8">
        <f>IF(ISBLANK(障害学生情報入力シート!$G373),0,
IF(AND(障害学生情報入力シート!$G373="視覚障害",OR(障害学生情報入力シート!$H373="盲",障害学生情報入力シート!$H373="弱視",障害学生情報入力シート!$H373="その他の視覚障害")),1,0)+
IF(AND(障害学生情報入力シート!$G373="聴覚障害",OR(障害学生情報入力シート!$H373="聾",障害学生情報入力シート!$H373="難聴",障害学生情報入力シート!$H373="その他の聴覚障害")),1,0)+
IF(AND(障害学生情報入力シート!$G373="肢体不自由",OR(障害学生情報入力シート!$H373="上肢不自由",障害学生情報入力シート!$H373="下肢不自由",障害学生情報入力シート!$H373="上下肢不自由",障害学生情報入力シート!$H373="その他の肢体不自由")),1,0)+
IF(AND(障害学生情報入力シート!$G373="病弱",ISBLANK(障害学生情報入力シート!$H373)),1,0)+
IF(AND(障害学生情報入力シート!$G373="発達障害",OR(障害学生情報入力シート!$H373="自閉スペクトラム症",障害学生情報入力シート!$H373="注意欠如・多動症",障害学生情報入力シート!$H373="限局性学習症",障害学生情報入力シート!$H373="発達障害の重複",障害学生情報入力シート!$H373="その他の発達障害")),1,0)+
IF(AND(障害学生情報入力シート!$G373="精神障害",OR(障害学生情報入力シート!$H373="統合失調症等",障害学生情報入力シート!$H373="気分障害",障害学生情報入力シート!$H373="神経症性障害等",障害学生情報入力シート!$H373="摂食障害・睡眠障害等",障害学生情報入力シート!$H373="精神障害の重複",障害学生情報入力シート!$H373="その他の精神障害")),1,0)+
IF(AND(障害学生情報入力シート!$G373="知的障害",ISBLANK(障害学生情報入力シート!$H373)),1,0)+
IF(AND(障害学生情報入力シート!$G373="重複障害",OR(障害学生情報入力シート!$H373="身体障害の重複",障害学生情報入力シート!$H373="発達障害と精神障害の重複")),1,0)+
IF(AND(障害学生情報入力シート!$G373="その他の障害",ISBLANK(障害学生情報入力シート!$H373)),1,0)
)</f>
        <v>0</v>
      </c>
    </row>
    <row r="374" spans="1:17" x14ac:dyDescent="0.4">
      <c r="A374" s="204">
        <v>346</v>
      </c>
      <c r="B374" s="6">
        <f>IF(AND(障害学生情報入力シート!$G374=$B$27,障害学生情報入力シート!$H374=$B$28,OR(障害学生情報入力シート!D374="入学者(新1年生)",障害学生情報入力シート!D374="在籍者")),1,0)</f>
        <v>0</v>
      </c>
      <c r="C374" s="6">
        <f t="shared" si="35"/>
        <v>0</v>
      </c>
      <c r="D374" s="6" t="str">
        <f t="shared" si="36"/>
        <v/>
      </c>
      <c r="E374" s="6">
        <f>IF(AND(障害学生情報入力シート!$G374=$E$27,ISBLANK(障害学生情報入力シート!$H374),OR(障害学生情報入力シート!D374="入学者(新1年生)",障害学生情報入力シート!D374="在籍者")),1,0)</f>
        <v>0</v>
      </c>
      <c r="F374" s="6">
        <f t="shared" si="37"/>
        <v>0</v>
      </c>
      <c r="G374" s="6" t="str">
        <f t="shared" si="38"/>
        <v/>
      </c>
      <c r="H374" s="7">
        <f>IF(障害学生情報入力シート!BD374="",0,IF(AND(障害学生情報入力シート!BC374=1,Q374=1,障害学生情報入力シート!D374&lt;&gt;"",障害学生情報入力シート!D374&lt;&gt;"在籍者"),1,0))</f>
        <v>0</v>
      </c>
      <c r="I374" s="7">
        <f t="shared" si="39"/>
        <v>0</v>
      </c>
      <c r="J374" s="7" t="str">
        <f t="shared" si="40"/>
        <v/>
      </c>
      <c r="K374" s="8">
        <f>IF(VALUE(障害学生情報入力シート!J374)=1,1,0)</f>
        <v>0</v>
      </c>
      <c r="L374" s="8">
        <f>IF(VALUE(障害学生情報入力シート!K374)=1,1,0)</f>
        <v>0</v>
      </c>
      <c r="M374" s="8">
        <f>SUM(障害学生情報入力シート!N374:Q374)+COUNTA(障害学生情報入力シート!R374)</f>
        <v>0</v>
      </c>
      <c r="N374" s="8">
        <f>SUM(障害学生情報入力シート!S374:V374)+COUNTA(障害学生情報入力シート!W374)</f>
        <v>0</v>
      </c>
      <c r="O374" s="8">
        <f>IF(SUM(障害学生情報入力シート!$X374:$BC374)&gt;0,1,0)</f>
        <v>0</v>
      </c>
      <c r="P374" s="8">
        <f>IF(障害学生情報入力シート!D374="入学者(新1年生)",1,0)</f>
        <v>0</v>
      </c>
      <c r="Q374" s="8">
        <f>IF(ISBLANK(障害学生情報入力シート!$G374),0,
IF(AND(障害学生情報入力シート!$G374="視覚障害",OR(障害学生情報入力シート!$H374="盲",障害学生情報入力シート!$H374="弱視",障害学生情報入力シート!$H374="その他の視覚障害")),1,0)+
IF(AND(障害学生情報入力シート!$G374="聴覚障害",OR(障害学生情報入力シート!$H374="聾",障害学生情報入力シート!$H374="難聴",障害学生情報入力シート!$H374="その他の聴覚障害")),1,0)+
IF(AND(障害学生情報入力シート!$G374="肢体不自由",OR(障害学生情報入力シート!$H374="上肢不自由",障害学生情報入力シート!$H374="下肢不自由",障害学生情報入力シート!$H374="上下肢不自由",障害学生情報入力シート!$H374="その他の肢体不自由")),1,0)+
IF(AND(障害学生情報入力シート!$G374="病弱",ISBLANK(障害学生情報入力シート!$H374)),1,0)+
IF(AND(障害学生情報入力シート!$G374="発達障害",OR(障害学生情報入力シート!$H374="自閉スペクトラム症",障害学生情報入力シート!$H374="注意欠如・多動症",障害学生情報入力シート!$H374="限局性学習症",障害学生情報入力シート!$H374="発達障害の重複",障害学生情報入力シート!$H374="その他の発達障害")),1,0)+
IF(AND(障害学生情報入力シート!$G374="精神障害",OR(障害学生情報入力シート!$H374="統合失調症等",障害学生情報入力シート!$H374="気分障害",障害学生情報入力シート!$H374="神経症性障害等",障害学生情報入力シート!$H374="摂食障害・睡眠障害等",障害学生情報入力シート!$H374="精神障害の重複",障害学生情報入力シート!$H374="その他の精神障害")),1,0)+
IF(AND(障害学生情報入力シート!$G374="知的障害",ISBLANK(障害学生情報入力シート!$H374)),1,0)+
IF(AND(障害学生情報入力シート!$G374="重複障害",OR(障害学生情報入力シート!$H374="身体障害の重複",障害学生情報入力シート!$H374="発達障害と精神障害の重複")),1,0)+
IF(AND(障害学生情報入力シート!$G374="その他の障害",ISBLANK(障害学生情報入力シート!$H374)),1,0)
)</f>
        <v>0</v>
      </c>
    </row>
    <row r="375" spans="1:17" x14ac:dyDescent="0.4">
      <c r="A375" s="204">
        <v>347</v>
      </c>
      <c r="B375" s="6">
        <f>IF(AND(障害学生情報入力シート!$G375=$B$27,障害学生情報入力シート!$H375=$B$28,OR(障害学生情報入力シート!D375="入学者(新1年生)",障害学生情報入力シート!D375="在籍者")),1,0)</f>
        <v>0</v>
      </c>
      <c r="C375" s="6">
        <f t="shared" si="35"/>
        <v>0</v>
      </c>
      <c r="D375" s="6" t="str">
        <f t="shared" si="36"/>
        <v/>
      </c>
      <c r="E375" s="6">
        <f>IF(AND(障害学生情報入力シート!$G375=$E$27,ISBLANK(障害学生情報入力シート!$H375),OR(障害学生情報入力シート!D375="入学者(新1年生)",障害学生情報入力シート!D375="在籍者")),1,0)</f>
        <v>0</v>
      </c>
      <c r="F375" s="6">
        <f t="shared" si="37"/>
        <v>0</v>
      </c>
      <c r="G375" s="6" t="str">
        <f t="shared" si="38"/>
        <v/>
      </c>
      <c r="H375" s="7">
        <f>IF(障害学生情報入力シート!BD375="",0,IF(AND(障害学生情報入力シート!BC375=1,Q375=1,障害学生情報入力シート!D375&lt;&gt;"",障害学生情報入力シート!D375&lt;&gt;"在籍者"),1,0))</f>
        <v>0</v>
      </c>
      <c r="I375" s="7">
        <f t="shared" si="39"/>
        <v>0</v>
      </c>
      <c r="J375" s="7" t="str">
        <f t="shared" si="40"/>
        <v/>
      </c>
      <c r="K375" s="8">
        <f>IF(VALUE(障害学生情報入力シート!J375)=1,1,0)</f>
        <v>0</v>
      </c>
      <c r="L375" s="8">
        <f>IF(VALUE(障害学生情報入力シート!K375)=1,1,0)</f>
        <v>0</v>
      </c>
      <c r="M375" s="8">
        <f>SUM(障害学生情報入力シート!N375:Q375)+COUNTA(障害学生情報入力シート!R375)</f>
        <v>0</v>
      </c>
      <c r="N375" s="8">
        <f>SUM(障害学生情報入力シート!S375:V375)+COUNTA(障害学生情報入力シート!W375)</f>
        <v>0</v>
      </c>
      <c r="O375" s="8">
        <f>IF(SUM(障害学生情報入力シート!$X375:$BC375)&gt;0,1,0)</f>
        <v>0</v>
      </c>
      <c r="P375" s="8">
        <f>IF(障害学生情報入力シート!D375="入学者(新1年生)",1,0)</f>
        <v>0</v>
      </c>
      <c r="Q375" s="8">
        <f>IF(ISBLANK(障害学生情報入力シート!$G375),0,
IF(AND(障害学生情報入力シート!$G375="視覚障害",OR(障害学生情報入力シート!$H375="盲",障害学生情報入力シート!$H375="弱視",障害学生情報入力シート!$H375="その他の視覚障害")),1,0)+
IF(AND(障害学生情報入力シート!$G375="聴覚障害",OR(障害学生情報入力シート!$H375="聾",障害学生情報入力シート!$H375="難聴",障害学生情報入力シート!$H375="その他の聴覚障害")),1,0)+
IF(AND(障害学生情報入力シート!$G375="肢体不自由",OR(障害学生情報入力シート!$H375="上肢不自由",障害学生情報入力シート!$H375="下肢不自由",障害学生情報入力シート!$H375="上下肢不自由",障害学生情報入力シート!$H375="その他の肢体不自由")),1,0)+
IF(AND(障害学生情報入力シート!$G375="病弱",ISBLANK(障害学生情報入力シート!$H375)),1,0)+
IF(AND(障害学生情報入力シート!$G375="発達障害",OR(障害学生情報入力シート!$H375="自閉スペクトラム症",障害学生情報入力シート!$H375="注意欠如・多動症",障害学生情報入力シート!$H375="限局性学習症",障害学生情報入力シート!$H375="発達障害の重複",障害学生情報入力シート!$H375="その他の発達障害")),1,0)+
IF(AND(障害学生情報入力シート!$G375="精神障害",OR(障害学生情報入力シート!$H375="統合失調症等",障害学生情報入力シート!$H375="気分障害",障害学生情報入力シート!$H375="神経症性障害等",障害学生情報入力シート!$H375="摂食障害・睡眠障害等",障害学生情報入力シート!$H375="精神障害の重複",障害学生情報入力シート!$H375="その他の精神障害")),1,0)+
IF(AND(障害学生情報入力シート!$G375="知的障害",ISBLANK(障害学生情報入力シート!$H375)),1,0)+
IF(AND(障害学生情報入力シート!$G375="重複障害",OR(障害学生情報入力シート!$H375="身体障害の重複",障害学生情報入力シート!$H375="発達障害と精神障害の重複")),1,0)+
IF(AND(障害学生情報入力シート!$G375="その他の障害",ISBLANK(障害学生情報入力シート!$H375)),1,0)
)</f>
        <v>0</v>
      </c>
    </row>
    <row r="376" spans="1:17" x14ac:dyDescent="0.4">
      <c r="A376" s="204">
        <v>348</v>
      </c>
      <c r="B376" s="6">
        <f>IF(AND(障害学生情報入力シート!$G376=$B$27,障害学生情報入力シート!$H376=$B$28,OR(障害学生情報入力シート!D376="入学者(新1年生)",障害学生情報入力シート!D376="在籍者")),1,0)</f>
        <v>0</v>
      </c>
      <c r="C376" s="6">
        <f t="shared" si="35"/>
        <v>0</v>
      </c>
      <c r="D376" s="6" t="str">
        <f t="shared" si="36"/>
        <v/>
      </c>
      <c r="E376" s="6">
        <f>IF(AND(障害学生情報入力シート!$G376=$E$27,ISBLANK(障害学生情報入力シート!$H376),OR(障害学生情報入力シート!D376="入学者(新1年生)",障害学生情報入力シート!D376="在籍者")),1,0)</f>
        <v>0</v>
      </c>
      <c r="F376" s="6">
        <f t="shared" si="37"/>
        <v>0</v>
      </c>
      <c r="G376" s="6" t="str">
        <f t="shared" si="38"/>
        <v/>
      </c>
      <c r="H376" s="7">
        <f>IF(障害学生情報入力シート!BD376="",0,IF(AND(障害学生情報入力シート!BC376=1,Q376=1,障害学生情報入力シート!D376&lt;&gt;"",障害学生情報入力シート!D376&lt;&gt;"在籍者"),1,0))</f>
        <v>0</v>
      </c>
      <c r="I376" s="7">
        <f t="shared" si="39"/>
        <v>0</v>
      </c>
      <c r="J376" s="7" t="str">
        <f t="shared" si="40"/>
        <v/>
      </c>
      <c r="K376" s="8">
        <f>IF(VALUE(障害学生情報入力シート!J376)=1,1,0)</f>
        <v>0</v>
      </c>
      <c r="L376" s="8">
        <f>IF(VALUE(障害学生情報入力シート!K376)=1,1,0)</f>
        <v>0</v>
      </c>
      <c r="M376" s="8">
        <f>SUM(障害学生情報入力シート!N376:Q376)+COUNTA(障害学生情報入力シート!R376)</f>
        <v>0</v>
      </c>
      <c r="N376" s="8">
        <f>SUM(障害学生情報入力シート!S376:V376)+COUNTA(障害学生情報入力シート!W376)</f>
        <v>0</v>
      </c>
      <c r="O376" s="8">
        <f>IF(SUM(障害学生情報入力シート!$X376:$BC376)&gt;0,1,0)</f>
        <v>0</v>
      </c>
      <c r="P376" s="8">
        <f>IF(障害学生情報入力シート!D376="入学者(新1年生)",1,0)</f>
        <v>0</v>
      </c>
      <c r="Q376" s="8">
        <f>IF(ISBLANK(障害学生情報入力シート!$G376),0,
IF(AND(障害学生情報入力シート!$G376="視覚障害",OR(障害学生情報入力シート!$H376="盲",障害学生情報入力シート!$H376="弱視",障害学生情報入力シート!$H376="その他の視覚障害")),1,0)+
IF(AND(障害学生情報入力シート!$G376="聴覚障害",OR(障害学生情報入力シート!$H376="聾",障害学生情報入力シート!$H376="難聴",障害学生情報入力シート!$H376="その他の聴覚障害")),1,0)+
IF(AND(障害学生情報入力シート!$G376="肢体不自由",OR(障害学生情報入力シート!$H376="上肢不自由",障害学生情報入力シート!$H376="下肢不自由",障害学生情報入力シート!$H376="上下肢不自由",障害学生情報入力シート!$H376="その他の肢体不自由")),1,0)+
IF(AND(障害学生情報入力シート!$G376="病弱",ISBLANK(障害学生情報入力シート!$H376)),1,0)+
IF(AND(障害学生情報入力シート!$G376="発達障害",OR(障害学生情報入力シート!$H376="自閉スペクトラム症",障害学生情報入力シート!$H376="注意欠如・多動症",障害学生情報入力シート!$H376="限局性学習症",障害学生情報入力シート!$H376="発達障害の重複",障害学生情報入力シート!$H376="その他の発達障害")),1,0)+
IF(AND(障害学生情報入力シート!$G376="精神障害",OR(障害学生情報入力シート!$H376="統合失調症等",障害学生情報入力シート!$H376="気分障害",障害学生情報入力シート!$H376="神経症性障害等",障害学生情報入力シート!$H376="摂食障害・睡眠障害等",障害学生情報入力シート!$H376="精神障害の重複",障害学生情報入力シート!$H376="その他の精神障害")),1,0)+
IF(AND(障害学生情報入力シート!$G376="知的障害",ISBLANK(障害学生情報入力シート!$H376)),1,0)+
IF(AND(障害学生情報入力シート!$G376="重複障害",OR(障害学生情報入力シート!$H376="身体障害の重複",障害学生情報入力シート!$H376="発達障害と精神障害の重複")),1,0)+
IF(AND(障害学生情報入力シート!$G376="その他の障害",ISBLANK(障害学生情報入力シート!$H376)),1,0)
)</f>
        <v>0</v>
      </c>
    </row>
    <row r="377" spans="1:17" x14ac:dyDescent="0.4">
      <c r="A377" s="204">
        <v>349</v>
      </c>
      <c r="B377" s="6">
        <f>IF(AND(障害学生情報入力シート!$G377=$B$27,障害学生情報入力シート!$H377=$B$28,OR(障害学生情報入力シート!D377="入学者(新1年生)",障害学生情報入力シート!D377="在籍者")),1,0)</f>
        <v>0</v>
      </c>
      <c r="C377" s="6">
        <f t="shared" si="35"/>
        <v>0</v>
      </c>
      <c r="D377" s="6" t="str">
        <f t="shared" si="36"/>
        <v/>
      </c>
      <c r="E377" s="6">
        <f>IF(AND(障害学生情報入力シート!$G377=$E$27,ISBLANK(障害学生情報入力シート!$H377),OR(障害学生情報入力シート!D377="入学者(新1年生)",障害学生情報入力シート!D377="在籍者")),1,0)</f>
        <v>0</v>
      </c>
      <c r="F377" s="6">
        <f t="shared" si="37"/>
        <v>0</v>
      </c>
      <c r="G377" s="6" t="str">
        <f t="shared" si="38"/>
        <v/>
      </c>
      <c r="H377" s="7">
        <f>IF(障害学生情報入力シート!BD377="",0,IF(AND(障害学生情報入力シート!BC377=1,Q377=1,障害学生情報入力シート!D377&lt;&gt;"",障害学生情報入力シート!D377&lt;&gt;"在籍者"),1,0))</f>
        <v>0</v>
      </c>
      <c r="I377" s="7">
        <f t="shared" si="39"/>
        <v>0</v>
      </c>
      <c r="J377" s="7" t="str">
        <f t="shared" si="40"/>
        <v/>
      </c>
      <c r="K377" s="8">
        <f>IF(VALUE(障害学生情報入力シート!J377)=1,1,0)</f>
        <v>0</v>
      </c>
      <c r="L377" s="8">
        <f>IF(VALUE(障害学生情報入力シート!K377)=1,1,0)</f>
        <v>0</v>
      </c>
      <c r="M377" s="8">
        <f>SUM(障害学生情報入力シート!N377:Q377)+COUNTA(障害学生情報入力シート!R377)</f>
        <v>0</v>
      </c>
      <c r="N377" s="8">
        <f>SUM(障害学生情報入力シート!S377:V377)+COUNTA(障害学生情報入力シート!W377)</f>
        <v>0</v>
      </c>
      <c r="O377" s="8">
        <f>IF(SUM(障害学生情報入力シート!$X377:$BC377)&gt;0,1,0)</f>
        <v>0</v>
      </c>
      <c r="P377" s="8">
        <f>IF(障害学生情報入力シート!D377="入学者(新1年生)",1,0)</f>
        <v>0</v>
      </c>
      <c r="Q377" s="8">
        <f>IF(ISBLANK(障害学生情報入力シート!$G377),0,
IF(AND(障害学生情報入力シート!$G377="視覚障害",OR(障害学生情報入力シート!$H377="盲",障害学生情報入力シート!$H377="弱視",障害学生情報入力シート!$H377="その他の視覚障害")),1,0)+
IF(AND(障害学生情報入力シート!$G377="聴覚障害",OR(障害学生情報入力シート!$H377="聾",障害学生情報入力シート!$H377="難聴",障害学生情報入力シート!$H377="その他の聴覚障害")),1,0)+
IF(AND(障害学生情報入力シート!$G377="肢体不自由",OR(障害学生情報入力シート!$H377="上肢不自由",障害学生情報入力シート!$H377="下肢不自由",障害学生情報入力シート!$H377="上下肢不自由",障害学生情報入力シート!$H377="その他の肢体不自由")),1,0)+
IF(AND(障害学生情報入力シート!$G377="病弱",ISBLANK(障害学生情報入力シート!$H377)),1,0)+
IF(AND(障害学生情報入力シート!$G377="発達障害",OR(障害学生情報入力シート!$H377="自閉スペクトラム症",障害学生情報入力シート!$H377="注意欠如・多動症",障害学生情報入力シート!$H377="限局性学習症",障害学生情報入力シート!$H377="発達障害の重複",障害学生情報入力シート!$H377="その他の発達障害")),1,0)+
IF(AND(障害学生情報入力シート!$G377="精神障害",OR(障害学生情報入力シート!$H377="統合失調症等",障害学生情報入力シート!$H377="気分障害",障害学生情報入力シート!$H377="神経症性障害等",障害学生情報入力シート!$H377="摂食障害・睡眠障害等",障害学生情報入力シート!$H377="精神障害の重複",障害学生情報入力シート!$H377="その他の精神障害")),1,0)+
IF(AND(障害学生情報入力シート!$G377="知的障害",ISBLANK(障害学生情報入力シート!$H377)),1,0)+
IF(AND(障害学生情報入力シート!$G377="重複障害",OR(障害学生情報入力シート!$H377="身体障害の重複",障害学生情報入力シート!$H377="発達障害と精神障害の重複")),1,0)+
IF(AND(障害学生情報入力シート!$G377="その他の障害",ISBLANK(障害学生情報入力シート!$H377)),1,0)
)</f>
        <v>0</v>
      </c>
    </row>
    <row r="378" spans="1:17" x14ac:dyDescent="0.4">
      <c r="A378" s="204">
        <v>350</v>
      </c>
      <c r="B378" s="6">
        <f>IF(AND(障害学生情報入力シート!$G378=$B$27,障害学生情報入力シート!$H378=$B$28,OR(障害学生情報入力シート!D378="入学者(新1年生)",障害学生情報入力シート!D378="在籍者")),1,0)</f>
        <v>0</v>
      </c>
      <c r="C378" s="6">
        <f t="shared" si="35"/>
        <v>0</v>
      </c>
      <c r="D378" s="6" t="str">
        <f t="shared" si="36"/>
        <v/>
      </c>
      <c r="E378" s="6">
        <f>IF(AND(障害学生情報入力シート!$G378=$E$27,ISBLANK(障害学生情報入力シート!$H378),OR(障害学生情報入力シート!D378="入学者(新1年生)",障害学生情報入力シート!D378="在籍者")),1,0)</f>
        <v>0</v>
      </c>
      <c r="F378" s="6">
        <f t="shared" si="37"/>
        <v>0</v>
      </c>
      <c r="G378" s="6" t="str">
        <f t="shared" si="38"/>
        <v/>
      </c>
      <c r="H378" s="7">
        <f>IF(障害学生情報入力シート!BD378="",0,IF(AND(障害学生情報入力シート!BC378=1,Q378=1,障害学生情報入力シート!D378&lt;&gt;"",障害学生情報入力シート!D378&lt;&gt;"在籍者"),1,0))</f>
        <v>0</v>
      </c>
      <c r="I378" s="7">
        <f t="shared" si="39"/>
        <v>0</v>
      </c>
      <c r="J378" s="7" t="str">
        <f t="shared" si="40"/>
        <v/>
      </c>
      <c r="K378" s="8">
        <f>IF(VALUE(障害学生情報入力シート!J378)=1,1,0)</f>
        <v>0</v>
      </c>
      <c r="L378" s="8">
        <f>IF(VALUE(障害学生情報入力シート!K378)=1,1,0)</f>
        <v>0</v>
      </c>
      <c r="M378" s="8">
        <f>SUM(障害学生情報入力シート!N378:Q378)+COUNTA(障害学生情報入力シート!R378)</f>
        <v>0</v>
      </c>
      <c r="N378" s="8">
        <f>SUM(障害学生情報入力シート!S378:V378)+COUNTA(障害学生情報入力シート!W378)</f>
        <v>0</v>
      </c>
      <c r="O378" s="8">
        <f>IF(SUM(障害学生情報入力シート!$X378:$BC378)&gt;0,1,0)</f>
        <v>0</v>
      </c>
      <c r="P378" s="8">
        <f>IF(障害学生情報入力シート!D378="入学者(新1年生)",1,0)</f>
        <v>0</v>
      </c>
      <c r="Q378" s="8">
        <f>IF(ISBLANK(障害学生情報入力シート!$G378),0,
IF(AND(障害学生情報入力シート!$G378="視覚障害",OR(障害学生情報入力シート!$H378="盲",障害学生情報入力シート!$H378="弱視",障害学生情報入力シート!$H378="その他の視覚障害")),1,0)+
IF(AND(障害学生情報入力シート!$G378="聴覚障害",OR(障害学生情報入力シート!$H378="聾",障害学生情報入力シート!$H378="難聴",障害学生情報入力シート!$H378="その他の聴覚障害")),1,0)+
IF(AND(障害学生情報入力シート!$G378="肢体不自由",OR(障害学生情報入力シート!$H378="上肢不自由",障害学生情報入力シート!$H378="下肢不自由",障害学生情報入力シート!$H378="上下肢不自由",障害学生情報入力シート!$H378="その他の肢体不自由")),1,0)+
IF(AND(障害学生情報入力シート!$G378="病弱",ISBLANK(障害学生情報入力シート!$H378)),1,0)+
IF(AND(障害学生情報入力シート!$G378="発達障害",OR(障害学生情報入力シート!$H378="自閉スペクトラム症",障害学生情報入力シート!$H378="注意欠如・多動症",障害学生情報入力シート!$H378="限局性学習症",障害学生情報入力シート!$H378="発達障害の重複",障害学生情報入力シート!$H378="その他の発達障害")),1,0)+
IF(AND(障害学生情報入力シート!$G378="精神障害",OR(障害学生情報入力シート!$H378="統合失調症等",障害学生情報入力シート!$H378="気分障害",障害学生情報入力シート!$H378="神経症性障害等",障害学生情報入力シート!$H378="摂食障害・睡眠障害等",障害学生情報入力シート!$H378="精神障害の重複",障害学生情報入力シート!$H378="その他の精神障害")),1,0)+
IF(AND(障害学生情報入力シート!$G378="知的障害",ISBLANK(障害学生情報入力シート!$H378)),1,0)+
IF(AND(障害学生情報入力シート!$G378="重複障害",OR(障害学生情報入力シート!$H378="身体障害の重複",障害学生情報入力シート!$H378="発達障害と精神障害の重複")),1,0)+
IF(AND(障害学生情報入力シート!$G378="その他の障害",ISBLANK(障害学生情報入力シート!$H378)),1,0)
)</f>
        <v>0</v>
      </c>
    </row>
    <row r="379" spans="1:17" x14ac:dyDescent="0.4">
      <c r="A379" s="204">
        <v>351</v>
      </c>
      <c r="B379" s="6">
        <f>IF(AND(障害学生情報入力シート!$G379=$B$27,障害学生情報入力シート!$H379=$B$28,OR(障害学生情報入力シート!D379="入学者(新1年生)",障害学生情報入力シート!D379="在籍者")),1,0)</f>
        <v>0</v>
      </c>
      <c r="C379" s="6">
        <f t="shared" si="35"/>
        <v>0</v>
      </c>
      <c r="D379" s="6" t="str">
        <f t="shared" si="36"/>
        <v/>
      </c>
      <c r="E379" s="6">
        <f>IF(AND(障害学生情報入力シート!$G379=$E$27,ISBLANK(障害学生情報入力シート!$H379),OR(障害学生情報入力シート!D379="入学者(新1年生)",障害学生情報入力シート!D379="在籍者")),1,0)</f>
        <v>0</v>
      </c>
      <c r="F379" s="6">
        <f t="shared" si="37"/>
        <v>0</v>
      </c>
      <c r="G379" s="6" t="str">
        <f t="shared" si="38"/>
        <v/>
      </c>
      <c r="H379" s="7">
        <f>IF(障害学生情報入力シート!BD379="",0,IF(AND(障害学生情報入力シート!BC379=1,Q379=1,障害学生情報入力シート!D379&lt;&gt;"",障害学生情報入力シート!D379&lt;&gt;"在籍者"),1,0))</f>
        <v>0</v>
      </c>
      <c r="I379" s="7">
        <f t="shared" si="39"/>
        <v>0</v>
      </c>
      <c r="J379" s="7" t="str">
        <f t="shared" si="40"/>
        <v/>
      </c>
      <c r="K379" s="8">
        <f>IF(VALUE(障害学生情報入力シート!J379)=1,1,0)</f>
        <v>0</v>
      </c>
      <c r="L379" s="8">
        <f>IF(VALUE(障害学生情報入力シート!K379)=1,1,0)</f>
        <v>0</v>
      </c>
      <c r="M379" s="8">
        <f>SUM(障害学生情報入力シート!N379:Q379)+COUNTA(障害学生情報入力シート!R379)</f>
        <v>0</v>
      </c>
      <c r="N379" s="8">
        <f>SUM(障害学生情報入力シート!S379:V379)+COUNTA(障害学生情報入力シート!W379)</f>
        <v>0</v>
      </c>
      <c r="O379" s="8">
        <f>IF(SUM(障害学生情報入力シート!$X379:$BC379)&gt;0,1,0)</f>
        <v>0</v>
      </c>
      <c r="P379" s="8">
        <f>IF(障害学生情報入力シート!D379="入学者(新1年生)",1,0)</f>
        <v>0</v>
      </c>
      <c r="Q379" s="8">
        <f>IF(ISBLANK(障害学生情報入力シート!$G379),0,
IF(AND(障害学生情報入力シート!$G379="視覚障害",OR(障害学生情報入力シート!$H379="盲",障害学生情報入力シート!$H379="弱視",障害学生情報入力シート!$H379="その他の視覚障害")),1,0)+
IF(AND(障害学生情報入力シート!$G379="聴覚障害",OR(障害学生情報入力シート!$H379="聾",障害学生情報入力シート!$H379="難聴",障害学生情報入力シート!$H379="その他の聴覚障害")),1,0)+
IF(AND(障害学生情報入力シート!$G379="肢体不自由",OR(障害学生情報入力シート!$H379="上肢不自由",障害学生情報入力シート!$H379="下肢不自由",障害学生情報入力シート!$H379="上下肢不自由",障害学生情報入力シート!$H379="その他の肢体不自由")),1,0)+
IF(AND(障害学生情報入力シート!$G379="病弱",ISBLANK(障害学生情報入力シート!$H379)),1,0)+
IF(AND(障害学生情報入力シート!$G379="発達障害",OR(障害学生情報入力シート!$H379="自閉スペクトラム症",障害学生情報入力シート!$H379="注意欠如・多動症",障害学生情報入力シート!$H379="限局性学習症",障害学生情報入力シート!$H379="発達障害の重複",障害学生情報入力シート!$H379="その他の発達障害")),1,0)+
IF(AND(障害学生情報入力シート!$G379="精神障害",OR(障害学生情報入力シート!$H379="統合失調症等",障害学生情報入力シート!$H379="気分障害",障害学生情報入力シート!$H379="神経症性障害等",障害学生情報入力シート!$H379="摂食障害・睡眠障害等",障害学生情報入力シート!$H379="精神障害の重複",障害学生情報入力シート!$H379="その他の精神障害")),1,0)+
IF(AND(障害学生情報入力シート!$G379="知的障害",ISBLANK(障害学生情報入力シート!$H379)),1,0)+
IF(AND(障害学生情報入力シート!$G379="重複障害",OR(障害学生情報入力シート!$H379="身体障害の重複",障害学生情報入力シート!$H379="発達障害と精神障害の重複")),1,0)+
IF(AND(障害学生情報入力シート!$G379="その他の障害",ISBLANK(障害学生情報入力シート!$H379)),1,0)
)</f>
        <v>0</v>
      </c>
    </row>
    <row r="380" spans="1:17" x14ac:dyDescent="0.4">
      <c r="A380" s="204">
        <v>352</v>
      </c>
      <c r="B380" s="6">
        <f>IF(AND(障害学生情報入力シート!$G380=$B$27,障害学生情報入力シート!$H380=$B$28,OR(障害学生情報入力シート!D380="入学者(新1年生)",障害学生情報入力シート!D380="在籍者")),1,0)</f>
        <v>0</v>
      </c>
      <c r="C380" s="6">
        <f t="shared" si="35"/>
        <v>0</v>
      </c>
      <c r="D380" s="6" t="str">
        <f t="shared" si="36"/>
        <v/>
      </c>
      <c r="E380" s="6">
        <f>IF(AND(障害学生情報入力シート!$G380=$E$27,ISBLANK(障害学生情報入力シート!$H380),OR(障害学生情報入力シート!D380="入学者(新1年生)",障害学生情報入力シート!D380="在籍者")),1,0)</f>
        <v>0</v>
      </c>
      <c r="F380" s="6">
        <f t="shared" si="37"/>
        <v>0</v>
      </c>
      <c r="G380" s="6" t="str">
        <f t="shared" si="38"/>
        <v/>
      </c>
      <c r="H380" s="7">
        <f>IF(障害学生情報入力シート!BD380="",0,IF(AND(障害学生情報入力シート!BC380=1,Q380=1,障害学生情報入力シート!D380&lt;&gt;"",障害学生情報入力シート!D380&lt;&gt;"在籍者"),1,0))</f>
        <v>0</v>
      </c>
      <c r="I380" s="7">
        <f t="shared" si="39"/>
        <v>0</v>
      </c>
      <c r="J380" s="7" t="str">
        <f t="shared" si="40"/>
        <v/>
      </c>
      <c r="K380" s="8">
        <f>IF(VALUE(障害学生情報入力シート!J380)=1,1,0)</f>
        <v>0</v>
      </c>
      <c r="L380" s="8">
        <f>IF(VALUE(障害学生情報入力シート!K380)=1,1,0)</f>
        <v>0</v>
      </c>
      <c r="M380" s="8">
        <f>SUM(障害学生情報入力シート!N380:Q380)+COUNTA(障害学生情報入力シート!R380)</f>
        <v>0</v>
      </c>
      <c r="N380" s="8">
        <f>SUM(障害学生情報入力シート!S380:V380)+COUNTA(障害学生情報入力シート!W380)</f>
        <v>0</v>
      </c>
      <c r="O380" s="8">
        <f>IF(SUM(障害学生情報入力シート!$X380:$BC380)&gt;0,1,0)</f>
        <v>0</v>
      </c>
      <c r="P380" s="8">
        <f>IF(障害学生情報入力シート!D380="入学者(新1年生)",1,0)</f>
        <v>0</v>
      </c>
      <c r="Q380" s="8">
        <f>IF(ISBLANK(障害学生情報入力シート!$G380),0,
IF(AND(障害学生情報入力シート!$G380="視覚障害",OR(障害学生情報入力シート!$H380="盲",障害学生情報入力シート!$H380="弱視",障害学生情報入力シート!$H380="その他の視覚障害")),1,0)+
IF(AND(障害学生情報入力シート!$G380="聴覚障害",OR(障害学生情報入力シート!$H380="聾",障害学生情報入力シート!$H380="難聴",障害学生情報入力シート!$H380="その他の聴覚障害")),1,0)+
IF(AND(障害学生情報入力シート!$G380="肢体不自由",OR(障害学生情報入力シート!$H380="上肢不自由",障害学生情報入力シート!$H380="下肢不自由",障害学生情報入力シート!$H380="上下肢不自由",障害学生情報入力シート!$H380="その他の肢体不自由")),1,0)+
IF(AND(障害学生情報入力シート!$G380="病弱",ISBLANK(障害学生情報入力シート!$H380)),1,0)+
IF(AND(障害学生情報入力シート!$G380="発達障害",OR(障害学生情報入力シート!$H380="自閉スペクトラム症",障害学生情報入力シート!$H380="注意欠如・多動症",障害学生情報入力シート!$H380="限局性学習症",障害学生情報入力シート!$H380="発達障害の重複",障害学生情報入力シート!$H380="その他の発達障害")),1,0)+
IF(AND(障害学生情報入力シート!$G380="精神障害",OR(障害学生情報入力シート!$H380="統合失調症等",障害学生情報入力シート!$H380="気分障害",障害学生情報入力シート!$H380="神経症性障害等",障害学生情報入力シート!$H380="摂食障害・睡眠障害等",障害学生情報入力シート!$H380="精神障害の重複",障害学生情報入力シート!$H380="その他の精神障害")),1,0)+
IF(AND(障害学生情報入力シート!$G380="知的障害",ISBLANK(障害学生情報入力シート!$H380)),1,0)+
IF(AND(障害学生情報入力シート!$G380="重複障害",OR(障害学生情報入力シート!$H380="身体障害の重複",障害学生情報入力シート!$H380="発達障害と精神障害の重複")),1,0)+
IF(AND(障害学生情報入力シート!$G380="その他の障害",ISBLANK(障害学生情報入力シート!$H380)),1,0)
)</f>
        <v>0</v>
      </c>
    </row>
    <row r="381" spans="1:17" x14ac:dyDescent="0.4">
      <c r="A381" s="204">
        <v>353</v>
      </c>
      <c r="B381" s="6">
        <f>IF(AND(障害学生情報入力シート!$G381=$B$27,障害学生情報入力シート!$H381=$B$28,OR(障害学生情報入力シート!D381="入学者(新1年生)",障害学生情報入力シート!D381="在籍者")),1,0)</f>
        <v>0</v>
      </c>
      <c r="C381" s="6">
        <f t="shared" si="35"/>
        <v>0</v>
      </c>
      <c r="D381" s="6" t="str">
        <f t="shared" si="36"/>
        <v/>
      </c>
      <c r="E381" s="6">
        <f>IF(AND(障害学生情報入力シート!$G381=$E$27,ISBLANK(障害学生情報入力シート!$H381),OR(障害学生情報入力シート!D381="入学者(新1年生)",障害学生情報入力シート!D381="在籍者")),1,0)</f>
        <v>0</v>
      </c>
      <c r="F381" s="6">
        <f t="shared" si="37"/>
        <v>0</v>
      </c>
      <c r="G381" s="6" t="str">
        <f t="shared" si="38"/>
        <v/>
      </c>
      <c r="H381" s="7">
        <f>IF(障害学生情報入力シート!BD381="",0,IF(AND(障害学生情報入力シート!BC381=1,Q381=1,障害学生情報入力シート!D381&lt;&gt;"",障害学生情報入力シート!D381&lt;&gt;"在籍者"),1,0))</f>
        <v>0</v>
      </c>
      <c r="I381" s="7">
        <f t="shared" si="39"/>
        <v>0</v>
      </c>
      <c r="J381" s="7" t="str">
        <f t="shared" si="40"/>
        <v/>
      </c>
      <c r="K381" s="8">
        <f>IF(VALUE(障害学生情報入力シート!J381)=1,1,0)</f>
        <v>0</v>
      </c>
      <c r="L381" s="8">
        <f>IF(VALUE(障害学生情報入力シート!K381)=1,1,0)</f>
        <v>0</v>
      </c>
      <c r="M381" s="8">
        <f>SUM(障害学生情報入力シート!N381:Q381)+COUNTA(障害学生情報入力シート!R381)</f>
        <v>0</v>
      </c>
      <c r="N381" s="8">
        <f>SUM(障害学生情報入力シート!S381:V381)+COUNTA(障害学生情報入力シート!W381)</f>
        <v>0</v>
      </c>
      <c r="O381" s="8">
        <f>IF(SUM(障害学生情報入力シート!$X381:$BC381)&gt;0,1,0)</f>
        <v>0</v>
      </c>
      <c r="P381" s="8">
        <f>IF(障害学生情報入力シート!D381="入学者(新1年生)",1,0)</f>
        <v>0</v>
      </c>
      <c r="Q381" s="8">
        <f>IF(ISBLANK(障害学生情報入力シート!$G381),0,
IF(AND(障害学生情報入力シート!$G381="視覚障害",OR(障害学生情報入力シート!$H381="盲",障害学生情報入力シート!$H381="弱視",障害学生情報入力シート!$H381="その他の視覚障害")),1,0)+
IF(AND(障害学生情報入力シート!$G381="聴覚障害",OR(障害学生情報入力シート!$H381="聾",障害学生情報入力シート!$H381="難聴",障害学生情報入力シート!$H381="その他の聴覚障害")),1,0)+
IF(AND(障害学生情報入力シート!$G381="肢体不自由",OR(障害学生情報入力シート!$H381="上肢不自由",障害学生情報入力シート!$H381="下肢不自由",障害学生情報入力シート!$H381="上下肢不自由",障害学生情報入力シート!$H381="その他の肢体不自由")),1,0)+
IF(AND(障害学生情報入力シート!$G381="病弱",ISBLANK(障害学生情報入力シート!$H381)),1,0)+
IF(AND(障害学生情報入力シート!$G381="発達障害",OR(障害学生情報入力シート!$H381="自閉スペクトラム症",障害学生情報入力シート!$H381="注意欠如・多動症",障害学生情報入力シート!$H381="限局性学習症",障害学生情報入力シート!$H381="発達障害の重複",障害学生情報入力シート!$H381="その他の発達障害")),1,0)+
IF(AND(障害学生情報入力シート!$G381="精神障害",OR(障害学生情報入力シート!$H381="統合失調症等",障害学生情報入力シート!$H381="気分障害",障害学生情報入力シート!$H381="神経症性障害等",障害学生情報入力シート!$H381="摂食障害・睡眠障害等",障害学生情報入力シート!$H381="精神障害の重複",障害学生情報入力シート!$H381="その他の精神障害")),1,0)+
IF(AND(障害学生情報入力シート!$G381="知的障害",ISBLANK(障害学生情報入力シート!$H381)),1,0)+
IF(AND(障害学生情報入力シート!$G381="重複障害",OR(障害学生情報入力シート!$H381="身体障害の重複",障害学生情報入力シート!$H381="発達障害と精神障害の重複")),1,0)+
IF(AND(障害学生情報入力シート!$G381="その他の障害",ISBLANK(障害学生情報入力シート!$H381)),1,0)
)</f>
        <v>0</v>
      </c>
    </row>
    <row r="382" spans="1:17" x14ac:dyDescent="0.4">
      <c r="A382" s="204">
        <v>354</v>
      </c>
      <c r="B382" s="6">
        <f>IF(AND(障害学生情報入力シート!$G382=$B$27,障害学生情報入力シート!$H382=$B$28,OR(障害学生情報入力シート!D382="入学者(新1年生)",障害学生情報入力シート!D382="在籍者")),1,0)</f>
        <v>0</v>
      </c>
      <c r="C382" s="6">
        <f t="shared" si="35"/>
        <v>0</v>
      </c>
      <c r="D382" s="6" t="str">
        <f t="shared" si="36"/>
        <v/>
      </c>
      <c r="E382" s="6">
        <f>IF(AND(障害学生情報入力シート!$G382=$E$27,ISBLANK(障害学生情報入力シート!$H382),OR(障害学生情報入力シート!D382="入学者(新1年生)",障害学生情報入力シート!D382="在籍者")),1,0)</f>
        <v>0</v>
      </c>
      <c r="F382" s="6">
        <f t="shared" si="37"/>
        <v>0</v>
      </c>
      <c r="G382" s="6" t="str">
        <f t="shared" si="38"/>
        <v/>
      </c>
      <c r="H382" s="7">
        <f>IF(障害学生情報入力シート!BD382="",0,IF(AND(障害学生情報入力シート!BC382=1,Q382=1,障害学生情報入力シート!D382&lt;&gt;"",障害学生情報入力シート!D382&lt;&gt;"在籍者"),1,0))</f>
        <v>0</v>
      </c>
      <c r="I382" s="7">
        <f t="shared" si="39"/>
        <v>0</v>
      </c>
      <c r="J382" s="7" t="str">
        <f t="shared" si="40"/>
        <v/>
      </c>
      <c r="K382" s="8">
        <f>IF(VALUE(障害学生情報入力シート!J382)=1,1,0)</f>
        <v>0</v>
      </c>
      <c r="L382" s="8">
        <f>IF(VALUE(障害学生情報入力シート!K382)=1,1,0)</f>
        <v>0</v>
      </c>
      <c r="M382" s="8">
        <f>SUM(障害学生情報入力シート!N382:Q382)+COUNTA(障害学生情報入力シート!R382)</f>
        <v>0</v>
      </c>
      <c r="N382" s="8">
        <f>SUM(障害学生情報入力シート!S382:V382)+COUNTA(障害学生情報入力シート!W382)</f>
        <v>0</v>
      </c>
      <c r="O382" s="8">
        <f>IF(SUM(障害学生情報入力シート!$X382:$BC382)&gt;0,1,0)</f>
        <v>0</v>
      </c>
      <c r="P382" s="8">
        <f>IF(障害学生情報入力シート!D382="入学者(新1年生)",1,0)</f>
        <v>0</v>
      </c>
      <c r="Q382" s="8">
        <f>IF(ISBLANK(障害学生情報入力シート!$G382),0,
IF(AND(障害学生情報入力シート!$G382="視覚障害",OR(障害学生情報入力シート!$H382="盲",障害学生情報入力シート!$H382="弱視",障害学生情報入力シート!$H382="その他の視覚障害")),1,0)+
IF(AND(障害学生情報入力シート!$G382="聴覚障害",OR(障害学生情報入力シート!$H382="聾",障害学生情報入力シート!$H382="難聴",障害学生情報入力シート!$H382="その他の聴覚障害")),1,0)+
IF(AND(障害学生情報入力シート!$G382="肢体不自由",OR(障害学生情報入力シート!$H382="上肢不自由",障害学生情報入力シート!$H382="下肢不自由",障害学生情報入力シート!$H382="上下肢不自由",障害学生情報入力シート!$H382="その他の肢体不自由")),1,0)+
IF(AND(障害学生情報入力シート!$G382="病弱",ISBLANK(障害学生情報入力シート!$H382)),1,0)+
IF(AND(障害学生情報入力シート!$G382="発達障害",OR(障害学生情報入力シート!$H382="自閉スペクトラム症",障害学生情報入力シート!$H382="注意欠如・多動症",障害学生情報入力シート!$H382="限局性学習症",障害学生情報入力シート!$H382="発達障害の重複",障害学生情報入力シート!$H382="その他の発達障害")),1,0)+
IF(AND(障害学生情報入力シート!$G382="精神障害",OR(障害学生情報入力シート!$H382="統合失調症等",障害学生情報入力シート!$H382="気分障害",障害学生情報入力シート!$H382="神経症性障害等",障害学生情報入力シート!$H382="摂食障害・睡眠障害等",障害学生情報入力シート!$H382="精神障害の重複",障害学生情報入力シート!$H382="その他の精神障害")),1,0)+
IF(AND(障害学生情報入力シート!$G382="知的障害",ISBLANK(障害学生情報入力シート!$H382)),1,0)+
IF(AND(障害学生情報入力シート!$G382="重複障害",OR(障害学生情報入力シート!$H382="身体障害の重複",障害学生情報入力シート!$H382="発達障害と精神障害の重複")),1,0)+
IF(AND(障害学生情報入力シート!$G382="その他の障害",ISBLANK(障害学生情報入力シート!$H382)),1,0)
)</f>
        <v>0</v>
      </c>
    </row>
    <row r="383" spans="1:17" x14ac:dyDescent="0.4">
      <c r="A383" s="204">
        <v>355</v>
      </c>
      <c r="B383" s="6">
        <f>IF(AND(障害学生情報入力シート!$G383=$B$27,障害学生情報入力シート!$H383=$B$28,OR(障害学生情報入力シート!D383="入学者(新1年生)",障害学生情報入力シート!D383="在籍者")),1,0)</f>
        <v>0</v>
      </c>
      <c r="C383" s="6">
        <f t="shared" si="35"/>
        <v>0</v>
      </c>
      <c r="D383" s="6" t="str">
        <f t="shared" si="36"/>
        <v/>
      </c>
      <c r="E383" s="6">
        <f>IF(AND(障害学生情報入力シート!$G383=$E$27,ISBLANK(障害学生情報入力シート!$H383),OR(障害学生情報入力シート!D383="入学者(新1年生)",障害学生情報入力シート!D383="在籍者")),1,0)</f>
        <v>0</v>
      </c>
      <c r="F383" s="6">
        <f t="shared" si="37"/>
        <v>0</v>
      </c>
      <c r="G383" s="6" t="str">
        <f t="shared" si="38"/>
        <v/>
      </c>
      <c r="H383" s="7">
        <f>IF(障害学生情報入力シート!BD383="",0,IF(AND(障害学生情報入力シート!BC383=1,Q383=1,障害学生情報入力シート!D383&lt;&gt;"",障害学生情報入力シート!D383&lt;&gt;"在籍者"),1,0))</f>
        <v>0</v>
      </c>
      <c r="I383" s="7">
        <f t="shared" si="39"/>
        <v>0</v>
      </c>
      <c r="J383" s="7" t="str">
        <f t="shared" si="40"/>
        <v/>
      </c>
      <c r="K383" s="8">
        <f>IF(VALUE(障害学生情報入力シート!J383)=1,1,0)</f>
        <v>0</v>
      </c>
      <c r="L383" s="8">
        <f>IF(VALUE(障害学生情報入力シート!K383)=1,1,0)</f>
        <v>0</v>
      </c>
      <c r="M383" s="8">
        <f>SUM(障害学生情報入力シート!N383:Q383)+COUNTA(障害学生情報入力シート!R383)</f>
        <v>0</v>
      </c>
      <c r="N383" s="8">
        <f>SUM(障害学生情報入力シート!S383:V383)+COUNTA(障害学生情報入力シート!W383)</f>
        <v>0</v>
      </c>
      <c r="O383" s="8">
        <f>IF(SUM(障害学生情報入力シート!$X383:$BC383)&gt;0,1,0)</f>
        <v>0</v>
      </c>
      <c r="P383" s="8">
        <f>IF(障害学生情報入力シート!D383="入学者(新1年生)",1,0)</f>
        <v>0</v>
      </c>
      <c r="Q383" s="8">
        <f>IF(ISBLANK(障害学生情報入力シート!$G383),0,
IF(AND(障害学生情報入力シート!$G383="視覚障害",OR(障害学生情報入力シート!$H383="盲",障害学生情報入力シート!$H383="弱視",障害学生情報入力シート!$H383="その他の視覚障害")),1,0)+
IF(AND(障害学生情報入力シート!$G383="聴覚障害",OR(障害学生情報入力シート!$H383="聾",障害学生情報入力シート!$H383="難聴",障害学生情報入力シート!$H383="その他の聴覚障害")),1,0)+
IF(AND(障害学生情報入力シート!$G383="肢体不自由",OR(障害学生情報入力シート!$H383="上肢不自由",障害学生情報入力シート!$H383="下肢不自由",障害学生情報入力シート!$H383="上下肢不自由",障害学生情報入力シート!$H383="その他の肢体不自由")),1,0)+
IF(AND(障害学生情報入力シート!$G383="病弱",ISBLANK(障害学生情報入力シート!$H383)),1,0)+
IF(AND(障害学生情報入力シート!$G383="発達障害",OR(障害学生情報入力シート!$H383="自閉スペクトラム症",障害学生情報入力シート!$H383="注意欠如・多動症",障害学生情報入力シート!$H383="限局性学習症",障害学生情報入力シート!$H383="発達障害の重複",障害学生情報入力シート!$H383="その他の発達障害")),1,0)+
IF(AND(障害学生情報入力シート!$G383="精神障害",OR(障害学生情報入力シート!$H383="統合失調症等",障害学生情報入力シート!$H383="気分障害",障害学生情報入力シート!$H383="神経症性障害等",障害学生情報入力シート!$H383="摂食障害・睡眠障害等",障害学生情報入力シート!$H383="精神障害の重複",障害学生情報入力シート!$H383="その他の精神障害")),1,0)+
IF(AND(障害学生情報入力シート!$G383="知的障害",ISBLANK(障害学生情報入力シート!$H383)),1,0)+
IF(AND(障害学生情報入力シート!$G383="重複障害",OR(障害学生情報入力シート!$H383="身体障害の重複",障害学生情報入力シート!$H383="発達障害と精神障害の重複")),1,0)+
IF(AND(障害学生情報入力シート!$G383="その他の障害",ISBLANK(障害学生情報入力シート!$H383)),1,0)
)</f>
        <v>0</v>
      </c>
    </row>
    <row r="384" spans="1:17" x14ac:dyDescent="0.4">
      <c r="A384" s="204">
        <v>356</v>
      </c>
      <c r="B384" s="6">
        <f>IF(AND(障害学生情報入力シート!$G384=$B$27,障害学生情報入力シート!$H384=$B$28,OR(障害学生情報入力シート!D384="入学者(新1年生)",障害学生情報入力シート!D384="在籍者")),1,0)</f>
        <v>0</v>
      </c>
      <c r="C384" s="6">
        <f t="shared" si="35"/>
        <v>0</v>
      </c>
      <c r="D384" s="6" t="str">
        <f t="shared" si="36"/>
        <v/>
      </c>
      <c r="E384" s="6">
        <f>IF(AND(障害学生情報入力シート!$G384=$E$27,ISBLANK(障害学生情報入力シート!$H384),OR(障害学生情報入力シート!D384="入学者(新1年生)",障害学生情報入力シート!D384="在籍者")),1,0)</f>
        <v>0</v>
      </c>
      <c r="F384" s="6">
        <f t="shared" si="37"/>
        <v>0</v>
      </c>
      <c r="G384" s="6" t="str">
        <f t="shared" si="38"/>
        <v/>
      </c>
      <c r="H384" s="7">
        <f>IF(障害学生情報入力シート!BD384="",0,IF(AND(障害学生情報入力シート!BC384=1,Q384=1,障害学生情報入力シート!D384&lt;&gt;"",障害学生情報入力シート!D384&lt;&gt;"在籍者"),1,0))</f>
        <v>0</v>
      </c>
      <c r="I384" s="7">
        <f t="shared" si="39"/>
        <v>0</v>
      </c>
      <c r="J384" s="7" t="str">
        <f t="shared" si="40"/>
        <v/>
      </c>
      <c r="K384" s="8">
        <f>IF(VALUE(障害学生情報入力シート!J384)=1,1,0)</f>
        <v>0</v>
      </c>
      <c r="L384" s="8">
        <f>IF(VALUE(障害学生情報入力シート!K384)=1,1,0)</f>
        <v>0</v>
      </c>
      <c r="M384" s="8">
        <f>SUM(障害学生情報入力シート!N384:Q384)+COUNTA(障害学生情報入力シート!R384)</f>
        <v>0</v>
      </c>
      <c r="N384" s="8">
        <f>SUM(障害学生情報入力シート!S384:V384)+COUNTA(障害学生情報入力シート!W384)</f>
        <v>0</v>
      </c>
      <c r="O384" s="8">
        <f>IF(SUM(障害学生情報入力シート!$X384:$BC384)&gt;0,1,0)</f>
        <v>0</v>
      </c>
      <c r="P384" s="8">
        <f>IF(障害学生情報入力シート!D384="入学者(新1年生)",1,0)</f>
        <v>0</v>
      </c>
      <c r="Q384" s="8">
        <f>IF(ISBLANK(障害学生情報入力シート!$G384),0,
IF(AND(障害学生情報入力シート!$G384="視覚障害",OR(障害学生情報入力シート!$H384="盲",障害学生情報入力シート!$H384="弱視",障害学生情報入力シート!$H384="その他の視覚障害")),1,0)+
IF(AND(障害学生情報入力シート!$G384="聴覚障害",OR(障害学生情報入力シート!$H384="聾",障害学生情報入力シート!$H384="難聴",障害学生情報入力シート!$H384="その他の聴覚障害")),1,0)+
IF(AND(障害学生情報入力シート!$G384="肢体不自由",OR(障害学生情報入力シート!$H384="上肢不自由",障害学生情報入力シート!$H384="下肢不自由",障害学生情報入力シート!$H384="上下肢不自由",障害学生情報入力シート!$H384="その他の肢体不自由")),1,0)+
IF(AND(障害学生情報入力シート!$G384="病弱",ISBLANK(障害学生情報入力シート!$H384)),1,0)+
IF(AND(障害学生情報入力シート!$G384="発達障害",OR(障害学生情報入力シート!$H384="自閉スペクトラム症",障害学生情報入力シート!$H384="注意欠如・多動症",障害学生情報入力シート!$H384="限局性学習症",障害学生情報入力シート!$H384="発達障害の重複",障害学生情報入力シート!$H384="その他の発達障害")),1,0)+
IF(AND(障害学生情報入力シート!$G384="精神障害",OR(障害学生情報入力シート!$H384="統合失調症等",障害学生情報入力シート!$H384="気分障害",障害学生情報入力シート!$H384="神経症性障害等",障害学生情報入力シート!$H384="摂食障害・睡眠障害等",障害学生情報入力シート!$H384="精神障害の重複",障害学生情報入力シート!$H384="その他の精神障害")),1,0)+
IF(AND(障害学生情報入力シート!$G384="知的障害",ISBLANK(障害学生情報入力シート!$H384)),1,0)+
IF(AND(障害学生情報入力シート!$G384="重複障害",OR(障害学生情報入力シート!$H384="身体障害の重複",障害学生情報入力シート!$H384="発達障害と精神障害の重複")),1,0)+
IF(AND(障害学生情報入力シート!$G384="その他の障害",ISBLANK(障害学生情報入力シート!$H384)),1,0)
)</f>
        <v>0</v>
      </c>
    </row>
    <row r="385" spans="1:17" x14ac:dyDescent="0.4">
      <c r="A385" s="204">
        <v>357</v>
      </c>
      <c r="B385" s="6">
        <f>IF(AND(障害学生情報入力シート!$G385=$B$27,障害学生情報入力シート!$H385=$B$28,OR(障害学生情報入力シート!D385="入学者(新1年生)",障害学生情報入力シート!D385="在籍者")),1,0)</f>
        <v>0</v>
      </c>
      <c r="C385" s="6">
        <f t="shared" si="35"/>
        <v>0</v>
      </c>
      <c r="D385" s="6" t="str">
        <f t="shared" si="36"/>
        <v/>
      </c>
      <c r="E385" s="6">
        <f>IF(AND(障害学生情報入力シート!$G385=$E$27,ISBLANK(障害学生情報入力シート!$H385),OR(障害学生情報入力シート!D385="入学者(新1年生)",障害学生情報入力シート!D385="在籍者")),1,0)</f>
        <v>0</v>
      </c>
      <c r="F385" s="6">
        <f t="shared" si="37"/>
        <v>0</v>
      </c>
      <c r="G385" s="6" t="str">
        <f t="shared" si="38"/>
        <v/>
      </c>
      <c r="H385" s="7">
        <f>IF(障害学生情報入力シート!BD385="",0,IF(AND(障害学生情報入力シート!BC385=1,Q385=1,障害学生情報入力シート!D385&lt;&gt;"",障害学生情報入力シート!D385&lt;&gt;"在籍者"),1,0))</f>
        <v>0</v>
      </c>
      <c r="I385" s="7">
        <f t="shared" si="39"/>
        <v>0</v>
      </c>
      <c r="J385" s="7" t="str">
        <f t="shared" si="40"/>
        <v/>
      </c>
      <c r="K385" s="8">
        <f>IF(VALUE(障害学生情報入力シート!J385)=1,1,0)</f>
        <v>0</v>
      </c>
      <c r="L385" s="8">
        <f>IF(VALUE(障害学生情報入力シート!K385)=1,1,0)</f>
        <v>0</v>
      </c>
      <c r="M385" s="8">
        <f>SUM(障害学生情報入力シート!N385:Q385)+COUNTA(障害学生情報入力シート!R385)</f>
        <v>0</v>
      </c>
      <c r="N385" s="8">
        <f>SUM(障害学生情報入力シート!S385:V385)+COUNTA(障害学生情報入力シート!W385)</f>
        <v>0</v>
      </c>
      <c r="O385" s="8">
        <f>IF(SUM(障害学生情報入力シート!$X385:$BC385)&gt;0,1,0)</f>
        <v>0</v>
      </c>
      <c r="P385" s="8">
        <f>IF(障害学生情報入力シート!D385="入学者(新1年生)",1,0)</f>
        <v>0</v>
      </c>
      <c r="Q385" s="8">
        <f>IF(ISBLANK(障害学生情報入力シート!$G385),0,
IF(AND(障害学生情報入力シート!$G385="視覚障害",OR(障害学生情報入力シート!$H385="盲",障害学生情報入力シート!$H385="弱視",障害学生情報入力シート!$H385="その他の視覚障害")),1,0)+
IF(AND(障害学生情報入力シート!$G385="聴覚障害",OR(障害学生情報入力シート!$H385="聾",障害学生情報入力シート!$H385="難聴",障害学生情報入力シート!$H385="その他の聴覚障害")),1,0)+
IF(AND(障害学生情報入力シート!$G385="肢体不自由",OR(障害学生情報入力シート!$H385="上肢不自由",障害学生情報入力シート!$H385="下肢不自由",障害学生情報入力シート!$H385="上下肢不自由",障害学生情報入力シート!$H385="その他の肢体不自由")),1,0)+
IF(AND(障害学生情報入力シート!$G385="病弱",ISBLANK(障害学生情報入力シート!$H385)),1,0)+
IF(AND(障害学生情報入力シート!$G385="発達障害",OR(障害学生情報入力シート!$H385="自閉スペクトラム症",障害学生情報入力シート!$H385="注意欠如・多動症",障害学生情報入力シート!$H385="限局性学習症",障害学生情報入力シート!$H385="発達障害の重複",障害学生情報入力シート!$H385="その他の発達障害")),1,0)+
IF(AND(障害学生情報入力シート!$G385="精神障害",OR(障害学生情報入力シート!$H385="統合失調症等",障害学生情報入力シート!$H385="気分障害",障害学生情報入力シート!$H385="神経症性障害等",障害学生情報入力シート!$H385="摂食障害・睡眠障害等",障害学生情報入力シート!$H385="精神障害の重複",障害学生情報入力シート!$H385="その他の精神障害")),1,0)+
IF(AND(障害学生情報入力シート!$G385="知的障害",ISBLANK(障害学生情報入力シート!$H385)),1,0)+
IF(AND(障害学生情報入力シート!$G385="重複障害",OR(障害学生情報入力シート!$H385="身体障害の重複",障害学生情報入力シート!$H385="発達障害と精神障害の重複")),1,0)+
IF(AND(障害学生情報入力シート!$G385="その他の障害",ISBLANK(障害学生情報入力シート!$H385)),1,0)
)</f>
        <v>0</v>
      </c>
    </row>
    <row r="386" spans="1:17" x14ac:dyDescent="0.4">
      <c r="A386" s="204">
        <v>358</v>
      </c>
      <c r="B386" s="6">
        <f>IF(AND(障害学生情報入力シート!$G386=$B$27,障害学生情報入力シート!$H386=$B$28,OR(障害学生情報入力シート!D386="入学者(新1年生)",障害学生情報入力シート!D386="在籍者")),1,0)</f>
        <v>0</v>
      </c>
      <c r="C386" s="6">
        <f t="shared" si="35"/>
        <v>0</v>
      </c>
      <c r="D386" s="6" t="str">
        <f t="shared" si="36"/>
        <v/>
      </c>
      <c r="E386" s="6">
        <f>IF(AND(障害学生情報入力シート!$G386=$E$27,ISBLANK(障害学生情報入力シート!$H386),OR(障害学生情報入力シート!D386="入学者(新1年生)",障害学生情報入力シート!D386="在籍者")),1,0)</f>
        <v>0</v>
      </c>
      <c r="F386" s="6">
        <f t="shared" si="37"/>
        <v>0</v>
      </c>
      <c r="G386" s="6" t="str">
        <f t="shared" si="38"/>
        <v/>
      </c>
      <c r="H386" s="7">
        <f>IF(障害学生情報入力シート!BD386="",0,IF(AND(障害学生情報入力シート!BC386=1,Q386=1,障害学生情報入力シート!D386&lt;&gt;"",障害学生情報入力シート!D386&lt;&gt;"在籍者"),1,0))</f>
        <v>0</v>
      </c>
      <c r="I386" s="7">
        <f t="shared" si="39"/>
        <v>0</v>
      </c>
      <c r="J386" s="7" t="str">
        <f t="shared" si="40"/>
        <v/>
      </c>
      <c r="K386" s="8">
        <f>IF(VALUE(障害学生情報入力シート!J386)=1,1,0)</f>
        <v>0</v>
      </c>
      <c r="L386" s="8">
        <f>IF(VALUE(障害学生情報入力シート!K386)=1,1,0)</f>
        <v>0</v>
      </c>
      <c r="M386" s="8">
        <f>SUM(障害学生情報入力シート!N386:Q386)+COUNTA(障害学生情報入力シート!R386)</f>
        <v>0</v>
      </c>
      <c r="N386" s="8">
        <f>SUM(障害学生情報入力シート!S386:V386)+COUNTA(障害学生情報入力シート!W386)</f>
        <v>0</v>
      </c>
      <c r="O386" s="8">
        <f>IF(SUM(障害学生情報入力シート!$X386:$BC386)&gt;0,1,0)</f>
        <v>0</v>
      </c>
      <c r="P386" s="8">
        <f>IF(障害学生情報入力シート!D386="入学者(新1年生)",1,0)</f>
        <v>0</v>
      </c>
      <c r="Q386" s="8">
        <f>IF(ISBLANK(障害学生情報入力シート!$G386),0,
IF(AND(障害学生情報入力シート!$G386="視覚障害",OR(障害学生情報入力シート!$H386="盲",障害学生情報入力シート!$H386="弱視",障害学生情報入力シート!$H386="その他の視覚障害")),1,0)+
IF(AND(障害学生情報入力シート!$G386="聴覚障害",OR(障害学生情報入力シート!$H386="聾",障害学生情報入力シート!$H386="難聴",障害学生情報入力シート!$H386="その他の聴覚障害")),1,0)+
IF(AND(障害学生情報入力シート!$G386="肢体不自由",OR(障害学生情報入力シート!$H386="上肢不自由",障害学生情報入力シート!$H386="下肢不自由",障害学生情報入力シート!$H386="上下肢不自由",障害学生情報入力シート!$H386="その他の肢体不自由")),1,0)+
IF(AND(障害学生情報入力シート!$G386="病弱",ISBLANK(障害学生情報入力シート!$H386)),1,0)+
IF(AND(障害学生情報入力シート!$G386="発達障害",OR(障害学生情報入力シート!$H386="自閉スペクトラム症",障害学生情報入力シート!$H386="注意欠如・多動症",障害学生情報入力シート!$H386="限局性学習症",障害学生情報入力シート!$H386="発達障害の重複",障害学生情報入力シート!$H386="その他の発達障害")),1,0)+
IF(AND(障害学生情報入力シート!$G386="精神障害",OR(障害学生情報入力シート!$H386="統合失調症等",障害学生情報入力シート!$H386="気分障害",障害学生情報入力シート!$H386="神経症性障害等",障害学生情報入力シート!$H386="摂食障害・睡眠障害等",障害学生情報入力シート!$H386="精神障害の重複",障害学生情報入力シート!$H386="その他の精神障害")),1,0)+
IF(AND(障害学生情報入力シート!$G386="知的障害",ISBLANK(障害学生情報入力シート!$H386)),1,0)+
IF(AND(障害学生情報入力シート!$G386="重複障害",OR(障害学生情報入力シート!$H386="身体障害の重複",障害学生情報入力シート!$H386="発達障害と精神障害の重複")),1,0)+
IF(AND(障害学生情報入力シート!$G386="その他の障害",ISBLANK(障害学生情報入力シート!$H386)),1,0)
)</f>
        <v>0</v>
      </c>
    </row>
    <row r="387" spans="1:17" x14ac:dyDescent="0.4">
      <c r="A387" s="204">
        <v>359</v>
      </c>
      <c r="B387" s="6">
        <f>IF(AND(障害学生情報入力シート!$G387=$B$27,障害学生情報入力シート!$H387=$B$28,OR(障害学生情報入力シート!D387="入学者(新1年生)",障害学生情報入力シート!D387="在籍者")),1,0)</f>
        <v>0</v>
      </c>
      <c r="C387" s="6">
        <f t="shared" si="35"/>
        <v>0</v>
      </c>
      <c r="D387" s="6" t="str">
        <f t="shared" si="36"/>
        <v/>
      </c>
      <c r="E387" s="6">
        <f>IF(AND(障害学生情報入力シート!$G387=$E$27,ISBLANK(障害学生情報入力シート!$H387),OR(障害学生情報入力シート!D387="入学者(新1年生)",障害学生情報入力シート!D387="在籍者")),1,0)</f>
        <v>0</v>
      </c>
      <c r="F387" s="6">
        <f t="shared" si="37"/>
        <v>0</v>
      </c>
      <c r="G387" s="6" t="str">
        <f t="shared" si="38"/>
        <v/>
      </c>
      <c r="H387" s="7">
        <f>IF(障害学生情報入力シート!BD387="",0,IF(AND(障害学生情報入力シート!BC387=1,Q387=1,障害学生情報入力シート!D387&lt;&gt;"",障害学生情報入力シート!D387&lt;&gt;"在籍者"),1,0))</f>
        <v>0</v>
      </c>
      <c r="I387" s="7">
        <f t="shared" si="39"/>
        <v>0</v>
      </c>
      <c r="J387" s="7" t="str">
        <f t="shared" si="40"/>
        <v/>
      </c>
      <c r="K387" s="8">
        <f>IF(VALUE(障害学生情報入力シート!J387)=1,1,0)</f>
        <v>0</v>
      </c>
      <c r="L387" s="8">
        <f>IF(VALUE(障害学生情報入力シート!K387)=1,1,0)</f>
        <v>0</v>
      </c>
      <c r="M387" s="8">
        <f>SUM(障害学生情報入力シート!N387:Q387)+COUNTA(障害学生情報入力シート!R387)</f>
        <v>0</v>
      </c>
      <c r="N387" s="8">
        <f>SUM(障害学生情報入力シート!S387:V387)+COUNTA(障害学生情報入力シート!W387)</f>
        <v>0</v>
      </c>
      <c r="O387" s="8">
        <f>IF(SUM(障害学生情報入力シート!$X387:$BC387)&gt;0,1,0)</f>
        <v>0</v>
      </c>
      <c r="P387" s="8">
        <f>IF(障害学生情報入力シート!D387="入学者(新1年生)",1,0)</f>
        <v>0</v>
      </c>
      <c r="Q387" s="8">
        <f>IF(ISBLANK(障害学生情報入力シート!$G387),0,
IF(AND(障害学生情報入力シート!$G387="視覚障害",OR(障害学生情報入力シート!$H387="盲",障害学生情報入力シート!$H387="弱視",障害学生情報入力シート!$H387="その他の視覚障害")),1,0)+
IF(AND(障害学生情報入力シート!$G387="聴覚障害",OR(障害学生情報入力シート!$H387="聾",障害学生情報入力シート!$H387="難聴",障害学生情報入力シート!$H387="その他の聴覚障害")),1,0)+
IF(AND(障害学生情報入力シート!$G387="肢体不自由",OR(障害学生情報入力シート!$H387="上肢不自由",障害学生情報入力シート!$H387="下肢不自由",障害学生情報入力シート!$H387="上下肢不自由",障害学生情報入力シート!$H387="その他の肢体不自由")),1,0)+
IF(AND(障害学生情報入力シート!$G387="病弱",ISBLANK(障害学生情報入力シート!$H387)),1,0)+
IF(AND(障害学生情報入力シート!$G387="発達障害",OR(障害学生情報入力シート!$H387="自閉スペクトラム症",障害学生情報入力シート!$H387="注意欠如・多動症",障害学生情報入力シート!$H387="限局性学習症",障害学生情報入力シート!$H387="発達障害の重複",障害学生情報入力シート!$H387="その他の発達障害")),1,0)+
IF(AND(障害学生情報入力シート!$G387="精神障害",OR(障害学生情報入力シート!$H387="統合失調症等",障害学生情報入力シート!$H387="気分障害",障害学生情報入力シート!$H387="神経症性障害等",障害学生情報入力シート!$H387="摂食障害・睡眠障害等",障害学生情報入力シート!$H387="精神障害の重複",障害学生情報入力シート!$H387="その他の精神障害")),1,0)+
IF(AND(障害学生情報入力シート!$G387="知的障害",ISBLANK(障害学生情報入力シート!$H387)),1,0)+
IF(AND(障害学生情報入力シート!$G387="重複障害",OR(障害学生情報入力シート!$H387="身体障害の重複",障害学生情報入力シート!$H387="発達障害と精神障害の重複")),1,0)+
IF(AND(障害学生情報入力シート!$G387="その他の障害",ISBLANK(障害学生情報入力シート!$H387)),1,0)
)</f>
        <v>0</v>
      </c>
    </row>
    <row r="388" spans="1:17" x14ac:dyDescent="0.4">
      <c r="A388" s="204">
        <v>360</v>
      </c>
      <c r="B388" s="6">
        <f>IF(AND(障害学生情報入力シート!$G388=$B$27,障害学生情報入力シート!$H388=$B$28,OR(障害学生情報入力シート!D388="入学者(新1年生)",障害学生情報入力シート!D388="在籍者")),1,0)</f>
        <v>0</v>
      </c>
      <c r="C388" s="6">
        <f t="shared" si="35"/>
        <v>0</v>
      </c>
      <c r="D388" s="6" t="str">
        <f t="shared" si="36"/>
        <v/>
      </c>
      <c r="E388" s="6">
        <f>IF(AND(障害学生情報入力シート!$G388=$E$27,ISBLANK(障害学生情報入力シート!$H388),OR(障害学生情報入力シート!D388="入学者(新1年生)",障害学生情報入力シート!D388="在籍者")),1,0)</f>
        <v>0</v>
      </c>
      <c r="F388" s="6">
        <f t="shared" si="37"/>
        <v>0</v>
      </c>
      <c r="G388" s="6" t="str">
        <f t="shared" si="38"/>
        <v/>
      </c>
      <c r="H388" s="7">
        <f>IF(障害学生情報入力シート!BD388="",0,IF(AND(障害学生情報入力シート!BC388=1,Q388=1,障害学生情報入力シート!D388&lt;&gt;"",障害学生情報入力シート!D388&lt;&gt;"在籍者"),1,0))</f>
        <v>0</v>
      </c>
      <c r="I388" s="7">
        <f t="shared" si="39"/>
        <v>0</v>
      </c>
      <c r="J388" s="7" t="str">
        <f t="shared" si="40"/>
        <v/>
      </c>
      <c r="K388" s="8">
        <f>IF(VALUE(障害学生情報入力シート!J388)=1,1,0)</f>
        <v>0</v>
      </c>
      <c r="L388" s="8">
        <f>IF(VALUE(障害学生情報入力シート!K388)=1,1,0)</f>
        <v>0</v>
      </c>
      <c r="M388" s="8">
        <f>SUM(障害学生情報入力シート!N388:Q388)+COUNTA(障害学生情報入力シート!R388)</f>
        <v>0</v>
      </c>
      <c r="N388" s="8">
        <f>SUM(障害学生情報入力シート!S388:V388)+COUNTA(障害学生情報入力シート!W388)</f>
        <v>0</v>
      </c>
      <c r="O388" s="8">
        <f>IF(SUM(障害学生情報入力シート!$X388:$BC388)&gt;0,1,0)</f>
        <v>0</v>
      </c>
      <c r="P388" s="8">
        <f>IF(障害学生情報入力シート!D388="入学者(新1年生)",1,0)</f>
        <v>0</v>
      </c>
      <c r="Q388" s="8">
        <f>IF(ISBLANK(障害学生情報入力シート!$G388),0,
IF(AND(障害学生情報入力シート!$G388="視覚障害",OR(障害学生情報入力シート!$H388="盲",障害学生情報入力シート!$H388="弱視",障害学生情報入力シート!$H388="その他の視覚障害")),1,0)+
IF(AND(障害学生情報入力シート!$G388="聴覚障害",OR(障害学生情報入力シート!$H388="聾",障害学生情報入力シート!$H388="難聴",障害学生情報入力シート!$H388="その他の聴覚障害")),1,0)+
IF(AND(障害学生情報入力シート!$G388="肢体不自由",OR(障害学生情報入力シート!$H388="上肢不自由",障害学生情報入力シート!$H388="下肢不自由",障害学生情報入力シート!$H388="上下肢不自由",障害学生情報入力シート!$H388="その他の肢体不自由")),1,0)+
IF(AND(障害学生情報入力シート!$G388="病弱",ISBLANK(障害学生情報入力シート!$H388)),1,0)+
IF(AND(障害学生情報入力シート!$G388="発達障害",OR(障害学生情報入力シート!$H388="自閉スペクトラム症",障害学生情報入力シート!$H388="注意欠如・多動症",障害学生情報入力シート!$H388="限局性学習症",障害学生情報入力シート!$H388="発達障害の重複",障害学生情報入力シート!$H388="その他の発達障害")),1,0)+
IF(AND(障害学生情報入力シート!$G388="精神障害",OR(障害学生情報入力シート!$H388="統合失調症等",障害学生情報入力シート!$H388="気分障害",障害学生情報入力シート!$H388="神経症性障害等",障害学生情報入力シート!$H388="摂食障害・睡眠障害等",障害学生情報入力シート!$H388="精神障害の重複",障害学生情報入力シート!$H388="その他の精神障害")),1,0)+
IF(AND(障害学生情報入力シート!$G388="知的障害",ISBLANK(障害学生情報入力シート!$H388)),1,0)+
IF(AND(障害学生情報入力シート!$G388="重複障害",OR(障害学生情報入力シート!$H388="身体障害の重複",障害学生情報入力シート!$H388="発達障害と精神障害の重複")),1,0)+
IF(AND(障害学生情報入力シート!$G388="その他の障害",ISBLANK(障害学生情報入力シート!$H388)),1,0)
)</f>
        <v>0</v>
      </c>
    </row>
    <row r="389" spans="1:17" x14ac:dyDescent="0.4">
      <c r="A389" s="204">
        <v>361</v>
      </c>
      <c r="B389" s="6">
        <f>IF(AND(障害学生情報入力シート!$G389=$B$27,障害学生情報入力シート!$H389=$B$28,OR(障害学生情報入力シート!D389="入学者(新1年生)",障害学生情報入力シート!D389="在籍者")),1,0)</f>
        <v>0</v>
      </c>
      <c r="C389" s="6">
        <f t="shared" si="35"/>
        <v>0</v>
      </c>
      <c r="D389" s="6" t="str">
        <f t="shared" si="36"/>
        <v/>
      </c>
      <c r="E389" s="6">
        <f>IF(AND(障害学生情報入力シート!$G389=$E$27,ISBLANK(障害学生情報入力シート!$H389),OR(障害学生情報入力シート!D389="入学者(新1年生)",障害学生情報入力シート!D389="在籍者")),1,0)</f>
        <v>0</v>
      </c>
      <c r="F389" s="6">
        <f t="shared" si="37"/>
        <v>0</v>
      </c>
      <c r="G389" s="6" t="str">
        <f t="shared" si="38"/>
        <v/>
      </c>
      <c r="H389" s="7">
        <f>IF(障害学生情報入力シート!BD389="",0,IF(AND(障害学生情報入力シート!BC389=1,Q389=1,障害学生情報入力シート!D389&lt;&gt;"",障害学生情報入力シート!D389&lt;&gt;"在籍者"),1,0))</f>
        <v>0</v>
      </c>
      <c r="I389" s="7">
        <f t="shared" si="39"/>
        <v>0</v>
      </c>
      <c r="J389" s="7" t="str">
        <f t="shared" si="40"/>
        <v/>
      </c>
      <c r="K389" s="8">
        <f>IF(VALUE(障害学生情報入力シート!J389)=1,1,0)</f>
        <v>0</v>
      </c>
      <c r="L389" s="8">
        <f>IF(VALUE(障害学生情報入力シート!K389)=1,1,0)</f>
        <v>0</v>
      </c>
      <c r="M389" s="8">
        <f>SUM(障害学生情報入力シート!N389:Q389)+COUNTA(障害学生情報入力シート!R389)</f>
        <v>0</v>
      </c>
      <c r="N389" s="8">
        <f>SUM(障害学生情報入力シート!S389:V389)+COUNTA(障害学生情報入力シート!W389)</f>
        <v>0</v>
      </c>
      <c r="O389" s="8">
        <f>IF(SUM(障害学生情報入力シート!$X389:$BC389)&gt;0,1,0)</f>
        <v>0</v>
      </c>
      <c r="P389" s="8">
        <f>IF(障害学生情報入力シート!D389="入学者(新1年生)",1,0)</f>
        <v>0</v>
      </c>
      <c r="Q389" s="8">
        <f>IF(ISBLANK(障害学生情報入力シート!$G389),0,
IF(AND(障害学生情報入力シート!$G389="視覚障害",OR(障害学生情報入力シート!$H389="盲",障害学生情報入力シート!$H389="弱視",障害学生情報入力シート!$H389="その他の視覚障害")),1,0)+
IF(AND(障害学生情報入力シート!$G389="聴覚障害",OR(障害学生情報入力シート!$H389="聾",障害学生情報入力シート!$H389="難聴",障害学生情報入力シート!$H389="その他の聴覚障害")),1,0)+
IF(AND(障害学生情報入力シート!$G389="肢体不自由",OR(障害学生情報入力シート!$H389="上肢不自由",障害学生情報入力シート!$H389="下肢不自由",障害学生情報入力シート!$H389="上下肢不自由",障害学生情報入力シート!$H389="その他の肢体不自由")),1,0)+
IF(AND(障害学生情報入力シート!$G389="病弱",ISBLANK(障害学生情報入力シート!$H389)),1,0)+
IF(AND(障害学生情報入力シート!$G389="発達障害",OR(障害学生情報入力シート!$H389="自閉スペクトラム症",障害学生情報入力シート!$H389="注意欠如・多動症",障害学生情報入力シート!$H389="限局性学習症",障害学生情報入力シート!$H389="発達障害の重複",障害学生情報入力シート!$H389="その他の発達障害")),1,0)+
IF(AND(障害学生情報入力シート!$G389="精神障害",OR(障害学生情報入力シート!$H389="統合失調症等",障害学生情報入力シート!$H389="気分障害",障害学生情報入力シート!$H389="神経症性障害等",障害学生情報入力シート!$H389="摂食障害・睡眠障害等",障害学生情報入力シート!$H389="精神障害の重複",障害学生情報入力シート!$H389="その他の精神障害")),1,0)+
IF(AND(障害学生情報入力シート!$G389="知的障害",ISBLANK(障害学生情報入力シート!$H389)),1,0)+
IF(AND(障害学生情報入力シート!$G389="重複障害",OR(障害学生情報入力シート!$H389="身体障害の重複",障害学生情報入力シート!$H389="発達障害と精神障害の重複")),1,0)+
IF(AND(障害学生情報入力シート!$G389="その他の障害",ISBLANK(障害学生情報入力シート!$H389)),1,0)
)</f>
        <v>0</v>
      </c>
    </row>
    <row r="390" spans="1:17" x14ac:dyDescent="0.4">
      <c r="A390" s="204">
        <v>362</v>
      </c>
      <c r="B390" s="6">
        <f>IF(AND(障害学生情報入力シート!$G390=$B$27,障害学生情報入力シート!$H390=$B$28,OR(障害学生情報入力シート!D390="入学者(新1年生)",障害学生情報入力シート!D390="在籍者")),1,0)</f>
        <v>0</v>
      </c>
      <c r="C390" s="6">
        <f t="shared" si="35"/>
        <v>0</v>
      </c>
      <c r="D390" s="6" t="str">
        <f t="shared" si="36"/>
        <v/>
      </c>
      <c r="E390" s="6">
        <f>IF(AND(障害学生情報入力シート!$G390=$E$27,ISBLANK(障害学生情報入力シート!$H390),OR(障害学生情報入力シート!D390="入学者(新1年生)",障害学生情報入力シート!D390="在籍者")),1,0)</f>
        <v>0</v>
      </c>
      <c r="F390" s="6">
        <f t="shared" si="37"/>
        <v>0</v>
      </c>
      <c r="G390" s="6" t="str">
        <f t="shared" si="38"/>
        <v/>
      </c>
      <c r="H390" s="7">
        <f>IF(障害学生情報入力シート!BD390="",0,IF(AND(障害学生情報入力シート!BC390=1,Q390=1,障害学生情報入力シート!D390&lt;&gt;"",障害学生情報入力シート!D390&lt;&gt;"在籍者"),1,0))</f>
        <v>0</v>
      </c>
      <c r="I390" s="7">
        <f t="shared" si="39"/>
        <v>0</v>
      </c>
      <c r="J390" s="7" t="str">
        <f t="shared" si="40"/>
        <v/>
      </c>
      <c r="K390" s="8">
        <f>IF(VALUE(障害学生情報入力シート!J390)=1,1,0)</f>
        <v>0</v>
      </c>
      <c r="L390" s="8">
        <f>IF(VALUE(障害学生情報入力シート!K390)=1,1,0)</f>
        <v>0</v>
      </c>
      <c r="M390" s="8">
        <f>SUM(障害学生情報入力シート!N390:Q390)+COUNTA(障害学生情報入力シート!R390)</f>
        <v>0</v>
      </c>
      <c r="N390" s="8">
        <f>SUM(障害学生情報入力シート!S390:V390)+COUNTA(障害学生情報入力シート!W390)</f>
        <v>0</v>
      </c>
      <c r="O390" s="8">
        <f>IF(SUM(障害学生情報入力シート!$X390:$BC390)&gt;0,1,0)</f>
        <v>0</v>
      </c>
      <c r="P390" s="8">
        <f>IF(障害学生情報入力シート!D390="入学者(新1年生)",1,0)</f>
        <v>0</v>
      </c>
      <c r="Q390" s="8">
        <f>IF(ISBLANK(障害学生情報入力シート!$G390),0,
IF(AND(障害学生情報入力シート!$G390="視覚障害",OR(障害学生情報入力シート!$H390="盲",障害学生情報入力シート!$H390="弱視",障害学生情報入力シート!$H390="その他の視覚障害")),1,0)+
IF(AND(障害学生情報入力シート!$G390="聴覚障害",OR(障害学生情報入力シート!$H390="聾",障害学生情報入力シート!$H390="難聴",障害学生情報入力シート!$H390="その他の聴覚障害")),1,0)+
IF(AND(障害学生情報入力シート!$G390="肢体不自由",OR(障害学生情報入力シート!$H390="上肢不自由",障害学生情報入力シート!$H390="下肢不自由",障害学生情報入力シート!$H390="上下肢不自由",障害学生情報入力シート!$H390="その他の肢体不自由")),1,0)+
IF(AND(障害学生情報入力シート!$G390="病弱",ISBLANK(障害学生情報入力シート!$H390)),1,0)+
IF(AND(障害学生情報入力シート!$G390="発達障害",OR(障害学生情報入力シート!$H390="自閉スペクトラム症",障害学生情報入力シート!$H390="注意欠如・多動症",障害学生情報入力シート!$H390="限局性学習症",障害学生情報入力シート!$H390="発達障害の重複",障害学生情報入力シート!$H390="その他の発達障害")),1,0)+
IF(AND(障害学生情報入力シート!$G390="精神障害",OR(障害学生情報入力シート!$H390="統合失調症等",障害学生情報入力シート!$H390="気分障害",障害学生情報入力シート!$H390="神経症性障害等",障害学生情報入力シート!$H390="摂食障害・睡眠障害等",障害学生情報入力シート!$H390="精神障害の重複",障害学生情報入力シート!$H390="その他の精神障害")),1,0)+
IF(AND(障害学生情報入力シート!$G390="知的障害",ISBLANK(障害学生情報入力シート!$H390)),1,0)+
IF(AND(障害学生情報入力シート!$G390="重複障害",OR(障害学生情報入力シート!$H390="身体障害の重複",障害学生情報入力シート!$H390="発達障害と精神障害の重複")),1,0)+
IF(AND(障害学生情報入力シート!$G390="その他の障害",ISBLANK(障害学生情報入力シート!$H390)),1,0)
)</f>
        <v>0</v>
      </c>
    </row>
    <row r="391" spans="1:17" x14ac:dyDescent="0.4">
      <c r="A391" s="204">
        <v>363</v>
      </c>
      <c r="B391" s="6">
        <f>IF(AND(障害学生情報入力シート!$G391=$B$27,障害学生情報入力シート!$H391=$B$28,OR(障害学生情報入力シート!D391="入学者(新1年生)",障害学生情報入力シート!D391="在籍者")),1,0)</f>
        <v>0</v>
      </c>
      <c r="C391" s="6">
        <f t="shared" si="35"/>
        <v>0</v>
      </c>
      <c r="D391" s="6" t="str">
        <f t="shared" si="36"/>
        <v/>
      </c>
      <c r="E391" s="6">
        <f>IF(AND(障害学生情報入力シート!$G391=$E$27,ISBLANK(障害学生情報入力シート!$H391),OR(障害学生情報入力シート!D391="入学者(新1年生)",障害学生情報入力シート!D391="在籍者")),1,0)</f>
        <v>0</v>
      </c>
      <c r="F391" s="6">
        <f t="shared" si="37"/>
        <v>0</v>
      </c>
      <c r="G391" s="6" t="str">
        <f t="shared" si="38"/>
        <v/>
      </c>
      <c r="H391" s="7">
        <f>IF(障害学生情報入力シート!BD391="",0,IF(AND(障害学生情報入力シート!BC391=1,Q391=1,障害学生情報入力シート!D391&lt;&gt;"",障害学生情報入力シート!D391&lt;&gt;"在籍者"),1,0))</f>
        <v>0</v>
      </c>
      <c r="I391" s="7">
        <f t="shared" si="39"/>
        <v>0</v>
      </c>
      <c r="J391" s="7" t="str">
        <f t="shared" si="40"/>
        <v/>
      </c>
      <c r="K391" s="8">
        <f>IF(VALUE(障害学生情報入力シート!J391)=1,1,0)</f>
        <v>0</v>
      </c>
      <c r="L391" s="8">
        <f>IF(VALUE(障害学生情報入力シート!K391)=1,1,0)</f>
        <v>0</v>
      </c>
      <c r="M391" s="8">
        <f>SUM(障害学生情報入力シート!N391:Q391)+COUNTA(障害学生情報入力シート!R391)</f>
        <v>0</v>
      </c>
      <c r="N391" s="8">
        <f>SUM(障害学生情報入力シート!S391:V391)+COUNTA(障害学生情報入力シート!W391)</f>
        <v>0</v>
      </c>
      <c r="O391" s="8">
        <f>IF(SUM(障害学生情報入力シート!$X391:$BC391)&gt;0,1,0)</f>
        <v>0</v>
      </c>
      <c r="P391" s="8">
        <f>IF(障害学生情報入力シート!D391="入学者(新1年生)",1,0)</f>
        <v>0</v>
      </c>
      <c r="Q391" s="8">
        <f>IF(ISBLANK(障害学生情報入力シート!$G391),0,
IF(AND(障害学生情報入力シート!$G391="視覚障害",OR(障害学生情報入力シート!$H391="盲",障害学生情報入力シート!$H391="弱視",障害学生情報入力シート!$H391="その他の視覚障害")),1,0)+
IF(AND(障害学生情報入力シート!$G391="聴覚障害",OR(障害学生情報入力シート!$H391="聾",障害学生情報入力シート!$H391="難聴",障害学生情報入力シート!$H391="その他の聴覚障害")),1,0)+
IF(AND(障害学生情報入力シート!$G391="肢体不自由",OR(障害学生情報入力シート!$H391="上肢不自由",障害学生情報入力シート!$H391="下肢不自由",障害学生情報入力シート!$H391="上下肢不自由",障害学生情報入力シート!$H391="その他の肢体不自由")),1,0)+
IF(AND(障害学生情報入力シート!$G391="病弱",ISBLANK(障害学生情報入力シート!$H391)),1,0)+
IF(AND(障害学生情報入力シート!$G391="発達障害",OR(障害学生情報入力シート!$H391="自閉スペクトラム症",障害学生情報入力シート!$H391="注意欠如・多動症",障害学生情報入力シート!$H391="限局性学習症",障害学生情報入力シート!$H391="発達障害の重複",障害学生情報入力シート!$H391="その他の発達障害")),1,0)+
IF(AND(障害学生情報入力シート!$G391="精神障害",OR(障害学生情報入力シート!$H391="統合失調症等",障害学生情報入力シート!$H391="気分障害",障害学生情報入力シート!$H391="神経症性障害等",障害学生情報入力シート!$H391="摂食障害・睡眠障害等",障害学生情報入力シート!$H391="精神障害の重複",障害学生情報入力シート!$H391="その他の精神障害")),1,0)+
IF(AND(障害学生情報入力シート!$G391="知的障害",ISBLANK(障害学生情報入力シート!$H391)),1,0)+
IF(AND(障害学生情報入力シート!$G391="重複障害",OR(障害学生情報入力シート!$H391="身体障害の重複",障害学生情報入力シート!$H391="発達障害と精神障害の重複")),1,0)+
IF(AND(障害学生情報入力シート!$G391="その他の障害",ISBLANK(障害学生情報入力シート!$H391)),1,0)
)</f>
        <v>0</v>
      </c>
    </row>
    <row r="392" spans="1:17" x14ac:dyDescent="0.4">
      <c r="A392" s="204">
        <v>364</v>
      </c>
      <c r="B392" s="6">
        <f>IF(AND(障害学生情報入力シート!$G392=$B$27,障害学生情報入力シート!$H392=$B$28,OR(障害学生情報入力シート!D392="入学者(新1年生)",障害学生情報入力シート!D392="在籍者")),1,0)</f>
        <v>0</v>
      </c>
      <c r="C392" s="6">
        <f t="shared" si="35"/>
        <v>0</v>
      </c>
      <c r="D392" s="6" t="str">
        <f t="shared" si="36"/>
        <v/>
      </c>
      <c r="E392" s="6">
        <f>IF(AND(障害学生情報入力シート!$G392=$E$27,ISBLANK(障害学生情報入力シート!$H392),OR(障害学生情報入力シート!D392="入学者(新1年生)",障害学生情報入力シート!D392="在籍者")),1,0)</f>
        <v>0</v>
      </c>
      <c r="F392" s="6">
        <f t="shared" si="37"/>
        <v>0</v>
      </c>
      <c r="G392" s="6" t="str">
        <f t="shared" si="38"/>
        <v/>
      </c>
      <c r="H392" s="7">
        <f>IF(障害学生情報入力シート!BD392="",0,IF(AND(障害学生情報入力シート!BC392=1,Q392=1,障害学生情報入力シート!D392&lt;&gt;"",障害学生情報入力シート!D392&lt;&gt;"在籍者"),1,0))</f>
        <v>0</v>
      </c>
      <c r="I392" s="7">
        <f t="shared" si="39"/>
        <v>0</v>
      </c>
      <c r="J392" s="7" t="str">
        <f t="shared" si="40"/>
        <v/>
      </c>
      <c r="K392" s="8">
        <f>IF(VALUE(障害学生情報入力シート!J392)=1,1,0)</f>
        <v>0</v>
      </c>
      <c r="L392" s="8">
        <f>IF(VALUE(障害学生情報入力シート!K392)=1,1,0)</f>
        <v>0</v>
      </c>
      <c r="M392" s="8">
        <f>SUM(障害学生情報入力シート!N392:Q392)+COUNTA(障害学生情報入力シート!R392)</f>
        <v>0</v>
      </c>
      <c r="N392" s="8">
        <f>SUM(障害学生情報入力シート!S392:V392)+COUNTA(障害学生情報入力シート!W392)</f>
        <v>0</v>
      </c>
      <c r="O392" s="8">
        <f>IF(SUM(障害学生情報入力シート!$X392:$BC392)&gt;0,1,0)</f>
        <v>0</v>
      </c>
      <c r="P392" s="8">
        <f>IF(障害学生情報入力シート!D392="入学者(新1年生)",1,0)</f>
        <v>0</v>
      </c>
      <c r="Q392" s="8">
        <f>IF(ISBLANK(障害学生情報入力シート!$G392),0,
IF(AND(障害学生情報入力シート!$G392="視覚障害",OR(障害学生情報入力シート!$H392="盲",障害学生情報入力シート!$H392="弱視",障害学生情報入力シート!$H392="その他の視覚障害")),1,0)+
IF(AND(障害学生情報入力シート!$G392="聴覚障害",OR(障害学生情報入力シート!$H392="聾",障害学生情報入力シート!$H392="難聴",障害学生情報入力シート!$H392="その他の聴覚障害")),1,0)+
IF(AND(障害学生情報入力シート!$G392="肢体不自由",OR(障害学生情報入力シート!$H392="上肢不自由",障害学生情報入力シート!$H392="下肢不自由",障害学生情報入力シート!$H392="上下肢不自由",障害学生情報入力シート!$H392="その他の肢体不自由")),1,0)+
IF(AND(障害学生情報入力シート!$G392="病弱",ISBLANK(障害学生情報入力シート!$H392)),1,0)+
IF(AND(障害学生情報入力シート!$G392="発達障害",OR(障害学生情報入力シート!$H392="自閉スペクトラム症",障害学生情報入力シート!$H392="注意欠如・多動症",障害学生情報入力シート!$H392="限局性学習症",障害学生情報入力シート!$H392="発達障害の重複",障害学生情報入力シート!$H392="その他の発達障害")),1,0)+
IF(AND(障害学生情報入力シート!$G392="精神障害",OR(障害学生情報入力シート!$H392="統合失調症等",障害学生情報入力シート!$H392="気分障害",障害学生情報入力シート!$H392="神経症性障害等",障害学生情報入力シート!$H392="摂食障害・睡眠障害等",障害学生情報入力シート!$H392="精神障害の重複",障害学生情報入力シート!$H392="その他の精神障害")),1,0)+
IF(AND(障害学生情報入力シート!$G392="知的障害",ISBLANK(障害学生情報入力シート!$H392)),1,0)+
IF(AND(障害学生情報入力シート!$G392="重複障害",OR(障害学生情報入力シート!$H392="身体障害の重複",障害学生情報入力シート!$H392="発達障害と精神障害の重複")),1,0)+
IF(AND(障害学生情報入力シート!$G392="その他の障害",ISBLANK(障害学生情報入力シート!$H392)),1,0)
)</f>
        <v>0</v>
      </c>
    </row>
    <row r="393" spans="1:17" x14ac:dyDescent="0.4">
      <c r="A393" s="204">
        <v>365</v>
      </c>
      <c r="B393" s="6">
        <f>IF(AND(障害学生情報入力シート!$G393=$B$27,障害学生情報入力シート!$H393=$B$28,OR(障害学生情報入力シート!D393="入学者(新1年生)",障害学生情報入力シート!D393="在籍者")),1,0)</f>
        <v>0</v>
      </c>
      <c r="C393" s="6">
        <f t="shared" si="35"/>
        <v>0</v>
      </c>
      <c r="D393" s="6" t="str">
        <f t="shared" si="36"/>
        <v/>
      </c>
      <c r="E393" s="6">
        <f>IF(AND(障害学生情報入力シート!$G393=$E$27,ISBLANK(障害学生情報入力シート!$H393),OR(障害学生情報入力シート!D393="入学者(新1年生)",障害学生情報入力シート!D393="在籍者")),1,0)</f>
        <v>0</v>
      </c>
      <c r="F393" s="6">
        <f t="shared" si="37"/>
        <v>0</v>
      </c>
      <c r="G393" s="6" t="str">
        <f t="shared" si="38"/>
        <v/>
      </c>
      <c r="H393" s="7">
        <f>IF(障害学生情報入力シート!BD393="",0,IF(AND(障害学生情報入力シート!BC393=1,Q393=1,障害学生情報入力シート!D393&lt;&gt;"",障害学生情報入力シート!D393&lt;&gt;"在籍者"),1,0))</f>
        <v>0</v>
      </c>
      <c r="I393" s="7">
        <f t="shared" si="39"/>
        <v>0</v>
      </c>
      <c r="J393" s="7" t="str">
        <f t="shared" si="40"/>
        <v/>
      </c>
      <c r="K393" s="8">
        <f>IF(VALUE(障害学生情報入力シート!J393)=1,1,0)</f>
        <v>0</v>
      </c>
      <c r="L393" s="8">
        <f>IF(VALUE(障害学生情報入力シート!K393)=1,1,0)</f>
        <v>0</v>
      </c>
      <c r="M393" s="8">
        <f>SUM(障害学生情報入力シート!N393:Q393)+COUNTA(障害学生情報入力シート!R393)</f>
        <v>0</v>
      </c>
      <c r="N393" s="8">
        <f>SUM(障害学生情報入力シート!S393:V393)+COUNTA(障害学生情報入力シート!W393)</f>
        <v>0</v>
      </c>
      <c r="O393" s="8">
        <f>IF(SUM(障害学生情報入力シート!$X393:$BC393)&gt;0,1,0)</f>
        <v>0</v>
      </c>
      <c r="P393" s="8">
        <f>IF(障害学生情報入力シート!D393="入学者(新1年生)",1,0)</f>
        <v>0</v>
      </c>
      <c r="Q393" s="8">
        <f>IF(ISBLANK(障害学生情報入力シート!$G393),0,
IF(AND(障害学生情報入力シート!$G393="視覚障害",OR(障害学生情報入力シート!$H393="盲",障害学生情報入力シート!$H393="弱視",障害学生情報入力シート!$H393="その他の視覚障害")),1,0)+
IF(AND(障害学生情報入力シート!$G393="聴覚障害",OR(障害学生情報入力シート!$H393="聾",障害学生情報入力シート!$H393="難聴",障害学生情報入力シート!$H393="その他の聴覚障害")),1,0)+
IF(AND(障害学生情報入力シート!$G393="肢体不自由",OR(障害学生情報入力シート!$H393="上肢不自由",障害学生情報入力シート!$H393="下肢不自由",障害学生情報入力シート!$H393="上下肢不自由",障害学生情報入力シート!$H393="その他の肢体不自由")),1,0)+
IF(AND(障害学生情報入力シート!$G393="病弱",ISBLANK(障害学生情報入力シート!$H393)),1,0)+
IF(AND(障害学生情報入力シート!$G393="発達障害",OR(障害学生情報入力シート!$H393="自閉スペクトラム症",障害学生情報入力シート!$H393="注意欠如・多動症",障害学生情報入力シート!$H393="限局性学習症",障害学生情報入力シート!$H393="発達障害の重複",障害学生情報入力シート!$H393="その他の発達障害")),1,0)+
IF(AND(障害学生情報入力シート!$G393="精神障害",OR(障害学生情報入力シート!$H393="統合失調症等",障害学生情報入力シート!$H393="気分障害",障害学生情報入力シート!$H393="神経症性障害等",障害学生情報入力シート!$H393="摂食障害・睡眠障害等",障害学生情報入力シート!$H393="精神障害の重複",障害学生情報入力シート!$H393="その他の精神障害")),1,0)+
IF(AND(障害学生情報入力シート!$G393="知的障害",ISBLANK(障害学生情報入力シート!$H393)),1,0)+
IF(AND(障害学生情報入力シート!$G393="重複障害",OR(障害学生情報入力シート!$H393="身体障害の重複",障害学生情報入力シート!$H393="発達障害と精神障害の重複")),1,0)+
IF(AND(障害学生情報入力シート!$G393="その他の障害",ISBLANK(障害学生情報入力シート!$H393)),1,0)
)</f>
        <v>0</v>
      </c>
    </row>
    <row r="394" spans="1:17" x14ac:dyDescent="0.4">
      <c r="A394" s="204">
        <v>366</v>
      </c>
      <c r="B394" s="6">
        <f>IF(AND(障害学生情報入力シート!$G394=$B$27,障害学生情報入力シート!$H394=$B$28,OR(障害学生情報入力シート!D394="入学者(新1年生)",障害学生情報入力シート!D394="在籍者")),1,0)</f>
        <v>0</v>
      </c>
      <c r="C394" s="6">
        <f t="shared" si="35"/>
        <v>0</v>
      </c>
      <c r="D394" s="6" t="str">
        <f t="shared" si="36"/>
        <v/>
      </c>
      <c r="E394" s="6">
        <f>IF(AND(障害学生情報入力シート!$G394=$E$27,ISBLANK(障害学生情報入力シート!$H394),OR(障害学生情報入力シート!D394="入学者(新1年生)",障害学生情報入力シート!D394="在籍者")),1,0)</f>
        <v>0</v>
      </c>
      <c r="F394" s="6">
        <f t="shared" si="37"/>
        <v>0</v>
      </c>
      <c r="G394" s="6" t="str">
        <f t="shared" si="38"/>
        <v/>
      </c>
      <c r="H394" s="7">
        <f>IF(障害学生情報入力シート!BD394="",0,IF(AND(障害学生情報入力シート!BC394=1,Q394=1,障害学生情報入力シート!D394&lt;&gt;"",障害学生情報入力シート!D394&lt;&gt;"在籍者"),1,0))</f>
        <v>0</v>
      </c>
      <c r="I394" s="7">
        <f t="shared" si="39"/>
        <v>0</v>
      </c>
      <c r="J394" s="7" t="str">
        <f t="shared" si="40"/>
        <v/>
      </c>
      <c r="K394" s="8">
        <f>IF(VALUE(障害学生情報入力シート!J394)=1,1,0)</f>
        <v>0</v>
      </c>
      <c r="L394" s="8">
        <f>IF(VALUE(障害学生情報入力シート!K394)=1,1,0)</f>
        <v>0</v>
      </c>
      <c r="M394" s="8">
        <f>SUM(障害学生情報入力シート!N394:Q394)+COUNTA(障害学生情報入力シート!R394)</f>
        <v>0</v>
      </c>
      <c r="N394" s="8">
        <f>SUM(障害学生情報入力シート!S394:V394)+COUNTA(障害学生情報入力シート!W394)</f>
        <v>0</v>
      </c>
      <c r="O394" s="8">
        <f>IF(SUM(障害学生情報入力シート!$X394:$BC394)&gt;0,1,0)</f>
        <v>0</v>
      </c>
      <c r="P394" s="8">
        <f>IF(障害学生情報入力シート!D394="入学者(新1年生)",1,0)</f>
        <v>0</v>
      </c>
      <c r="Q394" s="8">
        <f>IF(ISBLANK(障害学生情報入力シート!$G394),0,
IF(AND(障害学生情報入力シート!$G394="視覚障害",OR(障害学生情報入力シート!$H394="盲",障害学生情報入力シート!$H394="弱視",障害学生情報入力シート!$H394="その他の視覚障害")),1,0)+
IF(AND(障害学生情報入力シート!$G394="聴覚障害",OR(障害学生情報入力シート!$H394="聾",障害学生情報入力シート!$H394="難聴",障害学生情報入力シート!$H394="その他の聴覚障害")),1,0)+
IF(AND(障害学生情報入力シート!$G394="肢体不自由",OR(障害学生情報入力シート!$H394="上肢不自由",障害学生情報入力シート!$H394="下肢不自由",障害学生情報入力シート!$H394="上下肢不自由",障害学生情報入力シート!$H394="その他の肢体不自由")),1,0)+
IF(AND(障害学生情報入力シート!$G394="病弱",ISBLANK(障害学生情報入力シート!$H394)),1,0)+
IF(AND(障害学生情報入力シート!$G394="発達障害",OR(障害学生情報入力シート!$H394="自閉スペクトラム症",障害学生情報入力シート!$H394="注意欠如・多動症",障害学生情報入力シート!$H394="限局性学習症",障害学生情報入力シート!$H394="発達障害の重複",障害学生情報入力シート!$H394="その他の発達障害")),1,0)+
IF(AND(障害学生情報入力シート!$G394="精神障害",OR(障害学生情報入力シート!$H394="統合失調症等",障害学生情報入力シート!$H394="気分障害",障害学生情報入力シート!$H394="神経症性障害等",障害学生情報入力シート!$H394="摂食障害・睡眠障害等",障害学生情報入力シート!$H394="精神障害の重複",障害学生情報入力シート!$H394="その他の精神障害")),1,0)+
IF(AND(障害学生情報入力シート!$G394="知的障害",ISBLANK(障害学生情報入力シート!$H394)),1,0)+
IF(AND(障害学生情報入力シート!$G394="重複障害",OR(障害学生情報入力シート!$H394="身体障害の重複",障害学生情報入力シート!$H394="発達障害と精神障害の重複")),1,0)+
IF(AND(障害学生情報入力シート!$G394="その他の障害",ISBLANK(障害学生情報入力シート!$H394)),1,0)
)</f>
        <v>0</v>
      </c>
    </row>
    <row r="395" spans="1:17" x14ac:dyDescent="0.4">
      <c r="A395" s="204">
        <v>367</v>
      </c>
      <c r="B395" s="6">
        <f>IF(AND(障害学生情報入力シート!$G395=$B$27,障害学生情報入力シート!$H395=$B$28,OR(障害学生情報入力シート!D395="入学者(新1年生)",障害学生情報入力シート!D395="在籍者")),1,0)</f>
        <v>0</v>
      </c>
      <c r="C395" s="6">
        <f t="shared" si="35"/>
        <v>0</v>
      </c>
      <c r="D395" s="6" t="str">
        <f t="shared" si="36"/>
        <v/>
      </c>
      <c r="E395" s="6">
        <f>IF(AND(障害学生情報入力シート!$G395=$E$27,ISBLANK(障害学生情報入力シート!$H395),OR(障害学生情報入力シート!D395="入学者(新1年生)",障害学生情報入力シート!D395="在籍者")),1,0)</f>
        <v>0</v>
      </c>
      <c r="F395" s="6">
        <f t="shared" si="37"/>
        <v>0</v>
      </c>
      <c r="G395" s="6" t="str">
        <f t="shared" si="38"/>
        <v/>
      </c>
      <c r="H395" s="7">
        <f>IF(障害学生情報入力シート!BD395="",0,IF(AND(障害学生情報入力シート!BC395=1,Q395=1,障害学生情報入力シート!D395&lt;&gt;"",障害学生情報入力シート!D395&lt;&gt;"在籍者"),1,0))</f>
        <v>0</v>
      </c>
      <c r="I395" s="7">
        <f t="shared" si="39"/>
        <v>0</v>
      </c>
      <c r="J395" s="7" t="str">
        <f t="shared" si="40"/>
        <v/>
      </c>
      <c r="K395" s="8">
        <f>IF(VALUE(障害学生情報入力シート!J395)=1,1,0)</f>
        <v>0</v>
      </c>
      <c r="L395" s="8">
        <f>IF(VALUE(障害学生情報入力シート!K395)=1,1,0)</f>
        <v>0</v>
      </c>
      <c r="M395" s="8">
        <f>SUM(障害学生情報入力シート!N395:Q395)+COUNTA(障害学生情報入力シート!R395)</f>
        <v>0</v>
      </c>
      <c r="N395" s="8">
        <f>SUM(障害学生情報入力シート!S395:V395)+COUNTA(障害学生情報入力シート!W395)</f>
        <v>0</v>
      </c>
      <c r="O395" s="8">
        <f>IF(SUM(障害学生情報入力シート!$X395:$BC395)&gt;0,1,0)</f>
        <v>0</v>
      </c>
      <c r="P395" s="8">
        <f>IF(障害学生情報入力シート!D395="入学者(新1年生)",1,0)</f>
        <v>0</v>
      </c>
      <c r="Q395" s="8">
        <f>IF(ISBLANK(障害学生情報入力シート!$G395),0,
IF(AND(障害学生情報入力シート!$G395="視覚障害",OR(障害学生情報入力シート!$H395="盲",障害学生情報入力シート!$H395="弱視",障害学生情報入力シート!$H395="その他の視覚障害")),1,0)+
IF(AND(障害学生情報入力シート!$G395="聴覚障害",OR(障害学生情報入力シート!$H395="聾",障害学生情報入力シート!$H395="難聴",障害学生情報入力シート!$H395="その他の聴覚障害")),1,0)+
IF(AND(障害学生情報入力シート!$G395="肢体不自由",OR(障害学生情報入力シート!$H395="上肢不自由",障害学生情報入力シート!$H395="下肢不自由",障害学生情報入力シート!$H395="上下肢不自由",障害学生情報入力シート!$H395="その他の肢体不自由")),1,0)+
IF(AND(障害学生情報入力シート!$G395="病弱",ISBLANK(障害学生情報入力シート!$H395)),1,0)+
IF(AND(障害学生情報入力シート!$G395="発達障害",OR(障害学生情報入力シート!$H395="自閉スペクトラム症",障害学生情報入力シート!$H395="注意欠如・多動症",障害学生情報入力シート!$H395="限局性学習症",障害学生情報入力シート!$H395="発達障害の重複",障害学生情報入力シート!$H395="その他の発達障害")),1,0)+
IF(AND(障害学生情報入力シート!$G395="精神障害",OR(障害学生情報入力シート!$H395="統合失調症等",障害学生情報入力シート!$H395="気分障害",障害学生情報入力シート!$H395="神経症性障害等",障害学生情報入力シート!$H395="摂食障害・睡眠障害等",障害学生情報入力シート!$H395="精神障害の重複",障害学生情報入力シート!$H395="その他の精神障害")),1,0)+
IF(AND(障害学生情報入力シート!$G395="知的障害",ISBLANK(障害学生情報入力シート!$H395)),1,0)+
IF(AND(障害学生情報入力シート!$G395="重複障害",OR(障害学生情報入力シート!$H395="身体障害の重複",障害学生情報入力シート!$H395="発達障害と精神障害の重複")),1,0)+
IF(AND(障害学生情報入力シート!$G395="その他の障害",ISBLANK(障害学生情報入力シート!$H395)),1,0)
)</f>
        <v>0</v>
      </c>
    </row>
    <row r="396" spans="1:17" x14ac:dyDescent="0.4">
      <c r="A396" s="204">
        <v>368</v>
      </c>
      <c r="B396" s="6">
        <f>IF(AND(障害学生情報入力シート!$G396=$B$27,障害学生情報入力シート!$H396=$B$28,OR(障害学生情報入力シート!D396="入学者(新1年生)",障害学生情報入力シート!D396="在籍者")),1,0)</f>
        <v>0</v>
      </c>
      <c r="C396" s="6">
        <f t="shared" si="35"/>
        <v>0</v>
      </c>
      <c r="D396" s="6" t="str">
        <f t="shared" si="36"/>
        <v/>
      </c>
      <c r="E396" s="6">
        <f>IF(AND(障害学生情報入力シート!$G396=$E$27,ISBLANK(障害学生情報入力シート!$H396),OR(障害学生情報入力シート!D396="入学者(新1年生)",障害学生情報入力シート!D396="在籍者")),1,0)</f>
        <v>0</v>
      </c>
      <c r="F396" s="6">
        <f t="shared" si="37"/>
        <v>0</v>
      </c>
      <c r="G396" s="6" t="str">
        <f t="shared" si="38"/>
        <v/>
      </c>
      <c r="H396" s="7">
        <f>IF(障害学生情報入力シート!BD396="",0,IF(AND(障害学生情報入力シート!BC396=1,Q396=1,障害学生情報入力シート!D396&lt;&gt;"",障害学生情報入力シート!D396&lt;&gt;"在籍者"),1,0))</f>
        <v>0</v>
      </c>
      <c r="I396" s="7">
        <f t="shared" si="39"/>
        <v>0</v>
      </c>
      <c r="J396" s="7" t="str">
        <f t="shared" si="40"/>
        <v/>
      </c>
      <c r="K396" s="8">
        <f>IF(VALUE(障害学生情報入力シート!J396)=1,1,0)</f>
        <v>0</v>
      </c>
      <c r="L396" s="8">
        <f>IF(VALUE(障害学生情報入力シート!K396)=1,1,0)</f>
        <v>0</v>
      </c>
      <c r="M396" s="8">
        <f>SUM(障害学生情報入力シート!N396:Q396)+COUNTA(障害学生情報入力シート!R396)</f>
        <v>0</v>
      </c>
      <c r="N396" s="8">
        <f>SUM(障害学生情報入力シート!S396:V396)+COUNTA(障害学生情報入力シート!W396)</f>
        <v>0</v>
      </c>
      <c r="O396" s="8">
        <f>IF(SUM(障害学生情報入力シート!$X396:$BC396)&gt;0,1,0)</f>
        <v>0</v>
      </c>
      <c r="P396" s="8">
        <f>IF(障害学生情報入力シート!D396="入学者(新1年生)",1,0)</f>
        <v>0</v>
      </c>
      <c r="Q396" s="8">
        <f>IF(ISBLANK(障害学生情報入力シート!$G396),0,
IF(AND(障害学生情報入力シート!$G396="視覚障害",OR(障害学生情報入力シート!$H396="盲",障害学生情報入力シート!$H396="弱視",障害学生情報入力シート!$H396="その他の視覚障害")),1,0)+
IF(AND(障害学生情報入力シート!$G396="聴覚障害",OR(障害学生情報入力シート!$H396="聾",障害学生情報入力シート!$H396="難聴",障害学生情報入力シート!$H396="その他の聴覚障害")),1,0)+
IF(AND(障害学生情報入力シート!$G396="肢体不自由",OR(障害学生情報入力シート!$H396="上肢不自由",障害学生情報入力シート!$H396="下肢不自由",障害学生情報入力シート!$H396="上下肢不自由",障害学生情報入力シート!$H396="その他の肢体不自由")),1,0)+
IF(AND(障害学生情報入力シート!$G396="病弱",ISBLANK(障害学生情報入力シート!$H396)),1,0)+
IF(AND(障害学生情報入力シート!$G396="発達障害",OR(障害学生情報入力シート!$H396="自閉スペクトラム症",障害学生情報入力シート!$H396="注意欠如・多動症",障害学生情報入力シート!$H396="限局性学習症",障害学生情報入力シート!$H396="発達障害の重複",障害学生情報入力シート!$H396="その他の発達障害")),1,0)+
IF(AND(障害学生情報入力シート!$G396="精神障害",OR(障害学生情報入力シート!$H396="統合失調症等",障害学生情報入力シート!$H396="気分障害",障害学生情報入力シート!$H396="神経症性障害等",障害学生情報入力シート!$H396="摂食障害・睡眠障害等",障害学生情報入力シート!$H396="精神障害の重複",障害学生情報入力シート!$H396="その他の精神障害")),1,0)+
IF(AND(障害学生情報入力シート!$G396="知的障害",ISBLANK(障害学生情報入力シート!$H396)),1,0)+
IF(AND(障害学生情報入力シート!$G396="重複障害",OR(障害学生情報入力シート!$H396="身体障害の重複",障害学生情報入力シート!$H396="発達障害と精神障害の重複")),1,0)+
IF(AND(障害学生情報入力シート!$G396="その他の障害",ISBLANK(障害学生情報入力シート!$H396)),1,0)
)</f>
        <v>0</v>
      </c>
    </row>
    <row r="397" spans="1:17" x14ac:dyDescent="0.4">
      <c r="A397" s="204">
        <v>369</v>
      </c>
      <c r="B397" s="6">
        <f>IF(AND(障害学生情報入力シート!$G397=$B$27,障害学生情報入力シート!$H397=$B$28,OR(障害学生情報入力シート!D397="入学者(新1年生)",障害学生情報入力シート!D397="在籍者")),1,0)</f>
        <v>0</v>
      </c>
      <c r="C397" s="6">
        <f t="shared" si="35"/>
        <v>0</v>
      </c>
      <c r="D397" s="6" t="str">
        <f t="shared" si="36"/>
        <v/>
      </c>
      <c r="E397" s="6">
        <f>IF(AND(障害学生情報入力シート!$G397=$E$27,ISBLANK(障害学生情報入力シート!$H397),OR(障害学生情報入力シート!D397="入学者(新1年生)",障害学生情報入力シート!D397="在籍者")),1,0)</f>
        <v>0</v>
      </c>
      <c r="F397" s="6">
        <f t="shared" si="37"/>
        <v>0</v>
      </c>
      <c r="G397" s="6" t="str">
        <f t="shared" si="38"/>
        <v/>
      </c>
      <c r="H397" s="7">
        <f>IF(障害学生情報入力シート!BD397="",0,IF(AND(障害学生情報入力シート!BC397=1,Q397=1,障害学生情報入力シート!D397&lt;&gt;"",障害学生情報入力シート!D397&lt;&gt;"在籍者"),1,0))</f>
        <v>0</v>
      </c>
      <c r="I397" s="7">
        <f t="shared" si="39"/>
        <v>0</v>
      </c>
      <c r="J397" s="7" t="str">
        <f t="shared" si="40"/>
        <v/>
      </c>
      <c r="K397" s="8">
        <f>IF(VALUE(障害学生情報入力シート!J397)=1,1,0)</f>
        <v>0</v>
      </c>
      <c r="L397" s="8">
        <f>IF(VALUE(障害学生情報入力シート!K397)=1,1,0)</f>
        <v>0</v>
      </c>
      <c r="M397" s="8">
        <f>SUM(障害学生情報入力シート!N397:Q397)+COUNTA(障害学生情報入力シート!R397)</f>
        <v>0</v>
      </c>
      <c r="N397" s="8">
        <f>SUM(障害学生情報入力シート!S397:V397)+COUNTA(障害学生情報入力シート!W397)</f>
        <v>0</v>
      </c>
      <c r="O397" s="8">
        <f>IF(SUM(障害学生情報入力シート!$X397:$BC397)&gt;0,1,0)</f>
        <v>0</v>
      </c>
      <c r="P397" s="8">
        <f>IF(障害学生情報入力シート!D397="入学者(新1年生)",1,0)</f>
        <v>0</v>
      </c>
      <c r="Q397" s="8">
        <f>IF(ISBLANK(障害学生情報入力シート!$G397),0,
IF(AND(障害学生情報入力シート!$G397="視覚障害",OR(障害学生情報入力シート!$H397="盲",障害学生情報入力シート!$H397="弱視",障害学生情報入力シート!$H397="その他の視覚障害")),1,0)+
IF(AND(障害学生情報入力シート!$G397="聴覚障害",OR(障害学生情報入力シート!$H397="聾",障害学生情報入力シート!$H397="難聴",障害学生情報入力シート!$H397="その他の聴覚障害")),1,0)+
IF(AND(障害学生情報入力シート!$G397="肢体不自由",OR(障害学生情報入力シート!$H397="上肢不自由",障害学生情報入力シート!$H397="下肢不自由",障害学生情報入力シート!$H397="上下肢不自由",障害学生情報入力シート!$H397="その他の肢体不自由")),1,0)+
IF(AND(障害学生情報入力シート!$G397="病弱",ISBLANK(障害学生情報入力シート!$H397)),1,0)+
IF(AND(障害学生情報入力シート!$G397="発達障害",OR(障害学生情報入力シート!$H397="自閉スペクトラム症",障害学生情報入力シート!$H397="注意欠如・多動症",障害学生情報入力シート!$H397="限局性学習症",障害学生情報入力シート!$H397="発達障害の重複",障害学生情報入力シート!$H397="その他の発達障害")),1,0)+
IF(AND(障害学生情報入力シート!$G397="精神障害",OR(障害学生情報入力シート!$H397="統合失調症等",障害学生情報入力シート!$H397="気分障害",障害学生情報入力シート!$H397="神経症性障害等",障害学生情報入力シート!$H397="摂食障害・睡眠障害等",障害学生情報入力シート!$H397="精神障害の重複",障害学生情報入力シート!$H397="その他の精神障害")),1,0)+
IF(AND(障害学生情報入力シート!$G397="知的障害",ISBLANK(障害学生情報入力シート!$H397)),1,0)+
IF(AND(障害学生情報入力シート!$G397="重複障害",OR(障害学生情報入力シート!$H397="身体障害の重複",障害学生情報入力シート!$H397="発達障害と精神障害の重複")),1,0)+
IF(AND(障害学生情報入力シート!$G397="その他の障害",ISBLANK(障害学生情報入力シート!$H397)),1,0)
)</f>
        <v>0</v>
      </c>
    </row>
    <row r="398" spans="1:17" x14ac:dyDescent="0.4">
      <c r="A398" s="204">
        <v>370</v>
      </c>
      <c r="B398" s="6">
        <f>IF(AND(障害学生情報入力シート!$G398=$B$27,障害学生情報入力シート!$H398=$B$28,OR(障害学生情報入力シート!D398="入学者(新1年生)",障害学生情報入力シート!D398="在籍者")),1,0)</f>
        <v>0</v>
      </c>
      <c r="C398" s="6">
        <f t="shared" si="35"/>
        <v>0</v>
      </c>
      <c r="D398" s="6" t="str">
        <f t="shared" si="36"/>
        <v/>
      </c>
      <c r="E398" s="6">
        <f>IF(AND(障害学生情報入力シート!$G398=$E$27,ISBLANK(障害学生情報入力シート!$H398),OR(障害学生情報入力シート!D398="入学者(新1年生)",障害学生情報入力シート!D398="在籍者")),1,0)</f>
        <v>0</v>
      </c>
      <c r="F398" s="6">
        <f t="shared" si="37"/>
        <v>0</v>
      </c>
      <c r="G398" s="6" t="str">
        <f t="shared" si="38"/>
        <v/>
      </c>
      <c r="H398" s="7">
        <f>IF(障害学生情報入力シート!BD398="",0,IF(AND(障害学生情報入力シート!BC398=1,Q398=1,障害学生情報入力シート!D398&lt;&gt;"",障害学生情報入力シート!D398&lt;&gt;"在籍者"),1,0))</f>
        <v>0</v>
      </c>
      <c r="I398" s="7">
        <f t="shared" si="39"/>
        <v>0</v>
      </c>
      <c r="J398" s="7" t="str">
        <f t="shared" si="40"/>
        <v/>
      </c>
      <c r="K398" s="8">
        <f>IF(VALUE(障害学生情報入力シート!J398)=1,1,0)</f>
        <v>0</v>
      </c>
      <c r="L398" s="8">
        <f>IF(VALUE(障害学生情報入力シート!K398)=1,1,0)</f>
        <v>0</v>
      </c>
      <c r="M398" s="8">
        <f>SUM(障害学生情報入力シート!N398:Q398)+COUNTA(障害学生情報入力シート!R398)</f>
        <v>0</v>
      </c>
      <c r="N398" s="8">
        <f>SUM(障害学生情報入力シート!S398:V398)+COUNTA(障害学生情報入力シート!W398)</f>
        <v>0</v>
      </c>
      <c r="O398" s="8">
        <f>IF(SUM(障害学生情報入力シート!$X398:$BC398)&gt;0,1,0)</f>
        <v>0</v>
      </c>
      <c r="P398" s="8">
        <f>IF(障害学生情報入力シート!D398="入学者(新1年生)",1,0)</f>
        <v>0</v>
      </c>
      <c r="Q398" s="8">
        <f>IF(ISBLANK(障害学生情報入力シート!$G398),0,
IF(AND(障害学生情報入力シート!$G398="視覚障害",OR(障害学生情報入力シート!$H398="盲",障害学生情報入力シート!$H398="弱視",障害学生情報入力シート!$H398="その他の視覚障害")),1,0)+
IF(AND(障害学生情報入力シート!$G398="聴覚障害",OR(障害学生情報入力シート!$H398="聾",障害学生情報入力シート!$H398="難聴",障害学生情報入力シート!$H398="その他の聴覚障害")),1,0)+
IF(AND(障害学生情報入力シート!$G398="肢体不自由",OR(障害学生情報入力シート!$H398="上肢不自由",障害学生情報入力シート!$H398="下肢不自由",障害学生情報入力シート!$H398="上下肢不自由",障害学生情報入力シート!$H398="その他の肢体不自由")),1,0)+
IF(AND(障害学生情報入力シート!$G398="病弱",ISBLANK(障害学生情報入力シート!$H398)),1,0)+
IF(AND(障害学生情報入力シート!$G398="発達障害",OR(障害学生情報入力シート!$H398="自閉スペクトラム症",障害学生情報入力シート!$H398="注意欠如・多動症",障害学生情報入力シート!$H398="限局性学習症",障害学生情報入力シート!$H398="発達障害の重複",障害学生情報入力シート!$H398="その他の発達障害")),1,0)+
IF(AND(障害学生情報入力シート!$G398="精神障害",OR(障害学生情報入力シート!$H398="統合失調症等",障害学生情報入力シート!$H398="気分障害",障害学生情報入力シート!$H398="神経症性障害等",障害学生情報入力シート!$H398="摂食障害・睡眠障害等",障害学生情報入力シート!$H398="精神障害の重複",障害学生情報入力シート!$H398="その他の精神障害")),1,0)+
IF(AND(障害学生情報入力シート!$G398="知的障害",ISBLANK(障害学生情報入力シート!$H398)),1,0)+
IF(AND(障害学生情報入力シート!$G398="重複障害",OR(障害学生情報入力シート!$H398="身体障害の重複",障害学生情報入力シート!$H398="発達障害と精神障害の重複")),1,0)+
IF(AND(障害学生情報入力シート!$G398="その他の障害",ISBLANK(障害学生情報入力シート!$H398)),1,0)
)</f>
        <v>0</v>
      </c>
    </row>
    <row r="399" spans="1:17" x14ac:dyDescent="0.4">
      <c r="A399" s="204">
        <v>371</v>
      </c>
      <c r="B399" s="6">
        <f>IF(AND(障害学生情報入力シート!$G399=$B$27,障害学生情報入力シート!$H399=$B$28,OR(障害学生情報入力シート!D399="入学者(新1年生)",障害学生情報入力シート!D399="在籍者")),1,0)</f>
        <v>0</v>
      </c>
      <c r="C399" s="6">
        <f t="shared" si="35"/>
        <v>0</v>
      </c>
      <c r="D399" s="6" t="str">
        <f t="shared" si="36"/>
        <v/>
      </c>
      <c r="E399" s="6">
        <f>IF(AND(障害学生情報入力シート!$G399=$E$27,ISBLANK(障害学生情報入力シート!$H399),OR(障害学生情報入力シート!D399="入学者(新1年生)",障害学生情報入力シート!D399="在籍者")),1,0)</f>
        <v>0</v>
      </c>
      <c r="F399" s="6">
        <f t="shared" si="37"/>
        <v>0</v>
      </c>
      <c r="G399" s="6" t="str">
        <f t="shared" si="38"/>
        <v/>
      </c>
      <c r="H399" s="7">
        <f>IF(障害学生情報入力シート!BD399="",0,IF(AND(障害学生情報入力シート!BC399=1,Q399=1,障害学生情報入力シート!D399&lt;&gt;"",障害学生情報入力シート!D399&lt;&gt;"在籍者"),1,0))</f>
        <v>0</v>
      </c>
      <c r="I399" s="7">
        <f t="shared" si="39"/>
        <v>0</v>
      </c>
      <c r="J399" s="7" t="str">
        <f t="shared" si="40"/>
        <v/>
      </c>
      <c r="K399" s="8">
        <f>IF(VALUE(障害学生情報入力シート!J399)=1,1,0)</f>
        <v>0</v>
      </c>
      <c r="L399" s="8">
        <f>IF(VALUE(障害学生情報入力シート!K399)=1,1,0)</f>
        <v>0</v>
      </c>
      <c r="M399" s="8">
        <f>SUM(障害学生情報入力シート!N399:Q399)+COUNTA(障害学生情報入力シート!R399)</f>
        <v>0</v>
      </c>
      <c r="N399" s="8">
        <f>SUM(障害学生情報入力シート!S399:V399)+COUNTA(障害学生情報入力シート!W399)</f>
        <v>0</v>
      </c>
      <c r="O399" s="8">
        <f>IF(SUM(障害学生情報入力シート!$X399:$BC399)&gt;0,1,0)</f>
        <v>0</v>
      </c>
      <c r="P399" s="8">
        <f>IF(障害学生情報入力シート!D399="入学者(新1年生)",1,0)</f>
        <v>0</v>
      </c>
      <c r="Q399" s="8">
        <f>IF(ISBLANK(障害学生情報入力シート!$G399),0,
IF(AND(障害学生情報入力シート!$G399="視覚障害",OR(障害学生情報入力シート!$H399="盲",障害学生情報入力シート!$H399="弱視",障害学生情報入力シート!$H399="その他の視覚障害")),1,0)+
IF(AND(障害学生情報入力シート!$G399="聴覚障害",OR(障害学生情報入力シート!$H399="聾",障害学生情報入力シート!$H399="難聴",障害学生情報入力シート!$H399="その他の聴覚障害")),1,0)+
IF(AND(障害学生情報入力シート!$G399="肢体不自由",OR(障害学生情報入力シート!$H399="上肢不自由",障害学生情報入力シート!$H399="下肢不自由",障害学生情報入力シート!$H399="上下肢不自由",障害学生情報入力シート!$H399="その他の肢体不自由")),1,0)+
IF(AND(障害学生情報入力シート!$G399="病弱",ISBLANK(障害学生情報入力シート!$H399)),1,0)+
IF(AND(障害学生情報入力シート!$G399="発達障害",OR(障害学生情報入力シート!$H399="自閉スペクトラム症",障害学生情報入力シート!$H399="注意欠如・多動症",障害学生情報入力シート!$H399="限局性学習症",障害学生情報入力シート!$H399="発達障害の重複",障害学生情報入力シート!$H399="その他の発達障害")),1,0)+
IF(AND(障害学生情報入力シート!$G399="精神障害",OR(障害学生情報入力シート!$H399="統合失調症等",障害学生情報入力シート!$H399="気分障害",障害学生情報入力シート!$H399="神経症性障害等",障害学生情報入力シート!$H399="摂食障害・睡眠障害等",障害学生情報入力シート!$H399="精神障害の重複",障害学生情報入力シート!$H399="その他の精神障害")),1,0)+
IF(AND(障害学生情報入力シート!$G399="知的障害",ISBLANK(障害学生情報入力シート!$H399)),1,0)+
IF(AND(障害学生情報入力シート!$G399="重複障害",OR(障害学生情報入力シート!$H399="身体障害の重複",障害学生情報入力シート!$H399="発達障害と精神障害の重複")),1,0)+
IF(AND(障害学生情報入力シート!$G399="その他の障害",ISBLANK(障害学生情報入力シート!$H399)),1,0)
)</f>
        <v>0</v>
      </c>
    </row>
    <row r="400" spans="1:17" x14ac:dyDescent="0.4">
      <c r="A400" s="204">
        <v>372</v>
      </c>
      <c r="B400" s="6">
        <f>IF(AND(障害学生情報入力シート!$G400=$B$27,障害学生情報入力シート!$H400=$B$28,OR(障害学生情報入力シート!D400="入学者(新1年生)",障害学生情報入力シート!D400="在籍者")),1,0)</f>
        <v>0</v>
      </c>
      <c r="C400" s="6">
        <f t="shared" si="35"/>
        <v>0</v>
      </c>
      <c r="D400" s="6" t="str">
        <f t="shared" si="36"/>
        <v/>
      </c>
      <c r="E400" s="6">
        <f>IF(AND(障害学生情報入力シート!$G400=$E$27,ISBLANK(障害学生情報入力シート!$H400),OR(障害学生情報入力シート!D400="入学者(新1年生)",障害学生情報入力シート!D400="在籍者")),1,0)</f>
        <v>0</v>
      </c>
      <c r="F400" s="6">
        <f t="shared" si="37"/>
        <v>0</v>
      </c>
      <c r="G400" s="6" t="str">
        <f t="shared" si="38"/>
        <v/>
      </c>
      <c r="H400" s="7">
        <f>IF(障害学生情報入力シート!BD400="",0,IF(AND(障害学生情報入力シート!BC400=1,Q400=1,障害学生情報入力シート!D400&lt;&gt;"",障害学生情報入力シート!D400&lt;&gt;"在籍者"),1,0))</f>
        <v>0</v>
      </c>
      <c r="I400" s="7">
        <f t="shared" si="39"/>
        <v>0</v>
      </c>
      <c r="J400" s="7" t="str">
        <f t="shared" si="40"/>
        <v/>
      </c>
      <c r="K400" s="8">
        <f>IF(VALUE(障害学生情報入力シート!J400)=1,1,0)</f>
        <v>0</v>
      </c>
      <c r="L400" s="8">
        <f>IF(VALUE(障害学生情報入力シート!K400)=1,1,0)</f>
        <v>0</v>
      </c>
      <c r="M400" s="8">
        <f>SUM(障害学生情報入力シート!N400:Q400)+COUNTA(障害学生情報入力シート!R400)</f>
        <v>0</v>
      </c>
      <c r="N400" s="8">
        <f>SUM(障害学生情報入力シート!S400:V400)+COUNTA(障害学生情報入力シート!W400)</f>
        <v>0</v>
      </c>
      <c r="O400" s="8">
        <f>IF(SUM(障害学生情報入力シート!$X400:$BC400)&gt;0,1,0)</f>
        <v>0</v>
      </c>
      <c r="P400" s="8">
        <f>IF(障害学生情報入力シート!D400="入学者(新1年生)",1,0)</f>
        <v>0</v>
      </c>
      <c r="Q400" s="8">
        <f>IF(ISBLANK(障害学生情報入力シート!$G400),0,
IF(AND(障害学生情報入力シート!$G400="視覚障害",OR(障害学生情報入力シート!$H400="盲",障害学生情報入力シート!$H400="弱視",障害学生情報入力シート!$H400="その他の視覚障害")),1,0)+
IF(AND(障害学生情報入力シート!$G400="聴覚障害",OR(障害学生情報入力シート!$H400="聾",障害学生情報入力シート!$H400="難聴",障害学生情報入力シート!$H400="その他の聴覚障害")),1,0)+
IF(AND(障害学生情報入力シート!$G400="肢体不自由",OR(障害学生情報入力シート!$H400="上肢不自由",障害学生情報入力シート!$H400="下肢不自由",障害学生情報入力シート!$H400="上下肢不自由",障害学生情報入力シート!$H400="その他の肢体不自由")),1,0)+
IF(AND(障害学生情報入力シート!$G400="病弱",ISBLANK(障害学生情報入力シート!$H400)),1,0)+
IF(AND(障害学生情報入力シート!$G400="発達障害",OR(障害学生情報入力シート!$H400="自閉スペクトラム症",障害学生情報入力シート!$H400="注意欠如・多動症",障害学生情報入力シート!$H400="限局性学習症",障害学生情報入力シート!$H400="発達障害の重複",障害学生情報入力シート!$H400="その他の発達障害")),1,0)+
IF(AND(障害学生情報入力シート!$G400="精神障害",OR(障害学生情報入力シート!$H400="統合失調症等",障害学生情報入力シート!$H400="気分障害",障害学生情報入力シート!$H400="神経症性障害等",障害学生情報入力シート!$H400="摂食障害・睡眠障害等",障害学生情報入力シート!$H400="精神障害の重複",障害学生情報入力シート!$H400="その他の精神障害")),1,0)+
IF(AND(障害学生情報入力シート!$G400="知的障害",ISBLANK(障害学生情報入力シート!$H400)),1,0)+
IF(AND(障害学生情報入力シート!$G400="重複障害",OR(障害学生情報入力シート!$H400="身体障害の重複",障害学生情報入力シート!$H400="発達障害と精神障害の重複")),1,0)+
IF(AND(障害学生情報入力シート!$G400="その他の障害",ISBLANK(障害学生情報入力シート!$H400)),1,0)
)</f>
        <v>0</v>
      </c>
    </row>
    <row r="401" spans="1:17" x14ac:dyDescent="0.4">
      <c r="A401" s="204">
        <v>373</v>
      </c>
      <c r="B401" s="6">
        <f>IF(AND(障害学生情報入力シート!$G401=$B$27,障害学生情報入力シート!$H401=$B$28,OR(障害学生情報入力シート!D401="入学者(新1年生)",障害学生情報入力シート!D401="在籍者")),1,0)</f>
        <v>0</v>
      </c>
      <c r="C401" s="6">
        <f t="shared" si="35"/>
        <v>0</v>
      </c>
      <c r="D401" s="6" t="str">
        <f t="shared" si="36"/>
        <v/>
      </c>
      <c r="E401" s="6">
        <f>IF(AND(障害学生情報入力シート!$G401=$E$27,ISBLANK(障害学生情報入力シート!$H401),OR(障害学生情報入力シート!D401="入学者(新1年生)",障害学生情報入力シート!D401="在籍者")),1,0)</f>
        <v>0</v>
      </c>
      <c r="F401" s="6">
        <f t="shared" si="37"/>
        <v>0</v>
      </c>
      <c r="G401" s="6" t="str">
        <f t="shared" si="38"/>
        <v/>
      </c>
      <c r="H401" s="7">
        <f>IF(障害学生情報入力シート!BD401="",0,IF(AND(障害学生情報入力シート!BC401=1,Q401=1,障害学生情報入力シート!D401&lt;&gt;"",障害学生情報入力シート!D401&lt;&gt;"在籍者"),1,0))</f>
        <v>0</v>
      </c>
      <c r="I401" s="7">
        <f t="shared" si="39"/>
        <v>0</v>
      </c>
      <c r="J401" s="7" t="str">
        <f t="shared" si="40"/>
        <v/>
      </c>
      <c r="K401" s="8">
        <f>IF(VALUE(障害学生情報入力シート!J401)=1,1,0)</f>
        <v>0</v>
      </c>
      <c r="L401" s="8">
        <f>IF(VALUE(障害学生情報入力シート!K401)=1,1,0)</f>
        <v>0</v>
      </c>
      <c r="M401" s="8">
        <f>SUM(障害学生情報入力シート!N401:Q401)+COUNTA(障害学生情報入力シート!R401)</f>
        <v>0</v>
      </c>
      <c r="N401" s="8">
        <f>SUM(障害学生情報入力シート!S401:V401)+COUNTA(障害学生情報入力シート!W401)</f>
        <v>0</v>
      </c>
      <c r="O401" s="8">
        <f>IF(SUM(障害学生情報入力シート!$X401:$BC401)&gt;0,1,0)</f>
        <v>0</v>
      </c>
      <c r="P401" s="8">
        <f>IF(障害学生情報入力シート!D401="入学者(新1年生)",1,0)</f>
        <v>0</v>
      </c>
      <c r="Q401" s="8">
        <f>IF(ISBLANK(障害学生情報入力シート!$G401),0,
IF(AND(障害学生情報入力シート!$G401="視覚障害",OR(障害学生情報入力シート!$H401="盲",障害学生情報入力シート!$H401="弱視",障害学生情報入力シート!$H401="その他の視覚障害")),1,0)+
IF(AND(障害学生情報入力シート!$G401="聴覚障害",OR(障害学生情報入力シート!$H401="聾",障害学生情報入力シート!$H401="難聴",障害学生情報入力シート!$H401="その他の聴覚障害")),1,0)+
IF(AND(障害学生情報入力シート!$G401="肢体不自由",OR(障害学生情報入力シート!$H401="上肢不自由",障害学生情報入力シート!$H401="下肢不自由",障害学生情報入力シート!$H401="上下肢不自由",障害学生情報入力シート!$H401="その他の肢体不自由")),1,0)+
IF(AND(障害学生情報入力シート!$G401="病弱",ISBLANK(障害学生情報入力シート!$H401)),1,0)+
IF(AND(障害学生情報入力シート!$G401="発達障害",OR(障害学生情報入力シート!$H401="自閉スペクトラム症",障害学生情報入力シート!$H401="注意欠如・多動症",障害学生情報入力シート!$H401="限局性学習症",障害学生情報入力シート!$H401="発達障害の重複",障害学生情報入力シート!$H401="その他の発達障害")),1,0)+
IF(AND(障害学生情報入力シート!$G401="精神障害",OR(障害学生情報入力シート!$H401="統合失調症等",障害学生情報入力シート!$H401="気分障害",障害学生情報入力シート!$H401="神経症性障害等",障害学生情報入力シート!$H401="摂食障害・睡眠障害等",障害学生情報入力シート!$H401="精神障害の重複",障害学生情報入力シート!$H401="その他の精神障害")),1,0)+
IF(AND(障害学生情報入力シート!$G401="知的障害",ISBLANK(障害学生情報入力シート!$H401)),1,0)+
IF(AND(障害学生情報入力シート!$G401="重複障害",OR(障害学生情報入力シート!$H401="身体障害の重複",障害学生情報入力シート!$H401="発達障害と精神障害の重複")),1,0)+
IF(AND(障害学生情報入力シート!$G401="その他の障害",ISBLANK(障害学生情報入力シート!$H401)),1,0)
)</f>
        <v>0</v>
      </c>
    </row>
    <row r="402" spans="1:17" x14ac:dyDescent="0.4">
      <c r="A402" s="204">
        <v>374</v>
      </c>
      <c r="B402" s="6">
        <f>IF(AND(障害学生情報入力シート!$G402=$B$27,障害学生情報入力シート!$H402=$B$28,OR(障害学生情報入力シート!D402="入学者(新1年生)",障害学生情報入力シート!D402="在籍者")),1,0)</f>
        <v>0</v>
      </c>
      <c r="C402" s="6">
        <f t="shared" si="35"/>
        <v>0</v>
      </c>
      <c r="D402" s="6" t="str">
        <f t="shared" si="36"/>
        <v/>
      </c>
      <c r="E402" s="6">
        <f>IF(AND(障害学生情報入力シート!$G402=$E$27,ISBLANK(障害学生情報入力シート!$H402),OR(障害学生情報入力シート!D402="入学者(新1年生)",障害学生情報入力シート!D402="在籍者")),1,0)</f>
        <v>0</v>
      </c>
      <c r="F402" s="6">
        <f t="shared" si="37"/>
        <v>0</v>
      </c>
      <c r="G402" s="6" t="str">
        <f t="shared" si="38"/>
        <v/>
      </c>
      <c r="H402" s="7">
        <f>IF(障害学生情報入力シート!BD402="",0,IF(AND(障害学生情報入力シート!BC402=1,Q402=1,障害学生情報入力シート!D402&lt;&gt;"",障害学生情報入力シート!D402&lt;&gt;"在籍者"),1,0))</f>
        <v>0</v>
      </c>
      <c r="I402" s="7">
        <f t="shared" si="39"/>
        <v>0</v>
      </c>
      <c r="J402" s="7" t="str">
        <f t="shared" si="40"/>
        <v/>
      </c>
      <c r="K402" s="8">
        <f>IF(VALUE(障害学生情報入力シート!J402)=1,1,0)</f>
        <v>0</v>
      </c>
      <c r="L402" s="8">
        <f>IF(VALUE(障害学生情報入力シート!K402)=1,1,0)</f>
        <v>0</v>
      </c>
      <c r="M402" s="8">
        <f>SUM(障害学生情報入力シート!N402:Q402)+COUNTA(障害学生情報入力シート!R402)</f>
        <v>0</v>
      </c>
      <c r="N402" s="8">
        <f>SUM(障害学生情報入力シート!S402:V402)+COUNTA(障害学生情報入力シート!W402)</f>
        <v>0</v>
      </c>
      <c r="O402" s="8">
        <f>IF(SUM(障害学生情報入力シート!$X402:$BC402)&gt;0,1,0)</f>
        <v>0</v>
      </c>
      <c r="P402" s="8">
        <f>IF(障害学生情報入力シート!D402="入学者(新1年生)",1,0)</f>
        <v>0</v>
      </c>
      <c r="Q402" s="8">
        <f>IF(ISBLANK(障害学生情報入力シート!$G402),0,
IF(AND(障害学生情報入力シート!$G402="視覚障害",OR(障害学生情報入力シート!$H402="盲",障害学生情報入力シート!$H402="弱視",障害学生情報入力シート!$H402="その他の視覚障害")),1,0)+
IF(AND(障害学生情報入力シート!$G402="聴覚障害",OR(障害学生情報入力シート!$H402="聾",障害学生情報入力シート!$H402="難聴",障害学生情報入力シート!$H402="その他の聴覚障害")),1,0)+
IF(AND(障害学生情報入力シート!$G402="肢体不自由",OR(障害学生情報入力シート!$H402="上肢不自由",障害学生情報入力シート!$H402="下肢不自由",障害学生情報入力シート!$H402="上下肢不自由",障害学生情報入力シート!$H402="その他の肢体不自由")),1,0)+
IF(AND(障害学生情報入力シート!$G402="病弱",ISBLANK(障害学生情報入力シート!$H402)),1,0)+
IF(AND(障害学生情報入力シート!$G402="発達障害",OR(障害学生情報入力シート!$H402="自閉スペクトラム症",障害学生情報入力シート!$H402="注意欠如・多動症",障害学生情報入力シート!$H402="限局性学習症",障害学生情報入力シート!$H402="発達障害の重複",障害学生情報入力シート!$H402="その他の発達障害")),1,0)+
IF(AND(障害学生情報入力シート!$G402="精神障害",OR(障害学生情報入力シート!$H402="統合失調症等",障害学生情報入力シート!$H402="気分障害",障害学生情報入力シート!$H402="神経症性障害等",障害学生情報入力シート!$H402="摂食障害・睡眠障害等",障害学生情報入力シート!$H402="精神障害の重複",障害学生情報入力シート!$H402="その他の精神障害")),1,0)+
IF(AND(障害学生情報入力シート!$G402="知的障害",ISBLANK(障害学生情報入力シート!$H402)),1,0)+
IF(AND(障害学生情報入力シート!$G402="重複障害",OR(障害学生情報入力シート!$H402="身体障害の重複",障害学生情報入力シート!$H402="発達障害と精神障害の重複")),1,0)+
IF(AND(障害学生情報入力シート!$G402="その他の障害",ISBLANK(障害学生情報入力シート!$H402)),1,0)
)</f>
        <v>0</v>
      </c>
    </row>
    <row r="403" spans="1:17" x14ac:dyDescent="0.4">
      <c r="A403" s="204">
        <v>375</v>
      </c>
      <c r="B403" s="6">
        <f>IF(AND(障害学生情報入力シート!$G403=$B$27,障害学生情報入力シート!$H403=$B$28,OR(障害学生情報入力シート!D403="入学者(新1年生)",障害学生情報入力シート!D403="在籍者")),1,0)</f>
        <v>0</v>
      </c>
      <c r="C403" s="6">
        <f t="shared" si="35"/>
        <v>0</v>
      </c>
      <c r="D403" s="6" t="str">
        <f t="shared" si="36"/>
        <v/>
      </c>
      <c r="E403" s="6">
        <f>IF(AND(障害学生情報入力シート!$G403=$E$27,ISBLANK(障害学生情報入力シート!$H403),OR(障害学生情報入力シート!D403="入学者(新1年生)",障害学生情報入力シート!D403="在籍者")),1,0)</f>
        <v>0</v>
      </c>
      <c r="F403" s="6">
        <f t="shared" si="37"/>
        <v>0</v>
      </c>
      <c r="G403" s="6" t="str">
        <f t="shared" si="38"/>
        <v/>
      </c>
      <c r="H403" s="7">
        <f>IF(障害学生情報入力シート!BD403="",0,IF(AND(障害学生情報入力シート!BC403=1,Q403=1,障害学生情報入力シート!D403&lt;&gt;"",障害学生情報入力シート!D403&lt;&gt;"在籍者"),1,0))</f>
        <v>0</v>
      </c>
      <c r="I403" s="7">
        <f t="shared" si="39"/>
        <v>0</v>
      </c>
      <c r="J403" s="7" t="str">
        <f t="shared" si="40"/>
        <v/>
      </c>
      <c r="K403" s="8">
        <f>IF(VALUE(障害学生情報入力シート!J403)=1,1,0)</f>
        <v>0</v>
      </c>
      <c r="L403" s="8">
        <f>IF(VALUE(障害学生情報入力シート!K403)=1,1,0)</f>
        <v>0</v>
      </c>
      <c r="M403" s="8">
        <f>SUM(障害学生情報入力シート!N403:Q403)+COUNTA(障害学生情報入力シート!R403)</f>
        <v>0</v>
      </c>
      <c r="N403" s="8">
        <f>SUM(障害学生情報入力シート!S403:V403)+COUNTA(障害学生情報入力シート!W403)</f>
        <v>0</v>
      </c>
      <c r="O403" s="8">
        <f>IF(SUM(障害学生情報入力シート!$X403:$BC403)&gt;0,1,0)</f>
        <v>0</v>
      </c>
      <c r="P403" s="8">
        <f>IF(障害学生情報入力シート!D403="入学者(新1年生)",1,0)</f>
        <v>0</v>
      </c>
      <c r="Q403" s="8">
        <f>IF(ISBLANK(障害学生情報入力シート!$G403),0,
IF(AND(障害学生情報入力シート!$G403="視覚障害",OR(障害学生情報入力シート!$H403="盲",障害学生情報入力シート!$H403="弱視",障害学生情報入力シート!$H403="その他の視覚障害")),1,0)+
IF(AND(障害学生情報入力シート!$G403="聴覚障害",OR(障害学生情報入力シート!$H403="聾",障害学生情報入力シート!$H403="難聴",障害学生情報入力シート!$H403="その他の聴覚障害")),1,0)+
IF(AND(障害学生情報入力シート!$G403="肢体不自由",OR(障害学生情報入力シート!$H403="上肢不自由",障害学生情報入力シート!$H403="下肢不自由",障害学生情報入力シート!$H403="上下肢不自由",障害学生情報入力シート!$H403="その他の肢体不自由")),1,0)+
IF(AND(障害学生情報入力シート!$G403="病弱",ISBLANK(障害学生情報入力シート!$H403)),1,0)+
IF(AND(障害学生情報入力シート!$G403="発達障害",OR(障害学生情報入力シート!$H403="自閉スペクトラム症",障害学生情報入力シート!$H403="注意欠如・多動症",障害学生情報入力シート!$H403="限局性学習症",障害学生情報入力シート!$H403="発達障害の重複",障害学生情報入力シート!$H403="その他の発達障害")),1,0)+
IF(AND(障害学生情報入力シート!$G403="精神障害",OR(障害学生情報入力シート!$H403="統合失調症等",障害学生情報入力シート!$H403="気分障害",障害学生情報入力シート!$H403="神経症性障害等",障害学生情報入力シート!$H403="摂食障害・睡眠障害等",障害学生情報入力シート!$H403="精神障害の重複",障害学生情報入力シート!$H403="その他の精神障害")),1,0)+
IF(AND(障害学生情報入力シート!$G403="知的障害",ISBLANK(障害学生情報入力シート!$H403)),1,0)+
IF(AND(障害学生情報入力シート!$G403="重複障害",OR(障害学生情報入力シート!$H403="身体障害の重複",障害学生情報入力シート!$H403="発達障害と精神障害の重複")),1,0)+
IF(AND(障害学生情報入力シート!$G403="その他の障害",ISBLANK(障害学生情報入力シート!$H403)),1,0)
)</f>
        <v>0</v>
      </c>
    </row>
    <row r="404" spans="1:17" x14ac:dyDescent="0.4">
      <c r="A404" s="204">
        <v>376</v>
      </c>
      <c r="B404" s="6">
        <f>IF(AND(障害学生情報入力シート!$G404=$B$27,障害学生情報入力シート!$H404=$B$28,OR(障害学生情報入力シート!D404="入学者(新1年生)",障害学生情報入力シート!D404="在籍者")),1,0)</f>
        <v>0</v>
      </c>
      <c r="C404" s="6">
        <f t="shared" si="35"/>
        <v>0</v>
      </c>
      <c r="D404" s="6" t="str">
        <f t="shared" si="36"/>
        <v/>
      </c>
      <c r="E404" s="6">
        <f>IF(AND(障害学生情報入力シート!$G404=$E$27,ISBLANK(障害学生情報入力シート!$H404),OR(障害学生情報入力シート!D404="入学者(新1年生)",障害学生情報入力シート!D404="在籍者")),1,0)</f>
        <v>0</v>
      </c>
      <c r="F404" s="6">
        <f t="shared" si="37"/>
        <v>0</v>
      </c>
      <c r="G404" s="6" t="str">
        <f t="shared" si="38"/>
        <v/>
      </c>
      <c r="H404" s="7">
        <f>IF(障害学生情報入力シート!BD404="",0,IF(AND(障害学生情報入力シート!BC404=1,Q404=1,障害学生情報入力シート!D404&lt;&gt;"",障害学生情報入力シート!D404&lt;&gt;"在籍者"),1,0))</f>
        <v>0</v>
      </c>
      <c r="I404" s="7">
        <f t="shared" si="39"/>
        <v>0</v>
      </c>
      <c r="J404" s="7" t="str">
        <f t="shared" si="40"/>
        <v/>
      </c>
      <c r="K404" s="8">
        <f>IF(VALUE(障害学生情報入力シート!J404)=1,1,0)</f>
        <v>0</v>
      </c>
      <c r="L404" s="8">
        <f>IF(VALUE(障害学生情報入力シート!K404)=1,1,0)</f>
        <v>0</v>
      </c>
      <c r="M404" s="8">
        <f>SUM(障害学生情報入力シート!N404:Q404)+COUNTA(障害学生情報入力シート!R404)</f>
        <v>0</v>
      </c>
      <c r="N404" s="8">
        <f>SUM(障害学生情報入力シート!S404:V404)+COUNTA(障害学生情報入力シート!W404)</f>
        <v>0</v>
      </c>
      <c r="O404" s="8">
        <f>IF(SUM(障害学生情報入力シート!$X404:$BC404)&gt;0,1,0)</f>
        <v>0</v>
      </c>
      <c r="P404" s="8">
        <f>IF(障害学生情報入力シート!D404="入学者(新1年生)",1,0)</f>
        <v>0</v>
      </c>
      <c r="Q404" s="8">
        <f>IF(ISBLANK(障害学生情報入力シート!$G404),0,
IF(AND(障害学生情報入力シート!$G404="視覚障害",OR(障害学生情報入力シート!$H404="盲",障害学生情報入力シート!$H404="弱視",障害学生情報入力シート!$H404="その他の視覚障害")),1,0)+
IF(AND(障害学生情報入力シート!$G404="聴覚障害",OR(障害学生情報入力シート!$H404="聾",障害学生情報入力シート!$H404="難聴",障害学生情報入力シート!$H404="その他の聴覚障害")),1,0)+
IF(AND(障害学生情報入力シート!$G404="肢体不自由",OR(障害学生情報入力シート!$H404="上肢不自由",障害学生情報入力シート!$H404="下肢不自由",障害学生情報入力シート!$H404="上下肢不自由",障害学生情報入力シート!$H404="その他の肢体不自由")),1,0)+
IF(AND(障害学生情報入力シート!$G404="病弱",ISBLANK(障害学生情報入力シート!$H404)),1,0)+
IF(AND(障害学生情報入力シート!$G404="発達障害",OR(障害学生情報入力シート!$H404="自閉スペクトラム症",障害学生情報入力シート!$H404="注意欠如・多動症",障害学生情報入力シート!$H404="限局性学習症",障害学生情報入力シート!$H404="発達障害の重複",障害学生情報入力シート!$H404="その他の発達障害")),1,0)+
IF(AND(障害学生情報入力シート!$G404="精神障害",OR(障害学生情報入力シート!$H404="統合失調症等",障害学生情報入力シート!$H404="気分障害",障害学生情報入力シート!$H404="神経症性障害等",障害学生情報入力シート!$H404="摂食障害・睡眠障害等",障害学生情報入力シート!$H404="精神障害の重複",障害学生情報入力シート!$H404="その他の精神障害")),1,0)+
IF(AND(障害学生情報入力シート!$G404="知的障害",ISBLANK(障害学生情報入力シート!$H404)),1,0)+
IF(AND(障害学生情報入力シート!$G404="重複障害",OR(障害学生情報入力シート!$H404="身体障害の重複",障害学生情報入力シート!$H404="発達障害と精神障害の重複")),1,0)+
IF(AND(障害学生情報入力シート!$G404="その他の障害",ISBLANK(障害学生情報入力シート!$H404)),1,0)
)</f>
        <v>0</v>
      </c>
    </row>
    <row r="405" spans="1:17" x14ac:dyDescent="0.4">
      <c r="A405" s="204">
        <v>377</v>
      </c>
      <c r="B405" s="6">
        <f>IF(AND(障害学生情報入力シート!$G405=$B$27,障害学生情報入力シート!$H405=$B$28,OR(障害学生情報入力シート!D405="入学者(新1年生)",障害学生情報入力シート!D405="在籍者")),1,0)</f>
        <v>0</v>
      </c>
      <c r="C405" s="6">
        <f t="shared" si="35"/>
        <v>0</v>
      </c>
      <c r="D405" s="6" t="str">
        <f t="shared" si="36"/>
        <v/>
      </c>
      <c r="E405" s="6">
        <f>IF(AND(障害学生情報入力シート!$G405=$E$27,ISBLANK(障害学生情報入力シート!$H405),OR(障害学生情報入力シート!D405="入学者(新1年生)",障害学生情報入力シート!D405="在籍者")),1,0)</f>
        <v>0</v>
      </c>
      <c r="F405" s="6">
        <f t="shared" si="37"/>
        <v>0</v>
      </c>
      <c r="G405" s="6" t="str">
        <f t="shared" si="38"/>
        <v/>
      </c>
      <c r="H405" s="7">
        <f>IF(障害学生情報入力シート!BD405="",0,IF(AND(障害学生情報入力シート!BC405=1,Q405=1,障害学生情報入力シート!D405&lt;&gt;"",障害学生情報入力シート!D405&lt;&gt;"在籍者"),1,0))</f>
        <v>0</v>
      </c>
      <c r="I405" s="7">
        <f t="shared" si="39"/>
        <v>0</v>
      </c>
      <c r="J405" s="7" t="str">
        <f t="shared" si="40"/>
        <v/>
      </c>
      <c r="K405" s="8">
        <f>IF(VALUE(障害学生情報入力シート!J405)=1,1,0)</f>
        <v>0</v>
      </c>
      <c r="L405" s="8">
        <f>IF(VALUE(障害学生情報入力シート!K405)=1,1,0)</f>
        <v>0</v>
      </c>
      <c r="M405" s="8">
        <f>SUM(障害学生情報入力シート!N405:Q405)+COUNTA(障害学生情報入力シート!R405)</f>
        <v>0</v>
      </c>
      <c r="N405" s="8">
        <f>SUM(障害学生情報入力シート!S405:V405)+COUNTA(障害学生情報入力シート!W405)</f>
        <v>0</v>
      </c>
      <c r="O405" s="8">
        <f>IF(SUM(障害学生情報入力シート!$X405:$BC405)&gt;0,1,0)</f>
        <v>0</v>
      </c>
      <c r="P405" s="8">
        <f>IF(障害学生情報入力シート!D405="入学者(新1年生)",1,0)</f>
        <v>0</v>
      </c>
      <c r="Q405" s="8">
        <f>IF(ISBLANK(障害学生情報入力シート!$G405),0,
IF(AND(障害学生情報入力シート!$G405="視覚障害",OR(障害学生情報入力シート!$H405="盲",障害学生情報入力シート!$H405="弱視",障害学生情報入力シート!$H405="その他の視覚障害")),1,0)+
IF(AND(障害学生情報入力シート!$G405="聴覚障害",OR(障害学生情報入力シート!$H405="聾",障害学生情報入力シート!$H405="難聴",障害学生情報入力シート!$H405="その他の聴覚障害")),1,0)+
IF(AND(障害学生情報入力シート!$G405="肢体不自由",OR(障害学生情報入力シート!$H405="上肢不自由",障害学生情報入力シート!$H405="下肢不自由",障害学生情報入力シート!$H405="上下肢不自由",障害学生情報入力シート!$H405="その他の肢体不自由")),1,0)+
IF(AND(障害学生情報入力シート!$G405="病弱",ISBLANK(障害学生情報入力シート!$H405)),1,0)+
IF(AND(障害学生情報入力シート!$G405="発達障害",OR(障害学生情報入力シート!$H405="自閉スペクトラム症",障害学生情報入力シート!$H405="注意欠如・多動症",障害学生情報入力シート!$H405="限局性学習症",障害学生情報入力シート!$H405="発達障害の重複",障害学生情報入力シート!$H405="その他の発達障害")),1,0)+
IF(AND(障害学生情報入力シート!$G405="精神障害",OR(障害学生情報入力シート!$H405="統合失調症等",障害学生情報入力シート!$H405="気分障害",障害学生情報入力シート!$H405="神経症性障害等",障害学生情報入力シート!$H405="摂食障害・睡眠障害等",障害学生情報入力シート!$H405="精神障害の重複",障害学生情報入力シート!$H405="その他の精神障害")),1,0)+
IF(AND(障害学生情報入力シート!$G405="知的障害",ISBLANK(障害学生情報入力シート!$H405)),1,0)+
IF(AND(障害学生情報入力シート!$G405="重複障害",OR(障害学生情報入力シート!$H405="身体障害の重複",障害学生情報入力シート!$H405="発達障害と精神障害の重複")),1,0)+
IF(AND(障害学生情報入力シート!$G405="その他の障害",ISBLANK(障害学生情報入力シート!$H405)),1,0)
)</f>
        <v>0</v>
      </c>
    </row>
    <row r="406" spans="1:17" x14ac:dyDescent="0.4">
      <c r="A406" s="204">
        <v>378</v>
      </c>
      <c r="B406" s="6">
        <f>IF(AND(障害学生情報入力シート!$G406=$B$27,障害学生情報入力シート!$H406=$B$28,OR(障害学生情報入力シート!D406="入学者(新1年生)",障害学生情報入力シート!D406="在籍者")),1,0)</f>
        <v>0</v>
      </c>
      <c r="C406" s="6">
        <f t="shared" si="35"/>
        <v>0</v>
      </c>
      <c r="D406" s="6" t="str">
        <f t="shared" si="36"/>
        <v/>
      </c>
      <c r="E406" s="6">
        <f>IF(AND(障害学生情報入力シート!$G406=$E$27,ISBLANK(障害学生情報入力シート!$H406),OR(障害学生情報入力シート!D406="入学者(新1年生)",障害学生情報入力シート!D406="在籍者")),1,0)</f>
        <v>0</v>
      </c>
      <c r="F406" s="6">
        <f t="shared" si="37"/>
        <v>0</v>
      </c>
      <c r="G406" s="6" t="str">
        <f t="shared" si="38"/>
        <v/>
      </c>
      <c r="H406" s="7">
        <f>IF(障害学生情報入力シート!BD406="",0,IF(AND(障害学生情報入力シート!BC406=1,Q406=1,障害学生情報入力シート!D406&lt;&gt;"",障害学生情報入力シート!D406&lt;&gt;"在籍者"),1,0))</f>
        <v>0</v>
      </c>
      <c r="I406" s="7">
        <f t="shared" si="39"/>
        <v>0</v>
      </c>
      <c r="J406" s="7" t="str">
        <f t="shared" si="40"/>
        <v/>
      </c>
      <c r="K406" s="8">
        <f>IF(VALUE(障害学生情報入力シート!J406)=1,1,0)</f>
        <v>0</v>
      </c>
      <c r="L406" s="8">
        <f>IF(VALUE(障害学生情報入力シート!K406)=1,1,0)</f>
        <v>0</v>
      </c>
      <c r="M406" s="8">
        <f>SUM(障害学生情報入力シート!N406:Q406)+COUNTA(障害学生情報入力シート!R406)</f>
        <v>0</v>
      </c>
      <c r="N406" s="8">
        <f>SUM(障害学生情報入力シート!S406:V406)+COUNTA(障害学生情報入力シート!W406)</f>
        <v>0</v>
      </c>
      <c r="O406" s="8">
        <f>IF(SUM(障害学生情報入力シート!$X406:$BC406)&gt;0,1,0)</f>
        <v>0</v>
      </c>
      <c r="P406" s="8">
        <f>IF(障害学生情報入力シート!D406="入学者(新1年生)",1,0)</f>
        <v>0</v>
      </c>
      <c r="Q406" s="8">
        <f>IF(ISBLANK(障害学生情報入力シート!$G406),0,
IF(AND(障害学生情報入力シート!$G406="視覚障害",OR(障害学生情報入力シート!$H406="盲",障害学生情報入力シート!$H406="弱視",障害学生情報入力シート!$H406="その他の視覚障害")),1,0)+
IF(AND(障害学生情報入力シート!$G406="聴覚障害",OR(障害学生情報入力シート!$H406="聾",障害学生情報入力シート!$H406="難聴",障害学生情報入力シート!$H406="その他の聴覚障害")),1,0)+
IF(AND(障害学生情報入力シート!$G406="肢体不自由",OR(障害学生情報入力シート!$H406="上肢不自由",障害学生情報入力シート!$H406="下肢不自由",障害学生情報入力シート!$H406="上下肢不自由",障害学生情報入力シート!$H406="その他の肢体不自由")),1,0)+
IF(AND(障害学生情報入力シート!$G406="病弱",ISBLANK(障害学生情報入力シート!$H406)),1,0)+
IF(AND(障害学生情報入力シート!$G406="発達障害",OR(障害学生情報入力シート!$H406="自閉スペクトラム症",障害学生情報入力シート!$H406="注意欠如・多動症",障害学生情報入力シート!$H406="限局性学習症",障害学生情報入力シート!$H406="発達障害の重複",障害学生情報入力シート!$H406="その他の発達障害")),1,0)+
IF(AND(障害学生情報入力シート!$G406="精神障害",OR(障害学生情報入力シート!$H406="統合失調症等",障害学生情報入力シート!$H406="気分障害",障害学生情報入力シート!$H406="神経症性障害等",障害学生情報入力シート!$H406="摂食障害・睡眠障害等",障害学生情報入力シート!$H406="精神障害の重複",障害学生情報入力シート!$H406="その他の精神障害")),1,0)+
IF(AND(障害学生情報入力シート!$G406="知的障害",ISBLANK(障害学生情報入力シート!$H406)),1,0)+
IF(AND(障害学生情報入力シート!$G406="重複障害",OR(障害学生情報入力シート!$H406="身体障害の重複",障害学生情報入力シート!$H406="発達障害と精神障害の重複")),1,0)+
IF(AND(障害学生情報入力シート!$G406="その他の障害",ISBLANK(障害学生情報入力シート!$H406)),1,0)
)</f>
        <v>0</v>
      </c>
    </row>
    <row r="407" spans="1:17" x14ac:dyDescent="0.4">
      <c r="A407" s="204">
        <v>379</v>
      </c>
      <c r="B407" s="6">
        <f>IF(AND(障害学生情報入力シート!$G407=$B$27,障害学生情報入力シート!$H407=$B$28,OR(障害学生情報入力シート!D407="入学者(新1年生)",障害学生情報入力シート!D407="在籍者")),1,0)</f>
        <v>0</v>
      </c>
      <c r="C407" s="6">
        <f t="shared" si="35"/>
        <v>0</v>
      </c>
      <c r="D407" s="6" t="str">
        <f t="shared" si="36"/>
        <v/>
      </c>
      <c r="E407" s="6">
        <f>IF(AND(障害学生情報入力シート!$G407=$E$27,ISBLANK(障害学生情報入力シート!$H407),OR(障害学生情報入力シート!D407="入学者(新1年生)",障害学生情報入力シート!D407="在籍者")),1,0)</f>
        <v>0</v>
      </c>
      <c r="F407" s="6">
        <f t="shared" si="37"/>
        <v>0</v>
      </c>
      <c r="G407" s="6" t="str">
        <f t="shared" si="38"/>
        <v/>
      </c>
      <c r="H407" s="7">
        <f>IF(障害学生情報入力シート!BD407="",0,IF(AND(障害学生情報入力シート!BC407=1,Q407=1,障害学生情報入力シート!D407&lt;&gt;"",障害学生情報入力シート!D407&lt;&gt;"在籍者"),1,0))</f>
        <v>0</v>
      </c>
      <c r="I407" s="7">
        <f t="shared" si="39"/>
        <v>0</v>
      </c>
      <c r="J407" s="7" t="str">
        <f t="shared" si="40"/>
        <v/>
      </c>
      <c r="K407" s="8">
        <f>IF(VALUE(障害学生情報入力シート!J407)=1,1,0)</f>
        <v>0</v>
      </c>
      <c r="L407" s="8">
        <f>IF(VALUE(障害学生情報入力シート!K407)=1,1,0)</f>
        <v>0</v>
      </c>
      <c r="M407" s="8">
        <f>SUM(障害学生情報入力シート!N407:Q407)+COUNTA(障害学生情報入力シート!R407)</f>
        <v>0</v>
      </c>
      <c r="N407" s="8">
        <f>SUM(障害学生情報入力シート!S407:V407)+COUNTA(障害学生情報入力シート!W407)</f>
        <v>0</v>
      </c>
      <c r="O407" s="8">
        <f>IF(SUM(障害学生情報入力シート!$X407:$BC407)&gt;0,1,0)</f>
        <v>0</v>
      </c>
      <c r="P407" s="8">
        <f>IF(障害学生情報入力シート!D407="入学者(新1年生)",1,0)</f>
        <v>0</v>
      </c>
      <c r="Q407" s="8">
        <f>IF(ISBLANK(障害学生情報入力シート!$G407),0,
IF(AND(障害学生情報入力シート!$G407="視覚障害",OR(障害学生情報入力シート!$H407="盲",障害学生情報入力シート!$H407="弱視",障害学生情報入力シート!$H407="その他の視覚障害")),1,0)+
IF(AND(障害学生情報入力シート!$G407="聴覚障害",OR(障害学生情報入力シート!$H407="聾",障害学生情報入力シート!$H407="難聴",障害学生情報入力シート!$H407="その他の聴覚障害")),1,0)+
IF(AND(障害学生情報入力シート!$G407="肢体不自由",OR(障害学生情報入力シート!$H407="上肢不自由",障害学生情報入力シート!$H407="下肢不自由",障害学生情報入力シート!$H407="上下肢不自由",障害学生情報入力シート!$H407="その他の肢体不自由")),1,0)+
IF(AND(障害学生情報入力シート!$G407="病弱",ISBLANK(障害学生情報入力シート!$H407)),1,0)+
IF(AND(障害学生情報入力シート!$G407="発達障害",OR(障害学生情報入力シート!$H407="自閉スペクトラム症",障害学生情報入力シート!$H407="注意欠如・多動症",障害学生情報入力シート!$H407="限局性学習症",障害学生情報入力シート!$H407="発達障害の重複",障害学生情報入力シート!$H407="その他の発達障害")),1,0)+
IF(AND(障害学生情報入力シート!$G407="精神障害",OR(障害学生情報入力シート!$H407="統合失調症等",障害学生情報入力シート!$H407="気分障害",障害学生情報入力シート!$H407="神経症性障害等",障害学生情報入力シート!$H407="摂食障害・睡眠障害等",障害学生情報入力シート!$H407="精神障害の重複",障害学生情報入力シート!$H407="その他の精神障害")),1,0)+
IF(AND(障害学生情報入力シート!$G407="知的障害",ISBLANK(障害学生情報入力シート!$H407)),1,0)+
IF(AND(障害学生情報入力シート!$G407="重複障害",OR(障害学生情報入力シート!$H407="身体障害の重複",障害学生情報入力シート!$H407="発達障害と精神障害の重複")),1,0)+
IF(AND(障害学生情報入力シート!$G407="その他の障害",ISBLANK(障害学生情報入力シート!$H407)),1,0)
)</f>
        <v>0</v>
      </c>
    </row>
    <row r="408" spans="1:17" x14ac:dyDescent="0.4">
      <c r="A408" s="204">
        <v>380</v>
      </c>
      <c r="B408" s="6">
        <f>IF(AND(障害学生情報入力シート!$G408=$B$27,障害学生情報入力シート!$H408=$B$28,OR(障害学生情報入力シート!D408="入学者(新1年生)",障害学生情報入力シート!D408="在籍者")),1,0)</f>
        <v>0</v>
      </c>
      <c r="C408" s="6">
        <f t="shared" si="35"/>
        <v>0</v>
      </c>
      <c r="D408" s="6" t="str">
        <f t="shared" si="36"/>
        <v/>
      </c>
      <c r="E408" s="6">
        <f>IF(AND(障害学生情報入力シート!$G408=$E$27,ISBLANK(障害学生情報入力シート!$H408),OR(障害学生情報入力シート!D408="入学者(新1年生)",障害学生情報入力シート!D408="在籍者")),1,0)</f>
        <v>0</v>
      </c>
      <c r="F408" s="6">
        <f t="shared" si="37"/>
        <v>0</v>
      </c>
      <c r="G408" s="6" t="str">
        <f t="shared" si="38"/>
        <v/>
      </c>
      <c r="H408" s="7">
        <f>IF(障害学生情報入力シート!BD408="",0,IF(AND(障害学生情報入力シート!BC408=1,Q408=1,障害学生情報入力シート!D408&lt;&gt;"",障害学生情報入力シート!D408&lt;&gt;"在籍者"),1,0))</f>
        <v>0</v>
      </c>
      <c r="I408" s="7">
        <f t="shared" si="39"/>
        <v>0</v>
      </c>
      <c r="J408" s="7" t="str">
        <f t="shared" si="40"/>
        <v/>
      </c>
      <c r="K408" s="8">
        <f>IF(VALUE(障害学生情報入力シート!J408)=1,1,0)</f>
        <v>0</v>
      </c>
      <c r="L408" s="8">
        <f>IF(VALUE(障害学生情報入力シート!K408)=1,1,0)</f>
        <v>0</v>
      </c>
      <c r="M408" s="8">
        <f>SUM(障害学生情報入力シート!N408:Q408)+COUNTA(障害学生情報入力シート!R408)</f>
        <v>0</v>
      </c>
      <c r="N408" s="8">
        <f>SUM(障害学生情報入力シート!S408:V408)+COUNTA(障害学生情報入力シート!W408)</f>
        <v>0</v>
      </c>
      <c r="O408" s="8">
        <f>IF(SUM(障害学生情報入力シート!$X408:$BC408)&gt;0,1,0)</f>
        <v>0</v>
      </c>
      <c r="P408" s="8">
        <f>IF(障害学生情報入力シート!D408="入学者(新1年生)",1,0)</f>
        <v>0</v>
      </c>
      <c r="Q408" s="8">
        <f>IF(ISBLANK(障害学生情報入力シート!$G408),0,
IF(AND(障害学生情報入力シート!$G408="視覚障害",OR(障害学生情報入力シート!$H408="盲",障害学生情報入力シート!$H408="弱視",障害学生情報入力シート!$H408="その他の視覚障害")),1,0)+
IF(AND(障害学生情報入力シート!$G408="聴覚障害",OR(障害学生情報入力シート!$H408="聾",障害学生情報入力シート!$H408="難聴",障害学生情報入力シート!$H408="その他の聴覚障害")),1,0)+
IF(AND(障害学生情報入力シート!$G408="肢体不自由",OR(障害学生情報入力シート!$H408="上肢不自由",障害学生情報入力シート!$H408="下肢不自由",障害学生情報入力シート!$H408="上下肢不自由",障害学生情報入力シート!$H408="その他の肢体不自由")),1,0)+
IF(AND(障害学生情報入力シート!$G408="病弱",ISBLANK(障害学生情報入力シート!$H408)),1,0)+
IF(AND(障害学生情報入力シート!$G408="発達障害",OR(障害学生情報入力シート!$H408="自閉スペクトラム症",障害学生情報入力シート!$H408="注意欠如・多動症",障害学生情報入力シート!$H408="限局性学習症",障害学生情報入力シート!$H408="発達障害の重複",障害学生情報入力シート!$H408="その他の発達障害")),1,0)+
IF(AND(障害学生情報入力シート!$G408="精神障害",OR(障害学生情報入力シート!$H408="統合失調症等",障害学生情報入力シート!$H408="気分障害",障害学生情報入力シート!$H408="神経症性障害等",障害学生情報入力シート!$H408="摂食障害・睡眠障害等",障害学生情報入力シート!$H408="精神障害の重複",障害学生情報入力シート!$H408="その他の精神障害")),1,0)+
IF(AND(障害学生情報入力シート!$G408="知的障害",ISBLANK(障害学生情報入力シート!$H408)),1,0)+
IF(AND(障害学生情報入力シート!$G408="重複障害",OR(障害学生情報入力シート!$H408="身体障害の重複",障害学生情報入力シート!$H408="発達障害と精神障害の重複")),1,0)+
IF(AND(障害学生情報入力シート!$G408="その他の障害",ISBLANK(障害学生情報入力シート!$H408)),1,0)
)</f>
        <v>0</v>
      </c>
    </row>
    <row r="409" spans="1:17" x14ac:dyDescent="0.4">
      <c r="A409" s="204">
        <v>381</v>
      </c>
      <c r="B409" s="6">
        <f>IF(AND(障害学生情報入力シート!$G409=$B$27,障害学生情報入力シート!$H409=$B$28,OR(障害学生情報入力シート!D409="入学者(新1年生)",障害学生情報入力シート!D409="在籍者")),1,0)</f>
        <v>0</v>
      </c>
      <c r="C409" s="6">
        <f t="shared" si="35"/>
        <v>0</v>
      </c>
      <c r="D409" s="6" t="str">
        <f t="shared" si="36"/>
        <v/>
      </c>
      <c r="E409" s="6">
        <f>IF(AND(障害学生情報入力シート!$G409=$E$27,ISBLANK(障害学生情報入力シート!$H409),OR(障害学生情報入力シート!D409="入学者(新1年生)",障害学生情報入力シート!D409="在籍者")),1,0)</f>
        <v>0</v>
      </c>
      <c r="F409" s="6">
        <f t="shared" si="37"/>
        <v>0</v>
      </c>
      <c r="G409" s="6" t="str">
        <f t="shared" si="38"/>
        <v/>
      </c>
      <c r="H409" s="7">
        <f>IF(障害学生情報入力シート!BD409="",0,IF(AND(障害学生情報入力シート!BC409=1,Q409=1,障害学生情報入力シート!D409&lt;&gt;"",障害学生情報入力シート!D409&lt;&gt;"在籍者"),1,0))</f>
        <v>0</v>
      </c>
      <c r="I409" s="7">
        <f t="shared" si="39"/>
        <v>0</v>
      </c>
      <c r="J409" s="7" t="str">
        <f t="shared" si="40"/>
        <v/>
      </c>
      <c r="K409" s="8">
        <f>IF(VALUE(障害学生情報入力シート!J409)=1,1,0)</f>
        <v>0</v>
      </c>
      <c r="L409" s="8">
        <f>IF(VALUE(障害学生情報入力シート!K409)=1,1,0)</f>
        <v>0</v>
      </c>
      <c r="M409" s="8">
        <f>SUM(障害学生情報入力シート!N409:Q409)+COUNTA(障害学生情報入力シート!R409)</f>
        <v>0</v>
      </c>
      <c r="N409" s="8">
        <f>SUM(障害学生情報入力シート!S409:V409)+COUNTA(障害学生情報入力シート!W409)</f>
        <v>0</v>
      </c>
      <c r="O409" s="8">
        <f>IF(SUM(障害学生情報入力シート!$X409:$BC409)&gt;0,1,0)</f>
        <v>0</v>
      </c>
      <c r="P409" s="8">
        <f>IF(障害学生情報入力シート!D409="入学者(新1年生)",1,0)</f>
        <v>0</v>
      </c>
      <c r="Q409" s="8">
        <f>IF(ISBLANK(障害学生情報入力シート!$G409),0,
IF(AND(障害学生情報入力シート!$G409="視覚障害",OR(障害学生情報入力シート!$H409="盲",障害学生情報入力シート!$H409="弱視",障害学生情報入力シート!$H409="その他の視覚障害")),1,0)+
IF(AND(障害学生情報入力シート!$G409="聴覚障害",OR(障害学生情報入力シート!$H409="聾",障害学生情報入力シート!$H409="難聴",障害学生情報入力シート!$H409="その他の聴覚障害")),1,0)+
IF(AND(障害学生情報入力シート!$G409="肢体不自由",OR(障害学生情報入力シート!$H409="上肢不自由",障害学生情報入力シート!$H409="下肢不自由",障害学生情報入力シート!$H409="上下肢不自由",障害学生情報入力シート!$H409="その他の肢体不自由")),1,0)+
IF(AND(障害学生情報入力シート!$G409="病弱",ISBLANK(障害学生情報入力シート!$H409)),1,0)+
IF(AND(障害学生情報入力シート!$G409="発達障害",OR(障害学生情報入力シート!$H409="自閉スペクトラム症",障害学生情報入力シート!$H409="注意欠如・多動症",障害学生情報入力シート!$H409="限局性学習症",障害学生情報入力シート!$H409="発達障害の重複",障害学生情報入力シート!$H409="その他の発達障害")),1,0)+
IF(AND(障害学生情報入力シート!$G409="精神障害",OR(障害学生情報入力シート!$H409="統合失調症等",障害学生情報入力シート!$H409="気分障害",障害学生情報入力シート!$H409="神経症性障害等",障害学生情報入力シート!$H409="摂食障害・睡眠障害等",障害学生情報入力シート!$H409="精神障害の重複",障害学生情報入力シート!$H409="その他の精神障害")),1,0)+
IF(AND(障害学生情報入力シート!$G409="知的障害",ISBLANK(障害学生情報入力シート!$H409)),1,0)+
IF(AND(障害学生情報入力シート!$G409="重複障害",OR(障害学生情報入力シート!$H409="身体障害の重複",障害学生情報入力シート!$H409="発達障害と精神障害の重複")),1,0)+
IF(AND(障害学生情報入力シート!$G409="その他の障害",ISBLANK(障害学生情報入力シート!$H409)),1,0)
)</f>
        <v>0</v>
      </c>
    </row>
    <row r="410" spans="1:17" x14ac:dyDescent="0.4">
      <c r="A410" s="204">
        <v>382</v>
      </c>
      <c r="B410" s="6">
        <f>IF(AND(障害学生情報入力シート!$G410=$B$27,障害学生情報入力シート!$H410=$B$28,OR(障害学生情報入力シート!D410="入学者(新1年生)",障害学生情報入力シート!D410="在籍者")),1,0)</f>
        <v>0</v>
      </c>
      <c r="C410" s="6">
        <f t="shared" si="35"/>
        <v>0</v>
      </c>
      <c r="D410" s="6" t="str">
        <f t="shared" si="36"/>
        <v/>
      </c>
      <c r="E410" s="6">
        <f>IF(AND(障害学生情報入力シート!$G410=$E$27,ISBLANK(障害学生情報入力シート!$H410),OR(障害学生情報入力シート!D410="入学者(新1年生)",障害学生情報入力シート!D410="在籍者")),1,0)</f>
        <v>0</v>
      </c>
      <c r="F410" s="6">
        <f t="shared" si="37"/>
        <v>0</v>
      </c>
      <c r="G410" s="6" t="str">
        <f t="shared" si="38"/>
        <v/>
      </c>
      <c r="H410" s="7">
        <f>IF(障害学生情報入力シート!BD410="",0,IF(AND(障害学生情報入力シート!BC410=1,Q410=1,障害学生情報入力シート!D410&lt;&gt;"",障害学生情報入力シート!D410&lt;&gt;"在籍者"),1,0))</f>
        <v>0</v>
      </c>
      <c r="I410" s="7">
        <f t="shared" si="39"/>
        <v>0</v>
      </c>
      <c r="J410" s="7" t="str">
        <f t="shared" si="40"/>
        <v/>
      </c>
      <c r="K410" s="8">
        <f>IF(VALUE(障害学生情報入力シート!J410)=1,1,0)</f>
        <v>0</v>
      </c>
      <c r="L410" s="8">
        <f>IF(VALUE(障害学生情報入力シート!K410)=1,1,0)</f>
        <v>0</v>
      </c>
      <c r="M410" s="8">
        <f>SUM(障害学生情報入力シート!N410:Q410)+COUNTA(障害学生情報入力シート!R410)</f>
        <v>0</v>
      </c>
      <c r="N410" s="8">
        <f>SUM(障害学生情報入力シート!S410:V410)+COUNTA(障害学生情報入力シート!W410)</f>
        <v>0</v>
      </c>
      <c r="O410" s="8">
        <f>IF(SUM(障害学生情報入力シート!$X410:$BC410)&gt;0,1,0)</f>
        <v>0</v>
      </c>
      <c r="P410" s="8">
        <f>IF(障害学生情報入力シート!D410="入学者(新1年生)",1,0)</f>
        <v>0</v>
      </c>
      <c r="Q410" s="8">
        <f>IF(ISBLANK(障害学生情報入力シート!$G410),0,
IF(AND(障害学生情報入力シート!$G410="視覚障害",OR(障害学生情報入力シート!$H410="盲",障害学生情報入力シート!$H410="弱視",障害学生情報入力シート!$H410="その他の視覚障害")),1,0)+
IF(AND(障害学生情報入力シート!$G410="聴覚障害",OR(障害学生情報入力シート!$H410="聾",障害学生情報入力シート!$H410="難聴",障害学生情報入力シート!$H410="その他の聴覚障害")),1,0)+
IF(AND(障害学生情報入力シート!$G410="肢体不自由",OR(障害学生情報入力シート!$H410="上肢不自由",障害学生情報入力シート!$H410="下肢不自由",障害学生情報入力シート!$H410="上下肢不自由",障害学生情報入力シート!$H410="その他の肢体不自由")),1,0)+
IF(AND(障害学生情報入力シート!$G410="病弱",ISBLANK(障害学生情報入力シート!$H410)),1,0)+
IF(AND(障害学生情報入力シート!$G410="発達障害",OR(障害学生情報入力シート!$H410="自閉スペクトラム症",障害学生情報入力シート!$H410="注意欠如・多動症",障害学生情報入力シート!$H410="限局性学習症",障害学生情報入力シート!$H410="発達障害の重複",障害学生情報入力シート!$H410="その他の発達障害")),1,0)+
IF(AND(障害学生情報入力シート!$G410="精神障害",OR(障害学生情報入力シート!$H410="統合失調症等",障害学生情報入力シート!$H410="気分障害",障害学生情報入力シート!$H410="神経症性障害等",障害学生情報入力シート!$H410="摂食障害・睡眠障害等",障害学生情報入力シート!$H410="精神障害の重複",障害学生情報入力シート!$H410="その他の精神障害")),1,0)+
IF(AND(障害学生情報入力シート!$G410="知的障害",ISBLANK(障害学生情報入力シート!$H410)),1,0)+
IF(AND(障害学生情報入力シート!$G410="重複障害",OR(障害学生情報入力シート!$H410="身体障害の重複",障害学生情報入力シート!$H410="発達障害と精神障害の重複")),1,0)+
IF(AND(障害学生情報入力シート!$G410="その他の障害",ISBLANK(障害学生情報入力シート!$H410)),1,0)
)</f>
        <v>0</v>
      </c>
    </row>
    <row r="411" spans="1:17" x14ac:dyDescent="0.4">
      <c r="A411" s="204">
        <v>383</v>
      </c>
      <c r="B411" s="6">
        <f>IF(AND(障害学生情報入力シート!$G411=$B$27,障害学生情報入力シート!$H411=$B$28,OR(障害学生情報入力シート!D411="入学者(新1年生)",障害学生情報入力シート!D411="在籍者")),1,0)</f>
        <v>0</v>
      </c>
      <c r="C411" s="6">
        <f t="shared" si="35"/>
        <v>0</v>
      </c>
      <c r="D411" s="6" t="str">
        <f t="shared" si="36"/>
        <v/>
      </c>
      <c r="E411" s="6">
        <f>IF(AND(障害学生情報入力シート!$G411=$E$27,ISBLANK(障害学生情報入力シート!$H411),OR(障害学生情報入力シート!D411="入学者(新1年生)",障害学生情報入力シート!D411="在籍者")),1,0)</f>
        <v>0</v>
      </c>
      <c r="F411" s="6">
        <f t="shared" si="37"/>
        <v>0</v>
      </c>
      <c r="G411" s="6" t="str">
        <f t="shared" si="38"/>
        <v/>
      </c>
      <c r="H411" s="7">
        <f>IF(障害学生情報入力シート!BD411="",0,IF(AND(障害学生情報入力シート!BC411=1,Q411=1,障害学生情報入力シート!D411&lt;&gt;"",障害学生情報入力シート!D411&lt;&gt;"在籍者"),1,0))</f>
        <v>0</v>
      </c>
      <c r="I411" s="7">
        <f t="shared" si="39"/>
        <v>0</v>
      </c>
      <c r="J411" s="7" t="str">
        <f t="shared" si="40"/>
        <v/>
      </c>
      <c r="K411" s="8">
        <f>IF(VALUE(障害学生情報入力シート!J411)=1,1,0)</f>
        <v>0</v>
      </c>
      <c r="L411" s="8">
        <f>IF(VALUE(障害学生情報入力シート!K411)=1,1,0)</f>
        <v>0</v>
      </c>
      <c r="M411" s="8">
        <f>SUM(障害学生情報入力シート!N411:Q411)+COUNTA(障害学生情報入力シート!R411)</f>
        <v>0</v>
      </c>
      <c r="N411" s="8">
        <f>SUM(障害学生情報入力シート!S411:V411)+COUNTA(障害学生情報入力シート!W411)</f>
        <v>0</v>
      </c>
      <c r="O411" s="8">
        <f>IF(SUM(障害学生情報入力シート!$X411:$BC411)&gt;0,1,0)</f>
        <v>0</v>
      </c>
      <c r="P411" s="8">
        <f>IF(障害学生情報入力シート!D411="入学者(新1年生)",1,0)</f>
        <v>0</v>
      </c>
      <c r="Q411" s="8">
        <f>IF(ISBLANK(障害学生情報入力シート!$G411),0,
IF(AND(障害学生情報入力シート!$G411="視覚障害",OR(障害学生情報入力シート!$H411="盲",障害学生情報入力シート!$H411="弱視",障害学生情報入力シート!$H411="その他の視覚障害")),1,0)+
IF(AND(障害学生情報入力シート!$G411="聴覚障害",OR(障害学生情報入力シート!$H411="聾",障害学生情報入力シート!$H411="難聴",障害学生情報入力シート!$H411="その他の聴覚障害")),1,0)+
IF(AND(障害学生情報入力シート!$G411="肢体不自由",OR(障害学生情報入力シート!$H411="上肢不自由",障害学生情報入力シート!$H411="下肢不自由",障害学生情報入力シート!$H411="上下肢不自由",障害学生情報入力シート!$H411="その他の肢体不自由")),1,0)+
IF(AND(障害学生情報入力シート!$G411="病弱",ISBLANK(障害学生情報入力シート!$H411)),1,0)+
IF(AND(障害学生情報入力シート!$G411="発達障害",OR(障害学生情報入力シート!$H411="自閉スペクトラム症",障害学生情報入力シート!$H411="注意欠如・多動症",障害学生情報入力シート!$H411="限局性学習症",障害学生情報入力シート!$H411="発達障害の重複",障害学生情報入力シート!$H411="その他の発達障害")),1,0)+
IF(AND(障害学生情報入力シート!$G411="精神障害",OR(障害学生情報入力シート!$H411="統合失調症等",障害学生情報入力シート!$H411="気分障害",障害学生情報入力シート!$H411="神経症性障害等",障害学生情報入力シート!$H411="摂食障害・睡眠障害等",障害学生情報入力シート!$H411="精神障害の重複",障害学生情報入力シート!$H411="その他の精神障害")),1,0)+
IF(AND(障害学生情報入力シート!$G411="知的障害",ISBLANK(障害学生情報入力シート!$H411)),1,0)+
IF(AND(障害学生情報入力シート!$G411="重複障害",OR(障害学生情報入力シート!$H411="身体障害の重複",障害学生情報入力シート!$H411="発達障害と精神障害の重複")),1,0)+
IF(AND(障害学生情報入力シート!$G411="その他の障害",ISBLANK(障害学生情報入力シート!$H411)),1,0)
)</f>
        <v>0</v>
      </c>
    </row>
    <row r="412" spans="1:17" x14ac:dyDescent="0.4">
      <c r="A412" s="204">
        <v>384</v>
      </c>
      <c r="B412" s="6">
        <f>IF(AND(障害学生情報入力シート!$G412=$B$27,障害学生情報入力シート!$H412=$B$28,OR(障害学生情報入力シート!D412="入学者(新1年生)",障害学生情報入力シート!D412="在籍者")),1,0)</f>
        <v>0</v>
      </c>
      <c r="C412" s="6">
        <f t="shared" si="35"/>
        <v>0</v>
      </c>
      <c r="D412" s="6" t="str">
        <f t="shared" si="36"/>
        <v/>
      </c>
      <c r="E412" s="6">
        <f>IF(AND(障害学生情報入力シート!$G412=$E$27,ISBLANK(障害学生情報入力シート!$H412),OR(障害学生情報入力シート!D412="入学者(新1年生)",障害学生情報入力シート!D412="在籍者")),1,0)</f>
        <v>0</v>
      </c>
      <c r="F412" s="6">
        <f t="shared" si="37"/>
        <v>0</v>
      </c>
      <c r="G412" s="6" t="str">
        <f t="shared" si="38"/>
        <v/>
      </c>
      <c r="H412" s="7">
        <f>IF(障害学生情報入力シート!BD412="",0,IF(AND(障害学生情報入力シート!BC412=1,Q412=1,障害学生情報入力シート!D412&lt;&gt;"",障害学生情報入力シート!D412&lt;&gt;"在籍者"),1,0))</f>
        <v>0</v>
      </c>
      <c r="I412" s="7">
        <f t="shared" si="39"/>
        <v>0</v>
      </c>
      <c r="J412" s="7" t="str">
        <f t="shared" si="40"/>
        <v/>
      </c>
      <c r="K412" s="8">
        <f>IF(VALUE(障害学生情報入力シート!J412)=1,1,0)</f>
        <v>0</v>
      </c>
      <c r="L412" s="8">
        <f>IF(VALUE(障害学生情報入力シート!K412)=1,1,0)</f>
        <v>0</v>
      </c>
      <c r="M412" s="8">
        <f>SUM(障害学生情報入力シート!N412:Q412)+COUNTA(障害学生情報入力シート!R412)</f>
        <v>0</v>
      </c>
      <c r="N412" s="8">
        <f>SUM(障害学生情報入力シート!S412:V412)+COUNTA(障害学生情報入力シート!W412)</f>
        <v>0</v>
      </c>
      <c r="O412" s="8">
        <f>IF(SUM(障害学生情報入力シート!$X412:$BC412)&gt;0,1,0)</f>
        <v>0</v>
      </c>
      <c r="P412" s="8">
        <f>IF(障害学生情報入力シート!D412="入学者(新1年生)",1,0)</f>
        <v>0</v>
      </c>
      <c r="Q412" s="8">
        <f>IF(ISBLANK(障害学生情報入力シート!$G412),0,
IF(AND(障害学生情報入力シート!$G412="視覚障害",OR(障害学生情報入力シート!$H412="盲",障害学生情報入力シート!$H412="弱視",障害学生情報入力シート!$H412="その他の視覚障害")),1,0)+
IF(AND(障害学生情報入力シート!$G412="聴覚障害",OR(障害学生情報入力シート!$H412="聾",障害学生情報入力シート!$H412="難聴",障害学生情報入力シート!$H412="その他の聴覚障害")),1,0)+
IF(AND(障害学生情報入力シート!$G412="肢体不自由",OR(障害学生情報入力シート!$H412="上肢不自由",障害学生情報入力シート!$H412="下肢不自由",障害学生情報入力シート!$H412="上下肢不自由",障害学生情報入力シート!$H412="その他の肢体不自由")),1,0)+
IF(AND(障害学生情報入力シート!$G412="病弱",ISBLANK(障害学生情報入力シート!$H412)),1,0)+
IF(AND(障害学生情報入力シート!$G412="発達障害",OR(障害学生情報入力シート!$H412="自閉スペクトラム症",障害学生情報入力シート!$H412="注意欠如・多動症",障害学生情報入力シート!$H412="限局性学習症",障害学生情報入力シート!$H412="発達障害の重複",障害学生情報入力シート!$H412="その他の発達障害")),1,0)+
IF(AND(障害学生情報入力シート!$G412="精神障害",OR(障害学生情報入力シート!$H412="統合失調症等",障害学生情報入力シート!$H412="気分障害",障害学生情報入力シート!$H412="神経症性障害等",障害学生情報入力シート!$H412="摂食障害・睡眠障害等",障害学生情報入力シート!$H412="精神障害の重複",障害学生情報入力シート!$H412="その他の精神障害")),1,0)+
IF(AND(障害学生情報入力シート!$G412="知的障害",ISBLANK(障害学生情報入力シート!$H412)),1,0)+
IF(AND(障害学生情報入力シート!$G412="重複障害",OR(障害学生情報入力シート!$H412="身体障害の重複",障害学生情報入力シート!$H412="発達障害と精神障害の重複")),1,0)+
IF(AND(障害学生情報入力シート!$G412="その他の障害",ISBLANK(障害学生情報入力シート!$H412)),1,0)
)</f>
        <v>0</v>
      </c>
    </row>
    <row r="413" spans="1:17" x14ac:dyDescent="0.4">
      <c r="A413" s="204">
        <v>385</v>
      </c>
      <c r="B413" s="6">
        <f>IF(AND(障害学生情報入力シート!$G413=$B$27,障害学生情報入力シート!$H413=$B$28,OR(障害学生情報入力シート!D413="入学者(新1年生)",障害学生情報入力シート!D413="在籍者")),1,0)</f>
        <v>0</v>
      </c>
      <c r="C413" s="6">
        <f t="shared" si="35"/>
        <v>0</v>
      </c>
      <c r="D413" s="6" t="str">
        <f t="shared" si="36"/>
        <v/>
      </c>
      <c r="E413" s="6">
        <f>IF(AND(障害学生情報入力シート!$G413=$E$27,ISBLANK(障害学生情報入力シート!$H413),OR(障害学生情報入力シート!D413="入学者(新1年生)",障害学生情報入力シート!D413="在籍者")),1,0)</f>
        <v>0</v>
      </c>
      <c r="F413" s="6">
        <f t="shared" si="37"/>
        <v>0</v>
      </c>
      <c r="G413" s="6" t="str">
        <f t="shared" si="38"/>
        <v/>
      </c>
      <c r="H413" s="7">
        <f>IF(障害学生情報入力シート!BD413="",0,IF(AND(障害学生情報入力シート!BC413=1,Q413=1,障害学生情報入力シート!D413&lt;&gt;"",障害学生情報入力シート!D413&lt;&gt;"在籍者"),1,0))</f>
        <v>0</v>
      </c>
      <c r="I413" s="7">
        <f t="shared" si="39"/>
        <v>0</v>
      </c>
      <c r="J413" s="7" t="str">
        <f t="shared" si="40"/>
        <v/>
      </c>
      <c r="K413" s="8">
        <f>IF(VALUE(障害学生情報入力シート!J413)=1,1,0)</f>
        <v>0</v>
      </c>
      <c r="L413" s="8">
        <f>IF(VALUE(障害学生情報入力シート!K413)=1,1,0)</f>
        <v>0</v>
      </c>
      <c r="M413" s="8">
        <f>SUM(障害学生情報入力シート!N413:Q413)+COUNTA(障害学生情報入力シート!R413)</f>
        <v>0</v>
      </c>
      <c r="N413" s="8">
        <f>SUM(障害学生情報入力シート!S413:V413)+COUNTA(障害学生情報入力シート!W413)</f>
        <v>0</v>
      </c>
      <c r="O413" s="8">
        <f>IF(SUM(障害学生情報入力シート!$X413:$BC413)&gt;0,1,0)</f>
        <v>0</v>
      </c>
      <c r="P413" s="8">
        <f>IF(障害学生情報入力シート!D413="入学者(新1年生)",1,0)</f>
        <v>0</v>
      </c>
      <c r="Q413" s="8">
        <f>IF(ISBLANK(障害学生情報入力シート!$G413),0,
IF(AND(障害学生情報入力シート!$G413="視覚障害",OR(障害学生情報入力シート!$H413="盲",障害学生情報入力シート!$H413="弱視",障害学生情報入力シート!$H413="その他の視覚障害")),1,0)+
IF(AND(障害学生情報入力シート!$G413="聴覚障害",OR(障害学生情報入力シート!$H413="聾",障害学生情報入力シート!$H413="難聴",障害学生情報入力シート!$H413="その他の聴覚障害")),1,0)+
IF(AND(障害学生情報入力シート!$G413="肢体不自由",OR(障害学生情報入力シート!$H413="上肢不自由",障害学生情報入力シート!$H413="下肢不自由",障害学生情報入力シート!$H413="上下肢不自由",障害学生情報入力シート!$H413="その他の肢体不自由")),1,0)+
IF(AND(障害学生情報入力シート!$G413="病弱",ISBLANK(障害学生情報入力シート!$H413)),1,0)+
IF(AND(障害学生情報入力シート!$G413="発達障害",OR(障害学生情報入力シート!$H413="自閉スペクトラム症",障害学生情報入力シート!$H413="注意欠如・多動症",障害学生情報入力シート!$H413="限局性学習症",障害学生情報入力シート!$H413="発達障害の重複",障害学生情報入力シート!$H413="その他の発達障害")),1,0)+
IF(AND(障害学生情報入力シート!$G413="精神障害",OR(障害学生情報入力シート!$H413="統合失調症等",障害学生情報入力シート!$H413="気分障害",障害学生情報入力シート!$H413="神経症性障害等",障害学生情報入力シート!$H413="摂食障害・睡眠障害等",障害学生情報入力シート!$H413="精神障害の重複",障害学生情報入力シート!$H413="その他の精神障害")),1,0)+
IF(AND(障害学生情報入力シート!$G413="知的障害",ISBLANK(障害学生情報入力シート!$H413)),1,0)+
IF(AND(障害学生情報入力シート!$G413="重複障害",OR(障害学生情報入力シート!$H413="身体障害の重複",障害学生情報入力シート!$H413="発達障害と精神障害の重複")),1,0)+
IF(AND(障害学生情報入力シート!$G413="その他の障害",ISBLANK(障害学生情報入力シート!$H413)),1,0)
)</f>
        <v>0</v>
      </c>
    </row>
    <row r="414" spans="1:17" x14ac:dyDescent="0.4">
      <c r="A414" s="204">
        <v>386</v>
      </c>
      <c r="B414" s="6">
        <f>IF(AND(障害学生情報入力シート!$G414=$B$27,障害学生情報入力シート!$H414=$B$28,OR(障害学生情報入力シート!D414="入学者(新1年生)",障害学生情報入力シート!D414="在籍者")),1,0)</f>
        <v>0</v>
      </c>
      <c r="C414" s="6">
        <f t="shared" ref="C414:C477" si="41">C413+B414</f>
        <v>0</v>
      </c>
      <c r="D414" s="6" t="str">
        <f t="shared" ref="D414:D477" si="42">IFERROR(MATCH(ROW(386:386),C:C,0),"")</f>
        <v/>
      </c>
      <c r="E414" s="6">
        <f>IF(AND(障害学生情報入力シート!$G414=$E$27,ISBLANK(障害学生情報入力シート!$H414),OR(障害学生情報入力シート!D414="入学者(新1年生)",障害学生情報入力シート!D414="在籍者")),1,0)</f>
        <v>0</v>
      </c>
      <c r="F414" s="6">
        <f t="shared" ref="F414:F477" si="43">F413+E414</f>
        <v>0</v>
      </c>
      <c r="G414" s="6" t="str">
        <f t="shared" ref="G414:G477" si="44">IFERROR(MATCH(ROW(386:386),F:F,0),"")</f>
        <v/>
      </c>
      <c r="H414" s="7">
        <f>IF(障害学生情報入力シート!BD414="",0,IF(AND(障害学生情報入力シート!BC414=1,Q414=1,障害学生情報入力シート!D414&lt;&gt;"",障害学生情報入力シート!D414&lt;&gt;"在籍者"),1,0))</f>
        <v>0</v>
      </c>
      <c r="I414" s="7">
        <f t="shared" ref="I414:I477" si="45">I413+H414</f>
        <v>0</v>
      </c>
      <c r="J414" s="7" t="str">
        <f t="shared" ref="J414:J477" si="46">IFERROR(MATCH(ROW(386:386),I:I,0),"")</f>
        <v/>
      </c>
      <c r="K414" s="8">
        <f>IF(VALUE(障害学生情報入力シート!J414)=1,1,0)</f>
        <v>0</v>
      </c>
      <c r="L414" s="8">
        <f>IF(VALUE(障害学生情報入力シート!K414)=1,1,0)</f>
        <v>0</v>
      </c>
      <c r="M414" s="8">
        <f>SUM(障害学生情報入力シート!N414:Q414)+COUNTA(障害学生情報入力シート!R414)</f>
        <v>0</v>
      </c>
      <c r="N414" s="8">
        <f>SUM(障害学生情報入力シート!S414:V414)+COUNTA(障害学生情報入力シート!W414)</f>
        <v>0</v>
      </c>
      <c r="O414" s="8">
        <f>IF(SUM(障害学生情報入力シート!$X414:$BC414)&gt;0,1,0)</f>
        <v>0</v>
      </c>
      <c r="P414" s="8">
        <f>IF(障害学生情報入力シート!D414="入学者(新1年生)",1,0)</f>
        <v>0</v>
      </c>
      <c r="Q414" s="8">
        <f>IF(ISBLANK(障害学生情報入力シート!$G414),0,
IF(AND(障害学生情報入力シート!$G414="視覚障害",OR(障害学生情報入力シート!$H414="盲",障害学生情報入力シート!$H414="弱視",障害学生情報入力シート!$H414="その他の視覚障害")),1,0)+
IF(AND(障害学生情報入力シート!$G414="聴覚障害",OR(障害学生情報入力シート!$H414="聾",障害学生情報入力シート!$H414="難聴",障害学生情報入力シート!$H414="その他の聴覚障害")),1,0)+
IF(AND(障害学生情報入力シート!$G414="肢体不自由",OR(障害学生情報入力シート!$H414="上肢不自由",障害学生情報入力シート!$H414="下肢不自由",障害学生情報入力シート!$H414="上下肢不自由",障害学生情報入力シート!$H414="その他の肢体不自由")),1,0)+
IF(AND(障害学生情報入力シート!$G414="病弱",ISBLANK(障害学生情報入力シート!$H414)),1,0)+
IF(AND(障害学生情報入力シート!$G414="発達障害",OR(障害学生情報入力シート!$H414="自閉スペクトラム症",障害学生情報入力シート!$H414="注意欠如・多動症",障害学生情報入力シート!$H414="限局性学習症",障害学生情報入力シート!$H414="発達障害の重複",障害学生情報入力シート!$H414="その他の発達障害")),1,0)+
IF(AND(障害学生情報入力シート!$G414="精神障害",OR(障害学生情報入力シート!$H414="統合失調症等",障害学生情報入力シート!$H414="気分障害",障害学生情報入力シート!$H414="神経症性障害等",障害学生情報入力シート!$H414="摂食障害・睡眠障害等",障害学生情報入力シート!$H414="精神障害の重複",障害学生情報入力シート!$H414="その他の精神障害")),1,0)+
IF(AND(障害学生情報入力シート!$G414="知的障害",ISBLANK(障害学生情報入力シート!$H414)),1,0)+
IF(AND(障害学生情報入力シート!$G414="重複障害",OR(障害学生情報入力シート!$H414="身体障害の重複",障害学生情報入力シート!$H414="発達障害と精神障害の重複")),1,0)+
IF(AND(障害学生情報入力シート!$G414="その他の障害",ISBLANK(障害学生情報入力シート!$H414)),1,0)
)</f>
        <v>0</v>
      </c>
    </row>
    <row r="415" spans="1:17" x14ac:dyDescent="0.4">
      <c r="A415" s="204">
        <v>387</v>
      </c>
      <c r="B415" s="6">
        <f>IF(AND(障害学生情報入力シート!$G415=$B$27,障害学生情報入力シート!$H415=$B$28,OR(障害学生情報入力シート!D415="入学者(新1年生)",障害学生情報入力シート!D415="在籍者")),1,0)</f>
        <v>0</v>
      </c>
      <c r="C415" s="6">
        <f t="shared" si="41"/>
        <v>0</v>
      </c>
      <c r="D415" s="6" t="str">
        <f t="shared" si="42"/>
        <v/>
      </c>
      <c r="E415" s="6">
        <f>IF(AND(障害学生情報入力シート!$G415=$E$27,ISBLANK(障害学生情報入力シート!$H415),OR(障害学生情報入力シート!D415="入学者(新1年生)",障害学生情報入力シート!D415="在籍者")),1,0)</f>
        <v>0</v>
      </c>
      <c r="F415" s="6">
        <f t="shared" si="43"/>
        <v>0</v>
      </c>
      <c r="G415" s="6" t="str">
        <f t="shared" si="44"/>
        <v/>
      </c>
      <c r="H415" s="7">
        <f>IF(障害学生情報入力シート!BD415="",0,IF(AND(障害学生情報入力シート!BC415=1,Q415=1,障害学生情報入力シート!D415&lt;&gt;"",障害学生情報入力シート!D415&lt;&gt;"在籍者"),1,0))</f>
        <v>0</v>
      </c>
      <c r="I415" s="7">
        <f t="shared" si="45"/>
        <v>0</v>
      </c>
      <c r="J415" s="7" t="str">
        <f t="shared" si="46"/>
        <v/>
      </c>
      <c r="K415" s="8">
        <f>IF(VALUE(障害学生情報入力シート!J415)=1,1,0)</f>
        <v>0</v>
      </c>
      <c r="L415" s="8">
        <f>IF(VALUE(障害学生情報入力シート!K415)=1,1,0)</f>
        <v>0</v>
      </c>
      <c r="M415" s="8">
        <f>SUM(障害学生情報入力シート!N415:Q415)+COUNTA(障害学生情報入力シート!R415)</f>
        <v>0</v>
      </c>
      <c r="N415" s="8">
        <f>SUM(障害学生情報入力シート!S415:V415)+COUNTA(障害学生情報入力シート!W415)</f>
        <v>0</v>
      </c>
      <c r="O415" s="8">
        <f>IF(SUM(障害学生情報入力シート!$X415:$BC415)&gt;0,1,0)</f>
        <v>0</v>
      </c>
      <c r="P415" s="8">
        <f>IF(障害学生情報入力シート!D415="入学者(新1年生)",1,0)</f>
        <v>0</v>
      </c>
      <c r="Q415" s="8">
        <f>IF(ISBLANK(障害学生情報入力シート!$G415),0,
IF(AND(障害学生情報入力シート!$G415="視覚障害",OR(障害学生情報入力シート!$H415="盲",障害学生情報入力シート!$H415="弱視",障害学生情報入力シート!$H415="その他の視覚障害")),1,0)+
IF(AND(障害学生情報入力シート!$G415="聴覚障害",OR(障害学生情報入力シート!$H415="聾",障害学生情報入力シート!$H415="難聴",障害学生情報入力シート!$H415="その他の聴覚障害")),1,0)+
IF(AND(障害学生情報入力シート!$G415="肢体不自由",OR(障害学生情報入力シート!$H415="上肢不自由",障害学生情報入力シート!$H415="下肢不自由",障害学生情報入力シート!$H415="上下肢不自由",障害学生情報入力シート!$H415="その他の肢体不自由")),1,0)+
IF(AND(障害学生情報入力シート!$G415="病弱",ISBLANK(障害学生情報入力シート!$H415)),1,0)+
IF(AND(障害学生情報入力シート!$G415="発達障害",OR(障害学生情報入力シート!$H415="自閉スペクトラム症",障害学生情報入力シート!$H415="注意欠如・多動症",障害学生情報入力シート!$H415="限局性学習症",障害学生情報入力シート!$H415="発達障害の重複",障害学生情報入力シート!$H415="その他の発達障害")),1,0)+
IF(AND(障害学生情報入力シート!$G415="精神障害",OR(障害学生情報入力シート!$H415="統合失調症等",障害学生情報入力シート!$H415="気分障害",障害学生情報入力シート!$H415="神経症性障害等",障害学生情報入力シート!$H415="摂食障害・睡眠障害等",障害学生情報入力シート!$H415="精神障害の重複",障害学生情報入力シート!$H415="その他の精神障害")),1,0)+
IF(AND(障害学生情報入力シート!$G415="知的障害",ISBLANK(障害学生情報入力シート!$H415)),1,0)+
IF(AND(障害学生情報入力シート!$G415="重複障害",OR(障害学生情報入力シート!$H415="身体障害の重複",障害学生情報入力シート!$H415="発達障害と精神障害の重複")),1,0)+
IF(AND(障害学生情報入力シート!$G415="その他の障害",ISBLANK(障害学生情報入力シート!$H415)),1,0)
)</f>
        <v>0</v>
      </c>
    </row>
    <row r="416" spans="1:17" x14ac:dyDescent="0.4">
      <c r="A416" s="204">
        <v>388</v>
      </c>
      <c r="B416" s="6">
        <f>IF(AND(障害学生情報入力シート!$G416=$B$27,障害学生情報入力シート!$H416=$B$28,OR(障害学生情報入力シート!D416="入学者(新1年生)",障害学生情報入力シート!D416="在籍者")),1,0)</f>
        <v>0</v>
      </c>
      <c r="C416" s="6">
        <f t="shared" si="41"/>
        <v>0</v>
      </c>
      <c r="D416" s="6" t="str">
        <f t="shared" si="42"/>
        <v/>
      </c>
      <c r="E416" s="6">
        <f>IF(AND(障害学生情報入力シート!$G416=$E$27,ISBLANK(障害学生情報入力シート!$H416),OR(障害学生情報入力シート!D416="入学者(新1年生)",障害学生情報入力シート!D416="在籍者")),1,0)</f>
        <v>0</v>
      </c>
      <c r="F416" s="6">
        <f t="shared" si="43"/>
        <v>0</v>
      </c>
      <c r="G416" s="6" t="str">
        <f t="shared" si="44"/>
        <v/>
      </c>
      <c r="H416" s="7">
        <f>IF(障害学生情報入力シート!BD416="",0,IF(AND(障害学生情報入力シート!BC416=1,Q416=1,障害学生情報入力シート!D416&lt;&gt;"",障害学生情報入力シート!D416&lt;&gt;"在籍者"),1,0))</f>
        <v>0</v>
      </c>
      <c r="I416" s="7">
        <f t="shared" si="45"/>
        <v>0</v>
      </c>
      <c r="J416" s="7" t="str">
        <f t="shared" si="46"/>
        <v/>
      </c>
      <c r="K416" s="8">
        <f>IF(VALUE(障害学生情報入力シート!J416)=1,1,0)</f>
        <v>0</v>
      </c>
      <c r="L416" s="8">
        <f>IF(VALUE(障害学生情報入力シート!K416)=1,1,0)</f>
        <v>0</v>
      </c>
      <c r="M416" s="8">
        <f>SUM(障害学生情報入力シート!N416:Q416)+COUNTA(障害学生情報入力シート!R416)</f>
        <v>0</v>
      </c>
      <c r="N416" s="8">
        <f>SUM(障害学生情報入力シート!S416:V416)+COUNTA(障害学生情報入力シート!W416)</f>
        <v>0</v>
      </c>
      <c r="O416" s="8">
        <f>IF(SUM(障害学生情報入力シート!$X416:$BC416)&gt;0,1,0)</f>
        <v>0</v>
      </c>
      <c r="P416" s="8">
        <f>IF(障害学生情報入力シート!D416="入学者(新1年生)",1,0)</f>
        <v>0</v>
      </c>
      <c r="Q416" s="8">
        <f>IF(ISBLANK(障害学生情報入力シート!$G416),0,
IF(AND(障害学生情報入力シート!$G416="視覚障害",OR(障害学生情報入力シート!$H416="盲",障害学生情報入力シート!$H416="弱視",障害学生情報入力シート!$H416="その他の視覚障害")),1,0)+
IF(AND(障害学生情報入力シート!$G416="聴覚障害",OR(障害学生情報入力シート!$H416="聾",障害学生情報入力シート!$H416="難聴",障害学生情報入力シート!$H416="その他の聴覚障害")),1,0)+
IF(AND(障害学生情報入力シート!$G416="肢体不自由",OR(障害学生情報入力シート!$H416="上肢不自由",障害学生情報入力シート!$H416="下肢不自由",障害学生情報入力シート!$H416="上下肢不自由",障害学生情報入力シート!$H416="その他の肢体不自由")),1,0)+
IF(AND(障害学生情報入力シート!$G416="病弱",ISBLANK(障害学生情報入力シート!$H416)),1,0)+
IF(AND(障害学生情報入力シート!$G416="発達障害",OR(障害学生情報入力シート!$H416="自閉スペクトラム症",障害学生情報入力シート!$H416="注意欠如・多動症",障害学生情報入力シート!$H416="限局性学習症",障害学生情報入力シート!$H416="発達障害の重複",障害学生情報入力シート!$H416="その他の発達障害")),1,0)+
IF(AND(障害学生情報入力シート!$G416="精神障害",OR(障害学生情報入力シート!$H416="統合失調症等",障害学生情報入力シート!$H416="気分障害",障害学生情報入力シート!$H416="神経症性障害等",障害学生情報入力シート!$H416="摂食障害・睡眠障害等",障害学生情報入力シート!$H416="精神障害の重複",障害学生情報入力シート!$H416="その他の精神障害")),1,0)+
IF(AND(障害学生情報入力シート!$G416="知的障害",ISBLANK(障害学生情報入力シート!$H416)),1,0)+
IF(AND(障害学生情報入力シート!$G416="重複障害",OR(障害学生情報入力シート!$H416="身体障害の重複",障害学生情報入力シート!$H416="発達障害と精神障害の重複")),1,0)+
IF(AND(障害学生情報入力シート!$G416="その他の障害",ISBLANK(障害学生情報入力シート!$H416)),1,0)
)</f>
        <v>0</v>
      </c>
    </row>
    <row r="417" spans="1:17" x14ac:dyDescent="0.4">
      <c r="A417" s="204">
        <v>389</v>
      </c>
      <c r="B417" s="6">
        <f>IF(AND(障害学生情報入力シート!$G417=$B$27,障害学生情報入力シート!$H417=$B$28,OR(障害学生情報入力シート!D417="入学者(新1年生)",障害学生情報入力シート!D417="在籍者")),1,0)</f>
        <v>0</v>
      </c>
      <c r="C417" s="6">
        <f t="shared" si="41"/>
        <v>0</v>
      </c>
      <c r="D417" s="6" t="str">
        <f t="shared" si="42"/>
        <v/>
      </c>
      <c r="E417" s="6">
        <f>IF(AND(障害学生情報入力シート!$G417=$E$27,ISBLANK(障害学生情報入力シート!$H417),OR(障害学生情報入力シート!D417="入学者(新1年生)",障害学生情報入力シート!D417="在籍者")),1,0)</f>
        <v>0</v>
      </c>
      <c r="F417" s="6">
        <f t="shared" si="43"/>
        <v>0</v>
      </c>
      <c r="G417" s="6" t="str">
        <f t="shared" si="44"/>
        <v/>
      </c>
      <c r="H417" s="7">
        <f>IF(障害学生情報入力シート!BD417="",0,IF(AND(障害学生情報入力シート!BC417=1,Q417=1,障害学生情報入力シート!D417&lt;&gt;"",障害学生情報入力シート!D417&lt;&gt;"在籍者"),1,0))</f>
        <v>0</v>
      </c>
      <c r="I417" s="7">
        <f t="shared" si="45"/>
        <v>0</v>
      </c>
      <c r="J417" s="7" t="str">
        <f t="shared" si="46"/>
        <v/>
      </c>
      <c r="K417" s="8">
        <f>IF(VALUE(障害学生情報入力シート!J417)=1,1,0)</f>
        <v>0</v>
      </c>
      <c r="L417" s="8">
        <f>IF(VALUE(障害学生情報入力シート!K417)=1,1,0)</f>
        <v>0</v>
      </c>
      <c r="M417" s="8">
        <f>SUM(障害学生情報入力シート!N417:Q417)+COUNTA(障害学生情報入力シート!R417)</f>
        <v>0</v>
      </c>
      <c r="N417" s="8">
        <f>SUM(障害学生情報入力シート!S417:V417)+COUNTA(障害学生情報入力シート!W417)</f>
        <v>0</v>
      </c>
      <c r="O417" s="8">
        <f>IF(SUM(障害学生情報入力シート!$X417:$BC417)&gt;0,1,0)</f>
        <v>0</v>
      </c>
      <c r="P417" s="8">
        <f>IF(障害学生情報入力シート!D417="入学者(新1年生)",1,0)</f>
        <v>0</v>
      </c>
      <c r="Q417" s="8">
        <f>IF(ISBLANK(障害学生情報入力シート!$G417),0,
IF(AND(障害学生情報入力シート!$G417="視覚障害",OR(障害学生情報入力シート!$H417="盲",障害学生情報入力シート!$H417="弱視",障害学生情報入力シート!$H417="その他の視覚障害")),1,0)+
IF(AND(障害学生情報入力シート!$G417="聴覚障害",OR(障害学生情報入力シート!$H417="聾",障害学生情報入力シート!$H417="難聴",障害学生情報入力シート!$H417="その他の聴覚障害")),1,0)+
IF(AND(障害学生情報入力シート!$G417="肢体不自由",OR(障害学生情報入力シート!$H417="上肢不自由",障害学生情報入力シート!$H417="下肢不自由",障害学生情報入力シート!$H417="上下肢不自由",障害学生情報入力シート!$H417="その他の肢体不自由")),1,0)+
IF(AND(障害学生情報入力シート!$G417="病弱",ISBLANK(障害学生情報入力シート!$H417)),1,0)+
IF(AND(障害学生情報入力シート!$G417="発達障害",OR(障害学生情報入力シート!$H417="自閉スペクトラム症",障害学生情報入力シート!$H417="注意欠如・多動症",障害学生情報入力シート!$H417="限局性学習症",障害学生情報入力シート!$H417="発達障害の重複",障害学生情報入力シート!$H417="その他の発達障害")),1,0)+
IF(AND(障害学生情報入力シート!$G417="精神障害",OR(障害学生情報入力シート!$H417="統合失調症等",障害学生情報入力シート!$H417="気分障害",障害学生情報入力シート!$H417="神経症性障害等",障害学生情報入力シート!$H417="摂食障害・睡眠障害等",障害学生情報入力シート!$H417="精神障害の重複",障害学生情報入力シート!$H417="その他の精神障害")),1,0)+
IF(AND(障害学生情報入力シート!$G417="知的障害",ISBLANK(障害学生情報入力シート!$H417)),1,0)+
IF(AND(障害学生情報入力シート!$G417="重複障害",OR(障害学生情報入力シート!$H417="身体障害の重複",障害学生情報入力シート!$H417="発達障害と精神障害の重複")),1,0)+
IF(AND(障害学生情報入力シート!$G417="その他の障害",ISBLANK(障害学生情報入力シート!$H417)),1,0)
)</f>
        <v>0</v>
      </c>
    </row>
    <row r="418" spans="1:17" x14ac:dyDescent="0.4">
      <c r="A418" s="204">
        <v>390</v>
      </c>
      <c r="B418" s="6">
        <f>IF(AND(障害学生情報入力シート!$G418=$B$27,障害学生情報入力シート!$H418=$B$28,OR(障害学生情報入力シート!D418="入学者(新1年生)",障害学生情報入力シート!D418="在籍者")),1,0)</f>
        <v>0</v>
      </c>
      <c r="C418" s="6">
        <f t="shared" si="41"/>
        <v>0</v>
      </c>
      <c r="D418" s="6" t="str">
        <f t="shared" si="42"/>
        <v/>
      </c>
      <c r="E418" s="6">
        <f>IF(AND(障害学生情報入力シート!$G418=$E$27,ISBLANK(障害学生情報入力シート!$H418),OR(障害学生情報入力シート!D418="入学者(新1年生)",障害学生情報入力シート!D418="在籍者")),1,0)</f>
        <v>0</v>
      </c>
      <c r="F418" s="6">
        <f t="shared" si="43"/>
        <v>0</v>
      </c>
      <c r="G418" s="6" t="str">
        <f t="shared" si="44"/>
        <v/>
      </c>
      <c r="H418" s="7">
        <f>IF(障害学生情報入力シート!BD418="",0,IF(AND(障害学生情報入力シート!BC418=1,Q418=1,障害学生情報入力シート!D418&lt;&gt;"",障害学生情報入力シート!D418&lt;&gt;"在籍者"),1,0))</f>
        <v>0</v>
      </c>
      <c r="I418" s="7">
        <f t="shared" si="45"/>
        <v>0</v>
      </c>
      <c r="J418" s="7" t="str">
        <f t="shared" si="46"/>
        <v/>
      </c>
      <c r="K418" s="8">
        <f>IF(VALUE(障害学生情報入力シート!J418)=1,1,0)</f>
        <v>0</v>
      </c>
      <c r="L418" s="8">
        <f>IF(VALUE(障害学生情報入力シート!K418)=1,1,0)</f>
        <v>0</v>
      </c>
      <c r="M418" s="8">
        <f>SUM(障害学生情報入力シート!N418:Q418)+COUNTA(障害学生情報入力シート!R418)</f>
        <v>0</v>
      </c>
      <c r="N418" s="8">
        <f>SUM(障害学生情報入力シート!S418:V418)+COUNTA(障害学生情報入力シート!W418)</f>
        <v>0</v>
      </c>
      <c r="O418" s="8">
        <f>IF(SUM(障害学生情報入力シート!$X418:$BC418)&gt;0,1,0)</f>
        <v>0</v>
      </c>
      <c r="P418" s="8">
        <f>IF(障害学生情報入力シート!D418="入学者(新1年生)",1,0)</f>
        <v>0</v>
      </c>
      <c r="Q418" s="8">
        <f>IF(ISBLANK(障害学生情報入力シート!$G418),0,
IF(AND(障害学生情報入力シート!$G418="視覚障害",OR(障害学生情報入力シート!$H418="盲",障害学生情報入力シート!$H418="弱視",障害学生情報入力シート!$H418="その他の視覚障害")),1,0)+
IF(AND(障害学生情報入力シート!$G418="聴覚障害",OR(障害学生情報入力シート!$H418="聾",障害学生情報入力シート!$H418="難聴",障害学生情報入力シート!$H418="その他の聴覚障害")),1,0)+
IF(AND(障害学生情報入力シート!$G418="肢体不自由",OR(障害学生情報入力シート!$H418="上肢不自由",障害学生情報入力シート!$H418="下肢不自由",障害学生情報入力シート!$H418="上下肢不自由",障害学生情報入力シート!$H418="その他の肢体不自由")),1,0)+
IF(AND(障害学生情報入力シート!$G418="病弱",ISBLANK(障害学生情報入力シート!$H418)),1,0)+
IF(AND(障害学生情報入力シート!$G418="発達障害",OR(障害学生情報入力シート!$H418="自閉スペクトラム症",障害学生情報入力シート!$H418="注意欠如・多動症",障害学生情報入力シート!$H418="限局性学習症",障害学生情報入力シート!$H418="発達障害の重複",障害学生情報入力シート!$H418="その他の発達障害")),1,0)+
IF(AND(障害学生情報入力シート!$G418="精神障害",OR(障害学生情報入力シート!$H418="統合失調症等",障害学生情報入力シート!$H418="気分障害",障害学生情報入力シート!$H418="神経症性障害等",障害学生情報入力シート!$H418="摂食障害・睡眠障害等",障害学生情報入力シート!$H418="精神障害の重複",障害学生情報入力シート!$H418="その他の精神障害")),1,0)+
IF(AND(障害学生情報入力シート!$G418="知的障害",ISBLANK(障害学生情報入力シート!$H418)),1,0)+
IF(AND(障害学生情報入力シート!$G418="重複障害",OR(障害学生情報入力シート!$H418="身体障害の重複",障害学生情報入力シート!$H418="発達障害と精神障害の重複")),1,0)+
IF(AND(障害学生情報入力シート!$G418="その他の障害",ISBLANK(障害学生情報入力シート!$H418)),1,0)
)</f>
        <v>0</v>
      </c>
    </row>
    <row r="419" spans="1:17" x14ac:dyDescent="0.4">
      <c r="A419" s="204">
        <v>391</v>
      </c>
      <c r="B419" s="6">
        <f>IF(AND(障害学生情報入力シート!$G419=$B$27,障害学生情報入力シート!$H419=$B$28,OR(障害学生情報入力シート!D419="入学者(新1年生)",障害学生情報入力シート!D419="在籍者")),1,0)</f>
        <v>0</v>
      </c>
      <c r="C419" s="6">
        <f t="shared" si="41"/>
        <v>0</v>
      </c>
      <c r="D419" s="6" t="str">
        <f t="shared" si="42"/>
        <v/>
      </c>
      <c r="E419" s="6">
        <f>IF(AND(障害学生情報入力シート!$G419=$E$27,ISBLANK(障害学生情報入力シート!$H419),OR(障害学生情報入力シート!D419="入学者(新1年生)",障害学生情報入力シート!D419="在籍者")),1,0)</f>
        <v>0</v>
      </c>
      <c r="F419" s="6">
        <f t="shared" si="43"/>
        <v>0</v>
      </c>
      <c r="G419" s="6" t="str">
        <f t="shared" si="44"/>
        <v/>
      </c>
      <c r="H419" s="7">
        <f>IF(障害学生情報入力シート!BD419="",0,IF(AND(障害学生情報入力シート!BC419=1,Q419=1,障害学生情報入力シート!D419&lt;&gt;"",障害学生情報入力シート!D419&lt;&gt;"在籍者"),1,0))</f>
        <v>0</v>
      </c>
      <c r="I419" s="7">
        <f t="shared" si="45"/>
        <v>0</v>
      </c>
      <c r="J419" s="7" t="str">
        <f t="shared" si="46"/>
        <v/>
      </c>
      <c r="K419" s="8">
        <f>IF(VALUE(障害学生情報入力シート!J419)=1,1,0)</f>
        <v>0</v>
      </c>
      <c r="L419" s="8">
        <f>IF(VALUE(障害学生情報入力シート!K419)=1,1,0)</f>
        <v>0</v>
      </c>
      <c r="M419" s="8">
        <f>SUM(障害学生情報入力シート!N419:Q419)+COUNTA(障害学生情報入力シート!R419)</f>
        <v>0</v>
      </c>
      <c r="N419" s="8">
        <f>SUM(障害学生情報入力シート!S419:V419)+COUNTA(障害学生情報入力シート!W419)</f>
        <v>0</v>
      </c>
      <c r="O419" s="8">
        <f>IF(SUM(障害学生情報入力シート!$X419:$BC419)&gt;0,1,0)</f>
        <v>0</v>
      </c>
      <c r="P419" s="8">
        <f>IF(障害学生情報入力シート!D419="入学者(新1年生)",1,0)</f>
        <v>0</v>
      </c>
      <c r="Q419" s="8">
        <f>IF(ISBLANK(障害学生情報入力シート!$G419),0,
IF(AND(障害学生情報入力シート!$G419="視覚障害",OR(障害学生情報入力シート!$H419="盲",障害学生情報入力シート!$H419="弱視",障害学生情報入力シート!$H419="その他の視覚障害")),1,0)+
IF(AND(障害学生情報入力シート!$G419="聴覚障害",OR(障害学生情報入力シート!$H419="聾",障害学生情報入力シート!$H419="難聴",障害学生情報入力シート!$H419="その他の聴覚障害")),1,0)+
IF(AND(障害学生情報入力シート!$G419="肢体不自由",OR(障害学生情報入力シート!$H419="上肢不自由",障害学生情報入力シート!$H419="下肢不自由",障害学生情報入力シート!$H419="上下肢不自由",障害学生情報入力シート!$H419="その他の肢体不自由")),1,0)+
IF(AND(障害学生情報入力シート!$G419="病弱",ISBLANK(障害学生情報入力シート!$H419)),1,0)+
IF(AND(障害学生情報入力シート!$G419="発達障害",OR(障害学生情報入力シート!$H419="自閉スペクトラム症",障害学生情報入力シート!$H419="注意欠如・多動症",障害学生情報入力シート!$H419="限局性学習症",障害学生情報入力シート!$H419="発達障害の重複",障害学生情報入力シート!$H419="その他の発達障害")),1,0)+
IF(AND(障害学生情報入力シート!$G419="精神障害",OR(障害学生情報入力シート!$H419="統合失調症等",障害学生情報入力シート!$H419="気分障害",障害学生情報入力シート!$H419="神経症性障害等",障害学生情報入力シート!$H419="摂食障害・睡眠障害等",障害学生情報入力シート!$H419="精神障害の重複",障害学生情報入力シート!$H419="その他の精神障害")),1,0)+
IF(AND(障害学生情報入力シート!$G419="知的障害",ISBLANK(障害学生情報入力シート!$H419)),1,0)+
IF(AND(障害学生情報入力シート!$G419="重複障害",OR(障害学生情報入力シート!$H419="身体障害の重複",障害学生情報入力シート!$H419="発達障害と精神障害の重複")),1,0)+
IF(AND(障害学生情報入力シート!$G419="その他の障害",ISBLANK(障害学生情報入力シート!$H419)),1,0)
)</f>
        <v>0</v>
      </c>
    </row>
    <row r="420" spans="1:17" x14ac:dyDescent="0.4">
      <c r="A420" s="204">
        <v>392</v>
      </c>
      <c r="B420" s="6">
        <f>IF(AND(障害学生情報入力シート!$G420=$B$27,障害学生情報入力シート!$H420=$B$28,OR(障害学生情報入力シート!D420="入学者(新1年生)",障害学生情報入力シート!D420="在籍者")),1,0)</f>
        <v>0</v>
      </c>
      <c r="C420" s="6">
        <f t="shared" si="41"/>
        <v>0</v>
      </c>
      <c r="D420" s="6" t="str">
        <f t="shared" si="42"/>
        <v/>
      </c>
      <c r="E420" s="6">
        <f>IF(AND(障害学生情報入力シート!$G420=$E$27,ISBLANK(障害学生情報入力シート!$H420),OR(障害学生情報入力シート!D420="入学者(新1年生)",障害学生情報入力シート!D420="在籍者")),1,0)</f>
        <v>0</v>
      </c>
      <c r="F420" s="6">
        <f t="shared" si="43"/>
        <v>0</v>
      </c>
      <c r="G420" s="6" t="str">
        <f t="shared" si="44"/>
        <v/>
      </c>
      <c r="H420" s="7">
        <f>IF(障害学生情報入力シート!BD420="",0,IF(AND(障害学生情報入力シート!BC420=1,Q420=1,障害学生情報入力シート!D420&lt;&gt;"",障害学生情報入力シート!D420&lt;&gt;"在籍者"),1,0))</f>
        <v>0</v>
      </c>
      <c r="I420" s="7">
        <f t="shared" si="45"/>
        <v>0</v>
      </c>
      <c r="J420" s="7" t="str">
        <f t="shared" si="46"/>
        <v/>
      </c>
      <c r="K420" s="8">
        <f>IF(VALUE(障害学生情報入力シート!J420)=1,1,0)</f>
        <v>0</v>
      </c>
      <c r="L420" s="8">
        <f>IF(VALUE(障害学生情報入力シート!K420)=1,1,0)</f>
        <v>0</v>
      </c>
      <c r="M420" s="8">
        <f>SUM(障害学生情報入力シート!N420:Q420)+COUNTA(障害学生情報入力シート!R420)</f>
        <v>0</v>
      </c>
      <c r="N420" s="8">
        <f>SUM(障害学生情報入力シート!S420:V420)+COUNTA(障害学生情報入力シート!W420)</f>
        <v>0</v>
      </c>
      <c r="O420" s="8">
        <f>IF(SUM(障害学生情報入力シート!$X420:$BC420)&gt;0,1,0)</f>
        <v>0</v>
      </c>
      <c r="P420" s="8">
        <f>IF(障害学生情報入力シート!D420="入学者(新1年生)",1,0)</f>
        <v>0</v>
      </c>
      <c r="Q420" s="8">
        <f>IF(ISBLANK(障害学生情報入力シート!$G420),0,
IF(AND(障害学生情報入力シート!$G420="視覚障害",OR(障害学生情報入力シート!$H420="盲",障害学生情報入力シート!$H420="弱視",障害学生情報入力シート!$H420="その他の視覚障害")),1,0)+
IF(AND(障害学生情報入力シート!$G420="聴覚障害",OR(障害学生情報入力シート!$H420="聾",障害学生情報入力シート!$H420="難聴",障害学生情報入力シート!$H420="その他の聴覚障害")),1,0)+
IF(AND(障害学生情報入力シート!$G420="肢体不自由",OR(障害学生情報入力シート!$H420="上肢不自由",障害学生情報入力シート!$H420="下肢不自由",障害学生情報入力シート!$H420="上下肢不自由",障害学生情報入力シート!$H420="その他の肢体不自由")),1,0)+
IF(AND(障害学生情報入力シート!$G420="病弱",ISBLANK(障害学生情報入力シート!$H420)),1,0)+
IF(AND(障害学生情報入力シート!$G420="発達障害",OR(障害学生情報入力シート!$H420="自閉スペクトラム症",障害学生情報入力シート!$H420="注意欠如・多動症",障害学生情報入力シート!$H420="限局性学習症",障害学生情報入力シート!$H420="発達障害の重複",障害学生情報入力シート!$H420="その他の発達障害")),1,0)+
IF(AND(障害学生情報入力シート!$G420="精神障害",OR(障害学生情報入力シート!$H420="統合失調症等",障害学生情報入力シート!$H420="気分障害",障害学生情報入力シート!$H420="神経症性障害等",障害学生情報入力シート!$H420="摂食障害・睡眠障害等",障害学生情報入力シート!$H420="精神障害の重複",障害学生情報入力シート!$H420="その他の精神障害")),1,0)+
IF(AND(障害学生情報入力シート!$G420="知的障害",ISBLANK(障害学生情報入力シート!$H420)),1,0)+
IF(AND(障害学生情報入力シート!$G420="重複障害",OR(障害学生情報入力シート!$H420="身体障害の重複",障害学生情報入力シート!$H420="発達障害と精神障害の重複")),1,0)+
IF(AND(障害学生情報入力シート!$G420="その他の障害",ISBLANK(障害学生情報入力シート!$H420)),1,0)
)</f>
        <v>0</v>
      </c>
    </row>
    <row r="421" spans="1:17" x14ac:dyDescent="0.4">
      <c r="A421" s="204">
        <v>393</v>
      </c>
      <c r="B421" s="6">
        <f>IF(AND(障害学生情報入力シート!$G421=$B$27,障害学生情報入力シート!$H421=$B$28,OR(障害学生情報入力シート!D421="入学者(新1年生)",障害学生情報入力シート!D421="在籍者")),1,0)</f>
        <v>0</v>
      </c>
      <c r="C421" s="6">
        <f t="shared" si="41"/>
        <v>0</v>
      </c>
      <c r="D421" s="6" t="str">
        <f t="shared" si="42"/>
        <v/>
      </c>
      <c r="E421" s="6">
        <f>IF(AND(障害学生情報入力シート!$G421=$E$27,ISBLANK(障害学生情報入力シート!$H421),OR(障害学生情報入力シート!D421="入学者(新1年生)",障害学生情報入力シート!D421="在籍者")),1,0)</f>
        <v>0</v>
      </c>
      <c r="F421" s="6">
        <f t="shared" si="43"/>
        <v>0</v>
      </c>
      <c r="G421" s="6" t="str">
        <f t="shared" si="44"/>
        <v/>
      </c>
      <c r="H421" s="7">
        <f>IF(障害学生情報入力シート!BD421="",0,IF(AND(障害学生情報入力シート!BC421=1,Q421=1,障害学生情報入力シート!D421&lt;&gt;"",障害学生情報入力シート!D421&lt;&gt;"在籍者"),1,0))</f>
        <v>0</v>
      </c>
      <c r="I421" s="7">
        <f t="shared" si="45"/>
        <v>0</v>
      </c>
      <c r="J421" s="7" t="str">
        <f t="shared" si="46"/>
        <v/>
      </c>
      <c r="K421" s="8">
        <f>IF(VALUE(障害学生情報入力シート!J421)=1,1,0)</f>
        <v>0</v>
      </c>
      <c r="L421" s="8">
        <f>IF(VALUE(障害学生情報入力シート!K421)=1,1,0)</f>
        <v>0</v>
      </c>
      <c r="M421" s="8">
        <f>SUM(障害学生情報入力シート!N421:Q421)+COUNTA(障害学生情報入力シート!R421)</f>
        <v>0</v>
      </c>
      <c r="N421" s="8">
        <f>SUM(障害学生情報入力シート!S421:V421)+COUNTA(障害学生情報入力シート!W421)</f>
        <v>0</v>
      </c>
      <c r="O421" s="8">
        <f>IF(SUM(障害学生情報入力シート!$X421:$BC421)&gt;0,1,0)</f>
        <v>0</v>
      </c>
      <c r="P421" s="8">
        <f>IF(障害学生情報入力シート!D421="入学者(新1年生)",1,0)</f>
        <v>0</v>
      </c>
      <c r="Q421" s="8">
        <f>IF(ISBLANK(障害学生情報入力シート!$G421),0,
IF(AND(障害学生情報入力シート!$G421="視覚障害",OR(障害学生情報入力シート!$H421="盲",障害学生情報入力シート!$H421="弱視",障害学生情報入力シート!$H421="その他の視覚障害")),1,0)+
IF(AND(障害学生情報入力シート!$G421="聴覚障害",OR(障害学生情報入力シート!$H421="聾",障害学生情報入力シート!$H421="難聴",障害学生情報入力シート!$H421="その他の聴覚障害")),1,0)+
IF(AND(障害学生情報入力シート!$G421="肢体不自由",OR(障害学生情報入力シート!$H421="上肢不自由",障害学生情報入力シート!$H421="下肢不自由",障害学生情報入力シート!$H421="上下肢不自由",障害学生情報入力シート!$H421="その他の肢体不自由")),1,0)+
IF(AND(障害学生情報入力シート!$G421="病弱",ISBLANK(障害学生情報入力シート!$H421)),1,0)+
IF(AND(障害学生情報入力シート!$G421="発達障害",OR(障害学生情報入力シート!$H421="自閉スペクトラム症",障害学生情報入力シート!$H421="注意欠如・多動症",障害学生情報入力シート!$H421="限局性学習症",障害学生情報入力シート!$H421="発達障害の重複",障害学生情報入力シート!$H421="その他の発達障害")),1,0)+
IF(AND(障害学生情報入力シート!$G421="精神障害",OR(障害学生情報入力シート!$H421="統合失調症等",障害学生情報入力シート!$H421="気分障害",障害学生情報入力シート!$H421="神経症性障害等",障害学生情報入力シート!$H421="摂食障害・睡眠障害等",障害学生情報入力シート!$H421="精神障害の重複",障害学生情報入力シート!$H421="その他の精神障害")),1,0)+
IF(AND(障害学生情報入力シート!$G421="知的障害",ISBLANK(障害学生情報入力シート!$H421)),1,0)+
IF(AND(障害学生情報入力シート!$G421="重複障害",OR(障害学生情報入力シート!$H421="身体障害の重複",障害学生情報入力シート!$H421="発達障害と精神障害の重複")),1,0)+
IF(AND(障害学生情報入力シート!$G421="その他の障害",ISBLANK(障害学生情報入力シート!$H421)),1,0)
)</f>
        <v>0</v>
      </c>
    </row>
    <row r="422" spans="1:17" x14ac:dyDescent="0.4">
      <c r="A422" s="204">
        <v>394</v>
      </c>
      <c r="B422" s="6">
        <f>IF(AND(障害学生情報入力シート!$G422=$B$27,障害学生情報入力シート!$H422=$B$28,OR(障害学生情報入力シート!D422="入学者(新1年生)",障害学生情報入力シート!D422="在籍者")),1,0)</f>
        <v>0</v>
      </c>
      <c r="C422" s="6">
        <f t="shared" si="41"/>
        <v>0</v>
      </c>
      <c r="D422" s="6" t="str">
        <f t="shared" si="42"/>
        <v/>
      </c>
      <c r="E422" s="6">
        <f>IF(AND(障害学生情報入力シート!$G422=$E$27,ISBLANK(障害学生情報入力シート!$H422),OR(障害学生情報入力シート!D422="入学者(新1年生)",障害学生情報入力シート!D422="在籍者")),1,0)</f>
        <v>0</v>
      </c>
      <c r="F422" s="6">
        <f t="shared" si="43"/>
        <v>0</v>
      </c>
      <c r="G422" s="6" t="str">
        <f t="shared" si="44"/>
        <v/>
      </c>
      <c r="H422" s="7">
        <f>IF(障害学生情報入力シート!BD422="",0,IF(AND(障害学生情報入力シート!BC422=1,Q422=1,障害学生情報入力シート!D422&lt;&gt;"",障害学生情報入力シート!D422&lt;&gt;"在籍者"),1,0))</f>
        <v>0</v>
      </c>
      <c r="I422" s="7">
        <f t="shared" si="45"/>
        <v>0</v>
      </c>
      <c r="J422" s="7" t="str">
        <f t="shared" si="46"/>
        <v/>
      </c>
      <c r="K422" s="8">
        <f>IF(VALUE(障害学生情報入力シート!J422)=1,1,0)</f>
        <v>0</v>
      </c>
      <c r="L422" s="8">
        <f>IF(VALUE(障害学生情報入力シート!K422)=1,1,0)</f>
        <v>0</v>
      </c>
      <c r="M422" s="8">
        <f>SUM(障害学生情報入力シート!N422:Q422)+COUNTA(障害学生情報入力シート!R422)</f>
        <v>0</v>
      </c>
      <c r="N422" s="8">
        <f>SUM(障害学生情報入力シート!S422:V422)+COUNTA(障害学生情報入力シート!W422)</f>
        <v>0</v>
      </c>
      <c r="O422" s="8">
        <f>IF(SUM(障害学生情報入力シート!$X422:$BC422)&gt;0,1,0)</f>
        <v>0</v>
      </c>
      <c r="P422" s="8">
        <f>IF(障害学生情報入力シート!D422="入学者(新1年生)",1,0)</f>
        <v>0</v>
      </c>
      <c r="Q422" s="8">
        <f>IF(ISBLANK(障害学生情報入力シート!$G422),0,
IF(AND(障害学生情報入力シート!$G422="視覚障害",OR(障害学生情報入力シート!$H422="盲",障害学生情報入力シート!$H422="弱視",障害学生情報入力シート!$H422="その他の視覚障害")),1,0)+
IF(AND(障害学生情報入力シート!$G422="聴覚障害",OR(障害学生情報入力シート!$H422="聾",障害学生情報入力シート!$H422="難聴",障害学生情報入力シート!$H422="その他の聴覚障害")),1,0)+
IF(AND(障害学生情報入力シート!$G422="肢体不自由",OR(障害学生情報入力シート!$H422="上肢不自由",障害学生情報入力シート!$H422="下肢不自由",障害学生情報入力シート!$H422="上下肢不自由",障害学生情報入力シート!$H422="その他の肢体不自由")),1,0)+
IF(AND(障害学生情報入力シート!$G422="病弱",ISBLANK(障害学生情報入力シート!$H422)),1,0)+
IF(AND(障害学生情報入力シート!$G422="発達障害",OR(障害学生情報入力シート!$H422="自閉スペクトラム症",障害学生情報入力シート!$H422="注意欠如・多動症",障害学生情報入力シート!$H422="限局性学習症",障害学生情報入力シート!$H422="発達障害の重複",障害学生情報入力シート!$H422="その他の発達障害")),1,0)+
IF(AND(障害学生情報入力シート!$G422="精神障害",OR(障害学生情報入力シート!$H422="統合失調症等",障害学生情報入力シート!$H422="気分障害",障害学生情報入力シート!$H422="神経症性障害等",障害学生情報入力シート!$H422="摂食障害・睡眠障害等",障害学生情報入力シート!$H422="精神障害の重複",障害学生情報入力シート!$H422="その他の精神障害")),1,0)+
IF(AND(障害学生情報入力シート!$G422="知的障害",ISBLANK(障害学生情報入力シート!$H422)),1,0)+
IF(AND(障害学生情報入力シート!$G422="重複障害",OR(障害学生情報入力シート!$H422="身体障害の重複",障害学生情報入力シート!$H422="発達障害と精神障害の重複")),1,0)+
IF(AND(障害学生情報入力シート!$G422="その他の障害",ISBLANK(障害学生情報入力シート!$H422)),1,0)
)</f>
        <v>0</v>
      </c>
    </row>
    <row r="423" spans="1:17" x14ac:dyDescent="0.4">
      <c r="A423" s="204">
        <v>395</v>
      </c>
      <c r="B423" s="6">
        <f>IF(AND(障害学生情報入力シート!$G423=$B$27,障害学生情報入力シート!$H423=$B$28,OR(障害学生情報入力シート!D423="入学者(新1年生)",障害学生情報入力シート!D423="在籍者")),1,0)</f>
        <v>0</v>
      </c>
      <c r="C423" s="6">
        <f t="shared" si="41"/>
        <v>0</v>
      </c>
      <c r="D423" s="6" t="str">
        <f t="shared" si="42"/>
        <v/>
      </c>
      <c r="E423" s="6">
        <f>IF(AND(障害学生情報入力シート!$G423=$E$27,ISBLANK(障害学生情報入力シート!$H423),OR(障害学生情報入力シート!D423="入学者(新1年生)",障害学生情報入力シート!D423="在籍者")),1,0)</f>
        <v>0</v>
      </c>
      <c r="F423" s="6">
        <f t="shared" si="43"/>
        <v>0</v>
      </c>
      <c r="G423" s="6" t="str">
        <f t="shared" si="44"/>
        <v/>
      </c>
      <c r="H423" s="7">
        <f>IF(障害学生情報入力シート!BD423="",0,IF(AND(障害学生情報入力シート!BC423=1,Q423=1,障害学生情報入力シート!D423&lt;&gt;"",障害学生情報入力シート!D423&lt;&gt;"在籍者"),1,0))</f>
        <v>0</v>
      </c>
      <c r="I423" s="7">
        <f t="shared" si="45"/>
        <v>0</v>
      </c>
      <c r="J423" s="7" t="str">
        <f t="shared" si="46"/>
        <v/>
      </c>
      <c r="K423" s="8">
        <f>IF(VALUE(障害学生情報入力シート!J423)=1,1,0)</f>
        <v>0</v>
      </c>
      <c r="L423" s="8">
        <f>IF(VALUE(障害学生情報入力シート!K423)=1,1,0)</f>
        <v>0</v>
      </c>
      <c r="M423" s="8">
        <f>SUM(障害学生情報入力シート!N423:Q423)+COUNTA(障害学生情報入力シート!R423)</f>
        <v>0</v>
      </c>
      <c r="N423" s="8">
        <f>SUM(障害学生情報入力シート!S423:V423)+COUNTA(障害学生情報入力シート!W423)</f>
        <v>0</v>
      </c>
      <c r="O423" s="8">
        <f>IF(SUM(障害学生情報入力シート!$X423:$BC423)&gt;0,1,0)</f>
        <v>0</v>
      </c>
      <c r="P423" s="8">
        <f>IF(障害学生情報入力シート!D423="入学者(新1年生)",1,0)</f>
        <v>0</v>
      </c>
      <c r="Q423" s="8">
        <f>IF(ISBLANK(障害学生情報入力シート!$G423),0,
IF(AND(障害学生情報入力シート!$G423="視覚障害",OR(障害学生情報入力シート!$H423="盲",障害学生情報入力シート!$H423="弱視",障害学生情報入力シート!$H423="その他の視覚障害")),1,0)+
IF(AND(障害学生情報入力シート!$G423="聴覚障害",OR(障害学生情報入力シート!$H423="聾",障害学生情報入力シート!$H423="難聴",障害学生情報入力シート!$H423="その他の聴覚障害")),1,0)+
IF(AND(障害学生情報入力シート!$G423="肢体不自由",OR(障害学生情報入力シート!$H423="上肢不自由",障害学生情報入力シート!$H423="下肢不自由",障害学生情報入力シート!$H423="上下肢不自由",障害学生情報入力シート!$H423="その他の肢体不自由")),1,0)+
IF(AND(障害学生情報入力シート!$G423="病弱",ISBLANK(障害学生情報入力シート!$H423)),1,0)+
IF(AND(障害学生情報入力シート!$G423="発達障害",OR(障害学生情報入力シート!$H423="自閉スペクトラム症",障害学生情報入力シート!$H423="注意欠如・多動症",障害学生情報入力シート!$H423="限局性学習症",障害学生情報入力シート!$H423="発達障害の重複",障害学生情報入力シート!$H423="その他の発達障害")),1,0)+
IF(AND(障害学生情報入力シート!$G423="精神障害",OR(障害学生情報入力シート!$H423="統合失調症等",障害学生情報入力シート!$H423="気分障害",障害学生情報入力シート!$H423="神経症性障害等",障害学生情報入力シート!$H423="摂食障害・睡眠障害等",障害学生情報入力シート!$H423="精神障害の重複",障害学生情報入力シート!$H423="その他の精神障害")),1,0)+
IF(AND(障害学生情報入力シート!$G423="知的障害",ISBLANK(障害学生情報入力シート!$H423)),1,0)+
IF(AND(障害学生情報入力シート!$G423="重複障害",OR(障害学生情報入力シート!$H423="身体障害の重複",障害学生情報入力シート!$H423="発達障害と精神障害の重複")),1,0)+
IF(AND(障害学生情報入力シート!$G423="その他の障害",ISBLANK(障害学生情報入力シート!$H423)),1,0)
)</f>
        <v>0</v>
      </c>
    </row>
    <row r="424" spans="1:17" x14ac:dyDescent="0.4">
      <c r="A424" s="204">
        <v>396</v>
      </c>
      <c r="B424" s="6">
        <f>IF(AND(障害学生情報入力シート!$G424=$B$27,障害学生情報入力シート!$H424=$B$28,OR(障害学生情報入力シート!D424="入学者(新1年生)",障害学生情報入力シート!D424="在籍者")),1,0)</f>
        <v>0</v>
      </c>
      <c r="C424" s="6">
        <f t="shared" si="41"/>
        <v>0</v>
      </c>
      <c r="D424" s="6" t="str">
        <f t="shared" si="42"/>
        <v/>
      </c>
      <c r="E424" s="6">
        <f>IF(AND(障害学生情報入力シート!$G424=$E$27,ISBLANK(障害学生情報入力シート!$H424),OR(障害学生情報入力シート!D424="入学者(新1年生)",障害学生情報入力シート!D424="在籍者")),1,0)</f>
        <v>0</v>
      </c>
      <c r="F424" s="6">
        <f t="shared" si="43"/>
        <v>0</v>
      </c>
      <c r="G424" s="6" t="str">
        <f t="shared" si="44"/>
        <v/>
      </c>
      <c r="H424" s="7">
        <f>IF(障害学生情報入力シート!BD424="",0,IF(AND(障害学生情報入力シート!BC424=1,Q424=1,障害学生情報入力シート!D424&lt;&gt;"",障害学生情報入力シート!D424&lt;&gt;"在籍者"),1,0))</f>
        <v>0</v>
      </c>
      <c r="I424" s="7">
        <f t="shared" si="45"/>
        <v>0</v>
      </c>
      <c r="J424" s="7" t="str">
        <f t="shared" si="46"/>
        <v/>
      </c>
      <c r="K424" s="8">
        <f>IF(VALUE(障害学生情報入力シート!J424)=1,1,0)</f>
        <v>0</v>
      </c>
      <c r="L424" s="8">
        <f>IF(VALUE(障害学生情報入力シート!K424)=1,1,0)</f>
        <v>0</v>
      </c>
      <c r="M424" s="8">
        <f>SUM(障害学生情報入力シート!N424:Q424)+COUNTA(障害学生情報入力シート!R424)</f>
        <v>0</v>
      </c>
      <c r="N424" s="8">
        <f>SUM(障害学生情報入力シート!S424:V424)+COUNTA(障害学生情報入力シート!W424)</f>
        <v>0</v>
      </c>
      <c r="O424" s="8">
        <f>IF(SUM(障害学生情報入力シート!$X424:$BC424)&gt;0,1,0)</f>
        <v>0</v>
      </c>
      <c r="P424" s="8">
        <f>IF(障害学生情報入力シート!D424="入学者(新1年生)",1,0)</f>
        <v>0</v>
      </c>
      <c r="Q424" s="8">
        <f>IF(ISBLANK(障害学生情報入力シート!$G424),0,
IF(AND(障害学生情報入力シート!$G424="視覚障害",OR(障害学生情報入力シート!$H424="盲",障害学生情報入力シート!$H424="弱視",障害学生情報入力シート!$H424="その他の視覚障害")),1,0)+
IF(AND(障害学生情報入力シート!$G424="聴覚障害",OR(障害学生情報入力シート!$H424="聾",障害学生情報入力シート!$H424="難聴",障害学生情報入力シート!$H424="その他の聴覚障害")),1,0)+
IF(AND(障害学生情報入力シート!$G424="肢体不自由",OR(障害学生情報入力シート!$H424="上肢不自由",障害学生情報入力シート!$H424="下肢不自由",障害学生情報入力シート!$H424="上下肢不自由",障害学生情報入力シート!$H424="その他の肢体不自由")),1,0)+
IF(AND(障害学生情報入力シート!$G424="病弱",ISBLANK(障害学生情報入力シート!$H424)),1,0)+
IF(AND(障害学生情報入力シート!$G424="発達障害",OR(障害学生情報入力シート!$H424="自閉スペクトラム症",障害学生情報入力シート!$H424="注意欠如・多動症",障害学生情報入力シート!$H424="限局性学習症",障害学生情報入力シート!$H424="発達障害の重複",障害学生情報入力シート!$H424="その他の発達障害")),1,0)+
IF(AND(障害学生情報入力シート!$G424="精神障害",OR(障害学生情報入力シート!$H424="統合失調症等",障害学生情報入力シート!$H424="気分障害",障害学生情報入力シート!$H424="神経症性障害等",障害学生情報入力シート!$H424="摂食障害・睡眠障害等",障害学生情報入力シート!$H424="精神障害の重複",障害学生情報入力シート!$H424="その他の精神障害")),1,0)+
IF(AND(障害学生情報入力シート!$G424="知的障害",ISBLANK(障害学生情報入力シート!$H424)),1,0)+
IF(AND(障害学生情報入力シート!$G424="重複障害",OR(障害学生情報入力シート!$H424="身体障害の重複",障害学生情報入力シート!$H424="発達障害と精神障害の重複")),1,0)+
IF(AND(障害学生情報入力シート!$G424="その他の障害",ISBLANK(障害学生情報入力シート!$H424)),1,0)
)</f>
        <v>0</v>
      </c>
    </row>
    <row r="425" spans="1:17" x14ac:dyDescent="0.4">
      <c r="A425" s="204">
        <v>397</v>
      </c>
      <c r="B425" s="6">
        <f>IF(AND(障害学生情報入力シート!$G425=$B$27,障害学生情報入力シート!$H425=$B$28,OR(障害学生情報入力シート!D425="入学者(新1年生)",障害学生情報入力シート!D425="在籍者")),1,0)</f>
        <v>0</v>
      </c>
      <c r="C425" s="6">
        <f t="shared" si="41"/>
        <v>0</v>
      </c>
      <c r="D425" s="6" t="str">
        <f t="shared" si="42"/>
        <v/>
      </c>
      <c r="E425" s="6">
        <f>IF(AND(障害学生情報入力シート!$G425=$E$27,ISBLANK(障害学生情報入力シート!$H425),OR(障害学生情報入力シート!D425="入学者(新1年生)",障害学生情報入力シート!D425="在籍者")),1,0)</f>
        <v>0</v>
      </c>
      <c r="F425" s="6">
        <f t="shared" si="43"/>
        <v>0</v>
      </c>
      <c r="G425" s="6" t="str">
        <f t="shared" si="44"/>
        <v/>
      </c>
      <c r="H425" s="7">
        <f>IF(障害学生情報入力シート!BD425="",0,IF(AND(障害学生情報入力シート!BC425=1,Q425=1,障害学生情報入力シート!D425&lt;&gt;"",障害学生情報入力シート!D425&lt;&gt;"在籍者"),1,0))</f>
        <v>0</v>
      </c>
      <c r="I425" s="7">
        <f t="shared" si="45"/>
        <v>0</v>
      </c>
      <c r="J425" s="7" t="str">
        <f t="shared" si="46"/>
        <v/>
      </c>
      <c r="K425" s="8">
        <f>IF(VALUE(障害学生情報入力シート!J425)=1,1,0)</f>
        <v>0</v>
      </c>
      <c r="L425" s="8">
        <f>IF(VALUE(障害学生情報入力シート!K425)=1,1,0)</f>
        <v>0</v>
      </c>
      <c r="M425" s="8">
        <f>SUM(障害学生情報入力シート!N425:Q425)+COUNTA(障害学生情報入力シート!R425)</f>
        <v>0</v>
      </c>
      <c r="N425" s="8">
        <f>SUM(障害学生情報入力シート!S425:V425)+COUNTA(障害学生情報入力シート!W425)</f>
        <v>0</v>
      </c>
      <c r="O425" s="8">
        <f>IF(SUM(障害学生情報入力シート!$X425:$BC425)&gt;0,1,0)</f>
        <v>0</v>
      </c>
      <c r="P425" s="8">
        <f>IF(障害学生情報入力シート!D425="入学者(新1年生)",1,0)</f>
        <v>0</v>
      </c>
      <c r="Q425" s="8">
        <f>IF(ISBLANK(障害学生情報入力シート!$G425),0,
IF(AND(障害学生情報入力シート!$G425="視覚障害",OR(障害学生情報入力シート!$H425="盲",障害学生情報入力シート!$H425="弱視",障害学生情報入力シート!$H425="その他の視覚障害")),1,0)+
IF(AND(障害学生情報入力シート!$G425="聴覚障害",OR(障害学生情報入力シート!$H425="聾",障害学生情報入力シート!$H425="難聴",障害学生情報入力シート!$H425="その他の聴覚障害")),1,0)+
IF(AND(障害学生情報入力シート!$G425="肢体不自由",OR(障害学生情報入力シート!$H425="上肢不自由",障害学生情報入力シート!$H425="下肢不自由",障害学生情報入力シート!$H425="上下肢不自由",障害学生情報入力シート!$H425="その他の肢体不自由")),1,0)+
IF(AND(障害学生情報入力シート!$G425="病弱",ISBLANK(障害学生情報入力シート!$H425)),1,0)+
IF(AND(障害学生情報入力シート!$G425="発達障害",OR(障害学生情報入力シート!$H425="自閉スペクトラム症",障害学生情報入力シート!$H425="注意欠如・多動症",障害学生情報入力シート!$H425="限局性学習症",障害学生情報入力シート!$H425="発達障害の重複",障害学生情報入力シート!$H425="その他の発達障害")),1,0)+
IF(AND(障害学生情報入力シート!$G425="精神障害",OR(障害学生情報入力シート!$H425="統合失調症等",障害学生情報入力シート!$H425="気分障害",障害学生情報入力シート!$H425="神経症性障害等",障害学生情報入力シート!$H425="摂食障害・睡眠障害等",障害学生情報入力シート!$H425="精神障害の重複",障害学生情報入力シート!$H425="その他の精神障害")),1,0)+
IF(AND(障害学生情報入力シート!$G425="知的障害",ISBLANK(障害学生情報入力シート!$H425)),1,0)+
IF(AND(障害学生情報入力シート!$G425="重複障害",OR(障害学生情報入力シート!$H425="身体障害の重複",障害学生情報入力シート!$H425="発達障害と精神障害の重複")),1,0)+
IF(AND(障害学生情報入力シート!$G425="その他の障害",ISBLANK(障害学生情報入力シート!$H425)),1,0)
)</f>
        <v>0</v>
      </c>
    </row>
    <row r="426" spans="1:17" x14ac:dyDescent="0.4">
      <c r="A426" s="204">
        <v>398</v>
      </c>
      <c r="B426" s="6">
        <f>IF(AND(障害学生情報入力シート!$G426=$B$27,障害学生情報入力シート!$H426=$B$28,OR(障害学生情報入力シート!D426="入学者(新1年生)",障害学生情報入力シート!D426="在籍者")),1,0)</f>
        <v>0</v>
      </c>
      <c r="C426" s="6">
        <f t="shared" si="41"/>
        <v>0</v>
      </c>
      <c r="D426" s="6" t="str">
        <f t="shared" si="42"/>
        <v/>
      </c>
      <c r="E426" s="6">
        <f>IF(AND(障害学生情報入力シート!$G426=$E$27,ISBLANK(障害学生情報入力シート!$H426),OR(障害学生情報入力シート!D426="入学者(新1年生)",障害学生情報入力シート!D426="在籍者")),1,0)</f>
        <v>0</v>
      </c>
      <c r="F426" s="6">
        <f t="shared" si="43"/>
        <v>0</v>
      </c>
      <c r="G426" s="6" t="str">
        <f t="shared" si="44"/>
        <v/>
      </c>
      <c r="H426" s="7">
        <f>IF(障害学生情報入力シート!BD426="",0,IF(AND(障害学生情報入力シート!BC426=1,Q426=1,障害学生情報入力シート!D426&lt;&gt;"",障害学生情報入力シート!D426&lt;&gt;"在籍者"),1,0))</f>
        <v>0</v>
      </c>
      <c r="I426" s="7">
        <f t="shared" si="45"/>
        <v>0</v>
      </c>
      <c r="J426" s="7" t="str">
        <f t="shared" si="46"/>
        <v/>
      </c>
      <c r="K426" s="8">
        <f>IF(VALUE(障害学生情報入力シート!J426)=1,1,0)</f>
        <v>0</v>
      </c>
      <c r="L426" s="8">
        <f>IF(VALUE(障害学生情報入力シート!K426)=1,1,0)</f>
        <v>0</v>
      </c>
      <c r="M426" s="8">
        <f>SUM(障害学生情報入力シート!N426:Q426)+COUNTA(障害学生情報入力シート!R426)</f>
        <v>0</v>
      </c>
      <c r="N426" s="8">
        <f>SUM(障害学生情報入力シート!S426:V426)+COUNTA(障害学生情報入力シート!W426)</f>
        <v>0</v>
      </c>
      <c r="O426" s="8">
        <f>IF(SUM(障害学生情報入力シート!$X426:$BC426)&gt;0,1,0)</f>
        <v>0</v>
      </c>
      <c r="P426" s="8">
        <f>IF(障害学生情報入力シート!D426="入学者(新1年生)",1,0)</f>
        <v>0</v>
      </c>
      <c r="Q426" s="8">
        <f>IF(ISBLANK(障害学生情報入力シート!$G426),0,
IF(AND(障害学生情報入力シート!$G426="視覚障害",OR(障害学生情報入力シート!$H426="盲",障害学生情報入力シート!$H426="弱視",障害学生情報入力シート!$H426="その他の視覚障害")),1,0)+
IF(AND(障害学生情報入力シート!$G426="聴覚障害",OR(障害学生情報入力シート!$H426="聾",障害学生情報入力シート!$H426="難聴",障害学生情報入力シート!$H426="その他の聴覚障害")),1,0)+
IF(AND(障害学生情報入力シート!$G426="肢体不自由",OR(障害学生情報入力シート!$H426="上肢不自由",障害学生情報入力シート!$H426="下肢不自由",障害学生情報入力シート!$H426="上下肢不自由",障害学生情報入力シート!$H426="その他の肢体不自由")),1,0)+
IF(AND(障害学生情報入力シート!$G426="病弱",ISBLANK(障害学生情報入力シート!$H426)),1,0)+
IF(AND(障害学生情報入力シート!$G426="発達障害",OR(障害学生情報入力シート!$H426="自閉スペクトラム症",障害学生情報入力シート!$H426="注意欠如・多動症",障害学生情報入力シート!$H426="限局性学習症",障害学生情報入力シート!$H426="発達障害の重複",障害学生情報入力シート!$H426="その他の発達障害")),1,0)+
IF(AND(障害学生情報入力シート!$G426="精神障害",OR(障害学生情報入力シート!$H426="統合失調症等",障害学生情報入力シート!$H426="気分障害",障害学生情報入力シート!$H426="神経症性障害等",障害学生情報入力シート!$H426="摂食障害・睡眠障害等",障害学生情報入力シート!$H426="精神障害の重複",障害学生情報入力シート!$H426="その他の精神障害")),1,0)+
IF(AND(障害学生情報入力シート!$G426="知的障害",ISBLANK(障害学生情報入力シート!$H426)),1,0)+
IF(AND(障害学生情報入力シート!$G426="重複障害",OR(障害学生情報入力シート!$H426="身体障害の重複",障害学生情報入力シート!$H426="発達障害と精神障害の重複")),1,0)+
IF(AND(障害学生情報入力シート!$G426="その他の障害",ISBLANK(障害学生情報入力シート!$H426)),1,0)
)</f>
        <v>0</v>
      </c>
    </row>
    <row r="427" spans="1:17" x14ac:dyDescent="0.4">
      <c r="A427" s="204">
        <v>399</v>
      </c>
      <c r="B427" s="6">
        <f>IF(AND(障害学生情報入力シート!$G427=$B$27,障害学生情報入力シート!$H427=$B$28,OR(障害学生情報入力シート!D427="入学者(新1年生)",障害学生情報入力シート!D427="在籍者")),1,0)</f>
        <v>0</v>
      </c>
      <c r="C427" s="6">
        <f t="shared" si="41"/>
        <v>0</v>
      </c>
      <c r="D427" s="6" t="str">
        <f t="shared" si="42"/>
        <v/>
      </c>
      <c r="E427" s="6">
        <f>IF(AND(障害学生情報入力シート!$G427=$E$27,ISBLANK(障害学生情報入力シート!$H427),OR(障害学生情報入力シート!D427="入学者(新1年生)",障害学生情報入力シート!D427="在籍者")),1,0)</f>
        <v>0</v>
      </c>
      <c r="F427" s="6">
        <f t="shared" si="43"/>
        <v>0</v>
      </c>
      <c r="G427" s="6" t="str">
        <f t="shared" si="44"/>
        <v/>
      </c>
      <c r="H427" s="7">
        <f>IF(障害学生情報入力シート!BD427="",0,IF(AND(障害学生情報入力シート!BC427=1,Q427=1,障害学生情報入力シート!D427&lt;&gt;"",障害学生情報入力シート!D427&lt;&gt;"在籍者"),1,0))</f>
        <v>0</v>
      </c>
      <c r="I427" s="7">
        <f t="shared" si="45"/>
        <v>0</v>
      </c>
      <c r="J427" s="7" t="str">
        <f t="shared" si="46"/>
        <v/>
      </c>
      <c r="K427" s="8">
        <f>IF(VALUE(障害学生情報入力シート!J427)=1,1,0)</f>
        <v>0</v>
      </c>
      <c r="L427" s="8">
        <f>IF(VALUE(障害学生情報入力シート!K427)=1,1,0)</f>
        <v>0</v>
      </c>
      <c r="M427" s="8">
        <f>SUM(障害学生情報入力シート!N427:Q427)+COUNTA(障害学生情報入力シート!R427)</f>
        <v>0</v>
      </c>
      <c r="N427" s="8">
        <f>SUM(障害学生情報入力シート!S427:V427)+COUNTA(障害学生情報入力シート!W427)</f>
        <v>0</v>
      </c>
      <c r="O427" s="8">
        <f>IF(SUM(障害学生情報入力シート!$X427:$BC427)&gt;0,1,0)</f>
        <v>0</v>
      </c>
      <c r="P427" s="8">
        <f>IF(障害学生情報入力シート!D427="入学者(新1年生)",1,0)</f>
        <v>0</v>
      </c>
      <c r="Q427" s="8">
        <f>IF(ISBLANK(障害学生情報入力シート!$G427),0,
IF(AND(障害学生情報入力シート!$G427="視覚障害",OR(障害学生情報入力シート!$H427="盲",障害学生情報入力シート!$H427="弱視",障害学生情報入力シート!$H427="その他の視覚障害")),1,0)+
IF(AND(障害学生情報入力シート!$G427="聴覚障害",OR(障害学生情報入力シート!$H427="聾",障害学生情報入力シート!$H427="難聴",障害学生情報入力シート!$H427="その他の聴覚障害")),1,0)+
IF(AND(障害学生情報入力シート!$G427="肢体不自由",OR(障害学生情報入力シート!$H427="上肢不自由",障害学生情報入力シート!$H427="下肢不自由",障害学生情報入力シート!$H427="上下肢不自由",障害学生情報入力シート!$H427="その他の肢体不自由")),1,0)+
IF(AND(障害学生情報入力シート!$G427="病弱",ISBLANK(障害学生情報入力シート!$H427)),1,0)+
IF(AND(障害学生情報入力シート!$G427="発達障害",OR(障害学生情報入力シート!$H427="自閉スペクトラム症",障害学生情報入力シート!$H427="注意欠如・多動症",障害学生情報入力シート!$H427="限局性学習症",障害学生情報入力シート!$H427="発達障害の重複",障害学生情報入力シート!$H427="その他の発達障害")),1,0)+
IF(AND(障害学生情報入力シート!$G427="精神障害",OR(障害学生情報入力シート!$H427="統合失調症等",障害学生情報入力シート!$H427="気分障害",障害学生情報入力シート!$H427="神経症性障害等",障害学生情報入力シート!$H427="摂食障害・睡眠障害等",障害学生情報入力シート!$H427="精神障害の重複",障害学生情報入力シート!$H427="その他の精神障害")),1,0)+
IF(AND(障害学生情報入力シート!$G427="知的障害",ISBLANK(障害学生情報入力シート!$H427)),1,0)+
IF(AND(障害学生情報入力シート!$G427="重複障害",OR(障害学生情報入力シート!$H427="身体障害の重複",障害学生情報入力シート!$H427="発達障害と精神障害の重複")),1,0)+
IF(AND(障害学生情報入力シート!$G427="その他の障害",ISBLANK(障害学生情報入力シート!$H427)),1,0)
)</f>
        <v>0</v>
      </c>
    </row>
    <row r="428" spans="1:17" x14ac:dyDescent="0.4">
      <c r="A428" s="204">
        <v>400</v>
      </c>
      <c r="B428" s="6">
        <f>IF(AND(障害学生情報入力シート!$G428=$B$27,障害学生情報入力シート!$H428=$B$28,OR(障害学生情報入力シート!D428="入学者(新1年生)",障害学生情報入力シート!D428="在籍者")),1,0)</f>
        <v>0</v>
      </c>
      <c r="C428" s="6">
        <f t="shared" si="41"/>
        <v>0</v>
      </c>
      <c r="D428" s="6" t="str">
        <f t="shared" si="42"/>
        <v/>
      </c>
      <c r="E428" s="6">
        <f>IF(AND(障害学生情報入力シート!$G428=$E$27,ISBLANK(障害学生情報入力シート!$H428),OR(障害学生情報入力シート!D428="入学者(新1年生)",障害学生情報入力シート!D428="在籍者")),1,0)</f>
        <v>0</v>
      </c>
      <c r="F428" s="6">
        <f t="shared" si="43"/>
        <v>0</v>
      </c>
      <c r="G428" s="6" t="str">
        <f t="shared" si="44"/>
        <v/>
      </c>
      <c r="H428" s="7">
        <f>IF(障害学生情報入力シート!BD428="",0,IF(AND(障害学生情報入力シート!BC428=1,Q428=1,障害学生情報入力シート!D428&lt;&gt;"",障害学生情報入力シート!D428&lt;&gt;"在籍者"),1,0))</f>
        <v>0</v>
      </c>
      <c r="I428" s="7">
        <f t="shared" si="45"/>
        <v>0</v>
      </c>
      <c r="J428" s="7" t="str">
        <f t="shared" si="46"/>
        <v/>
      </c>
      <c r="K428" s="8">
        <f>IF(VALUE(障害学生情報入力シート!J428)=1,1,0)</f>
        <v>0</v>
      </c>
      <c r="L428" s="8">
        <f>IF(VALUE(障害学生情報入力シート!K428)=1,1,0)</f>
        <v>0</v>
      </c>
      <c r="M428" s="8">
        <f>SUM(障害学生情報入力シート!N428:Q428)+COUNTA(障害学生情報入力シート!R428)</f>
        <v>0</v>
      </c>
      <c r="N428" s="8">
        <f>SUM(障害学生情報入力シート!S428:V428)+COUNTA(障害学生情報入力シート!W428)</f>
        <v>0</v>
      </c>
      <c r="O428" s="8">
        <f>IF(SUM(障害学生情報入力シート!$X428:$BC428)&gt;0,1,0)</f>
        <v>0</v>
      </c>
      <c r="P428" s="8">
        <f>IF(障害学生情報入力シート!D428="入学者(新1年生)",1,0)</f>
        <v>0</v>
      </c>
      <c r="Q428" s="8">
        <f>IF(ISBLANK(障害学生情報入力シート!$G428),0,
IF(AND(障害学生情報入力シート!$G428="視覚障害",OR(障害学生情報入力シート!$H428="盲",障害学生情報入力シート!$H428="弱視",障害学生情報入力シート!$H428="その他の視覚障害")),1,0)+
IF(AND(障害学生情報入力シート!$G428="聴覚障害",OR(障害学生情報入力シート!$H428="聾",障害学生情報入力シート!$H428="難聴",障害学生情報入力シート!$H428="その他の聴覚障害")),1,0)+
IF(AND(障害学生情報入力シート!$G428="肢体不自由",OR(障害学生情報入力シート!$H428="上肢不自由",障害学生情報入力シート!$H428="下肢不自由",障害学生情報入力シート!$H428="上下肢不自由",障害学生情報入力シート!$H428="その他の肢体不自由")),1,0)+
IF(AND(障害学生情報入力シート!$G428="病弱",ISBLANK(障害学生情報入力シート!$H428)),1,0)+
IF(AND(障害学生情報入力シート!$G428="発達障害",OR(障害学生情報入力シート!$H428="自閉スペクトラム症",障害学生情報入力シート!$H428="注意欠如・多動症",障害学生情報入力シート!$H428="限局性学習症",障害学生情報入力シート!$H428="発達障害の重複",障害学生情報入力シート!$H428="その他の発達障害")),1,0)+
IF(AND(障害学生情報入力シート!$G428="精神障害",OR(障害学生情報入力シート!$H428="統合失調症等",障害学生情報入力シート!$H428="気分障害",障害学生情報入力シート!$H428="神経症性障害等",障害学生情報入力シート!$H428="摂食障害・睡眠障害等",障害学生情報入力シート!$H428="精神障害の重複",障害学生情報入力シート!$H428="その他の精神障害")),1,0)+
IF(AND(障害学生情報入力シート!$G428="知的障害",ISBLANK(障害学生情報入力シート!$H428)),1,0)+
IF(AND(障害学生情報入力シート!$G428="重複障害",OR(障害学生情報入力シート!$H428="身体障害の重複",障害学生情報入力シート!$H428="発達障害と精神障害の重複")),1,0)+
IF(AND(障害学生情報入力シート!$G428="その他の障害",ISBLANK(障害学生情報入力シート!$H428)),1,0)
)</f>
        <v>0</v>
      </c>
    </row>
    <row r="429" spans="1:17" x14ac:dyDescent="0.4">
      <c r="A429" s="204">
        <v>401</v>
      </c>
      <c r="B429" s="6">
        <f>IF(AND(障害学生情報入力シート!$G429=$B$27,障害学生情報入力シート!$H429=$B$28,OR(障害学生情報入力シート!D429="入学者(新1年生)",障害学生情報入力シート!D429="在籍者")),1,0)</f>
        <v>0</v>
      </c>
      <c r="C429" s="6">
        <f t="shared" si="41"/>
        <v>0</v>
      </c>
      <c r="D429" s="6" t="str">
        <f t="shared" si="42"/>
        <v/>
      </c>
      <c r="E429" s="6">
        <f>IF(AND(障害学生情報入力シート!$G429=$E$27,ISBLANK(障害学生情報入力シート!$H429),OR(障害学生情報入力シート!D429="入学者(新1年生)",障害学生情報入力シート!D429="在籍者")),1,0)</f>
        <v>0</v>
      </c>
      <c r="F429" s="6">
        <f t="shared" si="43"/>
        <v>0</v>
      </c>
      <c r="G429" s="6" t="str">
        <f t="shared" si="44"/>
        <v/>
      </c>
      <c r="H429" s="7">
        <f>IF(障害学生情報入力シート!BD429="",0,IF(AND(障害学生情報入力シート!BC429=1,Q429=1,障害学生情報入力シート!D429&lt;&gt;"",障害学生情報入力シート!D429&lt;&gt;"在籍者"),1,0))</f>
        <v>0</v>
      </c>
      <c r="I429" s="7">
        <f t="shared" si="45"/>
        <v>0</v>
      </c>
      <c r="J429" s="7" t="str">
        <f t="shared" si="46"/>
        <v/>
      </c>
      <c r="K429" s="8">
        <f>IF(VALUE(障害学生情報入力シート!J429)=1,1,0)</f>
        <v>0</v>
      </c>
      <c r="L429" s="8">
        <f>IF(VALUE(障害学生情報入力シート!K429)=1,1,0)</f>
        <v>0</v>
      </c>
      <c r="M429" s="8">
        <f>SUM(障害学生情報入力シート!N429:Q429)+COUNTA(障害学生情報入力シート!R429)</f>
        <v>0</v>
      </c>
      <c r="N429" s="8">
        <f>SUM(障害学生情報入力シート!S429:V429)+COUNTA(障害学生情報入力シート!W429)</f>
        <v>0</v>
      </c>
      <c r="O429" s="8">
        <f>IF(SUM(障害学生情報入力シート!$X429:$BC429)&gt;0,1,0)</f>
        <v>0</v>
      </c>
      <c r="P429" s="8">
        <f>IF(障害学生情報入力シート!D429="入学者(新1年生)",1,0)</f>
        <v>0</v>
      </c>
      <c r="Q429" s="8">
        <f>IF(ISBLANK(障害学生情報入力シート!$G429),0,
IF(AND(障害学生情報入力シート!$G429="視覚障害",OR(障害学生情報入力シート!$H429="盲",障害学生情報入力シート!$H429="弱視",障害学生情報入力シート!$H429="その他の視覚障害")),1,0)+
IF(AND(障害学生情報入力シート!$G429="聴覚障害",OR(障害学生情報入力シート!$H429="聾",障害学生情報入力シート!$H429="難聴",障害学生情報入力シート!$H429="その他の聴覚障害")),1,0)+
IF(AND(障害学生情報入力シート!$G429="肢体不自由",OR(障害学生情報入力シート!$H429="上肢不自由",障害学生情報入力シート!$H429="下肢不自由",障害学生情報入力シート!$H429="上下肢不自由",障害学生情報入力シート!$H429="その他の肢体不自由")),1,0)+
IF(AND(障害学生情報入力シート!$G429="病弱",ISBLANK(障害学生情報入力シート!$H429)),1,0)+
IF(AND(障害学生情報入力シート!$G429="発達障害",OR(障害学生情報入力シート!$H429="自閉スペクトラム症",障害学生情報入力シート!$H429="注意欠如・多動症",障害学生情報入力シート!$H429="限局性学習症",障害学生情報入力シート!$H429="発達障害の重複",障害学生情報入力シート!$H429="その他の発達障害")),1,0)+
IF(AND(障害学生情報入力シート!$G429="精神障害",OR(障害学生情報入力シート!$H429="統合失調症等",障害学生情報入力シート!$H429="気分障害",障害学生情報入力シート!$H429="神経症性障害等",障害学生情報入力シート!$H429="摂食障害・睡眠障害等",障害学生情報入力シート!$H429="精神障害の重複",障害学生情報入力シート!$H429="その他の精神障害")),1,0)+
IF(AND(障害学生情報入力シート!$G429="知的障害",ISBLANK(障害学生情報入力シート!$H429)),1,0)+
IF(AND(障害学生情報入力シート!$G429="重複障害",OR(障害学生情報入力シート!$H429="身体障害の重複",障害学生情報入力シート!$H429="発達障害と精神障害の重複")),1,0)+
IF(AND(障害学生情報入力シート!$G429="その他の障害",ISBLANK(障害学生情報入力シート!$H429)),1,0)
)</f>
        <v>0</v>
      </c>
    </row>
    <row r="430" spans="1:17" x14ac:dyDescent="0.4">
      <c r="A430" s="204">
        <v>402</v>
      </c>
      <c r="B430" s="6">
        <f>IF(AND(障害学生情報入力シート!$G430=$B$27,障害学生情報入力シート!$H430=$B$28,OR(障害学生情報入力シート!D430="入学者(新1年生)",障害学生情報入力シート!D430="在籍者")),1,0)</f>
        <v>0</v>
      </c>
      <c r="C430" s="6">
        <f t="shared" si="41"/>
        <v>0</v>
      </c>
      <c r="D430" s="6" t="str">
        <f t="shared" si="42"/>
        <v/>
      </c>
      <c r="E430" s="6">
        <f>IF(AND(障害学生情報入力シート!$G430=$E$27,ISBLANK(障害学生情報入力シート!$H430),OR(障害学生情報入力シート!D430="入学者(新1年生)",障害学生情報入力シート!D430="在籍者")),1,0)</f>
        <v>0</v>
      </c>
      <c r="F430" s="6">
        <f t="shared" si="43"/>
        <v>0</v>
      </c>
      <c r="G430" s="6" t="str">
        <f t="shared" si="44"/>
        <v/>
      </c>
      <c r="H430" s="7">
        <f>IF(障害学生情報入力シート!BD430="",0,IF(AND(障害学生情報入力シート!BC430=1,Q430=1,障害学生情報入力シート!D430&lt;&gt;"",障害学生情報入力シート!D430&lt;&gt;"在籍者"),1,0))</f>
        <v>0</v>
      </c>
      <c r="I430" s="7">
        <f t="shared" si="45"/>
        <v>0</v>
      </c>
      <c r="J430" s="7" t="str">
        <f t="shared" si="46"/>
        <v/>
      </c>
      <c r="K430" s="8">
        <f>IF(VALUE(障害学生情報入力シート!J430)=1,1,0)</f>
        <v>0</v>
      </c>
      <c r="L430" s="8">
        <f>IF(VALUE(障害学生情報入力シート!K430)=1,1,0)</f>
        <v>0</v>
      </c>
      <c r="M430" s="8">
        <f>SUM(障害学生情報入力シート!N430:Q430)+COUNTA(障害学生情報入力シート!R430)</f>
        <v>0</v>
      </c>
      <c r="N430" s="8">
        <f>SUM(障害学生情報入力シート!S430:V430)+COUNTA(障害学生情報入力シート!W430)</f>
        <v>0</v>
      </c>
      <c r="O430" s="8">
        <f>IF(SUM(障害学生情報入力シート!$X430:$BC430)&gt;0,1,0)</f>
        <v>0</v>
      </c>
      <c r="P430" s="8">
        <f>IF(障害学生情報入力シート!D430="入学者(新1年生)",1,0)</f>
        <v>0</v>
      </c>
      <c r="Q430" s="8">
        <f>IF(ISBLANK(障害学生情報入力シート!$G430),0,
IF(AND(障害学生情報入力シート!$G430="視覚障害",OR(障害学生情報入力シート!$H430="盲",障害学生情報入力シート!$H430="弱視",障害学生情報入力シート!$H430="その他の視覚障害")),1,0)+
IF(AND(障害学生情報入力シート!$G430="聴覚障害",OR(障害学生情報入力シート!$H430="聾",障害学生情報入力シート!$H430="難聴",障害学生情報入力シート!$H430="その他の聴覚障害")),1,0)+
IF(AND(障害学生情報入力シート!$G430="肢体不自由",OR(障害学生情報入力シート!$H430="上肢不自由",障害学生情報入力シート!$H430="下肢不自由",障害学生情報入力シート!$H430="上下肢不自由",障害学生情報入力シート!$H430="その他の肢体不自由")),1,0)+
IF(AND(障害学生情報入力シート!$G430="病弱",ISBLANK(障害学生情報入力シート!$H430)),1,0)+
IF(AND(障害学生情報入力シート!$G430="発達障害",OR(障害学生情報入力シート!$H430="自閉スペクトラム症",障害学生情報入力シート!$H430="注意欠如・多動症",障害学生情報入力シート!$H430="限局性学習症",障害学生情報入力シート!$H430="発達障害の重複",障害学生情報入力シート!$H430="その他の発達障害")),1,0)+
IF(AND(障害学生情報入力シート!$G430="精神障害",OR(障害学生情報入力シート!$H430="統合失調症等",障害学生情報入力シート!$H430="気分障害",障害学生情報入力シート!$H430="神経症性障害等",障害学生情報入力シート!$H430="摂食障害・睡眠障害等",障害学生情報入力シート!$H430="精神障害の重複",障害学生情報入力シート!$H430="その他の精神障害")),1,0)+
IF(AND(障害学生情報入力シート!$G430="知的障害",ISBLANK(障害学生情報入力シート!$H430)),1,0)+
IF(AND(障害学生情報入力シート!$G430="重複障害",OR(障害学生情報入力シート!$H430="身体障害の重複",障害学生情報入力シート!$H430="発達障害と精神障害の重複")),1,0)+
IF(AND(障害学生情報入力シート!$G430="その他の障害",ISBLANK(障害学生情報入力シート!$H430)),1,0)
)</f>
        <v>0</v>
      </c>
    </row>
    <row r="431" spans="1:17" x14ac:dyDescent="0.4">
      <c r="A431" s="204">
        <v>403</v>
      </c>
      <c r="B431" s="6">
        <f>IF(AND(障害学生情報入力シート!$G431=$B$27,障害学生情報入力シート!$H431=$B$28,OR(障害学生情報入力シート!D431="入学者(新1年生)",障害学生情報入力シート!D431="在籍者")),1,0)</f>
        <v>0</v>
      </c>
      <c r="C431" s="6">
        <f t="shared" si="41"/>
        <v>0</v>
      </c>
      <c r="D431" s="6" t="str">
        <f t="shared" si="42"/>
        <v/>
      </c>
      <c r="E431" s="6">
        <f>IF(AND(障害学生情報入力シート!$G431=$E$27,ISBLANK(障害学生情報入力シート!$H431),OR(障害学生情報入力シート!D431="入学者(新1年生)",障害学生情報入力シート!D431="在籍者")),1,0)</f>
        <v>0</v>
      </c>
      <c r="F431" s="6">
        <f t="shared" si="43"/>
        <v>0</v>
      </c>
      <c r="G431" s="6" t="str">
        <f t="shared" si="44"/>
        <v/>
      </c>
      <c r="H431" s="7">
        <f>IF(障害学生情報入力シート!BD431="",0,IF(AND(障害学生情報入力シート!BC431=1,Q431=1,障害学生情報入力シート!D431&lt;&gt;"",障害学生情報入力シート!D431&lt;&gt;"在籍者"),1,0))</f>
        <v>0</v>
      </c>
      <c r="I431" s="7">
        <f t="shared" si="45"/>
        <v>0</v>
      </c>
      <c r="J431" s="7" t="str">
        <f t="shared" si="46"/>
        <v/>
      </c>
      <c r="K431" s="8">
        <f>IF(VALUE(障害学生情報入力シート!J431)=1,1,0)</f>
        <v>0</v>
      </c>
      <c r="L431" s="8">
        <f>IF(VALUE(障害学生情報入力シート!K431)=1,1,0)</f>
        <v>0</v>
      </c>
      <c r="M431" s="8">
        <f>SUM(障害学生情報入力シート!N431:Q431)+COUNTA(障害学生情報入力シート!R431)</f>
        <v>0</v>
      </c>
      <c r="N431" s="8">
        <f>SUM(障害学生情報入力シート!S431:V431)+COUNTA(障害学生情報入力シート!W431)</f>
        <v>0</v>
      </c>
      <c r="O431" s="8">
        <f>IF(SUM(障害学生情報入力シート!$X431:$BC431)&gt;0,1,0)</f>
        <v>0</v>
      </c>
      <c r="P431" s="8">
        <f>IF(障害学生情報入力シート!D431="入学者(新1年生)",1,0)</f>
        <v>0</v>
      </c>
      <c r="Q431" s="8">
        <f>IF(ISBLANK(障害学生情報入力シート!$G431),0,
IF(AND(障害学生情報入力シート!$G431="視覚障害",OR(障害学生情報入力シート!$H431="盲",障害学生情報入力シート!$H431="弱視",障害学生情報入力シート!$H431="その他の視覚障害")),1,0)+
IF(AND(障害学生情報入力シート!$G431="聴覚障害",OR(障害学生情報入力シート!$H431="聾",障害学生情報入力シート!$H431="難聴",障害学生情報入力シート!$H431="その他の聴覚障害")),1,0)+
IF(AND(障害学生情報入力シート!$G431="肢体不自由",OR(障害学生情報入力シート!$H431="上肢不自由",障害学生情報入力シート!$H431="下肢不自由",障害学生情報入力シート!$H431="上下肢不自由",障害学生情報入力シート!$H431="その他の肢体不自由")),1,0)+
IF(AND(障害学生情報入力シート!$G431="病弱",ISBLANK(障害学生情報入力シート!$H431)),1,0)+
IF(AND(障害学生情報入力シート!$G431="発達障害",OR(障害学生情報入力シート!$H431="自閉スペクトラム症",障害学生情報入力シート!$H431="注意欠如・多動症",障害学生情報入力シート!$H431="限局性学習症",障害学生情報入力シート!$H431="発達障害の重複",障害学生情報入力シート!$H431="その他の発達障害")),1,0)+
IF(AND(障害学生情報入力シート!$G431="精神障害",OR(障害学生情報入力シート!$H431="統合失調症等",障害学生情報入力シート!$H431="気分障害",障害学生情報入力シート!$H431="神経症性障害等",障害学生情報入力シート!$H431="摂食障害・睡眠障害等",障害学生情報入力シート!$H431="精神障害の重複",障害学生情報入力シート!$H431="その他の精神障害")),1,0)+
IF(AND(障害学生情報入力シート!$G431="知的障害",ISBLANK(障害学生情報入力シート!$H431)),1,0)+
IF(AND(障害学生情報入力シート!$G431="重複障害",OR(障害学生情報入力シート!$H431="身体障害の重複",障害学生情報入力シート!$H431="発達障害と精神障害の重複")),1,0)+
IF(AND(障害学生情報入力シート!$G431="その他の障害",ISBLANK(障害学生情報入力シート!$H431)),1,0)
)</f>
        <v>0</v>
      </c>
    </row>
    <row r="432" spans="1:17" x14ac:dyDescent="0.4">
      <c r="A432" s="204">
        <v>404</v>
      </c>
      <c r="B432" s="6">
        <f>IF(AND(障害学生情報入力シート!$G432=$B$27,障害学生情報入力シート!$H432=$B$28,OR(障害学生情報入力シート!D432="入学者(新1年生)",障害学生情報入力シート!D432="在籍者")),1,0)</f>
        <v>0</v>
      </c>
      <c r="C432" s="6">
        <f t="shared" si="41"/>
        <v>0</v>
      </c>
      <c r="D432" s="6" t="str">
        <f t="shared" si="42"/>
        <v/>
      </c>
      <c r="E432" s="6">
        <f>IF(AND(障害学生情報入力シート!$G432=$E$27,ISBLANK(障害学生情報入力シート!$H432),OR(障害学生情報入力シート!D432="入学者(新1年生)",障害学生情報入力シート!D432="在籍者")),1,0)</f>
        <v>0</v>
      </c>
      <c r="F432" s="6">
        <f t="shared" si="43"/>
        <v>0</v>
      </c>
      <c r="G432" s="6" t="str">
        <f t="shared" si="44"/>
        <v/>
      </c>
      <c r="H432" s="7">
        <f>IF(障害学生情報入力シート!BD432="",0,IF(AND(障害学生情報入力シート!BC432=1,Q432=1,障害学生情報入力シート!D432&lt;&gt;"",障害学生情報入力シート!D432&lt;&gt;"在籍者"),1,0))</f>
        <v>0</v>
      </c>
      <c r="I432" s="7">
        <f t="shared" si="45"/>
        <v>0</v>
      </c>
      <c r="J432" s="7" t="str">
        <f t="shared" si="46"/>
        <v/>
      </c>
      <c r="K432" s="8">
        <f>IF(VALUE(障害学生情報入力シート!J432)=1,1,0)</f>
        <v>0</v>
      </c>
      <c r="L432" s="8">
        <f>IF(VALUE(障害学生情報入力シート!K432)=1,1,0)</f>
        <v>0</v>
      </c>
      <c r="M432" s="8">
        <f>SUM(障害学生情報入力シート!N432:Q432)+COUNTA(障害学生情報入力シート!R432)</f>
        <v>0</v>
      </c>
      <c r="N432" s="8">
        <f>SUM(障害学生情報入力シート!S432:V432)+COUNTA(障害学生情報入力シート!W432)</f>
        <v>0</v>
      </c>
      <c r="O432" s="8">
        <f>IF(SUM(障害学生情報入力シート!$X432:$BC432)&gt;0,1,0)</f>
        <v>0</v>
      </c>
      <c r="P432" s="8">
        <f>IF(障害学生情報入力シート!D432="入学者(新1年生)",1,0)</f>
        <v>0</v>
      </c>
      <c r="Q432" s="8">
        <f>IF(ISBLANK(障害学生情報入力シート!$G432),0,
IF(AND(障害学生情報入力シート!$G432="視覚障害",OR(障害学生情報入力シート!$H432="盲",障害学生情報入力シート!$H432="弱視",障害学生情報入力シート!$H432="その他の視覚障害")),1,0)+
IF(AND(障害学生情報入力シート!$G432="聴覚障害",OR(障害学生情報入力シート!$H432="聾",障害学生情報入力シート!$H432="難聴",障害学生情報入力シート!$H432="その他の聴覚障害")),1,0)+
IF(AND(障害学生情報入力シート!$G432="肢体不自由",OR(障害学生情報入力シート!$H432="上肢不自由",障害学生情報入力シート!$H432="下肢不自由",障害学生情報入力シート!$H432="上下肢不自由",障害学生情報入力シート!$H432="その他の肢体不自由")),1,0)+
IF(AND(障害学生情報入力シート!$G432="病弱",ISBLANK(障害学生情報入力シート!$H432)),1,0)+
IF(AND(障害学生情報入力シート!$G432="発達障害",OR(障害学生情報入力シート!$H432="自閉スペクトラム症",障害学生情報入力シート!$H432="注意欠如・多動症",障害学生情報入力シート!$H432="限局性学習症",障害学生情報入力シート!$H432="発達障害の重複",障害学生情報入力シート!$H432="その他の発達障害")),1,0)+
IF(AND(障害学生情報入力シート!$G432="精神障害",OR(障害学生情報入力シート!$H432="統合失調症等",障害学生情報入力シート!$H432="気分障害",障害学生情報入力シート!$H432="神経症性障害等",障害学生情報入力シート!$H432="摂食障害・睡眠障害等",障害学生情報入力シート!$H432="精神障害の重複",障害学生情報入力シート!$H432="その他の精神障害")),1,0)+
IF(AND(障害学生情報入力シート!$G432="知的障害",ISBLANK(障害学生情報入力シート!$H432)),1,0)+
IF(AND(障害学生情報入力シート!$G432="重複障害",OR(障害学生情報入力シート!$H432="身体障害の重複",障害学生情報入力シート!$H432="発達障害と精神障害の重複")),1,0)+
IF(AND(障害学生情報入力シート!$G432="その他の障害",ISBLANK(障害学生情報入力シート!$H432)),1,0)
)</f>
        <v>0</v>
      </c>
    </row>
    <row r="433" spans="1:17" x14ac:dyDescent="0.4">
      <c r="A433" s="204">
        <v>405</v>
      </c>
      <c r="B433" s="6">
        <f>IF(AND(障害学生情報入力シート!$G433=$B$27,障害学生情報入力シート!$H433=$B$28,OR(障害学生情報入力シート!D433="入学者(新1年生)",障害学生情報入力シート!D433="在籍者")),1,0)</f>
        <v>0</v>
      </c>
      <c r="C433" s="6">
        <f t="shared" si="41"/>
        <v>0</v>
      </c>
      <c r="D433" s="6" t="str">
        <f t="shared" si="42"/>
        <v/>
      </c>
      <c r="E433" s="6">
        <f>IF(AND(障害学生情報入力シート!$G433=$E$27,ISBLANK(障害学生情報入力シート!$H433),OR(障害学生情報入力シート!D433="入学者(新1年生)",障害学生情報入力シート!D433="在籍者")),1,0)</f>
        <v>0</v>
      </c>
      <c r="F433" s="6">
        <f t="shared" si="43"/>
        <v>0</v>
      </c>
      <c r="G433" s="6" t="str">
        <f t="shared" si="44"/>
        <v/>
      </c>
      <c r="H433" s="7">
        <f>IF(障害学生情報入力シート!BD433="",0,IF(AND(障害学生情報入力シート!BC433=1,Q433=1,障害学生情報入力シート!D433&lt;&gt;"",障害学生情報入力シート!D433&lt;&gt;"在籍者"),1,0))</f>
        <v>0</v>
      </c>
      <c r="I433" s="7">
        <f t="shared" si="45"/>
        <v>0</v>
      </c>
      <c r="J433" s="7" t="str">
        <f t="shared" si="46"/>
        <v/>
      </c>
      <c r="K433" s="8">
        <f>IF(VALUE(障害学生情報入力シート!J433)=1,1,0)</f>
        <v>0</v>
      </c>
      <c r="L433" s="8">
        <f>IF(VALUE(障害学生情報入力シート!K433)=1,1,0)</f>
        <v>0</v>
      </c>
      <c r="M433" s="8">
        <f>SUM(障害学生情報入力シート!N433:Q433)+COUNTA(障害学生情報入力シート!R433)</f>
        <v>0</v>
      </c>
      <c r="N433" s="8">
        <f>SUM(障害学生情報入力シート!S433:V433)+COUNTA(障害学生情報入力シート!W433)</f>
        <v>0</v>
      </c>
      <c r="O433" s="8">
        <f>IF(SUM(障害学生情報入力シート!$X433:$BC433)&gt;0,1,0)</f>
        <v>0</v>
      </c>
      <c r="P433" s="8">
        <f>IF(障害学生情報入力シート!D433="入学者(新1年生)",1,0)</f>
        <v>0</v>
      </c>
      <c r="Q433" s="8">
        <f>IF(ISBLANK(障害学生情報入力シート!$G433),0,
IF(AND(障害学生情報入力シート!$G433="視覚障害",OR(障害学生情報入力シート!$H433="盲",障害学生情報入力シート!$H433="弱視",障害学生情報入力シート!$H433="その他の視覚障害")),1,0)+
IF(AND(障害学生情報入力シート!$G433="聴覚障害",OR(障害学生情報入力シート!$H433="聾",障害学生情報入力シート!$H433="難聴",障害学生情報入力シート!$H433="その他の聴覚障害")),1,0)+
IF(AND(障害学生情報入力シート!$G433="肢体不自由",OR(障害学生情報入力シート!$H433="上肢不自由",障害学生情報入力シート!$H433="下肢不自由",障害学生情報入力シート!$H433="上下肢不自由",障害学生情報入力シート!$H433="その他の肢体不自由")),1,0)+
IF(AND(障害学生情報入力シート!$G433="病弱",ISBLANK(障害学生情報入力シート!$H433)),1,0)+
IF(AND(障害学生情報入力シート!$G433="発達障害",OR(障害学生情報入力シート!$H433="自閉スペクトラム症",障害学生情報入力シート!$H433="注意欠如・多動症",障害学生情報入力シート!$H433="限局性学習症",障害学生情報入力シート!$H433="発達障害の重複",障害学生情報入力シート!$H433="その他の発達障害")),1,0)+
IF(AND(障害学生情報入力シート!$G433="精神障害",OR(障害学生情報入力シート!$H433="統合失調症等",障害学生情報入力シート!$H433="気分障害",障害学生情報入力シート!$H433="神経症性障害等",障害学生情報入力シート!$H433="摂食障害・睡眠障害等",障害学生情報入力シート!$H433="精神障害の重複",障害学生情報入力シート!$H433="その他の精神障害")),1,0)+
IF(AND(障害学生情報入力シート!$G433="知的障害",ISBLANK(障害学生情報入力シート!$H433)),1,0)+
IF(AND(障害学生情報入力シート!$G433="重複障害",OR(障害学生情報入力シート!$H433="身体障害の重複",障害学生情報入力シート!$H433="発達障害と精神障害の重複")),1,0)+
IF(AND(障害学生情報入力シート!$G433="その他の障害",ISBLANK(障害学生情報入力シート!$H433)),1,0)
)</f>
        <v>0</v>
      </c>
    </row>
    <row r="434" spans="1:17" x14ac:dyDescent="0.4">
      <c r="A434" s="204">
        <v>406</v>
      </c>
      <c r="B434" s="6">
        <f>IF(AND(障害学生情報入力シート!$G434=$B$27,障害学生情報入力シート!$H434=$B$28,OR(障害学生情報入力シート!D434="入学者(新1年生)",障害学生情報入力シート!D434="在籍者")),1,0)</f>
        <v>0</v>
      </c>
      <c r="C434" s="6">
        <f t="shared" si="41"/>
        <v>0</v>
      </c>
      <c r="D434" s="6" t="str">
        <f t="shared" si="42"/>
        <v/>
      </c>
      <c r="E434" s="6">
        <f>IF(AND(障害学生情報入力シート!$G434=$E$27,ISBLANK(障害学生情報入力シート!$H434),OR(障害学生情報入力シート!D434="入学者(新1年生)",障害学生情報入力シート!D434="在籍者")),1,0)</f>
        <v>0</v>
      </c>
      <c r="F434" s="6">
        <f t="shared" si="43"/>
        <v>0</v>
      </c>
      <c r="G434" s="6" t="str">
        <f t="shared" si="44"/>
        <v/>
      </c>
      <c r="H434" s="7">
        <f>IF(障害学生情報入力シート!BD434="",0,IF(AND(障害学生情報入力シート!BC434=1,Q434=1,障害学生情報入力シート!D434&lt;&gt;"",障害学生情報入力シート!D434&lt;&gt;"在籍者"),1,0))</f>
        <v>0</v>
      </c>
      <c r="I434" s="7">
        <f t="shared" si="45"/>
        <v>0</v>
      </c>
      <c r="J434" s="7" t="str">
        <f t="shared" si="46"/>
        <v/>
      </c>
      <c r="K434" s="8">
        <f>IF(VALUE(障害学生情報入力シート!J434)=1,1,0)</f>
        <v>0</v>
      </c>
      <c r="L434" s="8">
        <f>IF(VALUE(障害学生情報入力シート!K434)=1,1,0)</f>
        <v>0</v>
      </c>
      <c r="M434" s="8">
        <f>SUM(障害学生情報入力シート!N434:Q434)+COUNTA(障害学生情報入力シート!R434)</f>
        <v>0</v>
      </c>
      <c r="N434" s="8">
        <f>SUM(障害学生情報入力シート!S434:V434)+COUNTA(障害学生情報入力シート!W434)</f>
        <v>0</v>
      </c>
      <c r="O434" s="8">
        <f>IF(SUM(障害学生情報入力シート!$X434:$BC434)&gt;0,1,0)</f>
        <v>0</v>
      </c>
      <c r="P434" s="8">
        <f>IF(障害学生情報入力シート!D434="入学者(新1年生)",1,0)</f>
        <v>0</v>
      </c>
      <c r="Q434" s="8">
        <f>IF(ISBLANK(障害学生情報入力シート!$G434),0,
IF(AND(障害学生情報入力シート!$G434="視覚障害",OR(障害学生情報入力シート!$H434="盲",障害学生情報入力シート!$H434="弱視",障害学生情報入力シート!$H434="その他の視覚障害")),1,0)+
IF(AND(障害学生情報入力シート!$G434="聴覚障害",OR(障害学生情報入力シート!$H434="聾",障害学生情報入力シート!$H434="難聴",障害学生情報入力シート!$H434="その他の聴覚障害")),1,0)+
IF(AND(障害学生情報入力シート!$G434="肢体不自由",OR(障害学生情報入力シート!$H434="上肢不自由",障害学生情報入力シート!$H434="下肢不自由",障害学生情報入力シート!$H434="上下肢不自由",障害学生情報入力シート!$H434="その他の肢体不自由")),1,0)+
IF(AND(障害学生情報入力シート!$G434="病弱",ISBLANK(障害学生情報入力シート!$H434)),1,0)+
IF(AND(障害学生情報入力シート!$G434="発達障害",OR(障害学生情報入力シート!$H434="自閉スペクトラム症",障害学生情報入力シート!$H434="注意欠如・多動症",障害学生情報入力シート!$H434="限局性学習症",障害学生情報入力シート!$H434="発達障害の重複",障害学生情報入力シート!$H434="その他の発達障害")),1,0)+
IF(AND(障害学生情報入力シート!$G434="精神障害",OR(障害学生情報入力シート!$H434="統合失調症等",障害学生情報入力シート!$H434="気分障害",障害学生情報入力シート!$H434="神経症性障害等",障害学生情報入力シート!$H434="摂食障害・睡眠障害等",障害学生情報入力シート!$H434="精神障害の重複",障害学生情報入力シート!$H434="その他の精神障害")),1,0)+
IF(AND(障害学生情報入力シート!$G434="知的障害",ISBLANK(障害学生情報入力シート!$H434)),1,0)+
IF(AND(障害学生情報入力シート!$G434="重複障害",OR(障害学生情報入力シート!$H434="身体障害の重複",障害学生情報入力シート!$H434="発達障害と精神障害の重複")),1,0)+
IF(AND(障害学生情報入力シート!$G434="その他の障害",ISBLANK(障害学生情報入力シート!$H434)),1,0)
)</f>
        <v>0</v>
      </c>
    </row>
    <row r="435" spans="1:17" x14ac:dyDescent="0.4">
      <c r="A435" s="204">
        <v>407</v>
      </c>
      <c r="B435" s="6">
        <f>IF(AND(障害学生情報入力シート!$G435=$B$27,障害学生情報入力シート!$H435=$B$28,OR(障害学生情報入力シート!D435="入学者(新1年生)",障害学生情報入力シート!D435="在籍者")),1,0)</f>
        <v>0</v>
      </c>
      <c r="C435" s="6">
        <f t="shared" si="41"/>
        <v>0</v>
      </c>
      <c r="D435" s="6" t="str">
        <f t="shared" si="42"/>
        <v/>
      </c>
      <c r="E435" s="6">
        <f>IF(AND(障害学生情報入力シート!$G435=$E$27,ISBLANK(障害学生情報入力シート!$H435),OR(障害学生情報入力シート!D435="入学者(新1年生)",障害学生情報入力シート!D435="在籍者")),1,0)</f>
        <v>0</v>
      </c>
      <c r="F435" s="6">
        <f t="shared" si="43"/>
        <v>0</v>
      </c>
      <c r="G435" s="6" t="str">
        <f t="shared" si="44"/>
        <v/>
      </c>
      <c r="H435" s="7">
        <f>IF(障害学生情報入力シート!BD435="",0,IF(AND(障害学生情報入力シート!BC435=1,Q435=1,障害学生情報入力シート!D435&lt;&gt;"",障害学生情報入力シート!D435&lt;&gt;"在籍者"),1,0))</f>
        <v>0</v>
      </c>
      <c r="I435" s="7">
        <f t="shared" si="45"/>
        <v>0</v>
      </c>
      <c r="J435" s="7" t="str">
        <f t="shared" si="46"/>
        <v/>
      </c>
      <c r="K435" s="8">
        <f>IF(VALUE(障害学生情報入力シート!J435)=1,1,0)</f>
        <v>0</v>
      </c>
      <c r="L435" s="8">
        <f>IF(VALUE(障害学生情報入力シート!K435)=1,1,0)</f>
        <v>0</v>
      </c>
      <c r="M435" s="8">
        <f>SUM(障害学生情報入力シート!N435:Q435)+COUNTA(障害学生情報入力シート!R435)</f>
        <v>0</v>
      </c>
      <c r="N435" s="8">
        <f>SUM(障害学生情報入力シート!S435:V435)+COUNTA(障害学生情報入力シート!W435)</f>
        <v>0</v>
      </c>
      <c r="O435" s="8">
        <f>IF(SUM(障害学生情報入力シート!$X435:$BC435)&gt;0,1,0)</f>
        <v>0</v>
      </c>
      <c r="P435" s="8">
        <f>IF(障害学生情報入力シート!D435="入学者(新1年生)",1,0)</f>
        <v>0</v>
      </c>
      <c r="Q435" s="8">
        <f>IF(ISBLANK(障害学生情報入力シート!$G435),0,
IF(AND(障害学生情報入力シート!$G435="視覚障害",OR(障害学生情報入力シート!$H435="盲",障害学生情報入力シート!$H435="弱視",障害学生情報入力シート!$H435="その他の視覚障害")),1,0)+
IF(AND(障害学生情報入力シート!$G435="聴覚障害",OR(障害学生情報入力シート!$H435="聾",障害学生情報入力シート!$H435="難聴",障害学生情報入力シート!$H435="その他の聴覚障害")),1,0)+
IF(AND(障害学生情報入力シート!$G435="肢体不自由",OR(障害学生情報入力シート!$H435="上肢不自由",障害学生情報入力シート!$H435="下肢不自由",障害学生情報入力シート!$H435="上下肢不自由",障害学生情報入力シート!$H435="その他の肢体不自由")),1,0)+
IF(AND(障害学生情報入力シート!$G435="病弱",ISBLANK(障害学生情報入力シート!$H435)),1,0)+
IF(AND(障害学生情報入力シート!$G435="発達障害",OR(障害学生情報入力シート!$H435="自閉スペクトラム症",障害学生情報入力シート!$H435="注意欠如・多動症",障害学生情報入力シート!$H435="限局性学習症",障害学生情報入力シート!$H435="発達障害の重複",障害学生情報入力シート!$H435="その他の発達障害")),1,0)+
IF(AND(障害学生情報入力シート!$G435="精神障害",OR(障害学生情報入力シート!$H435="統合失調症等",障害学生情報入力シート!$H435="気分障害",障害学生情報入力シート!$H435="神経症性障害等",障害学生情報入力シート!$H435="摂食障害・睡眠障害等",障害学生情報入力シート!$H435="精神障害の重複",障害学生情報入力シート!$H435="その他の精神障害")),1,0)+
IF(AND(障害学生情報入力シート!$G435="知的障害",ISBLANK(障害学生情報入力シート!$H435)),1,0)+
IF(AND(障害学生情報入力シート!$G435="重複障害",OR(障害学生情報入力シート!$H435="身体障害の重複",障害学生情報入力シート!$H435="発達障害と精神障害の重複")),1,0)+
IF(AND(障害学生情報入力シート!$G435="その他の障害",ISBLANK(障害学生情報入力シート!$H435)),1,0)
)</f>
        <v>0</v>
      </c>
    </row>
    <row r="436" spans="1:17" x14ac:dyDescent="0.4">
      <c r="A436" s="204">
        <v>408</v>
      </c>
      <c r="B436" s="6">
        <f>IF(AND(障害学生情報入力シート!$G436=$B$27,障害学生情報入力シート!$H436=$B$28,OR(障害学生情報入力シート!D436="入学者(新1年生)",障害学生情報入力シート!D436="在籍者")),1,0)</f>
        <v>0</v>
      </c>
      <c r="C436" s="6">
        <f t="shared" si="41"/>
        <v>0</v>
      </c>
      <c r="D436" s="6" t="str">
        <f t="shared" si="42"/>
        <v/>
      </c>
      <c r="E436" s="6">
        <f>IF(AND(障害学生情報入力シート!$G436=$E$27,ISBLANK(障害学生情報入力シート!$H436),OR(障害学生情報入力シート!D436="入学者(新1年生)",障害学生情報入力シート!D436="在籍者")),1,0)</f>
        <v>0</v>
      </c>
      <c r="F436" s="6">
        <f t="shared" si="43"/>
        <v>0</v>
      </c>
      <c r="G436" s="6" t="str">
        <f t="shared" si="44"/>
        <v/>
      </c>
      <c r="H436" s="7">
        <f>IF(障害学生情報入力シート!BD436="",0,IF(AND(障害学生情報入力シート!BC436=1,Q436=1,障害学生情報入力シート!D436&lt;&gt;"",障害学生情報入力シート!D436&lt;&gt;"在籍者"),1,0))</f>
        <v>0</v>
      </c>
      <c r="I436" s="7">
        <f t="shared" si="45"/>
        <v>0</v>
      </c>
      <c r="J436" s="7" t="str">
        <f t="shared" si="46"/>
        <v/>
      </c>
      <c r="K436" s="8">
        <f>IF(VALUE(障害学生情報入力シート!J436)=1,1,0)</f>
        <v>0</v>
      </c>
      <c r="L436" s="8">
        <f>IF(VALUE(障害学生情報入力シート!K436)=1,1,0)</f>
        <v>0</v>
      </c>
      <c r="M436" s="8">
        <f>SUM(障害学生情報入力シート!N436:Q436)+COUNTA(障害学生情報入力シート!R436)</f>
        <v>0</v>
      </c>
      <c r="N436" s="8">
        <f>SUM(障害学生情報入力シート!S436:V436)+COUNTA(障害学生情報入力シート!W436)</f>
        <v>0</v>
      </c>
      <c r="O436" s="8">
        <f>IF(SUM(障害学生情報入力シート!$X436:$BC436)&gt;0,1,0)</f>
        <v>0</v>
      </c>
      <c r="P436" s="8">
        <f>IF(障害学生情報入力シート!D436="入学者(新1年生)",1,0)</f>
        <v>0</v>
      </c>
      <c r="Q436" s="8">
        <f>IF(ISBLANK(障害学生情報入力シート!$G436),0,
IF(AND(障害学生情報入力シート!$G436="視覚障害",OR(障害学生情報入力シート!$H436="盲",障害学生情報入力シート!$H436="弱視",障害学生情報入力シート!$H436="その他の視覚障害")),1,0)+
IF(AND(障害学生情報入力シート!$G436="聴覚障害",OR(障害学生情報入力シート!$H436="聾",障害学生情報入力シート!$H436="難聴",障害学生情報入力シート!$H436="その他の聴覚障害")),1,0)+
IF(AND(障害学生情報入力シート!$G436="肢体不自由",OR(障害学生情報入力シート!$H436="上肢不自由",障害学生情報入力シート!$H436="下肢不自由",障害学生情報入力シート!$H436="上下肢不自由",障害学生情報入力シート!$H436="その他の肢体不自由")),1,0)+
IF(AND(障害学生情報入力シート!$G436="病弱",ISBLANK(障害学生情報入力シート!$H436)),1,0)+
IF(AND(障害学生情報入力シート!$G436="発達障害",OR(障害学生情報入力シート!$H436="自閉スペクトラム症",障害学生情報入力シート!$H436="注意欠如・多動症",障害学生情報入力シート!$H436="限局性学習症",障害学生情報入力シート!$H436="発達障害の重複",障害学生情報入力シート!$H436="その他の発達障害")),1,0)+
IF(AND(障害学生情報入力シート!$G436="精神障害",OR(障害学生情報入力シート!$H436="統合失調症等",障害学生情報入力シート!$H436="気分障害",障害学生情報入力シート!$H436="神経症性障害等",障害学生情報入力シート!$H436="摂食障害・睡眠障害等",障害学生情報入力シート!$H436="精神障害の重複",障害学生情報入力シート!$H436="その他の精神障害")),1,0)+
IF(AND(障害学生情報入力シート!$G436="知的障害",ISBLANK(障害学生情報入力シート!$H436)),1,0)+
IF(AND(障害学生情報入力シート!$G436="重複障害",OR(障害学生情報入力シート!$H436="身体障害の重複",障害学生情報入力シート!$H436="発達障害と精神障害の重複")),1,0)+
IF(AND(障害学生情報入力シート!$G436="その他の障害",ISBLANK(障害学生情報入力シート!$H436)),1,0)
)</f>
        <v>0</v>
      </c>
    </row>
    <row r="437" spans="1:17" x14ac:dyDescent="0.4">
      <c r="A437" s="204">
        <v>409</v>
      </c>
      <c r="B437" s="6">
        <f>IF(AND(障害学生情報入力シート!$G437=$B$27,障害学生情報入力シート!$H437=$B$28,OR(障害学生情報入力シート!D437="入学者(新1年生)",障害学生情報入力シート!D437="在籍者")),1,0)</f>
        <v>0</v>
      </c>
      <c r="C437" s="6">
        <f t="shared" si="41"/>
        <v>0</v>
      </c>
      <c r="D437" s="6" t="str">
        <f t="shared" si="42"/>
        <v/>
      </c>
      <c r="E437" s="6">
        <f>IF(AND(障害学生情報入力シート!$G437=$E$27,ISBLANK(障害学生情報入力シート!$H437),OR(障害学生情報入力シート!D437="入学者(新1年生)",障害学生情報入力シート!D437="在籍者")),1,0)</f>
        <v>0</v>
      </c>
      <c r="F437" s="6">
        <f t="shared" si="43"/>
        <v>0</v>
      </c>
      <c r="G437" s="6" t="str">
        <f t="shared" si="44"/>
        <v/>
      </c>
      <c r="H437" s="7">
        <f>IF(障害学生情報入力シート!BD437="",0,IF(AND(障害学生情報入力シート!BC437=1,Q437=1,障害学生情報入力シート!D437&lt;&gt;"",障害学生情報入力シート!D437&lt;&gt;"在籍者"),1,0))</f>
        <v>0</v>
      </c>
      <c r="I437" s="7">
        <f t="shared" si="45"/>
        <v>0</v>
      </c>
      <c r="J437" s="7" t="str">
        <f t="shared" si="46"/>
        <v/>
      </c>
      <c r="K437" s="8">
        <f>IF(VALUE(障害学生情報入力シート!J437)=1,1,0)</f>
        <v>0</v>
      </c>
      <c r="L437" s="8">
        <f>IF(VALUE(障害学生情報入力シート!K437)=1,1,0)</f>
        <v>0</v>
      </c>
      <c r="M437" s="8">
        <f>SUM(障害学生情報入力シート!N437:Q437)+COUNTA(障害学生情報入力シート!R437)</f>
        <v>0</v>
      </c>
      <c r="N437" s="8">
        <f>SUM(障害学生情報入力シート!S437:V437)+COUNTA(障害学生情報入力シート!W437)</f>
        <v>0</v>
      </c>
      <c r="O437" s="8">
        <f>IF(SUM(障害学生情報入力シート!$X437:$BC437)&gt;0,1,0)</f>
        <v>0</v>
      </c>
      <c r="P437" s="8">
        <f>IF(障害学生情報入力シート!D437="入学者(新1年生)",1,0)</f>
        <v>0</v>
      </c>
      <c r="Q437" s="8">
        <f>IF(ISBLANK(障害学生情報入力シート!$G437),0,
IF(AND(障害学生情報入力シート!$G437="視覚障害",OR(障害学生情報入力シート!$H437="盲",障害学生情報入力シート!$H437="弱視",障害学生情報入力シート!$H437="その他の視覚障害")),1,0)+
IF(AND(障害学生情報入力シート!$G437="聴覚障害",OR(障害学生情報入力シート!$H437="聾",障害学生情報入力シート!$H437="難聴",障害学生情報入力シート!$H437="その他の聴覚障害")),1,0)+
IF(AND(障害学生情報入力シート!$G437="肢体不自由",OR(障害学生情報入力シート!$H437="上肢不自由",障害学生情報入力シート!$H437="下肢不自由",障害学生情報入力シート!$H437="上下肢不自由",障害学生情報入力シート!$H437="その他の肢体不自由")),1,0)+
IF(AND(障害学生情報入力シート!$G437="病弱",ISBLANK(障害学生情報入力シート!$H437)),1,0)+
IF(AND(障害学生情報入力シート!$G437="発達障害",OR(障害学生情報入力シート!$H437="自閉スペクトラム症",障害学生情報入力シート!$H437="注意欠如・多動症",障害学生情報入力シート!$H437="限局性学習症",障害学生情報入力シート!$H437="発達障害の重複",障害学生情報入力シート!$H437="その他の発達障害")),1,0)+
IF(AND(障害学生情報入力シート!$G437="精神障害",OR(障害学生情報入力シート!$H437="統合失調症等",障害学生情報入力シート!$H437="気分障害",障害学生情報入力シート!$H437="神経症性障害等",障害学生情報入力シート!$H437="摂食障害・睡眠障害等",障害学生情報入力シート!$H437="精神障害の重複",障害学生情報入力シート!$H437="その他の精神障害")),1,0)+
IF(AND(障害学生情報入力シート!$G437="知的障害",ISBLANK(障害学生情報入力シート!$H437)),1,0)+
IF(AND(障害学生情報入力シート!$G437="重複障害",OR(障害学生情報入力シート!$H437="身体障害の重複",障害学生情報入力シート!$H437="発達障害と精神障害の重複")),1,0)+
IF(AND(障害学生情報入力シート!$G437="その他の障害",ISBLANK(障害学生情報入力シート!$H437)),1,0)
)</f>
        <v>0</v>
      </c>
    </row>
    <row r="438" spans="1:17" x14ac:dyDescent="0.4">
      <c r="A438" s="204">
        <v>410</v>
      </c>
      <c r="B438" s="6">
        <f>IF(AND(障害学生情報入力シート!$G438=$B$27,障害学生情報入力シート!$H438=$B$28,OR(障害学生情報入力シート!D438="入学者(新1年生)",障害学生情報入力シート!D438="在籍者")),1,0)</f>
        <v>0</v>
      </c>
      <c r="C438" s="6">
        <f t="shared" si="41"/>
        <v>0</v>
      </c>
      <c r="D438" s="6" t="str">
        <f t="shared" si="42"/>
        <v/>
      </c>
      <c r="E438" s="6">
        <f>IF(AND(障害学生情報入力シート!$G438=$E$27,ISBLANK(障害学生情報入力シート!$H438),OR(障害学生情報入力シート!D438="入学者(新1年生)",障害学生情報入力シート!D438="在籍者")),1,0)</f>
        <v>0</v>
      </c>
      <c r="F438" s="6">
        <f t="shared" si="43"/>
        <v>0</v>
      </c>
      <c r="G438" s="6" t="str">
        <f t="shared" si="44"/>
        <v/>
      </c>
      <c r="H438" s="7">
        <f>IF(障害学生情報入力シート!BD438="",0,IF(AND(障害学生情報入力シート!BC438=1,Q438=1,障害学生情報入力シート!D438&lt;&gt;"",障害学生情報入力シート!D438&lt;&gt;"在籍者"),1,0))</f>
        <v>0</v>
      </c>
      <c r="I438" s="7">
        <f t="shared" si="45"/>
        <v>0</v>
      </c>
      <c r="J438" s="7" t="str">
        <f t="shared" si="46"/>
        <v/>
      </c>
      <c r="K438" s="8">
        <f>IF(VALUE(障害学生情報入力シート!J438)=1,1,0)</f>
        <v>0</v>
      </c>
      <c r="L438" s="8">
        <f>IF(VALUE(障害学生情報入力シート!K438)=1,1,0)</f>
        <v>0</v>
      </c>
      <c r="M438" s="8">
        <f>SUM(障害学生情報入力シート!N438:Q438)+COUNTA(障害学生情報入力シート!R438)</f>
        <v>0</v>
      </c>
      <c r="N438" s="8">
        <f>SUM(障害学生情報入力シート!S438:V438)+COUNTA(障害学生情報入力シート!W438)</f>
        <v>0</v>
      </c>
      <c r="O438" s="8">
        <f>IF(SUM(障害学生情報入力シート!$X438:$BC438)&gt;0,1,0)</f>
        <v>0</v>
      </c>
      <c r="P438" s="8">
        <f>IF(障害学生情報入力シート!D438="入学者(新1年生)",1,0)</f>
        <v>0</v>
      </c>
      <c r="Q438" s="8">
        <f>IF(ISBLANK(障害学生情報入力シート!$G438),0,
IF(AND(障害学生情報入力シート!$G438="視覚障害",OR(障害学生情報入力シート!$H438="盲",障害学生情報入力シート!$H438="弱視",障害学生情報入力シート!$H438="その他の視覚障害")),1,0)+
IF(AND(障害学生情報入力シート!$G438="聴覚障害",OR(障害学生情報入力シート!$H438="聾",障害学生情報入力シート!$H438="難聴",障害学生情報入力シート!$H438="その他の聴覚障害")),1,0)+
IF(AND(障害学生情報入力シート!$G438="肢体不自由",OR(障害学生情報入力シート!$H438="上肢不自由",障害学生情報入力シート!$H438="下肢不自由",障害学生情報入力シート!$H438="上下肢不自由",障害学生情報入力シート!$H438="その他の肢体不自由")),1,0)+
IF(AND(障害学生情報入力シート!$G438="病弱",ISBLANK(障害学生情報入力シート!$H438)),1,0)+
IF(AND(障害学生情報入力シート!$G438="発達障害",OR(障害学生情報入力シート!$H438="自閉スペクトラム症",障害学生情報入力シート!$H438="注意欠如・多動症",障害学生情報入力シート!$H438="限局性学習症",障害学生情報入力シート!$H438="発達障害の重複",障害学生情報入力シート!$H438="その他の発達障害")),1,0)+
IF(AND(障害学生情報入力シート!$G438="精神障害",OR(障害学生情報入力シート!$H438="統合失調症等",障害学生情報入力シート!$H438="気分障害",障害学生情報入力シート!$H438="神経症性障害等",障害学生情報入力シート!$H438="摂食障害・睡眠障害等",障害学生情報入力シート!$H438="精神障害の重複",障害学生情報入力シート!$H438="その他の精神障害")),1,0)+
IF(AND(障害学生情報入力シート!$G438="知的障害",ISBLANK(障害学生情報入力シート!$H438)),1,0)+
IF(AND(障害学生情報入力シート!$G438="重複障害",OR(障害学生情報入力シート!$H438="身体障害の重複",障害学生情報入力シート!$H438="発達障害と精神障害の重複")),1,0)+
IF(AND(障害学生情報入力シート!$G438="その他の障害",ISBLANK(障害学生情報入力シート!$H438)),1,0)
)</f>
        <v>0</v>
      </c>
    </row>
    <row r="439" spans="1:17" x14ac:dyDescent="0.4">
      <c r="A439" s="204">
        <v>411</v>
      </c>
      <c r="B439" s="6">
        <f>IF(AND(障害学生情報入力シート!$G439=$B$27,障害学生情報入力シート!$H439=$B$28,OR(障害学生情報入力シート!D439="入学者(新1年生)",障害学生情報入力シート!D439="在籍者")),1,0)</f>
        <v>0</v>
      </c>
      <c r="C439" s="6">
        <f t="shared" si="41"/>
        <v>0</v>
      </c>
      <c r="D439" s="6" t="str">
        <f t="shared" si="42"/>
        <v/>
      </c>
      <c r="E439" s="6">
        <f>IF(AND(障害学生情報入力シート!$G439=$E$27,ISBLANK(障害学生情報入力シート!$H439),OR(障害学生情報入力シート!D439="入学者(新1年生)",障害学生情報入力シート!D439="在籍者")),1,0)</f>
        <v>0</v>
      </c>
      <c r="F439" s="6">
        <f t="shared" si="43"/>
        <v>0</v>
      </c>
      <c r="G439" s="6" t="str">
        <f t="shared" si="44"/>
        <v/>
      </c>
      <c r="H439" s="7">
        <f>IF(障害学生情報入力シート!BD439="",0,IF(AND(障害学生情報入力シート!BC439=1,Q439=1,障害学生情報入力シート!D439&lt;&gt;"",障害学生情報入力シート!D439&lt;&gt;"在籍者"),1,0))</f>
        <v>0</v>
      </c>
      <c r="I439" s="7">
        <f t="shared" si="45"/>
        <v>0</v>
      </c>
      <c r="J439" s="7" t="str">
        <f t="shared" si="46"/>
        <v/>
      </c>
      <c r="K439" s="8">
        <f>IF(VALUE(障害学生情報入力シート!J439)=1,1,0)</f>
        <v>0</v>
      </c>
      <c r="L439" s="8">
        <f>IF(VALUE(障害学生情報入力シート!K439)=1,1,0)</f>
        <v>0</v>
      </c>
      <c r="M439" s="8">
        <f>SUM(障害学生情報入力シート!N439:Q439)+COUNTA(障害学生情報入力シート!R439)</f>
        <v>0</v>
      </c>
      <c r="N439" s="8">
        <f>SUM(障害学生情報入力シート!S439:V439)+COUNTA(障害学生情報入力シート!W439)</f>
        <v>0</v>
      </c>
      <c r="O439" s="8">
        <f>IF(SUM(障害学生情報入力シート!$X439:$BC439)&gt;0,1,0)</f>
        <v>0</v>
      </c>
      <c r="P439" s="8">
        <f>IF(障害学生情報入力シート!D439="入学者(新1年生)",1,0)</f>
        <v>0</v>
      </c>
      <c r="Q439" s="8">
        <f>IF(ISBLANK(障害学生情報入力シート!$G439),0,
IF(AND(障害学生情報入力シート!$G439="視覚障害",OR(障害学生情報入力シート!$H439="盲",障害学生情報入力シート!$H439="弱視",障害学生情報入力シート!$H439="その他の視覚障害")),1,0)+
IF(AND(障害学生情報入力シート!$G439="聴覚障害",OR(障害学生情報入力シート!$H439="聾",障害学生情報入力シート!$H439="難聴",障害学生情報入力シート!$H439="その他の聴覚障害")),1,0)+
IF(AND(障害学生情報入力シート!$G439="肢体不自由",OR(障害学生情報入力シート!$H439="上肢不自由",障害学生情報入力シート!$H439="下肢不自由",障害学生情報入力シート!$H439="上下肢不自由",障害学生情報入力シート!$H439="その他の肢体不自由")),1,0)+
IF(AND(障害学生情報入力シート!$G439="病弱",ISBLANK(障害学生情報入力シート!$H439)),1,0)+
IF(AND(障害学生情報入力シート!$G439="発達障害",OR(障害学生情報入力シート!$H439="自閉スペクトラム症",障害学生情報入力シート!$H439="注意欠如・多動症",障害学生情報入力シート!$H439="限局性学習症",障害学生情報入力シート!$H439="発達障害の重複",障害学生情報入力シート!$H439="その他の発達障害")),1,0)+
IF(AND(障害学生情報入力シート!$G439="精神障害",OR(障害学生情報入力シート!$H439="統合失調症等",障害学生情報入力シート!$H439="気分障害",障害学生情報入力シート!$H439="神経症性障害等",障害学生情報入力シート!$H439="摂食障害・睡眠障害等",障害学生情報入力シート!$H439="精神障害の重複",障害学生情報入力シート!$H439="その他の精神障害")),1,0)+
IF(AND(障害学生情報入力シート!$G439="知的障害",ISBLANK(障害学生情報入力シート!$H439)),1,0)+
IF(AND(障害学生情報入力シート!$G439="重複障害",OR(障害学生情報入力シート!$H439="身体障害の重複",障害学生情報入力シート!$H439="発達障害と精神障害の重複")),1,0)+
IF(AND(障害学生情報入力シート!$G439="その他の障害",ISBLANK(障害学生情報入力シート!$H439)),1,0)
)</f>
        <v>0</v>
      </c>
    </row>
    <row r="440" spans="1:17" x14ac:dyDescent="0.4">
      <c r="A440" s="204">
        <v>412</v>
      </c>
      <c r="B440" s="6">
        <f>IF(AND(障害学生情報入力シート!$G440=$B$27,障害学生情報入力シート!$H440=$B$28,OR(障害学生情報入力シート!D440="入学者(新1年生)",障害学生情報入力シート!D440="在籍者")),1,0)</f>
        <v>0</v>
      </c>
      <c r="C440" s="6">
        <f t="shared" si="41"/>
        <v>0</v>
      </c>
      <c r="D440" s="6" t="str">
        <f t="shared" si="42"/>
        <v/>
      </c>
      <c r="E440" s="6">
        <f>IF(AND(障害学生情報入力シート!$G440=$E$27,ISBLANK(障害学生情報入力シート!$H440),OR(障害学生情報入力シート!D440="入学者(新1年生)",障害学生情報入力シート!D440="在籍者")),1,0)</f>
        <v>0</v>
      </c>
      <c r="F440" s="6">
        <f t="shared" si="43"/>
        <v>0</v>
      </c>
      <c r="G440" s="6" t="str">
        <f t="shared" si="44"/>
        <v/>
      </c>
      <c r="H440" s="7">
        <f>IF(障害学生情報入力シート!BD440="",0,IF(AND(障害学生情報入力シート!BC440=1,Q440=1,障害学生情報入力シート!D440&lt;&gt;"",障害学生情報入力シート!D440&lt;&gt;"在籍者"),1,0))</f>
        <v>0</v>
      </c>
      <c r="I440" s="7">
        <f t="shared" si="45"/>
        <v>0</v>
      </c>
      <c r="J440" s="7" t="str">
        <f t="shared" si="46"/>
        <v/>
      </c>
      <c r="K440" s="8">
        <f>IF(VALUE(障害学生情報入力シート!J440)=1,1,0)</f>
        <v>0</v>
      </c>
      <c r="L440" s="8">
        <f>IF(VALUE(障害学生情報入力シート!K440)=1,1,0)</f>
        <v>0</v>
      </c>
      <c r="M440" s="8">
        <f>SUM(障害学生情報入力シート!N440:Q440)+COUNTA(障害学生情報入力シート!R440)</f>
        <v>0</v>
      </c>
      <c r="N440" s="8">
        <f>SUM(障害学生情報入力シート!S440:V440)+COUNTA(障害学生情報入力シート!W440)</f>
        <v>0</v>
      </c>
      <c r="O440" s="8">
        <f>IF(SUM(障害学生情報入力シート!$X440:$BC440)&gt;0,1,0)</f>
        <v>0</v>
      </c>
      <c r="P440" s="8">
        <f>IF(障害学生情報入力シート!D440="入学者(新1年生)",1,0)</f>
        <v>0</v>
      </c>
      <c r="Q440" s="8">
        <f>IF(ISBLANK(障害学生情報入力シート!$G440),0,
IF(AND(障害学生情報入力シート!$G440="視覚障害",OR(障害学生情報入力シート!$H440="盲",障害学生情報入力シート!$H440="弱視",障害学生情報入力シート!$H440="その他の視覚障害")),1,0)+
IF(AND(障害学生情報入力シート!$G440="聴覚障害",OR(障害学生情報入力シート!$H440="聾",障害学生情報入力シート!$H440="難聴",障害学生情報入力シート!$H440="その他の聴覚障害")),1,0)+
IF(AND(障害学生情報入力シート!$G440="肢体不自由",OR(障害学生情報入力シート!$H440="上肢不自由",障害学生情報入力シート!$H440="下肢不自由",障害学生情報入力シート!$H440="上下肢不自由",障害学生情報入力シート!$H440="その他の肢体不自由")),1,0)+
IF(AND(障害学生情報入力シート!$G440="病弱",ISBLANK(障害学生情報入力シート!$H440)),1,0)+
IF(AND(障害学生情報入力シート!$G440="発達障害",OR(障害学生情報入力シート!$H440="自閉スペクトラム症",障害学生情報入力シート!$H440="注意欠如・多動症",障害学生情報入力シート!$H440="限局性学習症",障害学生情報入力シート!$H440="発達障害の重複",障害学生情報入力シート!$H440="その他の発達障害")),1,0)+
IF(AND(障害学生情報入力シート!$G440="精神障害",OR(障害学生情報入力シート!$H440="統合失調症等",障害学生情報入力シート!$H440="気分障害",障害学生情報入力シート!$H440="神経症性障害等",障害学生情報入力シート!$H440="摂食障害・睡眠障害等",障害学生情報入力シート!$H440="精神障害の重複",障害学生情報入力シート!$H440="その他の精神障害")),1,0)+
IF(AND(障害学生情報入力シート!$G440="知的障害",ISBLANK(障害学生情報入力シート!$H440)),1,0)+
IF(AND(障害学生情報入力シート!$G440="重複障害",OR(障害学生情報入力シート!$H440="身体障害の重複",障害学生情報入力シート!$H440="発達障害と精神障害の重複")),1,0)+
IF(AND(障害学生情報入力シート!$G440="その他の障害",ISBLANK(障害学生情報入力シート!$H440)),1,0)
)</f>
        <v>0</v>
      </c>
    </row>
    <row r="441" spans="1:17" x14ac:dyDescent="0.4">
      <c r="A441" s="204">
        <v>413</v>
      </c>
      <c r="B441" s="6">
        <f>IF(AND(障害学生情報入力シート!$G441=$B$27,障害学生情報入力シート!$H441=$B$28,OR(障害学生情報入力シート!D441="入学者(新1年生)",障害学生情報入力シート!D441="在籍者")),1,0)</f>
        <v>0</v>
      </c>
      <c r="C441" s="6">
        <f t="shared" si="41"/>
        <v>0</v>
      </c>
      <c r="D441" s="6" t="str">
        <f t="shared" si="42"/>
        <v/>
      </c>
      <c r="E441" s="6">
        <f>IF(AND(障害学生情報入力シート!$G441=$E$27,ISBLANK(障害学生情報入力シート!$H441),OR(障害学生情報入力シート!D441="入学者(新1年生)",障害学生情報入力シート!D441="在籍者")),1,0)</f>
        <v>0</v>
      </c>
      <c r="F441" s="6">
        <f t="shared" si="43"/>
        <v>0</v>
      </c>
      <c r="G441" s="6" t="str">
        <f t="shared" si="44"/>
        <v/>
      </c>
      <c r="H441" s="7">
        <f>IF(障害学生情報入力シート!BD441="",0,IF(AND(障害学生情報入力シート!BC441=1,Q441=1,障害学生情報入力シート!D441&lt;&gt;"",障害学生情報入力シート!D441&lt;&gt;"在籍者"),1,0))</f>
        <v>0</v>
      </c>
      <c r="I441" s="7">
        <f t="shared" si="45"/>
        <v>0</v>
      </c>
      <c r="J441" s="7" t="str">
        <f t="shared" si="46"/>
        <v/>
      </c>
      <c r="K441" s="8">
        <f>IF(VALUE(障害学生情報入力シート!J441)=1,1,0)</f>
        <v>0</v>
      </c>
      <c r="L441" s="8">
        <f>IF(VALUE(障害学生情報入力シート!K441)=1,1,0)</f>
        <v>0</v>
      </c>
      <c r="M441" s="8">
        <f>SUM(障害学生情報入力シート!N441:Q441)+COUNTA(障害学生情報入力シート!R441)</f>
        <v>0</v>
      </c>
      <c r="N441" s="8">
        <f>SUM(障害学生情報入力シート!S441:V441)+COUNTA(障害学生情報入力シート!W441)</f>
        <v>0</v>
      </c>
      <c r="O441" s="8">
        <f>IF(SUM(障害学生情報入力シート!$X441:$BC441)&gt;0,1,0)</f>
        <v>0</v>
      </c>
      <c r="P441" s="8">
        <f>IF(障害学生情報入力シート!D441="入学者(新1年生)",1,0)</f>
        <v>0</v>
      </c>
      <c r="Q441" s="8">
        <f>IF(ISBLANK(障害学生情報入力シート!$G441),0,
IF(AND(障害学生情報入力シート!$G441="視覚障害",OR(障害学生情報入力シート!$H441="盲",障害学生情報入力シート!$H441="弱視",障害学生情報入力シート!$H441="その他の視覚障害")),1,0)+
IF(AND(障害学生情報入力シート!$G441="聴覚障害",OR(障害学生情報入力シート!$H441="聾",障害学生情報入力シート!$H441="難聴",障害学生情報入力シート!$H441="その他の聴覚障害")),1,0)+
IF(AND(障害学生情報入力シート!$G441="肢体不自由",OR(障害学生情報入力シート!$H441="上肢不自由",障害学生情報入力シート!$H441="下肢不自由",障害学生情報入力シート!$H441="上下肢不自由",障害学生情報入力シート!$H441="その他の肢体不自由")),1,0)+
IF(AND(障害学生情報入力シート!$G441="病弱",ISBLANK(障害学生情報入力シート!$H441)),1,0)+
IF(AND(障害学生情報入力シート!$G441="発達障害",OR(障害学生情報入力シート!$H441="自閉スペクトラム症",障害学生情報入力シート!$H441="注意欠如・多動症",障害学生情報入力シート!$H441="限局性学習症",障害学生情報入力シート!$H441="発達障害の重複",障害学生情報入力シート!$H441="その他の発達障害")),1,0)+
IF(AND(障害学生情報入力シート!$G441="精神障害",OR(障害学生情報入力シート!$H441="統合失調症等",障害学生情報入力シート!$H441="気分障害",障害学生情報入力シート!$H441="神経症性障害等",障害学生情報入力シート!$H441="摂食障害・睡眠障害等",障害学生情報入力シート!$H441="精神障害の重複",障害学生情報入力シート!$H441="その他の精神障害")),1,0)+
IF(AND(障害学生情報入力シート!$G441="知的障害",ISBLANK(障害学生情報入力シート!$H441)),1,0)+
IF(AND(障害学生情報入力シート!$G441="重複障害",OR(障害学生情報入力シート!$H441="身体障害の重複",障害学生情報入力シート!$H441="発達障害と精神障害の重複")),1,0)+
IF(AND(障害学生情報入力シート!$G441="その他の障害",ISBLANK(障害学生情報入力シート!$H441)),1,0)
)</f>
        <v>0</v>
      </c>
    </row>
    <row r="442" spans="1:17" x14ac:dyDescent="0.4">
      <c r="A442" s="204">
        <v>414</v>
      </c>
      <c r="B442" s="6">
        <f>IF(AND(障害学生情報入力シート!$G442=$B$27,障害学生情報入力シート!$H442=$B$28,OR(障害学生情報入力シート!D442="入学者(新1年生)",障害学生情報入力シート!D442="在籍者")),1,0)</f>
        <v>0</v>
      </c>
      <c r="C442" s="6">
        <f t="shared" si="41"/>
        <v>0</v>
      </c>
      <c r="D442" s="6" t="str">
        <f t="shared" si="42"/>
        <v/>
      </c>
      <c r="E442" s="6">
        <f>IF(AND(障害学生情報入力シート!$G442=$E$27,ISBLANK(障害学生情報入力シート!$H442),OR(障害学生情報入力シート!D442="入学者(新1年生)",障害学生情報入力シート!D442="在籍者")),1,0)</f>
        <v>0</v>
      </c>
      <c r="F442" s="6">
        <f t="shared" si="43"/>
        <v>0</v>
      </c>
      <c r="G442" s="6" t="str">
        <f t="shared" si="44"/>
        <v/>
      </c>
      <c r="H442" s="7">
        <f>IF(障害学生情報入力シート!BD442="",0,IF(AND(障害学生情報入力シート!BC442=1,Q442=1,障害学生情報入力シート!D442&lt;&gt;"",障害学生情報入力シート!D442&lt;&gt;"在籍者"),1,0))</f>
        <v>0</v>
      </c>
      <c r="I442" s="7">
        <f t="shared" si="45"/>
        <v>0</v>
      </c>
      <c r="J442" s="7" t="str">
        <f t="shared" si="46"/>
        <v/>
      </c>
      <c r="K442" s="8">
        <f>IF(VALUE(障害学生情報入力シート!J442)=1,1,0)</f>
        <v>0</v>
      </c>
      <c r="L442" s="8">
        <f>IF(VALUE(障害学生情報入力シート!K442)=1,1,0)</f>
        <v>0</v>
      </c>
      <c r="M442" s="8">
        <f>SUM(障害学生情報入力シート!N442:Q442)+COUNTA(障害学生情報入力シート!R442)</f>
        <v>0</v>
      </c>
      <c r="N442" s="8">
        <f>SUM(障害学生情報入力シート!S442:V442)+COUNTA(障害学生情報入力シート!W442)</f>
        <v>0</v>
      </c>
      <c r="O442" s="8">
        <f>IF(SUM(障害学生情報入力シート!$X442:$BC442)&gt;0,1,0)</f>
        <v>0</v>
      </c>
      <c r="P442" s="8">
        <f>IF(障害学生情報入力シート!D442="入学者(新1年生)",1,0)</f>
        <v>0</v>
      </c>
      <c r="Q442" s="8">
        <f>IF(ISBLANK(障害学生情報入力シート!$G442),0,
IF(AND(障害学生情報入力シート!$G442="視覚障害",OR(障害学生情報入力シート!$H442="盲",障害学生情報入力シート!$H442="弱視",障害学生情報入力シート!$H442="その他の視覚障害")),1,0)+
IF(AND(障害学生情報入力シート!$G442="聴覚障害",OR(障害学生情報入力シート!$H442="聾",障害学生情報入力シート!$H442="難聴",障害学生情報入力シート!$H442="その他の聴覚障害")),1,0)+
IF(AND(障害学生情報入力シート!$G442="肢体不自由",OR(障害学生情報入力シート!$H442="上肢不自由",障害学生情報入力シート!$H442="下肢不自由",障害学生情報入力シート!$H442="上下肢不自由",障害学生情報入力シート!$H442="その他の肢体不自由")),1,0)+
IF(AND(障害学生情報入力シート!$G442="病弱",ISBLANK(障害学生情報入力シート!$H442)),1,0)+
IF(AND(障害学生情報入力シート!$G442="発達障害",OR(障害学生情報入力シート!$H442="自閉スペクトラム症",障害学生情報入力シート!$H442="注意欠如・多動症",障害学生情報入力シート!$H442="限局性学習症",障害学生情報入力シート!$H442="発達障害の重複",障害学生情報入力シート!$H442="その他の発達障害")),1,0)+
IF(AND(障害学生情報入力シート!$G442="精神障害",OR(障害学生情報入力シート!$H442="統合失調症等",障害学生情報入力シート!$H442="気分障害",障害学生情報入力シート!$H442="神経症性障害等",障害学生情報入力シート!$H442="摂食障害・睡眠障害等",障害学生情報入力シート!$H442="精神障害の重複",障害学生情報入力シート!$H442="その他の精神障害")),1,0)+
IF(AND(障害学生情報入力シート!$G442="知的障害",ISBLANK(障害学生情報入力シート!$H442)),1,0)+
IF(AND(障害学生情報入力シート!$G442="重複障害",OR(障害学生情報入力シート!$H442="身体障害の重複",障害学生情報入力シート!$H442="発達障害と精神障害の重複")),1,0)+
IF(AND(障害学生情報入力シート!$G442="その他の障害",ISBLANK(障害学生情報入力シート!$H442)),1,0)
)</f>
        <v>0</v>
      </c>
    </row>
    <row r="443" spans="1:17" x14ac:dyDescent="0.4">
      <c r="A443" s="204">
        <v>415</v>
      </c>
      <c r="B443" s="6">
        <f>IF(AND(障害学生情報入力シート!$G443=$B$27,障害学生情報入力シート!$H443=$B$28,OR(障害学生情報入力シート!D443="入学者(新1年生)",障害学生情報入力シート!D443="在籍者")),1,0)</f>
        <v>0</v>
      </c>
      <c r="C443" s="6">
        <f t="shared" si="41"/>
        <v>0</v>
      </c>
      <c r="D443" s="6" t="str">
        <f t="shared" si="42"/>
        <v/>
      </c>
      <c r="E443" s="6">
        <f>IF(AND(障害学生情報入力シート!$G443=$E$27,ISBLANK(障害学生情報入力シート!$H443),OR(障害学生情報入力シート!D443="入学者(新1年生)",障害学生情報入力シート!D443="在籍者")),1,0)</f>
        <v>0</v>
      </c>
      <c r="F443" s="6">
        <f t="shared" si="43"/>
        <v>0</v>
      </c>
      <c r="G443" s="6" t="str">
        <f t="shared" si="44"/>
        <v/>
      </c>
      <c r="H443" s="7">
        <f>IF(障害学生情報入力シート!BD443="",0,IF(AND(障害学生情報入力シート!BC443=1,Q443=1,障害学生情報入力シート!D443&lt;&gt;"",障害学生情報入力シート!D443&lt;&gt;"在籍者"),1,0))</f>
        <v>0</v>
      </c>
      <c r="I443" s="7">
        <f t="shared" si="45"/>
        <v>0</v>
      </c>
      <c r="J443" s="7" t="str">
        <f t="shared" si="46"/>
        <v/>
      </c>
      <c r="K443" s="8">
        <f>IF(VALUE(障害学生情報入力シート!J443)=1,1,0)</f>
        <v>0</v>
      </c>
      <c r="L443" s="8">
        <f>IF(VALUE(障害学生情報入力シート!K443)=1,1,0)</f>
        <v>0</v>
      </c>
      <c r="M443" s="8">
        <f>SUM(障害学生情報入力シート!N443:Q443)+COUNTA(障害学生情報入力シート!R443)</f>
        <v>0</v>
      </c>
      <c r="N443" s="8">
        <f>SUM(障害学生情報入力シート!S443:V443)+COUNTA(障害学生情報入力シート!W443)</f>
        <v>0</v>
      </c>
      <c r="O443" s="8">
        <f>IF(SUM(障害学生情報入力シート!$X443:$BC443)&gt;0,1,0)</f>
        <v>0</v>
      </c>
      <c r="P443" s="8">
        <f>IF(障害学生情報入力シート!D443="入学者(新1年生)",1,0)</f>
        <v>0</v>
      </c>
      <c r="Q443" s="8">
        <f>IF(ISBLANK(障害学生情報入力シート!$G443),0,
IF(AND(障害学生情報入力シート!$G443="視覚障害",OR(障害学生情報入力シート!$H443="盲",障害学生情報入力シート!$H443="弱視",障害学生情報入力シート!$H443="その他の視覚障害")),1,0)+
IF(AND(障害学生情報入力シート!$G443="聴覚障害",OR(障害学生情報入力シート!$H443="聾",障害学生情報入力シート!$H443="難聴",障害学生情報入力シート!$H443="その他の聴覚障害")),1,0)+
IF(AND(障害学生情報入力シート!$G443="肢体不自由",OR(障害学生情報入力シート!$H443="上肢不自由",障害学生情報入力シート!$H443="下肢不自由",障害学生情報入力シート!$H443="上下肢不自由",障害学生情報入力シート!$H443="その他の肢体不自由")),1,0)+
IF(AND(障害学生情報入力シート!$G443="病弱",ISBLANK(障害学生情報入力シート!$H443)),1,0)+
IF(AND(障害学生情報入力シート!$G443="発達障害",OR(障害学生情報入力シート!$H443="自閉スペクトラム症",障害学生情報入力シート!$H443="注意欠如・多動症",障害学生情報入力シート!$H443="限局性学習症",障害学生情報入力シート!$H443="発達障害の重複",障害学生情報入力シート!$H443="その他の発達障害")),1,0)+
IF(AND(障害学生情報入力シート!$G443="精神障害",OR(障害学生情報入力シート!$H443="統合失調症等",障害学生情報入力シート!$H443="気分障害",障害学生情報入力シート!$H443="神経症性障害等",障害学生情報入力シート!$H443="摂食障害・睡眠障害等",障害学生情報入力シート!$H443="精神障害の重複",障害学生情報入力シート!$H443="その他の精神障害")),1,0)+
IF(AND(障害学生情報入力シート!$G443="知的障害",ISBLANK(障害学生情報入力シート!$H443)),1,0)+
IF(AND(障害学生情報入力シート!$G443="重複障害",OR(障害学生情報入力シート!$H443="身体障害の重複",障害学生情報入力シート!$H443="発達障害と精神障害の重複")),1,0)+
IF(AND(障害学生情報入力シート!$G443="その他の障害",ISBLANK(障害学生情報入力シート!$H443)),1,0)
)</f>
        <v>0</v>
      </c>
    </row>
    <row r="444" spans="1:17" x14ac:dyDescent="0.4">
      <c r="A444" s="204">
        <v>416</v>
      </c>
      <c r="B444" s="6">
        <f>IF(AND(障害学生情報入力シート!$G444=$B$27,障害学生情報入力シート!$H444=$B$28,OR(障害学生情報入力シート!D444="入学者(新1年生)",障害学生情報入力シート!D444="在籍者")),1,0)</f>
        <v>0</v>
      </c>
      <c r="C444" s="6">
        <f t="shared" si="41"/>
        <v>0</v>
      </c>
      <c r="D444" s="6" t="str">
        <f t="shared" si="42"/>
        <v/>
      </c>
      <c r="E444" s="6">
        <f>IF(AND(障害学生情報入力シート!$G444=$E$27,ISBLANK(障害学生情報入力シート!$H444),OR(障害学生情報入力シート!D444="入学者(新1年生)",障害学生情報入力シート!D444="在籍者")),1,0)</f>
        <v>0</v>
      </c>
      <c r="F444" s="6">
        <f t="shared" si="43"/>
        <v>0</v>
      </c>
      <c r="G444" s="6" t="str">
        <f t="shared" si="44"/>
        <v/>
      </c>
      <c r="H444" s="7">
        <f>IF(障害学生情報入力シート!BD444="",0,IF(AND(障害学生情報入力シート!BC444=1,Q444=1,障害学生情報入力シート!D444&lt;&gt;"",障害学生情報入力シート!D444&lt;&gt;"在籍者"),1,0))</f>
        <v>0</v>
      </c>
      <c r="I444" s="7">
        <f t="shared" si="45"/>
        <v>0</v>
      </c>
      <c r="J444" s="7" t="str">
        <f t="shared" si="46"/>
        <v/>
      </c>
      <c r="K444" s="8">
        <f>IF(VALUE(障害学生情報入力シート!J444)=1,1,0)</f>
        <v>0</v>
      </c>
      <c r="L444" s="8">
        <f>IF(VALUE(障害学生情報入力シート!K444)=1,1,0)</f>
        <v>0</v>
      </c>
      <c r="M444" s="8">
        <f>SUM(障害学生情報入力シート!N444:Q444)+COUNTA(障害学生情報入力シート!R444)</f>
        <v>0</v>
      </c>
      <c r="N444" s="8">
        <f>SUM(障害学生情報入力シート!S444:V444)+COUNTA(障害学生情報入力シート!W444)</f>
        <v>0</v>
      </c>
      <c r="O444" s="8">
        <f>IF(SUM(障害学生情報入力シート!$X444:$BC444)&gt;0,1,0)</f>
        <v>0</v>
      </c>
      <c r="P444" s="8">
        <f>IF(障害学生情報入力シート!D444="入学者(新1年生)",1,0)</f>
        <v>0</v>
      </c>
      <c r="Q444" s="8">
        <f>IF(ISBLANK(障害学生情報入力シート!$G444),0,
IF(AND(障害学生情報入力シート!$G444="視覚障害",OR(障害学生情報入力シート!$H444="盲",障害学生情報入力シート!$H444="弱視",障害学生情報入力シート!$H444="その他の視覚障害")),1,0)+
IF(AND(障害学生情報入力シート!$G444="聴覚障害",OR(障害学生情報入力シート!$H444="聾",障害学生情報入力シート!$H444="難聴",障害学生情報入力シート!$H444="その他の聴覚障害")),1,0)+
IF(AND(障害学生情報入力シート!$G444="肢体不自由",OR(障害学生情報入力シート!$H444="上肢不自由",障害学生情報入力シート!$H444="下肢不自由",障害学生情報入力シート!$H444="上下肢不自由",障害学生情報入力シート!$H444="その他の肢体不自由")),1,0)+
IF(AND(障害学生情報入力シート!$G444="病弱",ISBLANK(障害学生情報入力シート!$H444)),1,0)+
IF(AND(障害学生情報入力シート!$G444="発達障害",OR(障害学生情報入力シート!$H444="自閉スペクトラム症",障害学生情報入力シート!$H444="注意欠如・多動症",障害学生情報入力シート!$H444="限局性学習症",障害学生情報入力シート!$H444="発達障害の重複",障害学生情報入力シート!$H444="その他の発達障害")),1,0)+
IF(AND(障害学生情報入力シート!$G444="精神障害",OR(障害学生情報入力シート!$H444="統合失調症等",障害学生情報入力シート!$H444="気分障害",障害学生情報入力シート!$H444="神経症性障害等",障害学生情報入力シート!$H444="摂食障害・睡眠障害等",障害学生情報入力シート!$H444="精神障害の重複",障害学生情報入力シート!$H444="その他の精神障害")),1,0)+
IF(AND(障害学生情報入力シート!$G444="知的障害",ISBLANK(障害学生情報入力シート!$H444)),1,0)+
IF(AND(障害学生情報入力シート!$G444="重複障害",OR(障害学生情報入力シート!$H444="身体障害の重複",障害学生情報入力シート!$H444="発達障害と精神障害の重複")),1,0)+
IF(AND(障害学生情報入力シート!$G444="その他の障害",ISBLANK(障害学生情報入力シート!$H444)),1,0)
)</f>
        <v>0</v>
      </c>
    </row>
    <row r="445" spans="1:17" x14ac:dyDescent="0.4">
      <c r="A445" s="204">
        <v>417</v>
      </c>
      <c r="B445" s="6">
        <f>IF(AND(障害学生情報入力シート!$G445=$B$27,障害学生情報入力シート!$H445=$B$28,OR(障害学生情報入力シート!D445="入学者(新1年生)",障害学生情報入力シート!D445="在籍者")),1,0)</f>
        <v>0</v>
      </c>
      <c r="C445" s="6">
        <f t="shared" si="41"/>
        <v>0</v>
      </c>
      <c r="D445" s="6" t="str">
        <f t="shared" si="42"/>
        <v/>
      </c>
      <c r="E445" s="6">
        <f>IF(AND(障害学生情報入力シート!$G445=$E$27,ISBLANK(障害学生情報入力シート!$H445),OR(障害学生情報入力シート!D445="入学者(新1年生)",障害学生情報入力シート!D445="在籍者")),1,0)</f>
        <v>0</v>
      </c>
      <c r="F445" s="6">
        <f t="shared" si="43"/>
        <v>0</v>
      </c>
      <c r="G445" s="6" t="str">
        <f t="shared" si="44"/>
        <v/>
      </c>
      <c r="H445" s="7">
        <f>IF(障害学生情報入力シート!BD445="",0,IF(AND(障害学生情報入力シート!BC445=1,Q445=1,障害学生情報入力シート!D445&lt;&gt;"",障害学生情報入力シート!D445&lt;&gt;"在籍者"),1,0))</f>
        <v>0</v>
      </c>
      <c r="I445" s="7">
        <f t="shared" si="45"/>
        <v>0</v>
      </c>
      <c r="J445" s="7" t="str">
        <f t="shared" si="46"/>
        <v/>
      </c>
      <c r="K445" s="8">
        <f>IF(VALUE(障害学生情報入力シート!J445)=1,1,0)</f>
        <v>0</v>
      </c>
      <c r="L445" s="8">
        <f>IF(VALUE(障害学生情報入力シート!K445)=1,1,0)</f>
        <v>0</v>
      </c>
      <c r="M445" s="8">
        <f>SUM(障害学生情報入力シート!N445:Q445)+COUNTA(障害学生情報入力シート!R445)</f>
        <v>0</v>
      </c>
      <c r="N445" s="8">
        <f>SUM(障害学生情報入力シート!S445:V445)+COUNTA(障害学生情報入力シート!W445)</f>
        <v>0</v>
      </c>
      <c r="O445" s="8">
        <f>IF(SUM(障害学生情報入力シート!$X445:$BC445)&gt;0,1,0)</f>
        <v>0</v>
      </c>
      <c r="P445" s="8">
        <f>IF(障害学生情報入力シート!D445="入学者(新1年生)",1,0)</f>
        <v>0</v>
      </c>
      <c r="Q445" s="8">
        <f>IF(ISBLANK(障害学生情報入力シート!$G445),0,
IF(AND(障害学生情報入力シート!$G445="視覚障害",OR(障害学生情報入力シート!$H445="盲",障害学生情報入力シート!$H445="弱視",障害学生情報入力シート!$H445="その他の視覚障害")),1,0)+
IF(AND(障害学生情報入力シート!$G445="聴覚障害",OR(障害学生情報入力シート!$H445="聾",障害学生情報入力シート!$H445="難聴",障害学生情報入力シート!$H445="その他の聴覚障害")),1,0)+
IF(AND(障害学生情報入力シート!$G445="肢体不自由",OR(障害学生情報入力シート!$H445="上肢不自由",障害学生情報入力シート!$H445="下肢不自由",障害学生情報入力シート!$H445="上下肢不自由",障害学生情報入力シート!$H445="その他の肢体不自由")),1,0)+
IF(AND(障害学生情報入力シート!$G445="病弱",ISBLANK(障害学生情報入力シート!$H445)),1,0)+
IF(AND(障害学生情報入力シート!$G445="発達障害",OR(障害学生情報入力シート!$H445="自閉スペクトラム症",障害学生情報入力シート!$H445="注意欠如・多動症",障害学生情報入力シート!$H445="限局性学習症",障害学生情報入力シート!$H445="発達障害の重複",障害学生情報入力シート!$H445="その他の発達障害")),1,0)+
IF(AND(障害学生情報入力シート!$G445="精神障害",OR(障害学生情報入力シート!$H445="統合失調症等",障害学生情報入力シート!$H445="気分障害",障害学生情報入力シート!$H445="神経症性障害等",障害学生情報入力シート!$H445="摂食障害・睡眠障害等",障害学生情報入力シート!$H445="精神障害の重複",障害学生情報入力シート!$H445="その他の精神障害")),1,0)+
IF(AND(障害学生情報入力シート!$G445="知的障害",ISBLANK(障害学生情報入力シート!$H445)),1,0)+
IF(AND(障害学生情報入力シート!$G445="重複障害",OR(障害学生情報入力シート!$H445="身体障害の重複",障害学生情報入力シート!$H445="発達障害と精神障害の重複")),1,0)+
IF(AND(障害学生情報入力シート!$G445="その他の障害",ISBLANK(障害学生情報入力シート!$H445)),1,0)
)</f>
        <v>0</v>
      </c>
    </row>
    <row r="446" spans="1:17" x14ac:dyDescent="0.4">
      <c r="A446" s="204">
        <v>418</v>
      </c>
      <c r="B446" s="6">
        <f>IF(AND(障害学生情報入力シート!$G446=$B$27,障害学生情報入力シート!$H446=$B$28,OR(障害学生情報入力シート!D446="入学者(新1年生)",障害学生情報入力シート!D446="在籍者")),1,0)</f>
        <v>0</v>
      </c>
      <c r="C446" s="6">
        <f t="shared" si="41"/>
        <v>0</v>
      </c>
      <c r="D446" s="6" t="str">
        <f t="shared" si="42"/>
        <v/>
      </c>
      <c r="E446" s="6">
        <f>IF(AND(障害学生情報入力シート!$G446=$E$27,ISBLANK(障害学生情報入力シート!$H446),OR(障害学生情報入力シート!D446="入学者(新1年生)",障害学生情報入力シート!D446="在籍者")),1,0)</f>
        <v>0</v>
      </c>
      <c r="F446" s="6">
        <f t="shared" si="43"/>
        <v>0</v>
      </c>
      <c r="G446" s="6" t="str">
        <f t="shared" si="44"/>
        <v/>
      </c>
      <c r="H446" s="7">
        <f>IF(障害学生情報入力シート!BD446="",0,IF(AND(障害学生情報入力シート!BC446=1,Q446=1,障害学生情報入力シート!D446&lt;&gt;"",障害学生情報入力シート!D446&lt;&gt;"在籍者"),1,0))</f>
        <v>0</v>
      </c>
      <c r="I446" s="7">
        <f t="shared" si="45"/>
        <v>0</v>
      </c>
      <c r="J446" s="7" t="str">
        <f t="shared" si="46"/>
        <v/>
      </c>
      <c r="K446" s="8">
        <f>IF(VALUE(障害学生情報入力シート!J446)=1,1,0)</f>
        <v>0</v>
      </c>
      <c r="L446" s="8">
        <f>IF(VALUE(障害学生情報入力シート!K446)=1,1,0)</f>
        <v>0</v>
      </c>
      <c r="M446" s="8">
        <f>SUM(障害学生情報入力シート!N446:Q446)+COUNTA(障害学生情報入力シート!R446)</f>
        <v>0</v>
      </c>
      <c r="N446" s="8">
        <f>SUM(障害学生情報入力シート!S446:V446)+COUNTA(障害学生情報入力シート!W446)</f>
        <v>0</v>
      </c>
      <c r="O446" s="8">
        <f>IF(SUM(障害学生情報入力シート!$X446:$BC446)&gt;0,1,0)</f>
        <v>0</v>
      </c>
      <c r="P446" s="8">
        <f>IF(障害学生情報入力シート!D446="入学者(新1年生)",1,0)</f>
        <v>0</v>
      </c>
      <c r="Q446" s="8">
        <f>IF(ISBLANK(障害学生情報入力シート!$G446),0,
IF(AND(障害学生情報入力シート!$G446="視覚障害",OR(障害学生情報入力シート!$H446="盲",障害学生情報入力シート!$H446="弱視",障害学生情報入力シート!$H446="その他の視覚障害")),1,0)+
IF(AND(障害学生情報入力シート!$G446="聴覚障害",OR(障害学生情報入力シート!$H446="聾",障害学生情報入力シート!$H446="難聴",障害学生情報入力シート!$H446="その他の聴覚障害")),1,0)+
IF(AND(障害学生情報入力シート!$G446="肢体不自由",OR(障害学生情報入力シート!$H446="上肢不自由",障害学生情報入力シート!$H446="下肢不自由",障害学生情報入力シート!$H446="上下肢不自由",障害学生情報入力シート!$H446="その他の肢体不自由")),1,0)+
IF(AND(障害学生情報入力シート!$G446="病弱",ISBLANK(障害学生情報入力シート!$H446)),1,0)+
IF(AND(障害学生情報入力シート!$G446="発達障害",OR(障害学生情報入力シート!$H446="自閉スペクトラム症",障害学生情報入力シート!$H446="注意欠如・多動症",障害学生情報入力シート!$H446="限局性学習症",障害学生情報入力シート!$H446="発達障害の重複",障害学生情報入力シート!$H446="その他の発達障害")),1,0)+
IF(AND(障害学生情報入力シート!$G446="精神障害",OR(障害学生情報入力シート!$H446="統合失調症等",障害学生情報入力シート!$H446="気分障害",障害学生情報入力シート!$H446="神経症性障害等",障害学生情報入力シート!$H446="摂食障害・睡眠障害等",障害学生情報入力シート!$H446="精神障害の重複",障害学生情報入力シート!$H446="その他の精神障害")),1,0)+
IF(AND(障害学生情報入力シート!$G446="知的障害",ISBLANK(障害学生情報入力シート!$H446)),1,0)+
IF(AND(障害学生情報入力シート!$G446="重複障害",OR(障害学生情報入力シート!$H446="身体障害の重複",障害学生情報入力シート!$H446="発達障害と精神障害の重複")),1,0)+
IF(AND(障害学生情報入力シート!$G446="その他の障害",ISBLANK(障害学生情報入力シート!$H446)),1,0)
)</f>
        <v>0</v>
      </c>
    </row>
    <row r="447" spans="1:17" x14ac:dyDescent="0.4">
      <c r="A447" s="204">
        <v>419</v>
      </c>
      <c r="B447" s="6">
        <f>IF(AND(障害学生情報入力シート!$G447=$B$27,障害学生情報入力シート!$H447=$B$28,OR(障害学生情報入力シート!D447="入学者(新1年生)",障害学生情報入力シート!D447="在籍者")),1,0)</f>
        <v>0</v>
      </c>
      <c r="C447" s="6">
        <f t="shared" si="41"/>
        <v>0</v>
      </c>
      <c r="D447" s="6" t="str">
        <f t="shared" si="42"/>
        <v/>
      </c>
      <c r="E447" s="6">
        <f>IF(AND(障害学生情報入力シート!$G447=$E$27,ISBLANK(障害学生情報入力シート!$H447),OR(障害学生情報入力シート!D447="入学者(新1年生)",障害学生情報入力シート!D447="在籍者")),1,0)</f>
        <v>0</v>
      </c>
      <c r="F447" s="6">
        <f t="shared" si="43"/>
        <v>0</v>
      </c>
      <c r="G447" s="6" t="str">
        <f t="shared" si="44"/>
        <v/>
      </c>
      <c r="H447" s="7">
        <f>IF(障害学生情報入力シート!BD447="",0,IF(AND(障害学生情報入力シート!BC447=1,Q447=1,障害学生情報入力シート!D447&lt;&gt;"",障害学生情報入力シート!D447&lt;&gt;"在籍者"),1,0))</f>
        <v>0</v>
      </c>
      <c r="I447" s="7">
        <f t="shared" si="45"/>
        <v>0</v>
      </c>
      <c r="J447" s="7" t="str">
        <f t="shared" si="46"/>
        <v/>
      </c>
      <c r="K447" s="8">
        <f>IF(VALUE(障害学生情報入力シート!J447)=1,1,0)</f>
        <v>0</v>
      </c>
      <c r="L447" s="8">
        <f>IF(VALUE(障害学生情報入力シート!K447)=1,1,0)</f>
        <v>0</v>
      </c>
      <c r="M447" s="8">
        <f>SUM(障害学生情報入力シート!N447:Q447)+COUNTA(障害学生情報入力シート!R447)</f>
        <v>0</v>
      </c>
      <c r="N447" s="8">
        <f>SUM(障害学生情報入力シート!S447:V447)+COUNTA(障害学生情報入力シート!W447)</f>
        <v>0</v>
      </c>
      <c r="O447" s="8">
        <f>IF(SUM(障害学生情報入力シート!$X447:$BC447)&gt;0,1,0)</f>
        <v>0</v>
      </c>
      <c r="P447" s="8">
        <f>IF(障害学生情報入力シート!D447="入学者(新1年生)",1,0)</f>
        <v>0</v>
      </c>
      <c r="Q447" s="8">
        <f>IF(ISBLANK(障害学生情報入力シート!$G447),0,
IF(AND(障害学生情報入力シート!$G447="視覚障害",OR(障害学生情報入力シート!$H447="盲",障害学生情報入力シート!$H447="弱視",障害学生情報入力シート!$H447="その他の視覚障害")),1,0)+
IF(AND(障害学生情報入力シート!$G447="聴覚障害",OR(障害学生情報入力シート!$H447="聾",障害学生情報入力シート!$H447="難聴",障害学生情報入力シート!$H447="その他の聴覚障害")),1,0)+
IF(AND(障害学生情報入力シート!$G447="肢体不自由",OR(障害学生情報入力シート!$H447="上肢不自由",障害学生情報入力シート!$H447="下肢不自由",障害学生情報入力シート!$H447="上下肢不自由",障害学生情報入力シート!$H447="その他の肢体不自由")),1,0)+
IF(AND(障害学生情報入力シート!$G447="病弱",ISBLANK(障害学生情報入力シート!$H447)),1,0)+
IF(AND(障害学生情報入力シート!$G447="発達障害",OR(障害学生情報入力シート!$H447="自閉スペクトラム症",障害学生情報入力シート!$H447="注意欠如・多動症",障害学生情報入力シート!$H447="限局性学習症",障害学生情報入力シート!$H447="発達障害の重複",障害学生情報入力シート!$H447="その他の発達障害")),1,0)+
IF(AND(障害学生情報入力シート!$G447="精神障害",OR(障害学生情報入力シート!$H447="統合失調症等",障害学生情報入力シート!$H447="気分障害",障害学生情報入力シート!$H447="神経症性障害等",障害学生情報入力シート!$H447="摂食障害・睡眠障害等",障害学生情報入力シート!$H447="精神障害の重複",障害学生情報入力シート!$H447="その他の精神障害")),1,0)+
IF(AND(障害学生情報入力シート!$G447="知的障害",ISBLANK(障害学生情報入力シート!$H447)),1,0)+
IF(AND(障害学生情報入力シート!$G447="重複障害",OR(障害学生情報入力シート!$H447="身体障害の重複",障害学生情報入力シート!$H447="発達障害と精神障害の重複")),1,0)+
IF(AND(障害学生情報入力シート!$G447="その他の障害",ISBLANK(障害学生情報入力シート!$H447)),1,0)
)</f>
        <v>0</v>
      </c>
    </row>
    <row r="448" spans="1:17" x14ac:dyDescent="0.4">
      <c r="A448" s="204">
        <v>420</v>
      </c>
      <c r="B448" s="6">
        <f>IF(AND(障害学生情報入力シート!$G448=$B$27,障害学生情報入力シート!$H448=$B$28,OR(障害学生情報入力シート!D448="入学者(新1年生)",障害学生情報入力シート!D448="在籍者")),1,0)</f>
        <v>0</v>
      </c>
      <c r="C448" s="6">
        <f t="shared" si="41"/>
        <v>0</v>
      </c>
      <c r="D448" s="6" t="str">
        <f t="shared" si="42"/>
        <v/>
      </c>
      <c r="E448" s="6">
        <f>IF(AND(障害学生情報入力シート!$G448=$E$27,ISBLANK(障害学生情報入力シート!$H448),OR(障害学生情報入力シート!D448="入学者(新1年生)",障害学生情報入力シート!D448="在籍者")),1,0)</f>
        <v>0</v>
      </c>
      <c r="F448" s="6">
        <f t="shared" si="43"/>
        <v>0</v>
      </c>
      <c r="G448" s="6" t="str">
        <f t="shared" si="44"/>
        <v/>
      </c>
      <c r="H448" s="7">
        <f>IF(障害学生情報入力シート!BD448="",0,IF(AND(障害学生情報入力シート!BC448=1,Q448=1,障害学生情報入力シート!D448&lt;&gt;"",障害学生情報入力シート!D448&lt;&gt;"在籍者"),1,0))</f>
        <v>0</v>
      </c>
      <c r="I448" s="7">
        <f t="shared" si="45"/>
        <v>0</v>
      </c>
      <c r="J448" s="7" t="str">
        <f t="shared" si="46"/>
        <v/>
      </c>
      <c r="K448" s="8">
        <f>IF(VALUE(障害学生情報入力シート!J448)=1,1,0)</f>
        <v>0</v>
      </c>
      <c r="L448" s="8">
        <f>IF(VALUE(障害学生情報入力シート!K448)=1,1,0)</f>
        <v>0</v>
      </c>
      <c r="M448" s="8">
        <f>SUM(障害学生情報入力シート!N448:Q448)+COUNTA(障害学生情報入力シート!R448)</f>
        <v>0</v>
      </c>
      <c r="N448" s="8">
        <f>SUM(障害学生情報入力シート!S448:V448)+COUNTA(障害学生情報入力シート!W448)</f>
        <v>0</v>
      </c>
      <c r="O448" s="8">
        <f>IF(SUM(障害学生情報入力シート!$X448:$BC448)&gt;0,1,0)</f>
        <v>0</v>
      </c>
      <c r="P448" s="8">
        <f>IF(障害学生情報入力シート!D448="入学者(新1年生)",1,0)</f>
        <v>0</v>
      </c>
      <c r="Q448" s="8">
        <f>IF(ISBLANK(障害学生情報入力シート!$G448),0,
IF(AND(障害学生情報入力シート!$G448="視覚障害",OR(障害学生情報入力シート!$H448="盲",障害学生情報入力シート!$H448="弱視",障害学生情報入力シート!$H448="その他の視覚障害")),1,0)+
IF(AND(障害学生情報入力シート!$G448="聴覚障害",OR(障害学生情報入力シート!$H448="聾",障害学生情報入力シート!$H448="難聴",障害学生情報入力シート!$H448="その他の聴覚障害")),1,0)+
IF(AND(障害学生情報入力シート!$G448="肢体不自由",OR(障害学生情報入力シート!$H448="上肢不自由",障害学生情報入力シート!$H448="下肢不自由",障害学生情報入力シート!$H448="上下肢不自由",障害学生情報入力シート!$H448="その他の肢体不自由")),1,0)+
IF(AND(障害学生情報入力シート!$G448="病弱",ISBLANK(障害学生情報入力シート!$H448)),1,0)+
IF(AND(障害学生情報入力シート!$G448="発達障害",OR(障害学生情報入力シート!$H448="自閉スペクトラム症",障害学生情報入力シート!$H448="注意欠如・多動症",障害学生情報入力シート!$H448="限局性学習症",障害学生情報入力シート!$H448="発達障害の重複",障害学生情報入力シート!$H448="その他の発達障害")),1,0)+
IF(AND(障害学生情報入力シート!$G448="精神障害",OR(障害学生情報入力シート!$H448="統合失調症等",障害学生情報入力シート!$H448="気分障害",障害学生情報入力シート!$H448="神経症性障害等",障害学生情報入力シート!$H448="摂食障害・睡眠障害等",障害学生情報入力シート!$H448="精神障害の重複",障害学生情報入力シート!$H448="その他の精神障害")),1,0)+
IF(AND(障害学生情報入力シート!$G448="知的障害",ISBLANK(障害学生情報入力シート!$H448)),1,0)+
IF(AND(障害学生情報入力シート!$G448="重複障害",OR(障害学生情報入力シート!$H448="身体障害の重複",障害学生情報入力シート!$H448="発達障害と精神障害の重複")),1,0)+
IF(AND(障害学生情報入力シート!$G448="その他の障害",ISBLANK(障害学生情報入力シート!$H448)),1,0)
)</f>
        <v>0</v>
      </c>
    </row>
    <row r="449" spans="1:17" x14ac:dyDescent="0.4">
      <c r="A449" s="204">
        <v>421</v>
      </c>
      <c r="B449" s="6">
        <f>IF(AND(障害学生情報入力シート!$G449=$B$27,障害学生情報入力シート!$H449=$B$28,OR(障害学生情報入力シート!D449="入学者(新1年生)",障害学生情報入力シート!D449="在籍者")),1,0)</f>
        <v>0</v>
      </c>
      <c r="C449" s="6">
        <f t="shared" si="41"/>
        <v>0</v>
      </c>
      <c r="D449" s="6" t="str">
        <f t="shared" si="42"/>
        <v/>
      </c>
      <c r="E449" s="6">
        <f>IF(AND(障害学生情報入力シート!$G449=$E$27,ISBLANK(障害学生情報入力シート!$H449),OR(障害学生情報入力シート!D449="入学者(新1年生)",障害学生情報入力シート!D449="在籍者")),1,0)</f>
        <v>0</v>
      </c>
      <c r="F449" s="6">
        <f t="shared" si="43"/>
        <v>0</v>
      </c>
      <c r="G449" s="6" t="str">
        <f t="shared" si="44"/>
        <v/>
      </c>
      <c r="H449" s="7">
        <f>IF(障害学生情報入力シート!BD449="",0,IF(AND(障害学生情報入力シート!BC449=1,Q449=1,障害学生情報入力シート!D449&lt;&gt;"",障害学生情報入力シート!D449&lt;&gt;"在籍者"),1,0))</f>
        <v>0</v>
      </c>
      <c r="I449" s="7">
        <f t="shared" si="45"/>
        <v>0</v>
      </c>
      <c r="J449" s="7" t="str">
        <f t="shared" si="46"/>
        <v/>
      </c>
      <c r="K449" s="8">
        <f>IF(VALUE(障害学生情報入力シート!J449)=1,1,0)</f>
        <v>0</v>
      </c>
      <c r="L449" s="8">
        <f>IF(VALUE(障害学生情報入力シート!K449)=1,1,0)</f>
        <v>0</v>
      </c>
      <c r="M449" s="8">
        <f>SUM(障害学生情報入力シート!N449:Q449)+COUNTA(障害学生情報入力シート!R449)</f>
        <v>0</v>
      </c>
      <c r="N449" s="8">
        <f>SUM(障害学生情報入力シート!S449:V449)+COUNTA(障害学生情報入力シート!W449)</f>
        <v>0</v>
      </c>
      <c r="O449" s="8">
        <f>IF(SUM(障害学生情報入力シート!$X449:$BC449)&gt;0,1,0)</f>
        <v>0</v>
      </c>
      <c r="P449" s="8">
        <f>IF(障害学生情報入力シート!D449="入学者(新1年生)",1,0)</f>
        <v>0</v>
      </c>
      <c r="Q449" s="8">
        <f>IF(ISBLANK(障害学生情報入力シート!$G449),0,
IF(AND(障害学生情報入力シート!$G449="視覚障害",OR(障害学生情報入力シート!$H449="盲",障害学生情報入力シート!$H449="弱視",障害学生情報入力シート!$H449="その他の視覚障害")),1,0)+
IF(AND(障害学生情報入力シート!$G449="聴覚障害",OR(障害学生情報入力シート!$H449="聾",障害学生情報入力シート!$H449="難聴",障害学生情報入力シート!$H449="その他の聴覚障害")),1,0)+
IF(AND(障害学生情報入力シート!$G449="肢体不自由",OR(障害学生情報入力シート!$H449="上肢不自由",障害学生情報入力シート!$H449="下肢不自由",障害学生情報入力シート!$H449="上下肢不自由",障害学生情報入力シート!$H449="その他の肢体不自由")),1,0)+
IF(AND(障害学生情報入力シート!$G449="病弱",ISBLANK(障害学生情報入力シート!$H449)),1,0)+
IF(AND(障害学生情報入力シート!$G449="発達障害",OR(障害学生情報入力シート!$H449="自閉スペクトラム症",障害学生情報入力シート!$H449="注意欠如・多動症",障害学生情報入力シート!$H449="限局性学習症",障害学生情報入力シート!$H449="発達障害の重複",障害学生情報入力シート!$H449="その他の発達障害")),1,0)+
IF(AND(障害学生情報入力シート!$G449="精神障害",OR(障害学生情報入力シート!$H449="統合失調症等",障害学生情報入力シート!$H449="気分障害",障害学生情報入力シート!$H449="神経症性障害等",障害学生情報入力シート!$H449="摂食障害・睡眠障害等",障害学生情報入力シート!$H449="精神障害の重複",障害学生情報入力シート!$H449="その他の精神障害")),1,0)+
IF(AND(障害学生情報入力シート!$G449="知的障害",ISBLANK(障害学生情報入力シート!$H449)),1,0)+
IF(AND(障害学生情報入力シート!$G449="重複障害",OR(障害学生情報入力シート!$H449="身体障害の重複",障害学生情報入力シート!$H449="発達障害と精神障害の重複")),1,0)+
IF(AND(障害学生情報入力シート!$G449="その他の障害",ISBLANK(障害学生情報入力シート!$H449)),1,0)
)</f>
        <v>0</v>
      </c>
    </row>
    <row r="450" spans="1:17" x14ac:dyDescent="0.4">
      <c r="A450" s="204">
        <v>422</v>
      </c>
      <c r="B450" s="6">
        <f>IF(AND(障害学生情報入力シート!$G450=$B$27,障害学生情報入力シート!$H450=$B$28,OR(障害学生情報入力シート!D450="入学者(新1年生)",障害学生情報入力シート!D450="在籍者")),1,0)</f>
        <v>0</v>
      </c>
      <c r="C450" s="6">
        <f t="shared" si="41"/>
        <v>0</v>
      </c>
      <c r="D450" s="6" t="str">
        <f t="shared" si="42"/>
        <v/>
      </c>
      <c r="E450" s="6">
        <f>IF(AND(障害学生情報入力シート!$G450=$E$27,ISBLANK(障害学生情報入力シート!$H450),OR(障害学生情報入力シート!D450="入学者(新1年生)",障害学生情報入力シート!D450="在籍者")),1,0)</f>
        <v>0</v>
      </c>
      <c r="F450" s="6">
        <f t="shared" si="43"/>
        <v>0</v>
      </c>
      <c r="G450" s="6" t="str">
        <f t="shared" si="44"/>
        <v/>
      </c>
      <c r="H450" s="7">
        <f>IF(障害学生情報入力シート!BD450="",0,IF(AND(障害学生情報入力シート!BC450=1,Q450=1,障害学生情報入力シート!D450&lt;&gt;"",障害学生情報入力シート!D450&lt;&gt;"在籍者"),1,0))</f>
        <v>0</v>
      </c>
      <c r="I450" s="7">
        <f t="shared" si="45"/>
        <v>0</v>
      </c>
      <c r="J450" s="7" t="str">
        <f t="shared" si="46"/>
        <v/>
      </c>
      <c r="K450" s="8">
        <f>IF(VALUE(障害学生情報入力シート!J450)=1,1,0)</f>
        <v>0</v>
      </c>
      <c r="L450" s="8">
        <f>IF(VALUE(障害学生情報入力シート!K450)=1,1,0)</f>
        <v>0</v>
      </c>
      <c r="M450" s="8">
        <f>SUM(障害学生情報入力シート!N450:Q450)+COUNTA(障害学生情報入力シート!R450)</f>
        <v>0</v>
      </c>
      <c r="N450" s="8">
        <f>SUM(障害学生情報入力シート!S450:V450)+COUNTA(障害学生情報入力シート!W450)</f>
        <v>0</v>
      </c>
      <c r="O450" s="8">
        <f>IF(SUM(障害学生情報入力シート!$X450:$BC450)&gt;0,1,0)</f>
        <v>0</v>
      </c>
      <c r="P450" s="8">
        <f>IF(障害学生情報入力シート!D450="入学者(新1年生)",1,0)</f>
        <v>0</v>
      </c>
      <c r="Q450" s="8">
        <f>IF(ISBLANK(障害学生情報入力シート!$G450),0,
IF(AND(障害学生情報入力シート!$G450="視覚障害",OR(障害学生情報入力シート!$H450="盲",障害学生情報入力シート!$H450="弱視",障害学生情報入力シート!$H450="その他の視覚障害")),1,0)+
IF(AND(障害学生情報入力シート!$G450="聴覚障害",OR(障害学生情報入力シート!$H450="聾",障害学生情報入力シート!$H450="難聴",障害学生情報入力シート!$H450="その他の聴覚障害")),1,0)+
IF(AND(障害学生情報入力シート!$G450="肢体不自由",OR(障害学生情報入力シート!$H450="上肢不自由",障害学生情報入力シート!$H450="下肢不自由",障害学生情報入力シート!$H450="上下肢不自由",障害学生情報入力シート!$H450="その他の肢体不自由")),1,0)+
IF(AND(障害学生情報入力シート!$G450="病弱",ISBLANK(障害学生情報入力シート!$H450)),1,0)+
IF(AND(障害学生情報入力シート!$G450="発達障害",OR(障害学生情報入力シート!$H450="自閉スペクトラム症",障害学生情報入力シート!$H450="注意欠如・多動症",障害学生情報入力シート!$H450="限局性学習症",障害学生情報入力シート!$H450="発達障害の重複",障害学生情報入力シート!$H450="その他の発達障害")),1,0)+
IF(AND(障害学生情報入力シート!$G450="精神障害",OR(障害学生情報入力シート!$H450="統合失調症等",障害学生情報入力シート!$H450="気分障害",障害学生情報入力シート!$H450="神経症性障害等",障害学生情報入力シート!$H450="摂食障害・睡眠障害等",障害学生情報入力シート!$H450="精神障害の重複",障害学生情報入力シート!$H450="その他の精神障害")),1,0)+
IF(AND(障害学生情報入力シート!$G450="知的障害",ISBLANK(障害学生情報入力シート!$H450)),1,0)+
IF(AND(障害学生情報入力シート!$G450="重複障害",OR(障害学生情報入力シート!$H450="身体障害の重複",障害学生情報入力シート!$H450="発達障害と精神障害の重複")),1,0)+
IF(AND(障害学生情報入力シート!$G450="その他の障害",ISBLANK(障害学生情報入力シート!$H450)),1,0)
)</f>
        <v>0</v>
      </c>
    </row>
    <row r="451" spans="1:17" x14ac:dyDescent="0.4">
      <c r="A451" s="204">
        <v>423</v>
      </c>
      <c r="B451" s="6">
        <f>IF(AND(障害学生情報入力シート!$G451=$B$27,障害学生情報入力シート!$H451=$B$28,OR(障害学生情報入力シート!D451="入学者(新1年生)",障害学生情報入力シート!D451="在籍者")),1,0)</f>
        <v>0</v>
      </c>
      <c r="C451" s="6">
        <f t="shared" si="41"/>
        <v>0</v>
      </c>
      <c r="D451" s="6" t="str">
        <f t="shared" si="42"/>
        <v/>
      </c>
      <c r="E451" s="6">
        <f>IF(AND(障害学生情報入力シート!$G451=$E$27,ISBLANK(障害学生情報入力シート!$H451),OR(障害学生情報入力シート!D451="入学者(新1年生)",障害学生情報入力シート!D451="在籍者")),1,0)</f>
        <v>0</v>
      </c>
      <c r="F451" s="6">
        <f t="shared" si="43"/>
        <v>0</v>
      </c>
      <c r="G451" s="6" t="str">
        <f t="shared" si="44"/>
        <v/>
      </c>
      <c r="H451" s="7">
        <f>IF(障害学生情報入力シート!BD451="",0,IF(AND(障害学生情報入力シート!BC451=1,Q451=1,障害学生情報入力シート!D451&lt;&gt;"",障害学生情報入力シート!D451&lt;&gt;"在籍者"),1,0))</f>
        <v>0</v>
      </c>
      <c r="I451" s="7">
        <f t="shared" si="45"/>
        <v>0</v>
      </c>
      <c r="J451" s="7" t="str">
        <f t="shared" si="46"/>
        <v/>
      </c>
      <c r="K451" s="8">
        <f>IF(VALUE(障害学生情報入力シート!J451)=1,1,0)</f>
        <v>0</v>
      </c>
      <c r="L451" s="8">
        <f>IF(VALUE(障害学生情報入力シート!K451)=1,1,0)</f>
        <v>0</v>
      </c>
      <c r="M451" s="8">
        <f>SUM(障害学生情報入力シート!N451:Q451)+COUNTA(障害学生情報入力シート!R451)</f>
        <v>0</v>
      </c>
      <c r="N451" s="8">
        <f>SUM(障害学生情報入力シート!S451:V451)+COUNTA(障害学生情報入力シート!W451)</f>
        <v>0</v>
      </c>
      <c r="O451" s="8">
        <f>IF(SUM(障害学生情報入力シート!$X451:$BC451)&gt;0,1,0)</f>
        <v>0</v>
      </c>
      <c r="P451" s="8">
        <f>IF(障害学生情報入力シート!D451="入学者(新1年生)",1,0)</f>
        <v>0</v>
      </c>
      <c r="Q451" s="8">
        <f>IF(ISBLANK(障害学生情報入力シート!$G451),0,
IF(AND(障害学生情報入力シート!$G451="視覚障害",OR(障害学生情報入力シート!$H451="盲",障害学生情報入力シート!$H451="弱視",障害学生情報入力シート!$H451="その他の視覚障害")),1,0)+
IF(AND(障害学生情報入力シート!$G451="聴覚障害",OR(障害学生情報入力シート!$H451="聾",障害学生情報入力シート!$H451="難聴",障害学生情報入力シート!$H451="その他の聴覚障害")),1,0)+
IF(AND(障害学生情報入力シート!$G451="肢体不自由",OR(障害学生情報入力シート!$H451="上肢不自由",障害学生情報入力シート!$H451="下肢不自由",障害学生情報入力シート!$H451="上下肢不自由",障害学生情報入力シート!$H451="その他の肢体不自由")),1,0)+
IF(AND(障害学生情報入力シート!$G451="病弱",ISBLANK(障害学生情報入力シート!$H451)),1,0)+
IF(AND(障害学生情報入力シート!$G451="発達障害",OR(障害学生情報入力シート!$H451="自閉スペクトラム症",障害学生情報入力シート!$H451="注意欠如・多動症",障害学生情報入力シート!$H451="限局性学習症",障害学生情報入力シート!$H451="発達障害の重複",障害学生情報入力シート!$H451="その他の発達障害")),1,0)+
IF(AND(障害学生情報入力シート!$G451="精神障害",OR(障害学生情報入力シート!$H451="統合失調症等",障害学生情報入力シート!$H451="気分障害",障害学生情報入力シート!$H451="神経症性障害等",障害学生情報入力シート!$H451="摂食障害・睡眠障害等",障害学生情報入力シート!$H451="精神障害の重複",障害学生情報入力シート!$H451="その他の精神障害")),1,0)+
IF(AND(障害学生情報入力シート!$G451="知的障害",ISBLANK(障害学生情報入力シート!$H451)),1,0)+
IF(AND(障害学生情報入力シート!$G451="重複障害",OR(障害学生情報入力シート!$H451="身体障害の重複",障害学生情報入力シート!$H451="発達障害と精神障害の重複")),1,0)+
IF(AND(障害学生情報入力シート!$G451="その他の障害",ISBLANK(障害学生情報入力シート!$H451)),1,0)
)</f>
        <v>0</v>
      </c>
    </row>
    <row r="452" spans="1:17" x14ac:dyDescent="0.4">
      <c r="A452" s="204">
        <v>424</v>
      </c>
      <c r="B452" s="6">
        <f>IF(AND(障害学生情報入力シート!$G452=$B$27,障害学生情報入力シート!$H452=$B$28,OR(障害学生情報入力シート!D452="入学者(新1年生)",障害学生情報入力シート!D452="在籍者")),1,0)</f>
        <v>0</v>
      </c>
      <c r="C452" s="6">
        <f t="shared" si="41"/>
        <v>0</v>
      </c>
      <c r="D452" s="6" t="str">
        <f t="shared" si="42"/>
        <v/>
      </c>
      <c r="E452" s="6">
        <f>IF(AND(障害学生情報入力シート!$G452=$E$27,ISBLANK(障害学生情報入力シート!$H452),OR(障害学生情報入力シート!D452="入学者(新1年生)",障害学生情報入力シート!D452="在籍者")),1,0)</f>
        <v>0</v>
      </c>
      <c r="F452" s="6">
        <f t="shared" si="43"/>
        <v>0</v>
      </c>
      <c r="G452" s="6" t="str">
        <f t="shared" si="44"/>
        <v/>
      </c>
      <c r="H452" s="7">
        <f>IF(障害学生情報入力シート!BD452="",0,IF(AND(障害学生情報入力シート!BC452=1,Q452=1,障害学生情報入力シート!D452&lt;&gt;"",障害学生情報入力シート!D452&lt;&gt;"在籍者"),1,0))</f>
        <v>0</v>
      </c>
      <c r="I452" s="7">
        <f t="shared" si="45"/>
        <v>0</v>
      </c>
      <c r="J452" s="7" t="str">
        <f t="shared" si="46"/>
        <v/>
      </c>
      <c r="K452" s="8">
        <f>IF(VALUE(障害学生情報入力シート!J452)=1,1,0)</f>
        <v>0</v>
      </c>
      <c r="L452" s="8">
        <f>IF(VALUE(障害学生情報入力シート!K452)=1,1,0)</f>
        <v>0</v>
      </c>
      <c r="M452" s="8">
        <f>SUM(障害学生情報入力シート!N452:Q452)+COUNTA(障害学生情報入力シート!R452)</f>
        <v>0</v>
      </c>
      <c r="N452" s="8">
        <f>SUM(障害学生情報入力シート!S452:V452)+COUNTA(障害学生情報入力シート!W452)</f>
        <v>0</v>
      </c>
      <c r="O452" s="8">
        <f>IF(SUM(障害学生情報入力シート!$X452:$BC452)&gt;0,1,0)</f>
        <v>0</v>
      </c>
      <c r="P452" s="8">
        <f>IF(障害学生情報入力シート!D452="入学者(新1年生)",1,0)</f>
        <v>0</v>
      </c>
      <c r="Q452" s="8">
        <f>IF(ISBLANK(障害学生情報入力シート!$G452),0,
IF(AND(障害学生情報入力シート!$G452="視覚障害",OR(障害学生情報入力シート!$H452="盲",障害学生情報入力シート!$H452="弱視",障害学生情報入力シート!$H452="その他の視覚障害")),1,0)+
IF(AND(障害学生情報入力シート!$G452="聴覚障害",OR(障害学生情報入力シート!$H452="聾",障害学生情報入力シート!$H452="難聴",障害学生情報入力シート!$H452="その他の聴覚障害")),1,0)+
IF(AND(障害学生情報入力シート!$G452="肢体不自由",OR(障害学生情報入力シート!$H452="上肢不自由",障害学生情報入力シート!$H452="下肢不自由",障害学生情報入力シート!$H452="上下肢不自由",障害学生情報入力シート!$H452="その他の肢体不自由")),1,0)+
IF(AND(障害学生情報入力シート!$G452="病弱",ISBLANK(障害学生情報入力シート!$H452)),1,0)+
IF(AND(障害学生情報入力シート!$G452="発達障害",OR(障害学生情報入力シート!$H452="自閉スペクトラム症",障害学生情報入力シート!$H452="注意欠如・多動症",障害学生情報入力シート!$H452="限局性学習症",障害学生情報入力シート!$H452="発達障害の重複",障害学生情報入力シート!$H452="その他の発達障害")),1,0)+
IF(AND(障害学生情報入力シート!$G452="精神障害",OR(障害学生情報入力シート!$H452="統合失調症等",障害学生情報入力シート!$H452="気分障害",障害学生情報入力シート!$H452="神経症性障害等",障害学生情報入力シート!$H452="摂食障害・睡眠障害等",障害学生情報入力シート!$H452="精神障害の重複",障害学生情報入力シート!$H452="その他の精神障害")),1,0)+
IF(AND(障害学生情報入力シート!$G452="知的障害",ISBLANK(障害学生情報入力シート!$H452)),1,0)+
IF(AND(障害学生情報入力シート!$G452="重複障害",OR(障害学生情報入力シート!$H452="身体障害の重複",障害学生情報入力シート!$H452="発達障害と精神障害の重複")),1,0)+
IF(AND(障害学生情報入力シート!$G452="その他の障害",ISBLANK(障害学生情報入力シート!$H452)),1,0)
)</f>
        <v>0</v>
      </c>
    </row>
    <row r="453" spans="1:17" x14ac:dyDescent="0.4">
      <c r="A453" s="204">
        <v>425</v>
      </c>
      <c r="B453" s="6">
        <f>IF(AND(障害学生情報入力シート!$G453=$B$27,障害学生情報入力シート!$H453=$B$28,OR(障害学生情報入力シート!D453="入学者(新1年生)",障害学生情報入力シート!D453="在籍者")),1,0)</f>
        <v>0</v>
      </c>
      <c r="C453" s="6">
        <f t="shared" si="41"/>
        <v>0</v>
      </c>
      <c r="D453" s="6" t="str">
        <f t="shared" si="42"/>
        <v/>
      </c>
      <c r="E453" s="6">
        <f>IF(AND(障害学生情報入力シート!$G453=$E$27,ISBLANK(障害学生情報入力シート!$H453),OR(障害学生情報入力シート!D453="入学者(新1年生)",障害学生情報入力シート!D453="在籍者")),1,0)</f>
        <v>0</v>
      </c>
      <c r="F453" s="6">
        <f t="shared" si="43"/>
        <v>0</v>
      </c>
      <c r="G453" s="6" t="str">
        <f t="shared" si="44"/>
        <v/>
      </c>
      <c r="H453" s="7">
        <f>IF(障害学生情報入力シート!BD453="",0,IF(AND(障害学生情報入力シート!BC453=1,Q453=1,障害学生情報入力シート!D453&lt;&gt;"",障害学生情報入力シート!D453&lt;&gt;"在籍者"),1,0))</f>
        <v>0</v>
      </c>
      <c r="I453" s="7">
        <f t="shared" si="45"/>
        <v>0</v>
      </c>
      <c r="J453" s="7" t="str">
        <f t="shared" si="46"/>
        <v/>
      </c>
      <c r="K453" s="8">
        <f>IF(VALUE(障害学生情報入力シート!J453)=1,1,0)</f>
        <v>0</v>
      </c>
      <c r="L453" s="8">
        <f>IF(VALUE(障害学生情報入力シート!K453)=1,1,0)</f>
        <v>0</v>
      </c>
      <c r="M453" s="8">
        <f>SUM(障害学生情報入力シート!N453:Q453)+COUNTA(障害学生情報入力シート!R453)</f>
        <v>0</v>
      </c>
      <c r="N453" s="8">
        <f>SUM(障害学生情報入力シート!S453:V453)+COUNTA(障害学生情報入力シート!W453)</f>
        <v>0</v>
      </c>
      <c r="O453" s="8">
        <f>IF(SUM(障害学生情報入力シート!$X453:$BC453)&gt;0,1,0)</f>
        <v>0</v>
      </c>
      <c r="P453" s="8">
        <f>IF(障害学生情報入力シート!D453="入学者(新1年生)",1,0)</f>
        <v>0</v>
      </c>
      <c r="Q453" s="8">
        <f>IF(ISBLANK(障害学生情報入力シート!$G453),0,
IF(AND(障害学生情報入力シート!$G453="視覚障害",OR(障害学生情報入力シート!$H453="盲",障害学生情報入力シート!$H453="弱視",障害学生情報入力シート!$H453="その他の視覚障害")),1,0)+
IF(AND(障害学生情報入力シート!$G453="聴覚障害",OR(障害学生情報入力シート!$H453="聾",障害学生情報入力シート!$H453="難聴",障害学生情報入力シート!$H453="その他の聴覚障害")),1,0)+
IF(AND(障害学生情報入力シート!$G453="肢体不自由",OR(障害学生情報入力シート!$H453="上肢不自由",障害学生情報入力シート!$H453="下肢不自由",障害学生情報入力シート!$H453="上下肢不自由",障害学生情報入力シート!$H453="その他の肢体不自由")),1,0)+
IF(AND(障害学生情報入力シート!$G453="病弱",ISBLANK(障害学生情報入力シート!$H453)),1,0)+
IF(AND(障害学生情報入力シート!$G453="発達障害",OR(障害学生情報入力シート!$H453="自閉スペクトラム症",障害学生情報入力シート!$H453="注意欠如・多動症",障害学生情報入力シート!$H453="限局性学習症",障害学生情報入力シート!$H453="発達障害の重複",障害学生情報入力シート!$H453="その他の発達障害")),1,0)+
IF(AND(障害学生情報入力シート!$G453="精神障害",OR(障害学生情報入力シート!$H453="統合失調症等",障害学生情報入力シート!$H453="気分障害",障害学生情報入力シート!$H453="神経症性障害等",障害学生情報入力シート!$H453="摂食障害・睡眠障害等",障害学生情報入力シート!$H453="精神障害の重複",障害学生情報入力シート!$H453="その他の精神障害")),1,0)+
IF(AND(障害学生情報入力シート!$G453="知的障害",ISBLANK(障害学生情報入力シート!$H453)),1,0)+
IF(AND(障害学生情報入力シート!$G453="重複障害",OR(障害学生情報入力シート!$H453="身体障害の重複",障害学生情報入力シート!$H453="発達障害と精神障害の重複")),1,0)+
IF(AND(障害学生情報入力シート!$G453="その他の障害",ISBLANK(障害学生情報入力シート!$H453)),1,0)
)</f>
        <v>0</v>
      </c>
    </row>
    <row r="454" spans="1:17" x14ac:dyDescent="0.4">
      <c r="A454" s="204">
        <v>426</v>
      </c>
      <c r="B454" s="6">
        <f>IF(AND(障害学生情報入力シート!$G454=$B$27,障害学生情報入力シート!$H454=$B$28,OR(障害学生情報入力シート!D454="入学者(新1年生)",障害学生情報入力シート!D454="在籍者")),1,0)</f>
        <v>0</v>
      </c>
      <c r="C454" s="6">
        <f t="shared" si="41"/>
        <v>0</v>
      </c>
      <c r="D454" s="6" t="str">
        <f t="shared" si="42"/>
        <v/>
      </c>
      <c r="E454" s="6">
        <f>IF(AND(障害学生情報入力シート!$G454=$E$27,ISBLANK(障害学生情報入力シート!$H454),OR(障害学生情報入力シート!D454="入学者(新1年生)",障害学生情報入力シート!D454="在籍者")),1,0)</f>
        <v>0</v>
      </c>
      <c r="F454" s="6">
        <f t="shared" si="43"/>
        <v>0</v>
      </c>
      <c r="G454" s="6" t="str">
        <f t="shared" si="44"/>
        <v/>
      </c>
      <c r="H454" s="7">
        <f>IF(障害学生情報入力シート!BD454="",0,IF(AND(障害学生情報入力シート!BC454=1,Q454=1,障害学生情報入力シート!D454&lt;&gt;"",障害学生情報入力シート!D454&lt;&gt;"在籍者"),1,0))</f>
        <v>0</v>
      </c>
      <c r="I454" s="7">
        <f t="shared" si="45"/>
        <v>0</v>
      </c>
      <c r="J454" s="7" t="str">
        <f t="shared" si="46"/>
        <v/>
      </c>
      <c r="K454" s="8">
        <f>IF(VALUE(障害学生情報入力シート!J454)=1,1,0)</f>
        <v>0</v>
      </c>
      <c r="L454" s="8">
        <f>IF(VALUE(障害学生情報入力シート!K454)=1,1,0)</f>
        <v>0</v>
      </c>
      <c r="M454" s="8">
        <f>SUM(障害学生情報入力シート!N454:Q454)+COUNTA(障害学生情報入力シート!R454)</f>
        <v>0</v>
      </c>
      <c r="N454" s="8">
        <f>SUM(障害学生情報入力シート!S454:V454)+COUNTA(障害学生情報入力シート!W454)</f>
        <v>0</v>
      </c>
      <c r="O454" s="8">
        <f>IF(SUM(障害学生情報入力シート!$X454:$BC454)&gt;0,1,0)</f>
        <v>0</v>
      </c>
      <c r="P454" s="8">
        <f>IF(障害学生情報入力シート!D454="入学者(新1年生)",1,0)</f>
        <v>0</v>
      </c>
      <c r="Q454" s="8">
        <f>IF(ISBLANK(障害学生情報入力シート!$G454),0,
IF(AND(障害学生情報入力シート!$G454="視覚障害",OR(障害学生情報入力シート!$H454="盲",障害学生情報入力シート!$H454="弱視",障害学生情報入力シート!$H454="その他の視覚障害")),1,0)+
IF(AND(障害学生情報入力シート!$G454="聴覚障害",OR(障害学生情報入力シート!$H454="聾",障害学生情報入力シート!$H454="難聴",障害学生情報入力シート!$H454="その他の聴覚障害")),1,0)+
IF(AND(障害学生情報入力シート!$G454="肢体不自由",OR(障害学生情報入力シート!$H454="上肢不自由",障害学生情報入力シート!$H454="下肢不自由",障害学生情報入力シート!$H454="上下肢不自由",障害学生情報入力シート!$H454="その他の肢体不自由")),1,0)+
IF(AND(障害学生情報入力シート!$G454="病弱",ISBLANK(障害学生情報入力シート!$H454)),1,0)+
IF(AND(障害学生情報入力シート!$G454="発達障害",OR(障害学生情報入力シート!$H454="自閉スペクトラム症",障害学生情報入力シート!$H454="注意欠如・多動症",障害学生情報入力シート!$H454="限局性学習症",障害学生情報入力シート!$H454="発達障害の重複",障害学生情報入力シート!$H454="その他の発達障害")),1,0)+
IF(AND(障害学生情報入力シート!$G454="精神障害",OR(障害学生情報入力シート!$H454="統合失調症等",障害学生情報入力シート!$H454="気分障害",障害学生情報入力シート!$H454="神経症性障害等",障害学生情報入力シート!$H454="摂食障害・睡眠障害等",障害学生情報入力シート!$H454="精神障害の重複",障害学生情報入力シート!$H454="その他の精神障害")),1,0)+
IF(AND(障害学生情報入力シート!$G454="知的障害",ISBLANK(障害学生情報入力シート!$H454)),1,0)+
IF(AND(障害学生情報入力シート!$G454="重複障害",OR(障害学生情報入力シート!$H454="身体障害の重複",障害学生情報入力シート!$H454="発達障害と精神障害の重複")),1,0)+
IF(AND(障害学生情報入力シート!$G454="その他の障害",ISBLANK(障害学生情報入力シート!$H454)),1,0)
)</f>
        <v>0</v>
      </c>
    </row>
    <row r="455" spans="1:17" x14ac:dyDescent="0.4">
      <c r="A455" s="204">
        <v>427</v>
      </c>
      <c r="B455" s="6">
        <f>IF(AND(障害学生情報入力シート!$G455=$B$27,障害学生情報入力シート!$H455=$B$28,OR(障害学生情報入力シート!D455="入学者(新1年生)",障害学生情報入力シート!D455="在籍者")),1,0)</f>
        <v>0</v>
      </c>
      <c r="C455" s="6">
        <f t="shared" si="41"/>
        <v>0</v>
      </c>
      <c r="D455" s="6" t="str">
        <f t="shared" si="42"/>
        <v/>
      </c>
      <c r="E455" s="6">
        <f>IF(AND(障害学生情報入力シート!$G455=$E$27,ISBLANK(障害学生情報入力シート!$H455),OR(障害学生情報入力シート!D455="入学者(新1年生)",障害学生情報入力シート!D455="在籍者")),1,0)</f>
        <v>0</v>
      </c>
      <c r="F455" s="6">
        <f t="shared" si="43"/>
        <v>0</v>
      </c>
      <c r="G455" s="6" t="str">
        <f t="shared" si="44"/>
        <v/>
      </c>
      <c r="H455" s="7">
        <f>IF(障害学生情報入力シート!BD455="",0,IF(AND(障害学生情報入力シート!BC455=1,Q455=1,障害学生情報入力シート!D455&lt;&gt;"",障害学生情報入力シート!D455&lt;&gt;"在籍者"),1,0))</f>
        <v>0</v>
      </c>
      <c r="I455" s="7">
        <f t="shared" si="45"/>
        <v>0</v>
      </c>
      <c r="J455" s="7" t="str">
        <f t="shared" si="46"/>
        <v/>
      </c>
      <c r="K455" s="8">
        <f>IF(VALUE(障害学生情報入力シート!J455)=1,1,0)</f>
        <v>0</v>
      </c>
      <c r="L455" s="8">
        <f>IF(VALUE(障害学生情報入力シート!K455)=1,1,0)</f>
        <v>0</v>
      </c>
      <c r="M455" s="8">
        <f>SUM(障害学生情報入力シート!N455:Q455)+COUNTA(障害学生情報入力シート!R455)</f>
        <v>0</v>
      </c>
      <c r="N455" s="8">
        <f>SUM(障害学生情報入力シート!S455:V455)+COUNTA(障害学生情報入力シート!W455)</f>
        <v>0</v>
      </c>
      <c r="O455" s="8">
        <f>IF(SUM(障害学生情報入力シート!$X455:$BC455)&gt;0,1,0)</f>
        <v>0</v>
      </c>
      <c r="P455" s="8">
        <f>IF(障害学生情報入力シート!D455="入学者(新1年生)",1,0)</f>
        <v>0</v>
      </c>
      <c r="Q455" s="8">
        <f>IF(ISBLANK(障害学生情報入力シート!$G455),0,
IF(AND(障害学生情報入力シート!$G455="視覚障害",OR(障害学生情報入力シート!$H455="盲",障害学生情報入力シート!$H455="弱視",障害学生情報入力シート!$H455="その他の視覚障害")),1,0)+
IF(AND(障害学生情報入力シート!$G455="聴覚障害",OR(障害学生情報入力シート!$H455="聾",障害学生情報入力シート!$H455="難聴",障害学生情報入力シート!$H455="その他の聴覚障害")),1,0)+
IF(AND(障害学生情報入力シート!$G455="肢体不自由",OR(障害学生情報入力シート!$H455="上肢不自由",障害学生情報入力シート!$H455="下肢不自由",障害学生情報入力シート!$H455="上下肢不自由",障害学生情報入力シート!$H455="その他の肢体不自由")),1,0)+
IF(AND(障害学生情報入力シート!$G455="病弱",ISBLANK(障害学生情報入力シート!$H455)),1,0)+
IF(AND(障害学生情報入力シート!$G455="発達障害",OR(障害学生情報入力シート!$H455="自閉スペクトラム症",障害学生情報入力シート!$H455="注意欠如・多動症",障害学生情報入力シート!$H455="限局性学習症",障害学生情報入力シート!$H455="発達障害の重複",障害学生情報入力シート!$H455="その他の発達障害")),1,0)+
IF(AND(障害学生情報入力シート!$G455="精神障害",OR(障害学生情報入力シート!$H455="統合失調症等",障害学生情報入力シート!$H455="気分障害",障害学生情報入力シート!$H455="神経症性障害等",障害学生情報入力シート!$H455="摂食障害・睡眠障害等",障害学生情報入力シート!$H455="精神障害の重複",障害学生情報入力シート!$H455="その他の精神障害")),1,0)+
IF(AND(障害学生情報入力シート!$G455="知的障害",ISBLANK(障害学生情報入力シート!$H455)),1,0)+
IF(AND(障害学生情報入力シート!$G455="重複障害",OR(障害学生情報入力シート!$H455="身体障害の重複",障害学生情報入力シート!$H455="発達障害と精神障害の重複")),1,0)+
IF(AND(障害学生情報入力シート!$G455="その他の障害",ISBLANK(障害学生情報入力シート!$H455)),1,0)
)</f>
        <v>0</v>
      </c>
    </row>
    <row r="456" spans="1:17" x14ac:dyDescent="0.4">
      <c r="A456" s="204">
        <v>428</v>
      </c>
      <c r="B456" s="6">
        <f>IF(AND(障害学生情報入力シート!$G456=$B$27,障害学生情報入力シート!$H456=$B$28,OR(障害学生情報入力シート!D456="入学者(新1年生)",障害学生情報入力シート!D456="在籍者")),1,0)</f>
        <v>0</v>
      </c>
      <c r="C456" s="6">
        <f t="shared" si="41"/>
        <v>0</v>
      </c>
      <c r="D456" s="6" t="str">
        <f t="shared" si="42"/>
        <v/>
      </c>
      <c r="E456" s="6">
        <f>IF(AND(障害学生情報入力シート!$G456=$E$27,ISBLANK(障害学生情報入力シート!$H456),OR(障害学生情報入力シート!D456="入学者(新1年生)",障害学生情報入力シート!D456="在籍者")),1,0)</f>
        <v>0</v>
      </c>
      <c r="F456" s="6">
        <f t="shared" si="43"/>
        <v>0</v>
      </c>
      <c r="G456" s="6" t="str">
        <f t="shared" si="44"/>
        <v/>
      </c>
      <c r="H456" s="7">
        <f>IF(障害学生情報入力シート!BD456="",0,IF(AND(障害学生情報入力シート!BC456=1,Q456=1,障害学生情報入力シート!D456&lt;&gt;"",障害学生情報入力シート!D456&lt;&gt;"在籍者"),1,0))</f>
        <v>0</v>
      </c>
      <c r="I456" s="7">
        <f t="shared" si="45"/>
        <v>0</v>
      </c>
      <c r="J456" s="7" t="str">
        <f t="shared" si="46"/>
        <v/>
      </c>
      <c r="K456" s="8">
        <f>IF(VALUE(障害学生情報入力シート!J456)=1,1,0)</f>
        <v>0</v>
      </c>
      <c r="L456" s="8">
        <f>IF(VALUE(障害学生情報入力シート!K456)=1,1,0)</f>
        <v>0</v>
      </c>
      <c r="M456" s="8">
        <f>SUM(障害学生情報入力シート!N456:Q456)+COUNTA(障害学生情報入力シート!R456)</f>
        <v>0</v>
      </c>
      <c r="N456" s="8">
        <f>SUM(障害学生情報入力シート!S456:V456)+COUNTA(障害学生情報入力シート!W456)</f>
        <v>0</v>
      </c>
      <c r="O456" s="8">
        <f>IF(SUM(障害学生情報入力シート!$X456:$BC456)&gt;0,1,0)</f>
        <v>0</v>
      </c>
      <c r="P456" s="8">
        <f>IF(障害学生情報入力シート!D456="入学者(新1年生)",1,0)</f>
        <v>0</v>
      </c>
      <c r="Q456" s="8">
        <f>IF(ISBLANK(障害学生情報入力シート!$G456),0,
IF(AND(障害学生情報入力シート!$G456="視覚障害",OR(障害学生情報入力シート!$H456="盲",障害学生情報入力シート!$H456="弱視",障害学生情報入力シート!$H456="その他の視覚障害")),1,0)+
IF(AND(障害学生情報入力シート!$G456="聴覚障害",OR(障害学生情報入力シート!$H456="聾",障害学生情報入力シート!$H456="難聴",障害学生情報入力シート!$H456="その他の聴覚障害")),1,0)+
IF(AND(障害学生情報入力シート!$G456="肢体不自由",OR(障害学生情報入力シート!$H456="上肢不自由",障害学生情報入力シート!$H456="下肢不自由",障害学生情報入力シート!$H456="上下肢不自由",障害学生情報入力シート!$H456="その他の肢体不自由")),1,0)+
IF(AND(障害学生情報入力シート!$G456="病弱",ISBLANK(障害学生情報入力シート!$H456)),1,0)+
IF(AND(障害学生情報入力シート!$G456="発達障害",OR(障害学生情報入力シート!$H456="自閉スペクトラム症",障害学生情報入力シート!$H456="注意欠如・多動症",障害学生情報入力シート!$H456="限局性学習症",障害学生情報入力シート!$H456="発達障害の重複",障害学生情報入力シート!$H456="その他の発達障害")),1,0)+
IF(AND(障害学生情報入力シート!$G456="精神障害",OR(障害学生情報入力シート!$H456="統合失調症等",障害学生情報入力シート!$H456="気分障害",障害学生情報入力シート!$H456="神経症性障害等",障害学生情報入力シート!$H456="摂食障害・睡眠障害等",障害学生情報入力シート!$H456="精神障害の重複",障害学生情報入力シート!$H456="その他の精神障害")),1,0)+
IF(AND(障害学生情報入力シート!$G456="知的障害",ISBLANK(障害学生情報入力シート!$H456)),1,0)+
IF(AND(障害学生情報入力シート!$G456="重複障害",OR(障害学生情報入力シート!$H456="身体障害の重複",障害学生情報入力シート!$H456="発達障害と精神障害の重複")),1,0)+
IF(AND(障害学生情報入力シート!$G456="その他の障害",ISBLANK(障害学生情報入力シート!$H456)),1,0)
)</f>
        <v>0</v>
      </c>
    </row>
    <row r="457" spans="1:17" x14ac:dyDescent="0.4">
      <c r="A457" s="204">
        <v>429</v>
      </c>
      <c r="B457" s="6">
        <f>IF(AND(障害学生情報入力シート!$G457=$B$27,障害学生情報入力シート!$H457=$B$28,OR(障害学生情報入力シート!D457="入学者(新1年生)",障害学生情報入力シート!D457="在籍者")),1,0)</f>
        <v>0</v>
      </c>
      <c r="C457" s="6">
        <f t="shared" si="41"/>
        <v>0</v>
      </c>
      <c r="D457" s="6" t="str">
        <f t="shared" si="42"/>
        <v/>
      </c>
      <c r="E457" s="6">
        <f>IF(AND(障害学生情報入力シート!$G457=$E$27,ISBLANK(障害学生情報入力シート!$H457),OR(障害学生情報入力シート!D457="入学者(新1年生)",障害学生情報入力シート!D457="在籍者")),1,0)</f>
        <v>0</v>
      </c>
      <c r="F457" s="6">
        <f t="shared" si="43"/>
        <v>0</v>
      </c>
      <c r="G457" s="6" t="str">
        <f t="shared" si="44"/>
        <v/>
      </c>
      <c r="H457" s="7">
        <f>IF(障害学生情報入力シート!BD457="",0,IF(AND(障害学生情報入力シート!BC457=1,Q457=1,障害学生情報入力シート!D457&lt;&gt;"",障害学生情報入力シート!D457&lt;&gt;"在籍者"),1,0))</f>
        <v>0</v>
      </c>
      <c r="I457" s="7">
        <f t="shared" si="45"/>
        <v>0</v>
      </c>
      <c r="J457" s="7" t="str">
        <f t="shared" si="46"/>
        <v/>
      </c>
      <c r="K457" s="8">
        <f>IF(VALUE(障害学生情報入力シート!J457)=1,1,0)</f>
        <v>0</v>
      </c>
      <c r="L457" s="8">
        <f>IF(VALUE(障害学生情報入力シート!K457)=1,1,0)</f>
        <v>0</v>
      </c>
      <c r="M457" s="8">
        <f>SUM(障害学生情報入力シート!N457:Q457)+COUNTA(障害学生情報入力シート!R457)</f>
        <v>0</v>
      </c>
      <c r="N457" s="8">
        <f>SUM(障害学生情報入力シート!S457:V457)+COUNTA(障害学生情報入力シート!W457)</f>
        <v>0</v>
      </c>
      <c r="O457" s="8">
        <f>IF(SUM(障害学生情報入力シート!$X457:$BC457)&gt;0,1,0)</f>
        <v>0</v>
      </c>
      <c r="P457" s="8">
        <f>IF(障害学生情報入力シート!D457="入学者(新1年生)",1,0)</f>
        <v>0</v>
      </c>
      <c r="Q457" s="8">
        <f>IF(ISBLANK(障害学生情報入力シート!$G457),0,
IF(AND(障害学生情報入力シート!$G457="視覚障害",OR(障害学生情報入力シート!$H457="盲",障害学生情報入力シート!$H457="弱視",障害学生情報入力シート!$H457="その他の視覚障害")),1,0)+
IF(AND(障害学生情報入力シート!$G457="聴覚障害",OR(障害学生情報入力シート!$H457="聾",障害学生情報入力シート!$H457="難聴",障害学生情報入力シート!$H457="その他の聴覚障害")),1,0)+
IF(AND(障害学生情報入力シート!$G457="肢体不自由",OR(障害学生情報入力シート!$H457="上肢不自由",障害学生情報入力シート!$H457="下肢不自由",障害学生情報入力シート!$H457="上下肢不自由",障害学生情報入力シート!$H457="その他の肢体不自由")),1,0)+
IF(AND(障害学生情報入力シート!$G457="病弱",ISBLANK(障害学生情報入力シート!$H457)),1,0)+
IF(AND(障害学生情報入力シート!$G457="発達障害",OR(障害学生情報入力シート!$H457="自閉スペクトラム症",障害学生情報入力シート!$H457="注意欠如・多動症",障害学生情報入力シート!$H457="限局性学習症",障害学生情報入力シート!$H457="発達障害の重複",障害学生情報入力シート!$H457="その他の発達障害")),1,0)+
IF(AND(障害学生情報入力シート!$G457="精神障害",OR(障害学生情報入力シート!$H457="統合失調症等",障害学生情報入力シート!$H457="気分障害",障害学生情報入力シート!$H457="神経症性障害等",障害学生情報入力シート!$H457="摂食障害・睡眠障害等",障害学生情報入力シート!$H457="精神障害の重複",障害学生情報入力シート!$H457="その他の精神障害")),1,0)+
IF(AND(障害学生情報入力シート!$G457="知的障害",ISBLANK(障害学生情報入力シート!$H457)),1,0)+
IF(AND(障害学生情報入力シート!$G457="重複障害",OR(障害学生情報入力シート!$H457="身体障害の重複",障害学生情報入力シート!$H457="発達障害と精神障害の重複")),1,0)+
IF(AND(障害学生情報入力シート!$G457="その他の障害",ISBLANK(障害学生情報入力シート!$H457)),1,0)
)</f>
        <v>0</v>
      </c>
    </row>
    <row r="458" spans="1:17" x14ac:dyDescent="0.4">
      <c r="A458" s="204">
        <v>430</v>
      </c>
      <c r="B458" s="6">
        <f>IF(AND(障害学生情報入力シート!$G458=$B$27,障害学生情報入力シート!$H458=$B$28,OR(障害学生情報入力シート!D458="入学者(新1年生)",障害学生情報入力シート!D458="在籍者")),1,0)</f>
        <v>0</v>
      </c>
      <c r="C458" s="6">
        <f t="shared" si="41"/>
        <v>0</v>
      </c>
      <c r="D458" s="6" t="str">
        <f t="shared" si="42"/>
        <v/>
      </c>
      <c r="E458" s="6">
        <f>IF(AND(障害学生情報入力シート!$G458=$E$27,ISBLANK(障害学生情報入力シート!$H458),OR(障害学生情報入力シート!D458="入学者(新1年生)",障害学生情報入力シート!D458="在籍者")),1,0)</f>
        <v>0</v>
      </c>
      <c r="F458" s="6">
        <f t="shared" si="43"/>
        <v>0</v>
      </c>
      <c r="G458" s="6" t="str">
        <f t="shared" si="44"/>
        <v/>
      </c>
      <c r="H458" s="7">
        <f>IF(障害学生情報入力シート!BD458="",0,IF(AND(障害学生情報入力シート!BC458=1,Q458=1,障害学生情報入力シート!D458&lt;&gt;"",障害学生情報入力シート!D458&lt;&gt;"在籍者"),1,0))</f>
        <v>0</v>
      </c>
      <c r="I458" s="7">
        <f t="shared" si="45"/>
        <v>0</v>
      </c>
      <c r="J458" s="7" t="str">
        <f t="shared" si="46"/>
        <v/>
      </c>
      <c r="K458" s="8">
        <f>IF(VALUE(障害学生情報入力シート!J458)=1,1,0)</f>
        <v>0</v>
      </c>
      <c r="L458" s="8">
        <f>IF(VALUE(障害学生情報入力シート!K458)=1,1,0)</f>
        <v>0</v>
      </c>
      <c r="M458" s="8">
        <f>SUM(障害学生情報入力シート!N458:Q458)+COUNTA(障害学生情報入力シート!R458)</f>
        <v>0</v>
      </c>
      <c r="N458" s="8">
        <f>SUM(障害学生情報入力シート!S458:V458)+COUNTA(障害学生情報入力シート!W458)</f>
        <v>0</v>
      </c>
      <c r="O458" s="8">
        <f>IF(SUM(障害学生情報入力シート!$X458:$BC458)&gt;0,1,0)</f>
        <v>0</v>
      </c>
      <c r="P458" s="8">
        <f>IF(障害学生情報入力シート!D458="入学者(新1年生)",1,0)</f>
        <v>0</v>
      </c>
      <c r="Q458" s="8">
        <f>IF(ISBLANK(障害学生情報入力シート!$G458),0,
IF(AND(障害学生情報入力シート!$G458="視覚障害",OR(障害学生情報入力シート!$H458="盲",障害学生情報入力シート!$H458="弱視",障害学生情報入力シート!$H458="その他の視覚障害")),1,0)+
IF(AND(障害学生情報入力シート!$G458="聴覚障害",OR(障害学生情報入力シート!$H458="聾",障害学生情報入力シート!$H458="難聴",障害学生情報入力シート!$H458="その他の聴覚障害")),1,0)+
IF(AND(障害学生情報入力シート!$G458="肢体不自由",OR(障害学生情報入力シート!$H458="上肢不自由",障害学生情報入力シート!$H458="下肢不自由",障害学生情報入力シート!$H458="上下肢不自由",障害学生情報入力シート!$H458="その他の肢体不自由")),1,0)+
IF(AND(障害学生情報入力シート!$G458="病弱",ISBLANK(障害学生情報入力シート!$H458)),1,0)+
IF(AND(障害学生情報入力シート!$G458="発達障害",OR(障害学生情報入力シート!$H458="自閉スペクトラム症",障害学生情報入力シート!$H458="注意欠如・多動症",障害学生情報入力シート!$H458="限局性学習症",障害学生情報入力シート!$H458="発達障害の重複",障害学生情報入力シート!$H458="その他の発達障害")),1,0)+
IF(AND(障害学生情報入力シート!$G458="精神障害",OR(障害学生情報入力シート!$H458="統合失調症等",障害学生情報入力シート!$H458="気分障害",障害学生情報入力シート!$H458="神経症性障害等",障害学生情報入力シート!$H458="摂食障害・睡眠障害等",障害学生情報入力シート!$H458="精神障害の重複",障害学生情報入力シート!$H458="その他の精神障害")),1,0)+
IF(AND(障害学生情報入力シート!$G458="知的障害",ISBLANK(障害学生情報入力シート!$H458)),1,0)+
IF(AND(障害学生情報入力シート!$G458="重複障害",OR(障害学生情報入力シート!$H458="身体障害の重複",障害学生情報入力シート!$H458="発達障害と精神障害の重複")),1,0)+
IF(AND(障害学生情報入力シート!$G458="その他の障害",ISBLANK(障害学生情報入力シート!$H458)),1,0)
)</f>
        <v>0</v>
      </c>
    </row>
    <row r="459" spans="1:17" x14ac:dyDescent="0.4">
      <c r="A459" s="204">
        <v>431</v>
      </c>
      <c r="B459" s="6">
        <f>IF(AND(障害学生情報入力シート!$G459=$B$27,障害学生情報入力シート!$H459=$B$28,OR(障害学生情報入力シート!D459="入学者(新1年生)",障害学生情報入力シート!D459="在籍者")),1,0)</f>
        <v>0</v>
      </c>
      <c r="C459" s="6">
        <f t="shared" si="41"/>
        <v>0</v>
      </c>
      <c r="D459" s="6" t="str">
        <f t="shared" si="42"/>
        <v/>
      </c>
      <c r="E459" s="6">
        <f>IF(AND(障害学生情報入力シート!$G459=$E$27,ISBLANK(障害学生情報入力シート!$H459),OR(障害学生情報入力シート!D459="入学者(新1年生)",障害学生情報入力シート!D459="在籍者")),1,0)</f>
        <v>0</v>
      </c>
      <c r="F459" s="6">
        <f t="shared" si="43"/>
        <v>0</v>
      </c>
      <c r="G459" s="6" t="str">
        <f t="shared" si="44"/>
        <v/>
      </c>
      <c r="H459" s="7">
        <f>IF(障害学生情報入力シート!BD459="",0,IF(AND(障害学生情報入力シート!BC459=1,Q459=1,障害学生情報入力シート!D459&lt;&gt;"",障害学生情報入力シート!D459&lt;&gt;"在籍者"),1,0))</f>
        <v>0</v>
      </c>
      <c r="I459" s="7">
        <f t="shared" si="45"/>
        <v>0</v>
      </c>
      <c r="J459" s="7" t="str">
        <f t="shared" si="46"/>
        <v/>
      </c>
      <c r="K459" s="8">
        <f>IF(VALUE(障害学生情報入力シート!J459)=1,1,0)</f>
        <v>0</v>
      </c>
      <c r="L459" s="8">
        <f>IF(VALUE(障害学生情報入力シート!K459)=1,1,0)</f>
        <v>0</v>
      </c>
      <c r="M459" s="8">
        <f>SUM(障害学生情報入力シート!N459:Q459)+COUNTA(障害学生情報入力シート!R459)</f>
        <v>0</v>
      </c>
      <c r="N459" s="8">
        <f>SUM(障害学生情報入力シート!S459:V459)+COUNTA(障害学生情報入力シート!W459)</f>
        <v>0</v>
      </c>
      <c r="O459" s="8">
        <f>IF(SUM(障害学生情報入力シート!$X459:$BC459)&gt;0,1,0)</f>
        <v>0</v>
      </c>
      <c r="P459" s="8">
        <f>IF(障害学生情報入力シート!D459="入学者(新1年生)",1,0)</f>
        <v>0</v>
      </c>
      <c r="Q459" s="8">
        <f>IF(ISBLANK(障害学生情報入力シート!$G459),0,
IF(AND(障害学生情報入力シート!$G459="視覚障害",OR(障害学生情報入力シート!$H459="盲",障害学生情報入力シート!$H459="弱視",障害学生情報入力シート!$H459="その他の視覚障害")),1,0)+
IF(AND(障害学生情報入力シート!$G459="聴覚障害",OR(障害学生情報入力シート!$H459="聾",障害学生情報入力シート!$H459="難聴",障害学生情報入力シート!$H459="その他の聴覚障害")),1,0)+
IF(AND(障害学生情報入力シート!$G459="肢体不自由",OR(障害学生情報入力シート!$H459="上肢不自由",障害学生情報入力シート!$H459="下肢不自由",障害学生情報入力シート!$H459="上下肢不自由",障害学生情報入力シート!$H459="その他の肢体不自由")),1,0)+
IF(AND(障害学生情報入力シート!$G459="病弱",ISBLANK(障害学生情報入力シート!$H459)),1,0)+
IF(AND(障害学生情報入力シート!$G459="発達障害",OR(障害学生情報入力シート!$H459="自閉スペクトラム症",障害学生情報入力シート!$H459="注意欠如・多動症",障害学生情報入力シート!$H459="限局性学習症",障害学生情報入力シート!$H459="発達障害の重複",障害学生情報入力シート!$H459="その他の発達障害")),1,0)+
IF(AND(障害学生情報入力シート!$G459="精神障害",OR(障害学生情報入力シート!$H459="統合失調症等",障害学生情報入力シート!$H459="気分障害",障害学生情報入力シート!$H459="神経症性障害等",障害学生情報入力シート!$H459="摂食障害・睡眠障害等",障害学生情報入力シート!$H459="精神障害の重複",障害学生情報入力シート!$H459="その他の精神障害")),1,0)+
IF(AND(障害学生情報入力シート!$G459="知的障害",ISBLANK(障害学生情報入力シート!$H459)),1,0)+
IF(AND(障害学生情報入力シート!$G459="重複障害",OR(障害学生情報入力シート!$H459="身体障害の重複",障害学生情報入力シート!$H459="発達障害と精神障害の重複")),1,0)+
IF(AND(障害学生情報入力シート!$G459="その他の障害",ISBLANK(障害学生情報入力シート!$H459)),1,0)
)</f>
        <v>0</v>
      </c>
    </row>
    <row r="460" spans="1:17" x14ac:dyDescent="0.4">
      <c r="A460" s="204">
        <v>432</v>
      </c>
      <c r="B460" s="6">
        <f>IF(AND(障害学生情報入力シート!$G460=$B$27,障害学生情報入力シート!$H460=$B$28,OR(障害学生情報入力シート!D460="入学者(新1年生)",障害学生情報入力シート!D460="在籍者")),1,0)</f>
        <v>0</v>
      </c>
      <c r="C460" s="6">
        <f t="shared" si="41"/>
        <v>0</v>
      </c>
      <c r="D460" s="6" t="str">
        <f t="shared" si="42"/>
        <v/>
      </c>
      <c r="E460" s="6">
        <f>IF(AND(障害学生情報入力シート!$G460=$E$27,ISBLANK(障害学生情報入力シート!$H460),OR(障害学生情報入力シート!D460="入学者(新1年生)",障害学生情報入力シート!D460="在籍者")),1,0)</f>
        <v>0</v>
      </c>
      <c r="F460" s="6">
        <f t="shared" si="43"/>
        <v>0</v>
      </c>
      <c r="G460" s="6" t="str">
        <f t="shared" si="44"/>
        <v/>
      </c>
      <c r="H460" s="7">
        <f>IF(障害学生情報入力シート!BD460="",0,IF(AND(障害学生情報入力シート!BC460=1,Q460=1,障害学生情報入力シート!D460&lt;&gt;"",障害学生情報入力シート!D460&lt;&gt;"在籍者"),1,0))</f>
        <v>0</v>
      </c>
      <c r="I460" s="7">
        <f t="shared" si="45"/>
        <v>0</v>
      </c>
      <c r="J460" s="7" t="str">
        <f t="shared" si="46"/>
        <v/>
      </c>
      <c r="K460" s="8">
        <f>IF(VALUE(障害学生情報入力シート!J460)=1,1,0)</f>
        <v>0</v>
      </c>
      <c r="L460" s="8">
        <f>IF(VALUE(障害学生情報入力シート!K460)=1,1,0)</f>
        <v>0</v>
      </c>
      <c r="M460" s="8">
        <f>SUM(障害学生情報入力シート!N460:Q460)+COUNTA(障害学生情報入力シート!R460)</f>
        <v>0</v>
      </c>
      <c r="N460" s="8">
        <f>SUM(障害学生情報入力シート!S460:V460)+COUNTA(障害学生情報入力シート!W460)</f>
        <v>0</v>
      </c>
      <c r="O460" s="8">
        <f>IF(SUM(障害学生情報入力シート!$X460:$BC460)&gt;0,1,0)</f>
        <v>0</v>
      </c>
      <c r="P460" s="8">
        <f>IF(障害学生情報入力シート!D460="入学者(新1年生)",1,0)</f>
        <v>0</v>
      </c>
      <c r="Q460" s="8">
        <f>IF(ISBLANK(障害学生情報入力シート!$G460),0,
IF(AND(障害学生情報入力シート!$G460="視覚障害",OR(障害学生情報入力シート!$H460="盲",障害学生情報入力シート!$H460="弱視",障害学生情報入力シート!$H460="その他の視覚障害")),1,0)+
IF(AND(障害学生情報入力シート!$G460="聴覚障害",OR(障害学生情報入力シート!$H460="聾",障害学生情報入力シート!$H460="難聴",障害学生情報入力シート!$H460="その他の聴覚障害")),1,0)+
IF(AND(障害学生情報入力シート!$G460="肢体不自由",OR(障害学生情報入力シート!$H460="上肢不自由",障害学生情報入力シート!$H460="下肢不自由",障害学生情報入力シート!$H460="上下肢不自由",障害学生情報入力シート!$H460="その他の肢体不自由")),1,0)+
IF(AND(障害学生情報入力シート!$G460="病弱",ISBLANK(障害学生情報入力シート!$H460)),1,0)+
IF(AND(障害学生情報入力シート!$G460="発達障害",OR(障害学生情報入力シート!$H460="自閉スペクトラム症",障害学生情報入力シート!$H460="注意欠如・多動症",障害学生情報入力シート!$H460="限局性学習症",障害学生情報入力シート!$H460="発達障害の重複",障害学生情報入力シート!$H460="その他の発達障害")),1,0)+
IF(AND(障害学生情報入力シート!$G460="精神障害",OR(障害学生情報入力シート!$H460="統合失調症等",障害学生情報入力シート!$H460="気分障害",障害学生情報入力シート!$H460="神経症性障害等",障害学生情報入力シート!$H460="摂食障害・睡眠障害等",障害学生情報入力シート!$H460="精神障害の重複",障害学生情報入力シート!$H460="その他の精神障害")),1,0)+
IF(AND(障害学生情報入力シート!$G460="知的障害",ISBLANK(障害学生情報入力シート!$H460)),1,0)+
IF(AND(障害学生情報入力シート!$G460="重複障害",OR(障害学生情報入力シート!$H460="身体障害の重複",障害学生情報入力シート!$H460="発達障害と精神障害の重複")),1,0)+
IF(AND(障害学生情報入力シート!$G460="その他の障害",ISBLANK(障害学生情報入力シート!$H460)),1,0)
)</f>
        <v>0</v>
      </c>
    </row>
    <row r="461" spans="1:17" x14ac:dyDescent="0.4">
      <c r="A461" s="204">
        <v>433</v>
      </c>
      <c r="B461" s="6">
        <f>IF(AND(障害学生情報入力シート!$G461=$B$27,障害学生情報入力シート!$H461=$B$28,OR(障害学生情報入力シート!D461="入学者(新1年生)",障害学生情報入力シート!D461="在籍者")),1,0)</f>
        <v>0</v>
      </c>
      <c r="C461" s="6">
        <f t="shared" si="41"/>
        <v>0</v>
      </c>
      <c r="D461" s="6" t="str">
        <f t="shared" si="42"/>
        <v/>
      </c>
      <c r="E461" s="6">
        <f>IF(AND(障害学生情報入力シート!$G461=$E$27,ISBLANK(障害学生情報入力シート!$H461),OR(障害学生情報入力シート!D461="入学者(新1年生)",障害学生情報入力シート!D461="在籍者")),1,0)</f>
        <v>0</v>
      </c>
      <c r="F461" s="6">
        <f t="shared" si="43"/>
        <v>0</v>
      </c>
      <c r="G461" s="6" t="str">
        <f t="shared" si="44"/>
        <v/>
      </c>
      <c r="H461" s="7">
        <f>IF(障害学生情報入力シート!BD461="",0,IF(AND(障害学生情報入力シート!BC461=1,Q461=1,障害学生情報入力シート!D461&lt;&gt;"",障害学生情報入力シート!D461&lt;&gt;"在籍者"),1,0))</f>
        <v>0</v>
      </c>
      <c r="I461" s="7">
        <f t="shared" si="45"/>
        <v>0</v>
      </c>
      <c r="J461" s="7" t="str">
        <f t="shared" si="46"/>
        <v/>
      </c>
      <c r="K461" s="8">
        <f>IF(VALUE(障害学生情報入力シート!J461)=1,1,0)</f>
        <v>0</v>
      </c>
      <c r="L461" s="8">
        <f>IF(VALUE(障害学生情報入力シート!K461)=1,1,0)</f>
        <v>0</v>
      </c>
      <c r="M461" s="8">
        <f>SUM(障害学生情報入力シート!N461:Q461)+COUNTA(障害学生情報入力シート!R461)</f>
        <v>0</v>
      </c>
      <c r="N461" s="8">
        <f>SUM(障害学生情報入力シート!S461:V461)+COUNTA(障害学生情報入力シート!W461)</f>
        <v>0</v>
      </c>
      <c r="O461" s="8">
        <f>IF(SUM(障害学生情報入力シート!$X461:$BC461)&gt;0,1,0)</f>
        <v>0</v>
      </c>
      <c r="P461" s="8">
        <f>IF(障害学生情報入力シート!D461="入学者(新1年生)",1,0)</f>
        <v>0</v>
      </c>
      <c r="Q461" s="8">
        <f>IF(ISBLANK(障害学生情報入力シート!$G461),0,
IF(AND(障害学生情報入力シート!$G461="視覚障害",OR(障害学生情報入力シート!$H461="盲",障害学生情報入力シート!$H461="弱視",障害学生情報入力シート!$H461="その他の視覚障害")),1,0)+
IF(AND(障害学生情報入力シート!$G461="聴覚障害",OR(障害学生情報入力シート!$H461="聾",障害学生情報入力シート!$H461="難聴",障害学生情報入力シート!$H461="その他の聴覚障害")),1,0)+
IF(AND(障害学生情報入力シート!$G461="肢体不自由",OR(障害学生情報入力シート!$H461="上肢不自由",障害学生情報入力シート!$H461="下肢不自由",障害学生情報入力シート!$H461="上下肢不自由",障害学生情報入力シート!$H461="その他の肢体不自由")),1,0)+
IF(AND(障害学生情報入力シート!$G461="病弱",ISBLANK(障害学生情報入力シート!$H461)),1,0)+
IF(AND(障害学生情報入力シート!$G461="発達障害",OR(障害学生情報入力シート!$H461="自閉スペクトラム症",障害学生情報入力シート!$H461="注意欠如・多動症",障害学生情報入力シート!$H461="限局性学習症",障害学生情報入力シート!$H461="発達障害の重複",障害学生情報入力シート!$H461="その他の発達障害")),1,0)+
IF(AND(障害学生情報入力シート!$G461="精神障害",OR(障害学生情報入力シート!$H461="統合失調症等",障害学生情報入力シート!$H461="気分障害",障害学生情報入力シート!$H461="神経症性障害等",障害学生情報入力シート!$H461="摂食障害・睡眠障害等",障害学生情報入力シート!$H461="精神障害の重複",障害学生情報入力シート!$H461="その他の精神障害")),1,0)+
IF(AND(障害学生情報入力シート!$G461="知的障害",ISBLANK(障害学生情報入力シート!$H461)),1,0)+
IF(AND(障害学生情報入力シート!$G461="重複障害",OR(障害学生情報入力シート!$H461="身体障害の重複",障害学生情報入力シート!$H461="発達障害と精神障害の重複")),1,0)+
IF(AND(障害学生情報入力シート!$G461="その他の障害",ISBLANK(障害学生情報入力シート!$H461)),1,0)
)</f>
        <v>0</v>
      </c>
    </row>
    <row r="462" spans="1:17" x14ac:dyDescent="0.4">
      <c r="A462" s="204">
        <v>434</v>
      </c>
      <c r="B462" s="6">
        <f>IF(AND(障害学生情報入力シート!$G462=$B$27,障害学生情報入力シート!$H462=$B$28,OR(障害学生情報入力シート!D462="入学者(新1年生)",障害学生情報入力シート!D462="在籍者")),1,0)</f>
        <v>0</v>
      </c>
      <c r="C462" s="6">
        <f t="shared" si="41"/>
        <v>0</v>
      </c>
      <c r="D462" s="6" t="str">
        <f t="shared" si="42"/>
        <v/>
      </c>
      <c r="E462" s="6">
        <f>IF(AND(障害学生情報入力シート!$G462=$E$27,ISBLANK(障害学生情報入力シート!$H462),OR(障害学生情報入力シート!D462="入学者(新1年生)",障害学生情報入力シート!D462="在籍者")),1,0)</f>
        <v>0</v>
      </c>
      <c r="F462" s="6">
        <f t="shared" si="43"/>
        <v>0</v>
      </c>
      <c r="G462" s="6" t="str">
        <f t="shared" si="44"/>
        <v/>
      </c>
      <c r="H462" s="7">
        <f>IF(障害学生情報入力シート!BD462="",0,IF(AND(障害学生情報入力シート!BC462=1,Q462=1,障害学生情報入力シート!D462&lt;&gt;"",障害学生情報入力シート!D462&lt;&gt;"在籍者"),1,0))</f>
        <v>0</v>
      </c>
      <c r="I462" s="7">
        <f t="shared" si="45"/>
        <v>0</v>
      </c>
      <c r="J462" s="7" t="str">
        <f t="shared" si="46"/>
        <v/>
      </c>
      <c r="K462" s="8">
        <f>IF(VALUE(障害学生情報入力シート!J462)=1,1,0)</f>
        <v>0</v>
      </c>
      <c r="L462" s="8">
        <f>IF(VALUE(障害学生情報入力シート!K462)=1,1,0)</f>
        <v>0</v>
      </c>
      <c r="M462" s="8">
        <f>SUM(障害学生情報入力シート!N462:Q462)+COUNTA(障害学生情報入力シート!R462)</f>
        <v>0</v>
      </c>
      <c r="N462" s="8">
        <f>SUM(障害学生情報入力シート!S462:V462)+COUNTA(障害学生情報入力シート!W462)</f>
        <v>0</v>
      </c>
      <c r="O462" s="8">
        <f>IF(SUM(障害学生情報入力シート!$X462:$BC462)&gt;0,1,0)</f>
        <v>0</v>
      </c>
      <c r="P462" s="8">
        <f>IF(障害学生情報入力シート!D462="入学者(新1年生)",1,0)</f>
        <v>0</v>
      </c>
      <c r="Q462" s="8">
        <f>IF(ISBLANK(障害学生情報入力シート!$G462),0,
IF(AND(障害学生情報入力シート!$G462="視覚障害",OR(障害学生情報入力シート!$H462="盲",障害学生情報入力シート!$H462="弱視",障害学生情報入力シート!$H462="その他の視覚障害")),1,0)+
IF(AND(障害学生情報入力シート!$G462="聴覚障害",OR(障害学生情報入力シート!$H462="聾",障害学生情報入力シート!$H462="難聴",障害学生情報入力シート!$H462="その他の聴覚障害")),1,0)+
IF(AND(障害学生情報入力シート!$G462="肢体不自由",OR(障害学生情報入力シート!$H462="上肢不自由",障害学生情報入力シート!$H462="下肢不自由",障害学生情報入力シート!$H462="上下肢不自由",障害学生情報入力シート!$H462="その他の肢体不自由")),1,0)+
IF(AND(障害学生情報入力シート!$G462="病弱",ISBLANK(障害学生情報入力シート!$H462)),1,0)+
IF(AND(障害学生情報入力シート!$G462="発達障害",OR(障害学生情報入力シート!$H462="自閉スペクトラム症",障害学生情報入力シート!$H462="注意欠如・多動症",障害学生情報入力シート!$H462="限局性学習症",障害学生情報入力シート!$H462="発達障害の重複",障害学生情報入力シート!$H462="その他の発達障害")),1,0)+
IF(AND(障害学生情報入力シート!$G462="精神障害",OR(障害学生情報入力シート!$H462="統合失調症等",障害学生情報入力シート!$H462="気分障害",障害学生情報入力シート!$H462="神経症性障害等",障害学生情報入力シート!$H462="摂食障害・睡眠障害等",障害学生情報入力シート!$H462="精神障害の重複",障害学生情報入力シート!$H462="その他の精神障害")),1,0)+
IF(AND(障害学生情報入力シート!$G462="知的障害",ISBLANK(障害学生情報入力シート!$H462)),1,0)+
IF(AND(障害学生情報入力シート!$G462="重複障害",OR(障害学生情報入力シート!$H462="身体障害の重複",障害学生情報入力シート!$H462="発達障害と精神障害の重複")),1,0)+
IF(AND(障害学生情報入力シート!$G462="その他の障害",ISBLANK(障害学生情報入力シート!$H462)),1,0)
)</f>
        <v>0</v>
      </c>
    </row>
    <row r="463" spans="1:17" x14ac:dyDescent="0.4">
      <c r="A463" s="204">
        <v>435</v>
      </c>
      <c r="B463" s="6">
        <f>IF(AND(障害学生情報入力シート!$G463=$B$27,障害学生情報入力シート!$H463=$B$28,OR(障害学生情報入力シート!D463="入学者(新1年生)",障害学生情報入力シート!D463="在籍者")),1,0)</f>
        <v>0</v>
      </c>
      <c r="C463" s="6">
        <f t="shared" si="41"/>
        <v>0</v>
      </c>
      <c r="D463" s="6" t="str">
        <f t="shared" si="42"/>
        <v/>
      </c>
      <c r="E463" s="6">
        <f>IF(AND(障害学生情報入力シート!$G463=$E$27,ISBLANK(障害学生情報入力シート!$H463),OR(障害学生情報入力シート!D463="入学者(新1年生)",障害学生情報入力シート!D463="在籍者")),1,0)</f>
        <v>0</v>
      </c>
      <c r="F463" s="6">
        <f t="shared" si="43"/>
        <v>0</v>
      </c>
      <c r="G463" s="6" t="str">
        <f t="shared" si="44"/>
        <v/>
      </c>
      <c r="H463" s="7">
        <f>IF(障害学生情報入力シート!BD463="",0,IF(AND(障害学生情報入力シート!BC463=1,Q463=1,障害学生情報入力シート!D463&lt;&gt;"",障害学生情報入力シート!D463&lt;&gt;"在籍者"),1,0))</f>
        <v>0</v>
      </c>
      <c r="I463" s="7">
        <f t="shared" si="45"/>
        <v>0</v>
      </c>
      <c r="J463" s="7" t="str">
        <f t="shared" si="46"/>
        <v/>
      </c>
      <c r="K463" s="8">
        <f>IF(VALUE(障害学生情報入力シート!J463)=1,1,0)</f>
        <v>0</v>
      </c>
      <c r="L463" s="8">
        <f>IF(VALUE(障害学生情報入力シート!K463)=1,1,0)</f>
        <v>0</v>
      </c>
      <c r="M463" s="8">
        <f>SUM(障害学生情報入力シート!N463:Q463)+COUNTA(障害学生情報入力シート!R463)</f>
        <v>0</v>
      </c>
      <c r="N463" s="8">
        <f>SUM(障害学生情報入力シート!S463:V463)+COUNTA(障害学生情報入力シート!W463)</f>
        <v>0</v>
      </c>
      <c r="O463" s="8">
        <f>IF(SUM(障害学生情報入力シート!$X463:$BC463)&gt;0,1,0)</f>
        <v>0</v>
      </c>
      <c r="P463" s="8">
        <f>IF(障害学生情報入力シート!D463="入学者(新1年生)",1,0)</f>
        <v>0</v>
      </c>
      <c r="Q463" s="8">
        <f>IF(ISBLANK(障害学生情報入力シート!$G463),0,
IF(AND(障害学生情報入力シート!$G463="視覚障害",OR(障害学生情報入力シート!$H463="盲",障害学生情報入力シート!$H463="弱視",障害学生情報入力シート!$H463="その他の視覚障害")),1,0)+
IF(AND(障害学生情報入力シート!$G463="聴覚障害",OR(障害学生情報入力シート!$H463="聾",障害学生情報入力シート!$H463="難聴",障害学生情報入力シート!$H463="その他の聴覚障害")),1,0)+
IF(AND(障害学生情報入力シート!$G463="肢体不自由",OR(障害学生情報入力シート!$H463="上肢不自由",障害学生情報入力シート!$H463="下肢不自由",障害学生情報入力シート!$H463="上下肢不自由",障害学生情報入力シート!$H463="その他の肢体不自由")),1,0)+
IF(AND(障害学生情報入力シート!$G463="病弱",ISBLANK(障害学生情報入力シート!$H463)),1,0)+
IF(AND(障害学生情報入力シート!$G463="発達障害",OR(障害学生情報入力シート!$H463="自閉スペクトラム症",障害学生情報入力シート!$H463="注意欠如・多動症",障害学生情報入力シート!$H463="限局性学習症",障害学生情報入力シート!$H463="発達障害の重複",障害学生情報入力シート!$H463="その他の発達障害")),1,0)+
IF(AND(障害学生情報入力シート!$G463="精神障害",OR(障害学生情報入力シート!$H463="統合失調症等",障害学生情報入力シート!$H463="気分障害",障害学生情報入力シート!$H463="神経症性障害等",障害学生情報入力シート!$H463="摂食障害・睡眠障害等",障害学生情報入力シート!$H463="精神障害の重複",障害学生情報入力シート!$H463="その他の精神障害")),1,0)+
IF(AND(障害学生情報入力シート!$G463="知的障害",ISBLANK(障害学生情報入力シート!$H463)),1,0)+
IF(AND(障害学生情報入力シート!$G463="重複障害",OR(障害学生情報入力シート!$H463="身体障害の重複",障害学生情報入力シート!$H463="発達障害と精神障害の重複")),1,0)+
IF(AND(障害学生情報入力シート!$G463="その他の障害",ISBLANK(障害学生情報入力シート!$H463)),1,0)
)</f>
        <v>0</v>
      </c>
    </row>
    <row r="464" spans="1:17" x14ac:dyDescent="0.4">
      <c r="A464" s="204">
        <v>436</v>
      </c>
      <c r="B464" s="6">
        <f>IF(AND(障害学生情報入力シート!$G464=$B$27,障害学生情報入力シート!$H464=$B$28,OR(障害学生情報入力シート!D464="入学者(新1年生)",障害学生情報入力シート!D464="在籍者")),1,0)</f>
        <v>0</v>
      </c>
      <c r="C464" s="6">
        <f t="shared" si="41"/>
        <v>0</v>
      </c>
      <c r="D464" s="6" t="str">
        <f t="shared" si="42"/>
        <v/>
      </c>
      <c r="E464" s="6">
        <f>IF(AND(障害学生情報入力シート!$G464=$E$27,ISBLANK(障害学生情報入力シート!$H464),OR(障害学生情報入力シート!D464="入学者(新1年生)",障害学生情報入力シート!D464="在籍者")),1,0)</f>
        <v>0</v>
      </c>
      <c r="F464" s="6">
        <f t="shared" si="43"/>
        <v>0</v>
      </c>
      <c r="G464" s="6" t="str">
        <f t="shared" si="44"/>
        <v/>
      </c>
      <c r="H464" s="7">
        <f>IF(障害学生情報入力シート!BD464="",0,IF(AND(障害学生情報入力シート!BC464=1,Q464=1,障害学生情報入力シート!D464&lt;&gt;"",障害学生情報入力シート!D464&lt;&gt;"在籍者"),1,0))</f>
        <v>0</v>
      </c>
      <c r="I464" s="7">
        <f t="shared" si="45"/>
        <v>0</v>
      </c>
      <c r="J464" s="7" t="str">
        <f t="shared" si="46"/>
        <v/>
      </c>
      <c r="K464" s="8">
        <f>IF(VALUE(障害学生情報入力シート!J464)=1,1,0)</f>
        <v>0</v>
      </c>
      <c r="L464" s="8">
        <f>IF(VALUE(障害学生情報入力シート!K464)=1,1,0)</f>
        <v>0</v>
      </c>
      <c r="M464" s="8">
        <f>SUM(障害学生情報入力シート!N464:Q464)+COUNTA(障害学生情報入力シート!R464)</f>
        <v>0</v>
      </c>
      <c r="N464" s="8">
        <f>SUM(障害学生情報入力シート!S464:V464)+COUNTA(障害学生情報入力シート!W464)</f>
        <v>0</v>
      </c>
      <c r="O464" s="8">
        <f>IF(SUM(障害学生情報入力シート!$X464:$BC464)&gt;0,1,0)</f>
        <v>0</v>
      </c>
      <c r="P464" s="8">
        <f>IF(障害学生情報入力シート!D464="入学者(新1年生)",1,0)</f>
        <v>0</v>
      </c>
      <c r="Q464" s="8">
        <f>IF(ISBLANK(障害学生情報入力シート!$G464),0,
IF(AND(障害学生情報入力シート!$G464="視覚障害",OR(障害学生情報入力シート!$H464="盲",障害学生情報入力シート!$H464="弱視",障害学生情報入力シート!$H464="その他の視覚障害")),1,0)+
IF(AND(障害学生情報入力シート!$G464="聴覚障害",OR(障害学生情報入力シート!$H464="聾",障害学生情報入力シート!$H464="難聴",障害学生情報入力シート!$H464="その他の聴覚障害")),1,0)+
IF(AND(障害学生情報入力シート!$G464="肢体不自由",OR(障害学生情報入力シート!$H464="上肢不自由",障害学生情報入力シート!$H464="下肢不自由",障害学生情報入力シート!$H464="上下肢不自由",障害学生情報入力シート!$H464="その他の肢体不自由")),1,0)+
IF(AND(障害学生情報入力シート!$G464="病弱",ISBLANK(障害学生情報入力シート!$H464)),1,0)+
IF(AND(障害学生情報入力シート!$G464="発達障害",OR(障害学生情報入力シート!$H464="自閉スペクトラム症",障害学生情報入力シート!$H464="注意欠如・多動症",障害学生情報入力シート!$H464="限局性学習症",障害学生情報入力シート!$H464="発達障害の重複",障害学生情報入力シート!$H464="その他の発達障害")),1,0)+
IF(AND(障害学生情報入力シート!$G464="精神障害",OR(障害学生情報入力シート!$H464="統合失調症等",障害学生情報入力シート!$H464="気分障害",障害学生情報入力シート!$H464="神経症性障害等",障害学生情報入力シート!$H464="摂食障害・睡眠障害等",障害学生情報入力シート!$H464="精神障害の重複",障害学生情報入力シート!$H464="その他の精神障害")),1,0)+
IF(AND(障害学生情報入力シート!$G464="知的障害",ISBLANK(障害学生情報入力シート!$H464)),1,0)+
IF(AND(障害学生情報入力シート!$G464="重複障害",OR(障害学生情報入力シート!$H464="身体障害の重複",障害学生情報入力シート!$H464="発達障害と精神障害の重複")),1,0)+
IF(AND(障害学生情報入力シート!$G464="その他の障害",ISBLANK(障害学生情報入力シート!$H464)),1,0)
)</f>
        <v>0</v>
      </c>
    </row>
    <row r="465" spans="1:17" x14ac:dyDescent="0.4">
      <c r="A465" s="204">
        <v>437</v>
      </c>
      <c r="B465" s="6">
        <f>IF(AND(障害学生情報入力シート!$G465=$B$27,障害学生情報入力シート!$H465=$B$28,OR(障害学生情報入力シート!D465="入学者(新1年生)",障害学生情報入力シート!D465="在籍者")),1,0)</f>
        <v>0</v>
      </c>
      <c r="C465" s="6">
        <f t="shared" si="41"/>
        <v>0</v>
      </c>
      <c r="D465" s="6" t="str">
        <f t="shared" si="42"/>
        <v/>
      </c>
      <c r="E465" s="6">
        <f>IF(AND(障害学生情報入力シート!$G465=$E$27,ISBLANK(障害学生情報入力シート!$H465),OR(障害学生情報入力シート!D465="入学者(新1年生)",障害学生情報入力シート!D465="在籍者")),1,0)</f>
        <v>0</v>
      </c>
      <c r="F465" s="6">
        <f t="shared" si="43"/>
        <v>0</v>
      </c>
      <c r="G465" s="6" t="str">
        <f t="shared" si="44"/>
        <v/>
      </c>
      <c r="H465" s="7">
        <f>IF(障害学生情報入力シート!BD465="",0,IF(AND(障害学生情報入力シート!BC465=1,Q465=1,障害学生情報入力シート!D465&lt;&gt;"",障害学生情報入力シート!D465&lt;&gt;"在籍者"),1,0))</f>
        <v>0</v>
      </c>
      <c r="I465" s="7">
        <f t="shared" si="45"/>
        <v>0</v>
      </c>
      <c r="J465" s="7" t="str">
        <f t="shared" si="46"/>
        <v/>
      </c>
      <c r="K465" s="8">
        <f>IF(VALUE(障害学生情報入力シート!J465)=1,1,0)</f>
        <v>0</v>
      </c>
      <c r="L465" s="8">
        <f>IF(VALUE(障害学生情報入力シート!K465)=1,1,0)</f>
        <v>0</v>
      </c>
      <c r="M465" s="8">
        <f>SUM(障害学生情報入力シート!N465:Q465)+COUNTA(障害学生情報入力シート!R465)</f>
        <v>0</v>
      </c>
      <c r="N465" s="8">
        <f>SUM(障害学生情報入力シート!S465:V465)+COUNTA(障害学生情報入力シート!W465)</f>
        <v>0</v>
      </c>
      <c r="O465" s="8">
        <f>IF(SUM(障害学生情報入力シート!$X465:$BC465)&gt;0,1,0)</f>
        <v>0</v>
      </c>
      <c r="P465" s="8">
        <f>IF(障害学生情報入力シート!D465="入学者(新1年生)",1,0)</f>
        <v>0</v>
      </c>
      <c r="Q465" s="8">
        <f>IF(ISBLANK(障害学生情報入力シート!$G465),0,
IF(AND(障害学生情報入力シート!$G465="視覚障害",OR(障害学生情報入力シート!$H465="盲",障害学生情報入力シート!$H465="弱視",障害学生情報入力シート!$H465="その他の視覚障害")),1,0)+
IF(AND(障害学生情報入力シート!$G465="聴覚障害",OR(障害学生情報入力シート!$H465="聾",障害学生情報入力シート!$H465="難聴",障害学生情報入力シート!$H465="その他の聴覚障害")),1,0)+
IF(AND(障害学生情報入力シート!$G465="肢体不自由",OR(障害学生情報入力シート!$H465="上肢不自由",障害学生情報入力シート!$H465="下肢不自由",障害学生情報入力シート!$H465="上下肢不自由",障害学生情報入力シート!$H465="その他の肢体不自由")),1,0)+
IF(AND(障害学生情報入力シート!$G465="病弱",ISBLANK(障害学生情報入力シート!$H465)),1,0)+
IF(AND(障害学生情報入力シート!$G465="発達障害",OR(障害学生情報入力シート!$H465="自閉スペクトラム症",障害学生情報入力シート!$H465="注意欠如・多動症",障害学生情報入力シート!$H465="限局性学習症",障害学生情報入力シート!$H465="発達障害の重複",障害学生情報入力シート!$H465="その他の発達障害")),1,0)+
IF(AND(障害学生情報入力シート!$G465="精神障害",OR(障害学生情報入力シート!$H465="統合失調症等",障害学生情報入力シート!$H465="気分障害",障害学生情報入力シート!$H465="神経症性障害等",障害学生情報入力シート!$H465="摂食障害・睡眠障害等",障害学生情報入力シート!$H465="精神障害の重複",障害学生情報入力シート!$H465="その他の精神障害")),1,0)+
IF(AND(障害学生情報入力シート!$G465="知的障害",ISBLANK(障害学生情報入力シート!$H465)),1,0)+
IF(AND(障害学生情報入力シート!$G465="重複障害",OR(障害学生情報入力シート!$H465="身体障害の重複",障害学生情報入力シート!$H465="発達障害と精神障害の重複")),1,0)+
IF(AND(障害学生情報入力シート!$G465="その他の障害",ISBLANK(障害学生情報入力シート!$H465)),1,0)
)</f>
        <v>0</v>
      </c>
    </row>
    <row r="466" spans="1:17" x14ac:dyDescent="0.4">
      <c r="A466" s="204">
        <v>438</v>
      </c>
      <c r="B466" s="6">
        <f>IF(AND(障害学生情報入力シート!$G466=$B$27,障害学生情報入力シート!$H466=$B$28,OR(障害学生情報入力シート!D466="入学者(新1年生)",障害学生情報入力シート!D466="在籍者")),1,0)</f>
        <v>0</v>
      </c>
      <c r="C466" s="6">
        <f t="shared" si="41"/>
        <v>0</v>
      </c>
      <c r="D466" s="6" t="str">
        <f t="shared" si="42"/>
        <v/>
      </c>
      <c r="E466" s="6">
        <f>IF(AND(障害学生情報入力シート!$G466=$E$27,ISBLANK(障害学生情報入力シート!$H466),OR(障害学生情報入力シート!D466="入学者(新1年生)",障害学生情報入力シート!D466="在籍者")),1,0)</f>
        <v>0</v>
      </c>
      <c r="F466" s="6">
        <f t="shared" si="43"/>
        <v>0</v>
      </c>
      <c r="G466" s="6" t="str">
        <f t="shared" si="44"/>
        <v/>
      </c>
      <c r="H466" s="7">
        <f>IF(障害学生情報入力シート!BD466="",0,IF(AND(障害学生情報入力シート!BC466=1,Q466=1,障害学生情報入力シート!D466&lt;&gt;"",障害学生情報入力シート!D466&lt;&gt;"在籍者"),1,0))</f>
        <v>0</v>
      </c>
      <c r="I466" s="7">
        <f t="shared" si="45"/>
        <v>0</v>
      </c>
      <c r="J466" s="7" t="str">
        <f t="shared" si="46"/>
        <v/>
      </c>
      <c r="K466" s="8">
        <f>IF(VALUE(障害学生情報入力シート!J466)=1,1,0)</f>
        <v>0</v>
      </c>
      <c r="L466" s="8">
        <f>IF(VALUE(障害学生情報入力シート!K466)=1,1,0)</f>
        <v>0</v>
      </c>
      <c r="M466" s="8">
        <f>SUM(障害学生情報入力シート!N466:Q466)+COUNTA(障害学生情報入力シート!R466)</f>
        <v>0</v>
      </c>
      <c r="N466" s="8">
        <f>SUM(障害学生情報入力シート!S466:V466)+COUNTA(障害学生情報入力シート!W466)</f>
        <v>0</v>
      </c>
      <c r="O466" s="8">
        <f>IF(SUM(障害学生情報入力シート!$X466:$BC466)&gt;0,1,0)</f>
        <v>0</v>
      </c>
      <c r="P466" s="8">
        <f>IF(障害学生情報入力シート!D466="入学者(新1年生)",1,0)</f>
        <v>0</v>
      </c>
      <c r="Q466" s="8">
        <f>IF(ISBLANK(障害学生情報入力シート!$G466),0,
IF(AND(障害学生情報入力シート!$G466="視覚障害",OR(障害学生情報入力シート!$H466="盲",障害学生情報入力シート!$H466="弱視",障害学生情報入力シート!$H466="その他の視覚障害")),1,0)+
IF(AND(障害学生情報入力シート!$G466="聴覚障害",OR(障害学生情報入力シート!$H466="聾",障害学生情報入力シート!$H466="難聴",障害学生情報入力シート!$H466="その他の聴覚障害")),1,0)+
IF(AND(障害学生情報入力シート!$G466="肢体不自由",OR(障害学生情報入力シート!$H466="上肢不自由",障害学生情報入力シート!$H466="下肢不自由",障害学生情報入力シート!$H466="上下肢不自由",障害学生情報入力シート!$H466="その他の肢体不自由")),1,0)+
IF(AND(障害学生情報入力シート!$G466="病弱",ISBLANK(障害学生情報入力シート!$H466)),1,0)+
IF(AND(障害学生情報入力シート!$G466="発達障害",OR(障害学生情報入力シート!$H466="自閉スペクトラム症",障害学生情報入力シート!$H466="注意欠如・多動症",障害学生情報入力シート!$H466="限局性学習症",障害学生情報入力シート!$H466="発達障害の重複",障害学生情報入力シート!$H466="その他の発達障害")),1,0)+
IF(AND(障害学生情報入力シート!$G466="精神障害",OR(障害学生情報入力シート!$H466="統合失調症等",障害学生情報入力シート!$H466="気分障害",障害学生情報入力シート!$H466="神経症性障害等",障害学生情報入力シート!$H466="摂食障害・睡眠障害等",障害学生情報入力シート!$H466="精神障害の重複",障害学生情報入力シート!$H466="その他の精神障害")),1,0)+
IF(AND(障害学生情報入力シート!$G466="知的障害",ISBLANK(障害学生情報入力シート!$H466)),1,0)+
IF(AND(障害学生情報入力シート!$G466="重複障害",OR(障害学生情報入力シート!$H466="身体障害の重複",障害学生情報入力シート!$H466="発達障害と精神障害の重複")),1,0)+
IF(AND(障害学生情報入力シート!$G466="その他の障害",ISBLANK(障害学生情報入力シート!$H466)),1,0)
)</f>
        <v>0</v>
      </c>
    </row>
    <row r="467" spans="1:17" x14ac:dyDescent="0.4">
      <c r="A467" s="204">
        <v>439</v>
      </c>
      <c r="B467" s="6">
        <f>IF(AND(障害学生情報入力シート!$G467=$B$27,障害学生情報入力シート!$H467=$B$28,OR(障害学生情報入力シート!D467="入学者(新1年生)",障害学生情報入力シート!D467="在籍者")),1,0)</f>
        <v>0</v>
      </c>
      <c r="C467" s="6">
        <f t="shared" si="41"/>
        <v>0</v>
      </c>
      <c r="D467" s="6" t="str">
        <f t="shared" si="42"/>
        <v/>
      </c>
      <c r="E467" s="6">
        <f>IF(AND(障害学生情報入力シート!$G467=$E$27,ISBLANK(障害学生情報入力シート!$H467),OR(障害学生情報入力シート!D467="入学者(新1年生)",障害学生情報入力シート!D467="在籍者")),1,0)</f>
        <v>0</v>
      </c>
      <c r="F467" s="6">
        <f t="shared" si="43"/>
        <v>0</v>
      </c>
      <c r="G467" s="6" t="str">
        <f t="shared" si="44"/>
        <v/>
      </c>
      <c r="H467" s="7">
        <f>IF(障害学生情報入力シート!BD467="",0,IF(AND(障害学生情報入力シート!BC467=1,Q467=1,障害学生情報入力シート!D467&lt;&gt;"",障害学生情報入力シート!D467&lt;&gt;"在籍者"),1,0))</f>
        <v>0</v>
      </c>
      <c r="I467" s="7">
        <f t="shared" si="45"/>
        <v>0</v>
      </c>
      <c r="J467" s="7" t="str">
        <f t="shared" si="46"/>
        <v/>
      </c>
      <c r="K467" s="8">
        <f>IF(VALUE(障害学生情報入力シート!J467)=1,1,0)</f>
        <v>0</v>
      </c>
      <c r="L467" s="8">
        <f>IF(VALUE(障害学生情報入力シート!K467)=1,1,0)</f>
        <v>0</v>
      </c>
      <c r="M467" s="8">
        <f>SUM(障害学生情報入力シート!N467:Q467)+COUNTA(障害学生情報入力シート!R467)</f>
        <v>0</v>
      </c>
      <c r="N467" s="8">
        <f>SUM(障害学生情報入力シート!S467:V467)+COUNTA(障害学生情報入力シート!W467)</f>
        <v>0</v>
      </c>
      <c r="O467" s="8">
        <f>IF(SUM(障害学生情報入力シート!$X467:$BC467)&gt;0,1,0)</f>
        <v>0</v>
      </c>
      <c r="P467" s="8">
        <f>IF(障害学生情報入力シート!D467="入学者(新1年生)",1,0)</f>
        <v>0</v>
      </c>
      <c r="Q467" s="8">
        <f>IF(ISBLANK(障害学生情報入力シート!$G467),0,
IF(AND(障害学生情報入力シート!$G467="視覚障害",OR(障害学生情報入力シート!$H467="盲",障害学生情報入力シート!$H467="弱視",障害学生情報入力シート!$H467="その他の視覚障害")),1,0)+
IF(AND(障害学生情報入力シート!$G467="聴覚障害",OR(障害学生情報入力シート!$H467="聾",障害学生情報入力シート!$H467="難聴",障害学生情報入力シート!$H467="その他の聴覚障害")),1,0)+
IF(AND(障害学生情報入力シート!$G467="肢体不自由",OR(障害学生情報入力シート!$H467="上肢不自由",障害学生情報入力シート!$H467="下肢不自由",障害学生情報入力シート!$H467="上下肢不自由",障害学生情報入力シート!$H467="その他の肢体不自由")),1,0)+
IF(AND(障害学生情報入力シート!$G467="病弱",ISBLANK(障害学生情報入力シート!$H467)),1,0)+
IF(AND(障害学生情報入力シート!$G467="発達障害",OR(障害学生情報入力シート!$H467="自閉スペクトラム症",障害学生情報入力シート!$H467="注意欠如・多動症",障害学生情報入力シート!$H467="限局性学習症",障害学生情報入力シート!$H467="発達障害の重複",障害学生情報入力シート!$H467="その他の発達障害")),1,0)+
IF(AND(障害学生情報入力シート!$G467="精神障害",OR(障害学生情報入力シート!$H467="統合失調症等",障害学生情報入力シート!$H467="気分障害",障害学生情報入力シート!$H467="神経症性障害等",障害学生情報入力シート!$H467="摂食障害・睡眠障害等",障害学生情報入力シート!$H467="精神障害の重複",障害学生情報入力シート!$H467="その他の精神障害")),1,0)+
IF(AND(障害学生情報入力シート!$G467="知的障害",ISBLANK(障害学生情報入力シート!$H467)),1,0)+
IF(AND(障害学生情報入力シート!$G467="重複障害",OR(障害学生情報入力シート!$H467="身体障害の重複",障害学生情報入力シート!$H467="発達障害と精神障害の重複")),1,0)+
IF(AND(障害学生情報入力シート!$G467="その他の障害",ISBLANK(障害学生情報入力シート!$H467)),1,0)
)</f>
        <v>0</v>
      </c>
    </row>
    <row r="468" spans="1:17" x14ac:dyDescent="0.4">
      <c r="A468" s="204">
        <v>440</v>
      </c>
      <c r="B468" s="6">
        <f>IF(AND(障害学生情報入力シート!$G468=$B$27,障害学生情報入力シート!$H468=$B$28,OR(障害学生情報入力シート!D468="入学者(新1年生)",障害学生情報入力シート!D468="在籍者")),1,0)</f>
        <v>0</v>
      </c>
      <c r="C468" s="6">
        <f t="shared" si="41"/>
        <v>0</v>
      </c>
      <c r="D468" s="6" t="str">
        <f t="shared" si="42"/>
        <v/>
      </c>
      <c r="E468" s="6">
        <f>IF(AND(障害学生情報入力シート!$G468=$E$27,ISBLANK(障害学生情報入力シート!$H468),OR(障害学生情報入力シート!D468="入学者(新1年生)",障害学生情報入力シート!D468="在籍者")),1,0)</f>
        <v>0</v>
      </c>
      <c r="F468" s="6">
        <f t="shared" si="43"/>
        <v>0</v>
      </c>
      <c r="G468" s="6" t="str">
        <f t="shared" si="44"/>
        <v/>
      </c>
      <c r="H468" s="7">
        <f>IF(障害学生情報入力シート!BD468="",0,IF(AND(障害学生情報入力シート!BC468=1,Q468=1,障害学生情報入力シート!D468&lt;&gt;"",障害学生情報入力シート!D468&lt;&gt;"在籍者"),1,0))</f>
        <v>0</v>
      </c>
      <c r="I468" s="7">
        <f t="shared" si="45"/>
        <v>0</v>
      </c>
      <c r="J468" s="7" t="str">
        <f t="shared" si="46"/>
        <v/>
      </c>
      <c r="K468" s="8">
        <f>IF(VALUE(障害学生情報入力シート!J468)=1,1,0)</f>
        <v>0</v>
      </c>
      <c r="L468" s="8">
        <f>IF(VALUE(障害学生情報入力シート!K468)=1,1,0)</f>
        <v>0</v>
      </c>
      <c r="M468" s="8">
        <f>SUM(障害学生情報入力シート!N468:Q468)+COUNTA(障害学生情報入力シート!R468)</f>
        <v>0</v>
      </c>
      <c r="N468" s="8">
        <f>SUM(障害学生情報入力シート!S468:V468)+COUNTA(障害学生情報入力シート!W468)</f>
        <v>0</v>
      </c>
      <c r="O468" s="8">
        <f>IF(SUM(障害学生情報入力シート!$X468:$BC468)&gt;0,1,0)</f>
        <v>0</v>
      </c>
      <c r="P468" s="8">
        <f>IF(障害学生情報入力シート!D468="入学者(新1年生)",1,0)</f>
        <v>0</v>
      </c>
      <c r="Q468" s="8">
        <f>IF(ISBLANK(障害学生情報入力シート!$G468),0,
IF(AND(障害学生情報入力シート!$G468="視覚障害",OR(障害学生情報入力シート!$H468="盲",障害学生情報入力シート!$H468="弱視",障害学生情報入力シート!$H468="その他の視覚障害")),1,0)+
IF(AND(障害学生情報入力シート!$G468="聴覚障害",OR(障害学生情報入力シート!$H468="聾",障害学生情報入力シート!$H468="難聴",障害学生情報入力シート!$H468="その他の聴覚障害")),1,0)+
IF(AND(障害学生情報入力シート!$G468="肢体不自由",OR(障害学生情報入力シート!$H468="上肢不自由",障害学生情報入力シート!$H468="下肢不自由",障害学生情報入力シート!$H468="上下肢不自由",障害学生情報入力シート!$H468="その他の肢体不自由")),1,0)+
IF(AND(障害学生情報入力シート!$G468="病弱",ISBLANK(障害学生情報入力シート!$H468)),1,0)+
IF(AND(障害学生情報入力シート!$G468="発達障害",OR(障害学生情報入力シート!$H468="自閉スペクトラム症",障害学生情報入力シート!$H468="注意欠如・多動症",障害学生情報入力シート!$H468="限局性学習症",障害学生情報入力シート!$H468="発達障害の重複",障害学生情報入力シート!$H468="その他の発達障害")),1,0)+
IF(AND(障害学生情報入力シート!$G468="精神障害",OR(障害学生情報入力シート!$H468="統合失調症等",障害学生情報入力シート!$H468="気分障害",障害学生情報入力シート!$H468="神経症性障害等",障害学生情報入力シート!$H468="摂食障害・睡眠障害等",障害学生情報入力シート!$H468="精神障害の重複",障害学生情報入力シート!$H468="その他の精神障害")),1,0)+
IF(AND(障害学生情報入力シート!$G468="知的障害",ISBLANK(障害学生情報入力シート!$H468)),1,0)+
IF(AND(障害学生情報入力シート!$G468="重複障害",OR(障害学生情報入力シート!$H468="身体障害の重複",障害学生情報入力シート!$H468="発達障害と精神障害の重複")),1,0)+
IF(AND(障害学生情報入力シート!$G468="その他の障害",ISBLANK(障害学生情報入力シート!$H468)),1,0)
)</f>
        <v>0</v>
      </c>
    </row>
    <row r="469" spans="1:17" x14ac:dyDescent="0.4">
      <c r="A469" s="204">
        <v>441</v>
      </c>
      <c r="B469" s="6">
        <f>IF(AND(障害学生情報入力シート!$G469=$B$27,障害学生情報入力シート!$H469=$B$28,OR(障害学生情報入力シート!D469="入学者(新1年生)",障害学生情報入力シート!D469="在籍者")),1,0)</f>
        <v>0</v>
      </c>
      <c r="C469" s="6">
        <f t="shared" si="41"/>
        <v>0</v>
      </c>
      <c r="D469" s="6" t="str">
        <f t="shared" si="42"/>
        <v/>
      </c>
      <c r="E469" s="6">
        <f>IF(AND(障害学生情報入力シート!$G469=$E$27,ISBLANK(障害学生情報入力シート!$H469),OR(障害学生情報入力シート!D469="入学者(新1年生)",障害学生情報入力シート!D469="在籍者")),1,0)</f>
        <v>0</v>
      </c>
      <c r="F469" s="6">
        <f t="shared" si="43"/>
        <v>0</v>
      </c>
      <c r="G469" s="6" t="str">
        <f t="shared" si="44"/>
        <v/>
      </c>
      <c r="H469" s="7">
        <f>IF(障害学生情報入力シート!BD469="",0,IF(AND(障害学生情報入力シート!BC469=1,Q469=1,障害学生情報入力シート!D469&lt;&gt;"",障害学生情報入力シート!D469&lt;&gt;"在籍者"),1,0))</f>
        <v>0</v>
      </c>
      <c r="I469" s="7">
        <f t="shared" si="45"/>
        <v>0</v>
      </c>
      <c r="J469" s="7" t="str">
        <f t="shared" si="46"/>
        <v/>
      </c>
      <c r="K469" s="8">
        <f>IF(VALUE(障害学生情報入力シート!J469)=1,1,0)</f>
        <v>0</v>
      </c>
      <c r="L469" s="8">
        <f>IF(VALUE(障害学生情報入力シート!K469)=1,1,0)</f>
        <v>0</v>
      </c>
      <c r="M469" s="8">
        <f>SUM(障害学生情報入力シート!N469:Q469)+COUNTA(障害学生情報入力シート!R469)</f>
        <v>0</v>
      </c>
      <c r="N469" s="8">
        <f>SUM(障害学生情報入力シート!S469:V469)+COUNTA(障害学生情報入力シート!W469)</f>
        <v>0</v>
      </c>
      <c r="O469" s="8">
        <f>IF(SUM(障害学生情報入力シート!$X469:$BC469)&gt;0,1,0)</f>
        <v>0</v>
      </c>
      <c r="P469" s="8">
        <f>IF(障害学生情報入力シート!D469="入学者(新1年生)",1,0)</f>
        <v>0</v>
      </c>
      <c r="Q469" s="8">
        <f>IF(ISBLANK(障害学生情報入力シート!$G469),0,
IF(AND(障害学生情報入力シート!$G469="視覚障害",OR(障害学生情報入力シート!$H469="盲",障害学生情報入力シート!$H469="弱視",障害学生情報入力シート!$H469="その他の視覚障害")),1,0)+
IF(AND(障害学生情報入力シート!$G469="聴覚障害",OR(障害学生情報入力シート!$H469="聾",障害学生情報入力シート!$H469="難聴",障害学生情報入力シート!$H469="その他の聴覚障害")),1,0)+
IF(AND(障害学生情報入力シート!$G469="肢体不自由",OR(障害学生情報入力シート!$H469="上肢不自由",障害学生情報入力シート!$H469="下肢不自由",障害学生情報入力シート!$H469="上下肢不自由",障害学生情報入力シート!$H469="その他の肢体不自由")),1,0)+
IF(AND(障害学生情報入力シート!$G469="病弱",ISBLANK(障害学生情報入力シート!$H469)),1,0)+
IF(AND(障害学生情報入力シート!$G469="発達障害",OR(障害学生情報入力シート!$H469="自閉スペクトラム症",障害学生情報入力シート!$H469="注意欠如・多動症",障害学生情報入力シート!$H469="限局性学習症",障害学生情報入力シート!$H469="発達障害の重複",障害学生情報入力シート!$H469="その他の発達障害")),1,0)+
IF(AND(障害学生情報入力シート!$G469="精神障害",OR(障害学生情報入力シート!$H469="統合失調症等",障害学生情報入力シート!$H469="気分障害",障害学生情報入力シート!$H469="神経症性障害等",障害学生情報入力シート!$H469="摂食障害・睡眠障害等",障害学生情報入力シート!$H469="精神障害の重複",障害学生情報入力シート!$H469="その他の精神障害")),1,0)+
IF(AND(障害学生情報入力シート!$G469="知的障害",ISBLANK(障害学生情報入力シート!$H469)),1,0)+
IF(AND(障害学生情報入力シート!$G469="重複障害",OR(障害学生情報入力シート!$H469="身体障害の重複",障害学生情報入力シート!$H469="発達障害と精神障害の重複")),1,0)+
IF(AND(障害学生情報入力シート!$G469="その他の障害",ISBLANK(障害学生情報入力シート!$H469)),1,0)
)</f>
        <v>0</v>
      </c>
    </row>
    <row r="470" spans="1:17" x14ac:dyDescent="0.4">
      <c r="A470" s="204">
        <v>442</v>
      </c>
      <c r="B470" s="6">
        <f>IF(AND(障害学生情報入力シート!$G470=$B$27,障害学生情報入力シート!$H470=$B$28,OR(障害学生情報入力シート!D470="入学者(新1年生)",障害学生情報入力シート!D470="在籍者")),1,0)</f>
        <v>0</v>
      </c>
      <c r="C470" s="6">
        <f t="shared" si="41"/>
        <v>0</v>
      </c>
      <c r="D470" s="6" t="str">
        <f t="shared" si="42"/>
        <v/>
      </c>
      <c r="E470" s="6">
        <f>IF(AND(障害学生情報入力シート!$G470=$E$27,ISBLANK(障害学生情報入力シート!$H470),OR(障害学生情報入力シート!D470="入学者(新1年生)",障害学生情報入力シート!D470="在籍者")),1,0)</f>
        <v>0</v>
      </c>
      <c r="F470" s="6">
        <f t="shared" si="43"/>
        <v>0</v>
      </c>
      <c r="G470" s="6" t="str">
        <f t="shared" si="44"/>
        <v/>
      </c>
      <c r="H470" s="7">
        <f>IF(障害学生情報入力シート!BD470="",0,IF(AND(障害学生情報入力シート!BC470=1,Q470=1,障害学生情報入力シート!D470&lt;&gt;"",障害学生情報入力シート!D470&lt;&gt;"在籍者"),1,0))</f>
        <v>0</v>
      </c>
      <c r="I470" s="7">
        <f t="shared" si="45"/>
        <v>0</v>
      </c>
      <c r="J470" s="7" t="str">
        <f t="shared" si="46"/>
        <v/>
      </c>
      <c r="K470" s="8">
        <f>IF(VALUE(障害学生情報入力シート!J470)=1,1,0)</f>
        <v>0</v>
      </c>
      <c r="L470" s="8">
        <f>IF(VALUE(障害学生情報入力シート!K470)=1,1,0)</f>
        <v>0</v>
      </c>
      <c r="M470" s="8">
        <f>SUM(障害学生情報入力シート!N470:Q470)+COUNTA(障害学生情報入力シート!R470)</f>
        <v>0</v>
      </c>
      <c r="N470" s="8">
        <f>SUM(障害学生情報入力シート!S470:V470)+COUNTA(障害学生情報入力シート!W470)</f>
        <v>0</v>
      </c>
      <c r="O470" s="8">
        <f>IF(SUM(障害学生情報入力シート!$X470:$BC470)&gt;0,1,0)</f>
        <v>0</v>
      </c>
      <c r="P470" s="8">
        <f>IF(障害学生情報入力シート!D470="入学者(新1年生)",1,0)</f>
        <v>0</v>
      </c>
      <c r="Q470" s="8">
        <f>IF(ISBLANK(障害学生情報入力シート!$G470),0,
IF(AND(障害学生情報入力シート!$G470="視覚障害",OR(障害学生情報入力シート!$H470="盲",障害学生情報入力シート!$H470="弱視",障害学生情報入力シート!$H470="その他の視覚障害")),1,0)+
IF(AND(障害学生情報入力シート!$G470="聴覚障害",OR(障害学生情報入力シート!$H470="聾",障害学生情報入力シート!$H470="難聴",障害学生情報入力シート!$H470="その他の聴覚障害")),1,0)+
IF(AND(障害学生情報入力シート!$G470="肢体不自由",OR(障害学生情報入力シート!$H470="上肢不自由",障害学生情報入力シート!$H470="下肢不自由",障害学生情報入力シート!$H470="上下肢不自由",障害学生情報入力シート!$H470="その他の肢体不自由")),1,0)+
IF(AND(障害学生情報入力シート!$G470="病弱",ISBLANK(障害学生情報入力シート!$H470)),1,0)+
IF(AND(障害学生情報入力シート!$G470="発達障害",OR(障害学生情報入力シート!$H470="自閉スペクトラム症",障害学生情報入力シート!$H470="注意欠如・多動症",障害学生情報入力シート!$H470="限局性学習症",障害学生情報入力シート!$H470="発達障害の重複",障害学生情報入力シート!$H470="その他の発達障害")),1,0)+
IF(AND(障害学生情報入力シート!$G470="精神障害",OR(障害学生情報入力シート!$H470="統合失調症等",障害学生情報入力シート!$H470="気分障害",障害学生情報入力シート!$H470="神経症性障害等",障害学生情報入力シート!$H470="摂食障害・睡眠障害等",障害学生情報入力シート!$H470="精神障害の重複",障害学生情報入力シート!$H470="その他の精神障害")),1,0)+
IF(AND(障害学生情報入力シート!$G470="知的障害",ISBLANK(障害学生情報入力シート!$H470)),1,0)+
IF(AND(障害学生情報入力シート!$G470="重複障害",OR(障害学生情報入力シート!$H470="身体障害の重複",障害学生情報入力シート!$H470="発達障害と精神障害の重複")),1,0)+
IF(AND(障害学生情報入力シート!$G470="その他の障害",ISBLANK(障害学生情報入力シート!$H470)),1,0)
)</f>
        <v>0</v>
      </c>
    </row>
    <row r="471" spans="1:17" x14ac:dyDescent="0.4">
      <c r="A471" s="204">
        <v>443</v>
      </c>
      <c r="B471" s="6">
        <f>IF(AND(障害学生情報入力シート!$G471=$B$27,障害学生情報入力シート!$H471=$B$28,OR(障害学生情報入力シート!D471="入学者(新1年生)",障害学生情報入力シート!D471="在籍者")),1,0)</f>
        <v>0</v>
      </c>
      <c r="C471" s="6">
        <f t="shared" si="41"/>
        <v>0</v>
      </c>
      <c r="D471" s="6" t="str">
        <f t="shared" si="42"/>
        <v/>
      </c>
      <c r="E471" s="6">
        <f>IF(AND(障害学生情報入力シート!$G471=$E$27,ISBLANK(障害学生情報入力シート!$H471),OR(障害学生情報入力シート!D471="入学者(新1年生)",障害学生情報入力シート!D471="在籍者")),1,0)</f>
        <v>0</v>
      </c>
      <c r="F471" s="6">
        <f t="shared" si="43"/>
        <v>0</v>
      </c>
      <c r="G471" s="6" t="str">
        <f t="shared" si="44"/>
        <v/>
      </c>
      <c r="H471" s="7">
        <f>IF(障害学生情報入力シート!BD471="",0,IF(AND(障害学生情報入力シート!BC471=1,Q471=1,障害学生情報入力シート!D471&lt;&gt;"",障害学生情報入力シート!D471&lt;&gt;"在籍者"),1,0))</f>
        <v>0</v>
      </c>
      <c r="I471" s="7">
        <f t="shared" si="45"/>
        <v>0</v>
      </c>
      <c r="J471" s="7" t="str">
        <f t="shared" si="46"/>
        <v/>
      </c>
      <c r="K471" s="8">
        <f>IF(VALUE(障害学生情報入力シート!J471)=1,1,0)</f>
        <v>0</v>
      </c>
      <c r="L471" s="8">
        <f>IF(VALUE(障害学生情報入力シート!K471)=1,1,0)</f>
        <v>0</v>
      </c>
      <c r="M471" s="8">
        <f>SUM(障害学生情報入力シート!N471:Q471)+COUNTA(障害学生情報入力シート!R471)</f>
        <v>0</v>
      </c>
      <c r="N471" s="8">
        <f>SUM(障害学生情報入力シート!S471:V471)+COUNTA(障害学生情報入力シート!W471)</f>
        <v>0</v>
      </c>
      <c r="O471" s="8">
        <f>IF(SUM(障害学生情報入力シート!$X471:$BC471)&gt;0,1,0)</f>
        <v>0</v>
      </c>
      <c r="P471" s="8">
        <f>IF(障害学生情報入力シート!D471="入学者(新1年生)",1,0)</f>
        <v>0</v>
      </c>
      <c r="Q471" s="8">
        <f>IF(ISBLANK(障害学生情報入力シート!$G471),0,
IF(AND(障害学生情報入力シート!$G471="視覚障害",OR(障害学生情報入力シート!$H471="盲",障害学生情報入力シート!$H471="弱視",障害学生情報入力シート!$H471="その他の視覚障害")),1,0)+
IF(AND(障害学生情報入力シート!$G471="聴覚障害",OR(障害学生情報入力シート!$H471="聾",障害学生情報入力シート!$H471="難聴",障害学生情報入力シート!$H471="その他の聴覚障害")),1,0)+
IF(AND(障害学生情報入力シート!$G471="肢体不自由",OR(障害学生情報入力シート!$H471="上肢不自由",障害学生情報入力シート!$H471="下肢不自由",障害学生情報入力シート!$H471="上下肢不自由",障害学生情報入力シート!$H471="その他の肢体不自由")),1,0)+
IF(AND(障害学生情報入力シート!$G471="病弱",ISBLANK(障害学生情報入力シート!$H471)),1,0)+
IF(AND(障害学生情報入力シート!$G471="発達障害",OR(障害学生情報入力シート!$H471="自閉スペクトラム症",障害学生情報入力シート!$H471="注意欠如・多動症",障害学生情報入力シート!$H471="限局性学習症",障害学生情報入力シート!$H471="発達障害の重複",障害学生情報入力シート!$H471="その他の発達障害")),1,0)+
IF(AND(障害学生情報入力シート!$G471="精神障害",OR(障害学生情報入力シート!$H471="統合失調症等",障害学生情報入力シート!$H471="気分障害",障害学生情報入力シート!$H471="神経症性障害等",障害学生情報入力シート!$H471="摂食障害・睡眠障害等",障害学生情報入力シート!$H471="精神障害の重複",障害学生情報入力シート!$H471="その他の精神障害")),1,0)+
IF(AND(障害学生情報入力シート!$G471="知的障害",ISBLANK(障害学生情報入力シート!$H471)),1,0)+
IF(AND(障害学生情報入力シート!$G471="重複障害",OR(障害学生情報入力シート!$H471="身体障害の重複",障害学生情報入力シート!$H471="発達障害と精神障害の重複")),1,0)+
IF(AND(障害学生情報入力シート!$G471="その他の障害",ISBLANK(障害学生情報入力シート!$H471)),1,0)
)</f>
        <v>0</v>
      </c>
    </row>
    <row r="472" spans="1:17" x14ac:dyDescent="0.4">
      <c r="A472" s="204">
        <v>444</v>
      </c>
      <c r="B472" s="6">
        <f>IF(AND(障害学生情報入力シート!$G472=$B$27,障害学生情報入力シート!$H472=$B$28,OR(障害学生情報入力シート!D472="入学者(新1年生)",障害学生情報入力シート!D472="在籍者")),1,0)</f>
        <v>0</v>
      </c>
      <c r="C472" s="6">
        <f t="shared" si="41"/>
        <v>0</v>
      </c>
      <c r="D472" s="6" t="str">
        <f t="shared" si="42"/>
        <v/>
      </c>
      <c r="E472" s="6">
        <f>IF(AND(障害学生情報入力シート!$G472=$E$27,ISBLANK(障害学生情報入力シート!$H472),OR(障害学生情報入力シート!D472="入学者(新1年生)",障害学生情報入力シート!D472="在籍者")),1,0)</f>
        <v>0</v>
      </c>
      <c r="F472" s="6">
        <f t="shared" si="43"/>
        <v>0</v>
      </c>
      <c r="G472" s="6" t="str">
        <f t="shared" si="44"/>
        <v/>
      </c>
      <c r="H472" s="7">
        <f>IF(障害学生情報入力シート!BD472="",0,IF(AND(障害学生情報入力シート!BC472=1,Q472=1,障害学生情報入力シート!D472&lt;&gt;"",障害学生情報入力シート!D472&lt;&gt;"在籍者"),1,0))</f>
        <v>0</v>
      </c>
      <c r="I472" s="7">
        <f t="shared" si="45"/>
        <v>0</v>
      </c>
      <c r="J472" s="7" t="str">
        <f t="shared" si="46"/>
        <v/>
      </c>
      <c r="K472" s="8">
        <f>IF(VALUE(障害学生情報入力シート!J472)=1,1,0)</f>
        <v>0</v>
      </c>
      <c r="L472" s="8">
        <f>IF(VALUE(障害学生情報入力シート!K472)=1,1,0)</f>
        <v>0</v>
      </c>
      <c r="M472" s="8">
        <f>SUM(障害学生情報入力シート!N472:Q472)+COUNTA(障害学生情報入力シート!R472)</f>
        <v>0</v>
      </c>
      <c r="N472" s="8">
        <f>SUM(障害学生情報入力シート!S472:V472)+COUNTA(障害学生情報入力シート!W472)</f>
        <v>0</v>
      </c>
      <c r="O472" s="8">
        <f>IF(SUM(障害学生情報入力シート!$X472:$BC472)&gt;0,1,0)</f>
        <v>0</v>
      </c>
      <c r="P472" s="8">
        <f>IF(障害学生情報入力シート!D472="入学者(新1年生)",1,0)</f>
        <v>0</v>
      </c>
      <c r="Q472" s="8">
        <f>IF(ISBLANK(障害学生情報入力シート!$G472),0,
IF(AND(障害学生情報入力シート!$G472="視覚障害",OR(障害学生情報入力シート!$H472="盲",障害学生情報入力シート!$H472="弱視",障害学生情報入力シート!$H472="その他の視覚障害")),1,0)+
IF(AND(障害学生情報入力シート!$G472="聴覚障害",OR(障害学生情報入力シート!$H472="聾",障害学生情報入力シート!$H472="難聴",障害学生情報入力シート!$H472="その他の聴覚障害")),1,0)+
IF(AND(障害学生情報入力シート!$G472="肢体不自由",OR(障害学生情報入力シート!$H472="上肢不自由",障害学生情報入力シート!$H472="下肢不自由",障害学生情報入力シート!$H472="上下肢不自由",障害学生情報入力シート!$H472="その他の肢体不自由")),1,0)+
IF(AND(障害学生情報入力シート!$G472="病弱",ISBLANK(障害学生情報入力シート!$H472)),1,0)+
IF(AND(障害学生情報入力シート!$G472="発達障害",OR(障害学生情報入力シート!$H472="自閉スペクトラム症",障害学生情報入力シート!$H472="注意欠如・多動症",障害学生情報入力シート!$H472="限局性学習症",障害学生情報入力シート!$H472="発達障害の重複",障害学生情報入力シート!$H472="その他の発達障害")),1,0)+
IF(AND(障害学生情報入力シート!$G472="精神障害",OR(障害学生情報入力シート!$H472="統合失調症等",障害学生情報入力シート!$H472="気分障害",障害学生情報入力シート!$H472="神経症性障害等",障害学生情報入力シート!$H472="摂食障害・睡眠障害等",障害学生情報入力シート!$H472="精神障害の重複",障害学生情報入力シート!$H472="その他の精神障害")),1,0)+
IF(AND(障害学生情報入力シート!$G472="知的障害",ISBLANK(障害学生情報入力シート!$H472)),1,0)+
IF(AND(障害学生情報入力シート!$G472="重複障害",OR(障害学生情報入力シート!$H472="身体障害の重複",障害学生情報入力シート!$H472="発達障害と精神障害の重複")),1,0)+
IF(AND(障害学生情報入力シート!$G472="その他の障害",ISBLANK(障害学生情報入力シート!$H472)),1,0)
)</f>
        <v>0</v>
      </c>
    </row>
    <row r="473" spans="1:17" x14ac:dyDescent="0.4">
      <c r="A473" s="204">
        <v>445</v>
      </c>
      <c r="B473" s="6">
        <f>IF(AND(障害学生情報入力シート!$G473=$B$27,障害学生情報入力シート!$H473=$B$28,OR(障害学生情報入力シート!D473="入学者(新1年生)",障害学生情報入力シート!D473="在籍者")),1,0)</f>
        <v>0</v>
      </c>
      <c r="C473" s="6">
        <f t="shared" si="41"/>
        <v>0</v>
      </c>
      <c r="D473" s="6" t="str">
        <f t="shared" si="42"/>
        <v/>
      </c>
      <c r="E473" s="6">
        <f>IF(AND(障害学生情報入力シート!$G473=$E$27,ISBLANK(障害学生情報入力シート!$H473),OR(障害学生情報入力シート!D473="入学者(新1年生)",障害学生情報入力シート!D473="在籍者")),1,0)</f>
        <v>0</v>
      </c>
      <c r="F473" s="6">
        <f t="shared" si="43"/>
        <v>0</v>
      </c>
      <c r="G473" s="6" t="str">
        <f t="shared" si="44"/>
        <v/>
      </c>
      <c r="H473" s="7">
        <f>IF(障害学生情報入力シート!BD473="",0,IF(AND(障害学生情報入力シート!BC473=1,Q473=1,障害学生情報入力シート!D473&lt;&gt;"",障害学生情報入力シート!D473&lt;&gt;"在籍者"),1,0))</f>
        <v>0</v>
      </c>
      <c r="I473" s="7">
        <f t="shared" si="45"/>
        <v>0</v>
      </c>
      <c r="J473" s="7" t="str">
        <f t="shared" si="46"/>
        <v/>
      </c>
      <c r="K473" s="8">
        <f>IF(VALUE(障害学生情報入力シート!J473)=1,1,0)</f>
        <v>0</v>
      </c>
      <c r="L473" s="8">
        <f>IF(VALUE(障害学生情報入力シート!K473)=1,1,0)</f>
        <v>0</v>
      </c>
      <c r="M473" s="8">
        <f>SUM(障害学生情報入力シート!N473:Q473)+COUNTA(障害学生情報入力シート!R473)</f>
        <v>0</v>
      </c>
      <c r="N473" s="8">
        <f>SUM(障害学生情報入力シート!S473:V473)+COUNTA(障害学生情報入力シート!W473)</f>
        <v>0</v>
      </c>
      <c r="O473" s="8">
        <f>IF(SUM(障害学生情報入力シート!$X473:$BC473)&gt;0,1,0)</f>
        <v>0</v>
      </c>
      <c r="P473" s="8">
        <f>IF(障害学生情報入力シート!D473="入学者(新1年生)",1,0)</f>
        <v>0</v>
      </c>
      <c r="Q473" s="8">
        <f>IF(ISBLANK(障害学生情報入力シート!$G473),0,
IF(AND(障害学生情報入力シート!$G473="視覚障害",OR(障害学生情報入力シート!$H473="盲",障害学生情報入力シート!$H473="弱視",障害学生情報入力シート!$H473="その他の視覚障害")),1,0)+
IF(AND(障害学生情報入力シート!$G473="聴覚障害",OR(障害学生情報入力シート!$H473="聾",障害学生情報入力シート!$H473="難聴",障害学生情報入力シート!$H473="その他の聴覚障害")),1,0)+
IF(AND(障害学生情報入力シート!$G473="肢体不自由",OR(障害学生情報入力シート!$H473="上肢不自由",障害学生情報入力シート!$H473="下肢不自由",障害学生情報入力シート!$H473="上下肢不自由",障害学生情報入力シート!$H473="その他の肢体不自由")),1,0)+
IF(AND(障害学生情報入力シート!$G473="病弱",ISBLANK(障害学生情報入力シート!$H473)),1,0)+
IF(AND(障害学生情報入力シート!$G473="発達障害",OR(障害学生情報入力シート!$H473="自閉スペクトラム症",障害学生情報入力シート!$H473="注意欠如・多動症",障害学生情報入力シート!$H473="限局性学習症",障害学生情報入力シート!$H473="発達障害の重複",障害学生情報入力シート!$H473="その他の発達障害")),1,0)+
IF(AND(障害学生情報入力シート!$G473="精神障害",OR(障害学生情報入力シート!$H473="統合失調症等",障害学生情報入力シート!$H473="気分障害",障害学生情報入力シート!$H473="神経症性障害等",障害学生情報入力シート!$H473="摂食障害・睡眠障害等",障害学生情報入力シート!$H473="精神障害の重複",障害学生情報入力シート!$H473="その他の精神障害")),1,0)+
IF(AND(障害学生情報入力シート!$G473="知的障害",ISBLANK(障害学生情報入力シート!$H473)),1,0)+
IF(AND(障害学生情報入力シート!$G473="重複障害",OR(障害学生情報入力シート!$H473="身体障害の重複",障害学生情報入力シート!$H473="発達障害と精神障害の重複")),1,0)+
IF(AND(障害学生情報入力シート!$G473="その他の障害",ISBLANK(障害学生情報入力シート!$H473)),1,0)
)</f>
        <v>0</v>
      </c>
    </row>
    <row r="474" spans="1:17" x14ac:dyDescent="0.4">
      <c r="A474" s="204">
        <v>446</v>
      </c>
      <c r="B474" s="6">
        <f>IF(AND(障害学生情報入力シート!$G474=$B$27,障害学生情報入力シート!$H474=$B$28,OR(障害学生情報入力シート!D474="入学者(新1年生)",障害学生情報入力シート!D474="在籍者")),1,0)</f>
        <v>0</v>
      </c>
      <c r="C474" s="6">
        <f t="shared" si="41"/>
        <v>0</v>
      </c>
      <c r="D474" s="6" t="str">
        <f t="shared" si="42"/>
        <v/>
      </c>
      <c r="E474" s="6">
        <f>IF(AND(障害学生情報入力シート!$G474=$E$27,ISBLANK(障害学生情報入力シート!$H474),OR(障害学生情報入力シート!D474="入学者(新1年生)",障害学生情報入力シート!D474="在籍者")),1,0)</f>
        <v>0</v>
      </c>
      <c r="F474" s="6">
        <f t="shared" si="43"/>
        <v>0</v>
      </c>
      <c r="G474" s="6" t="str">
        <f t="shared" si="44"/>
        <v/>
      </c>
      <c r="H474" s="7">
        <f>IF(障害学生情報入力シート!BD474="",0,IF(AND(障害学生情報入力シート!BC474=1,Q474=1,障害学生情報入力シート!D474&lt;&gt;"",障害学生情報入力シート!D474&lt;&gt;"在籍者"),1,0))</f>
        <v>0</v>
      </c>
      <c r="I474" s="7">
        <f t="shared" si="45"/>
        <v>0</v>
      </c>
      <c r="J474" s="7" t="str">
        <f t="shared" si="46"/>
        <v/>
      </c>
      <c r="K474" s="8">
        <f>IF(VALUE(障害学生情報入力シート!J474)=1,1,0)</f>
        <v>0</v>
      </c>
      <c r="L474" s="8">
        <f>IF(VALUE(障害学生情報入力シート!K474)=1,1,0)</f>
        <v>0</v>
      </c>
      <c r="M474" s="8">
        <f>SUM(障害学生情報入力シート!N474:Q474)+COUNTA(障害学生情報入力シート!R474)</f>
        <v>0</v>
      </c>
      <c r="N474" s="8">
        <f>SUM(障害学生情報入力シート!S474:V474)+COUNTA(障害学生情報入力シート!W474)</f>
        <v>0</v>
      </c>
      <c r="O474" s="8">
        <f>IF(SUM(障害学生情報入力シート!$X474:$BC474)&gt;0,1,0)</f>
        <v>0</v>
      </c>
      <c r="P474" s="8">
        <f>IF(障害学生情報入力シート!D474="入学者(新1年生)",1,0)</f>
        <v>0</v>
      </c>
      <c r="Q474" s="8">
        <f>IF(ISBLANK(障害学生情報入力シート!$G474),0,
IF(AND(障害学生情報入力シート!$G474="視覚障害",OR(障害学生情報入力シート!$H474="盲",障害学生情報入力シート!$H474="弱視",障害学生情報入力シート!$H474="その他の視覚障害")),1,0)+
IF(AND(障害学生情報入力シート!$G474="聴覚障害",OR(障害学生情報入力シート!$H474="聾",障害学生情報入力シート!$H474="難聴",障害学生情報入力シート!$H474="その他の聴覚障害")),1,0)+
IF(AND(障害学生情報入力シート!$G474="肢体不自由",OR(障害学生情報入力シート!$H474="上肢不自由",障害学生情報入力シート!$H474="下肢不自由",障害学生情報入力シート!$H474="上下肢不自由",障害学生情報入力シート!$H474="その他の肢体不自由")),1,0)+
IF(AND(障害学生情報入力シート!$G474="病弱",ISBLANK(障害学生情報入力シート!$H474)),1,0)+
IF(AND(障害学生情報入力シート!$G474="発達障害",OR(障害学生情報入力シート!$H474="自閉スペクトラム症",障害学生情報入力シート!$H474="注意欠如・多動症",障害学生情報入力シート!$H474="限局性学習症",障害学生情報入力シート!$H474="発達障害の重複",障害学生情報入力シート!$H474="その他の発達障害")),1,0)+
IF(AND(障害学生情報入力シート!$G474="精神障害",OR(障害学生情報入力シート!$H474="統合失調症等",障害学生情報入力シート!$H474="気分障害",障害学生情報入力シート!$H474="神経症性障害等",障害学生情報入力シート!$H474="摂食障害・睡眠障害等",障害学生情報入力シート!$H474="精神障害の重複",障害学生情報入力シート!$H474="その他の精神障害")),1,0)+
IF(AND(障害学生情報入力シート!$G474="知的障害",ISBLANK(障害学生情報入力シート!$H474)),1,0)+
IF(AND(障害学生情報入力シート!$G474="重複障害",OR(障害学生情報入力シート!$H474="身体障害の重複",障害学生情報入力シート!$H474="発達障害と精神障害の重複")),1,0)+
IF(AND(障害学生情報入力シート!$G474="その他の障害",ISBLANK(障害学生情報入力シート!$H474)),1,0)
)</f>
        <v>0</v>
      </c>
    </row>
    <row r="475" spans="1:17" x14ac:dyDescent="0.4">
      <c r="A475" s="204">
        <v>447</v>
      </c>
      <c r="B475" s="6">
        <f>IF(AND(障害学生情報入力シート!$G475=$B$27,障害学生情報入力シート!$H475=$B$28,OR(障害学生情報入力シート!D475="入学者(新1年生)",障害学生情報入力シート!D475="在籍者")),1,0)</f>
        <v>0</v>
      </c>
      <c r="C475" s="6">
        <f t="shared" si="41"/>
        <v>0</v>
      </c>
      <c r="D475" s="6" t="str">
        <f t="shared" si="42"/>
        <v/>
      </c>
      <c r="E475" s="6">
        <f>IF(AND(障害学生情報入力シート!$G475=$E$27,ISBLANK(障害学生情報入力シート!$H475),OR(障害学生情報入力シート!D475="入学者(新1年生)",障害学生情報入力シート!D475="在籍者")),1,0)</f>
        <v>0</v>
      </c>
      <c r="F475" s="6">
        <f t="shared" si="43"/>
        <v>0</v>
      </c>
      <c r="G475" s="6" t="str">
        <f t="shared" si="44"/>
        <v/>
      </c>
      <c r="H475" s="7">
        <f>IF(障害学生情報入力シート!BD475="",0,IF(AND(障害学生情報入力シート!BC475=1,Q475=1,障害学生情報入力シート!D475&lt;&gt;"",障害学生情報入力シート!D475&lt;&gt;"在籍者"),1,0))</f>
        <v>0</v>
      </c>
      <c r="I475" s="7">
        <f t="shared" si="45"/>
        <v>0</v>
      </c>
      <c r="J475" s="7" t="str">
        <f t="shared" si="46"/>
        <v/>
      </c>
      <c r="K475" s="8">
        <f>IF(VALUE(障害学生情報入力シート!J475)=1,1,0)</f>
        <v>0</v>
      </c>
      <c r="L475" s="8">
        <f>IF(VALUE(障害学生情報入力シート!K475)=1,1,0)</f>
        <v>0</v>
      </c>
      <c r="M475" s="8">
        <f>SUM(障害学生情報入力シート!N475:Q475)+COUNTA(障害学生情報入力シート!R475)</f>
        <v>0</v>
      </c>
      <c r="N475" s="8">
        <f>SUM(障害学生情報入力シート!S475:V475)+COUNTA(障害学生情報入力シート!W475)</f>
        <v>0</v>
      </c>
      <c r="O475" s="8">
        <f>IF(SUM(障害学生情報入力シート!$X475:$BC475)&gt;0,1,0)</f>
        <v>0</v>
      </c>
      <c r="P475" s="8">
        <f>IF(障害学生情報入力シート!D475="入学者(新1年生)",1,0)</f>
        <v>0</v>
      </c>
      <c r="Q475" s="8">
        <f>IF(ISBLANK(障害学生情報入力シート!$G475),0,
IF(AND(障害学生情報入力シート!$G475="視覚障害",OR(障害学生情報入力シート!$H475="盲",障害学生情報入力シート!$H475="弱視",障害学生情報入力シート!$H475="その他の視覚障害")),1,0)+
IF(AND(障害学生情報入力シート!$G475="聴覚障害",OR(障害学生情報入力シート!$H475="聾",障害学生情報入力シート!$H475="難聴",障害学生情報入力シート!$H475="その他の聴覚障害")),1,0)+
IF(AND(障害学生情報入力シート!$G475="肢体不自由",OR(障害学生情報入力シート!$H475="上肢不自由",障害学生情報入力シート!$H475="下肢不自由",障害学生情報入力シート!$H475="上下肢不自由",障害学生情報入力シート!$H475="その他の肢体不自由")),1,0)+
IF(AND(障害学生情報入力シート!$G475="病弱",ISBLANK(障害学生情報入力シート!$H475)),1,0)+
IF(AND(障害学生情報入力シート!$G475="発達障害",OR(障害学生情報入力シート!$H475="自閉スペクトラム症",障害学生情報入力シート!$H475="注意欠如・多動症",障害学生情報入力シート!$H475="限局性学習症",障害学生情報入力シート!$H475="発達障害の重複",障害学生情報入力シート!$H475="その他の発達障害")),1,0)+
IF(AND(障害学生情報入力シート!$G475="精神障害",OR(障害学生情報入力シート!$H475="統合失調症等",障害学生情報入力シート!$H475="気分障害",障害学生情報入力シート!$H475="神経症性障害等",障害学生情報入力シート!$H475="摂食障害・睡眠障害等",障害学生情報入力シート!$H475="精神障害の重複",障害学生情報入力シート!$H475="その他の精神障害")),1,0)+
IF(AND(障害学生情報入力シート!$G475="知的障害",ISBLANK(障害学生情報入力シート!$H475)),1,0)+
IF(AND(障害学生情報入力シート!$G475="重複障害",OR(障害学生情報入力シート!$H475="身体障害の重複",障害学生情報入力シート!$H475="発達障害と精神障害の重複")),1,0)+
IF(AND(障害学生情報入力シート!$G475="その他の障害",ISBLANK(障害学生情報入力シート!$H475)),1,0)
)</f>
        <v>0</v>
      </c>
    </row>
    <row r="476" spans="1:17" x14ac:dyDescent="0.4">
      <c r="A476" s="204">
        <v>448</v>
      </c>
      <c r="B476" s="6">
        <f>IF(AND(障害学生情報入力シート!$G476=$B$27,障害学生情報入力シート!$H476=$B$28,OR(障害学生情報入力シート!D476="入学者(新1年生)",障害学生情報入力シート!D476="在籍者")),1,0)</f>
        <v>0</v>
      </c>
      <c r="C476" s="6">
        <f t="shared" si="41"/>
        <v>0</v>
      </c>
      <c r="D476" s="6" t="str">
        <f t="shared" si="42"/>
        <v/>
      </c>
      <c r="E476" s="6">
        <f>IF(AND(障害学生情報入力シート!$G476=$E$27,ISBLANK(障害学生情報入力シート!$H476),OR(障害学生情報入力シート!D476="入学者(新1年生)",障害学生情報入力シート!D476="在籍者")),1,0)</f>
        <v>0</v>
      </c>
      <c r="F476" s="6">
        <f t="shared" si="43"/>
        <v>0</v>
      </c>
      <c r="G476" s="6" t="str">
        <f t="shared" si="44"/>
        <v/>
      </c>
      <c r="H476" s="7">
        <f>IF(障害学生情報入力シート!BD476="",0,IF(AND(障害学生情報入力シート!BC476=1,Q476=1,障害学生情報入力シート!D476&lt;&gt;"",障害学生情報入力シート!D476&lt;&gt;"在籍者"),1,0))</f>
        <v>0</v>
      </c>
      <c r="I476" s="7">
        <f t="shared" si="45"/>
        <v>0</v>
      </c>
      <c r="J476" s="7" t="str">
        <f t="shared" si="46"/>
        <v/>
      </c>
      <c r="K476" s="8">
        <f>IF(VALUE(障害学生情報入力シート!J476)=1,1,0)</f>
        <v>0</v>
      </c>
      <c r="L476" s="8">
        <f>IF(VALUE(障害学生情報入力シート!K476)=1,1,0)</f>
        <v>0</v>
      </c>
      <c r="M476" s="8">
        <f>SUM(障害学生情報入力シート!N476:Q476)+COUNTA(障害学生情報入力シート!R476)</f>
        <v>0</v>
      </c>
      <c r="N476" s="8">
        <f>SUM(障害学生情報入力シート!S476:V476)+COUNTA(障害学生情報入力シート!W476)</f>
        <v>0</v>
      </c>
      <c r="O476" s="8">
        <f>IF(SUM(障害学生情報入力シート!$X476:$BC476)&gt;0,1,0)</f>
        <v>0</v>
      </c>
      <c r="P476" s="8">
        <f>IF(障害学生情報入力シート!D476="入学者(新1年生)",1,0)</f>
        <v>0</v>
      </c>
      <c r="Q476" s="8">
        <f>IF(ISBLANK(障害学生情報入力シート!$G476),0,
IF(AND(障害学生情報入力シート!$G476="視覚障害",OR(障害学生情報入力シート!$H476="盲",障害学生情報入力シート!$H476="弱視",障害学生情報入力シート!$H476="その他の視覚障害")),1,0)+
IF(AND(障害学生情報入力シート!$G476="聴覚障害",OR(障害学生情報入力シート!$H476="聾",障害学生情報入力シート!$H476="難聴",障害学生情報入力シート!$H476="その他の聴覚障害")),1,0)+
IF(AND(障害学生情報入力シート!$G476="肢体不自由",OR(障害学生情報入力シート!$H476="上肢不自由",障害学生情報入力シート!$H476="下肢不自由",障害学生情報入力シート!$H476="上下肢不自由",障害学生情報入力シート!$H476="その他の肢体不自由")),1,0)+
IF(AND(障害学生情報入力シート!$G476="病弱",ISBLANK(障害学生情報入力シート!$H476)),1,0)+
IF(AND(障害学生情報入力シート!$G476="発達障害",OR(障害学生情報入力シート!$H476="自閉スペクトラム症",障害学生情報入力シート!$H476="注意欠如・多動症",障害学生情報入力シート!$H476="限局性学習症",障害学生情報入力シート!$H476="発達障害の重複",障害学生情報入力シート!$H476="その他の発達障害")),1,0)+
IF(AND(障害学生情報入力シート!$G476="精神障害",OR(障害学生情報入力シート!$H476="統合失調症等",障害学生情報入力シート!$H476="気分障害",障害学生情報入力シート!$H476="神経症性障害等",障害学生情報入力シート!$H476="摂食障害・睡眠障害等",障害学生情報入力シート!$H476="精神障害の重複",障害学生情報入力シート!$H476="その他の精神障害")),1,0)+
IF(AND(障害学生情報入力シート!$G476="知的障害",ISBLANK(障害学生情報入力シート!$H476)),1,0)+
IF(AND(障害学生情報入力シート!$G476="重複障害",OR(障害学生情報入力シート!$H476="身体障害の重複",障害学生情報入力シート!$H476="発達障害と精神障害の重複")),1,0)+
IF(AND(障害学生情報入力シート!$G476="その他の障害",ISBLANK(障害学生情報入力シート!$H476)),1,0)
)</f>
        <v>0</v>
      </c>
    </row>
    <row r="477" spans="1:17" x14ac:dyDescent="0.4">
      <c r="A477" s="204">
        <v>449</v>
      </c>
      <c r="B477" s="6">
        <f>IF(AND(障害学生情報入力シート!$G477=$B$27,障害学生情報入力シート!$H477=$B$28,OR(障害学生情報入力シート!D477="入学者(新1年生)",障害学生情報入力シート!D477="在籍者")),1,0)</f>
        <v>0</v>
      </c>
      <c r="C477" s="6">
        <f t="shared" si="41"/>
        <v>0</v>
      </c>
      <c r="D477" s="6" t="str">
        <f t="shared" si="42"/>
        <v/>
      </c>
      <c r="E477" s="6">
        <f>IF(AND(障害学生情報入力シート!$G477=$E$27,ISBLANK(障害学生情報入力シート!$H477),OR(障害学生情報入力シート!D477="入学者(新1年生)",障害学生情報入力シート!D477="在籍者")),1,0)</f>
        <v>0</v>
      </c>
      <c r="F477" s="6">
        <f t="shared" si="43"/>
        <v>0</v>
      </c>
      <c r="G477" s="6" t="str">
        <f t="shared" si="44"/>
        <v/>
      </c>
      <c r="H477" s="7">
        <f>IF(障害学生情報入力シート!BD477="",0,IF(AND(障害学生情報入力シート!BC477=1,Q477=1,障害学生情報入力シート!D477&lt;&gt;"",障害学生情報入力シート!D477&lt;&gt;"在籍者"),1,0))</f>
        <v>0</v>
      </c>
      <c r="I477" s="7">
        <f t="shared" si="45"/>
        <v>0</v>
      </c>
      <c r="J477" s="7" t="str">
        <f t="shared" si="46"/>
        <v/>
      </c>
      <c r="K477" s="8">
        <f>IF(VALUE(障害学生情報入力シート!J477)=1,1,0)</f>
        <v>0</v>
      </c>
      <c r="L477" s="8">
        <f>IF(VALUE(障害学生情報入力シート!K477)=1,1,0)</f>
        <v>0</v>
      </c>
      <c r="M477" s="8">
        <f>SUM(障害学生情報入力シート!N477:Q477)+COUNTA(障害学生情報入力シート!R477)</f>
        <v>0</v>
      </c>
      <c r="N477" s="8">
        <f>SUM(障害学生情報入力シート!S477:V477)+COUNTA(障害学生情報入力シート!W477)</f>
        <v>0</v>
      </c>
      <c r="O477" s="8">
        <f>IF(SUM(障害学生情報入力シート!$X477:$BC477)&gt;0,1,0)</f>
        <v>0</v>
      </c>
      <c r="P477" s="8">
        <f>IF(障害学生情報入力シート!D477="入学者(新1年生)",1,0)</f>
        <v>0</v>
      </c>
      <c r="Q477" s="8">
        <f>IF(ISBLANK(障害学生情報入力シート!$G477),0,
IF(AND(障害学生情報入力シート!$G477="視覚障害",OR(障害学生情報入力シート!$H477="盲",障害学生情報入力シート!$H477="弱視",障害学生情報入力シート!$H477="その他の視覚障害")),1,0)+
IF(AND(障害学生情報入力シート!$G477="聴覚障害",OR(障害学生情報入力シート!$H477="聾",障害学生情報入力シート!$H477="難聴",障害学生情報入力シート!$H477="その他の聴覚障害")),1,0)+
IF(AND(障害学生情報入力シート!$G477="肢体不自由",OR(障害学生情報入力シート!$H477="上肢不自由",障害学生情報入力シート!$H477="下肢不自由",障害学生情報入力シート!$H477="上下肢不自由",障害学生情報入力シート!$H477="その他の肢体不自由")),1,0)+
IF(AND(障害学生情報入力シート!$G477="病弱",ISBLANK(障害学生情報入力シート!$H477)),1,0)+
IF(AND(障害学生情報入力シート!$G477="発達障害",OR(障害学生情報入力シート!$H477="自閉スペクトラム症",障害学生情報入力シート!$H477="注意欠如・多動症",障害学生情報入力シート!$H477="限局性学習症",障害学生情報入力シート!$H477="発達障害の重複",障害学生情報入力シート!$H477="その他の発達障害")),1,0)+
IF(AND(障害学生情報入力シート!$G477="精神障害",OR(障害学生情報入力シート!$H477="統合失調症等",障害学生情報入力シート!$H477="気分障害",障害学生情報入力シート!$H477="神経症性障害等",障害学生情報入力シート!$H477="摂食障害・睡眠障害等",障害学生情報入力シート!$H477="精神障害の重複",障害学生情報入力シート!$H477="その他の精神障害")),1,0)+
IF(AND(障害学生情報入力シート!$G477="知的障害",ISBLANK(障害学生情報入力シート!$H477)),1,0)+
IF(AND(障害学生情報入力シート!$G477="重複障害",OR(障害学生情報入力シート!$H477="身体障害の重複",障害学生情報入力シート!$H477="発達障害と精神障害の重複")),1,0)+
IF(AND(障害学生情報入力シート!$G477="その他の障害",ISBLANK(障害学生情報入力シート!$H477)),1,0)
)</f>
        <v>0</v>
      </c>
    </row>
    <row r="478" spans="1:17" x14ac:dyDescent="0.4">
      <c r="A478" s="204">
        <v>450</v>
      </c>
      <c r="B478" s="6">
        <f>IF(AND(障害学生情報入力シート!$G478=$B$27,障害学生情報入力シート!$H478=$B$28,OR(障害学生情報入力シート!D478="入学者(新1年生)",障害学生情報入力シート!D478="在籍者")),1,0)</f>
        <v>0</v>
      </c>
      <c r="C478" s="6">
        <f t="shared" ref="C478:C541" si="47">C477+B478</f>
        <v>0</v>
      </c>
      <c r="D478" s="6" t="str">
        <f t="shared" ref="D478:D541" si="48">IFERROR(MATCH(ROW(450:450),C:C,0),"")</f>
        <v/>
      </c>
      <c r="E478" s="6">
        <f>IF(AND(障害学生情報入力シート!$G478=$E$27,ISBLANK(障害学生情報入力シート!$H478),OR(障害学生情報入力シート!D478="入学者(新1年生)",障害学生情報入力シート!D478="在籍者")),1,0)</f>
        <v>0</v>
      </c>
      <c r="F478" s="6">
        <f t="shared" ref="F478:F541" si="49">F477+E478</f>
        <v>0</v>
      </c>
      <c r="G478" s="6" t="str">
        <f t="shared" ref="G478:G541" si="50">IFERROR(MATCH(ROW(450:450),F:F,0),"")</f>
        <v/>
      </c>
      <c r="H478" s="7">
        <f>IF(障害学生情報入力シート!BD478="",0,IF(AND(障害学生情報入力シート!BC478=1,Q478=1,障害学生情報入力シート!D478&lt;&gt;"",障害学生情報入力シート!D478&lt;&gt;"在籍者"),1,0))</f>
        <v>0</v>
      </c>
      <c r="I478" s="7">
        <f t="shared" ref="I478:I541" si="51">I477+H478</f>
        <v>0</v>
      </c>
      <c r="J478" s="7" t="str">
        <f t="shared" ref="J478:J541" si="52">IFERROR(MATCH(ROW(450:450),I:I,0),"")</f>
        <v/>
      </c>
      <c r="K478" s="8">
        <f>IF(VALUE(障害学生情報入力シート!J478)=1,1,0)</f>
        <v>0</v>
      </c>
      <c r="L478" s="8">
        <f>IF(VALUE(障害学生情報入力シート!K478)=1,1,0)</f>
        <v>0</v>
      </c>
      <c r="M478" s="8">
        <f>SUM(障害学生情報入力シート!N478:Q478)+COUNTA(障害学生情報入力シート!R478)</f>
        <v>0</v>
      </c>
      <c r="N478" s="8">
        <f>SUM(障害学生情報入力シート!S478:V478)+COUNTA(障害学生情報入力シート!W478)</f>
        <v>0</v>
      </c>
      <c r="O478" s="8">
        <f>IF(SUM(障害学生情報入力シート!$X478:$BC478)&gt;0,1,0)</f>
        <v>0</v>
      </c>
      <c r="P478" s="8">
        <f>IF(障害学生情報入力シート!D478="入学者(新1年生)",1,0)</f>
        <v>0</v>
      </c>
      <c r="Q478" s="8">
        <f>IF(ISBLANK(障害学生情報入力シート!$G478),0,
IF(AND(障害学生情報入力シート!$G478="視覚障害",OR(障害学生情報入力シート!$H478="盲",障害学生情報入力シート!$H478="弱視",障害学生情報入力シート!$H478="その他の視覚障害")),1,0)+
IF(AND(障害学生情報入力シート!$G478="聴覚障害",OR(障害学生情報入力シート!$H478="聾",障害学生情報入力シート!$H478="難聴",障害学生情報入力シート!$H478="その他の聴覚障害")),1,0)+
IF(AND(障害学生情報入力シート!$G478="肢体不自由",OR(障害学生情報入力シート!$H478="上肢不自由",障害学生情報入力シート!$H478="下肢不自由",障害学生情報入力シート!$H478="上下肢不自由",障害学生情報入力シート!$H478="その他の肢体不自由")),1,0)+
IF(AND(障害学生情報入力シート!$G478="病弱",ISBLANK(障害学生情報入力シート!$H478)),1,0)+
IF(AND(障害学生情報入力シート!$G478="発達障害",OR(障害学生情報入力シート!$H478="自閉スペクトラム症",障害学生情報入力シート!$H478="注意欠如・多動症",障害学生情報入力シート!$H478="限局性学習症",障害学生情報入力シート!$H478="発達障害の重複",障害学生情報入力シート!$H478="その他の発達障害")),1,0)+
IF(AND(障害学生情報入力シート!$G478="精神障害",OR(障害学生情報入力シート!$H478="統合失調症等",障害学生情報入力シート!$H478="気分障害",障害学生情報入力シート!$H478="神経症性障害等",障害学生情報入力シート!$H478="摂食障害・睡眠障害等",障害学生情報入力シート!$H478="精神障害の重複",障害学生情報入力シート!$H478="その他の精神障害")),1,0)+
IF(AND(障害学生情報入力シート!$G478="知的障害",ISBLANK(障害学生情報入力シート!$H478)),1,0)+
IF(AND(障害学生情報入力シート!$G478="重複障害",OR(障害学生情報入力シート!$H478="身体障害の重複",障害学生情報入力シート!$H478="発達障害と精神障害の重複")),1,0)+
IF(AND(障害学生情報入力シート!$G478="その他の障害",ISBLANK(障害学生情報入力シート!$H478)),1,0)
)</f>
        <v>0</v>
      </c>
    </row>
    <row r="479" spans="1:17" x14ac:dyDescent="0.4">
      <c r="A479" s="204">
        <v>451</v>
      </c>
      <c r="B479" s="6">
        <f>IF(AND(障害学生情報入力シート!$G479=$B$27,障害学生情報入力シート!$H479=$B$28,OR(障害学生情報入力シート!D479="入学者(新1年生)",障害学生情報入力シート!D479="在籍者")),1,0)</f>
        <v>0</v>
      </c>
      <c r="C479" s="6">
        <f t="shared" si="47"/>
        <v>0</v>
      </c>
      <c r="D479" s="6" t="str">
        <f t="shared" si="48"/>
        <v/>
      </c>
      <c r="E479" s="6">
        <f>IF(AND(障害学生情報入力シート!$G479=$E$27,ISBLANK(障害学生情報入力シート!$H479),OR(障害学生情報入力シート!D479="入学者(新1年生)",障害学生情報入力シート!D479="在籍者")),1,0)</f>
        <v>0</v>
      </c>
      <c r="F479" s="6">
        <f t="shared" si="49"/>
        <v>0</v>
      </c>
      <c r="G479" s="6" t="str">
        <f t="shared" si="50"/>
        <v/>
      </c>
      <c r="H479" s="7">
        <f>IF(障害学生情報入力シート!BD479="",0,IF(AND(障害学生情報入力シート!BC479=1,Q479=1,障害学生情報入力シート!D479&lt;&gt;"",障害学生情報入力シート!D479&lt;&gt;"在籍者"),1,0))</f>
        <v>0</v>
      </c>
      <c r="I479" s="7">
        <f t="shared" si="51"/>
        <v>0</v>
      </c>
      <c r="J479" s="7" t="str">
        <f t="shared" si="52"/>
        <v/>
      </c>
      <c r="K479" s="8">
        <f>IF(VALUE(障害学生情報入力シート!J479)=1,1,0)</f>
        <v>0</v>
      </c>
      <c r="L479" s="8">
        <f>IF(VALUE(障害学生情報入力シート!K479)=1,1,0)</f>
        <v>0</v>
      </c>
      <c r="M479" s="8">
        <f>SUM(障害学生情報入力シート!N479:Q479)+COUNTA(障害学生情報入力シート!R479)</f>
        <v>0</v>
      </c>
      <c r="N479" s="8">
        <f>SUM(障害学生情報入力シート!S479:V479)+COUNTA(障害学生情報入力シート!W479)</f>
        <v>0</v>
      </c>
      <c r="O479" s="8">
        <f>IF(SUM(障害学生情報入力シート!$X479:$BC479)&gt;0,1,0)</f>
        <v>0</v>
      </c>
      <c r="P479" s="8">
        <f>IF(障害学生情報入力シート!D479="入学者(新1年生)",1,0)</f>
        <v>0</v>
      </c>
      <c r="Q479" s="8">
        <f>IF(ISBLANK(障害学生情報入力シート!$G479),0,
IF(AND(障害学生情報入力シート!$G479="視覚障害",OR(障害学生情報入力シート!$H479="盲",障害学生情報入力シート!$H479="弱視",障害学生情報入力シート!$H479="その他の視覚障害")),1,0)+
IF(AND(障害学生情報入力シート!$G479="聴覚障害",OR(障害学生情報入力シート!$H479="聾",障害学生情報入力シート!$H479="難聴",障害学生情報入力シート!$H479="その他の聴覚障害")),1,0)+
IF(AND(障害学生情報入力シート!$G479="肢体不自由",OR(障害学生情報入力シート!$H479="上肢不自由",障害学生情報入力シート!$H479="下肢不自由",障害学生情報入力シート!$H479="上下肢不自由",障害学生情報入力シート!$H479="その他の肢体不自由")),1,0)+
IF(AND(障害学生情報入力シート!$G479="病弱",ISBLANK(障害学生情報入力シート!$H479)),1,0)+
IF(AND(障害学生情報入力シート!$G479="発達障害",OR(障害学生情報入力シート!$H479="自閉スペクトラム症",障害学生情報入力シート!$H479="注意欠如・多動症",障害学生情報入力シート!$H479="限局性学習症",障害学生情報入力シート!$H479="発達障害の重複",障害学生情報入力シート!$H479="その他の発達障害")),1,0)+
IF(AND(障害学生情報入力シート!$G479="精神障害",OR(障害学生情報入力シート!$H479="統合失調症等",障害学生情報入力シート!$H479="気分障害",障害学生情報入力シート!$H479="神経症性障害等",障害学生情報入力シート!$H479="摂食障害・睡眠障害等",障害学生情報入力シート!$H479="精神障害の重複",障害学生情報入力シート!$H479="その他の精神障害")),1,0)+
IF(AND(障害学生情報入力シート!$G479="知的障害",ISBLANK(障害学生情報入力シート!$H479)),1,0)+
IF(AND(障害学生情報入力シート!$G479="重複障害",OR(障害学生情報入力シート!$H479="身体障害の重複",障害学生情報入力シート!$H479="発達障害と精神障害の重複")),1,0)+
IF(AND(障害学生情報入力シート!$G479="その他の障害",ISBLANK(障害学生情報入力シート!$H479)),1,0)
)</f>
        <v>0</v>
      </c>
    </row>
    <row r="480" spans="1:17" x14ac:dyDescent="0.4">
      <c r="A480" s="204">
        <v>452</v>
      </c>
      <c r="B480" s="6">
        <f>IF(AND(障害学生情報入力シート!$G480=$B$27,障害学生情報入力シート!$H480=$B$28,OR(障害学生情報入力シート!D480="入学者(新1年生)",障害学生情報入力シート!D480="在籍者")),1,0)</f>
        <v>0</v>
      </c>
      <c r="C480" s="6">
        <f t="shared" si="47"/>
        <v>0</v>
      </c>
      <c r="D480" s="6" t="str">
        <f t="shared" si="48"/>
        <v/>
      </c>
      <c r="E480" s="6">
        <f>IF(AND(障害学生情報入力シート!$G480=$E$27,ISBLANK(障害学生情報入力シート!$H480),OR(障害学生情報入力シート!D480="入学者(新1年生)",障害学生情報入力シート!D480="在籍者")),1,0)</f>
        <v>0</v>
      </c>
      <c r="F480" s="6">
        <f t="shared" si="49"/>
        <v>0</v>
      </c>
      <c r="G480" s="6" t="str">
        <f t="shared" si="50"/>
        <v/>
      </c>
      <c r="H480" s="7">
        <f>IF(障害学生情報入力シート!BD480="",0,IF(AND(障害学生情報入力シート!BC480=1,Q480=1,障害学生情報入力シート!D480&lt;&gt;"",障害学生情報入力シート!D480&lt;&gt;"在籍者"),1,0))</f>
        <v>0</v>
      </c>
      <c r="I480" s="7">
        <f t="shared" si="51"/>
        <v>0</v>
      </c>
      <c r="J480" s="7" t="str">
        <f t="shared" si="52"/>
        <v/>
      </c>
      <c r="K480" s="8">
        <f>IF(VALUE(障害学生情報入力シート!J480)=1,1,0)</f>
        <v>0</v>
      </c>
      <c r="L480" s="8">
        <f>IF(VALUE(障害学生情報入力シート!K480)=1,1,0)</f>
        <v>0</v>
      </c>
      <c r="M480" s="8">
        <f>SUM(障害学生情報入力シート!N480:Q480)+COUNTA(障害学生情報入力シート!R480)</f>
        <v>0</v>
      </c>
      <c r="N480" s="8">
        <f>SUM(障害学生情報入力シート!S480:V480)+COUNTA(障害学生情報入力シート!W480)</f>
        <v>0</v>
      </c>
      <c r="O480" s="8">
        <f>IF(SUM(障害学生情報入力シート!$X480:$BC480)&gt;0,1,0)</f>
        <v>0</v>
      </c>
      <c r="P480" s="8">
        <f>IF(障害学生情報入力シート!D480="入学者(新1年生)",1,0)</f>
        <v>0</v>
      </c>
      <c r="Q480" s="8">
        <f>IF(ISBLANK(障害学生情報入力シート!$G480),0,
IF(AND(障害学生情報入力シート!$G480="視覚障害",OR(障害学生情報入力シート!$H480="盲",障害学生情報入力シート!$H480="弱視",障害学生情報入力シート!$H480="その他の視覚障害")),1,0)+
IF(AND(障害学生情報入力シート!$G480="聴覚障害",OR(障害学生情報入力シート!$H480="聾",障害学生情報入力シート!$H480="難聴",障害学生情報入力シート!$H480="その他の聴覚障害")),1,0)+
IF(AND(障害学生情報入力シート!$G480="肢体不自由",OR(障害学生情報入力シート!$H480="上肢不自由",障害学生情報入力シート!$H480="下肢不自由",障害学生情報入力シート!$H480="上下肢不自由",障害学生情報入力シート!$H480="その他の肢体不自由")),1,0)+
IF(AND(障害学生情報入力シート!$G480="病弱",ISBLANK(障害学生情報入力シート!$H480)),1,0)+
IF(AND(障害学生情報入力シート!$G480="発達障害",OR(障害学生情報入力シート!$H480="自閉スペクトラム症",障害学生情報入力シート!$H480="注意欠如・多動症",障害学生情報入力シート!$H480="限局性学習症",障害学生情報入力シート!$H480="発達障害の重複",障害学生情報入力シート!$H480="その他の発達障害")),1,0)+
IF(AND(障害学生情報入力シート!$G480="精神障害",OR(障害学生情報入力シート!$H480="統合失調症等",障害学生情報入力シート!$H480="気分障害",障害学生情報入力シート!$H480="神経症性障害等",障害学生情報入力シート!$H480="摂食障害・睡眠障害等",障害学生情報入力シート!$H480="精神障害の重複",障害学生情報入力シート!$H480="その他の精神障害")),1,0)+
IF(AND(障害学生情報入力シート!$G480="知的障害",ISBLANK(障害学生情報入力シート!$H480)),1,0)+
IF(AND(障害学生情報入力シート!$G480="重複障害",OR(障害学生情報入力シート!$H480="身体障害の重複",障害学生情報入力シート!$H480="発達障害と精神障害の重複")),1,0)+
IF(AND(障害学生情報入力シート!$G480="その他の障害",ISBLANK(障害学生情報入力シート!$H480)),1,0)
)</f>
        <v>0</v>
      </c>
    </row>
    <row r="481" spans="1:17" x14ac:dyDescent="0.4">
      <c r="A481" s="204">
        <v>453</v>
      </c>
      <c r="B481" s="6">
        <f>IF(AND(障害学生情報入力シート!$G481=$B$27,障害学生情報入力シート!$H481=$B$28,OR(障害学生情報入力シート!D481="入学者(新1年生)",障害学生情報入力シート!D481="在籍者")),1,0)</f>
        <v>0</v>
      </c>
      <c r="C481" s="6">
        <f t="shared" si="47"/>
        <v>0</v>
      </c>
      <c r="D481" s="6" t="str">
        <f t="shared" si="48"/>
        <v/>
      </c>
      <c r="E481" s="6">
        <f>IF(AND(障害学生情報入力シート!$G481=$E$27,ISBLANK(障害学生情報入力シート!$H481),OR(障害学生情報入力シート!D481="入学者(新1年生)",障害学生情報入力シート!D481="在籍者")),1,0)</f>
        <v>0</v>
      </c>
      <c r="F481" s="6">
        <f t="shared" si="49"/>
        <v>0</v>
      </c>
      <c r="G481" s="6" t="str">
        <f t="shared" si="50"/>
        <v/>
      </c>
      <c r="H481" s="7">
        <f>IF(障害学生情報入力シート!BD481="",0,IF(AND(障害学生情報入力シート!BC481=1,Q481=1,障害学生情報入力シート!D481&lt;&gt;"",障害学生情報入力シート!D481&lt;&gt;"在籍者"),1,0))</f>
        <v>0</v>
      </c>
      <c r="I481" s="7">
        <f t="shared" si="51"/>
        <v>0</v>
      </c>
      <c r="J481" s="7" t="str">
        <f t="shared" si="52"/>
        <v/>
      </c>
      <c r="K481" s="8">
        <f>IF(VALUE(障害学生情報入力シート!J481)=1,1,0)</f>
        <v>0</v>
      </c>
      <c r="L481" s="8">
        <f>IF(VALUE(障害学生情報入力シート!K481)=1,1,0)</f>
        <v>0</v>
      </c>
      <c r="M481" s="8">
        <f>SUM(障害学生情報入力シート!N481:Q481)+COUNTA(障害学生情報入力シート!R481)</f>
        <v>0</v>
      </c>
      <c r="N481" s="8">
        <f>SUM(障害学生情報入力シート!S481:V481)+COUNTA(障害学生情報入力シート!W481)</f>
        <v>0</v>
      </c>
      <c r="O481" s="8">
        <f>IF(SUM(障害学生情報入力シート!$X481:$BC481)&gt;0,1,0)</f>
        <v>0</v>
      </c>
      <c r="P481" s="8">
        <f>IF(障害学生情報入力シート!D481="入学者(新1年生)",1,0)</f>
        <v>0</v>
      </c>
      <c r="Q481" s="8">
        <f>IF(ISBLANK(障害学生情報入力シート!$G481),0,
IF(AND(障害学生情報入力シート!$G481="視覚障害",OR(障害学生情報入力シート!$H481="盲",障害学生情報入力シート!$H481="弱視",障害学生情報入力シート!$H481="その他の視覚障害")),1,0)+
IF(AND(障害学生情報入力シート!$G481="聴覚障害",OR(障害学生情報入力シート!$H481="聾",障害学生情報入力シート!$H481="難聴",障害学生情報入力シート!$H481="その他の聴覚障害")),1,0)+
IF(AND(障害学生情報入力シート!$G481="肢体不自由",OR(障害学生情報入力シート!$H481="上肢不自由",障害学生情報入力シート!$H481="下肢不自由",障害学生情報入力シート!$H481="上下肢不自由",障害学生情報入力シート!$H481="その他の肢体不自由")),1,0)+
IF(AND(障害学生情報入力シート!$G481="病弱",ISBLANK(障害学生情報入力シート!$H481)),1,0)+
IF(AND(障害学生情報入力シート!$G481="発達障害",OR(障害学生情報入力シート!$H481="自閉スペクトラム症",障害学生情報入力シート!$H481="注意欠如・多動症",障害学生情報入力シート!$H481="限局性学習症",障害学生情報入力シート!$H481="発達障害の重複",障害学生情報入力シート!$H481="その他の発達障害")),1,0)+
IF(AND(障害学生情報入力シート!$G481="精神障害",OR(障害学生情報入力シート!$H481="統合失調症等",障害学生情報入力シート!$H481="気分障害",障害学生情報入力シート!$H481="神経症性障害等",障害学生情報入力シート!$H481="摂食障害・睡眠障害等",障害学生情報入力シート!$H481="精神障害の重複",障害学生情報入力シート!$H481="その他の精神障害")),1,0)+
IF(AND(障害学生情報入力シート!$G481="知的障害",ISBLANK(障害学生情報入力シート!$H481)),1,0)+
IF(AND(障害学生情報入力シート!$G481="重複障害",OR(障害学生情報入力シート!$H481="身体障害の重複",障害学生情報入力シート!$H481="発達障害と精神障害の重複")),1,0)+
IF(AND(障害学生情報入力シート!$G481="その他の障害",ISBLANK(障害学生情報入力シート!$H481)),1,0)
)</f>
        <v>0</v>
      </c>
    </row>
    <row r="482" spans="1:17" x14ac:dyDescent="0.4">
      <c r="A482" s="204">
        <v>454</v>
      </c>
      <c r="B482" s="6">
        <f>IF(AND(障害学生情報入力シート!$G482=$B$27,障害学生情報入力シート!$H482=$B$28,OR(障害学生情報入力シート!D482="入学者(新1年生)",障害学生情報入力シート!D482="在籍者")),1,0)</f>
        <v>0</v>
      </c>
      <c r="C482" s="6">
        <f t="shared" si="47"/>
        <v>0</v>
      </c>
      <c r="D482" s="6" t="str">
        <f t="shared" si="48"/>
        <v/>
      </c>
      <c r="E482" s="6">
        <f>IF(AND(障害学生情報入力シート!$G482=$E$27,ISBLANK(障害学生情報入力シート!$H482),OR(障害学生情報入力シート!D482="入学者(新1年生)",障害学生情報入力シート!D482="在籍者")),1,0)</f>
        <v>0</v>
      </c>
      <c r="F482" s="6">
        <f t="shared" si="49"/>
        <v>0</v>
      </c>
      <c r="G482" s="6" t="str">
        <f t="shared" si="50"/>
        <v/>
      </c>
      <c r="H482" s="7">
        <f>IF(障害学生情報入力シート!BD482="",0,IF(AND(障害学生情報入力シート!BC482=1,Q482=1,障害学生情報入力シート!D482&lt;&gt;"",障害学生情報入力シート!D482&lt;&gt;"在籍者"),1,0))</f>
        <v>0</v>
      </c>
      <c r="I482" s="7">
        <f t="shared" si="51"/>
        <v>0</v>
      </c>
      <c r="J482" s="7" t="str">
        <f t="shared" si="52"/>
        <v/>
      </c>
      <c r="K482" s="8">
        <f>IF(VALUE(障害学生情報入力シート!J482)=1,1,0)</f>
        <v>0</v>
      </c>
      <c r="L482" s="8">
        <f>IF(VALUE(障害学生情報入力シート!K482)=1,1,0)</f>
        <v>0</v>
      </c>
      <c r="M482" s="8">
        <f>SUM(障害学生情報入力シート!N482:Q482)+COUNTA(障害学生情報入力シート!R482)</f>
        <v>0</v>
      </c>
      <c r="N482" s="8">
        <f>SUM(障害学生情報入力シート!S482:V482)+COUNTA(障害学生情報入力シート!W482)</f>
        <v>0</v>
      </c>
      <c r="O482" s="8">
        <f>IF(SUM(障害学生情報入力シート!$X482:$BC482)&gt;0,1,0)</f>
        <v>0</v>
      </c>
      <c r="P482" s="8">
        <f>IF(障害学生情報入力シート!D482="入学者(新1年生)",1,0)</f>
        <v>0</v>
      </c>
      <c r="Q482" s="8">
        <f>IF(ISBLANK(障害学生情報入力シート!$G482),0,
IF(AND(障害学生情報入力シート!$G482="視覚障害",OR(障害学生情報入力シート!$H482="盲",障害学生情報入力シート!$H482="弱視",障害学生情報入力シート!$H482="その他の視覚障害")),1,0)+
IF(AND(障害学生情報入力シート!$G482="聴覚障害",OR(障害学生情報入力シート!$H482="聾",障害学生情報入力シート!$H482="難聴",障害学生情報入力シート!$H482="その他の聴覚障害")),1,0)+
IF(AND(障害学生情報入力シート!$G482="肢体不自由",OR(障害学生情報入力シート!$H482="上肢不自由",障害学生情報入力シート!$H482="下肢不自由",障害学生情報入力シート!$H482="上下肢不自由",障害学生情報入力シート!$H482="その他の肢体不自由")),1,0)+
IF(AND(障害学生情報入力シート!$G482="病弱",ISBLANK(障害学生情報入力シート!$H482)),1,0)+
IF(AND(障害学生情報入力シート!$G482="発達障害",OR(障害学生情報入力シート!$H482="自閉スペクトラム症",障害学生情報入力シート!$H482="注意欠如・多動症",障害学生情報入力シート!$H482="限局性学習症",障害学生情報入力シート!$H482="発達障害の重複",障害学生情報入力シート!$H482="その他の発達障害")),1,0)+
IF(AND(障害学生情報入力シート!$G482="精神障害",OR(障害学生情報入力シート!$H482="統合失調症等",障害学生情報入力シート!$H482="気分障害",障害学生情報入力シート!$H482="神経症性障害等",障害学生情報入力シート!$H482="摂食障害・睡眠障害等",障害学生情報入力シート!$H482="精神障害の重複",障害学生情報入力シート!$H482="その他の精神障害")),1,0)+
IF(AND(障害学生情報入力シート!$G482="知的障害",ISBLANK(障害学生情報入力シート!$H482)),1,0)+
IF(AND(障害学生情報入力シート!$G482="重複障害",OR(障害学生情報入力シート!$H482="身体障害の重複",障害学生情報入力シート!$H482="発達障害と精神障害の重複")),1,0)+
IF(AND(障害学生情報入力シート!$G482="その他の障害",ISBLANK(障害学生情報入力シート!$H482)),1,0)
)</f>
        <v>0</v>
      </c>
    </row>
    <row r="483" spans="1:17" x14ac:dyDescent="0.4">
      <c r="A483" s="204">
        <v>455</v>
      </c>
      <c r="B483" s="6">
        <f>IF(AND(障害学生情報入力シート!$G483=$B$27,障害学生情報入力シート!$H483=$B$28,OR(障害学生情報入力シート!D483="入学者(新1年生)",障害学生情報入力シート!D483="在籍者")),1,0)</f>
        <v>0</v>
      </c>
      <c r="C483" s="6">
        <f t="shared" si="47"/>
        <v>0</v>
      </c>
      <c r="D483" s="6" t="str">
        <f t="shared" si="48"/>
        <v/>
      </c>
      <c r="E483" s="6">
        <f>IF(AND(障害学生情報入力シート!$G483=$E$27,ISBLANK(障害学生情報入力シート!$H483),OR(障害学生情報入力シート!D483="入学者(新1年生)",障害学生情報入力シート!D483="在籍者")),1,0)</f>
        <v>0</v>
      </c>
      <c r="F483" s="6">
        <f t="shared" si="49"/>
        <v>0</v>
      </c>
      <c r="G483" s="6" t="str">
        <f t="shared" si="50"/>
        <v/>
      </c>
      <c r="H483" s="7">
        <f>IF(障害学生情報入力シート!BD483="",0,IF(AND(障害学生情報入力シート!BC483=1,Q483=1,障害学生情報入力シート!D483&lt;&gt;"",障害学生情報入力シート!D483&lt;&gt;"在籍者"),1,0))</f>
        <v>0</v>
      </c>
      <c r="I483" s="7">
        <f t="shared" si="51"/>
        <v>0</v>
      </c>
      <c r="J483" s="7" t="str">
        <f t="shared" si="52"/>
        <v/>
      </c>
      <c r="K483" s="8">
        <f>IF(VALUE(障害学生情報入力シート!J483)=1,1,0)</f>
        <v>0</v>
      </c>
      <c r="L483" s="8">
        <f>IF(VALUE(障害学生情報入力シート!K483)=1,1,0)</f>
        <v>0</v>
      </c>
      <c r="M483" s="8">
        <f>SUM(障害学生情報入力シート!N483:Q483)+COUNTA(障害学生情報入力シート!R483)</f>
        <v>0</v>
      </c>
      <c r="N483" s="8">
        <f>SUM(障害学生情報入力シート!S483:V483)+COUNTA(障害学生情報入力シート!W483)</f>
        <v>0</v>
      </c>
      <c r="O483" s="8">
        <f>IF(SUM(障害学生情報入力シート!$X483:$BC483)&gt;0,1,0)</f>
        <v>0</v>
      </c>
      <c r="P483" s="8">
        <f>IF(障害学生情報入力シート!D483="入学者(新1年生)",1,0)</f>
        <v>0</v>
      </c>
      <c r="Q483" s="8">
        <f>IF(ISBLANK(障害学生情報入力シート!$G483),0,
IF(AND(障害学生情報入力シート!$G483="視覚障害",OR(障害学生情報入力シート!$H483="盲",障害学生情報入力シート!$H483="弱視",障害学生情報入力シート!$H483="その他の視覚障害")),1,0)+
IF(AND(障害学生情報入力シート!$G483="聴覚障害",OR(障害学生情報入力シート!$H483="聾",障害学生情報入力シート!$H483="難聴",障害学生情報入力シート!$H483="その他の聴覚障害")),1,0)+
IF(AND(障害学生情報入力シート!$G483="肢体不自由",OR(障害学生情報入力シート!$H483="上肢不自由",障害学生情報入力シート!$H483="下肢不自由",障害学生情報入力シート!$H483="上下肢不自由",障害学生情報入力シート!$H483="その他の肢体不自由")),1,0)+
IF(AND(障害学生情報入力シート!$G483="病弱",ISBLANK(障害学生情報入力シート!$H483)),1,0)+
IF(AND(障害学生情報入力シート!$G483="発達障害",OR(障害学生情報入力シート!$H483="自閉スペクトラム症",障害学生情報入力シート!$H483="注意欠如・多動症",障害学生情報入力シート!$H483="限局性学習症",障害学生情報入力シート!$H483="発達障害の重複",障害学生情報入力シート!$H483="その他の発達障害")),1,0)+
IF(AND(障害学生情報入力シート!$G483="精神障害",OR(障害学生情報入力シート!$H483="統合失調症等",障害学生情報入力シート!$H483="気分障害",障害学生情報入力シート!$H483="神経症性障害等",障害学生情報入力シート!$H483="摂食障害・睡眠障害等",障害学生情報入力シート!$H483="精神障害の重複",障害学生情報入力シート!$H483="その他の精神障害")),1,0)+
IF(AND(障害学生情報入力シート!$G483="知的障害",ISBLANK(障害学生情報入力シート!$H483)),1,0)+
IF(AND(障害学生情報入力シート!$G483="重複障害",OR(障害学生情報入力シート!$H483="身体障害の重複",障害学生情報入力シート!$H483="発達障害と精神障害の重複")),1,0)+
IF(AND(障害学生情報入力シート!$G483="その他の障害",ISBLANK(障害学生情報入力シート!$H483)),1,0)
)</f>
        <v>0</v>
      </c>
    </row>
    <row r="484" spans="1:17" x14ac:dyDescent="0.4">
      <c r="A484" s="204">
        <v>456</v>
      </c>
      <c r="B484" s="6">
        <f>IF(AND(障害学生情報入力シート!$G484=$B$27,障害学生情報入力シート!$H484=$B$28,OR(障害学生情報入力シート!D484="入学者(新1年生)",障害学生情報入力シート!D484="在籍者")),1,0)</f>
        <v>0</v>
      </c>
      <c r="C484" s="6">
        <f t="shared" si="47"/>
        <v>0</v>
      </c>
      <c r="D484" s="6" t="str">
        <f t="shared" si="48"/>
        <v/>
      </c>
      <c r="E484" s="6">
        <f>IF(AND(障害学生情報入力シート!$G484=$E$27,ISBLANK(障害学生情報入力シート!$H484),OR(障害学生情報入力シート!D484="入学者(新1年生)",障害学生情報入力シート!D484="在籍者")),1,0)</f>
        <v>0</v>
      </c>
      <c r="F484" s="6">
        <f t="shared" si="49"/>
        <v>0</v>
      </c>
      <c r="G484" s="6" t="str">
        <f t="shared" si="50"/>
        <v/>
      </c>
      <c r="H484" s="7">
        <f>IF(障害学生情報入力シート!BD484="",0,IF(AND(障害学生情報入力シート!BC484=1,Q484=1,障害学生情報入力シート!D484&lt;&gt;"",障害学生情報入力シート!D484&lt;&gt;"在籍者"),1,0))</f>
        <v>0</v>
      </c>
      <c r="I484" s="7">
        <f t="shared" si="51"/>
        <v>0</v>
      </c>
      <c r="J484" s="7" t="str">
        <f t="shared" si="52"/>
        <v/>
      </c>
      <c r="K484" s="8">
        <f>IF(VALUE(障害学生情報入力シート!J484)=1,1,0)</f>
        <v>0</v>
      </c>
      <c r="L484" s="8">
        <f>IF(VALUE(障害学生情報入力シート!K484)=1,1,0)</f>
        <v>0</v>
      </c>
      <c r="M484" s="8">
        <f>SUM(障害学生情報入力シート!N484:Q484)+COUNTA(障害学生情報入力シート!R484)</f>
        <v>0</v>
      </c>
      <c r="N484" s="8">
        <f>SUM(障害学生情報入力シート!S484:V484)+COUNTA(障害学生情報入力シート!W484)</f>
        <v>0</v>
      </c>
      <c r="O484" s="8">
        <f>IF(SUM(障害学生情報入力シート!$X484:$BC484)&gt;0,1,0)</f>
        <v>0</v>
      </c>
      <c r="P484" s="8">
        <f>IF(障害学生情報入力シート!D484="入学者(新1年生)",1,0)</f>
        <v>0</v>
      </c>
      <c r="Q484" s="8">
        <f>IF(ISBLANK(障害学生情報入力シート!$G484),0,
IF(AND(障害学生情報入力シート!$G484="視覚障害",OR(障害学生情報入力シート!$H484="盲",障害学生情報入力シート!$H484="弱視",障害学生情報入力シート!$H484="その他の視覚障害")),1,0)+
IF(AND(障害学生情報入力シート!$G484="聴覚障害",OR(障害学生情報入力シート!$H484="聾",障害学生情報入力シート!$H484="難聴",障害学生情報入力シート!$H484="その他の聴覚障害")),1,0)+
IF(AND(障害学生情報入力シート!$G484="肢体不自由",OR(障害学生情報入力シート!$H484="上肢不自由",障害学生情報入力シート!$H484="下肢不自由",障害学生情報入力シート!$H484="上下肢不自由",障害学生情報入力シート!$H484="その他の肢体不自由")),1,0)+
IF(AND(障害学生情報入力シート!$G484="病弱",ISBLANK(障害学生情報入力シート!$H484)),1,0)+
IF(AND(障害学生情報入力シート!$G484="発達障害",OR(障害学生情報入力シート!$H484="自閉スペクトラム症",障害学生情報入力シート!$H484="注意欠如・多動症",障害学生情報入力シート!$H484="限局性学習症",障害学生情報入力シート!$H484="発達障害の重複",障害学生情報入力シート!$H484="その他の発達障害")),1,0)+
IF(AND(障害学生情報入力シート!$G484="精神障害",OR(障害学生情報入力シート!$H484="統合失調症等",障害学生情報入力シート!$H484="気分障害",障害学生情報入力シート!$H484="神経症性障害等",障害学生情報入力シート!$H484="摂食障害・睡眠障害等",障害学生情報入力シート!$H484="精神障害の重複",障害学生情報入力シート!$H484="その他の精神障害")),1,0)+
IF(AND(障害学生情報入力シート!$G484="知的障害",ISBLANK(障害学生情報入力シート!$H484)),1,0)+
IF(AND(障害学生情報入力シート!$G484="重複障害",OR(障害学生情報入力シート!$H484="身体障害の重複",障害学生情報入力シート!$H484="発達障害と精神障害の重複")),1,0)+
IF(AND(障害学生情報入力シート!$G484="その他の障害",ISBLANK(障害学生情報入力シート!$H484)),1,0)
)</f>
        <v>0</v>
      </c>
    </row>
    <row r="485" spans="1:17" x14ac:dyDescent="0.4">
      <c r="A485" s="204">
        <v>457</v>
      </c>
      <c r="B485" s="6">
        <f>IF(AND(障害学生情報入力シート!$G485=$B$27,障害学生情報入力シート!$H485=$B$28,OR(障害学生情報入力シート!D485="入学者(新1年生)",障害学生情報入力シート!D485="在籍者")),1,0)</f>
        <v>0</v>
      </c>
      <c r="C485" s="6">
        <f t="shared" si="47"/>
        <v>0</v>
      </c>
      <c r="D485" s="6" t="str">
        <f t="shared" si="48"/>
        <v/>
      </c>
      <c r="E485" s="6">
        <f>IF(AND(障害学生情報入力シート!$G485=$E$27,ISBLANK(障害学生情報入力シート!$H485),OR(障害学生情報入力シート!D485="入学者(新1年生)",障害学生情報入力シート!D485="在籍者")),1,0)</f>
        <v>0</v>
      </c>
      <c r="F485" s="6">
        <f t="shared" si="49"/>
        <v>0</v>
      </c>
      <c r="G485" s="6" t="str">
        <f t="shared" si="50"/>
        <v/>
      </c>
      <c r="H485" s="7">
        <f>IF(障害学生情報入力シート!BD485="",0,IF(AND(障害学生情報入力シート!BC485=1,Q485=1,障害学生情報入力シート!D485&lt;&gt;"",障害学生情報入力シート!D485&lt;&gt;"在籍者"),1,0))</f>
        <v>0</v>
      </c>
      <c r="I485" s="7">
        <f t="shared" si="51"/>
        <v>0</v>
      </c>
      <c r="J485" s="7" t="str">
        <f t="shared" si="52"/>
        <v/>
      </c>
      <c r="K485" s="8">
        <f>IF(VALUE(障害学生情報入力シート!J485)=1,1,0)</f>
        <v>0</v>
      </c>
      <c r="L485" s="8">
        <f>IF(VALUE(障害学生情報入力シート!K485)=1,1,0)</f>
        <v>0</v>
      </c>
      <c r="M485" s="8">
        <f>SUM(障害学生情報入力シート!N485:Q485)+COUNTA(障害学生情報入力シート!R485)</f>
        <v>0</v>
      </c>
      <c r="N485" s="8">
        <f>SUM(障害学生情報入力シート!S485:V485)+COUNTA(障害学生情報入力シート!W485)</f>
        <v>0</v>
      </c>
      <c r="O485" s="8">
        <f>IF(SUM(障害学生情報入力シート!$X485:$BC485)&gt;0,1,0)</f>
        <v>0</v>
      </c>
      <c r="P485" s="8">
        <f>IF(障害学生情報入力シート!D485="入学者(新1年生)",1,0)</f>
        <v>0</v>
      </c>
      <c r="Q485" s="8">
        <f>IF(ISBLANK(障害学生情報入力シート!$G485),0,
IF(AND(障害学生情報入力シート!$G485="視覚障害",OR(障害学生情報入力シート!$H485="盲",障害学生情報入力シート!$H485="弱視",障害学生情報入力シート!$H485="その他の視覚障害")),1,0)+
IF(AND(障害学生情報入力シート!$G485="聴覚障害",OR(障害学生情報入力シート!$H485="聾",障害学生情報入力シート!$H485="難聴",障害学生情報入力シート!$H485="その他の聴覚障害")),1,0)+
IF(AND(障害学生情報入力シート!$G485="肢体不自由",OR(障害学生情報入力シート!$H485="上肢不自由",障害学生情報入力シート!$H485="下肢不自由",障害学生情報入力シート!$H485="上下肢不自由",障害学生情報入力シート!$H485="その他の肢体不自由")),1,0)+
IF(AND(障害学生情報入力シート!$G485="病弱",ISBLANK(障害学生情報入力シート!$H485)),1,0)+
IF(AND(障害学生情報入力シート!$G485="発達障害",OR(障害学生情報入力シート!$H485="自閉スペクトラム症",障害学生情報入力シート!$H485="注意欠如・多動症",障害学生情報入力シート!$H485="限局性学習症",障害学生情報入力シート!$H485="発達障害の重複",障害学生情報入力シート!$H485="その他の発達障害")),1,0)+
IF(AND(障害学生情報入力シート!$G485="精神障害",OR(障害学生情報入力シート!$H485="統合失調症等",障害学生情報入力シート!$H485="気分障害",障害学生情報入力シート!$H485="神経症性障害等",障害学生情報入力シート!$H485="摂食障害・睡眠障害等",障害学生情報入力シート!$H485="精神障害の重複",障害学生情報入力シート!$H485="その他の精神障害")),1,0)+
IF(AND(障害学生情報入力シート!$G485="知的障害",ISBLANK(障害学生情報入力シート!$H485)),1,0)+
IF(AND(障害学生情報入力シート!$G485="重複障害",OR(障害学生情報入力シート!$H485="身体障害の重複",障害学生情報入力シート!$H485="発達障害と精神障害の重複")),1,0)+
IF(AND(障害学生情報入力シート!$G485="その他の障害",ISBLANK(障害学生情報入力シート!$H485)),1,0)
)</f>
        <v>0</v>
      </c>
    </row>
    <row r="486" spans="1:17" x14ac:dyDescent="0.4">
      <c r="A486" s="204">
        <v>458</v>
      </c>
      <c r="B486" s="6">
        <f>IF(AND(障害学生情報入力シート!$G486=$B$27,障害学生情報入力シート!$H486=$B$28,OR(障害学生情報入力シート!D486="入学者(新1年生)",障害学生情報入力シート!D486="在籍者")),1,0)</f>
        <v>0</v>
      </c>
      <c r="C486" s="6">
        <f t="shared" si="47"/>
        <v>0</v>
      </c>
      <c r="D486" s="6" t="str">
        <f t="shared" si="48"/>
        <v/>
      </c>
      <c r="E486" s="6">
        <f>IF(AND(障害学生情報入力シート!$G486=$E$27,ISBLANK(障害学生情報入力シート!$H486),OR(障害学生情報入力シート!D486="入学者(新1年生)",障害学生情報入力シート!D486="在籍者")),1,0)</f>
        <v>0</v>
      </c>
      <c r="F486" s="6">
        <f t="shared" si="49"/>
        <v>0</v>
      </c>
      <c r="G486" s="6" t="str">
        <f t="shared" si="50"/>
        <v/>
      </c>
      <c r="H486" s="7">
        <f>IF(障害学生情報入力シート!BD486="",0,IF(AND(障害学生情報入力シート!BC486=1,Q486=1,障害学生情報入力シート!D486&lt;&gt;"",障害学生情報入力シート!D486&lt;&gt;"在籍者"),1,0))</f>
        <v>0</v>
      </c>
      <c r="I486" s="7">
        <f t="shared" si="51"/>
        <v>0</v>
      </c>
      <c r="J486" s="7" t="str">
        <f t="shared" si="52"/>
        <v/>
      </c>
      <c r="K486" s="8">
        <f>IF(VALUE(障害学生情報入力シート!J486)=1,1,0)</f>
        <v>0</v>
      </c>
      <c r="L486" s="8">
        <f>IF(VALUE(障害学生情報入力シート!K486)=1,1,0)</f>
        <v>0</v>
      </c>
      <c r="M486" s="8">
        <f>SUM(障害学生情報入力シート!N486:Q486)+COUNTA(障害学生情報入力シート!R486)</f>
        <v>0</v>
      </c>
      <c r="N486" s="8">
        <f>SUM(障害学生情報入力シート!S486:V486)+COUNTA(障害学生情報入力シート!W486)</f>
        <v>0</v>
      </c>
      <c r="O486" s="8">
        <f>IF(SUM(障害学生情報入力シート!$X486:$BC486)&gt;0,1,0)</f>
        <v>0</v>
      </c>
      <c r="P486" s="8">
        <f>IF(障害学生情報入力シート!D486="入学者(新1年生)",1,0)</f>
        <v>0</v>
      </c>
      <c r="Q486" s="8">
        <f>IF(ISBLANK(障害学生情報入力シート!$G486),0,
IF(AND(障害学生情報入力シート!$G486="視覚障害",OR(障害学生情報入力シート!$H486="盲",障害学生情報入力シート!$H486="弱視",障害学生情報入力シート!$H486="その他の視覚障害")),1,0)+
IF(AND(障害学生情報入力シート!$G486="聴覚障害",OR(障害学生情報入力シート!$H486="聾",障害学生情報入力シート!$H486="難聴",障害学生情報入力シート!$H486="その他の聴覚障害")),1,0)+
IF(AND(障害学生情報入力シート!$G486="肢体不自由",OR(障害学生情報入力シート!$H486="上肢不自由",障害学生情報入力シート!$H486="下肢不自由",障害学生情報入力シート!$H486="上下肢不自由",障害学生情報入力シート!$H486="その他の肢体不自由")),1,0)+
IF(AND(障害学生情報入力シート!$G486="病弱",ISBLANK(障害学生情報入力シート!$H486)),1,0)+
IF(AND(障害学生情報入力シート!$G486="発達障害",OR(障害学生情報入力シート!$H486="自閉スペクトラム症",障害学生情報入力シート!$H486="注意欠如・多動症",障害学生情報入力シート!$H486="限局性学習症",障害学生情報入力シート!$H486="発達障害の重複",障害学生情報入力シート!$H486="その他の発達障害")),1,0)+
IF(AND(障害学生情報入力シート!$G486="精神障害",OR(障害学生情報入力シート!$H486="統合失調症等",障害学生情報入力シート!$H486="気分障害",障害学生情報入力シート!$H486="神経症性障害等",障害学生情報入力シート!$H486="摂食障害・睡眠障害等",障害学生情報入力シート!$H486="精神障害の重複",障害学生情報入力シート!$H486="その他の精神障害")),1,0)+
IF(AND(障害学生情報入力シート!$G486="知的障害",ISBLANK(障害学生情報入力シート!$H486)),1,0)+
IF(AND(障害学生情報入力シート!$G486="重複障害",OR(障害学生情報入力シート!$H486="身体障害の重複",障害学生情報入力シート!$H486="発達障害と精神障害の重複")),1,0)+
IF(AND(障害学生情報入力シート!$G486="その他の障害",ISBLANK(障害学生情報入力シート!$H486)),1,0)
)</f>
        <v>0</v>
      </c>
    </row>
    <row r="487" spans="1:17" x14ac:dyDescent="0.4">
      <c r="A487" s="204">
        <v>459</v>
      </c>
      <c r="B487" s="6">
        <f>IF(AND(障害学生情報入力シート!$G487=$B$27,障害学生情報入力シート!$H487=$B$28,OR(障害学生情報入力シート!D487="入学者(新1年生)",障害学生情報入力シート!D487="在籍者")),1,0)</f>
        <v>0</v>
      </c>
      <c r="C487" s="6">
        <f t="shared" si="47"/>
        <v>0</v>
      </c>
      <c r="D487" s="6" t="str">
        <f t="shared" si="48"/>
        <v/>
      </c>
      <c r="E487" s="6">
        <f>IF(AND(障害学生情報入力シート!$G487=$E$27,ISBLANK(障害学生情報入力シート!$H487),OR(障害学生情報入力シート!D487="入学者(新1年生)",障害学生情報入力シート!D487="在籍者")),1,0)</f>
        <v>0</v>
      </c>
      <c r="F487" s="6">
        <f t="shared" si="49"/>
        <v>0</v>
      </c>
      <c r="G487" s="6" t="str">
        <f t="shared" si="50"/>
        <v/>
      </c>
      <c r="H487" s="7">
        <f>IF(障害学生情報入力シート!BD487="",0,IF(AND(障害学生情報入力シート!BC487=1,Q487=1,障害学生情報入力シート!D487&lt;&gt;"",障害学生情報入力シート!D487&lt;&gt;"在籍者"),1,0))</f>
        <v>0</v>
      </c>
      <c r="I487" s="7">
        <f t="shared" si="51"/>
        <v>0</v>
      </c>
      <c r="J487" s="7" t="str">
        <f t="shared" si="52"/>
        <v/>
      </c>
      <c r="K487" s="8">
        <f>IF(VALUE(障害学生情報入力シート!J487)=1,1,0)</f>
        <v>0</v>
      </c>
      <c r="L487" s="8">
        <f>IF(VALUE(障害学生情報入力シート!K487)=1,1,0)</f>
        <v>0</v>
      </c>
      <c r="M487" s="8">
        <f>SUM(障害学生情報入力シート!N487:Q487)+COUNTA(障害学生情報入力シート!R487)</f>
        <v>0</v>
      </c>
      <c r="N487" s="8">
        <f>SUM(障害学生情報入力シート!S487:V487)+COUNTA(障害学生情報入力シート!W487)</f>
        <v>0</v>
      </c>
      <c r="O487" s="8">
        <f>IF(SUM(障害学生情報入力シート!$X487:$BC487)&gt;0,1,0)</f>
        <v>0</v>
      </c>
      <c r="P487" s="8">
        <f>IF(障害学生情報入力シート!D487="入学者(新1年生)",1,0)</f>
        <v>0</v>
      </c>
      <c r="Q487" s="8">
        <f>IF(ISBLANK(障害学生情報入力シート!$G487),0,
IF(AND(障害学生情報入力シート!$G487="視覚障害",OR(障害学生情報入力シート!$H487="盲",障害学生情報入力シート!$H487="弱視",障害学生情報入力シート!$H487="その他の視覚障害")),1,0)+
IF(AND(障害学生情報入力シート!$G487="聴覚障害",OR(障害学生情報入力シート!$H487="聾",障害学生情報入力シート!$H487="難聴",障害学生情報入力シート!$H487="その他の聴覚障害")),1,0)+
IF(AND(障害学生情報入力シート!$G487="肢体不自由",OR(障害学生情報入力シート!$H487="上肢不自由",障害学生情報入力シート!$H487="下肢不自由",障害学生情報入力シート!$H487="上下肢不自由",障害学生情報入力シート!$H487="その他の肢体不自由")),1,0)+
IF(AND(障害学生情報入力シート!$G487="病弱",ISBLANK(障害学生情報入力シート!$H487)),1,0)+
IF(AND(障害学生情報入力シート!$G487="発達障害",OR(障害学生情報入力シート!$H487="自閉スペクトラム症",障害学生情報入力シート!$H487="注意欠如・多動症",障害学生情報入力シート!$H487="限局性学習症",障害学生情報入力シート!$H487="発達障害の重複",障害学生情報入力シート!$H487="その他の発達障害")),1,0)+
IF(AND(障害学生情報入力シート!$G487="精神障害",OR(障害学生情報入力シート!$H487="統合失調症等",障害学生情報入力シート!$H487="気分障害",障害学生情報入力シート!$H487="神経症性障害等",障害学生情報入力シート!$H487="摂食障害・睡眠障害等",障害学生情報入力シート!$H487="精神障害の重複",障害学生情報入力シート!$H487="その他の精神障害")),1,0)+
IF(AND(障害学生情報入力シート!$G487="知的障害",ISBLANK(障害学生情報入力シート!$H487)),1,0)+
IF(AND(障害学生情報入力シート!$G487="重複障害",OR(障害学生情報入力シート!$H487="身体障害の重複",障害学生情報入力シート!$H487="発達障害と精神障害の重複")),1,0)+
IF(AND(障害学生情報入力シート!$G487="その他の障害",ISBLANK(障害学生情報入力シート!$H487)),1,0)
)</f>
        <v>0</v>
      </c>
    </row>
    <row r="488" spans="1:17" x14ac:dyDescent="0.4">
      <c r="A488" s="204">
        <v>460</v>
      </c>
      <c r="B488" s="6">
        <f>IF(AND(障害学生情報入力シート!$G488=$B$27,障害学生情報入力シート!$H488=$B$28,OR(障害学生情報入力シート!D488="入学者(新1年生)",障害学生情報入力シート!D488="在籍者")),1,0)</f>
        <v>0</v>
      </c>
      <c r="C488" s="6">
        <f t="shared" si="47"/>
        <v>0</v>
      </c>
      <c r="D488" s="6" t="str">
        <f t="shared" si="48"/>
        <v/>
      </c>
      <c r="E488" s="6">
        <f>IF(AND(障害学生情報入力シート!$G488=$E$27,ISBLANK(障害学生情報入力シート!$H488),OR(障害学生情報入力シート!D488="入学者(新1年生)",障害学生情報入力シート!D488="在籍者")),1,0)</f>
        <v>0</v>
      </c>
      <c r="F488" s="6">
        <f t="shared" si="49"/>
        <v>0</v>
      </c>
      <c r="G488" s="6" t="str">
        <f t="shared" si="50"/>
        <v/>
      </c>
      <c r="H488" s="7">
        <f>IF(障害学生情報入力シート!BD488="",0,IF(AND(障害学生情報入力シート!BC488=1,Q488=1,障害学生情報入力シート!D488&lt;&gt;"",障害学生情報入力シート!D488&lt;&gt;"在籍者"),1,0))</f>
        <v>0</v>
      </c>
      <c r="I488" s="7">
        <f t="shared" si="51"/>
        <v>0</v>
      </c>
      <c r="J488" s="7" t="str">
        <f t="shared" si="52"/>
        <v/>
      </c>
      <c r="K488" s="8">
        <f>IF(VALUE(障害学生情報入力シート!J488)=1,1,0)</f>
        <v>0</v>
      </c>
      <c r="L488" s="8">
        <f>IF(VALUE(障害学生情報入力シート!K488)=1,1,0)</f>
        <v>0</v>
      </c>
      <c r="M488" s="8">
        <f>SUM(障害学生情報入力シート!N488:Q488)+COUNTA(障害学生情報入力シート!R488)</f>
        <v>0</v>
      </c>
      <c r="N488" s="8">
        <f>SUM(障害学生情報入力シート!S488:V488)+COUNTA(障害学生情報入力シート!W488)</f>
        <v>0</v>
      </c>
      <c r="O488" s="8">
        <f>IF(SUM(障害学生情報入力シート!$X488:$BC488)&gt;0,1,0)</f>
        <v>0</v>
      </c>
      <c r="P488" s="8">
        <f>IF(障害学生情報入力シート!D488="入学者(新1年生)",1,0)</f>
        <v>0</v>
      </c>
      <c r="Q488" s="8">
        <f>IF(ISBLANK(障害学生情報入力シート!$G488),0,
IF(AND(障害学生情報入力シート!$G488="視覚障害",OR(障害学生情報入力シート!$H488="盲",障害学生情報入力シート!$H488="弱視",障害学生情報入力シート!$H488="その他の視覚障害")),1,0)+
IF(AND(障害学生情報入力シート!$G488="聴覚障害",OR(障害学生情報入力シート!$H488="聾",障害学生情報入力シート!$H488="難聴",障害学生情報入力シート!$H488="その他の聴覚障害")),1,0)+
IF(AND(障害学生情報入力シート!$G488="肢体不自由",OR(障害学生情報入力シート!$H488="上肢不自由",障害学生情報入力シート!$H488="下肢不自由",障害学生情報入力シート!$H488="上下肢不自由",障害学生情報入力シート!$H488="その他の肢体不自由")),1,0)+
IF(AND(障害学生情報入力シート!$G488="病弱",ISBLANK(障害学生情報入力シート!$H488)),1,0)+
IF(AND(障害学生情報入力シート!$G488="発達障害",OR(障害学生情報入力シート!$H488="自閉スペクトラム症",障害学生情報入力シート!$H488="注意欠如・多動症",障害学生情報入力シート!$H488="限局性学習症",障害学生情報入力シート!$H488="発達障害の重複",障害学生情報入力シート!$H488="その他の発達障害")),1,0)+
IF(AND(障害学生情報入力シート!$G488="精神障害",OR(障害学生情報入力シート!$H488="統合失調症等",障害学生情報入力シート!$H488="気分障害",障害学生情報入力シート!$H488="神経症性障害等",障害学生情報入力シート!$H488="摂食障害・睡眠障害等",障害学生情報入力シート!$H488="精神障害の重複",障害学生情報入力シート!$H488="その他の精神障害")),1,0)+
IF(AND(障害学生情報入力シート!$G488="知的障害",ISBLANK(障害学生情報入力シート!$H488)),1,0)+
IF(AND(障害学生情報入力シート!$G488="重複障害",OR(障害学生情報入力シート!$H488="身体障害の重複",障害学生情報入力シート!$H488="発達障害と精神障害の重複")),1,0)+
IF(AND(障害学生情報入力シート!$G488="その他の障害",ISBLANK(障害学生情報入力シート!$H488)),1,0)
)</f>
        <v>0</v>
      </c>
    </row>
    <row r="489" spans="1:17" x14ac:dyDescent="0.4">
      <c r="A489" s="204">
        <v>461</v>
      </c>
      <c r="B489" s="6">
        <f>IF(AND(障害学生情報入力シート!$G489=$B$27,障害学生情報入力シート!$H489=$B$28,OR(障害学生情報入力シート!D489="入学者(新1年生)",障害学生情報入力シート!D489="在籍者")),1,0)</f>
        <v>0</v>
      </c>
      <c r="C489" s="6">
        <f t="shared" si="47"/>
        <v>0</v>
      </c>
      <c r="D489" s="6" t="str">
        <f t="shared" si="48"/>
        <v/>
      </c>
      <c r="E489" s="6">
        <f>IF(AND(障害学生情報入力シート!$G489=$E$27,ISBLANK(障害学生情報入力シート!$H489),OR(障害学生情報入力シート!D489="入学者(新1年生)",障害学生情報入力シート!D489="在籍者")),1,0)</f>
        <v>0</v>
      </c>
      <c r="F489" s="6">
        <f t="shared" si="49"/>
        <v>0</v>
      </c>
      <c r="G489" s="6" t="str">
        <f t="shared" si="50"/>
        <v/>
      </c>
      <c r="H489" s="7">
        <f>IF(障害学生情報入力シート!BD489="",0,IF(AND(障害学生情報入力シート!BC489=1,Q489=1,障害学生情報入力シート!D489&lt;&gt;"",障害学生情報入力シート!D489&lt;&gt;"在籍者"),1,0))</f>
        <v>0</v>
      </c>
      <c r="I489" s="7">
        <f t="shared" si="51"/>
        <v>0</v>
      </c>
      <c r="J489" s="7" t="str">
        <f t="shared" si="52"/>
        <v/>
      </c>
      <c r="K489" s="8">
        <f>IF(VALUE(障害学生情報入力シート!J489)=1,1,0)</f>
        <v>0</v>
      </c>
      <c r="L489" s="8">
        <f>IF(VALUE(障害学生情報入力シート!K489)=1,1,0)</f>
        <v>0</v>
      </c>
      <c r="M489" s="8">
        <f>SUM(障害学生情報入力シート!N489:Q489)+COUNTA(障害学生情報入力シート!R489)</f>
        <v>0</v>
      </c>
      <c r="N489" s="8">
        <f>SUM(障害学生情報入力シート!S489:V489)+COUNTA(障害学生情報入力シート!W489)</f>
        <v>0</v>
      </c>
      <c r="O489" s="8">
        <f>IF(SUM(障害学生情報入力シート!$X489:$BC489)&gt;0,1,0)</f>
        <v>0</v>
      </c>
      <c r="P489" s="8">
        <f>IF(障害学生情報入力シート!D489="入学者(新1年生)",1,0)</f>
        <v>0</v>
      </c>
      <c r="Q489" s="8">
        <f>IF(ISBLANK(障害学生情報入力シート!$G489),0,
IF(AND(障害学生情報入力シート!$G489="視覚障害",OR(障害学生情報入力シート!$H489="盲",障害学生情報入力シート!$H489="弱視",障害学生情報入力シート!$H489="その他の視覚障害")),1,0)+
IF(AND(障害学生情報入力シート!$G489="聴覚障害",OR(障害学生情報入力シート!$H489="聾",障害学生情報入力シート!$H489="難聴",障害学生情報入力シート!$H489="その他の聴覚障害")),1,0)+
IF(AND(障害学生情報入力シート!$G489="肢体不自由",OR(障害学生情報入力シート!$H489="上肢不自由",障害学生情報入力シート!$H489="下肢不自由",障害学生情報入力シート!$H489="上下肢不自由",障害学生情報入力シート!$H489="その他の肢体不自由")),1,0)+
IF(AND(障害学生情報入力シート!$G489="病弱",ISBLANK(障害学生情報入力シート!$H489)),1,0)+
IF(AND(障害学生情報入力シート!$G489="発達障害",OR(障害学生情報入力シート!$H489="自閉スペクトラム症",障害学生情報入力シート!$H489="注意欠如・多動症",障害学生情報入力シート!$H489="限局性学習症",障害学生情報入力シート!$H489="発達障害の重複",障害学生情報入力シート!$H489="その他の発達障害")),1,0)+
IF(AND(障害学生情報入力シート!$G489="精神障害",OR(障害学生情報入力シート!$H489="統合失調症等",障害学生情報入力シート!$H489="気分障害",障害学生情報入力シート!$H489="神経症性障害等",障害学生情報入力シート!$H489="摂食障害・睡眠障害等",障害学生情報入力シート!$H489="精神障害の重複",障害学生情報入力シート!$H489="その他の精神障害")),1,0)+
IF(AND(障害学生情報入力シート!$G489="知的障害",ISBLANK(障害学生情報入力シート!$H489)),1,0)+
IF(AND(障害学生情報入力シート!$G489="重複障害",OR(障害学生情報入力シート!$H489="身体障害の重複",障害学生情報入力シート!$H489="発達障害と精神障害の重複")),1,0)+
IF(AND(障害学生情報入力シート!$G489="その他の障害",ISBLANK(障害学生情報入力シート!$H489)),1,0)
)</f>
        <v>0</v>
      </c>
    </row>
    <row r="490" spans="1:17" x14ac:dyDescent="0.4">
      <c r="A490" s="204">
        <v>462</v>
      </c>
      <c r="B490" s="6">
        <f>IF(AND(障害学生情報入力シート!$G490=$B$27,障害学生情報入力シート!$H490=$B$28,OR(障害学生情報入力シート!D490="入学者(新1年生)",障害学生情報入力シート!D490="在籍者")),1,0)</f>
        <v>0</v>
      </c>
      <c r="C490" s="6">
        <f t="shared" si="47"/>
        <v>0</v>
      </c>
      <c r="D490" s="6" t="str">
        <f t="shared" si="48"/>
        <v/>
      </c>
      <c r="E490" s="6">
        <f>IF(AND(障害学生情報入力シート!$G490=$E$27,ISBLANK(障害学生情報入力シート!$H490),OR(障害学生情報入力シート!D490="入学者(新1年生)",障害学生情報入力シート!D490="在籍者")),1,0)</f>
        <v>0</v>
      </c>
      <c r="F490" s="6">
        <f t="shared" si="49"/>
        <v>0</v>
      </c>
      <c r="G490" s="6" t="str">
        <f t="shared" si="50"/>
        <v/>
      </c>
      <c r="H490" s="7">
        <f>IF(障害学生情報入力シート!BD490="",0,IF(AND(障害学生情報入力シート!BC490=1,Q490=1,障害学生情報入力シート!D490&lt;&gt;"",障害学生情報入力シート!D490&lt;&gt;"在籍者"),1,0))</f>
        <v>0</v>
      </c>
      <c r="I490" s="7">
        <f t="shared" si="51"/>
        <v>0</v>
      </c>
      <c r="J490" s="7" t="str">
        <f t="shared" si="52"/>
        <v/>
      </c>
      <c r="K490" s="8">
        <f>IF(VALUE(障害学生情報入力シート!J490)=1,1,0)</f>
        <v>0</v>
      </c>
      <c r="L490" s="8">
        <f>IF(VALUE(障害学生情報入力シート!K490)=1,1,0)</f>
        <v>0</v>
      </c>
      <c r="M490" s="8">
        <f>SUM(障害学生情報入力シート!N490:Q490)+COUNTA(障害学生情報入力シート!R490)</f>
        <v>0</v>
      </c>
      <c r="N490" s="8">
        <f>SUM(障害学生情報入力シート!S490:V490)+COUNTA(障害学生情報入力シート!W490)</f>
        <v>0</v>
      </c>
      <c r="O490" s="8">
        <f>IF(SUM(障害学生情報入力シート!$X490:$BC490)&gt;0,1,0)</f>
        <v>0</v>
      </c>
      <c r="P490" s="8">
        <f>IF(障害学生情報入力シート!D490="入学者(新1年生)",1,0)</f>
        <v>0</v>
      </c>
      <c r="Q490" s="8">
        <f>IF(ISBLANK(障害学生情報入力シート!$G490),0,
IF(AND(障害学生情報入力シート!$G490="視覚障害",OR(障害学生情報入力シート!$H490="盲",障害学生情報入力シート!$H490="弱視",障害学生情報入力シート!$H490="その他の視覚障害")),1,0)+
IF(AND(障害学生情報入力シート!$G490="聴覚障害",OR(障害学生情報入力シート!$H490="聾",障害学生情報入力シート!$H490="難聴",障害学生情報入力シート!$H490="その他の聴覚障害")),1,0)+
IF(AND(障害学生情報入力シート!$G490="肢体不自由",OR(障害学生情報入力シート!$H490="上肢不自由",障害学生情報入力シート!$H490="下肢不自由",障害学生情報入力シート!$H490="上下肢不自由",障害学生情報入力シート!$H490="その他の肢体不自由")),1,0)+
IF(AND(障害学生情報入力シート!$G490="病弱",ISBLANK(障害学生情報入力シート!$H490)),1,0)+
IF(AND(障害学生情報入力シート!$G490="発達障害",OR(障害学生情報入力シート!$H490="自閉スペクトラム症",障害学生情報入力シート!$H490="注意欠如・多動症",障害学生情報入力シート!$H490="限局性学習症",障害学生情報入力シート!$H490="発達障害の重複",障害学生情報入力シート!$H490="その他の発達障害")),1,0)+
IF(AND(障害学生情報入力シート!$G490="精神障害",OR(障害学生情報入力シート!$H490="統合失調症等",障害学生情報入力シート!$H490="気分障害",障害学生情報入力シート!$H490="神経症性障害等",障害学生情報入力シート!$H490="摂食障害・睡眠障害等",障害学生情報入力シート!$H490="精神障害の重複",障害学生情報入力シート!$H490="その他の精神障害")),1,0)+
IF(AND(障害学生情報入力シート!$G490="知的障害",ISBLANK(障害学生情報入力シート!$H490)),1,0)+
IF(AND(障害学生情報入力シート!$G490="重複障害",OR(障害学生情報入力シート!$H490="身体障害の重複",障害学生情報入力シート!$H490="発達障害と精神障害の重複")),1,0)+
IF(AND(障害学生情報入力シート!$G490="その他の障害",ISBLANK(障害学生情報入力シート!$H490)),1,0)
)</f>
        <v>0</v>
      </c>
    </row>
    <row r="491" spans="1:17" x14ac:dyDescent="0.4">
      <c r="A491" s="204">
        <v>463</v>
      </c>
      <c r="B491" s="6">
        <f>IF(AND(障害学生情報入力シート!$G491=$B$27,障害学生情報入力シート!$H491=$B$28,OR(障害学生情報入力シート!D491="入学者(新1年生)",障害学生情報入力シート!D491="在籍者")),1,0)</f>
        <v>0</v>
      </c>
      <c r="C491" s="6">
        <f t="shared" si="47"/>
        <v>0</v>
      </c>
      <c r="D491" s="6" t="str">
        <f t="shared" si="48"/>
        <v/>
      </c>
      <c r="E491" s="6">
        <f>IF(AND(障害学生情報入力シート!$G491=$E$27,ISBLANK(障害学生情報入力シート!$H491),OR(障害学生情報入力シート!D491="入学者(新1年生)",障害学生情報入力シート!D491="在籍者")),1,0)</f>
        <v>0</v>
      </c>
      <c r="F491" s="6">
        <f t="shared" si="49"/>
        <v>0</v>
      </c>
      <c r="G491" s="6" t="str">
        <f t="shared" si="50"/>
        <v/>
      </c>
      <c r="H491" s="7">
        <f>IF(障害学生情報入力シート!BD491="",0,IF(AND(障害学生情報入力シート!BC491=1,Q491=1,障害学生情報入力シート!D491&lt;&gt;"",障害学生情報入力シート!D491&lt;&gt;"在籍者"),1,0))</f>
        <v>0</v>
      </c>
      <c r="I491" s="7">
        <f t="shared" si="51"/>
        <v>0</v>
      </c>
      <c r="J491" s="7" t="str">
        <f t="shared" si="52"/>
        <v/>
      </c>
      <c r="K491" s="8">
        <f>IF(VALUE(障害学生情報入力シート!J491)=1,1,0)</f>
        <v>0</v>
      </c>
      <c r="L491" s="8">
        <f>IF(VALUE(障害学生情報入力シート!K491)=1,1,0)</f>
        <v>0</v>
      </c>
      <c r="M491" s="8">
        <f>SUM(障害学生情報入力シート!N491:Q491)+COUNTA(障害学生情報入力シート!R491)</f>
        <v>0</v>
      </c>
      <c r="N491" s="8">
        <f>SUM(障害学生情報入力シート!S491:V491)+COUNTA(障害学生情報入力シート!W491)</f>
        <v>0</v>
      </c>
      <c r="O491" s="8">
        <f>IF(SUM(障害学生情報入力シート!$X491:$BC491)&gt;0,1,0)</f>
        <v>0</v>
      </c>
      <c r="P491" s="8">
        <f>IF(障害学生情報入力シート!D491="入学者(新1年生)",1,0)</f>
        <v>0</v>
      </c>
      <c r="Q491" s="8">
        <f>IF(ISBLANK(障害学生情報入力シート!$G491),0,
IF(AND(障害学生情報入力シート!$G491="視覚障害",OR(障害学生情報入力シート!$H491="盲",障害学生情報入力シート!$H491="弱視",障害学生情報入力シート!$H491="その他の視覚障害")),1,0)+
IF(AND(障害学生情報入力シート!$G491="聴覚障害",OR(障害学生情報入力シート!$H491="聾",障害学生情報入力シート!$H491="難聴",障害学生情報入力シート!$H491="その他の聴覚障害")),1,0)+
IF(AND(障害学生情報入力シート!$G491="肢体不自由",OR(障害学生情報入力シート!$H491="上肢不自由",障害学生情報入力シート!$H491="下肢不自由",障害学生情報入力シート!$H491="上下肢不自由",障害学生情報入力シート!$H491="その他の肢体不自由")),1,0)+
IF(AND(障害学生情報入力シート!$G491="病弱",ISBLANK(障害学生情報入力シート!$H491)),1,0)+
IF(AND(障害学生情報入力シート!$G491="発達障害",OR(障害学生情報入力シート!$H491="自閉スペクトラム症",障害学生情報入力シート!$H491="注意欠如・多動症",障害学生情報入力シート!$H491="限局性学習症",障害学生情報入力シート!$H491="発達障害の重複",障害学生情報入力シート!$H491="その他の発達障害")),1,0)+
IF(AND(障害学生情報入力シート!$G491="精神障害",OR(障害学生情報入力シート!$H491="統合失調症等",障害学生情報入力シート!$H491="気分障害",障害学生情報入力シート!$H491="神経症性障害等",障害学生情報入力シート!$H491="摂食障害・睡眠障害等",障害学生情報入力シート!$H491="精神障害の重複",障害学生情報入力シート!$H491="その他の精神障害")),1,0)+
IF(AND(障害学生情報入力シート!$G491="知的障害",ISBLANK(障害学生情報入力シート!$H491)),1,0)+
IF(AND(障害学生情報入力シート!$G491="重複障害",OR(障害学生情報入力シート!$H491="身体障害の重複",障害学生情報入力シート!$H491="発達障害と精神障害の重複")),1,0)+
IF(AND(障害学生情報入力シート!$G491="その他の障害",ISBLANK(障害学生情報入力シート!$H491)),1,0)
)</f>
        <v>0</v>
      </c>
    </row>
    <row r="492" spans="1:17" x14ac:dyDescent="0.4">
      <c r="A492" s="204">
        <v>464</v>
      </c>
      <c r="B492" s="6">
        <f>IF(AND(障害学生情報入力シート!$G492=$B$27,障害学生情報入力シート!$H492=$B$28,OR(障害学生情報入力シート!D492="入学者(新1年生)",障害学生情報入力シート!D492="在籍者")),1,0)</f>
        <v>0</v>
      </c>
      <c r="C492" s="6">
        <f t="shared" si="47"/>
        <v>0</v>
      </c>
      <c r="D492" s="6" t="str">
        <f t="shared" si="48"/>
        <v/>
      </c>
      <c r="E492" s="6">
        <f>IF(AND(障害学生情報入力シート!$G492=$E$27,ISBLANK(障害学生情報入力シート!$H492),OR(障害学生情報入力シート!D492="入学者(新1年生)",障害学生情報入力シート!D492="在籍者")),1,0)</f>
        <v>0</v>
      </c>
      <c r="F492" s="6">
        <f t="shared" si="49"/>
        <v>0</v>
      </c>
      <c r="G492" s="6" t="str">
        <f t="shared" si="50"/>
        <v/>
      </c>
      <c r="H492" s="7">
        <f>IF(障害学生情報入力シート!BD492="",0,IF(AND(障害学生情報入力シート!BC492=1,Q492=1,障害学生情報入力シート!D492&lt;&gt;"",障害学生情報入力シート!D492&lt;&gt;"在籍者"),1,0))</f>
        <v>0</v>
      </c>
      <c r="I492" s="7">
        <f t="shared" si="51"/>
        <v>0</v>
      </c>
      <c r="J492" s="7" t="str">
        <f t="shared" si="52"/>
        <v/>
      </c>
      <c r="K492" s="8">
        <f>IF(VALUE(障害学生情報入力シート!J492)=1,1,0)</f>
        <v>0</v>
      </c>
      <c r="L492" s="8">
        <f>IF(VALUE(障害学生情報入力シート!K492)=1,1,0)</f>
        <v>0</v>
      </c>
      <c r="M492" s="8">
        <f>SUM(障害学生情報入力シート!N492:Q492)+COUNTA(障害学生情報入力シート!R492)</f>
        <v>0</v>
      </c>
      <c r="N492" s="8">
        <f>SUM(障害学生情報入力シート!S492:V492)+COUNTA(障害学生情報入力シート!W492)</f>
        <v>0</v>
      </c>
      <c r="O492" s="8">
        <f>IF(SUM(障害学生情報入力シート!$X492:$BC492)&gt;0,1,0)</f>
        <v>0</v>
      </c>
      <c r="P492" s="8">
        <f>IF(障害学生情報入力シート!D492="入学者(新1年生)",1,0)</f>
        <v>0</v>
      </c>
      <c r="Q492" s="8">
        <f>IF(ISBLANK(障害学生情報入力シート!$G492),0,
IF(AND(障害学生情報入力シート!$G492="視覚障害",OR(障害学生情報入力シート!$H492="盲",障害学生情報入力シート!$H492="弱視",障害学生情報入力シート!$H492="その他の視覚障害")),1,0)+
IF(AND(障害学生情報入力シート!$G492="聴覚障害",OR(障害学生情報入力シート!$H492="聾",障害学生情報入力シート!$H492="難聴",障害学生情報入力シート!$H492="その他の聴覚障害")),1,0)+
IF(AND(障害学生情報入力シート!$G492="肢体不自由",OR(障害学生情報入力シート!$H492="上肢不自由",障害学生情報入力シート!$H492="下肢不自由",障害学生情報入力シート!$H492="上下肢不自由",障害学生情報入力シート!$H492="その他の肢体不自由")),1,0)+
IF(AND(障害学生情報入力シート!$G492="病弱",ISBLANK(障害学生情報入力シート!$H492)),1,0)+
IF(AND(障害学生情報入力シート!$G492="発達障害",OR(障害学生情報入力シート!$H492="自閉スペクトラム症",障害学生情報入力シート!$H492="注意欠如・多動症",障害学生情報入力シート!$H492="限局性学習症",障害学生情報入力シート!$H492="発達障害の重複",障害学生情報入力シート!$H492="その他の発達障害")),1,0)+
IF(AND(障害学生情報入力シート!$G492="精神障害",OR(障害学生情報入力シート!$H492="統合失調症等",障害学生情報入力シート!$H492="気分障害",障害学生情報入力シート!$H492="神経症性障害等",障害学生情報入力シート!$H492="摂食障害・睡眠障害等",障害学生情報入力シート!$H492="精神障害の重複",障害学生情報入力シート!$H492="その他の精神障害")),1,0)+
IF(AND(障害学生情報入力シート!$G492="知的障害",ISBLANK(障害学生情報入力シート!$H492)),1,0)+
IF(AND(障害学生情報入力シート!$G492="重複障害",OR(障害学生情報入力シート!$H492="身体障害の重複",障害学生情報入力シート!$H492="発達障害と精神障害の重複")),1,0)+
IF(AND(障害学生情報入力シート!$G492="その他の障害",ISBLANK(障害学生情報入力シート!$H492)),1,0)
)</f>
        <v>0</v>
      </c>
    </row>
    <row r="493" spans="1:17" x14ac:dyDescent="0.4">
      <c r="A493" s="204">
        <v>465</v>
      </c>
      <c r="B493" s="6">
        <f>IF(AND(障害学生情報入力シート!$G493=$B$27,障害学生情報入力シート!$H493=$B$28,OR(障害学生情報入力シート!D493="入学者(新1年生)",障害学生情報入力シート!D493="在籍者")),1,0)</f>
        <v>0</v>
      </c>
      <c r="C493" s="6">
        <f t="shared" si="47"/>
        <v>0</v>
      </c>
      <c r="D493" s="6" t="str">
        <f t="shared" si="48"/>
        <v/>
      </c>
      <c r="E493" s="6">
        <f>IF(AND(障害学生情報入力シート!$G493=$E$27,ISBLANK(障害学生情報入力シート!$H493),OR(障害学生情報入力シート!D493="入学者(新1年生)",障害学生情報入力シート!D493="在籍者")),1,0)</f>
        <v>0</v>
      </c>
      <c r="F493" s="6">
        <f t="shared" si="49"/>
        <v>0</v>
      </c>
      <c r="G493" s="6" t="str">
        <f t="shared" si="50"/>
        <v/>
      </c>
      <c r="H493" s="7">
        <f>IF(障害学生情報入力シート!BD493="",0,IF(AND(障害学生情報入力シート!BC493=1,Q493=1,障害学生情報入力シート!D493&lt;&gt;"",障害学生情報入力シート!D493&lt;&gt;"在籍者"),1,0))</f>
        <v>0</v>
      </c>
      <c r="I493" s="7">
        <f t="shared" si="51"/>
        <v>0</v>
      </c>
      <c r="J493" s="7" t="str">
        <f t="shared" si="52"/>
        <v/>
      </c>
      <c r="K493" s="8">
        <f>IF(VALUE(障害学生情報入力シート!J493)=1,1,0)</f>
        <v>0</v>
      </c>
      <c r="L493" s="8">
        <f>IF(VALUE(障害学生情報入力シート!K493)=1,1,0)</f>
        <v>0</v>
      </c>
      <c r="M493" s="8">
        <f>SUM(障害学生情報入力シート!N493:Q493)+COUNTA(障害学生情報入力シート!R493)</f>
        <v>0</v>
      </c>
      <c r="N493" s="8">
        <f>SUM(障害学生情報入力シート!S493:V493)+COUNTA(障害学生情報入力シート!W493)</f>
        <v>0</v>
      </c>
      <c r="O493" s="8">
        <f>IF(SUM(障害学生情報入力シート!$X493:$BC493)&gt;0,1,0)</f>
        <v>0</v>
      </c>
      <c r="P493" s="8">
        <f>IF(障害学生情報入力シート!D493="入学者(新1年生)",1,0)</f>
        <v>0</v>
      </c>
      <c r="Q493" s="8">
        <f>IF(ISBLANK(障害学生情報入力シート!$G493),0,
IF(AND(障害学生情報入力シート!$G493="視覚障害",OR(障害学生情報入力シート!$H493="盲",障害学生情報入力シート!$H493="弱視",障害学生情報入力シート!$H493="その他の視覚障害")),1,0)+
IF(AND(障害学生情報入力シート!$G493="聴覚障害",OR(障害学生情報入力シート!$H493="聾",障害学生情報入力シート!$H493="難聴",障害学生情報入力シート!$H493="その他の聴覚障害")),1,0)+
IF(AND(障害学生情報入力シート!$G493="肢体不自由",OR(障害学生情報入力シート!$H493="上肢不自由",障害学生情報入力シート!$H493="下肢不自由",障害学生情報入力シート!$H493="上下肢不自由",障害学生情報入力シート!$H493="その他の肢体不自由")),1,0)+
IF(AND(障害学生情報入力シート!$G493="病弱",ISBLANK(障害学生情報入力シート!$H493)),1,0)+
IF(AND(障害学生情報入力シート!$G493="発達障害",OR(障害学生情報入力シート!$H493="自閉スペクトラム症",障害学生情報入力シート!$H493="注意欠如・多動症",障害学生情報入力シート!$H493="限局性学習症",障害学生情報入力シート!$H493="発達障害の重複",障害学生情報入力シート!$H493="その他の発達障害")),1,0)+
IF(AND(障害学生情報入力シート!$G493="精神障害",OR(障害学生情報入力シート!$H493="統合失調症等",障害学生情報入力シート!$H493="気分障害",障害学生情報入力シート!$H493="神経症性障害等",障害学生情報入力シート!$H493="摂食障害・睡眠障害等",障害学生情報入力シート!$H493="精神障害の重複",障害学生情報入力シート!$H493="その他の精神障害")),1,0)+
IF(AND(障害学生情報入力シート!$G493="知的障害",ISBLANK(障害学生情報入力シート!$H493)),1,0)+
IF(AND(障害学生情報入力シート!$G493="重複障害",OR(障害学生情報入力シート!$H493="身体障害の重複",障害学生情報入力シート!$H493="発達障害と精神障害の重複")),1,0)+
IF(AND(障害学生情報入力シート!$G493="その他の障害",ISBLANK(障害学生情報入力シート!$H493)),1,0)
)</f>
        <v>0</v>
      </c>
    </row>
    <row r="494" spans="1:17" x14ac:dyDescent="0.4">
      <c r="A494" s="204">
        <v>466</v>
      </c>
      <c r="B494" s="6">
        <f>IF(AND(障害学生情報入力シート!$G494=$B$27,障害学生情報入力シート!$H494=$B$28,OR(障害学生情報入力シート!D494="入学者(新1年生)",障害学生情報入力シート!D494="在籍者")),1,0)</f>
        <v>0</v>
      </c>
      <c r="C494" s="6">
        <f t="shared" si="47"/>
        <v>0</v>
      </c>
      <c r="D494" s="6" t="str">
        <f t="shared" si="48"/>
        <v/>
      </c>
      <c r="E494" s="6">
        <f>IF(AND(障害学生情報入力シート!$G494=$E$27,ISBLANK(障害学生情報入力シート!$H494),OR(障害学生情報入力シート!D494="入学者(新1年生)",障害学生情報入力シート!D494="在籍者")),1,0)</f>
        <v>0</v>
      </c>
      <c r="F494" s="6">
        <f t="shared" si="49"/>
        <v>0</v>
      </c>
      <c r="G494" s="6" t="str">
        <f t="shared" si="50"/>
        <v/>
      </c>
      <c r="H494" s="7">
        <f>IF(障害学生情報入力シート!BD494="",0,IF(AND(障害学生情報入力シート!BC494=1,Q494=1,障害学生情報入力シート!D494&lt;&gt;"",障害学生情報入力シート!D494&lt;&gt;"在籍者"),1,0))</f>
        <v>0</v>
      </c>
      <c r="I494" s="7">
        <f t="shared" si="51"/>
        <v>0</v>
      </c>
      <c r="J494" s="7" t="str">
        <f t="shared" si="52"/>
        <v/>
      </c>
      <c r="K494" s="8">
        <f>IF(VALUE(障害学生情報入力シート!J494)=1,1,0)</f>
        <v>0</v>
      </c>
      <c r="L494" s="8">
        <f>IF(VALUE(障害学生情報入力シート!K494)=1,1,0)</f>
        <v>0</v>
      </c>
      <c r="M494" s="8">
        <f>SUM(障害学生情報入力シート!N494:Q494)+COUNTA(障害学生情報入力シート!R494)</f>
        <v>0</v>
      </c>
      <c r="N494" s="8">
        <f>SUM(障害学生情報入力シート!S494:V494)+COUNTA(障害学生情報入力シート!W494)</f>
        <v>0</v>
      </c>
      <c r="O494" s="8">
        <f>IF(SUM(障害学生情報入力シート!$X494:$BC494)&gt;0,1,0)</f>
        <v>0</v>
      </c>
      <c r="P494" s="8">
        <f>IF(障害学生情報入力シート!D494="入学者(新1年生)",1,0)</f>
        <v>0</v>
      </c>
      <c r="Q494" s="8">
        <f>IF(ISBLANK(障害学生情報入力シート!$G494),0,
IF(AND(障害学生情報入力シート!$G494="視覚障害",OR(障害学生情報入力シート!$H494="盲",障害学生情報入力シート!$H494="弱視",障害学生情報入力シート!$H494="その他の視覚障害")),1,0)+
IF(AND(障害学生情報入力シート!$G494="聴覚障害",OR(障害学生情報入力シート!$H494="聾",障害学生情報入力シート!$H494="難聴",障害学生情報入力シート!$H494="その他の聴覚障害")),1,0)+
IF(AND(障害学生情報入力シート!$G494="肢体不自由",OR(障害学生情報入力シート!$H494="上肢不自由",障害学生情報入力シート!$H494="下肢不自由",障害学生情報入力シート!$H494="上下肢不自由",障害学生情報入力シート!$H494="その他の肢体不自由")),1,0)+
IF(AND(障害学生情報入力シート!$G494="病弱",ISBLANK(障害学生情報入力シート!$H494)),1,0)+
IF(AND(障害学生情報入力シート!$G494="発達障害",OR(障害学生情報入力シート!$H494="自閉スペクトラム症",障害学生情報入力シート!$H494="注意欠如・多動症",障害学生情報入力シート!$H494="限局性学習症",障害学生情報入力シート!$H494="発達障害の重複",障害学生情報入力シート!$H494="その他の発達障害")),1,0)+
IF(AND(障害学生情報入力シート!$G494="精神障害",OR(障害学生情報入力シート!$H494="統合失調症等",障害学生情報入力シート!$H494="気分障害",障害学生情報入力シート!$H494="神経症性障害等",障害学生情報入力シート!$H494="摂食障害・睡眠障害等",障害学生情報入力シート!$H494="精神障害の重複",障害学生情報入力シート!$H494="その他の精神障害")),1,0)+
IF(AND(障害学生情報入力シート!$G494="知的障害",ISBLANK(障害学生情報入力シート!$H494)),1,0)+
IF(AND(障害学生情報入力シート!$G494="重複障害",OR(障害学生情報入力シート!$H494="身体障害の重複",障害学生情報入力シート!$H494="発達障害と精神障害の重複")),1,0)+
IF(AND(障害学生情報入力シート!$G494="その他の障害",ISBLANK(障害学生情報入力シート!$H494)),1,0)
)</f>
        <v>0</v>
      </c>
    </row>
    <row r="495" spans="1:17" x14ac:dyDescent="0.4">
      <c r="A495" s="204">
        <v>467</v>
      </c>
      <c r="B495" s="6">
        <f>IF(AND(障害学生情報入力シート!$G495=$B$27,障害学生情報入力シート!$H495=$B$28,OR(障害学生情報入力シート!D495="入学者(新1年生)",障害学生情報入力シート!D495="在籍者")),1,0)</f>
        <v>0</v>
      </c>
      <c r="C495" s="6">
        <f t="shared" si="47"/>
        <v>0</v>
      </c>
      <c r="D495" s="6" t="str">
        <f t="shared" si="48"/>
        <v/>
      </c>
      <c r="E495" s="6">
        <f>IF(AND(障害学生情報入力シート!$G495=$E$27,ISBLANK(障害学生情報入力シート!$H495),OR(障害学生情報入力シート!D495="入学者(新1年生)",障害学生情報入力シート!D495="在籍者")),1,0)</f>
        <v>0</v>
      </c>
      <c r="F495" s="6">
        <f t="shared" si="49"/>
        <v>0</v>
      </c>
      <c r="G495" s="6" t="str">
        <f t="shared" si="50"/>
        <v/>
      </c>
      <c r="H495" s="7">
        <f>IF(障害学生情報入力シート!BD495="",0,IF(AND(障害学生情報入力シート!BC495=1,Q495=1,障害学生情報入力シート!D495&lt;&gt;"",障害学生情報入力シート!D495&lt;&gt;"在籍者"),1,0))</f>
        <v>0</v>
      </c>
      <c r="I495" s="7">
        <f t="shared" si="51"/>
        <v>0</v>
      </c>
      <c r="J495" s="7" t="str">
        <f t="shared" si="52"/>
        <v/>
      </c>
      <c r="K495" s="8">
        <f>IF(VALUE(障害学生情報入力シート!J495)=1,1,0)</f>
        <v>0</v>
      </c>
      <c r="L495" s="8">
        <f>IF(VALUE(障害学生情報入力シート!K495)=1,1,0)</f>
        <v>0</v>
      </c>
      <c r="M495" s="8">
        <f>SUM(障害学生情報入力シート!N495:Q495)+COUNTA(障害学生情報入力シート!R495)</f>
        <v>0</v>
      </c>
      <c r="N495" s="8">
        <f>SUM(障害学生情報入力シート!S495:V495)+COUNTA(障害学生情報入力シート!W495)</f>
        <v>0</v>
      </c>
      <c r="O495" s="8">
        <f>IF(SUM(障害学生情報入力シート!$X495:$BC495)&gt;0,1,0)</f>
        <v>0</v>
      </c>
      <c r="P495" s="8">
        <f>IF(障害学生情報入力シート!D495="入学者(新1年生)",1,0)</f>
        <v>0</v>
      </c>
      <c r="Q495" s="8">
        <f>IF(ISBLANK(障害学生情報入力シート!$G495),0,
IF(AND(障害学生情報入力シート!$G495="視覚障害",OR(障害学生情報入力シート!$H495="盲",障害学生情報入力シート!$H495="弱視",障害学生情報入力シート!$H495="その他の視覚障害")),1,0)+
IF(AND(障害学生情報入力シート!$G495="聴覚障害",OR(障害学生情報入力シート!$H495="聾",障害学生情報入力シート!$H495="難聴",障害学生情報入力シート!$H495="その他の聴覚障害")),1,0)+
IF(AND(障害学生情報入力シート!$G495="肢体不自由",OR(障害学生情報入力シート!$H495="上肢不自由",障害学生情報入力シート!$H495="下肢不自由",障害学生情報入力シート!$H495="上下肢不自由",障害学生情報入力シート!$H495="その他の肢体不自由")),1,0)+
IF(AND(障害学生情報入力シート!$G495="病弱",ISBLANK(障害学生情報入力シート!$H495)),1,0)+
IF(AND(障害学生情報入力シート!$G495="発達障害",OR(障害学生情報入力シート!$H495="自閉スペクトラム症",障害学生情報入力シート!$H495="注意欠如・多動症",障害学生情報入力シート!$H495="限局性学習症",障害学生情報入力シート!$H495="発達障害の重複",障害学生情報入力シート!$H495="その他の発達障害")),1,0)+
IF(AND(障害学生情報入力シート!$G495="精神障害",OR(障害学生情報入力シート!$H495="統合失調症等",障害学生情報入力シート!$H495="気分障害",障害学生情報入力シート!$H495="神経症性障害等",障害学生情報入力シート!$H495="摂食障害・睡眠障害等",障害学生情報入力シート!$H495="精神障害の重複",障害学生情報入力シート!$H495="その他の精神障害")),1,0)+
IF(AND(障害学生情報入力シート!$G495="知的障害",ISBLANK(障害学生情報入力シート!$H495)),1,0)+
IF(AND(障害学生情報入力シート!$G495="重複障害",OR(障害学生情報入力シート!$H495="身体障害の重複",障害学生情報入力シート!$H495="発達障害と精神障害の重複")),1,0)+
IF(AND(障害学生情報入力シート!$G495="その他の障害",ISBLANK(障害学生情報入力シート!$H495)),1,0)
)</f>
        <v>0</v>
      </c>
    </row>
    <row r="496" spans="1:17" x14ac:dyDescent="0.4">
      <c r="A496" s="204">
        <v>468</v>
      </c>
      <c r="B496" s="6">
        <f>IF(AND(障害学生情報入力シート!$G496=$B$27,障害学生情報入力シート!$H496=$B$28,OR(障害学生情報入力シート!D496="入学者(新1年生)",障害学生情報入力シート!D496="在籍者")),1,0)</f>
        <v>0</v>
      </c>
      <c r="C496" s="6">
        <f t="shared" si="47"/>
        <v>0</v>
      </c>
      <c r="D496" s="6" t="str">
        <f t="shared" si="48"/>
        <v/>
      </c>
      <c r="E496" s="6">
        <f>IF(AND(障害学生情報入力シート!$G496=$E$27,ISBLANK(障害学生情報入力シート!$H496),OR(障害学生情報入力シート!D496="入学者(新1年生)",障害学生情報入力シート!D496="在籍者")),1,0)</f>
        <v>0</v>
      </c>
      <c r="F496" s="6">
        <f t="shared" si="49"/>
        <v>0</v>
      </c>
      <c r="G496" s="6" t="str">
        <f t="shared" si="50"/>
        <v/>
      </c>
      <c r="H496" s="7">
        <f>IF(障害学生情報入力シート!BD496="",0,IF(AND(障害学生情報入力シート!BC496=1,Q496=1,障害学生情報入力シート!D496&lt;&gt;"",障害学生情報入力シート!D496&lt;&gt;"在籍者"),1,0))</f>
        <v>0</v>
      </c>
      <c r="I496" s="7">
        <f t="shared" si="51"/>
        <v>0</v>
      </c>
      <c r="J496" s="7" t="str">
        <f t="shared" si="52"/>
        <v/>
      </c>
      <c r="K496" s="8">
        <f>IF(VALUE(障害学生情報入力シート!J496)=1,1,0)</f>
        <v>0</v>
      </c>
      <c r="L496" s="8">
        <f>IF(VALUE(障害学生情報入力シート!K496)=1,1,0)</f>
        <v>0</v>
      </c>
      <c r="M496" s="8">
        <f>SUM(障害学生情報入力シート!N496:Q496)+COUNTA(障害学生情報入力シート!R496)</f>
        <v>0</v>
      </c>
      <c r="N496" s="8">
        <f>SUM(障害学生情報入力シート!S496:V496)+COUNTA(障害学生情報入力シート!W496)</f>
        <v>0</v>
      </c>
      <c r="O496" s="8">
        <f>IF(SUM(障害学生情報入力シート!$X496:$BC496)&gt;0,1,0)</f>
        <v>0</v>
      </c>
      <c r="P496" s="8">
        <f>IF(障害学生情報入力シート!D496="入学者(新1年生)",1,0)</f>
        <v>0</v>
      </c>
      <c r="Q496" s="8">
        <f>IF(ISBLANK(障害学生情報入力シート!$G496),0,
IF(AND(障害学生情報入力シート!$G496="視覚障害",OR(障害学生情報入力シート!$H496="盲",障害学生情報入力シート!$H496="弱視",障害学生情報入力シート!$H496="その他の視覚障害")),1,0)+
IF(AND(障害学生情報入力シート!$G496="聴覚障害",OR(障害学生情報入力シート!$H496="聾",障害学生情報入力シート!$H496="難聴",障害学生情報入力シート!$H496="その他の聴覚障害")),1,0)+
IF(AND(障害学生情報入力シート!$G496="肢体不自由",OR(障害学生情報入力シート!$H496="上肢不自由",障害学生情報入力シート!$H496="下肢不自由",障害学生情報入力シート!$H496="上下肢不自由",障害学生情報入力シート!$H496="その他の肢体不自由")),1,0)+
IF(AND(障害学生情報入力シート!$G496="病弱",ISBLANK(障害学生情報入力シート!$H496)),1,0)+
IF(AND(障害学生情報入力シート!$G496="発達障害",OR(障害学生情報入力シート!$H496="自閉スペクトラム症",障害学生情報入力シート!$H496="注意欠如・多動症",障害学生情報入力シート!$H496="限局性学習症",障害学生情報入力シート!$H496="発達障害の重複",障害学生情報入力シート!$H496="その他の発達障害")),1,0)+
IF(AND(障害学生情報入力シート!$G496="精神障害",OR(障害学生情報入力シート!$H496="統合失調症等",障害学生情報入力シート!$H496="気分障害",障害学生情報入力シート!$H496="神経症性障害等",障害学生情報入力シート!$H496="摂食障害・睡眠障害等",障害学生情報入力シート!$H496="精神障害の重複",障害学生情報入力シート!$H496="その他の精神障害")),1,0)+
IF(AND(障害学生情報入力シート!$G496="知的障害",ISBLANK(障害学生情報入力シート!$H496)),1,0)+
IF(AND(障害学生情報入力シート!$G496="重複障害",OR(障害学生情報入力シート!$H496="身体障害の重複",障害学生情報入力シート!$H496="発達障害と精神障害の重複")),1,0)+
IF(AND(障害学生情報入力シート!$G496="その他の障害",ISBLANK(障害学生情報入力シート!$H496)),1,0)
)</f>
        <v>0</v>
      </c>
    </row>
    <row r="497" spans="1:17" x14ac:dyDescent="0.4">
      <c r="A497" s="204">
        <v>469</v>
      </c>
      <c r="B497" s="6">
        <f>IF(AND(障害学生情報入力シート!$G497=$B$27,障害学生情報入力シート!$H497=$B$28,OR(障害学生情報入力シート!D497="入学者(新1年生)",障害学生情報入力シート!D497="在籍者")),1,0)</f>
        <v>0</v>
      </c>
      <c r="C497" s="6">
        <f t="shared" si="47"/>
        <v>0</v>
      </c>
      <c r="D497" s="6" t="str">
        <f t="shared" si="48"/>
        <v/>
      </c>
      <c r="E497" s="6">
        <f>IF(AND(障害学生情報入力シート!$G497=$E$27,ISBLANK(障害学生情報入力シート!$H497),OR(障害学生情報入力シート!D497="入学者(新1年生)",障害学生情報入力シート!D497="在籍者")),1,0)</f>
        <v>0</v>
      </c>
      <c r="F497" s="6">
        <f t="shared" si="49"/>
        <v>0</v>
      </c>
      <c r="G497" s="6" t="str">
        <f t="shared" si="50"/>
        <v/>
      </c>
      <c r="H497" s="7">
        <f>IF(障害学生情報入力シート!BD497="",0,IF(AND(障害学生情報入力シート!BC497=1,Q497=1,障害学生情報入力シート!D497&lt;&gt;"",障害学生情報入力シート!D497&lt;&gt;"在籍者"),1,0))</f>
        <v>0</v>
      </c>
      <c r="I497" s="7">
        <f t="shared" si="51"/>
        <v>0</v>
      </c>
      <c r="J497" s="7" t="str">
        <f t="shared" si="52"/>
        <v/>
      </c>
      <c r="K497" s="8">
        <f>IF(VALUE(障害学生情報入力シート!J497)=1,1,0)</f>
        <v>0</v>
      </c>
      <c r="L497" s="8">
        <f>IF(VALUE(障害学生情報入力シート!K497)=1,1,0)</f>
        <v>0</v>
      </c>
      <c r="M497" s="8">
        <f>SUM(障害学生情報入力シート!N497:Q497)+COUNTA(障害学生情報入力シート!R497)</f>
        <v>0</v>
      </c>
      <c r="N497" s="8">
        <f>SUM(障害学生情報入力シート!S497:V497)+COUNTA(障害学生情報入力シート!W497)</f>
        <v>0</v>
      </c>
      <c r="O497" s="8">
        <f>IF(SUM(障害学生情報入力シート!$X497:$BC497)&gt;0,1,0)</f>
        <v>0</v>
      </c>
      <c r="P497" s="8">
        <f>IF(障害学生情報入力シート!D497="入学者(新1年生)",1,0)</f>
        <v>0</v>
      </c>
      <c r="Q497" s="8">
        <f>IF(ISBLANK(障害学生情報入力シート!$G497),0,
IF(AND(障害学生情報入力シート!$G497="視覚障害",OR(障害学生情報入力シート!$H497="盲",障害学生情報入力シート!$H497="弱視",障害学生情報入力シート!$H497="その他の視覚障害")),1,0)+
IF(AND(障害学生情報入力シート!$G497="聴覚障害",OR(障害学生情報入力シート!$H497="聾",障害学生情報入力シート!$H497="難聴",障害学生情報入力シート!$H497="その他の聴覚障害")),1,0)+
IF(AND(障害学生情報入力シート!$G497="肢体不自由",OR(障害学生情報入力シート!$H497="上肢不自由",障害学生情報入力シート!$H497="下肢不自由",障害学生情報入力シート!$H497="上下肢不自由",障害学生情報入力シート!$H497="その他の肢体不自由")),1,0)+
IF(AND(障害学生情報入力シート!$G497="病弱",ISBLANK(障害学生情報入力シート!$H497)),1,0)+
IF(AND(障害学生情報入力シート!$G497="発達障害",OR(障害学生情報入力シート!$H497="自閉スペクトラム症",障害学生情報入力シート!$H497="注意欠如・多動症",障害学生情報入力シート!$H497="限局性学習症",障害学生情報入力シート!$H497="発達障害の重複",障害学生情報入力シート!$H497="その他の発達障害")),1,0)+
IF(AND(障害学生情報入力シート!$G497="精神障害",OR(障害学生情報入力シート!$H497="統合失調症等",障害学生情報入力シート!$H497="気分障害",障害学生情報入力シート!$H497="神経症性障害等",障害学生情報入力シート!$H497="摂食障害・睡眠障害等",障害学生情報入力シート!$H497="精神障害の重複",障害学生情報入力シート!$H497="その他の精神障害")),1,0)+
IF(AND(障害学生情報入力シート!$G497="知的障害",ISBLANK(障害学生情報入力シート!$H497)),1,0)+
IF(AND(障害学生情報入力シート!$G497="重複障害",OR(障害学生情報入力シート!$H497="身体障害の重複",障害学生情報入力シート!$H497="発達障害と精神障害の重複")),1,0)+
IF(AND(障害学生情報入力シート!$G497="その他の障害",ISBLANK(障害学生情報入力シート!$H497)),1,0)
)</f>
        <v>0</v>
      </c>
    </row>
    <row r="498" spans="1:17" x14ac:dyDescent="0.4">
      <c r="A498" s="204">
        <v>470</v>
      </c>
      <c r="B498" s="6">
        <f>IF(AND(障害学生情報入力シート!$G498=$B$27,障害学生情報入力シート!$H498=$B$28,OR(障害学生情報入力シート!D498="入学者(新1年生)",障害学生情報入力シート!D498="在籍者")),1,0)</f>
        <v>0</v>
      </c>
      <c r="C498" s="6">
        <f t="shared" si="47"/>
        <v>0</v>
      </c>
      <c r="D498" s="6" t="str">
        <f t="shared" si="48"/>
        <v/>
      </c>
      <c r="E498" s="6">
        <f>IF(AND(障害学生情報入力シート!$G498=$E$27,ISBLANK(障害学生情報入力シート!$H498),OR(障害学生情報入力シート!D498="入学者(新1年生)",障害学生情報入力シート!D498="在籍者")),1,0)</f>
        <v>0</v>
      </c>
      <c r="F498" s="6">
        <f t="shared" si="49"/>
        <v>0</v>
      </c>
      <c r="G498" s="6" t="str">
        <f t="shared" si="50"/>
        <v/>
      </c>
      <c r="H498" s="7">
        <f>IF(障害学生情報入力シート!BD498="",0,IF(AND(障害学生情報入力シート!BC498=1,Q498=1,障害学生情報入力シート!D498&lt;&gt;"",障害学生情報入力シート!D498&lt;&gt;"在籍者"),1,0))</f>
        <v>0</v>
      </c>
      <c r="I498" s="7">
        <f t="shared" si="51"/>
        <v>0</v>
      </c>
      <c r="J498" s="7" t="str">
        <f t="shared" si="52"/>
        <v/>
      </c>
      <c r="K498" s="8">
        <f>IF(VALUE(障害学生情報入力シート!J498)=1,1,0)</f>
        <v>0</v>
      </c>
      <c r="L498" s="8">
        <f>IF(VALUE(障害学生情報入力シート!K498)=1,1,0)</f>
        <v>0</v>
      </c>
      <c r="M498" s="8">
        <f>SUM(障害学生情報入力シート!N498:Q498)+COUNTA(障害学生情報入力シート!R498)</f>
        <v>0</v>
      </c>
      <c r="N498" s="8">
        <f>SUM(障害学生情報入力シート!S498:V498)+COUNTA(障害学生情報入力シート!W498)</f>
        <v>0</v>
      </c>
      <c r="O498" s="8">
        <f>IF(SUM(障害学生情報入力シート!$X498:$BC498)&gt;0,1,0)</f>
        <v>0</v>
      </c>
      <c r="P498" s="8">
        <f>IF(障害学生情報入力シート!D498="入学者(新1年生)",1,0)</f>
        <v>0</v>
      </c>
      <c r="Q498" s="8">
        <f>IF(ISBLANK(障害学生情報入力シート!$G498),0,
IF(AND(障害学生情報入力シート!$G498="視覚障害",OR(障害学生情報入力シート!$H498="盲",障害学生情報入力シート!$H498="弱視",障害学生情報入力シート!$H498="その他の視覚障害")),1,0)+
IF(AND(障害学生情報入力シート!$G498="聴覚障害",OR(障害学生情報入力シート!$H498="聾",障害学生情報入力シート!$H498="難聴",障害学生情報入力シート!$H498="その他の聴覚障害")),1,0)+
IF(AND(障害学生情報入力シート!$G498="肢体不自由",OR(障害学生情報入力シート!$H498="上肢不自由",障害学生情報入力シート!$H498="下肢不自由",障害学生情報入力シート!$H498="上下肢不自由",障害学生情報入力シート!$H498="その他の肢体不自由")),1,0)+
IF(AND(障害学生情報入力シート!$G498="病弱",ISBLANK(障害学生情報入力シート!$H498)),1,0)+
IF(AND(障害学生情報入力シート!$G498="発達障害",OR(障害学生情報入力シート!$H498="自閉スペクトラム症",障害学生情報入力シート!$H498="注意欠如・多動症",障害学生情報入力シート!$H498="限局性学習症",障害学生情報入力シート!$H498="発達障害の重複",障害学生情報入力シート!$H498="その他の発達障害")),1,0)+
IF(AND(障害学生情報入力シート!$G498="精神障害",OR(障害学生情報入力シート!$H498="統合失調症等",障害学生情報入力シート!$H498="気分障害",障害学生情報入力シート!$H498="神経症性障害等",障害学生情報入力シート!$H498="摂食障害・睡眠障害等",障害学生情報入力シート!$H498="精神障害の重複",障害学生情報入力シート!$H498="その他の精神障害")),1,0)+
IF(AND(障害学生情報入力シート!$G498="知的障害",ISBLANK(障害学生情報入力シート!$H498)),1,0)+
IF(AND(障害学生情報入力シート!$G498="重複障害",OR(障害学生情報入力シート!$H498="身体障害の重複",障害学生情報入力シート!$H498="発達障害と精神障害の重複")),1,0)+
IF(AND(障害学生情報入力シート!$G498="その他の障害",ISBLANK(障害学生情報入力シート!$H498)),1,0)
)</f>
        <v>0</v>
      </c>
    </row>
    <row r="499" spans="1:17" x14ac:dyDescent="0.4">
      <c r="A499" s="204">
        <v>471</v>
      </c>
      <c r="B499" s="6">
        <f>IF(AND(障害学生情報入力シート!$G499=$B$27,障害学生情報入力シート!$H499=$B$28,OR(障害学生情報入力シート!D499="入学者(新1年生)",障害学生情報入力シート!D499="在籍者")),1,0)</f>
        <v>0</v>
      </c>
      <c r="C499" s="6">
        <f t="shared" si="47"/>
        <v>0</v>
      </c>
      <c r="D499" s="6" t="str">
        <f t="shared" si="48"/>
        <v/>
      </c>
      <c r="E499" s="6">
        <f>IF(AND(障害学生情報入力シート!$G499=$E$27,ISBLANK(障害学生情報入力シート!$H499),OR(障害学生情報入力シート!D499="入学者(新1年生)",障害学生情報入力シート!D499="在籍者")),1,0)</f>
        <v>0</v>
      </c>
      <c r="F499" s="6">
        <f t="shared" si="49"/>
        <v>0</v>
      </c>
      <c r="G499" s="6" t="str">
        <f t="shared" si="50"/>
        <v/>
      </c>
      <c r="H499" s="7">
        <f>IF(障害学生情報入力シート!BD499="",0,IF(AND(障害学生情報入力シート!BC499=1,Q499=1,障害学生情報入力シート!D499&lt;&gt;"",障害学生情報入力シート!D499&lt;&gt;"在籍者"),1,0))</f>
        <v>0</v>
      </c>
      <c r="I499" s="7">
        <f t="shared" si="51"/>
        <v>0</v>
      </c>
      <c r="J499" s="7" t="str">
        <f t="shared" si="52"/>
        <v/>
      </c>
      <c r="K499" s="8">
        <f>IF(VALUE(障害学生情報入力シート!J499)=1,1,0)</f>
        <v>0</v>
      </c>
      <c r="L499" s="8">
        <f>IF(VALUE(障害学生情報入力シート!K499)=1,1,0)</f>
        <v>0</v>
      </c>
      <c r="M499" s="8">
        <f>SUM(障害学生情報入力シート!N499:Q499)+COUNTA(障害学生情報入力シート!R499)</f>
        <v>0</v>
      </c>
      <c r="N499" s="8">
        <f>SUM(障害学生情報入力シート!S499:V499)+COUNTA(障害学生情報入力シート!W499)</f>
        <v>0</v>
      </c>
      <c r="O499" s="8">
        <f>IF(SUM(障害学生情報入力シート!$X499:$BC499)&gt;0,1,0)</f>
        <v>0</v>
      </c>
      <c r="P499" s="8">
        <f>IF(障害学生情報入力シート!D499="入学者(新1年生)",1,0)</f>
        <v>0</v>
      </c>
      <c r="Q499" s="8">
        <f>IF(ISBLANK(障害学生情報入力シート!$G499),0,
IF(AND(障害学生情報入力シート!$G499="視覚障害",OR(障害学生情報入力シート!$H499="盲",障害学生情報入力シート!$H499="弱視",障害学生情報入力シート!$H499="その他の視覚障害")),1,0)+
IF(AND(障害学生情報入力シート!$G499="聴覚障害",OR(障害学生情報入力シート!$H499="聾",障害学生情報入力シート!$H499="難聴",障害学生情報入力シート!$H499="その他の聴覚障害")),1,0)+
IF(AND(障害学生情報入力シート!$G499="肢体不自由",OR(障害学生情報入力シート!$H499="上肢不自由",障害学生情報入力シート!$H499="下肢不自由",障害学生情報入力シート!$H499="上下肢不自由",障害学生情報入力シート!$H499="その他の肢体不自由")),1,0)+
IF(AND(障害学生情報入力シート!$G499="病弱",ISBLANK(障害学生情報入力シート!$H499)),1,0)+
IF(AND(障害学生情報入力シート!$G499="発達障害",OR(障害学生情報入力シート!$H499="自閉スペクトラム症",障害学生情報入力シート!$H499="注意欠如・多動症",障害学生情報入力シート!$H499="限局性学習症",障害学生情報入力シート!$H499="発達障害の重複",障害学生情報入力シート!$H499="その他の発達障害")),1,0)+
IF(AND(障害学生情報入力シート!$G499="精神障害",OR(障害学生情報入力シート!$H499="統合失調症等",障害学生情報入力シート!$H499="気分障害",障害学生情報入力シート!$H499="神経症性障害等",障害学生情報入力シート!$H499="摂食障害・睡眠障害等",障害学生情報入力シート!$H499="精神障害の重複",障害学生情報入力シート!$H499="その他の精神障害")),1,0)+
IF(AND(障害学生情報入力シート!$G499="知的障害",ISBLANK(障害学生情報入力シート!$H499)),1,0)+
IF(AND(障害学生情報入力シート!$G499="重複障害",OR(障害学生情報入力シート!$H499="身体障害の重複",障害学生情報入力シート!$H499="発達障害と精神障害の重複")),1,0)+
IF(AND(障害学生情報入力シート!$G499="その他の障害",ISBLANK(障害学生情報入力シート!$H499)),1,0)
)</f>
        <v>0</v>
      </c>
    </row>
    <row r="500" spans="1:17" x14ac:dyDescent="0.4">
      <c r="A500" s="204">
        <v>472</v>
      </c>
      <c r="B500" s="6">
        <f>IF(AND(障害学生情報入力シート!$G500=$B$27,障害学生情報入力シート!$H500=$B$28,OR(障害学生情報入力シート!D500="入学者(新1年生)",障害学生情報入力シート!D500="在籍者")),1,0)</f>
        <v>0</v>
      </c>
      <c r="C500" s="6">
        <f t="shared" si="47"/>
        <v>0</v>
      </c>
      <c r="D500" s="6" t="str">
        <f t="shared" si="48"/>
        <v/>
      </c>
      <c r="E500" s="6">
        <f>IF(AND(障害学生情報入力シート!$G500=$E$27,ISBLANK(障害学生情報入力シート!$H500),OR(障害学生情報入力シート!D500="入学者(新1年生)",障害学生情報入力シート!D500="在籍者")),1,0)</f>
        <v>0</v>
      </c>
      <c r="F500" s="6">
        <f t="shared" si="49"/>
        <v>0</v>
      </c>
      <c r="G500" s="6" t="str">
        <f t="shared" si="50"/>
        <v/>
      </c>
      <c r="H500" s="7">
        <f>IF(障害学生情報入力シート!BD500="",0,IF(AND(障害学生情報入力シート!BC500=1,Q500=1,障害学生情報入力シート!D500&lt;&gt;"",障害学生情報入力シート!D500&lt;&gt;"在籍者"),1,0))</f>
        <v>0</v>
      </c>
      <c r="I500" s="7">
        <f t="shared" si="51"/>
        <v>0</v>
      </c>
      <c r="J500" s="7" t="str">
        <f t="shared" si="52"/>
        <v/>
      </c>
      <c r="K500" s="8">
        <f>IF(VALUE(障害学生情報入力シート!J500)=1,1,0)</f>
        <v>0</v>
      </c>
      <c r="L500" s="8">
        <f>IF(VALUE(障害学生情報入力シート!K500)=1,1,0)</f>
        <v>0</v>
      </c>
      <c r="M500" s="8">
        <f>SUM(障害学生情報入力シート!N500:Q500)+COUNTA(障害学生情報入力シート!R500)</f>
        <v>0</v>
      </c>
      <c r="N500" s="8">
        <f>SUM(障害学生情報入力シート!S500:V500)+COUNTA(障害学生情報入力シート!W500)</f>
        <v>0</v>
      </c>
      <c r="O500" s="8">
        <f>IF(SUM(障害学生情報入力シート!$X500:$BC500)&gt;0,1,0)</f>
        <v>0</v>
      </c>
      <c r="P500" s="8">
        <f>IF(障害学生情報入力シート!D500="入学者(新1年生)",1,0)</f>
        <v>0</v>
      </c>
      <c r="Q500" s="8">
        <f>IF(ISBLANK(障害学生情報入力シート!$G500),0,
IF(AND(障害学生情報入力シート!$G500="視覚障害",OR(障害学生情報入力シート!$H500="盲",障害学生情報入力シート!$H500="弱視",障害学生情報入力シート!$H500="その他の視覚障害")),1,0)+
IF(AND(障害学生情報入力シート!$G500="聴覚障害",OR(障害学生情報入力シート!$H500="聾",障害学生情報入力シート!$H500="難聴",障害学生情報入力シート!$H500="その他の聴覚障害")),1,0)+
IF(AND(障害学生情報入力シート!$G500="肢体不自由",OR(障害学生情報入力シート!$H500="上肢不自由",障害学生情報入力シート!$H500="下肢不自由",障害学生情報入力シート!$H500="上下肢不自由",障害学生情報入力シート!$H500="その他の肢体不自由")),1,0)+
IF(AND(障害学生情報入力シート!$G500="病弱",ISBLANK(障害学生情報入力シート!$H500)),1,0)+
IF(AND(障害学生情報入力シート!$G500="発達障害",OR(障害学生情報入力シート!$H500="自閉スペクトラム症",障害学生情報入力シート!$H500="注意欠如・多動症",障害学生情報入力シート!$H500="限局性学習症",障害学生情報入力シート!$H500="発達障害の重複",障害学生情報入力シート!$H500="その他の発達障害")),1,0)+
IF(AND(障害学生情報入力シート!$G500="精神障害",OR(障害学生情報入力シート!$H500="統合失調症等",障害学生情報入力シート!$H500="気分障害",障害学生情報入力シート!$H500="神経症性障害等",障害学生情報入力シート!$H500="摂食障害・睡眠障害等",障害学生情報入力シート!$H500="精神障害の重複",障害学生情報入力シート!$H500="その他の精神障害")),1,0)+
IF(AND(障害学生情報入力シート!$G500="知的障害",ISBLANK(障害学生情報入力シート!$H500)),1,0)+
IF(AND(障害学生情報入力シート!$G500="重複障害",OR(障害学生情報入力シート!$H500="身体障害の重複",障害学生情報入力シート!$H500="発達障害と精神障害の重複")),1,0)+
IF(AND(障害学生情報入力シート!$G500="その他の障害",ISBLANK(障害学生情報入力シート!$H500)),1,0)
)</f>
        <v>0</v>
      </c>
    </row>
    <row r="501" spans="1:17" x14ac:dyDescent="0.4">
      <c r="A501" s="204">
        <v>473</v>
      </c>
      <c r="B501" s="6">
        <f>IF(AND(障害学生情報入力シート!$G501=$B$27,障害学生情報入力シート!$H501=$B$28,OR(障害学生情報入力シート!D501="入学者(新1年生)",障害学生情報入力シート!D501="在籍者")),1,0)</f>
        <v>0</v>
      </c>
      <c r="C501" s="6">
        <f t="shared" si="47"/>
        <v>0</v>
      </c>
      <c r="D501" s="6" t="str">
        <f t="shared" si="48"/>
        <v/>
      </c>
      <c r="E501" s="6">
        <f>IF(AND(障害学生情報入力シート!$G501=$E$27,ISBLANK(障害学生情報入力シート!$H501),OR(障害学生情報入力シート!D501="入学者(新1年生)",障害学生情報入力シート!D501="在籍者")),1,0)</f>
        <v>0</v>
      </c>
      <c r="F501" s="6">
        <f t="shared" si="49"/>
        <v>0</v>
      </c>
      <c r="G501" s="6" t="str">
        <f t="shared" si="50"/>
        <v/>
      </c>
      <c r="H501" s="7">
        <f>IF(障害学生情報入力シート!BD501="",0,IF(AND(障害学生情報入力シート!BC501=1,Q501=1,障害学生情報入力シート!D501&lt;&gt;"",障害学生情報入力シート!D501&lt;&gt;"在籍者"),1,0))</f>
        <v>0</v>
      </c>
      <c r="I501" s="7">
        <f t="shared" si="51"/>
        <v>0</v>
      </c>
      <c r="J501" s="7" t="str">
        <f t="shared" si="52"/>
        <v/>
      </c>
      <c r="K501" s="8">
        <f>IF(VALUE(障害学生情報入力シート!J501)=1,1,0)</f>
        <v>0</v>
      </c>
      <c r="L501" s="8">
        <f>IF(VALUE(障害学生情報入力シート!K501)=1,1,0)</f>
        <v>0</v>
      </c>
      <c r="M501" s="8">
        <f>SUM(障害学生情報入力シート!N501:Q501)+COUNTA(障害学生情報入力シート!R501)</f>
        <v>0</v>
      </c>
      <c r="N501" s="8">
        <f>SUM(障害学生情報入力シート!S501:V501)+COUNTA(障害学生情報入力シート!W501)</f>
        <v>0</v>
      </c>
      <c r="O501" s="8">
        <f>IF(SUM(障害学生情報入力シート!$X501:$BC501)&gt;0,1,0)</f>
        <v>0</v>
      </c>
      <c r="P501" s="8">
        <f>IF(障害学生情報入力シート!D501="入学者(新1年生)",1,0)</f>
        <v>0</v>
      </c>
      <c r="Q501" s="8">
        <f>IF(ISBLANK(障害学生情報入力シート!$G501),0,
IF(AND(障害学生情報入力シート!$G501="視覚障害",OR(障害学生情報入力シート!$H501="盲",障害学生情報入力シート!$H501="弱視",障害学生情報入力シート!$H501="その他の視覚障害")),1,0)+
IF(AND(障害学生情報入力シート!$G501="聴覚障害",OR(障害学生情報入力シート!$H501="聾",障害学生情報入力シート!$H501="難聴",障害学生情報入力シート!$H501="その他の聴覚障害")),1,0)+
IF(AND(障害学生情報入力シート!$G501="肢体不自由",OR(障害学生情報入力シート!$H501="上肢不自由",障害学生情報入力シート!$H501="下肢不自由",障害学生情報入力シート!$H501="上下肢不自由",障害学生情報入力シート!$H501="その他の肢体不自由")),1,0)+
IF(AND(障害学生情報入力シート!$G501="病弱",ISBLANK(障害学生情報入力シート!$H501)),1,0)+
IF(AND(障害学生情報入力シート!$G501="発達障害",OR(障害学生情報入力シート!$H501="自閉スペクトラム症",障害学生情報入力シート!$H501="注意欠如・多動症",障害学生情報入力シート!$H501="限局性学習症",障害学生情報入力シート!$H501="発達障害の重複",障害学生情報入力シート!$H501="その他の発達障害")),1,0)+
IF(AND(障害学生情報入力シート!$G501="精神障害",OR(障害学生情報入力シート!$H501="統合失調症等",障害学生情報入力シート!$H501="気分障害",障害学生情報入力シート!$H501="神経症性障害等",障害学生情報入力シート!$H501="摂食障害・睡眠障害等",障害学生情報入力シート!$H501="精神障害の重複",障害学生情報入力シート!$H501="その他の精神障害")),1,0)+
IF(AND(障害学生情報入力シート!$G501="知的障害",ISBLANK(障害学生情報入力シート!$H501)),1,0)+
IF(AND(障害学生情報入力シート!$G501="重複障害",OR(障害学生情報入力シート!$H501="身体障害の重複",障害学生情報入力シート!$H501="発達障害と精神障害の重複")),1,0)+
IF(AND(障害学生情報入力シート!$G501="その他の障害",ISBLANK(障害学生情報入力シート!$H501)),1,0)
)</f>
        <v>0</v>
      </c>
    </row>
    <row r="502" spans="1:17" x14ac:dyDescent="0.4">
      <c r="A502" s="204">
        <v>474</v>
      </c>
      <c r="B502" s="6">
        <f>IF(AND(障害学生情報入力シート!$G502=$B$27,障害学生情報入力シート!$H502=$B$28,OR(障害学生情報入力シート!D502="入学者(新1年生)",障害学生情報入力シート!D502="在籍者")),1,0)</f>
        <v>0</v>
      </c>
      <c r="C502" s="6">
        <f t="shared" si="47"/>
        <v>0</v>
      </c>
      <c r="D502" s="6" t="str">
        <f t="shared" si="48"/>
        <v/>
      </c>
      <c r="E502" s="6">
        <f>IF(AND(障害学生情報入力シート!$G502=$E$27,ISBLANK(障害学生情報入力シート!$H502),OR(障害学生情報入力シート!D502="入学者(新1年生)",障害学生情報入力シート!D502="在籍者")),1,0)</f>
        <v>0</v>
      </c>
      <c r="F502" s="6">
        <f t="shared" si="49"/>
        <v>0</v>
      </c>
      <c r="G502" s="6" t="str">
        <f t="shared" si="50"/>
        <v/>
      </c>
      <c r="H502" s="7">
        <f>IF(障害学生情報入力シート!BD502="",0,IF(AND(障害学生情報入力シート!BC502=1,Q502=1,障害学生情報入力シート!D502&lt;&gt;"",障害学生情報入力シート!D502&lt;&gt;"在籍者"),1,0))</f>
        <v>0</v>
      </c>
      <c r="I502" s="7">
        <f t="shared" si="51"/>
        <v>0</v>
      </c>
      <c r="J502" s="7" t="str">
        <f t="shared" si="52"/>
        <v/>
      </c>
      <c r="K502" s="8">
        <f>IF(VALUE(障害学生情報入力シート!J502)=1,1,0)</f>
        <v>0</v>
      </c>
      <c r="L502" s="8">
        <f>IF(VALUE(障害学生情報入力シート!K502)=1,1,0)</f>
        <v>0</v>
      </c>
      <c r="M502" s="8">
        <f>SUM(障害学生情報入力シート!N502:Q502)+COUNTA(障害学生情報入力シート!R502)</f>
        <v>0</v>
      </c>
      <c r="N502" s="8">
        <f>SUM(障害学生情報入力シート!S502:V502)+COUNTA(障害学生情報入力シート!W502)</f>
        <v>0</v>
      </c>
      <c r="O502" s="8">
        <f>IF(SUM(障害学生情報入力シート!$X502:$BC502)&gt;0,1,0)</f>
        <v>0</v>
      </c>
      <c r="P502" s="8">
        <f>IF(障害学生情報入力シート!D502="入学者(新1年生)",1,0)</f>
        <v>0</v>
      </c>
      <c r="Q502" s="8">
        <f>IF(ISBLANK(障害学生情報入力シート!$G502),0,
IF(AND(障害学生情報入力シート!$G502="視覚障害",OR(障害学生情報入力シート!$H502="盲",障害学生情報入力シート!$H502="弱視",障害学生情報入力シート!$H502="その他の視覚障害")),1,0)+
IF(AND(障害学生情報入力シート!$G502="聴覚障害",OR(障害学生情報入力シート!$H502="聾",障害学生情報入力シート!$H502="難聴",障害学生情報入力シート!$H502="その他の聴覚障害")),1,0)+
IF(AND(障害学生情報入力シート!$G502="肢体不自由",OR(障害学生情報入力シート!$H502="上肢不自由",障害学生情報入力シート!$H502="下肢不自由",障害学生情報入力シート!$H502="上下肢不自由",障害学生情報入力シート!$H502="その他の肢体不自由")),1,0)+
IF(AND(障害学生情報入力シート!$G502="病弱",ISBLANK(障害学生情報入力シート!$H502)),1,0)+
IF(AND(障害学生情報入力シート!$G502="発達障害",OR(障害学生情報入力シート!$H502="自閉スペクトラム症",障害学生情報入力シート!$H502="注意欠如・多動症",障害学生情報入力シート!$H502="限局性学習症",障害学生情報入力シート!$H502="発達障害の重複",障害学生情報入力シート!$H502="その他の発達障害")),1,0)+
IF(AND(障害学生情報入力シート!$G502="精神障害",OR(障害学生情報入力シート!$H502="統合失調症等",障害学生情報入力シート!$H502="気分障害",障害学生情報入力シート!$H502="神経症性障害等",障害学生情報入力シート!$H502="摂食障害・睡眠障害等",障害学生情報入力シート!$H502="精神障害の重複",障害学生情報入力シート!$H502="その他の精神障害")),1,0)+
IF(AND(障害学生情報入力シート!$G502="知的障害",ISBLANK(障害学生情報入力シート!$H502)),1,0)+
IF(AND(障害学生情報入力シート!$G502="重複障害",OR(障害学生情報入力シート!$H502="身体障害の重複",障害学生情報入力シート!$H502="発達障害と精神障害の重複")),1,0)+
IF(AND(障害学生情報入力シート!$G502="その他の障害",ISBLANK(障害学生情報入力シート!$H502)),1,0)
)</f>
        <v>0</v>
      </c>
    </row>
    <row r="503" spans="1:17" x14ac:dyDescent="0.4">
      <c r="A503" s="204">
        <v>475</v>
      </c>
      <c r="B503" s="6">
        <f>IF(AND(障害学生情報入力シート!$G503=$B$27,障害学生情報入力シート!$H503=$B$28,OR(障害学生情報入力シート!D503="入学者(新1年生)",障害学生情報入力シート!D503="在籍者")),1,0)</f>
        <v>0</v>
      </c>
      <c r="C503" s="6">
        <f t="shared" si="47"/>
        <v>0</v>
      </c>
      <c r="D503" s="6" t="str">
        <f t="shared" si="48"/>
        <v/>
      </c>
      <c r="E503" s="6">
        <f>IF(AND(障害学生情報入力シート!$G503=$E$27,ISBLANK(障害学生情報入力シート!$H503),OR(障害学生情報入力シート!D503="入学者(新1年生)",障害学生情報入力シート!D503="在籍者")),1,0)</f>
        <v>0</v>
      </c>
      <c r="F503" s="6">
        <f t="shared" si="49"/>
        <v>0</v>
      </c>
      <c r="G503" s="6" t="str">
        <f t="shared" si="50"/>
        <v/>
      </c>
      <c r="H503" s="7">
        <f>IF(障害学生情報入力シート!BD503="",0,IF(AND(障害学生情報入力シート!BC503=1,Q503=1,障害学生情報入力シート!D503&lt;&gt;"",障害学生情報入力シート!D503&lt;&gt;"在籍者"),1,0))</f>
        <v>0</v>
      </c>
      <c r="I503" s="7">
        <f t="shared" si="51"/>
        <v>0</v>
      </c>
      <c r="J503" s="7" t="str">
        <f t="shared" si="52"/>
        <v/>
      </c>
      <c r="K503" s="8">
        <f>IF(VALUE(障害学生情報入力シート!J503)=1,1,0)</f>
        <v>0</v>
      </c>
      <c r="L503" s="8">
        <f>IF(VALUE(障害学生情報入力シート!K503)=1,1,0)</f>
        <v>0</v>
      </c>
      <c r="M503" s="8">
        <f>SUM(障害学生情報入力シート!N503:Q503)+COUNTA(障害学生情報入力シート!R503)</f>
        <v>0</v>
      </c>
      <c r="N503" s="8">
        <f>SUM(障害学生情報入力シート!S503:V503)+COUNTA(障害学生情報入力シート!W503)</f>
        <v>0</v>
      </c>
      <c r="O503" s="8">
        <f>IF(SUM(障害学生情報入力シート!$X503:$BC503)&gt;0,1,0)</f>
        <v>0</v>
      </c>
      <c r="P503" s="8">
        <f>IF(障害学生情報入力シート!D503="入学者(新1年生)",1,0)</f>
        <v>0</v>
      </c>
      <c r="Q503" s="8">
        <f>IF(ISBLANK(障害学生情報入力シート!$G503),0,
IF(AND(障害学生情報入力シート!$G503="視覚障害",OR(障害学生情報入力シート!$H503="盲",障害学生情報入力シート!$H503="弱視",障害学生情報入力シート!$H503="その他の視覚障害")),1,0)+
IF(AND(障害学生情報入力シート!$G503="聴覚障害",OR(障害学生情報入力シート!$H503="聾",障害学生情報入力シート!$H503="難聴",障害学生情報入力シート!$H503="その他の聴覚障害")),1,0)+
IF(AND(障害学生情報入力シート!$G503="肢体不自由",OR(障害学生情報入力シート!$H503="上肢不自由",障害学生情報入力シート!$H503="下肢不自由",障害学生情報入力シート!$H503="上下肢不自由",障害学生情報入力シート!$H503="その他の肢体不自由")),1,0)+
IF(AND(障害学生情報入力シート!$G503="病弱",ISBLANK(障害学生情報入力シート!$H503)),1,0)+
IF(AND(障害学生情報入力シート!$G503="発達障害",OR(障害学生情報入力シート!$H503="自閉スペクトラム症",障害学生情報入力シート!$H503="注意欠如・多動症",障害学生情報入力シート!$H503="限局性学習症",障害学生情報入力シート!$H503="発達障害の重複",障害学生情報入力シート!$H503="その他の発達障害")),1,0)+
IF(AND(障害学生情報入力シート!$G503="精神障害",OR(障害学生情報入力シート!$H503="統合失調症等",障害学生情報入力シート!$H503="気分障害",障害学生情報入力シート!$H503="神経症性障害等",障害学生情報入力シート!$H503="摂食障害・睡眠障害等",障害学生情報入力シート!$H503="精神障害の重複",障害学生情報入力シート!$H503="その他の精神障害")),1,0)+
IF(AND(障害学生情報入力シート!$G503="知的障害",ISBLANK(障害学生情報入力シート!$H503)),1,0)+
IF(AND(障害学生情報入力シート!$G503="重複障害",OR(障害学生情報入力シート!$H503="身体障害の重複",障害学生情報入力シート!$H503="発達障害と精神障害の重複")),1,0)+
IF(AND(障害学生情報入力シート!$G503="その他の障害",ISBLANK(障害学生情報入力シート!$H503)),1,0)
)</f>
        <v>0</v>
      </c>
    </row>
    <row r="504" spans="1:17" x14ac:dyDescent="0.4">
      <c r="A504" s="204">
        <v>476</v>
      </c>
      <c r="B504" s="6">
        <f>IF(AND(障害学生情報入力シート!$G504=$B$27,障害学生情報入力シート!$H504=$B$28,OR(障害学生情報入力シート!D504="入学者(新1年生)",障害学生情報入力シート!D504="在籍者")),1,0)</f>
        <v>0</v>
      </c>
      <c r="C504" s="6">
        <f t="shared" si="47"/>
        <v>0</v>
      </c>
      <c r="D504" s="6" t="str">
        <f t="shared" si="48"/>
        <v/>
      </c>
      <c r="E504" s="6">
        <f>IF(AND(障害学生情報入力シート!$G504=$E$27,ISBLANK(障害学生情報入力シート!$H504),OR(障害学生情報入力シート!D504="入学者(新1年生)",障害学生情報入力シート!D504="在籍者")),1,0)</f>
        <v>0</v>
      </c>
      <c r="F504" s="6">
        <f t="shared" si="49"/>
        <v>0</v>
      </c>
      <c r="G504" s="6" t="str">
        <f t="shared" si="50"/>
        <v/>
      </c>
      <c r="H504" s="7">
        <f>IF(障害学生情報入力シート!BD504="",0,IF(AND(障害学生情報入力シート!BC504=1,Q504=1,障害学生情報入力シート!D504&lt;&gt;"",障害学生情報入力シート!D504&lt;&gt;"在籍者"),1,0))</f>
        <v>0</v>
      </c>
      <c r="I504" s="7">
        <f t="shared" si="51"/>
        <v>0</v>
      </c>
      <c r="J504" s="7" t="str">
        <f t="shared" si="52"/>
        <v/>
      </c>
      <c r="K504" s="8">
        <f>IF(VALUE(障害学生情報入力シート!J504)=1,1,0)</f>
        <v>0</v>
      </c>
      <c r="L504" s="8">
        <f>IF(VALUE(障害学生情報入力シート!K504)=1,1,0)</f>
        <v>0</v>
      </c>
      <c r="M504" s="8">
        <f>SUM(障害学生情報入力シート!N504:Q504)+COUNTA(障害学生情報入力シート!R504)</f>
        <v>0</v>
      </c>
      <c r="N504" s="8">
        <f>SUM(障害学生情報入力シート!S504:V504)+COUNTA(障害学生情報入力シート!W504)</f>
        <v>0</v>
      </c>
      <c r="O504" s="8">
        <f>IF(SUM(障害学生情報入力シート!$X504:$BC504)&gt;0,1,0)</f>
        <v>0</v>
      </c>
      <c r="P504" s="8">
        <f>IF(障害学生情報入力シート!D504="入学者(新1年生)",1,0)</f>
        <v>0</v>
      </c>
      <c r="Q504" s="8">
        <f>IF(ISBLANK(障害学生情報入力シート!$G504),0,
IF(AND(障害学生情報入力シート!$G504="視覚障害",OR(障害学生情報入力シート!$H504="盲",障害学生情報入力シート!$H504="弱視",障害学生情報入力シート!$H504="その他の視覚障害")),1,0)+
IF(AND(障害学生情報入力シート!$G504="聴覚障害",OR(障害学生情報入力シート!$H504="聾",障害学生情報入力シート!$H504="難聴",障害学生情報入力シート!$H504="その他の聴覚障害")),1,0)+
IF(AND(障害学生情報入力シート!$G504="肢体不自由",OR(障害学生情報入力シート!$H504="上肢不自由",障害学生情報入力シート!$H504="下肢不自由",障害学生情報入力シート!$H504="上下肢不自由",障害学生情報入力シート!$H504="その他の肢体不自由")),1,0)+
IF(AND(障害学生情報入力シート!$G504="病弱",ISBLANK(障害学生情報入力シート!$H504)),1,0)+
IF(AND(障害学生情報入力シート!$G504="発達障害",OR(障害学生情報入力シート!$H504="自閉スペクトラム症",障害学生情報入力シート!$H504="注意欠如・多動症",障害学生情報入力シート!$H504="限局性学習症",障害学生情報入力シート!$H504="発達障害の重複",障害学生情報入力シート!$H504="その他の発達障害")),1,0)+
IF(AND(障害学生情報入力シート!$G504="精神障害",OR(障害学生情報入力シート!$H504="統合失調症等",障害学生情報入力シート!$H504="気分障害",障害学生情報入力シート!$H504="神経症性障害等",障害学生情報入力シート!$H504="摂食障害・睡眠障害等",障害学生情報入力シート!$H504="精神障害の重複",障害学生情報入力シート!$H504="その他の精神障害")),1,0)+
IF(AND(障害学生情報入力シート!$G504="知的障害",ISBLANK(障害学生情報入力シート!$H504)),1,0)+
IF(AND(障害学生情報入力シート!$G504="重複障害",OR(障害学生情報入力シート!$H504="身体障害の重複",障害学生情報入力シート!$H504="発達障害と精神障害の重複")),1,0)+
IF(AND(障害学生情報入力シート!$G504="その他の障害",ISBLANK(障害学生情報入力シート!$H504)),1,0)
)</f>
        <v>0</v>
      </c>
    </row>
    <row r="505" spans="1:17" x14ac:dyDescent="0.4">
      <c r="A505" s="204">
        <v>477</v>
      </c>
      <c r="B505" s="6">
        <f>IF(AND(障害学生情報入力シート!$G505=$B$27,障害学生情報入力シート!$H505=$B$28,OR(障害学生情報入力シート!D505="入学者(新1年生)",障害学生情報入力シート!D505="在籍者")),1,0)</f>
        <v>0</v>
      </c>
      <c r="C505" s="6">
        <f t="shared" si="47"/>
        <v>0</v>
      </c>
      <c r="D505" s="6" t="str">
        <f t="shared" si="48"/>
        <v/>
      </c>
      <c r="E505" s="6">
        <f>IF(AND(障害学生情報入力シート!$G505=$E$27,ISBLANK(障害学生情報入力シート!$H505),OR(障害学生情報入力シート!D505="入学者(新1年生)",障害学生情報入力シート!D505="在籍者")),1,0)</f>
        <v>0</v>
      </c>
      <c r="F505" s="6">
        <f t="shared" si="49"/>
        <v>0</v>
      </c>
      <c r="G505" s="6" t="str">
        <f t="shared" si="50"/>
        <v/>
      </c>
      <c r="H505" s="7">
        <f>IF(障害学生情報入力シート!BD505="",0,IF(AND(障害学生情報入力シート!BC505=1,Q505=1,障害学生情報入力シート!D505&lt;&gt;"",障害学生情報入力シート!D505&lt;&gt;"在籍者"),1,0))</f>
        <v>0</v>
      </c>
      <c r="I505" s="7">
        <f t="shared" si="51"/>
        <v>0</v>
      </c>
      <c r="J505" s="7" t="str">
        <f t="shared" si="52"/>
        <v/>
      </c>
      <c r="K505" s="8">
        <f>IF(VALUE(障害学生情報入力シート!J505)=1,1,0)</f>
        <v>0</v>
      </c>
      <c r="L505" s="8">
        <f>IF(VALUE(障害学生情報入力シート!K505)=1,1,0)</f>
        <v>0</v>
      </c>
      <c r="M505" s="8">
        <f>SUM(障害学生情報入力シート!N505:Q505)+COUNTA(障害学生情報入力シート!R505)</f>
        <v>0</v>
      </c>
      <c r="N505" s="8">
        <f>SUM(障害学生情報入力シート!S505:V505)+COUNTA(障害学生情報入力シート!W505)</f>
        <v>0</v>
      </c>
      <c r="O505" s="8">
        <f>IF(SUM(障害学生情報入力シート!$X505:$BC505)&gt;0,1,0)</f>
        <v>0</v>
      </c>
      <c r="P505" s="8">
        <f>IF(障害学生情報入力シート!D505="入学者(新1年生)",1,0)</f>
        <v>0</v>
      </c>
      <c r="Q505" s="8">
        <f>IF(ISBLANK(障害学生情報入力シート!$G505),0,
IF(AND(障害学生情報入力シート!$G505="視覚障害",OR(障害学生情報入力シート!$H505="盲",障害学生情報入力シート!$H505="弱視",障害学生情報入力シート!$H505="その他の視覚障害")),1,0)+
IF(AND(障害学生情報入力シート!$G505="聴覚障害",OR(障害学生情報入力シート!$H505="聾",障害学生情報入力シート!$H505="難聴",障害学生情報入力シート!$H505="その他の聴覚障害")),1,0)+
IF(AND(障害学生情報入力シート!$G505="肢体不自由",OR(障害学生情報入力シート!$H505="上肢不自由",障害学生情報入力シート!$H505="下肢不自由",障害学生情報入力シート!$H505="上下肢不自由",障害学生情報入力シート!$H505="その他の肢体不自由")),1,0)+
IF(AND(障害学生情報入力シート!$G505="病弱",ISBLANK(障害学生情報入力シート!$H505)),1,0)+
IF(AND(障害学生情報入力シート!$G505="発達障害",OR(障害学生情報入力シート!$H505="自閉スペクトラム症",障害学生情報入力シート!$H505="注意欠如・多動症",障害学生情報入力シート!$H505="限局性学習症",障害学生情報入力シート!$H505="発達障害の重複",障害学生情報入力シート!$H505="その他の発達障害")),1,0)+
IF(AND(障害学生情報入力シート!$G505="精神障害",OR(障害学生情報入力シート!$H505="統合失調症等",障害学生情報入力シート!$H505="気分障害",障害学生情報入力シート!$H505="神経症性障害等",障害学生情報入力シート!$H505="摂食障害・睡眠障害等",障害学生情報入力シート!$H505="精神障害の重複",障害学生情報入力シート!$H505="その他の精神障害")),1,0)+
IF(AND(障害学生情報入力シート!$G505="知的障害",ISBLANK(障害学生情報入力シート!$H505)),1,0)+
IF(AND(障害学生情報入力シート!$G505="重複障害",OR(障害学生情報入力シート!$H505="身体障害の重複",障害学生情報入力シート!$H505="発達障害と精神障害の重複")),1,0)+
IF(AND(障害学生情報入力シート!$G505="その他の障害",ISBLANK(障害学生情報入力シート!$H505)),1,0)
)</f>
        <v>0</v>
      </c>
    </row>
    <row r="506" spans="1:17" x14ac:dyDescent="0.4">
      <c r="A506" s="204">
        <v>478</v>
      </c>
      <c r="B506" s="6">
        <f>IF(AND(障害学生情報入力シート!$G506=$B$27,障害学生情報入力シート!$H506=$B$28,OR(障害学生情報入力シート!D506="入学者(新1年生)",障害学生情報入力シート!D506="在籍者")),1,0)</f>
        <v>0</v>
      </c>
      <c r="C506" s="6">
        <f t="shared" si="47"/>
        <v>0</v>
      </c>
      <c r="D506" s="6" t="str">
        <f t="shared" si="48"/>
        <v/>
      </c>
      <c r="E506" s="6">
        <f>IF(AND(障害学生情報入力シート!$G506=$E$27,ISBLANK(障害学生情報入力シート!$H506),OR(障害学生情報入力シート!D506="入学者(新1年生)",障害学生情報入力シート!D506="在籍者")),1,0)</f>
        <v>0</v>
      </c>
      <c r="F506" s="6">
        <f t="shared" si="49"/>
        <v>0</v>
      </c>
      <c r="G506" s="6" t="str">
        <f t="shared" si="50"/>
        <v/>
      </c>
      <c r="H506" s="7">
        <f>IF(障害学生情報入力シート!BD506="",0,IF(AND(障害学生情報入力シート!BC506=1,Q506=1,障害学生情報入力シート!D506&lt;&gt;"",障害学生情報入力シート!D506&lt;&gt;"在籍者"),1,0))</f>
        <v>0</v>
      </c>
      <c r="I506" s="7">
        <f t="shared" si="51"/>
        <v>0</v>
      </c>
      <c r="J506" s="7" t="str">
        <f t="shared" si="52"/>
        <v/>
      </c>
      <c r="K506" s="8">
        <f>IF(VALUE(障害学生情報入力シート!J506)=1,1,0)</f>
        <v>0</v>
      </c>
      <c r="L506" s="8">
        <f>IF(VALUE(障害学生情報入力シート!K506)=1,1,0)</f>
        <v>0</v>
      </c>
      <c r="M506" s="8">
        <f>SUM(障害学生情報入力シート!N506:Q506)+COUNTA(障害学生情報入力シート!R506)</f>
        <v>0</v>
      </c>
      <c r="N506" s="8">
        <f>SUM(障害学生情報入力シート!S506:V506)+COUNTA(障害学生情報入力シート!W506)</f>
        <v>0</v>
      </c>
      <c r="O506" s="8">
        <f>IF(SUM(障害学生情報入力シート!$X506:$BC506)&gt;0,1,0)</f>
        <v>0</v>
      </c>
      <c r="P506" s="8">
        <f>IF(障害学生情報入力シート!D506="入学者(新1年生)",1,0)</f>
        <v>0</v>
      </c>
      <c r="Q506" s="8">
        <f>IF(ISBLANK(障害学生情報入力シート!$G506),0,
IF(AND(障害学生情報入力シート!$G506="視覚障害",OR(障害学生情報入力シート!$H506="盲",障害学生情報入力シート!$H506="弱視",障害学生情報入力シート!$H506="その他の視覚障害")),1,0)+
IF(AND(障害学生情報入力シート!$G506="聴覚障害",OR(障害学生情報入力シート!$H506="聾",障害学生情報入力シート!$H506="難聴",障害学生情報入力シート!$H506="その他の聴覚障害")),1,0)+
IF(AND(障害学生情報入力シート!$G506="肢体不自由",OR(障害学生情報入力シート!$H506="上肢不自由",障害学生情報入力シート!$H506="下肢不自由",障害学生情報入力シート!$H506="上下肢不自由",障害学生情報入力シート!$H506="その他の肢体不自由")),1,0)+
IF(AND(障害学生情報入力シート!$G506="病弱",ISBLANK(障害学生情報入力シート!$H506)),1,0)+
IF(AND(障害学生情報入力シート!$G506="発達障害",OR(障害学生情報入力シート!$H506="自閉スペクトラム症",障害学生情報入力シート!$H506="注意欠如・多動症",障害学生情報入力シート!$H506="限局性学習症",障害学生情報入力シート!$H506="発達障害の重複",障害学生情報入力シート!$H506="その他の発達障害")),1,0)+
IF(AND(障害学生情報入力シート!$G506="精神障害",OR(障害学生情報入力シート!$H506="統合失調症等",障害学生情報入力シート!$H506="気分障害",障害学生情報入力シート!$H506="神経症性障害等",障害学生情報入力シート!$H506="摂食障害・睡眠障害等",障害学生情報入力シート!$H506="精神障害の重複",障害学生情報入力シート!$H506="その他の精神障害")),1,0)+
IF(AND(障害学生情報入力シート!$G506="知的障害",ISBLANK(障害学生情報入力シート!$H506)),1,0)+
IF(AND(障害学生情報入力シート!$G506="重複障害",OR(障害学生情報入力シート!$H506="身体障害の重複",障害学生情報入力シート!$H506="発達障害と精神障害の重複")),1,0)+
IF(AND(障害学生情報入力シート!$G506="その他の障害",ISBLANK(障害学生情報入力シート!$H506)),1,0)
)</f>
        <v>0</v>
      </c>
    </row>
    <row r="507" spans="1:17" x14ac:dyDescent="0.4">
      <c r="A507" s="204">
        <v>479</v>
      </c>
      <c r="B507" s="6">
        <f>IF(AND(障害学生情報入力シート!$G507=$B$27,障害学生情報入力シート!$H507=$B$28,OR(障害学生情報入力シート!D507="入学者(新1年生)",障害学生情報入力シート!D507="在籍者")),1,0)</f>
        <v>0</v>
      </c>
      <c r="C507" s="6">
        <f t="shared" si="47"/>
        <v>0</v>
      </c>
      <c r="D507" s="6" t="str">
        <f t="shared" si="48"/>
        <v/>
      </c>
      <c r="E507" s="6">
        <f>IF(AND(障害学生情報入力シート!$G507=$E$27,ISBLANK(障害学生情報入力シート!$H507),OR(障害学生情報入力シート!D507="入学者(新1年生)",障害学生情報入力シート!D507="在籍者")),1,0)</f>
        <v>0</v>
      </c>
      <c r="F507" s="6">
        <f t="shared" si="49"/>
        <v>0</v>
      </c>
      <c r="G507" s="6" t="str">
        <f t="shared" si="50"/>
        <v/>
      </c>
      <c r="H507" s="7">
        <f>IF(障害学生情報入力シート!BD507="",0,IF(AND(障害学生情報入力シート!BC507=1,Q507=1,障害学生情報入力シート!D507&lt;&gt;"",障害学生情報入力シート!D507&lt;&gt;"在籍者"),1,0))</f>
        <v>0</v>
      </c>
      <c r="I507" s="7">
        <f t="shared" si="51"/>
        <v>0</v>
      </c>
      <c r="J507" s="7" t="str">
        <f t="shared" si="52"/>
        <v/>
      </c>
      <c r="K507" s="8">
        <f>IF(VALUE(障害学生情報入力シート!J507)=1,1,0)</f>
        <v>0</v>
      </c>
      <c r="L507" s="8">
        <f>IF(VALUE(障害学生情報入力シート!K507)=1,1,0)</f>
        <v>0</v>
      </c>
      <c r="M507" s="8">
        <f>SUM(障害学生情報入力シート!N507:Q507)+COUNTA(障害学生情報入力シート!R507)</f>
        <v>0</v>
      </c>
      <c r="N507" s="8">
        <f>SUM(障害学生情報入力シート!S507:V507)+COUNTA(障害学生情報入力シート!W507)</f>
        <v>0</v>
      </c>
      <c r="O507" s="8">
        <f>IF(SUM(障害学生情報入力シート!$X507:$BC507)&gt;0,1,0)</f>
        <v>0</v>
      </c>
      <c r="P507" s="8">
        <f>IF(障害学生情報入力シート!D507="入学者(新1年生)",1,0)</f>
        <v>0</v>
      </c>
      <c r="Q507" s="8">
        <f>IF(ISBLANK(障害学生情報入力シート!$G507),0,
IF(AND(障害学生情報入力シート!$G507="視覚障害",OR(障害学生情報入力シート!$H507="盲",障害学生情報入力シート!$H507="弱視",障害学生情報入力シート!$H507="その他の視覚障害")),1,0)+
IF(AND(障害学生情報入力シート!$G507="聴覚障害",OR(障害学生情報入力シート!$H507="聾",障害学生情報入力シート!$H507="難聴",障害学生情報入力シート!$H507="その他の聴覚障害")),1,0)+
IF(AND(障害学生情報入力シート!$G507="肢体不自由",OR(障害学生情報入力シート!$H507="上肢不自由",障害学生情報入力シート!$H507="下肢不自由",障害学生情報入力シート!$H507="上下肢不自由",障害学生情報入力シート!$H507="その他の肢体不自由")),1,0)+
IF(AND(障害学生情報入力シート!$G507="病弱",ISBLANK(障害学生情報入力シート!$H507)),1,0)+
IF(AND(障害学生情報入力シート!$G507="発達障害",OR(障害学生情報入力シート!$H507="自閉スペクトラム症",障害学生情報入力シート!$H507="注意欠如・多動症",障害学生情報入力シート!$H507="限局性学習症",障害学生情報入力シート!$H507="発達障害の重複",障害学生情報入力シート!$H507="その他の発達障害")),1,0)+
IF(AND(障害学生情報入力シート!$G507="精神障害",OR(障害学生情報入力シート!$H507="統合失調症等",障害学生情報入力シート!$H507="気分障害",障害学生情報入力シート!$H507="神経症性障害等",障害学生情報入力シート!$H507="摂食障害・睡眠障害等",障害学生情報入力シート!$H507="精神障害の重複",障害学生情報入力シート!$H507="その他の精神障害")),1,0)+
IF(AND(障害学生情報入力シート!$G507="知的障害",ISBLANK(障害学生情報入力シート!$H507)),1,0)+
IF(AND(障害学生情報入力シート!$G507="重複障害",OR(障害学生情報入力シート!$H507="身体障害の重複",障害学生情報入力シート!$H507="発達障害と精神障害の重複")),1,0)+
IF(AND(障害学生情報入力シート!$G507="その他の障害",ISBLANK(障害学生情報入力シート!$H507)),1,0)
)</f>
        <v>0</v>
      </c>
    </row>
    <row r="508" spans="1:17" x14ac:dyDescent="0.4">
      <c r="A508" s="204">
        <v>480</v>
      </c>
      <c r="B508" s="6">
        <f>IF(AND(障害学生情報入力シート!$G508=$B$27,障害学生情報入力シート!$H508=$B$28,OR(障害学生情報入力シート!D508="入学者(新1年生)",障害学生情報入力シート!D508="在籍者")),1,0)</f>
        <v>0</v>
      </c>
      <c r="C508" s="6">
        <f t="shared" si="47"/>
        <v>0</v>
      </c>
      <c r="D508" s="6" t="str">
        <f t="shared" si="48"/>
        <v/>
      </c>
      <c r="E508" s="6">
        <f>IF(AND(障害学生情報入力シート!$G508=$E$27,ISBLANK(障害学生情報入力シート!$H508),OR(障害学生情報入力シート!D508="入学者(新1年生)",障害学生情報入力シート!D508="在籍者")),1,0)</f>
        <v>0</v>
      </c>
      <c r="F508" s="6">
        <f t="shared" si="49"/>
        <v>0</v>
      </c>
      <c r="G508" s="6" t="str">
        <f t="shared" si="50"/>
        <v/>
      </c>
      <c r="H508" s="7">
        <f>IF(障害学生情報入力シート!BD508="",0,IF(AND(障害学生情報入力シート!BC508=1,Q508=1,障害学生情報入力シート!D508&lt;&gt;"",障害学生情報入力シート!D508&lt;&gt;"在籍者"),1,0))</f>
        <v>0</v>
      </c>
      <c r="I508" s="7">
        <f t="shared" si="51"/>
        <v>0</v>
      </c>
      <c r="J508" s="7" t="str">
        <f t="shared" si="52"/>
        <v/>
      </c>
      <c r="K508" s="8">
        <f>IF(VALUE(障害学生情報入力シート!J508)=1,1,0)</f>
        <v>0</v>
      </c>
      <c r="L508" s="8">
        <f>IF(VALUE(障害学生情報入力シート!K508)=1,1,0)</f>
        <v>0</v>
      </c>
      <c r="M508" s="8">
        <f>SUM(障害学生情報入力シート!N508:Q508)+COUNTA(障害学生情報入力シート!R508)</f>
        <v>0</v>
      </c>
      <c r="N508" s="8">
        <f>SUM(障害学生情報入力シート!S508:V508)+COUNTA(障害学生情報入力シート!W508)</f>
        <v>0</v>
      </c>
      <c r="O508" s="8">
        <f>IF(SUM(障害学生情報入力シート!$X508:$BC508)&gt;0,1,0)</f>
        <v>0</v>
      </c>
      <c r="P508" s="8">
        <f>IF(障害学生情報入力シート!D508="入学者(新1年生)",1,0)</f>
        <v>0</v>
      </c>
      <c r="Q508" s="8">
        <f>IF(ISBLANK(障害学生情報入力シート!$G508),0,
IF(AND(障害学生情報入力シート!$G508="視覚障害",OR(障害学生情報入力シート!$H508="盲",障害学生情報入力シート!$H508="弱視",障害学生情報入力シート!$H508="その他の視覚障害")),1,0)+
IF(AND(障害学生情報入力シート!$G508="聴覚障害",OR(障害学生情報入力シート!$H508="聾",障害学生情報入力シート!$H508="難聴",障害学生情報入力シート!$H508="その他の聴覚障害")),1,0)+
IF(AND(障害学生情報入力シート!$G508="肢体不自由",OR(障害学生情報入力シート!$H508="上肢不自由",障害学生情報入力シート!$H508="下肢不自由",障害学生情報入力シート!$H508="上下肢不自由",障害学生情報入力シート!$H508="その他の肢体不自由")),1,0)+
IF(AND(障害学生情報入力シート!$G508="病弱",ISBLANK(障害学生情報入力シート!$H508)),1,0)+
IF(AND(障害学生情報入力シート!$G508="発達障害",OR(障害学生情報入力シート!$H508="自閉スペクトラム症",障害学生情報入力シート!$H508="注意欠如・多動症",障害学生情報入力シート!$H508="限局性学習症",障害学生情報入力シート!$H508="発達障害の重複",障害学生情報入力シート!$H508="その他の発達障害")),1,0)+
IF(AND(障害学生情報入力シート!$G508="精神障害",OR(障害学生情報入力シート!$H508="統合失調症等",障害学生情報入力シート!$H508="気分障害",障害学生情報入力シート!$H508="神経症性障害等",障害学生情報入力シート!$H508="摂食障害・睡眠障害等",障害学生情報入力シート!$H508="精神障害の重複",障害学生情報入力シート!$H508="その他の精神障害")),1,0)+
IF(AND(障害学生情報入力シート!$G508="知的障害",ISBLANK(障害学生情報入力シート!$H508)),1,0)+
IF(AND(障害学生情報入力シート!$G508="重複障害",OR(障害学生情報入力シート!$H508="身体障害の重複",障害学生情報入力シート!$H508="発達障害と精神障害の重複")),1,0)+
IF(AND(障害学生情報入力シート!$G508="その他の障害",ISBLANK(障害学生情報入力シート!$H508)),1,0)
)</f>
        <v>0</v>
      </c>
    </row>
    <row r="509" spans="1:17" x14ac:dyDescent="0.4">
      <c r="A509" s="204">
        <v>481</v>
      </c>
      <c r="B509" s="6">
        <f>IF(AND(障害学生情報入力シート!$G509=$B$27,障害学生情報入力シート!$H509=$B$28,OR(障害学生情報入力シート!D509="入学者(新1年生)",障害学生情報入力シート!D509="在籍者")),1,0)</f>
        <v>0</v>
      </c>
      <c r="C509" s="6">
        <f t="shared" si="47"/>
        <v>0</v>
      </c>
      <c r="D509" s="6" t="str">
        <f t="shared" si="48"/>
        <v/>
      </c>
      <c r="E509" s="6">
        <f>IF(AND(障害学生情報入力シート!$G509=$E$27,ISBLANK(障害学生情報入力シート!$H509),OR(障害学生情報入力シート!D509="入学者(新1年生)",障害学生情報入力シート!D509="在籍者")),1,0)</f>
        <v>0</v>
      </c>
      <c r="F509" s="6">
        <f t="shared" si="49"/>
        <v>0</v>
      </c>
      <c r="G509" s="6" t="str">
        <f t="shared" si="50"/>
        <v/>
      </c>
      <c r="H509" s="7">
        <f>IF(障害学生情報入力シート!BD509="",0,IF(AND(障害学生情報入力シート!BC509=1,Q509=1,障害学生情報入力シート!D509&lt;&gt;"",障害学生情報入力シート!D509&lt;&gt;"在籍者"),1,0))</f>
        <v>0</v>
      </c>
      <c r="I509" s="7">
        <f t="shared" si="51"/>
        <v>0</v>
      </c>
      <c r="J509" s="7" t="str">
        <f t="shared" si="52"/>
        <v/>
      </c>
      <c r="K509" s="8">
        <f>IF(VALUE(障害学生情報入力シート!J509)=1,1,0)</f>
        <v>0</v>
      </c>
      <c r="L509" s="8">
        <f>IF(VALUE(障害学生情報入力シート!K509)=1,1,0)</f>
        <v>0</v>
      </c>
      <c r="M509" s="8">
        <f>SUM(障害学生情報入力シート!N509:Q509)+COUNTA(障害学生情報入力シート!R509)</f>
        <v>0</v>
      </c>
      <c r="N509" s="8">
        <f>SUM(障害学生情報入力シート!S509:V509)+COUNTA(障害学生情報入力シート!W509)</f>
        <v>0</v>
      </c>
      <c r="O509" s="8">
        <f>IF(SUM(障害学生情報入力シート!$X509:$BC509)&gt;0,1,0)</f>
        <v>0</v>
      </c>
      <c r="P509" s="8">
        <f>IF(障害学生情報入力シート!D509="入学者(新1年生)",1,0)</f>
        <v>0</v>
      </c>
      <c r="Q509" s="8">
        <f>IF(ISBLANK(障害学生情報入力シート!$G509),0,
IF(AND(障害学生情報入力シート!$G509="視覚障害",OR(障害学生情報入力シート!$H509="盲",障害学生情報入力シート!$H509="弱視",障害学生情報入力シート!$H509="その他の視覚障害")),1,0)+
IF(AND(障害学生情報入力シート!$G509="聴覚障害",OR(障害学生情報入力シート!$H509="聾",障害学生情報入力シート!$H509="難聴",障害学生情報入力シート!$H509="その他の聴覚障害")),1,0)+
IF(AND(障害学生情報入力シート!$G509="肢体不自由",OR(障害学生情報入力シート!$H509="上肢不自由",障害学生情報入力シート!$H509="下肢不自由",障害学生情報入力シート!$H509="上下肢不自由",障害学生情報入力シート!$H509="その他の肢体不自由")),1,0)+
IF(AND(障害学生情報入力シート!$G509="病弱",ISBLANK(障害学生情報入力シート!$H509)),1,0)+
IF(AND(障害学生情報入力シート!$G509="発達障害",OR(障害学生情報入力シート!$H509="自閉スペクトラム症",障害学生情報入力シート!$H509="注意欠如・多動症",障害学生情報入力シート!$H509="限局性学習症",障害学生情報入力シート!$H509="発達障害の重複",障害学生情報入力シート!$H509="その他の発達障害")),1,0)+
IF(AND(障害学生情報入力シート!$G509="精神障害",OR(障害学生情報入力シート!$H509="統合失調症等",障害学生情報入力シート!$H509="気分障害",障害学生情報入力シート!$H509="神経症性障害等",障害学生情報入力シート!$H509="摂食障害・睡眠障害等",障害学生情報入力シート!$H509="精神障害の重複",障害学生情報入力シート!$H509="その他の精神障害")),1,0)+
IF(AND(障害学生情報入力シート!$G509="知的障害",ISBLANK(障害学生情報入力シート!$H509)),1,0)+
IF(AND(障害学生情報入力シート!$G509="重複障害",OR(障害学生情報入力シート!$H509="身体障害の重複",障害学生情報入力シート!$H509="発達障害と精神障害の重複")),1,0)+
IF(AND(障害学生情報入力シート!$G509="その他の障害",ISBLANK(障害学生情報入力シート!$H509)),1,0)
)</f>
        <v>0</v>
      </c>
    </row>
    <row r="510" spans="1:17" x14ac:dyDescent="0.4">
      <c r="A510" s="204">
        <v>482</v>
      </c>
      <c r="B510" s="6">
        <f>IF(AND(障害学生情報入力シート!$G510=$B$27,障害学生情報入力シート!$H510=$B$28,OR(障害学生情報入力シート!D510="入学者(新1年生)",障害学生情報入力シート!D510="在籍者")),1,0)</f>
        <v>0</v>
      </c>
      <c r="C510" s="6">
        <f t="shared" si="47"/>
        <v>0</v>
      </c>
      <c r="D510" s="6" t="str">
        <f t="shared" si="48"/>
        <v/>
      </c>
      <c r="E510" s="6">
        <f>IF(AND(障害学生情報入力シート!$G510=$E$27,ISBLANK(障害学生情報入力シート!$H510),OR(障害学生情報入力シート!D510="入学者(新1年生)",障害学生情報入力シート!D510="在籍者")),1,0)</f>
        <v>0</v>
      </c>
      <c r="F510" s="6">
        <f t="shared" si="49"/>
        <v>0</v>
      </c>
      <c r="G510" s="6" t="str">
        <f t="shared" si="50"/>
        <v/>
      </c>
      <c r="H510" s="7">
        <f>IF(障害学生情報入力シート!BD510="",0,IF(AND(障害学生情報入力シート!BC510=1,Q510=1,障害学生情報入力シート!D510&lt;&gt;"",障害学生情報入力シート!D510&lt;&gt;"在籍者"),1,0))</f>
        <v>0</v>
      </c>
      <c r="I510" s="7">
        <f t="shared" si="51"/>
        <v>0</v>
      </c>
      <c r="J510" s="7" t="str">
        <f t="shared" si="52"/>
        <v/>
      </c>
      <c r="K510" s="8">
        <f>IF(VALUE(障害学生情報入力シート!J510)=1,1,0)</f>
        <v>0</v>
      </c>
      <c r="L510" s="8">
        <f>IF(VALUE(障害学生情報入力シート!K510)=1,1,0)</f>
        <v>0</v>
      </c>
      <c r="M510" s="8">
        <f>SUM(障害学生情報入力シート!N510:Q510)+COUNTA(障害学生情報入力シート!R510)</f>
        <v>0</v>
      </c>
      <c r="N510" s="8">
        <f>SUM(障害学生情報入力シート!S510:V510)+COUNTA(障害学生情報入力シート!W510)</f>
        <v>0</v>
      </c>
      <c r="O510" s="8">
        <f>IF(SUM(障害学生情報入力シート!$X510:$BC510)&gt;0,1,0)</f>
        <v>0</v>
      </c>
      <c r="P510" s="8">
        <f>IF(障害学生情報入力シート!D510="入学者(新1年生)",1,0)</f>
        <v>0</v>
      </c>
      <c r="Q510" s="8">
        <f>IF(ISBLANK(障害学生情報入力シート!$G510),0,
IF(AND(障害学生情報入力シート!$G510="視覚障害",OR(障害学生情報入力シート!$H510="盲",障害学生情報入力シート!$H510="弱視",障害学生情報入力シート!$H510="その他の視覚障害")),1,0)+
IF(AND(障害学生情報入力シート!$G510="聴覚障害",OR(障害学生情報入力シート!$H510="聾",障害学生情報入力シート!$H510="難聴",障害学生情報入力シート!$H510="その他の聴覚障害")),1,0)+
IF(AND(障害学生情報入力シート!$G510="肢体不自由",OR(障害学生情報入力シート!$H510="上肢不自由",障害学生情報入力シート!$H510="下肢不自由",障害学生情報入力シート!$H510="上下肢不自由",障害学生情報入力シート!$H510="その他の肢体不自由")),1,0)+
IF(AND(障害学生情報入力シート!$G510="病弱",ISBLANK(障害学生情報入力シート!$H510)),1,0)+
IF(AND(障害学生情報入力シート!$G510="発達障害",OR(障害学生情報入力シート!$H510="自閉スペクトラム症",障害学生情報入力シート!$H510="注意欠如・多動症",障害学生情報入力シート!$H510="限局性学習症",障害学生情報入力シート!$H510="発達障害の重複",障害学生情報入力シート!$H510="その他の発達障害")),1,0)+
IF(AND(障害学生情報入力シート!$G510="精神障害",OR(障害学生情報入力シート!$H510="統合失調症等",障害学生情報入力シート!$H510="気分障害",障害学生情報入力シート!$H510="神経症性障害等",障害学生情報入力シート!$H510="摂食障害・睡眠障害等",障害学生情報入力シート!$H510="精神障害の重複",障害学生情報入力シート!$H510="その他の精神障害")),1,0)+
IF(AND(障害学生情報入力シート!$G510="知的障害",ISBLANK(障害学生情報入力シート!$H510)),1,0)+
IF(AND(障害学生情報入力シート!$G510="重複障害",OR(障害学生情報入力シート!$H510="身体障害の重複",障害学生情報入力シート!$H510="発達障害と精神障害の重複")),1,0)+
IF(AND(障害学生情報入力シート!$G510="その他の障害",ISBLANK(障害学生情報入力シート!$H510)),1,0)
)</f>
        <v>0</v>
      </c>
    </row>
    <row r="511" spans="1:17" x14ac:dyDescent="0.4">
      <c r="A511" s="204">
        <v>483</v>
      </c>
      <c r="B511" s="6">
        <f>IF(AND(障害学生情報入力シート!$G511=$B$27,障害学生情報入力シート!$H511=$B$28,OR(障害学生情報入力シート!D511="入学者(新1年生)",障害学生情報入力シート!D511="在籍者")),1,0)</f>
        <v>0</v>
      </c>
      <c r="C511" s="6">
        <f t="shared" si="47"/>
        <v>0</v>
      </c>
      <c r="D511" s="6" t="str">
        <f t="shared" si="48"/>
        <v/>
      </c>
      <c r="E511" s="6">
        <f>IF(AND(障害学生情報入力シート!$G511=$E$27,ISBLANK(障害学生情報入力シート!$H511),OR(障害学生情報入力シート!D511="入学者(新1年生)",障害学生情報入力シート!D511="在籍者")),1,0)</f>
        <v>0</v>
      </c>
      <c r="F511" s="6">
        <f t="shared" si="49"/>
        <v>0</v>
      </c>
      <c r="G511" s="6" t="str">
        <f t="shared" si="50"/>
        <v/>
      </c>
      <c r="H511" s="7">
        <f>IF(障害学生情報入力シート!BD511="",0,IF(AND(障害学生情報入力シート!BC511=1,Q511=1,障害学生情報入力シート!D511&lt;&gt;"",障害学生情報入力シート!D511&lt;&gt;"在籍者"),1,0))</f>
        <v>0</v>
      </c>
      <c r="I511" s="7">
        <f t="shared" si="51"/>
        <v>0</v>
      </c>
      <c r="J511" s="7" t="str">
        <f t="shared" si="52"/>
        <v/>
      </c>
      <c r="K511" s="8">
        <f>IF(VALUE(障害学生情報入力シート!J511)=1,1,0)</f>
        <v>0</v>
      </c>
      <c r="L511" s="8">
        <f>IF(VALUE(障害学生情報入力シート!K511)=1,1,0)</f>
        <v>0</v>
      </c>
      <c r="M511" s="8">
        <f>SUM(障害学生情報入力シート!N511:Q511)+COUNTA(障害学生情報入力シート!R511)</f>
        <v>0</v>
      </c>
      <c r="N511" s="8">
        <f>SUM(障害学生情報入力シート!S511:V511)+COUNTA(障害学生情報入力シート!W511)</f>
        <v>0</v>
      </c>
      <c r="O511" s="8">
        <f>IF(SUM(障害学生情報入力シート!$X511:$BC511)&gt;0,1,0)</f>
        <v>0</v>
      </c>
      <c r="P511" s="8">
        <f>IF(障害学生情報入力シート!D511="入学者(新1年生)",1,0)</f>
        <v>0</v>
      </c>
      <c r="Q511" s="8">
        <f>IF(ISBLANK(障害学生情報入力シート!$G511),0,
IF(AND(障害学生情報入力シート!$G511="視覚障害",OR(障害学生情報入力シート!$H511="盲",障害学生情報入力シート!$H511="弱視",障害学生情報入力シート!$H511="その他の視覚障害")),1,0)+
IF(AND(障害学生情報入力シート!$G511="聴覚障害",OR(障害学生情報入力シート!$H511="聾",障害学生情報入力シート!$H511="難聴",障害学生情報入力シート!$H511="その他の聴覚障害")),1,0)+
IF(AND(障害学生情報入力シート!$G511="肢体不自由",OR(障害学生情報入力シート!$H511="上肢不自由",障害学生情報入力シート!$H511="下肢不自由",障害学生情報入力シート!$H511="上下肢不自由",障害学生情報入力シート!$H511="その他の肢体不自由")),1,0)+
IF(AND(障害学生情報入力シート!$G511="病弱",ISBLANK(障害学生情報入力シート!$H511)),1,0)+
IF(AND(障害学生情報入力シート!$G511="発達障害",OR(障害学生情報入力シート!$H511="自閉スペクトラム症",障害学生情報入力シート!$H511="注意欠如・多動症",障害学生情報入力シート!$H511="限局性学習症",障害学生情報入力シート!$H511="発達障害の重複",障害学生情報入力シート!$H511="その他の発達障害")),1,0)+
IF(AND(障害学生情報入力シート!$G511="精神障害",OR(障害学生情報入力シート!$H511="統合失調症等",障害学生情報入力シート!$H511="気分障害",障害学生情報入力シート!$H511="神経症性障害等",障害学生情報入力シート!$H511="摂食障害・睡眠障害等",障害学生情報入力シート!$H511="精神障害の重複",障害学生情報入力シート!$H511="その他の精神障害")),1,0)+
IF(AND(障害学生情報入力シート!$G511="知的障害",ISBLANK(障害学生情報入力シート!$H511)),1,0)+
IF(AND(障害学生情報入力シート!$G511="重複障害",OR(障害学生情報入力シート!$H511="身体障害の重複",障害学生情報入力シート!$H511="発達障害と精神障害の重複")),1,0)+
IF(AND(障害学生情報入力シート!$G511="その他の障害",ISBLANK(障害学生情報入力シート!$H511)),1,0)
)</f>
        <v>0</v>
      </c>
    </row>
    <row r="512" spans="1:17" x14ac:dyDescent="0.4">
      <c r="A512" s="204">
        <v>484</v>
      </c>
      <c r="B512" s="6">
        <f>IF(AND(障害学生情報入力シート!$G512=$B$27,障害学生情報入力シート!$H512=$B$28,OR(障害学生情報入力シート!D512="入学者(新1年生)",障害学生情報入力シート!D512="在籍者")),1,0)</f>
        <v>0</v>
      </c>
      <c r="C512" s="6">
        <f t="shared" si="47"/>
        <v>0</v>
      </c>
      <c r="D512" s="6" t="str">
        <f t="shared" si="48"/>
        <v/>
      </c>
      <c r="E512" s="6">
        <f>IF(AND(障害学生情報入力シート!$G512=$E$27,ISBLANK(障害学生情報入力シート!$H512),OR(障害学生情報入力シート!D512="入学者(新1年生)",障害学生情報入力シート!D512="在籍者")),1,0)</f>
        <v>0</v>
      </c>
      <c r="F512" s="6">
        <f t="shared" si="49"/>
        <v>0</v>
      </c>
      <c r="G512" s="6" t="str">
        <f t="shared" si="50"/>
        <v/>
      </c>
      <c r="H512" s="7">
        <f>IF(障害学生情報入力シート!BD512="",0,IF(AND(障害学生情報入力シート!BC512=1,Q512=1,障害学生情報入力シート!D512&lt;&gt;"",障害学生情報入力シート!D512&lt;&gt;"在籍者"),1,0))</f>
        <v>0</v>
      </c>
      <c r="I512" s="7">
        <f t="shared" si="51"/>
        <v>0</v>
      </c>
      <c r="J512" s="7" t="str">
        <f t="shared" si="52"/>
        <v/>
      </c>
      <c r="K512" s="8">
        <f>IF(VALUE(障害学生情報入力シート!J512)=1,1,0)</f>
        <v>0</v>
      </c>
      <c r="L512" s="8">
        <f>IF(VALUE(障害学生情報入力シート!K512)=1,1,0)</f>
        <v>0</v>
      </c>
      <c r="M512" s="8">
        <f>SUM(障害学生情報入力シート!N512:Q512)+COUNTA(障害学生情報入力シート!R512)</f>
        <v>0</v>
      </c>
      <c r="N512" s="8">
        <f>SUM(障害学生情報入力シート!S512:V512)+COUNTA(障害学生情報入力シート!W512)</f>
        <v>0</v>
      </c>
      <c r="O512" s="8">
        <f>IF(SUM(障害学生情報入力シート!$X512:$BC512)&gt;0,1,0)</f>
        <v>0</v>
      </c>
      <c r="P512" s="8">
        <f>IF(障害学生情報入力シート!D512="入学者(新1年生)",1,0)</f>
        <v>0</v>
      </c>
      <c r="Q512" s="8">
        <f>IF(ISBLANK(障害学生情報入力シート!$G512),0,
IF(AND(障害学生情報入力シート!$G512="視覚障害",OR(障害学生情報入力シート!$H512="盲",障害学生情報入力シート!$H512="弱視",障害学生情報入力シート!$H512="その他の視覚障害")),1,0)+
IF(AND(障害学生情報入力シート!$G512="聴覚障害",OR(障害学生情報入力シート!$H512="聾",障害学生情報入力シート!$H512="難聴",障害学生情報入力シート!$H512="その他の聴覚障害")),1,0)+
IF(AND(障害学生情報入力シート!$G512="肢体不自由",OR(障害学生情報入力シート!$H512="上肢不自由",障害学生情報入力シート!$H512="下肢不自由",障害学生情報入力シート!$H512="上下肢不自由",障害学生情報入力シート!$H512="その他の肢体不自由")),1,0)+
IF(AND(障害学生情報入力シート!$G512="病弱",ISBLANK(障害学生情報入力シート!$H512)),1,0)+
IF(AND(障害学生情報入力シート!$G512="発達障害",OR(障害学生情報入力シート!$H512="自閉スペクトラム症",障害学生情報入力シート!$H512="注意欠如・多動症",障害学生情報入力シート!$H512="限局性学習症",障害学生情報入力シート!$H512="発達障害の重複",障害学生情報入力シート!$H512="その他の発達障害")),1,0)+
IF(AND(障害学生情報入力シート!$G512="精神障害",OR(障害学生情報入力シート!$H512="統合失調症等",障害学生情報入力シート!$H512="気分障害",障害学生情報入力シート!$H512="神経症性障害等",障害学生情報入力シート!$H512="摂食障害・睡眠障害等",障害学生情報入力シート!$H512="精神障害の重複",障害学生情報入力シート!$H512="その他の精神障害")),1,0)+
IF(AND(障害学生情報入力シート!$G512="知的障害",ISBLANK(障害学生情報入力シート!$H512)),1,0)+
IF(AND(障害学生情報入力シート!$G512="重複障害",OR(障害学生情報入力シート!$H512="身体障害の重複",障害学生情報入力シート!$H512="発達障害と精神障害の重複")),1,0)+
IF(AND(障害学生情報入力シート!$G512="その他の障害",ISBLANK(障害学生情報入力シート!$H512)),1,0)
)</f>
        <v>0</v>
      </c>
    </row>
    <row r="513" spans="1:17" x14ac:dyDescent="0.4">
      <c r="A513" s="204">
        <v>485</v>
      </c>
      <c r="B513" s="6">
        <f>IF(AND(障害学生情報入力シート!$G513=$B$27,障害学生情報入力シート!$H513=$B$28,OR(障害学生情報入力シート!D513="入学者(新1年生)",障害学生情報入力シート!D513="在籍者")),1,0)</f>
        <v>0</v>
      </c>
      <c r="C513" s="6">
        <f t="shared" si="47"/>
        <v>0</v>
      </c>
      <c r="D513" s="6" t="str">
        <f t="shared" si="48"/>
        <v/>
      </c>
      <c r="E513" s="6">
        <f>IF(AND(障害学生情報入力シート!$G513=$E$27,ISBLANK(障害学生情報入力シート!$H513),OR(障害学生情報入力シート!D513="入学者(新1年生)",障害学生情報入力シート!D513="在籍者")),1,0)</f>
        <v>0</v>
      </c>
      <c r="F513" s="6">
        <f t="shared" si="49"/>
        <v>0</v>
      </c>
      <c r="G513" s="6" t="str">
        <f t="shared" si="50"/>
        <v/>
      </c>
      <c r="H513" s="7">
        <f>IF(障害学生情報入力シート!BD513="",0,IF(AND(障害学生情報入力シート!BC513=1,Q513=1,障害学生情報入力シート!D513&lt;&gt;"",障害学生情報入力シート!D513&lt;&gt;"在籍者"),1,0))</f>
        <v>0</v>
      </c>
      <c r="I513" s="7">
        <f t="shared" si="51"/>
        <v>0</v>
      </c>
      <c r="J513" s="7" t="str">
        <f t="shared" si="52"/>
        <v/>
      </c>
      <c r="K513" s="8">
        <f>IF(VALUE(障害学生情報入力シート!J513)=1,1,0)</f>
        <v>0</v>
      </c>
      <c r="L513" s="8">
        <f>IF(VALUE(障害学生情報入力シート!K513)=1,1,0)</f>
        <v>0</v>
      </c>
      <c r="M513" s="8">
        <f>SUM(障害学生情報入力シート!N513:Q513)+COUNTA(障害学生情報入力シート!R513)</f>
        <v>0</v>
      </c>
      <c r="N513" s="8">
        <f>SUM(障害学生情報入力シート!S513:V513)+COUNTA(障害学生情報入力シート!W513)</f>
        <v>0</v>
      </c>
      <c r="O513" s="8">
        <f>IF(SUM(障害学生情報入力シート!$X513:$BC513)&gt;0,1,0)</f>
        <v>0</v>
      </c>
      <c r="P513" s="8">
        <f>IF(障害学生情報入力シート!D513="入学者(新1年生)",1,0)</f>
        <v>0</v>
      </c>
      <c r="Q513" s="8">
        <f>IF(ISBLANK(障害学生情報入力シート!$G513),0,
IF(AND(障害学生情報入力シート!$G513="視覚障害",OR(障害学生情報入力シート!$H513="盲",障害学生情報入力シート!$H513="弱視",障害学生情報入力シート!$H513="その他の視覚障害")),1,0)+
IF(AND(障害学生情報入力シート!$G513="聴覚障害",OR(障害学生情報入力シート!$H513="聾",障害学生情報入力シート!$H513="難聴",障害学生情報入力シート!$H513="その他の聴覚障害")),1,0)+
IF(AND(障害学生情報入力シート!$G513="肢体不自由",OR(障害学生情報入力シート!$H513="上肢不自由",障害学生情報入力シート!$H513="下肢不自由",障害学生情報入力シート!$H513="上下肢不自由",障害学生情報入力シート!$H513="その他の肢体不自由")),1,0)+
IF(AND(障害学生情報入力シート!$G513="病弱",ISBLANK(障害学生情報入力シート!$H513)),1,0)+
IF(AND(障害学生情報入力シート!$G513="発達障害",OR(障害学生情報入力シート!$H513="自閉スペクトラム症",障害学生情報入力シート!$H513="注意欠如・多動症",障害学生情報入力シート!$H513="限局性学習症",障害学生情報入力シート!$H513="発達障害の重複",障害学生情報入力シート!$H513="その他の発達障害")),1,0)+
IF(AND(障害学生情報入力シート!$G513="精神障害",OR(障害学生情報入力シート!$H513="統合失調症等",障害学生情報入力シート!$H513="気分障害",障害学生情報入力シート!$H513="神経症性障害等",障害学生情報入力シート!$H513="摂食障害・睡眠障害等",障害学生情報入力シート!$H513="精神障害の重複",障害学生情報入力シート!$H513="その他の精神障害")),1,0)+
IF(AND(障害学生情報入力シート!$G513="知的障害",ISBLANK(障害学生情報入力シート!$H513)),1,0)+
IF(AND(障害学生情報入力シート!$G513="重複障害",OR(障害学生情報入力シート!$H513="身体障害の重複",障害学生情報入力シート!$H513="発達障害と精神障害の重複")),1,0)+
IF(AND(障害学生情報入力シート!$G513="その他の障害",ISBLANK(障害学生情報入力シート!$H513)),1,0)
)</f>
        <v>0</v>
      </c>
    </row>
    <row r="514" spans="1:17" x14ac:dyDescent="0.4">
      <c r="A514" s="204">
        <v>486</v>
      </c>
      <c r="B514" s="6">
        <f>IF(AND(障害学生情報入力シート!$G514=$B$27,障害学生情報入力シート!$H514=$B$28,OR(障害学生情報入力シート!D514="入学者(新1年生)",障害学生情報入力シート!D514="在籍者")),1,0)</f>
        <v>0</v>
      </c>
      <c r="C514" s="6">
        <f t="shared" si="47"/>
        <v>0</v>
      </c>
      <c r="D514" s="6" t="str">
        <f t="shared" si="48"/>
        <v/>
      </c>
      <c r="E514" s="6">
        <f>IF(AND(障害学生情報入力シート!$G514=$E$27,ISBLANK(障害学生情報入力シート!$H514),OR(障害学生情報入力シート!D514="入学者(新1年生)",障害学生情報入力シート!D514="在籍者")),1,0)</f>
        <v>0</v>
      </c>
      <c r="F514" s="6">
        <f t="shared" si="49"/>
        <v>0</v>
      </c>
      <c r="G514" s="6" t="str">
        <f t="shared" si="50"/>
        <v/>
      </c>
      <c r="H514" s="7">
        <f>IF(障害学生情報入力シート!BD514="",0,IF(AND(障害学生情報入力シート!BC514=1,Q514=1,障害学生情報入力シート!D514&lt;&gt;"",障害学生情報入力シート!D514&lt;&gt;"在籍者"),1,0))</f>
        <v>0</v>
      </c>
      <c r="I514" s="7">
        <f t="shared" si="51"/>
        <v>0</v>
      </c>
      <c r="J514" s="7" t="str">
        <f t="shared" si="52"/>
        <v/>
      </c>
      <c r="K514" s="8">
        <f>IF(VALUE(障害学生情報入力シート!J514)=1,1,0)</f>
        <v>0</v>
      </c>
      <c r="L514" s="8">
        <f>IF(VALUE(障害学生情報入力シート!K514)=1,1,0)</f>
        <v>0</v>
      </c>
      <c r="M514" s="8">
        <f>SUM(障害学生情報入力シート!N514:Q514)+COUNTA(障害学生情報入力シート!R514)</f>
        <v>0</v>
      </c>
      <c r="N514" s="8">
        <f>SUM(障害学生情報入力シート!S514:V514)+COUNTA(障害学生情報入力シート!W514)</f>
        <v>0</v>
      </c>
      <c r="O514" s="8">
        <f>IF(SUM(障害学生情報入力シート!$X514:$BC514)&gt;0,1,0)</f>
        <v>0</v>
      </c>
      <c r="P514" s="8">
        <f>IF(障害学生情報入力シート!D514="入学者(新1年生)",1,0)</f>
        <v>0</v>
      </c>
      <c r="Q514" s="8">
        <f>IF(ISBLANK(障害学生情報入力シート!$G514),0,
IF(AND(障害学生情報入力シート!$G514="視覚障害",OR(障害学生情報入力シート!$H514="盲",障害学生情報入力シート!$H514="弱視",障害学生情報入力シート!$H514="その他の視覚障害")),1,0)+
IF(AND(障害学生情報入力シート!$G514="聴覚障害",OR(障害学生情報入力シート!$H514="聾",障害学生情報入力シート!$H514="難聴",障害学生情報入力シート!$H514="その他の聴覚障害")),1,0)+
IF(AND(障害学生情報入力シート!$G514="肢体不自由",OR(障害学生情報入力シート!$H514="上肢不自由",障害学生情報入力シート!$H514="下肢不自由",障害学生情報入力シート!$H514="上下肢不自由",障害学生情報入力シート!$H514="その他の肢体不自由")),1,0)+
IF(AND(障害学生情報入力シート!$G514="病弱",ISBLANK(障害学生情報入力シート!$H514)),1,0)+
IF(AND(障害学生情報入力シート!$G514="発達障害",OR(障害学生情報入力シート!$H514="自閉スペクトラム症",障害学生情報入力シート!$H514="注意欠如・多動症",障害学生情報入力シート!$H514="限局性学習症",障害学生情報入力シート!$H514="発達障害の重複",障害学生情報入力シート!$H514="その他の発達障害")),1,0)+
IF(AND(障害学生情報入力シート!$G514="精神障害",OR(障害学生情報入力シート!$H514="統合失調症等",障害学生情報入力シート!$H514="気分障害",障害学生情報入力シート!$H514="神経症性障害等",障害学生情報入力シート!$H514="摂食障害・睡眠障害等",障害学生情報入力シート!$H514="精神障害の重複",障害学生情報入力シート!$H514="その他の精神障害")),1,0)+
IF(AND(障害学生情報入力シート!$G514="知的障害",ISBLANK(障害学生情報入力シート!$H514)),1,0)+
IF(AND(障害学生情報入力シート!$G514="重複障害",OR(障害学生情報入力シート!$H514="身体障害の重複",障害学生情報入力シート!$H514="発達障害と精神障害の重複")),1,0)+
IF(AND(障害学生情報入力シート!$G514="その他の障害",ISBLANK(障害学生情報入力シート!$H514)),1,0)
)</f>
        <v>0</v>
      </c>
    </row>
    <row r="515" spans="1:17" x14ac:dyDescent="0.4">
      <c r="A515" s="204">
        <v>487</v>
      </c>
      <c r="B515" s="6">
        <f>IF(AND(障害学生情報入力シート!$G515=$B$27,障害学生情報入力シート!$H515=$B$28,OR(障害学生情報入力シート!D515="入学者(新1年生)",障害学生情報入力シート!D515="在籍者")),1,0)</f>
        <v>0</v>
      </c>
      <c r="C515" s="6">
        <f t="shared" si="47"/>
        <v>0</v>
      </c>
      <c r="D515" s="6" t="str">
        <f t="shared" si="48"/>
        <v/>
      </c>
      <c r="E515" s="6">
        <f>IF(AND(障害学生情報入力シート!$G515=$E$27,ISBLANK(障害学生情報入力シート!$H515),OR(障害学生情報入力シート!D515="入学者(新1年生)",障害学生情報入力シート!D515="在籍者")),1,0)</f>
        <v>0</v>
      </c>
      <c r="F515" s="6">
        <f t="shared" si="49"/>
        <v>0</v>
      </c>
      <c r="G515" s="6" t="str">
        <f t="shared" si="50"/>
        <v/>
      </c>
      <c r="H515" s="7">
        <f>IF(障害学生情報入力シート!BD515="",0,IF(AND(障害学生情報入力シート!BC515=1,Q515=1,障害学生情報入力シート!D515&lt;&gt;"",障害学生情報入力シート!D515&lt;&gt;"在籍者"),1,0))</f>
        <v>0</v>
      </c>
      <c r="I515" s="7">
        <f t="shared" si="51"/>
        <v>0</v>
      </c>
      <c r="J515" s="7" t="str">
        <f t="shared" si="52"/>
        <v/>
      </c>
      <c r="K515" s="8">
        <f>IF(VALUE(障害学生情報入力シート!J515)=1,1,0)</f>
        <v>0</v>
      </c>
      <c r="L515" s="8">
        <f>IF(VALUE(障害学生情報入力シート!K515)=1,1,0)</f>
        <v>0</v>
      </c>
      <c r="M515" s="8">
        <f>SUM(障害学生情報入力シート!N515:Q515)+COUNTA(障害学生情報入力シート!R515)</f>
        <v>0</v>
      </c>
      <c r="N515" s="8">
        <f>SUM(障害学生情報入力シート!S515:V515)+COUNTA(障害学生情報入力シート!W515)</f>
        <v>0</v>
      </c>
      <c r="O515" s="8">
        <f>IF(SUM(障害学生情報入力シート!$X515:$BC515)&gt;0,1,0)</f>
        <v>0</v>
      </c>
      <c r="P515" s="8">
        <f>IF(障害学生情報入力シート!D515="入学者(新1年生)",1,0)</f>
        <v>0</v>
      </c>
      <c r="Q515" s="8">
        <f>IF(ISBLANK(障害学生情報入力シート!$G515),0,
IF(AND(障害学生情報入力シート!$G515="視覚障害",OR(障害学生情報入力シート!$H515="盲",障害学生情報入力シート!$H515="弱視",障害学生情報入力シート!$H515="その他の視覚障害")),1,0)+
IF(AND(障害学生情報入力シート!$G515="聴覚障害",OR(障害学生情報入力シート!$H515="聾",障害学生情報入力シート!$H515="難聴",障害学生情報入力シート!$H515="その他の聴覚障害")),1,0)+
IF(AND(障害学生情報入力シート!$G515="肢体不自由",OR(障害学生情報入力シート!$H515="上肢不自由",障害学生情報入力シート!$H515="下肢不自由",障害学生情報入力シート!$H515="上下肢不自由",障害学生情報入力シート!$H515="その他の肢体不自由")),1,0)+
IF(AND(障害学生情報入力シート!$G515="病弱",ISBLANK(障害学生情報入力シート!$H515)),1,0)+
IF(AND(障害学生情報入力シート!$G515="発達障害",OR(障害学生情報入力シート!$H515="自閉スペクトラム症",障害学生情報入力シート!$H515="注意欠如・多動症",障害学生情報入力シート!$H515="限局性学習症",障害学生情報入力シート!$H515="発達障害の重複",障害学生情報入力シート!$H515="その他の発達障害")),1,0)+
IF(AND(障害学生情報入力シート!$G515="精神障害",OR(障害学生情報入力シート!$H515="統合失調症等",障害学生情報入力シート!$H515="気分障害",障害学生情報入力シート!$H515="神経症性障害等",障害学生情報入力シート!$H515="摂食障害・睡眠障害等",障害学生情報入力シート!$H515="精神障害の重複",障害学生情報入力シート!$H515="その他の精神障害")),1,0)+
IF(AND(障害学生情報入力シート!$G515="知的障害",ISBLANK(障害学生情報入力シート!$H515)),1,0)+
IF(AND(障害学生情報入力シート!$G515="重複障害",OR(障害学生情報入力シート!$H515="身体障害の重複",障害学生情報入力シート!$H515="発達障害と精神障害の重複")),1,0)+
IF(AND(障害学生情報入力シート!$G515="その他の障害",ISBLANK(障害学生情報入力シート!$H515)),1,0)
)</f>
        <v>0</v>
      </c>
    </row>
    <row r="516" spans="1:17" x14ac:dyDescent="0.4">
      <c r="A516" s="204">
        <v>488</v>
      </c>
      <c r="B516" s="6">
        <f>IF(AND(障害学生情報入力シート!$G516=$B$27,障害学生情報入力シート!$H516=$B$28,OR(障害学生情報入力シート!D516="入学者(新1年生)",障害学生情報入力シート!D516="在籍者")),1,0)</f>
        <v>0</v>
      </c>
      <c r="C516" s="6">
        <f t="shared" si="47"/>
        <v>0</v>
      </c>
      <c r="D516" s="6" t="str">
        <f t="shared" si="48"/>
        <v/>
      </c>
      <c r="E516" s="6">
        <f>IF(AND(障害学生情報入力シート!$G516=$E$27,ISBLANK(障害学生情報入力シート!$H516),OR(障害学生情報入力シート!D516="入学者(新1年生)",障害学生情報入力シート!D516="在籍者")),1,0)</f>
        <v>0</v>
      </c>
      <c r="F516" s="6">
        <f t="shared" si="49"/>
        <v>0</v>
      </c>
      <c r="G516" s="6" t="str">
        <f t="shared" si="50"/>
        <v/>
      </c>
      <c r="H516" s="7">
        <f>IF(障害学生情報入力シート!BD516="",0,IF(AND(障害学生情報入力シート!BC516=1,Q516=1,障害学生情報入力シート!D516&lt;&gt;"",障害学生情報入力シート!D516&lt;&gt;"在籍者"),1,0))</f>
        <v>0</v>
      </c>
      <c r="I516" s="7">
        <f t="shared" si="51"/>
        <v>0</v>
      </c>
      <c r="J516" s="7" t="str">
        <f t="shared" si="52"/>
        <v/>
      </c>
      <c r="K516" s="8">
        <f>IF(VALUE(障害学生情報入力シート!J516)=1,1,0)</f>
        <v>0</v>
      </c>
      <c r="L516" s="8">
        <f>IF(VALUE(障害学生情報入力シート!K516)=1,1,0)</f>
        <v>0</v>
      </c>
      <c r="M516" s="8">
        <f>SUM(障害学生情報入力シート!N516:Q516)+COUNTA(障害学生情報入力シート!R516)</f>
        <v>0</v>
      </c>
      <c r="N516" s="8">
        <f>SUM(障害学生情報入力シート!S516:V516)+COUNTA(障害学生情報入力シート!W516)</f>
        <v>0</v>
      </c>
      <c r="O516" s="8">
        <f>IF(SUM(障害学生情報入力シート!$X516:$BC516)&gt;0,1,0)</f>
        <v>0</v>
      </c>
      <c r="P516" s="8">
        <f>IF(障害学生情報入力シート!D516="入学者(新1年生)",1,0)</f>
        <v>0</v>
      </c>
      <c r="Q516" s="8">
        <f>IF(ISBLANK(障害学生情報入力シート!$G516),0,
IF(AND(障害学生情報入力シート!$G516="視覚障害",OR(障害学生情報入力シート!$H516="盲",障害学生情報入力シート!$H516="弱視",障害学生情報入力シート!$H516="その他の視覚障害")),1,0)+
IF(AND(障害学生情報入力シート!$G516="聴覚障害",OR(障害学生情報入力シート!$H516="聾",障害学生情報入力シート!$H516="難聴",障害学生情報入力シート!$H516="その他の聴覚障害")),1,0)+
IF(AND(障害学生情報入力シート!$G516="肢体不自由",OR(障害学生情報入力シート!$H516="上肢不自由",障害学生情報入力シート!$H516="下肢不自由",障害学生情報入力シート!$H516="上下肢不自由",障害学生情報入力シート!$H516="その他の肢体不自由")),1,0)+
IF(AND(障害学生情報入力シート!$G516="病弱",ISBLANK(障害学生情報入力シート!$H516)),1,0)+
IF(AND(障害学生情報入力シート!$G516="発達障害",OR(障害学生情報入力シート!$H516="自閉スペクトラム症",障害学生情報入力シート!$H516="注意欠如・多動症",障害学生情報入力シート!$H516="限局性学習症",障害学生情報入力シート!$H516="発達障害の重複",障害学生情報入力シート!$H516="その他の発達障害")),1,0)+
IF(AND(障害学生情報入力シート!$G516="精神障害",OR(障害学生情報入力シート!$H516="統合失調症等",障害学生情報入力シート!$H516="気分障害",障害学生情報入力シート!$H516="神経症性障害等",障害学生情報入力シート!$H516="摂食障害・睡眠障害等",障害学生情報入力シート!$H516="精神障害の重複",障害学生情報入力シート!$H516="その他の精神障害")),1,0)+
IF(AND(障害学生情報入力シート!$G516="知的障害",ISBLANK(障害学生情報入力シート!$H516)),1,0)+
IF(AND(障害学生情報入力シート!$G516="重複障害",OR(障害学生情報入力シート!$H516="身体障害の重複",障害学生情報入力シート!$H516="発達障害と精神障害の重複")),1,0)+
IF(AND(障害学生情報入力シート!$G516="その他の障害",ISBLANK(障害学生情報入力シート!$H516)),1,0)
)</f>
        <v>0</v>
      </c>
    </row>
    <row r="517" spans="1:17" x14ac:dyDescent="0.4">
      <c r="A517" s="204">
        <v>489</v>
      </c>
      <c r="B517" s="6">
        <f>IF(AND(障害学生情報入力シート!$G517=$B$27,障害学生情報入力シート!$H517=$B$28,OR(障害学生情報入力シート!D517="入学者(新1年生)",障害学生情報入力シート!D517="在籍者")),1,0)</f>
        <v>0</v>
      </c>
      <c r="C517" s="6">
        <f t="shared" si="47"/>
        <v>0</v>
      </c>
      <c r="D517" s="6" t="str">
        <f t="shared" si="48"/>
        <v/>
      </c>
      <c r="E517" s="6">
        <f>IF(AND(障害学生情報入力シート!$G517=$E$27,ISBLANK(障害学生情報入力シート!$H517),OR(障害学生情報入力シート!D517="入学者(新1年生)",障害学生情報入力シート!D517="在籍者")),1,0)</f>
        <v>0</v>
      </c>
      <c r="F517" s="6">
        <f t="shared" si="49"/>
        <v>0</v>
      </c>
      <c r="G517" s="6" t="str">
        <f t="shared" si="50"/>
        <v/>
      </c>
      <c r="H517" s="7">
        <f>IF(障害学生情報入力シート!BD517="",0,IF(AND(障害学生情報入力シート!BC517=1,Q517=1,障害学生情報入力シート!D517&lt;&gt;"",障害学生情報入力シート!D517&lt;&gt;"在籍者"),1,0))</f>
        <v>0</v>
      </c>
      <c r="I517" s="7">
        <f t="shared" si="51"/>
        <v>0</v>
      </c>
      <c r="J517" s="7" t="str">
        <f t="shared" si="52"/>
        <v/>
      </c>
      <c r="K517" s="8">
        <f>IF(VALUE(障害学生情報入力シート!J517)=1,1,0)</f>
        <v>0</v>
      </c>
      <c r="L517" s="8">
        <f>IF(VALUE(障害学生情報入力シート!K517)=1,1,0)</f>
        <v>0</v>
      </c>
      <c r="M517" s="8">
        <f>SUM(障害学生情報入力シート!N517:Q517)+COUNTA(障害学生情報入力シート!R517)</f>
        <v>0</v>
      </c>
      <c r="N517" s="8">
        <f>SUM(障害学生情報入力シート!S517:V517)+COUNTA(障害学生情報入力シート!W517)</f>
        <v>0</v>
      </c>
      <c r="O517" s="8">
        <f>IF(SUM(障害学生情報入力シート!$X517:$BC517)&gt;0,1,0)</f>
        <v>0</v>
      </c>
      <c r="P517" s="8">
        <f>IF(障害学生情報入力シート!D517="入学者(新1年生)",1,0)</f>
        <v>0</v>
      </c>
      <c r="Q517" s="8">
        <f>IF(ISBLANK(障害学生情報入力シート!$G517),0,
IF(AND(障害学生情報入力シート!$G517="視覚障害",OR(障害学生情報入力シート!$H517="盲",障害学生情報入力シート!$H517="弱視",障害学生情報入力シート!$H517="その他の視覚障害")),1,0)+
IF(AND(障害学生情報入力シート!$G517="聴覚障害",OR(障害学生情報入力シート!$H517="聾",障害学生情報入力シート!$H517="難聴",障害学生情報入力シート!$H517="その他の聴覚障害")),1,0)+
IF(AND(障害学生情報入力シート!$G517="肢体不自由",OR(障害学生情報入力シート!$H517="上肢不自由",障害学生情報入力シート!$H517="下肢不自由",障害学生情報入力シート!$H517="上下肢不自由",障害学生情報入力シート!$H517="その他の肢体不自由")),1,0)+
IF(AND(障害学生情報入力シート!$G517="病弱",ISBLANK(障害学生情報入力シート!$H517)),1,0)+
IF(AND(障害学生情報入力シート!$G517="発達障害",OR(障害学生情報入力シート!$H517="自閉スペクトラム症",障害学生情報入力シート!$H517="注意欠如・多動症",障害学生情報入力シート!$H517="限局性学習症",障害学生情報入力シート!$H517="発達障害の重複",障害学生情報入力シート!$H517="その他の発達障害")),1,0)+
IF(AND(障害学生情報入力シート!$G517="精神障害",OR(障害学生情報入力シート!$H517="統合失調症等",障害学生情報入力シート!$H517="気分障害",障害学生情報入力シート!$H517="神経症性障害等",障害学生情報入力シート!$H517="摂食障害・睡眠障害等",障害学生情報入力シート!$H517="精神障害の重複",障害学生情報入力シート!$H517="その他の精神障害")),1,0)+
IF(AND(障害学生情報入力シート!$G517="知的障害",ISBLANK(障害学生情報入力シート!$H517)),1,0)+
IF(AND(障害学生情報入力シート!$G517="重複障害",OR(障害学生情報入力シート!$H517="身体障害の重複",障害学生情報入力シート!$H517="発達障害と精神障害の重複")),1,0)+
IF(AND(障害学生情報入力シート!$G517="その他の障害",ISBLANK(障害学生情報入力シート!$H517)),1,0)
)</f>
        <v>0</v>
      </c>
    </row>
    <row r="518" spans="1:17" x14ac:dyDescent="0.4">
      <c r="A518" s="204">
        <v>490</v>
      </c>
      <c r="B518" s="6">
        <f>IF(AND(障害学生情報入力シート!$G518=$B$27,障害学生情報入力シート!$H518=$B$28,OR(障害学生情報入力シート!D518="入学者(新1年生)",障害学生情報入力シート!D518="在籍者")),1,0)</f>
        <v>0</v>
      </c>
      <c r="C518" s="6">
        <f t="shared" si="47"/>
        <v>0</v>
      </c>
      <c r="D518" s="6" t="str">
        <f t="shared" si="48"/>
        <v/>
      </c>
      <c r="E518" s="6">
        <f>IF(AND(障害学生情報入力シート!$G518=$E$27,ISBLANK(障害学生情報入力シート!$H518),OR(障害学生情報入力シート!D518="入学者(新1年生)",障害学生情報入力シート!D518="在籍者")),1,0)</f>
        <v>0</v>
      </c>
      <c r="F518" s="6">
        <f t="shared" si="49"/>
        <v>0</v>
      </c>
      <c r="G518" s="6" t="str">
        <f t="shared" si="50"/>
        <v/>
      </c>
      <c r="H518" s="7">
        <f>IF(障害学生情報入力シート!BD518="",0,IF(AND(障害学生情報入力シート!BC518=1,Q518=1,障害学生情報入力シート!D518&lt;&gt;"",障害学生情報入力シート!D518&lt;&gt;"在籍者"),1,0))</f>
        <v>0</v>
      </c>
      <c r="I518" s="7">
        <f t="shared" si="51"/>
        <v>0</v>
      </c>
      <c r="J518" s="7" t="str">
        <f t="shared" si="52"/>
        <v/>
      </c>
      <c r="K518" s="8">
        <f>IF(VALUE(障害学生情報入力シート!J518)=1,1,0)</f>
        <v>0</v>
      </c>
      <c r="L518" s="8">
        <f>IF(VALUE(障害学生情報入力シート!K518)=1,1,0)</f>
        <v>0</v>
      </c>
      <c r="M518" s="8">
        <f>SUM(障害学生情報入力シート!N518:Q518)+COUNTA(障害学生情報入力シート!R518)</f>
        <v>0</v>
      </c>
      <c r="N518" s="8">
        <f>SUM(障害学生情報入力シート!S518:V518)+COUNTA(障害学生情報入力シート!W518)</f>
        <v>0</v>
      </c>
      <c r="O518" s="8">
        <f>IF(SUM(障害学生情報入力シート!$X518:$BC518)&gt;0,1,0)</f>
        <v>0</v>
      </c>
      <c r="P518" s="8">
        <f>IF(障害学生情報入力シート!D518="入学者(新1年生)",1,0)</f>
        <v>0</v>
      </c>
      <c r="Q518" s="8">
        <f>IF(ISBLANK(障害学生情報入力シート!$G518),0,
IF(AND(障害学生情報入力シート!$G518="視覚障害",OR(障害学生情報入力シート!$H518="盲",障害学生情報入力シート!$H518="弱視",障害学生情報入力シート!$H518="その他の視覚障害")),1,0)+
IF(AND(障害学生情報入力シート!$G518="聴覚障害",OR(障害学生情報入力シート!$H518="聾",障害学生情報入力シート!$H518="難聴",障害学生情報入力シート!$H518="その他の聴覚障害")),1,0)+
IF(AND(障害学生情報入力シート!$G518="肢体不自由",OR(障害学生情報入力シート!$H518="上肢不自由",障害学生情報入力シート!$H518="下肢不自由",障害学生情報入力シート!$H518="上下肢不自由",障害学生情報入力シート!$H518="その他の肢体不自由")),1,0)+
IF(AND(障害学生情報入力シート!$G518="病弱",ISBLANK(障害学生情報入力シート!$H518)),1,0)+
IF(AND(障害学生情報入力シート!$G518="発達障害",OR(障害学生情報入力シート!$H518="自閉スペクトラム症",障害学生情報入力シート!$H518="注意欠如・多動症",障害学生情報入力シート!$H518="限局性学習症",障害学生情報入力シート!$H518="発達障害の重複",障害学生情報入力シート!$H518="その他の発達障害")),1,0)+
IF(AND(障害学生情報入力シート!$G518="精神障害",OR(障害学生情報入力シート!$H518="統合失調症等",障害学生情報入力シート!$H518="気分障害",障害学生情報入力シート!$H518="神経症性障害等",障害学生情報入力シート!$H518="摂食障害・睡眠障害等",障害学生情報入力シート!$H518="精神障害の重複",障害学生情報入力シート!$H518="その他の精神障害")),1,0)+
IF(AND(障害学生情報入力シート!$G518="知的障害",ISBLANK(障害学生情報入力シート!$H518)),1,0)+
IF(AND(障害学生情報入力シート!$G518="重複障害",OR(障害学生情報入力シート!$H518="身体障害の重複",障害学生情報入力シート!$H518="発達障害と精神障害の重複")),1,0)+
IF(AND(障害学生情報入力シート!$G518="その他の障害",ISBLANK(障害学生情報入力シート!$H518)),1,0)
)</f>
        <v>0</v>
      </c>
    </row>
    <row r="519" spans="1:17" x14ac:dyDescent="0.4">
      <c r="A519" s="204">
        <v>491</v>
      </c>
      <c r="B519" s="6">
        <f>IF(AND(障害学生情報入力シート!$G519=$B$27,障害学生情報入力シート!$H519=$B$28,OR(障害学生情報入力シート!D519="入学者(新1年生)",障害学生情報入力シート!D519="在籍者")),1,0)</f>
        <v>0</v>
      </c>
      <c r="C519" s="6">
        <f t="shared" si="47"/>
        <v>0</v>
      </c>
      <c r="D519" s="6" t="str">
        <f t="shared" si="48"/>
        <v/>
      </c>
      <c r="E519" s="6">
        <f>IF(AND(障害学生情報入力シート!$G519=$E$27,ISBLANK(障害学生情報入力シート!$H519),OR(障害学生情報入力シート!D519="入学者(新1年生)",障害学生情報入力シート!D519="在籍者")),1,0)</f>
        <v>0</v>
      </c>
      <c r="F519" s="6">
        <f t="shared" si="49"/>
        <v>0</v>
      </c>
      <c r="G519" s="6" t="str">
        <f t="shared" si="50"/>
        <v/>
      </c>
      <c r="H519" s="7">
        <f>IF(障害学生情報入力シート!BD519="",0,IF(AND(障害学生情報入力シート!BC519=1,Q519=1,障害学生情報入力シート!D519&lt;&gt;"",障害学生情報入力シート!D519&lt;&gt;"在籍者"),1,0))</f>
        <v>0</v>
      </c>
      <c r="I519" s="7">
        <f t="shared" si="51"/>
        <v>0</v>
      </c>
      <c r="J519" s="7" t="str">
        <f t="shared" si="52"/>
        <v/>
      </c>
      <c r="K519" s="8">
        <f>IF(VALUE(障害学生情報入力シート!J519)=1,1,0)</f>
        <v>0</v>
      </c>
      <c r="L519" s="8">
        <f>IF(VALUE(障害学生情報入力シート!K519)=1,1,0)</f>
        <v>0</v>
      </c>
      <c r="M519" s="8">
        <f>SUM(障害学生情報入力シート!N519:Q519)+COUNTA(障害学生情報入力シート!R519)</f>
        <v>0</v>
      </c>
      <c r="N519" s="8">
        <f>SUM(障害学生情報入力シート!S519:V519)+COUNTA(障害学生情報入力シート!W519)</f>
        <v>0</v>
      </c>
      <c r="O519" s="8">
        <f>IF(SUM(障害学生情報入力シート!$X519:$BC519)&gt;0,1,0)</f>
        <v>0</v>
      </c>
      <c r="P519" s="8">
        <f>IF(障害学生情報入力シート!D519="入学者(新1年生)",1,0)</f>
        <v>0</v>
      </c>
      <c r="Q519" s="8">
        <f>IF(ISBLANK(障害学生情報入力シート!$G519),0,
IF(AND(障害学生情報入力シート!$G519="視覚障害",OR(障害学生情報入力シート!$H519="盲",障害学生情報入力シート!$H519="弱視",障害学生情報入力シート!$H519="その他の視覚障害")),1,0)+
IF(AND(障害学生情報入力シート!$G519="聴覚障害",OR(障害学生情報入力シート!$H519="聾",障害学生情報入力シート!$H519="難聴",障害学生情報入力シート!$H519="その他の聴覚障害")),1,0)+
IF(AND(障害学生情報入力シート!$G519="肢体不自由",OR(障害学生情報入力シート!$H519="上肢不自由",障害学生情報入力シート!$H519="下肢不自由",障害学生情報入力シート!$H519="上下肢不自由",障害学生情報入力シート!$H519="その他の肢体不自由")),1,0)+
IF(AND(障害学生情報入力シート!$G519="病弱",ISBLANK(障害学生情報入力シート!$H519)),1,0)+
IF(AND(障害学生情報入力シート!$G519="発達障害",OR(障害学生情報入力シート!$H519="自閉スペクトラム症",障害学生情報入力シート!$H519="注意欠如・多動症",障害学生情報入力シート!$H519="限局性学習症",障害学生情報入力シート!$H519="発達障害の重複",障害学生情報入力シート!$H519="その他の発達障害")),1,0)+
IF(AND(障害学生情報入力シート!$G519="精神障害",OR(障害学生情報入力シート!$H519="統合失調症等",障害学生情報入力シート!$H519="気分障害",障害学生情報入力シート!$H519="神経症性障害等",障害学生情報入力シート!$H519="摂食障害・睡眠障害等",障害学生情報入力シート!$H519="精神障害の重複",障害学生情報入力シート!$H519="その他の精神障害")),1,0)+
IF(AND(障害学生情報入力シート!$G519="知的障害",ISBLANK(障害学生情報入力シート!$H519)),1,0)+
IF(AND(障害学生情報入力シート!$G519="重複障害",OR(障害学生情報入力シート!$H519="身体障害の重複",障害学生情報入力シート!$H519="発達障害と精神障害の重複")),1,0)+
IF(AND(障害学生情報入力シート!$G519="その他の障害",ISBLANK(障害学生情報入力シート!$H519)),1,0)
)</f>
        <v>0</v>
      </c>
    </row>
    <row r="520" spans="1:17" x14ac:dyDescent="0.4">
      <c r="A520" s="204">
        <v>492</v>
      </c>
      <c r="B520" s="6">
        <f>IF(AND(障害学生情報入力シート!$G520=$B$27,障害学生情報入力シート!$H520=$B$28,OR(障害学生情報入力シート!D520="入学者(新1年生)",障害学生情報入力シート!D520="在籍者")),1,0)</f>
        <v>0</v>
      </c>
      <c r="C520" s="6">
        <f t="shared" si="47"/>
        <v>0</v>
      </c>
      <c r="D520" s="6" t="str">
        <f t="shared" si="48"/>
        <v/>
      </c>
      <c r="E520" s="6">
        <f>IF(AND(障害学生情報入力シート!$G520=$E$27,ISBLANK(障害学生情報入力シート!$H520),OR(障害学生情報入力シート!D520="入学者(新1年生)",障害学生情報入力シート!D520="在籍者")),1,0)</f>
        <v>0</v>
      </c>
      <c r="F520" s="6">
        <f t="shared" si="49"/>
        <v>0</v>
      </c>
      <c r="G520" s="6" t="str">
        <f t="shared" si="50"/>
        <v/>
      </c>
      <c r="H520" s="7">
        <f>IF(障害学生情報入力シート!BD520="",0,IF(AND(障害学生情報入力シート!BC520=1,Q520=1,障害学生情報入力シート!D520&lt;&gt;"",障害学生情報入力シート!D520&lt;&gt;"在籍者"),1,0))</f>
        <v>0</v>
      </c>
      <c r="I520" s="7">
        <f t="shared" si="51"/>
        <v>0</v>
      </c>
      <c r="J520" s="7" t="str">
        <f t="shared" si="52"/>
        <v/>
      </c>
      <c r="K520" s="8">
        <f>IF(VALUE(障害学生情報入力シート!J520)=1,1,0)</f>
        <v>0</v>
      </c>
      <c r="L520" s="8">
        <f>IF(VALUE(障害学生情報入力シート!K520)=1,1,0)</f>
        <v>0</v>
      </c>
      <c r="M520" s="8">
        <f>SUM(障害学生情報入力シート!N520:Q520)+COUNTA(障害学生情報入力シート!R520)</f>
        <v>0</v>
      </c>
      <c r="N520" s="8">
        <f>SUM(障害学生情報入力シート!S520:V520)+COUNTA(障害学生情報入力シート!W520)</f>
        <v>0</v>
      </c>
      <c r="O520" s="8">
        <f>IF(SUM(障害学生情報入力シート!$X520:$BC520)&gt;0,1,0)</f>
        <v>0</v>
      </c>
      <c r="P520" s="8">
        <f>IF(障害学生情報入力シート!D520="入学者(新1年生)",1,0)</f>
        <v>0</v>
      </c>
      <c r="Q520" s="8">
        <f>IF(ISBLANK(障害学生情報入力シート!$G520),0,
IF(AND(障害学生情報入力シート!$G520="視覚障害",OR(障害学生情報入力シート!$H520="盲",障害学生情報入力シート!$H520="弱視",障害学生情報入力シート!$H520="その他の視覚障害")),1,0)+
IF(AND(障害学生情報入力シート!$G520="聴覚障害",OR(障害学生情報入力シート!$H520="聾",障害学生情報入力シート!$H520="難聴",障害学生情報入力シート!$H520="その他の聴覚障害")),1,0)+
IF(AND(障害学生情報入力シート!$G520="肢体不自由",OR(障害学生情報入力シート!$H520="上肢不自由",障害学生情報入力シート!$H520="下肢不自由",障害学生情報入力シート!$H520="上下肢不自由",障害学生情報入力シート!$H520="その他の肢体不自由")),1,0)+
IF(AND(障害学生情報入力シート!$G520="病弱",ISBLANK(障害学生情報入力シート!$H520)),1,0)+
IF(AND(障害学生情報入力シート!$G520="発達障害",OR(障害学生情報入力シート!$H520="自閉スペクトラム症",障害学生情報入力シート!$H520="注意欠如・多動症",障害学生情報入力シート!$H520="限局性学習症",障害学生情報入力シート!$H520="発達障害の重複",障害学生情報入力シート!$H520="その他の発達障害")),1,0)+
IF(AND(障害学生情報入力シート!$G520="精神障害",OR(障害学生情報入力シート!$H520="統合失調症等",障害学生情報入力シート!$H520="気分障害",障害学生情報入力シート!$H520="神経症性障害等",障害学生情報入力シート!$H520="摂食障害・睡眠障害等",障害学生情報入力シート!$H520="精神障害の重複",障害学生情報入力シート!$H520="その他の精神障害")),1,0)+
IF(AND(障害学生情報入力シート!$G520="知的障害",ISBLANK(障害学生情報入力シート!$H520)),1,0)+
IF(AND(障害学生情報入力シート!$G520="重複障害",OR(障害学生情報入力シート!$H520="身体障害の重複",障害学生情報入力シート!$H520="発達障害と精神障害の重複")),1,0)+
IF(AND(障害学生情報入力シート!$G520="その他の障害",ISBLANK(障害学生情報入力シート!$H520)),1,0)
)</f>
        <v>0</v>
      </c>
    </row>
    <row r="521" spans="1:17" x14ac:dyDescent="0.4">
      <c r="A521" s="204">
        <v>493</v>
      </c>
      <c r="B521" s="6">
        <f>IF(AND(障害学生情報入力シート!$G521=$B$27,障害学生情報入力シート!$H521=$B$28,OR(障害学生情報入力シート!D521="入学者(新1年生)",障害学生情報入力シート!D521="在籍者")),1,0)</f>
        <v>0</v>
      </c>
      <c r="C521" s="6">
        <f t="shared" si="47"/>
        <v>0</v>
      </c>
      <c r="D521" s="6" t="str">
        <f t="shared" si="48"/>
        <v/>
      </c>
      <c r="E521" s="6">
        <f>IF(AND(障害学生情報入力シート!$G521=$E$27,ISBLANK(障害学生情報入力シート!$H521),OR(障害学生情報入力シート!D521="入学者(新1年生)",障害学生情報入力シート!D521="在籍者")),1,0)</f>
        <v>0</v>
      </c>
      <c r="F521" s="6">
        <f t="shared" si="49"/>
        <v>0</v>
      </c>
      <c r="G521" s="6" t="str">
        <f t="shared" si="50"/>
        <v/>
      </c>
      <c r="H521" s="7">
        <f>IF(障害学生情報入力シート!BD521="",0,IF(AND(障害学生情報入力シート!BC521=1,Q521=1,障害学生情報入力シート!D521&lt;&gt;"",障害学生情報入力シート!D521&lt;&gt;"在籍者"),1,0))</f>
        <v>0</v>
      </c>
      <c r="I521" s="7">
        <f t="shared" si="51"/>
        <v>0</v>
      </c>
      <c r="J521" s="7" t="str">
        <f t="shared" si="52"/>
        <v/>
      </c>
      <c r="K521" s="8">
        <f>IF(VALUE(障害学生情報入力シート!J521)=1,1,0)</f>
        <v>0</v>
      </c>
      <c r="L521" s="8">
        <f>IF(VALUE(障害学生情報入力シート!K521)=1,1,0)</f>
        <v>0</v>
      </c>
      <c r="M521" s="8">
        <f>SUM(障害学生情報入力シート!N521:Q521)+COUNTA(障害学生情報入力シート!R521)</f>
        <v>0</v>
      </c>
      <c r="N521" s="8">
        <f>SUM(障害学生情報入力シート!S521:V521)+COUNTA(障害学生情報入力シート!W521)</f>
        <v>0</v>
      </c>
      <c r="O521" s="8">
        <f>IF(SUM(障害学生情報入力シート!$X521:$BC521)&gt;0,1,0)</f>
        <v>0</v>
      </c>
      <c r="P521" s="8">
        <f>IF(障害学生情報入力シート!D521="入学者(新1年生)",1,0)</f>
        <v>0</v>
      </c>
      <c r="Q521" s="8">
        <f>IF(ISBLANK(障害学生情報入力シート!$G521),0,
IF(AND(障害学生情報入力シート!$G521="視覚障害",OR(障害学生情報入力シート!$H521="盲",障害学生情報入力シート!$H521="弱視",障害学生情報入力シート!$H521="その他の視覚障害")),1,0)+
IF(AND(障害学生情報入力シート!$G521="聴覚障害",OR(障害学生情報入力シート!$H521="聾",障害学生情報入力シート!$H521="難聴",障害学生情報入力シート!$H521="その他の聴覚障害")),1,0)+
IF(AND(障害学生情報入力シート!$G521="肢体不自由",OR(障害学生情報入力シート!$H521="上肢不自由",障害学生情報入力シート!$H521="下肢不自由",障害学生情報入力シート!$H521="上下肢不自由",障害学生情報入力シート!$H521="その他の肢体不自由")),1,0)+
IF(AND(障害学生情報入力シート!$G521="病弱",ISBLANK(障害学生情報入力シート!$H521)),1,0)+
IF(AND(障害学生情報入力シート!$G521="発達障害",OR(障害学生情報入力シート!$H521="自閉スペクトラム症",障害学生情報入力シート!$H521="注意欠如・多動症",障害学生情報入力シート!$H521="限局性学習症",障害学生情報入力シート!$H521="発達障害の重複",障害学生情報入力シート!$H521="その他の発達障害")),1,0)+
IF(AND(障害学生情報入力シート!$G521="精神障害",OR(障害学生情報入力シート!$H521="統合失調症等",障害学生情報入力シート!$H521="気分障害",障害学生情報入力シート!$H521="神経症性障害等",障害学生情報入力シート!$H521="摂食障害・睡眠障害等",障害学生情報入力シート!$H521="精神障害の重複",障害学生情報入力シート!$H521="その他の精神障害")),1,0)+
IF(AND(障害学生情報入力シート!$G521="知的障害",ISBLANK(障害学生情報入力シート!$H521)),1,0)+
IF(AND(障害学生情報入力シート!$G521="重複障害",OR(障害学生情報入力シート!$H521="身体障害の重複",障害学生情報入力シート!$H521="発達障害と精神障害の重複")),1,0)+
IF(AND(障害学生情報入力シート!$G521="その他の障害",ISBLANK(障害学生情報入力シート!$H521)),1,0)
)</f>
        <v>0</v>
      </c>
    </row>
    <row r="522" spans="1:17" x14ac:dyDescent="0.4">
      <c r="A522" s="204">
        <v>494</v>
      </c>
      <c r="B522" s="6">
        <f>IF(AND(障害学生情報入力シート!$G522=$B$27,障害学生情報入力シート!$H522=$B$28,OR(障害学生情報入力シート!D522="入学者(新1年生)",障害学生情報入力シート!D522="在籍者")),1,0)</f>
        <v>0</v>
      </c>
      <c r="C522" s="6">
        <f t="shared" si="47"/>
        <v>0</v>
      </c>
      <c r="D522" s="6" t="str">
        <f t="shared" si="48"/>
        <v/>
      </c>
      <c r="E522" s="6">
        <f>IF(AND(障害学生情報入力シート!$G522=$E$27,ISBLANK(障害学生情報入力シート!$H522),OR(障害学生情報入力シート!D522="入学者(新1年生)",障害学生情報入力シート!D522="在籍者")),1,0)</f>
        <v>0</v>
      </c>
      <c r="F522" s="6">
        <f t="shared" si="49"/>
        <v>0</v>
      </c>
      <c r="G522" s="6" t="str">
        <f t="shared" si="50"/>
        <v/>
      </c>
      <c r="H522" s="7">
        <f>IF(障害学生情報入力シート!BD522="",0,IF(AND(障害学生情報入力シート!BC522=1,Q522=1,障害学生情報入力シート!D522&lt;&gt;"",障害学生情報入力シート!D522&lt;&gt;"在籍者"),1,0))</f>
        <v>0</v>
      </c>
      <c r="I522" s="7">
        <f t="shared" si="51"/>
        <v>0</v>
      </c>
      <c r="J522" s="7" t="str">
        <f t="shared" si="52"/>
        <v/>
      </c>
      <c r="K522" s="8">
        <f>IF(VALUE(障害学生情報入力シート!J522)=1,1,0)</f>
        <v>0</v>
      </c>
      <c r="L522" s="8">
        <f>IF(VALUE(障害学生情報入力シート!K522)=1,1,0)</f>
        <v>0</v>
      </c>
      <c r="M522" s="8">
        <f>SUM(障害学生情報入力シート!N522:Q522)+COUNTA(障害学生情報入力シート!R522)</f>
        <v>0</v>
      </c>
      <c r="N522" s="8">
        <f>SUM(障害学生情報入力シート!S522:V522)+COUNTA(障害学生情報入力シート!W522)</f>
        <v>0</v>
      </c>
      <c r="O522" s="8">
        <f>IF(SUM(障害学生情報入力シート!$X522:$BC522)&gt;0,1,0)</f>
        <v>0</v>
      </c>
      <c r="P522" s="8">
        <f>IF(障害学生情報入力シート!D522="入学者(新1年生)",1,0)</f>
        <v>0</v>
      </c>
      <c r="Q522" s="8">
        <f>IF(ISBLANK(障害学生情報入力シート!$G522),0,
IF(AND(障害学生情報入力シート!$G522="視覚障害",OR(障害学生情報入力シート!$H522="盲",障害学生情報入力シート!$H522="弱視",障害学生情報入力シート!$H522="その他の視覚障害")),1,0)+
IF(AND(障害学生情報入力シート!$G522="聴覚障害",OR(障害学生情報入力シート!$H522="聾",障害学生情報入力シート!$H522="難聴",障害学生情報入力シート!$H522="その他の聴覚障害")),1,0)+
IF(AND(障害学生情報入力シート!$G522="肢体不自由",OR(障害学生情報入力シート!$H522="上肢不自由",障害学生情報入力シート!$H522="下肢不自由",障害学生情報入力シート!$H522="上下肢不自由",障害学生情報入力シート!$H522="その他の肢体不自由")),1,0)+
IF(AND(障害学生情報入力シート!$G522="病弱",ISBLANK(障害学生情報入力シート!$H522)),1,0)+
IF(AND(障害学生情報入力シート!$G522="発達障害",OR(障害学生情報入力シート!$H522="自閉スペクトラム症",障害学生情報入力シート!$H522="注意欠如・多動症",障害学生情報入力シート!$H522="限局性学習症",障害学生情報入力シート!$H522="発達障害の重複",障害学生情報入力シート!$H522="その他の発達障害")),1,0)+
IF(AND(障害学生情報入力シート!$G522="精神障害",OR(障害学生情報入力シート!$H522="統合失調症等",障害学生情報入力シート!$H522="気分障害",障害学生情報入力シート!$H522="神経症性障害等",障害学生情報入力シート!$H522="摂食障害・睡眠障害等",障害学生情報入力シート!$H522="精神障害の重複",障害学生情報入力シート!$H522="その他の精神障害")),1,0)+
IF(AND(障害学生情報入力シート!$G522="知的障害",ISBLANK(障害学生情報入力シート!$H522)),1,0)+
IF(AND(障害学生情報入力シート!$G522="重複障害",OR(障害学生情報入力シート!$H522="身体障害の重複",障害学生情報入力シート!$H522="発達障害と精神障害の重複")),1,0)+
IF(AND(障害学生情報入力シート!$G522="その他の障害",ISBLANK(障害学生情報入力シート!$H522)),1,0)
)</f>
        <v>0</v>
      </c>
    </row>
    <row r="523" spans="1:17" x14ac:dyDescent="0.4">
      <c r="A523" s="204">
        <v>495</v>
      </c>
      <c r="B523" s="6">
        <f>IF(AND(障害学生情報入力シート!$G523=$B$27,障害学生情報入力シート!$H523=$B$28,OR(障害学生情報入力シート!D523="入学者(新1年生)",障害学生情報入力シート!D523="在籍者")),1,0)</f>
        <v>0</v>
      </c>
      <c r="C523" s="6">
        <f t="shared" si="47"/>
        <v>0</v>
      </c>
      <c r="D523" s="6" t="str">
        <f t="shared" si="48"/>
        <v/>
      </c>
      <c r="E523" s="6">
        <f>IF(AND(障害学生情報入力シート!$G523=$E$27,ISBLANK(障害学生情報入力シート!$H523),OR(障害学生情報入力シート!D523="入学者(新1年生)",障害学生情報入力シート!D523="在籍者")),1,0)</f>
        <v>0</v>
      </c>
      <c r="F523" s="6">
        <f t="shared" si="49"/>
        <v>0</v>
      </c>
      <c r="G523" s="6" t="str">
        <f t="shared" si="50"/>
        <v/>
      </c>
      <c r="H523" s="7">
        <f>IF(障害学生情報入力シート!BD523="",0,IF(AND(障害学生情報入力シート!BC523=1,Q523=1,障害学生情報入力シート!D523&lt;&gt;"",障害学生情報入力シート!D523&lt;&gt;"在籍者"),1,0))</f>
        <v>0</v>
      </c>
      <c r="I523" s="7">
        <f t="shared" si="51"/>
        <v>0</v>
      </c>
      <c r="J523" s="7" t="str">
        <f t="shared" si="52"/>
        <v/>
      </c>
      <c r="K523" s="8">
        <f>IF(VALUE(障害学生情報入力シート!J523)=1,1,0)</f>
        <v>0</v>
      </c>
      <c r="L523" s="8">
        <f>IF(VALUE(障害学生情報入力シート!K523)=1,1,0)</f>
        <v>0</v>
      </c>
      <c r="M523" s="8">
        <f>SUM(障害学生情報入力シート!N523:Q523)+COUNTA(障害学生情報入力シート!R523)</f>
        <v>0</v>
      </c>
      <c r="N523" s="8">
        <f>SUM(障害学生情報入力シート!S523:V523)+COUNTA(障害学生情報入力シート!W523)</f>
        <v>0</v>
      </c>
      <c r="O523" s="8">
        <f>IF(SUM(障害学生情報入力シート!$X523:$BC523)&gt;0,1,0)</f>
        <v>0</v>
      </c>
      <c r="P523" s="8">
        <f>IF(障害学生情報入力シート!D523="入学者(新1年生)",1,0)</f>
        <v>0</v>
      </c>
      <c r="Q523" s="8">
        <f>IF(ISBLANK(障害学生情報入力シート!$G523),0,
IF(AND(障害学生情報入力シート!$G523="視覚障害",OR(障害学生情報入力シート!$H523="盲",障害学生情報入力シート!$H523="弱視",障害学生情報入力シート!$H523="その他の視覚障害")),1,0)+
IF(AND(障害学生情報入力シート!$G523="聴覚障害",OR(障害学生情報入力シート!$H523="聾",障害学生情報入力シート!$H523="難聴",障害学生情報入力シート!$H523="その他の聴覚障害")),1,0)+
IF(AND(障害学生情報入力シート!$G523="肢体不自由",OR(障害学生情報入力シート!$H523="上肢不自由",障害学生情報入力シート!$H523="下肢不自由",障害学生情報入力シート!$H523="上下肢不自由",障害学生情報入力シート!$H523="その他の肢体不自由")),1,0)+
IF(AND(障害学生情報入力シート!$G523="病弱",ISBLANK(障害学生情報入力シート!$H523)),1,0)+
IF(AND(障害学生情報入力シート!$G523="発達障害",OR(障害学生情報入力シート!$H523="自閉スペクトラム症",障害学生情報入力シート!$H523="注意欠如・多動症",障害学生情報入力シート!$H523="限局性学習症",障害学生情報入力シート!$H523="発達障害の重複",障害学生情報入力シート!$H523="その他の発達障害")),1,0)+
IF(AND(障害学生情報入力シート!$G523="精神障害",OR(障害学生情報入力シート!$H523="統合失調症等",障害学生情報入力シート!$H523="気分障害",障害学生情報入力シート!$H523="神経症性障害等",障害学生情報入力シート!$H523="摂食障害・睡眠障害等",障害学生情報入力シート!$H523="精神障害の重複",障害学生情報入力シート!$H523="その他の精神障害")),1,0)+
IF(AND(障害学生情報入力シート!$G523="知的障害",ISBLANK(障害学生情報入力シート!$H523)),1,0)+
IF(AND(障害学生情報入力シート!$G523="重複障害",OR(障害学生情報入力シート!$H523="身体障害の重複",障害学生情報入力シート!$H523="発達障害と精神障害の重複")),1,0)+
IF(AND(障害学生情報入力シート!$G523="その他の障害",ISBLANK(障害学生情報入力シート!$H523)),1,0)
)</f>
        <v>0</v>
      </c>
    </row>
    <row r="524" spans="1:17" x14ac:dyDescent="0.4">
      <c r="A524" s="204">
        <v>496</v>
      </c>
      <c r="B524" s="6">
        <f>IF(AND(障害学生情報入力シート!$G524=$B$27,障害学生情報入力シート!$H524=$B$28,OR(障害学生情報入力シート!D524="入学者(新1年生)",障害学生情報入力シート!D524="在籍者")),1,0)</f>
        <v>0</v>
      </c>
      <c r="C524" s="6">
        <f t="shared" si="47"/>
        <v>0</v>
      </c>
      <c r="D524" s="6" t="str">
        <f t="shared" si="48"/>
        <v/>
      </c>
      <c r="E524" s="6">
        <f>IF(AND(障害学生情報入力シート!$G524=$E$27,ISBLANK(障害学生情報入力シート!$H524),OR(障害学生情報入力シート!D524="入学者(新1年生)",障害学生情報入力シート!D524="在籍者")),1,0)</f>
        <v>0</v>
      </c>
      <c r="F524" s="6">
        <f t="shared" si="49"/>
        <v>0</v>
      </c>
      <c r="G524" s="6" t="str">
        <f t="shared" si="50"/>
        <v/>
      </c>
      <c r="H524" s="7">
        <f>IF(障害学生情報入力シート!BD524="",0,IF(AND(障害学生情報入力シート!BC524=1,Q524=1,障害学生情報入力シート!D524&lt;&gt;"",障害学生情報入力シート!D524&lt;&gt;"在籍者"),1,0))</f>
        <v>0</v>
      </c>
      <c r="I524" s="7">
        <f t="shared" si="51"/>
        <v>0</v>
      </c>
      <c r="J524" s="7" t="str">
        <f t="shared" si="52"/>
        <v/>
      </c>
      <c r="K524" s="8">
        <f>IF(VALUE(障害学生情報入力シート!J524)=1,1,0)</f>
        <v>0</v>
      </c>
      <c r="L524" s="8">
        <f>IF(VALUE(障害学生情報入力シート!K524)=1,1,0)</f>
        <v>0</v>
      </c>
      <c r="M524" s="8">
        <f>SUM(障害学生情報入力シート!N524:Q524)+COUNTA(障害学生情報入力シート!R524)</f>
        <v>0</v>
      </c>
      <c r="N524" s="8">
        <f>SUM(障害学生情報入力シート!S524:V524)+COUNTA(障害学生情報入力シート!W524)</f>
        <v>0</v>
      </c>
      <c r="O524" s="8">
        <f>IF(SUM(障害学生情報入力シート!$X524:$BC524)&gt;0,1,0)</f>
        <v>0</v>
      </c>
      <c r="P524" s="8">
        <f>IF(障害学生情報入力シート!D524="入学者(新1年生)",1,0)</f>
        <v>0</v>
      </c>
      <c r="Q524" s="8">
        <f>IF(ISBLANK(障害学生情報入力シート!$G524),0,
IF(AND(障害学生情報入力シート!$G524="視覚障害",OR(障害学生情報入力シート!$H524="盲",障害学生情報入力シート!$H524="弱視",障害学生情報入力シート!$H524="その他の視覚障害")),1,0)+
IF(AND(障害学生情報入力シート!$G524="聴覚障害",OR(障害学生情報入力シート!$H524="聾",障害学生情報入力シート!$H524="難聴",障害学生情報入力シート!$H524="その他の聴覚障害")),1,0)+
IF(AND(障害学生情報入力シート!$G524="肢体不自由",OR(障害学生情報入力シート!$H524="上肢不自由",障害学生情報入力シート!$H524="下肢不自由",障害学生情報入力シート!$H524="上下肢不自由",障害学生情報入力シート!$H524="その他の肢体不自由")),1,0)+
IF(AND(障害学生情報入力シート!$G524="病弱",ISBLANK(障害学生情報入力シート!$H524)),1,0)+
IF(AND(障害学生情報入力シート!$G524="発達障害",OR(障害学生情報入力シート!$H524="自閉スペクトラム症",障害学生情報入力シート!$H524="注意欠如・多動症",障害学生情報入力シート!$H524="限局性学習症",障害学生情報入力シート!$H524="発達障害の重複",障害学生情報入力シート!$H524="その他の発達障害")),1,0)+
IF(AND(障害学生情報入力シート!$G524="精神障害",OR(障害学生情報入力シート!$H524="統合失調症等",障害学生情報入力シート!$H524="気分障害",障害学生情報入力シート!$H524="神経症性障害等",障害学生情報入力シート!$H524="摂食障害・睡眠障害等",障害学生情報入力シート!$H524="精神障害の重複",障害学生情報入力シート!$H524="その他の精神障害")),1,0)+
IF(AND(障害学生情報入力シート!$G524="知的障害",ISBLANK(障害学生情報入力シート!$H524)),1,0)+
IF(AND(障害学生情報入力シート!$G524="重複障害",OR(障害学生情報入力シート!$H524="身体障害の重複",障害学生情報入力シート!$H524="発達障害と精神障害の重複")),1,0)+
IF(AND(障害学生情報入力シート!$G524="その他の障害",ISBLANK(障害学生情報入力シート!$H524)),1,0)
)</f>
        <v>0</v>
      </c>
    </row>
    <row r="525" spans="1:17" x14ac:dyDescent="0.4">
      <c r="A525" s="204">
        <v>497</v>
      </c>
      <c r="B525" s="6">
        <f>IF(AND(障害学生情報入力シート!$G525=$B$27,障害学生情報入力シート!$H525=$B$28,OR(障害学生情報入力シート!D525="入学者(新1年生)",障害学生情報入力シート!D525="在籍者")),1,0)</f>
        <v>0</v>
      </c>
      <c r="C525" s="6">
        <f t="shared" si="47"/>
        <v>0</v>
      </c>
      <c r="D525" s="6" t="str">
        <f t="shared" si="48"/>
        <v/>
      </c>
      <c r="E525" s="6">
        <f>IF(AND(障害学生情報入力シート!$G525=$E$27,ISBLANK(障害学生情報入力シート!$H525),OR(障害学生情報入力シート!D525="入学者(新1年生)",障害学生情報入力シート!D525="在籍者")),1,0)</f>
        <v>0</v>
      </c>
      <c r="F525" s="6">
        <f t="shared" si="49"/>
        <v>0</v>
      </c>
      <c r="G525" s="6" t="str">
        <f t="shared" si="50"/>
        <v/>
      </c>
      <c r="H525" s="7">
        <f>IF(障害学生情報入力シート!BD525="",0,IF(AND(障害学生情報入力シート!BC525=1,Q525=1,障害学生情報入力シート!D525&lt;&gt;"",障害学生情報入力シート!D525&lt;&gt;"在籍者"),1,0))</f>
        <v>0</v>
      </c>
      <c r="I525" s="7">
        <f t="shared" si="51"/>
        <v>0</v>
      </c>
      <c r="J525" s="7" t="str">
        <f t="shared" si="52"/>
        <v/>
      </c>
      <c r="K525" s="8">
        <f>IF(VALUE(障害学生情報入力シート!J525)=1,1,0)</f>
        <v>0</v>
      </c>
      <c r="L525" s="8">
        <f>IF(VALUE(障害学生情報入力シート!K525)=1,1,0)</f>
        <v>0</v>
      </c>
      <c r="M525" s="8">
        <f>SUM(障害学生情報入力シート!N525:Q525)+COUNTA(障害学生情報入力シート!R525)</f>
        <v>0</v>
      </c>
      <c r="N525" s="8">
        <f>SUM(障害学生情報入力シート!S525:V525)+COUNTA(障害学生情報入力シート!W525)</f>
        <v>0</v>
      </c>
      <c r="O525" s="8">
        <f>IF(SUM(障害学生情報入力シート!$X525:$BC525)&gt;0,1,0)</f>
        <v>0</v>
      </c>
      <c r="P525" s="8">
        <f>IF(障害学生情報入力シート!D525="入学者(新1年生)",1,0)</f>
        <v>0</v>
      </c>
      <c r="Q525" s="8">
        <f>IF(ISBLANK(障害学生情報入力シート!$G525),0,
IF(AND(障害学生情報入力シート!$G525="視覚障害",OR(障害学生情報入力シート!$H525="盲",障害学生情報入力シート!$H525="弱視",障害学生情報入力シート!$H525="その他の視覚障害")),1,0)+
IF(AND(障害学生情報入力シート!$G525="聴覚障害",OR(障害学生情報入力シート!$H525="聾",障害学生情報入力シート!$H525="難聴",障害学生情報入力シート!$H525="その他の聴覚障害")),1,0)+
IF(AND(障害学生情報入力シート!$G525="肢体不自由",OR(障害学生情報入力シート!$H525="上肢不自由",障害学生情報入力シート!$H525="下肢不自由",障害学生情報入力シート!$H525="上下肢不自由",障害学生情報入力シート!$H525="その他の肢体不自由")),1,0)+
IF(AND(障害学生情報入力シート!$G525="病弱",ISBLANK(障害学生情報入力シート!$H525)),1,0)+
IF(AND(障害学生情報入力シート!$G525="発達障害",OR(障害学生情報入力シート!$H525="自閉スペクトラム症",障害学生情報入力シート!$H525="注意欠如・多動症",障害学生情報入力シート!$H525="限局性学習症",障害学生情報入力シート!$H525="発達障害の重複",障害学生情報入力シート!$H525="その他の発達障害")),1,0)+
IF(AND(障害学生情報入力シート!$G525="精神障害",OR(障害学生情報入力シート!$H525="統合失調症等",障害学生情報入力シート!$H525="気分障害",障害学生情報入力シート!$H525="神経症性障害等",障害学生情報入力シート!$H525="摂食障害・睡眠障害等",障害学生情報入力シート!$H525="精神障害の重複",障害学生情報入力シート!$H525="その他の精神障害")),1,0)+
IF(AND(障害学生情報入力シート!$G525="知的障害",ISBLANK(障害学生情報入力シート!$H525)),1,0)+
IF(AND(障害学生情報入力シート!$G525="重複障害",OR(障害学生情報入力シート!$H525="身体障害の重複",障害学生情報入力シート!$H525="発達障害と精神障害の重複")),1,0)+
IF(AND(障害学生情報入力シート!$G525="その他の障害",ISBLANK(障害学生情報入力シート!$H525)),1,0)
)</f>
        <v>0</v>
      </c>
    </row>
    <row r="526" spans="1:17" x14ac:dyDescent="0.4">
      <c r="A526" s="204">
        <v>498</v>
      </c>
      <c r="B526" s="6">
        <f>IF(AND(障害学生情報入力シート!$G526=$B$27,障害学生情報入力シート!$H526=$B$28,OR(障害学生情報入力シート!D526="入学者(新1年生)",障害学生情報入力シート!D526="在籍者")),1,0)</f>
        <v>0</v>
      </c>
      <c r="C526" s="6">
        <f t="shared" si="47"/>
        <v>0</v>
      </c>
      <c r="D526" s="6" t="str">
        <f t="shared" si="48"/>
        <v/>
      </c>
      <c r="E526" s="6">
        <f>IF(AND(障害学生情報入力シート!$G526=$E$27,ISBLANK(障害学生情報入力シート!$H526),OR(障害学生情報入力シート!D526="入学者(新1年生)",障害学生情報入力シート!D526="在籍者")),1,0)</f>
        <v>0</v>
      </c>
      <c r="F526" s="6">
        <f t="shared" si="49"/>
        <v>0</v>
      </c>
      <c r="G526" s="6" t="str">
        <f t="shared" si="50"/>
        <v/>
      </c>
      <c r="H526" s="7">
        <f>IF(障害学生情報入力シート!BD526="",0,IF(AND(障害学生情報入力シート!BC526=1,Q526=1,障害学生情報入力シート!D526&lt;&gt;"",障害学生情報入力シート!D526&lt;&gt;"在籍者"),1,0))</f>
        <v>0</v>
      </c>
      <c r="I526" s="7">
        <f t="shared" si="51"/>
        <v>0</v>
      </c>
      <c r="J526" s="7" t="str">
        <f t="shared" si="52"/>
        <v/>
      </c>
      <c r="K526" s="8">
        <f>IF(VALUE(障害学生情報入力シート!J526)=1,1,0)</f>
        <v>0</v>
      </c>
      <c r="L526" s="8">
        <f>IF(VALUE(障害学生情報入力シート!K526)=1,1,0)</f>
        <v>0</v>
      </c>
      <c r="M526" s="8">
        <f>SUM(障害学生情報入力シート!N526:Q526)+COUNTA(障害学生情報入力シート!R526)</f>
        <v>0</v>
      </c>
      <c r="N526" s="8">
        <f>SUM(障害学生情報入力シート!S526:V526)+COUNTA(障害学生情報入力シート!W526)</f>
        <v>0</v>
      </c>
      <c r="O526" s="8">
        <f>IF(SUM(障害学生情報入力シート!$X526:$BC526)&gt;0,1,0)</f>
        <v>0</v>
      </c>
      <c r="P526" s="8">
        <f>IF(障害学生情報入力シート!D526="入学者(新1年生)",1,0)</f>
        <v>0</v>
      </c>
      <c r="Q526" s="8">
        <f>IF(ISBLANK(障害学生情報入力シート!$G526),0,
IF(AND(障害学生情報入力シート!$G526="視覚障害",OR(障害学生情報入力シート!$H526="盲",障害学生情報入力シート!$H526="弱視",障害学生情報入力シート!$H526="その他の視覚障害")),1,0)+
IF(AND(障害学生情報入力シート!$G526="聴覚障害",OR(障害学生情報入力シート!$H526="聾",障害学生情報入力シート!$H526="難聴",障害学生情報入力シート!$H526="その他の聴覚障害")),1,0)+
IF(AND(障害学生情報入力シート!$G526="肢体不自由",OR(障害学生情報入力シート!$H526="上肢不自由",障害学生情報入力シート!$H526="下肢不自由",障害学生情報入力シート!$H526="上下肢不自由",障害学生情報入力シート!$H526="その他の肢体不自由")),1,0)+
IF(AND(障害学生情報入力シート!$G526="病弱",ISBLANK(障害学生情報入力シート!$H526)),1,0)+
IF(AND(障害学生情報入力シート!$G526="発達障害",OR(障害学生情報入力シート!$H526="自閉スペクトラム症",障害学生情報入力シート!$H526="注意欠如・多動症",障害学生情報入力シート!$H526="限局性学習症",障害学生情報入力シート!$H526="発達障害の重複",障害学生情報入力シート!$H526="その他の発達障害")),1,0)+
IF(AND(障害学生情報入力シート!$G526="精神障害",OR(障害学生情報入力シート!$H526="統合失調症等",障害学生情報入力シート!$H526="気分障害",障害学生情報入力シート!$H526="神経症性障害等",障害学生情報入力シート!$H526="摂食障害・睡眠障害等",障害学生情報入力シート!$H526="精神障害の重複",障害学生情報入力シート!$H526="その他の精神障害")),1,0)+
IF(AND(障害学生情報入力シート!$G526="知的障害",ISBLANK(障害学生情報入力シート!$H526)),1,0)+
IF(AND(障害学生情報入力シート!$G526="重複障害",OR(障害学生情報入力シート!$H526="身体障害の重複",障害学生情報入力シート!$H526="発達障害と精神障害の重複")),1,0)+
IF(AND(障害学生情報入力シート!$G526="その他の障害",ISBLANK(障害学生情報入力シート!$H526)),1,0)
)</f>
        <v>0</v>
      </c>
    </row>
    <row r="527" spans="1:17" x14ac:dyDescent="0.4">
      <c r="A527" s="204">
        <v>499</v>
      </c>
      <c r="B527" s="6">
        <f>IF(AND(障害学生情報入力シート!$G527=$B$27,障害学生情報入力シート!$H527=$B$28,OR(障害学生情報入力シート!D527="入学者(新1年生)",障害学生情報入力シート!D527="在籍者")),1,0)</f>
        <v>0</v>
      </c>
      <c r="C527" s="6">
        <f t="shared" si="47"/>
        <v>0</v>
      </c>
      <c r="D527" s="6" t="str">
        <f t="shared" si="48"/>
        <v/>
      </c>
      <c r="E527" s="6">
        <f>IF(AND(障害学生情報入力シート!$G527=$E$27,ISBLANK(障害学生情報入力シート!$H527),OR(障害学生情報入力シート!D527="入学者(新1年生)",障害学生情報入力シート!D527="在籍者")),1,0)</f>
        <v>0</v>
      </c>
      <c r="F527" s="6">
        <f t="shared" si="49"/>
        <v>0</v>
      </c>
      <c r="G527" s="6" t="str">
        <f t="shared" si="50"/>
        <v/>
      </c>
      <c r="H527" s="7">
        <f>IF(障害学生情報入力シート!BD527="",0,IF(AND(障害学生情報入力シート!BC527=1,Q527=1,障害学生情報入力シート!D527&lt;&gt;"",障害学生情報入力シート!D527&lt;&gt;"在籍者"),1,0))</f>
        <v>0</v>
      </c>
      <c r="I527" s="7">
        <f t="shared" si="51"/>
        <v>0</v>
      </c>
      <c r="J527" s="7" t="str">
        <f t="shared" si="52"/>
        <v/>
      </c>
      <c r="K527" s="8">
        <f>IF(VALUE(障害学生情報入力シート!J527)=1,1,0)</f>
        <v>0</v>
      </c>
      <c r="L527" s="8">
        <f>IF(VALUE(障害学生情報入力シート!K527)=1,1,0)</f>
        <v>0</v>
      </c>
      <c r="M527" s="8">
        <f>SUM(障害学生情報入力シート!N527:Q527)+COUNTA(障害学生情報入力シート!R527)</f>
        <v>0</v>
      </c>
      <c r="N527" s="8">
        <f>SUM(障害学生情報入力シート!S527:V527)+COUNTA(障害学生情報入力シート!W527)</f>
        <v>0</v>
      </c>
      <c r="O527" s="8">
        <f>IF(SUM(障害学生情報入力シート!$X527:$BC527)&gt;0,1,0)</f>
        <v>0</v>
      </c>
      <c r="P527" s="8">
        <f>IF(障害学生情報入力シート!D527="入学者(新1年生)",1,0)</f>
        <v>0</v>
      </c>
      <c r="Q527" s="8">
        <f>IF(ISBLANK(障害学生情報入力シート!$G527),0,
IF(AND(障害学生情報入力シート!$G527="視覚障害",OR(障害学生情報入力シート!$H527="盲",障害学生情報入力シート!$H527="弱視",障害学生情報入力シート!$H527="その他の視覚障害")),1,0)+
IF(AND(障害学生情報入力シート!$G527="聴覚障害",OR(障害学生情報入力シート!$H527="聾",障害学生情報入力シート!$H527="難聴",障害学生情報入力シート!$H527="その他の聴覚障害")),1,0)+
IF(AND(障害学生情報入力シート!$G527="肢体不自由",OR(障害学生情報入力シート!$H527="上肢不自由",障害学生情報入力シート!$H527="下肢不自由",障害学生情報入力シート!$H527="上下肢不自由",障害学生情報入力シート!$H527="その他の肢体不自由")),1,0)+
IF(AND(障害学生情報入力シート!$G527="病弱",ISBLANK(障害学生情報入力シート!$H527)),1,0)+
IF(AND(障害学生情報入力シート!$G527="発達障害",OR(障害学生情報入力シート!$H527="自閉スペクトラム症",障害学生情報入力シート!$H527="注意欠如・多動症",障害学生情報入力シート!$H527="限局性学習症",障害学生情報入力シート!$H527="発達障害の重複",障害学生情報入力シート!$H527="その他の発達障害")),1,0)+
IF(AND(障害学生情報入力シート!$G527="精神障害",OR(障害学生情報入力シート!$H527="統合失調症等",障害学生情報入力シート!$H527="気分障害",障害学生情報入力シート!$H527="神経症性障害等",障害学生情報入力シート!$H527="摂食障害・睡眠障害等",障害学生情報入力シート!$H527="精神障害の重複",障害学生情報入力シート!$H527="その他の精神障害")),1,0)+
IF(AND(障害学生情報入力シート!$G527="知的障害",ISBLANK(障害学生情報入力シート!$H527)),1,0)+
IF(AND(障害学生情報入力シート!$G527="重複障害",OR(障害学生情報入力シート!$H527="身体障害の重複",障害学生情報入力シート!$H527="発達障害と精神障害の重複")),1,0)+
IF(AND(障害学生情報入力シート!$G527="その他の障害",ISBLANK(障害学生情報入力シート!$H527)),1,0)
)</f>
        <v>0</v>
      </c>
    </row>
    <row r="528" spans="1:17" x14ac:dyDescent="0.4">
      <c r="A528" s="204">
        <v>500</v>
      </c>
      <c r="B528" s="6">
        <f>IF(AND(障害学生情報入力シート!$G528=$B$27,障害学生情報入力シート!$H528=$B$28,OR(障害学生情報入力シート!D528="入学者(新1年生)",障害学生情報入力シート!D528="在籍者")),1,0)</f>
        <v>0</v>
      </c>
      <c r="C528" s="6">
        <f t="shared" si="47"/>
        <v>0</v>
      </c>
      <c r="D528" s="6" t="str">
        <f t="shared" si="48"/>
        <v/>
      </c>
      <c r="E528" s="6">
        <f>IF(AND(障害学生情報入力シート!$G528=$E$27,ISBLANK(障害学生情報入力シート!$H528),OR(障害学生情報入力シート!D528="入学者(新1年生)",障害学生情報入力シート!D528="在籍者")),1,0)</f>
        <v>0</v>
      </c>
      <c r="F528" s="6">
        <f t="shared" si="49"/>
        <v>0</v>
      </c>
      <c r="G528" s="6" t="str">
        <f t="shared" si="50"/>
        <v/>
      </c>
      <c r="H528" s="7">
        <f>IF(障害学生情報入力シート!BD528="",0,IF(AND(障害学生情報入力シート!BC528=1,Q528=1,障害学生情報入力シート!D528&lt;&gt;"",障害学生情報入力シート!D528&lt;&gt;"在籍者"),1,0))</f>
        <v>0</v>
      </c>
      <c r="I528" s="7">
        <f t="shared" si="51"/>
        <v>0</v>
      </c>
      <c r="J528" s="7" t="str">
        <f t="shared" si="52"/>
        <v/>
      </c>
      <c r="K528" s="8">
        <f>IF(VALUE(障害学生情報入力シート!J528)=1,1,0)</f>
        <v>0</v>
      </c>
      <c r="L528" s="8">
        <f>IF(VALUE(障害学生情報入力シート!K528)=1,1,0)</f>
        <v>0</v>
      </c>
      <c r="M528" s="8">
        <f>SUM(障害学生情報入力シート!N528:Q528)+COUNTA(障害学生情報入力シート!R528)</f>
        <v>0</v>
      </c>
      <c r="N528" s="8">
        <f>SUM(障害学生情報入力シート!S528:V528)+COUNTA(障害学生情報入力シート!W528)</f>
        <v>0</v>
      </c>
      <c r="O528" s="8">
        <f>IF(SUM(障害学生情報入力シート!$X528:$BC528)&gt;0,1,0)</f>
        <v>0</v>
      </c>
      <c r="P528" s="8">
        <f>IF(障害学生情報入力シート!D528="入学者(新1年生)",1,0)</f>
        <v>0</v>
      </c>
      <c r="Q528" s="8">
        <f>IF(ISBLANK(障害学生情報入力シート!$G528),0,
IF(AND(障害学生情報入力シート!$G528="視覚障害",OR(障害学生情報入力シート!$H528="盲",障害学生情報入力シート!$H528="弱視",障害学生情報入力シート!$H528="その他の視覚障害")),1,0)+
IF(AND(障害学生情報入力シート!$G528="聴覚障害",OR(障害学生情報入力シート!$H528="聾",障害学生情報入力シート!$H528="難聴",障害学生情報入力シート!$H528="その他の聴覚障害")),1,0)+
IF(AND(障害学生情報入力シート!$G528="肢体不自由",OR(障害学生情報入力シート!$H528="上肢不自由",障害学生情報入力シート!$H528="下肢不自由",障害学生情報入力シート!$H528="上下肢不自由",障害学生情報入力シート!$H528="その他の肢体不自由")),1,0)+
IF(AND(障害学生情報入力シート!$G528="病弱",ISBLANK(障害学生情報入力シート!$H528)),1,0)+
IF(AND(障害学生情報入力シート!$G528="発達障害",OR(障害学生情報入力シート!$H528="自閉スペクトラム症",障害学生情報入力シート!$H528="注意欠如・多動症",障害学生情報入力シート!$H528="限局性学習症",障害学生情報入力シート!$H528="発達障害の重複",障害学生情報入力シート!$H528="その他の発達障害")),1,0)+
IF(AND(障害学生情報入力シート!$G528="精神障害",OR(障害学生情報入力シート!$H528="統合失調症等",障害学生情報入力シート!$H528="気分障害",障害学生情報入力シート!$H528="神経症性障害等",障害学生情報入力シート!$H528="摂食障害・睡眠障害等",障害学生情報入力シート!$H528="精神障害の重複",障害学生情報入力シート!$H528="その他の精神障害")),1,0)+
IF(AND(障害学生情報入力シート!$G528="知的障害",ISBLANK(障害学生情報入力シート!$H528)),1,0)+
IF(AND(障害学生情報入力シート!$G528="重複障害",OR(障害学生情報入力シート!$H528="身体障害の重複",障害学生情報入力シート!$H528="発達障害と精神障害の重複")),1,0)+
IF(AND(障害学生情報入力シート!$G528="その他の障害",ISBLANK(障害学生情報入力シート!$H528)),1,0)
)</f>
        <v>0</v>
      </c>
    </row>
    <row r="529" spans="1:17" x14ac:dyDescent="0.4">
      <c r="A529" s="204">
        <v>501</v>
      </c>
      <c r="B529" s="6">
        <f>IF(AND(障害学生情報入力シート!$G529=$B$27,障害学生情報入力シート!$H529=$B$28,OR(障害学生情報入力シート!D529="入学者(新1年生)",障害学生情報入力シート!D529="在籍者")),1,0)</f>
        <v>0</v>
      </c>
      <c r="C529" s="6">
        <f t="shared" si="47"/>
        <v>0</v>
      </c>
      <c r="D529" s="6" t="str">
        <f t="shared" si="48"/>
        <v/>
      </c>
      <c r="E529" s="6">
        <f>IF(AND(障害学生情報入力シート!$G529=$E$27,ISBLANK(障害学生情報入力シート!$H529),OR(障害学生情報入力シート!D529="入学者(新1年生)",障害学生情報入力シート!D529="在籍者")),1,0)</f>
        <v>0</v>
      </c>
      <c r="F529" s="6">
        <f t="shared" si="49"/>
        <v>0</v>
      </c>
      <c r="G529" s="6" t="str">
        <f t="shared" si="50"/>
        <v/>
      </c>
      <c r="H529" s="7">
        <f>IF(障害学生情報入力シート!BD529="",0,IF(AND(障害学生情報入力シート!BC529=1,Q529=1,障害学生情報入力シート!D529&lt;&gt;"",障害学生情報入力シート!D529&lt;&gt;"在籍者"),1,0))</f>
        <v>0</v>
      </c>
      <c r="I529" s="7">
        <f t="shared" si="51"/>
        <v>0</v>
      </c>
      <c r="J529" s="7" t="str">
        <f t="shared" si="52"/>
        <v/>
      </c>
      <c r="K529" s="8">
        <f>IF(VALUE(障害学生情報入力シート!J529)=1,1,0)</f>
        <v>0</v>
      </c>
      <c r="L529" s="8">
        <f>IF(VALUE(障害学生情報入力シート!K529)=1,1,0)</f>
        <v>0</v>
      </c>
      <c r="M529" s="8">
        <f>SUM(障害学生情報入力シート!N529:Q529)+COUNTA(障害学生情報入力シート!R529)</f>
        <v>0</v>
      </c>
      <c r="N529" s="8">
        <f>SUM(障害学生情報入力シート!S529:V529)+COUNTA(障害学生情報入力シート!W529)</f>
        <v>0</v>
      </c>
      <c r="O529" s="8">
        <f>IF(SUM(障害学生情報入力シート!$X529:$BC529)&gt;0,1,0)</f>
        <v>0</v>
      </c>
      <c r="P529" s="8">
        <f>IF(障害学生情報入力シート!D529="入学者(新1年生)",1,0)</f>
        <v>0</v>
      </c>
      <c r="Q529" s="8">
        <f>IF(ISBLANK(障害学生情報入力シート!$G529),0,
IF(AND(障害学生情報入力シート!$G529="視覚障害",OR(障害学生情報入力シート!$H529="盲",障害学生情報入力シート!$H529="弱視",障害学生情報入力シート!$H529="その他の視覚障害")),1,0)+
IF(AND(障害学生情報入力シート!$G529="聴覚障害",OR(障害学生情報入力シート!$H529="聾",障害学生情報入力シート!$H529="難聴",障害学生情報入力シート!$H529="その他の聴覚障害")),1,0)+
IF(AND(障害学生情報入力シート!$G529="肢体不自由",OR(障害学生情報入力シート!$H529="上肢不自由",障害学生情報入力シート!$H529="下肢不自由",障害学生情報入力シート!$H529="上下肢不自由",障害学生情報入力シート!$H529="その他の肢体不自由")),1,0)+
IF(AND(障害学生情報入力シート!$G529="病弱",ISBLANK(障害学生情報入力シート!$H529)),1,0)+
IF(AND(障害学生情報入力シート!$G529="発達障害",OR(障害学生情報入力シート!$H529="自閉スペクトラム症",障害学生情報入力シート!$H529="注意欠如・多動症",障害学生情報入力シート!$H529="限局性学習症",障害学生情報入力シート!$H529="発達障害の重複",障害学生情報入力シート!$H529="その他の発達障害")),1,0)+
IF(AND(障害学生情報入力シート!$G529="精神障害",OR(障害学生情報入力シート!$H529="統合失調症等",障害学生情報入力シート!$H529="気分障害",障害学生情報入力シート!$H529="神経症性障害等",障害学生情報入力シート!$H529="摂食障害・睡眠障害等",障害学生情報入力シート!$H529="精神障害の重複",障害学生情報入力シート!$H529="その他の精神障害")),1,0)+
IF(AND(障害学生情報入力シート!$G529="知的障害",ISBLANK(障害学生情報入力シート!$H529)),1,0)+
IF(AND(障害学生情報入力シート!$G529="重複障害",OR(障害学生情報入力シート!$H529="身体障害の重複",障害学生情報入力シート!$H529="発達障害と精神障害の重複")),1,0)+
IF(AND(障害学生情報入力シート!$G529="その他の障害",ISBLANK(障害学生情報入力シート!$H529)),1,0)
)</f>
        <v>0</v>
      </c>
    </row>
    <row r="530" spans="1:17" x14ac:dyDescent="0.4">
      <c r="A530" s="204">
        <v>502</v>
      </c>
      <c r="B530" s="6">
        <f>IF(AND(障害学生情報入力シート!$G530=$B$27,障害学生情報入力シート!$H530=$B$28,OR(障害学生情報入力シート!D530="入学者(新1年生)",障害学生情報入力シート!D530="在籍者")),1,0)</f>
        <v>0</v>
      </c>
      <c r="C530" s="6">
        <f t="shared" si="47"/>
        <v>0</v>
      </c>
      <c r="D530" s="6" t="str">
        <f t="shared" si="48"/>
        <v/>
      </c>
      <c r="E530" s="6">
        <f>IF(AND(障害学生情報入力シート!$G530=$E$27,ISBLANK(障害学生情報入力シート!$H530),OR(障害学生情報入力シート!D530="入学者(新1年生)",障害学生情報入力シート!D530="在籍者")),1,0)</f>
        <v>0</v>
      </c>
      <c r="F530" s="6">
        <f t="shared" si="49"/>
        <v>0</v>
      </c>
      <c r="G530" s="6" t="str">
        <f t="shared" si="50"/>
        <v/>
      </c>
      <c r="H530" s="7">
        <f>IF(障害学生情報入力シート!BD530="",0,IF(AND(障害学生情報入力シート!BC530=1,Q530=1,障害学生情報入力シート!D530&lt;&gt;"",障害学生情報入力シート!D530&lt;&gt;"在籍者"),1,0))</f>
        <v>0</v>
      </c>
      <c r="I530" s="7">
        <f t="shared" si="51"/>
        <v>0</v>
      </c>
      <c r="J530" s="7" t="str">
        <f t="shared" si="52"/>
        <v/>
      </c>
      <c r="K530" s="8">
        <f>IF(VALUE(障害学生情報入力シート!J530)=1,1,0)</f>
        <v>0</v>
      </c>
      <c r="L530" s="8">
        <f>IF(VALUE(障害学生情報入力シート!K530)=1,1,0)</f>
        <v>0</v>
      </c>
      <c r="M530" s="8">
        <f>SUM(障害学生情報入力シート!N530:Q530)+COUNTA(障害学生情報入力シート!R530)</f>
        <v>0</v>
      </c>
      <c r="N530" s="8">
        <f>SUM(障害学生情報入力シート!S530:V530)+COUNTA(障害学生情報入力シート!W530)</f>
        <v>0</v>
      </c>
      <c r="O530" s="8">
        <f>IF(SUM(障害学生情報入力シート!$X530:$BC530)&gt;0,1,0)</f>
        <v>0</v>
      </c>
      <c r="P530" s="8">
        <f>IF(障害学生情報入力シート!D530="入学者(新1年生)",1,0)</f>
        <v>0</v>
      </c>
      <c r="Q530" s="8">
        <f>IF(ISBLANK(障害学生情報入力シート!$G530),0,
IF(AND(障害学生情報入力シート!$G530="視覚障害",OR(障害学生情報入力シート!$H530="盲",障害学生情報入力シート!$H530="弱視",障害学生情報入力シート!$H530="その他の視覚障害")),1,0)+
IF(AND(障害学生情報入力シート!$G530="聴覚障害",OR(障害学生情報入力シート!$H530="聾",障害学生情報入力シート!$H530="難聴",障害学生情報入力シート!$H530="その他の聴覚障害")),1,0)+
IF(AND(障害学生情報入力シート!$G530="肢体不自由",OR(障害学生情報入力シート!$H530="上肢不自由",障害学生情報入力シート!$H530="下肢不自由",障害学生情報入力シート!$H530="上下肢不自由",障害学生情報入力シート!$H530="その他の肢体不自由")),1,0)+
IF(AND(障害学生情報入力シート!$G530="病弱",ISBLANK(障害学生情報入力シート!$H530)),1,0)+
IF(AND(障害学生情報入力シート!$G530="発達障害",OR(障害学生情報入力シート!$H530="自閉スペクトラム症",障害学生情報入力シート!$H530="注意欠如・多動症",障害学生情報入力シート!$H530="限局性学習症",障害学生情報入力シート!$H530="発達障害の重複",障害学生情報入力シート!$H530="その他の発達障害")),1,0)+
IF(AND(障害学生情報入力シート!$G530="精神障害",OR(障害学生情報入力シート!$H530="統合失調症等",障害学生情報入力シート!$H530="気分障害",障害学生情報入力シート!$H530="神経症性障害等",障害学生情報入力シート!$H530="摂食障害・睡眠障害等",障害学生情報入力シート!$H530="精神障害の重複",障害学生情報入力シート!$H530="その他の精神障害")),1,0)+
IF(AND(障害学生情報入力シート!$G530="知的障害",ISBLANK(障害学生情報入力シート!$H530)),1,0)+
IF(AND(障害学生情報入力シート!$G530="重複障害",OR(障害学生情報入力シート!$H530="身体障害の重複",障害学生情報入力シート!$H530="発達障害と精神障害の重複")),1,0)+
IF(AND(障害学生情報入力シート!$G530="その他の障害",ISBLANK(障害学生情報入力シート!$H530)),1,0)
)</f>
        <v>0</v>
      </c>
    </row>
    <row r="531" spans="1:17" x14ac:dyDescent="0.4">
      <c r="A531" s="204">
        <v>503</v>
      </c>
      <c r="B531" s="6">
        <f>IF(AND(障害学生情報入力シート!$G531=$B$27,障害学生情報入力シート!$H531=$B$28,OR(障害学生情報入力シート!D531="入学者(新1年生)",障害学生情報入力シート!D531="在籍者")),1,0)</f>
        <v>0</v>
      </c>
      <c r="C531" s="6">
        <f t="shared" si="47"/>
        <v>0</v>
      </c>
      <c r="D531" s="6" t="str">
        <f t="shared" si="48"/>
        <v/>
      </c>
      <c r="E531" s="6">
        <f>IF(AND(障害学生情報入力シート!$G531=$E$27,ISBLANK(障害学生情報入力シート!$H531),OR(障害学生情報入力シート!D531="入学者(新1年生)",障害学生情報入力シート!D531="在籍者")),1,0)</f>
        <v>0</v>
      </c>
      <c r="F531" s="6">
        <f t="shared" si="49"/>
        <v>0</v>
      </c>
      <c r="G531" s="6" t="str">
        <f t="shared" si="50"/>
        <v/>
      </c>
      <c r="H531" s="7">
        <f>IF(障害学生情報入力シート!BD531="",0,IF(AND(障害学生情報入力シート!BC531=1,Q531=1,障害学生情報入力シート!D531&lt;&gt;"",障害学生情報入力シート!D531&lt;&gt;"在籍者"),1,0))</f>
        <v>0</v>
      </c>
      <c r="I531" s="7">
        <f t="shared" si="51"/>
        <v>0</v>
      </c>
      <c r="J531" s="7" t="str">
        <f t="shared" si="52"/>
        <v/>
      </c>
      <c r="K531" s="8">
        <f>IF(VALUE(障害学生情報入力シート!J531)=1,1,0)</f>
        <v>0</v>
      </c>
      <c r="L531" s="8">
        <f>IF(VALUE(障害学生情報入力シート!K531)=1,1,0)</f>
        <v>0</v>
      </c>
      <c r="M531" s="8">
        <f>SUM(障害学生情報入力シート!N531:Q531)+COUNTA(障害学生情報入力シート!R531)</f>
        <v>0</v>
      </c>
      <c r="N531" s="8">
        <f>SUM(障害学生情報入力シート!S531:V531)+COUNTA(障害学生情報入力シート!W531)</f>
        <v>0</v>
      </c>
      <c r="O531" s="8">
        <f>IF(SUM(障害学生情報入力シート!$X531:$BC531)&gt;0,1,0)</f>
        <v>0</v>
      </c>
      <c r="P531" s="8">
        <f>IF(障害学生情報入力シート!D531="入学者(新1年生)",1,0)</f>
        <v>0</v>
      </c>
      <c r="Q531" s="8">
        <f>IF(ISBLANK(障害学生情報入力シート!$G531),0,
IF(AND(障害学生情報入力シート!$G531="視覚障害",OR(障害学生情報入力シート!$H531="盲",障害学生情報入力シート!$H531="弱視",障害学生情報入力シート!$H531="その他の視覚障害")),1,0)+
IF(AND(障害学生情報入力シート!$G531="聴覚障害",OR(障害学生情報入力シート!$H531="聾",障害学生情報入力シート!$H531="難聴",障害学生情報入力シート!$H531="その他の聴覚障害")),1,0)+
IF(AND(障害学生情報入力シート!$G531="肢体不自由",OR(障害学生情報入力シート!$H531="上肢不自由",障害学生情報入力シート!$H531="下肢不自由",障害学生情報入力シート!$H531="上下肢不自由",障害学生情報入力シート!$H531="その他の肢体不自由")),1,0)+
IF(AND(障害学生情報入力シート!$G531="病弱",ISBLANK(障害学生情報入力シート!$H531)),1,0)+
IF(AND(障害学生情報入力シート!$G531="発達障害",OR(障害学生情報入力シート!$H531="自閉スペクトラム症",障害学生情報入力シート!$H531="注意欠如・多動症",障害学生情報入力シート!$H531="限局性学習症",障害学生情報入力シート!$H531="発達障害の重複",障害学生情報入力シート!$H531="その他の発達障害")),1,0)+
IF(AND(障害学生情報入力シート!$G531="精神障害",OR(障害学生情報入力シート!$H531="統合失調症等",障害学生情報入力シート!$H531="気分障害",障害学生情報入力シート!$H531="神経症性障害等",障害学生情報入力シート!$H531="摂食障害・睡眠障害等",障害学生情報入力シート!$H531="精神障害の重複",障害学生情報入力シート!$H531="その他の精神障害")),1,0)+
IF(AND(障害学生情報入力シート!$G531="知的障害",ISBLANK(障害学生情報入力シート!$H531)),1,0)+
IF(AND(障害学生情報入力シート!$G531="重複障害",OR(障害学生情報入力シート!$H531="身体障害の重複",障害学生情報入力シート!$H531="発達障害と精神障害の重複")),1,0)+
IF(AND(障害学生情報入力シート!$G531="その他の障害",ISBLANK(障害学生情報入力シート!$H531)),1,0)
)</f>
        <v>0</v>
      </c>
    </row>
    <row r="532" spans="1:17" x14ac:dyDescent="0.4">
      <c r="A532" s="204">
        <v>504</v>
      </c>
      <c r="B532" s="6">
        <f>IF(AND(障害学生情報入力シート!$G532=$B$27,障害学生情報入力シート!$H532=$B$28,OR(障害学生情報入力シート!D532="入学者(新1年生)",障害学生情報入力シート!D532="在籍者")),1,0)</f>
        <v>0</v>
      </c>
      <c r="C532" s="6">
        <f t="shared" si="47"/>
        <v>0</v>
      </c>
      <c r="D532" s="6" t="str">
        <f t="shared" si="48"/>
        <v/>
      </c>
      <c r="E532" s="6">
        <f>IF(AND(障害学生情報入力シート!$G532=$E$27,ISBLANK(障害学生情報入力シート!$H532),OR(障害学生情報入力シート!D532="入学者(新1年生)",障害学生情報入力シート!D532="在籍者")),1,0)</f>
        <v>0</v>
      </c>
      <c r="F532" s="6">
        <f t="shared" si="49"/>
        <v>0</v>
      </c>
      <c r="G532" s="6" t="str">
        <f t="shared" si="50"/>
        <v/>
      </c>
      <c r="H532" s="7">
        <f>IF(障害学生情報入力シート!BD532="",0,IF(AND(障害学生情報入力シート!BC532=1,Q532=1,障害学生情報入力シート!D532&lt;&gt;"",障害学生情報入力シート!D532&lt;&gt;"在籍者"),1,0))</f>
        <v>0</v>
      </c>
      <c r="I532" s="7">
        <f t="shared" si="51"/>
        <v>0</v>
      </c>
      <c r="J532" s="7" t="str">
        <f t="shared" si="52"/>
        <v/>
      </c>
      <c r="K532" s="8">
        <f>IF(VALUE(障害学生情報入力シート!J532)=1,1,0)</f>
        <v>0</v>
      </c>
      <c r="L532" s="8">
        <f>IF(VALUE(障害学生情報入力シート!K532)=1,1,0)</f>
        <v>0</v>
      </c>
      <c r="M532" s="8">
        <f>SUM(障害学生情報入力シート!N532:Q532)+COUNTA(障害学生情報入力シート!R532)</f>
        <v>0</v>
      </c>
      <c r="N532" s="8">
        <f>SUM(障害学生情報入力シート!S532:V532)+COUNTA(障害学生情報入力シート!W532)</f>
        <v>0</v>
      </c>
      <c r="O532" s="8">
        <f>IF(SUM(障害学生情報入力シート!$X532:$BC532)&gt;0,1,0)</f>
        <v>0</v>
      </c>
      <c r="P532" s="8">
        <f>IF(障害学生情報入力シート!D532="入学者(新1年生)",1,0)</f>
        <v>0</v>
      </c>
      <c r="Q532" s="8">
        <f>IF(ISBLANK(障害学生情報入力シート!$G532),0,
IF(AND(障害学生情報入力シート!$G532="視覚障害",OR(障害学生情報入力シート!$H532="盲",障害学生情報入力シート!$H532="弱視",障害学生情報入力シート!$H532="その他の視覚障害")),1,0)+
IF(AND(障害学生情報入力シート!$G532="聴覚障害",OR(障害学生情報入力シート!$H532="聾",障害学生情報入力シート!$H532="難聴",障害学生情報入力シート!$H532="その他の聴覚障害")),1,0)+
IF(AND(障害学生情報入力シート!$G532="肢体不自由",OR(障害学生情報入力シート!$H532="上肢不自由",障害学生情報入力シート!$H532="下肢不自由",障害学生情報入力シート!$H532="上下肢不自由",障害学生情報入力シート!$H532="その他の肢体不自由")),1,0)+
IF(AND(障害学生情報入力シート!$G532="病弱",ISBLANK(障害学生情報入力シート!$H532)),1,0)+
IF(AND(障害学生情報入力シート!$G532="発達障害",OR(障害学生情報入力シート!$H532="自閉スペクトラム症",障害学生情報入力シート!$H532="注意欠如・多動症",障害学生情報入力シート!$H532="限局性学習症",障害学生情報入力シート!$H532="発達障害の重複",障害学生情報入力シート!$H532="その他の発達障害")),1,0)+
IF(AND(障害学生情報入力シート!$G532="精神障害",OR(障害学生情報入力シート!$H532="統合失調症等",障害学生情報入力シート!$H532="気分障害",障害学生情報入力シート!$H532="神経症性障害等",障害学生情報入力シート!$H532="摂食障害・睡眠障害等",障害学生情報入力シート!$H532="精神障害の重複",障害学生情報入力シート!$H532="その他の精神障害")),1,0)+
IF(AND(障害学生情報入力シート!$G532="知的障害",ISBLANK(障害学生情報入力シート!$H532)),1,0)+
IF(AND(障害学生情報入力シート!$G532="重複障害",OR(障害学生情報入力シート!$H532="身体障害の重複",障害学生情報入力シート!$H532="発達障害と精神障害の重複")),1,0)+
IF(AND(障害学生情報入力シート!$G532="その他の障害",ISBLANK(障害学生情報入力シート!$H532)),1,0)
)</f>
        <v>0</v>
      </c>
    </row>
    <row r="533" spans="1:17" x14ac:dyDescent="0.4">
      <c r="A533" s="204">
        <v>505</v>
      </c>
      <c r="B533" s="6">
        <f>IF(AND(障害学生情報入力シート!$G533=$B$27,障害学生情報入力シート!$H533=$B$28,OR(障害学生情報入力シート!D533="入学者(新1年生)",障害学生情報入力シート!D533="在籍者")),1,0)</f>
        <v>0</v>
      </c>
      <c r="C533" s="6">
        <f t="shared" si="47"/>
        <v>0</v>
      </c>
      <c r="D533" s="6" t="str">
        <f t="shared" si="48"/>
        <v/>
      </c>
      <c r="E533" s="6">
        <f>IF(AND(障害学生情報入力シート!$G533=$E$27,ISBLANK(障害学生情報入力シート!$H533),OR(障害学生情報入力シート!D533="入学者(新1年生)",障害学生情報入力シート!D533="在籍者")),1,0)</f>
        <v>0</v>
      </c>
      <c r="F533" s="6">
        <f t="shared" si="49"/>
        <v>0</v>
      </c>
      <c r="G533" s="6" t="str">
        <f t="shared" si="50"/>
        <v/>
      </c>
      <c r="H533" s="7">
        <f>IF(障害学生情報入力シート!BD533="",0,IF(AND(障害学生情報入力シート!BC533=1,Q533=1,障害学生情報入力シート!D533&lt;&gt;"",障害学生情報入力シート!D533&lt;&gt;"在籍者"),1,0))</f>
        <v>0</v>
      </c>
      <c r="I533" s="7">
        <f t="shared" si="51"/>
        <v>0</v>
      </c>
      <c r="J533" s="7" t="str">
        <f t="shared" si="52"/>
        <v/>
      </c>
      <c r="K533" s="8">
        <f>IF(VALUE(障害学生情報入力シート!J533)=1,1,0)</f>
        <v>0</v>
      </c>
      <c r="L533" s="8">
        <f>IF(VALUE(障害学生情報入力シート!K533)=1,1,0)</f>
        <v>0</v>
      </c>
      <c r="M533" s="8">
        <f>SUM(障害学生情報入力シート!N533:Q533)+COUNTA(障害学生情報入力シート!R533)</f>
        <v>0</v>
      </c>
      <c r="N533" s="8">
        <f>SUM(障害学生情報入力シート!S533:V533)+COUNTA(障害学生情報入力シート!W533)</f>
        <v>0</v>
      </c>
      <c r="O533" s="8">
        <f>IF(SUM(障害学生情報入力シート!$X533:$BC533)&gt;0,1,0)</f>
        <v>0</v>
      </c>
      <c r="P533" s="8">
        <f>IF(障害学生情報入力シート!D533="入学者(新1年生)",1,0)</f>
        <v>0</v>
      </c>
      <c r="Q533" s="8">
        <f>IF(ISBLANK(障害学生情報入力シート!$G533),0,
IF(AND(障害学生情報入力シート!$G533="視覚障害",OR(障害学生情報入力シート!$H533="盲",障害学生情報入力シート!$H533="弱視",障害学生情報入力シート!$H533="その他の視覚障害")),1,0)+
IF(AND(障害学生情報入力シート!$G533="聴覚障害",OR(障害学生情報入力シート!$H533="聾",障害学生情報入力シート!$H533="難聴",障害学生情報入力シート!$H533="その他の聴覚障害")),1,0)+
IF(AND(障害学生情報入力シート!$G533="肢体不自由",OR(障害学生情報入力シート!$H533="上肢不自由",障害学生情報入力シート!$H533="下肢不自由",障害学生情報入力シート!$H533="上下肢不自由",障害学生情報入力シート!$H533="その他の肢体不自由")),1,0)+
IF(AND(障害学生情報入力シート!$G533="病弱",ISBLANK(障害学生情報入力シート!$H533)),1,0)+
IF(AND(障害学生情報入力シート!$G533="発達障害",OR(障害学生情報入力シート!$H533="自閉スペクトラム症",障害学生情報入力シート!$H533="注意欠如・多動症",障害学生情報入力シート!$H533="限局性学習症",障害学生情報入力シート!$H533="発達障害の重複",障害学生情報入力シート!$H533="その他の発達障害")),1,0)+
IF(AND(障害学生情報入力シート!$G533="精神障害",OR(障害学生情報入力シート!$H533="統合失調症等",障害学生情報入力シート!$H533="気分障害",障害学生情報入力シート!$H533="神経症性障害等",障害学生情報入力シート!$H533="摂食障害・睡眠障害等",障害学生情報入力シート!$H533="精神障害の重複",障害学生情報入力シート!$H533="その他の精神障害")),1,0)+
IF(AND(障害学生情報入力シート!$G533="知的障害",ISBLANK(障害学生情報入力シート!$H533)),1,0)+
IF(AND(障害学生情報入力シート!$G533="重複障害",OR(障害学生情報入力シート!$H533="身体障害の重複",障害学生情報入力シート!$H533="発達障害と精神障害の重複")),1,0)+
IF(AND(障害学生情報入力シート!$G533="その他の障害",ISBLANK(障害学生情報入力シート!$H533)),1,0)
)</f>
        <v>0</v>
      </c>
    </row>
    <row r="534" spans="1:17" x14ac:dyDescent="0.4">
      <c r="A534" s="204">
        <v>506</v>
      </c>
      <c r="B534" s="6">
        <f>IF(AND(障害学生情報入力シート!$G534=$B$27,障害学生情報入力シート!$H534=$B$28,OR(障害学生情報入力シート!D534="入学者(新1年生)",障害学生情報入力シート!D534="在籍者")),1,0)</f>
        <v>0</v>
      </c>
      <c r="C534" s="6">
        <f t="shared" si="47"/>
        <v>0</v>
      </c>
      <c r="D534" s="6" t="str">
        <f t="shared" si="48"/>
        <v/>
      </c>
      <c r="E534" s="6">
        <f>IF(AND(障害学生情報入力シート!$G534=$E$27,ISBLANK(障害学生情報入力シート!$H534),OR(障害学生情報入力シート!D534="入学者(新1年生)",障害学生情報入力シート!D534="在籍者")),1,0)</f>
        <v>0</v>
      </c>
      <c r="F534" s="6">
        <f t="shared" si="49"/>
        <v>0</v>
      </c>
      <c r="G534" s="6" t="str">
        <f t="shared" si="50"/>
        <v/>
      </c>
      <c r="H534" s="7">
        <f>IF(障害学生情報入力シート!BD534="",0,IF(AND(障害学生情報入力シート!BC534=1,Q534=1,障害学生情報入力シート!D534&lt;&gt;"",障害学生情報入力シート!D534&lt;&gt;"在籍者"),1,0))</f>
        <v>0</v>
      </c>
      <c r="I534" s="7">
        <f t="shared" si="51"/>
        <v>0</v>
      </c>
      <c r="J534" s="7" t="str">
        <f t="shared" si="52"/>
        <v/>
      </c>
      <c r="K534" s="8">
        <f>IF(VALUE(障害学生情報入力シート!J534)=1,1,0)</f>
        <v>0</v>
      </c>
      <c r="L534" s="8">
        <f>IF(VALUE(障害学生情報入力シート!K534)=1,1,0)</f>
        <v>0</v>
      </c>
      <c r="M534" s="8">
        <f>SUM(障害学生情報入力シート!N534:Q534)+COUNTA(障害学生情報入力シート!R534)</f>
        <v>0</v>
      </c>
      <c r="N534" s="8">
        <f>SUM(障害学生情報入力シート!S534:V534)+COUNTA(障害学生情報入力シート!W534)</f>
        <v>0</v>
      </c>
      <c r="O534" s="8">
        <f>IF(SUM(障害学生情報入力シート!$X534:$BC534)&gt;0,1,0)</f>
        <v>0</v>
      </c>
      <c r="P534" s="8">
        <f>IF(障害学生情報入力シート!D534="入学者(新1年生)",1,0)</f>
        <v>0</v>
      </c>
      <c r="Q534" s="8">
        <f>IF(ISBLANK(障害学生情報入力シート!$G534),0,
IF(AND(障害学生情報入力シート!$G534="視覚障害",OR(障害学生情報入力シート!$H534="盲",障害学生情報入力シート!$H534="弱視",障害学生情報入力シート!$H534="その他の視覚障害")),1,0)+
IF(AND(障害学生情報入力シート!$G534="聴覚障害",OR(障害学生情報入力シート!$H534="聾",障害学生情報入力シート!$H534="難聴",障害学生情報入力シート!$H534="その他の聴覚障害")),1,0)+
IF(AND(障害学生情報入力シート!$G534="肢体不自由",OR(障害学生情報入力シート!$H534="上肢不自由",障害学生情報入力シート!$H534="下肢不自由",障害学生情報入力シート!$H534="上下肢不自由",障害学生情報入力シート!$H534="その他の肢体不自由")),1,0)+
IF(AND(障害学生情報入力シート!$G534="病弱",ISBLANK(障害学生情報入力シート!$H534)),1,0)+
IF(AND(障害学生情報入力シート!$G534="発達障害",OR(障害学生情報入力シート!$H534="自閉スペクトラム症",障害学生情報入力シート!$H534="注意欠如・多動症",障害学生情報入力シート!$H534="限局性学習症",障害学生情報入力シート!$H534="発達障害の重複",障害学生情報入力シート!$H534="その他の発達障害")),1,0)+
IF(AND(障害学生情報入力シート!$G534="精神障害",OR(障害学生情報入力シート!$H534="統合失調症等",障害学生情報入力シート!$H534="気分障害",障害学生情報入力シート!$H534="神経症性障害等",障害学生情報入力シート!$H534="摂食障害・睡眠障害等",障害学生情報入力シート!$H534="精神障害の重複",障害学生情報入力シート!$H534="その他の精神障害")),1,0)+
IF(AND(障害学生情報入力シート!$G534="知的障害",ISBLANK(障害学生情報入力シート!$H534)),1,0)+
IF(AND(障害学生情報入力シート!$G534="重複障害",OR(障害学生情報入力シート!$H534="身体障害の重複",障害学生情報入力シート!$H534="発達障害と精神障害の重複")),1,0)+
IF(AND(障害学生情報入力シート!$G534="その他の障害",ISBLANK(障害学生情報入力シート!$H534)),1,0)
)</f>
        <v>0</v>
      </c>
    </row>
    <row r="535" spans="1:17" x14ac:dyDescent="0.4">
      <c r="A535" s="204">
        <v>507</v>
      </c>
      <c r="B535" s="6">
        <f>IF(AND(障害学生情報入力シート!$G535=$B$27,障害学生情報入力シート!$H535=$B$28,OR(障害学生情報入力シート!D535="入学者(新1年生)",障害学生情報入力シート!D535="在籍者")),1,0)</f>
        <v>0</v>
      </c>
      <c r="C535" s="6">
        <f t="shared" si="47"/>
        <v>0</v>
      </c>
      <c r="D535" s="6" t="str">
        <f t="shared" si="48"/>
        <v/>
      </c>
      <c r="E535" s="6">
        <f>IF(AND(障害学生情報入力シート!$G535=$E$27,ISBLANK(障害学生情報入力シート!$H535),OR(障害学生情報入力シート!D535="入学者(新1年生)",障害学生情報入力シート!D535="在籍者")),1,0)</f>
        <v>0</v>
      </c>
      <c r="F535" s="6">
        <f t="shared" si="49"/>
        <v>0</v>
      </c>
      <c r="G535" s="6" t="str">
        <f t="shared" si="50"/>
        <v/>
      </c>
      <c r="H535" s="7">
        <f>IF(障害学生情報入力シート!BD535="",0,IF(AND(障害学生情報入力シート!BC535=1,Q535=1,障害学生情報入力シート!D535&lt;&gt;"",障害学生情報入力シート!D535&lt;&gt;"在籍者"),1,0))</f>
        <v>0</v>
      </c>
      <c r="I535" s="7">
        <f t="shared" si="51"/>
        <v>0</v>
      </c>
      <c r="J535" s="7" t="str">
        <f t="shared" si="52"/>
        <v/>
      </c>
      <c r="K535" s="8">
        <f>IF(VALUE(障害学生情報入力シート!J535)=1,1,0)</f>
        <v>0</v>
      </c>
      <c r="L535" s="8">
        <f>IF(VALUE(障害学生情報入力シート!K535)=1,1,0)</f>
        <v>0</v>
      </c>
      <c r="M535" s="8">
        <f>SUM(障害学生情報入力シート!N535:Q535)+COUNTA(障害学生情報入力シート!R535)</f>
        <v>0</v>
      </c>
      <c r="N535" s="8">
        <f>SUM(障害学生情報入力シート!S535:V535)+COUNTA(障害学生情報入力シート!W535)</f>
        <v>0</v>
      </c>
      <c r="O535" s="8">
        <f>IF(SUM(障害学生情報入力シート!$X535:$BC535)&gt;0,1,0)</f>
        <v>0</v>
      </c>
      <c r="P535" s="8">
        <f>IF(障害学生情報入力シート!D535="入学者(新1年生)",1,0)</f>
        <v>0</v>
      </c>
      <c r="Q535" s="8">
        <f>IF(ISBLANK(障害学生情報入力シート!$G535),0,
IF(AND(障害学生情報入力シート!$G535="視覚障害",OR(障害学生情報入力シート!$H535="盲",障害学生情報入力シート!$H535="弱視",障害学生情報入力シート!$H535="その他の視覚障害")),1,0)+
IF(AND(障害学生情報入力シート!$G535="聴覚障害",OR(障害学生情報入力シート!$H535="聾",障害学生情報入力シート!$H535="難聴",障害学生情報入力シート!$H535="その他の聴覚障害")),1,0)+
IF(AND(障害学生情報入力シート!$G535="肢体不自由",OR(障害学生情報入力シート!$H535="上肢不自由",障害学生情報入力シート!$H535="下肢不自由",障害学生情報入力シート!$H535="上下肢不自由",障害学生情報入力シート!$H535="その他の肢体不自由")),1,0)+
IF(AND(障害学生情報入力シート!$G535="病弱",ISBLANK(障害学生情報入力シート!$H535)),1,0)+
IF(AND(障害学生情報入力シート!$G535="発達障害",OR(障害学生情報入力シート!$H535="自閉スペクトラム症",障害学生情報入力シート!$H535="注意欠如・多動症",障害学生情報入力シート!$H535="限局性学習症",障害学生情報入力シート!$H535="発達障害の重複",障害学生情報入力シート!$H535="その他の発達障害")),1,0)+
IF(AND(障害学生情報入力シート!$G535="精神障害",OR(障害学生情報入力シート!$H535="統合失調症等",障害学生情報入力シート!$H535="気分障害",障害学生情報入力シート!$H535="神経症性障害等",障害学生情報入力シート!$H535="摂食障害・睡眠障害等",障害学生情報入力シート!$H535="精神障害の重複",障害学生情報入力シート!$H535="その他の精神障害")),1,0)+
IF(AND(障害学生情報入力シート!$G535="知的障害",ISBLANK(障害学生情報入力シート!$H535)),1,0)+
IF(AND(障害学生情報入力シート!$G535="重複障害",OR(障害学生情報入力シート!$H535="身体障害の重複",障害学生情報入力シート!$H535="発達障害と精神障害の重複")),1,0)+
IF(AND(障害学生情報入力シート!$G535="その他の障害",ISBLANK(障害学生情報入力シート!$H535)),1,0)
)</f>
        <v>0</v>
      </c>
    </row>
    <row r="536" spans="1:17" x14ac:dyDescent="0.4">
      <c r="A536" s="204">
        <v>508</v>
      </c>
      <c r="B536" s="6">
        <f>IF(AND(障害学生情報入力シート!$G536=$B$27,障害学生情報入力シート!$H536=$B$28,OR(障害学生情報入力シート!D536="入学者(新1年生)",障害学生情報入力シート!D536="在籍者")),1,0)</f>
        <v>0</v>
      </c>
      <c r="C536" s="6">
        <f t="shared" si="47"/>
        <v>0</v>
      </c>
      <c r="D536" s="6" t="str">
        <f t="shared" si="48"/>
        <v/>
      </c>
      <c r="E536" s="6">
        <f>IF(AND(障害学生情報入力シート!$G536=$E$27,ISBLANK(障害学生情報入力シート!$H536),OR(障害学生情報入力シート!D536="入学者(新1年生)",障害学生情報入力シート!D536="在籍者")),1,0)</f>
        <v>0</v>
      </c>
      <c r="F536" s="6">
        <f t="shared" si="49"/>
        <v>0</v>
      </c>
      <c r="G536" s="6" t="str">
        <f t="shared" si="50"/>
        <v/>
      </c>
      <c r="H536" s="7">
        <f>IF(障害学生情報入力シート!BD536="",0,IF(AND(障害学生情報入力シート!BC536=1,Q536=1,障害学生情報入力シート!D536&lt;&gt;"",障害学生情報入力シート!D536&lt;&gt;"在籍者"),1,0))</f>
        <v>0</v>
      </c>
      <c r="I536" s="7">
        <f t="shared" si="51"/>
        <v>0</v>
      </c>
      <c r="J536" s="7" t="str">
        <f t="shared" si="52"/>
        <v/>
      </c>
      <c r="K536" s="8">
        <f>IF(VALUE(障害学生情報入力シート!J536)=1,1,0)</f>
        <v>0</v>
      </c>
      <c r="L536" s="8">
        <f>IF(VALUE(障害学生情報入力シート!K536)=1,1,0)</f>
        <v>0</v>
      </c>
      <c r="M536" s="8">
        <f>SUM(障害学生情報入力シート!N536:Q536)+COUNTA(障害学生情報入力シート!R536)</f>
        <v>0</v>
      </c>
      <c r="N536" s="8">
        <f>SUM(障害学生情報入力シート!S536:V536)+COUNTA(障害学生情報入力シート!W536)</f>
        <v>0</v>
      </c>
      <c r="O536" s="8">
        <f>IF(SUM(障害学生情報入力シート!$X536:$BC536)&gt;0,1,0)</f>
        <v>0</v>
      </c>
      <c r="P536" s="8">
        <f>IF(障害学生情報入力シート!D536="入学者(新1年生)",1,0)</f>
        <v>0</v>
      </c>
      <c r="Q536" s="8">
        <f>IF(ISBLANK(障害学生情報入力シート!$G536),0,
IF(AND(障害学生情報入力シート!$G536="視覚障害",OR(障害学生情報入力シート!$H536="盲",障害学生情報入力シート!$H536="弱視",障害学生情報入力シート!$H536="その他の視覚障害")),1,0)+
IF(AND(障害学生情報入力シート!$G536="聴覚障害",OR(障害学生情報入力シート!$H536="聾",障害学生情報入力シート!$H536="難聴",障害学生情報入力シート!$H536="その他の聴覚障害")),1,0)+
IF(AND(障害学生情報入力シート!$G536="肢体不自由",OR(障害学生情報入力シート!$H536="上肢不自由",障害学生情報入力シート!$H536="下肢不自由",障害学生情報入力シート!$H536="上下肢不自由",障害学生情報入力シート!$H536="その他の肢体不自由")),1,0)+
IF(AND(障害学生情報入力シート!$G536="病弱",ISBLANK(障害学生情報入力シート!$H536)),1,0)+
IF(AND(障害学生情報入力シート!$G536="発達障害",OR(障害学生情報入力シート!$H536="自閉スペクトラム症",障害学生情報入力シート!$H536="注意欠如・多動症",障害学生情報入力シート!$H536="限局性学習症",障害学生情報入力シート!$H536="発達障害の重複",障害学生情報入力シート!$H536="その他の発達障害")),1,0)+
IF(AND(障害学生情報入力シート!$G536="精神障害",OR(障害学生情報入力シート!$H536="統合失調症等",障害学生情報入力シート!$H536="気分障害",障害学生情報入力シート!$H536="神経症性障害等",障害学生情報入力シート!$H536="摂食障害・睡眠障害等",障害学生情報入力シート!$H536="精神障害の重複",障害学生情報入力シート!$H536="その他の精神障害")),1,0)+
IF(AND(障害学生情報入力シート!$G536="知的障害",ISBLANK(障害学生情報入力シート!$H536)),1,0)+
IF(AND(障害学生情報入力シート!$G536="重複障害",OR(障害学生情報入力シート!$H536="身体障害の重複",障害学生情報入力シート!$H536="発達障害と精神障害の重複")),1,0)+
IF(AND(障害学生情報入力シート!$G536="その他の障害",ISBLANK(障害学生情報入力シート!$H536)),1,0)
)</f>
        <v>0</v>
      </c>
    </row>
    <row r="537" spans="1:17" x14ac:dyDescent="0.4">
      <c r="A537" s="204">
        <v>509</v>
      </c>
      <c r="B537" s="6">
        <f>IF(AND(障害学生情報入力シート!$G537=$B$27,障害学生情報入力シート!$H537=$B$28,OR(障害学生情報入力シート!D537="入学者(新1年生)",障害学生情報入力シート!D537="在籍者")),1,0)</f>
        <v>0</v>
      </c>
      <c r="C537" s="6">
        <f t="shared" si="47"/>
        <v>0</v>
      </c>
      <c r="D537" s="6" t="str">
        <f t="shared" si="48"/>
        <v/>
      </c>
      <c r="E537" s="6">
        <f>IF(AND(障害学生情報入力シート!$G537=$E$27,ISBLANK(障害学生情報入力シート!$H537),OR(障害学生情報入力シート!D537="入学者(新1年生)",障害学生情報入力シート!D537="在籍者")),1,0)</f>
        <v>0</v>
      </c>
      <c r="F537" s="6">
        <f t="shared" si="49"/>
        <v>0</v>
      </c>
      <c r="G537" s="6" t="str">
        <f t="shared" si="50"/>
        <v/>
      </c>
      <c r="H537" s="7">
        <f>IF(障害学生情報入力シート!BD537="",0,IF(AND(障害学生情報入力シート!BC537=1,Q537=1,障害学生情報入力シート!D537&lt;&gt;"",障害学生情報入力シート!D537&lt;&gt;"在籍者"),1,0))</f>
        <v>0</v>
      </c>
      <c r="I537" s="7">
        <f t="shared" si="51"/>
        <v>0</v>
      </c>
      <c r="J537" s="7" t="str">
        <f t="shared" si="52"/>
        <v/>
      </c>
      <c r="K537" s="8">
        <f>IF(VALUE(障害学生情報入力シート!J537)=1,1,0)</f>
        <v>0</v>
      </c>
      <c r="L537" s="8">
        <f>IF(VALUE(障害学生情報入力シート!K537)=1,1,0)</f>
        <v>0</v>
      </c>
      <c r="M537" s="8">
        <f>SUM(障害学生情報入力シート!N537:Q537)+COUNTA(障害学生情報入力シート!R537)</f>
        <v>0</v>
      </c>
      <c r="N537" s="8">
        <f>SUM(障害学生情報入力シート!S537:V537)+COUNTA(障害学生情報入力シート!W537)</f>
        <v>0</v>
      </c>
      <c r="O537" s="8">
        <f>IF(SUM(障害学生情報入力シート!$X537:$BC537)&gt;0,1,0)</f>
        <v>0</v>
      </c>
      <c r="P537" s="8">
        <f>IF(障害学生情報入力シート!D537="入学者(新1年生)",1,0)</f>
        <v>0</v>
      </c>
      <c r="Q537" s="8">
        <f>IF(ISBLANK(障害学生情報入力シート!$G537),0,
IF(AND(障害学生情報入力シート!$G537="視覚障害",OR(障害学生情報入力シート!$H537="盲",障害学生情報入力シート!$H537="弱視",障害学生情報入力シート!$H537="その他の視覚障害")),1,0)+
IF(AND(障害学生情報入力シート!$G537="聴覚障害",OR(障害学生情報入力シート!$H537="聾",障害学生情報入力シート!$H537="難聴",障害学生情報入力シート!$H537="その他の聴覚障害")),1,0)+
IF(AND(障害学生情報入力シート!$G537="肢体不自由",OR(障害学生情報入力シート!$H537="上肢不自由",障害学生情報入力シート!$H537="下肢不自由",障害学生情報入力シート!$H537="上下肢不自由",障害学生情報入力シート!$H537="その他の肢体不自由")),1,0)+
IF(AND(障害学生情報入力シート!$G537="病弱",ISBLANK(障害学生情報入力シート!$H537)),1,0)+
IF(AND(障害学生情報入力シート!$G537="発達障害",OR(障害学生情報入力シート!$H537="自閉スペクトラム症",障害学生情報入力シート!$H537="注意欠如・多動症",障害学生情報入力シート!$H537="限局性学習症",障害学生情報入力シート!$H537="発達障害の重複",障害学生情報入力シート!$H537="その他の発達障害")),1,0)+
IF(AND(障害学生情報入力シート!$G537="精神障害",OR(障害学生情報入力シート!$H537="統合失調症等",障害学生情報入力シート!$H537="気分障害",障害学生情報入力シート!$H537="神経症性障害等",障害学生情報入力シート!$H537="摂食障害・睡眠障害等",障害学生情報入力シート!$H537="精神障害の重複",障害学生情報入力シート!$H537="その他の精神障害")),1,0)+
IF(AND(障害学生情報入力シート!$G537="知的障害",ISBLANK(障害学生情報入力シート!$H537)),1,0)+
IF(AND(障害学生情報入力シート!$G537="重複障害",OR(障害学生情報入力シート!$H537="身体障害の重複",障害学生情報入力シート!$H537="発達障害と精神障害の重複")),1,0)+
IF(AND(障害学生情報入力シート!$G537="その他の障害",ISBLANK(障害学生情報入力シート!$H537)),1,0)
)</f>
        <v>0</v>
      </c>
    </row>
    <row r="538" spans="1:17" x14ac:dyDescent="0.4">
      <c r="A538" s="204">
        <v>510</v>
      </c>
      <c r="B538" s="6">
        <f>IF(AND(障害学生情報入力シート!$G538=$B$27,障害学生情報入力シート!$H538=$B$28,OR(障害学生情報入力シート!D538="入学者(新1年生)",障害学生情報入力シート!D538="在籍者")),1,0)</f>
        <v>0</v>
      </c>
      <c r="C538" s="6">
        <f t="shared" si="47"/>
        <v>0</v>
      </c>
      <c r="D538" s="6" t="str">
        <f t="shared" si="48"/>
        <v/>
      </c>
      <c r="E538" s="6">
        <f>IF(AND(障害学生情報入力シート!$G538=$E$27,ISBLANK(障害学生情報入力シート!$H538),OR(障害学生情報入力シート!D538="入学者(新1年生)",障害学生情報入力シート!D538="在籍者")),1,0)</f>
        <v>0</v>
      </c>
      <c r="F538" s="6">
        <f t="shared" si="49"/>
        <v>0</v>
      </c>
      <c r="G538" s="6" t="str">
        <f t="shared" si="50"/>
        <v/>
      </c>
      <c r="H538" s="7">
        <f>IF(障害学生情報入力シート!BD538="",0,IF(AND(障害学生情報入力シート!BC538=1,Q538=1,障害学生情報入力シート!D538&lt;&gt;"",障害学生情報入力シート!D538&lt;&gt;"在籍者"),1,0))</f>
        <v>0</v>
      </c>
      <c r="I538" s="7">
        <f t="shared" si="51"/>
        <v>0</v>
      </c>
      <c r="J538" s="7" t="str">
        <f t="shared" si="52"/>
        <v/>
      </c>
      <c r="K538" s="8">
        <f>IF(VALUE(障害学生情報入力シート!J538)=1,1,0)</f>
        <v>0</v>
      </c>
      <c r="L538" s="8">
        <f>IF(VALUE(障害学生情報入力シート!K538)=1,1,0)</f>
        <v>0</v>
      </c>
      <c r="M538" s="8">
        <f>SUM(障害学生情報入力シート!N538:Q538)+COUNTA(障害学生情報入力シート!R538)</f>
        <v>0</v>
      </c>
      <c r="N538" s="8">
        <f>SUM(障害学生情報入力シート!S538:V538)+COUNTA(障害学生情報入力シート!W538)</f>
        <v>0</v>
      </c>
      <c r="O538" s="8">
        <f>IF(SUM(障害学生情報入力シート!$X538:$BC538)&gt;0,1,0)</f>
        <v>0</v>
      </c>
      <c r="P538" s="8">
        <f>IF(障害学生情報入力シート!D538="入学者(新1年生)",1,0)</f>
        <v>0</v>
      </c>
      <c r="Q538" s="8">
        <f>IF(ISBLANK(障害学生情報入力シート!$G538),0,
IF(AND(障害学生情報入力シート!$G538="視覚障害",OR(障害学生情報入力シート!$H538="盲",障害学生情報入力シート!$H538="弱視",障害学生情報入力シート!$H538="その他の視覚障害")),1,0)+
IF(AND(障害学生情報入力シート!$G538="聴覚障害",OR(障害学生情報入力シート!$H538="聾",障害学生情報入力シート!$H538="難聴",障害学生情報入力シート!$H538="その他の聴覚障害")),1,0)+
IF(AND(障害学生情報入力シート!$G538="肢体不自由",OR(障害学生情報入力シート!$H538="上肢不自由",障害学生情報入力シート!$H538="下肢不自由",障害学生情報入力シート!$H538="上下肢不自由",障害学生情報入力シート!$H538="その他の肢体不自由")),1,0)+
IF(AND(障害学生情報入力シート!$G538="病弱",ISBLANK(障害学生情報入力シート!$H538)),1,0)+
IF(AND(障害学生情報入力シート!$G538="発達障害",OR(障害学生情報入力シート!$H538="自閉スペクトラム症",障害学生情報入力シート!$H538="注意欠如・多動症",障害学生情報入力シート!$H538="限局性学習症",障害学生情報入力シート!$H538="発達障害の重複",障害学生情報入力シート!$H538="その他の発達障害")),1,0)+
IF(AND(障害学生情報入力シート!$G538="精神障害",OR(障害学生情報入力シート!$H538="統合失調症等",障害学生情報入力シート!$H538="気分障害",障害学生情報入力シート!$H538="神経症性障害等",障害学生情報入力シート!$H538="摂食障害・睡眠障害等",障害学生情報入力シート!$H538="精神障害の重複",障害学生情報入力シート!$H538="その他の精神障害")),1,0)+
IF(AND(障害学生情報入力シート!$G538="知的障害",ISBLANK(障害学生情報入力シート!$H538)),1,0)+
IF(AND(障害学生情報入力シート!$G538="重複障害",OR(障害学生情報入力シート!$H538="身体障害の重複",障害学生情報入力シート!$H538="発達障害と精神障害の重複")),1,0)+
IF(AND(障害学生情報入力シート!$G538="その他の障害",ISBLANK(障害学生情報入力シート!$H538)),1,0)
)</f>
        <v>0</v>
      </c>
    </row>
    <row r="539" spans="1:17" x14ac:dyDescent="0.4">
      <c r="A539" s="204">
        <v>511</v>
      </c>
      <c r="B539" s="6">
        <f>IF(AND(障害学生情報入力シート!$G539=$B$27,障害学生情報入力シート!$H539=$B$28,OR(障害学生情報入力シート!D539="入学者(新1年生)",障害学生情報入力シート!D539="在籍者")),1,0)</f>
        <v>0</v>
      </c>
      <c r="C539" s="6">
        <f t="shared" si="47"/>
        <v>0</v>
      </c>
      <c r="D539" s="6" t="str">
        <f t="shared" si="48"/>
        <v/>
      </c>
      <c r="E539" s="6">
        <f>IF(AND(障害学生情報入力シート!$G539=$E$27,ISBLANK(障害学生情報入力シート!$H539),OR(障害学生情報入力シート!D539="入学者(新1年生)",障害学生情報入力シート!D539="在籍者")),1,0)</f>
        <v>0</v>
      </c>
      <c r="F539" s="6">
        <f t="shared" si="49"/>
        <v>0</v>
      </c>
      <c r="G539" s="6" t="str">
        <f t="shared" si="50"/>
        <v/>
      </c>
      <c r="H539" s="7">
        <f>IF(障害学生情報入力シート!BD539="",0,IF(AND(障害学生情報入力シート!BC539=1,Q539=1,障害学生情報入力シート!D539&lt;&gt;"",障害学生情報入力シート!D539&lt;&gt;"在籍者"),1,0))</f>
        <v>0</v>
      </c>
      <c r="I539" s="7">
        <f t="shared" si="51"/>
        <v>0</v>
      </c>
      <c r="J539" s="7" t="str">
        <f t="shared" si="52"/>
        <v/>
      </c>
      <c r="K539" s="8">
        <f>IF(VALUE(障害学生情報入力シート!J539)=1,1,0)</f>
        <v>0</v>
      </c>
      <c r="L539" s="8">
        <f>IF(VALUE(障害学生情報入力シート!K539)=1,1,0)</f>
        <v>0</v>
      </c>
      <c r="M539" s="8">
        <f>SUM(障害学生情報入力シート!N539:Q539)+COUNTA(障害学生情報入力シート!R539)</f>
        <v>0</v>
      </c>
      <c r="N539" s="8">
        <f>SUM(障害学生情報入力シート!S539:V539)+COUNTA(障害学生情報入力シート!W539)</f>
        <v>0</v>
      </c>
      <c r="O539" s="8">
        <f>IF(SUM(障害学生情報入力シート!$X539:$BC539)&gt;0,1,0)</f>
        <v>0</v>
      </c>
      <c r="P539" s="8">
        <f>IF(障害学生情報入力シート!D539="入学者(新1年生)",1,0)</f>
        <v>0</v>
      </c>
      <c r="Q539" s="8">
        <f>IF(ISBLANK(障害学生情報入力シート!$G539),0,
IF(AND(障害学生情報入力シート!$G539="視覚障害",OR(障害学生情報入力シート!$H539="盲",障害学生情報入力シート!$H539="弱視",障害学生情報入力シート!$H539="その他の視覚障害")),1,0)+
IF(AND(障害学生情報入力シート!$G539="聴覚障害",OR(障害学生情報入力シート!$H539="聾",障害学生情報入力シート!$H539="難聴",障害学生情報入力シート!$H539="その他の聴覚障害")),1,0)+
IF(AND(障害学生情報入力シート!$G539="肢体不自由",OR(障害学生情報入力シート!$H539="上肢不自由",障害学生情報入力シート!$H539="下肢不自由",障害学生情報入力シート!$H539="上下肢不自由",障害学生情報入力シート!$H539="その他の肢体不自由")),1,0)+
IF(AND(障害学生情報入力シート!$G539="病弱",ISBLANK(障害学生情報入力シート!$H539)),1,0)+
IF(AND(障害学生情報入力シート!$G539="発達障害",OR(障害学生情報入力シート!$H539="自閉スペクトラム症",障害学生情報入力シート!$H539="注意欠如・多動症",障害学生情報入力シート!$H539="限局性学習症",障害学生情報入力シート!$H539="発達障害の重複",障害学生情報入力シート!$H539="その他の発達障害")),1,0)+
IF(AND(障害学生情報入力シート!$G539="精神障害",OR(障害学生情報入力シート!$H539="統合失調症等",障害学生情報入力シート!$H539="気分障害",障害学生情報入力シート!$H539="神経症性障害等",障害学生情報入力シート!$H539="摂食障害・睡眠障害等",障害学生情報入力シート!$H539="精神障害の重複",障害学生情報入力シート!$H539="その他の精神障害")),1,0)+
IF(AND(障害学生情報入力シート!$G539="知的障害",ISBLANK(障害学生情報入力シート!$H539)),1,0)+
IF(AND(障害学生情報入力シート!$G539="重複障害",OR(障害学生情報入力シート!$H539="身体障害の重複",障害学生情報入力シート!$H539="発達障害と精神障害の重複")),1,0)+
IF(AND(障害学生情報入力シート!$G539="その他の障害",ISBLANK(障害学生情報入力シート!$H539)),1,0)
)</f>
        <v>0</v>
      </c>
    </row>
    <row r="540" spans="1:17" x14ac:dyDescent="0.4">
      <c r="A540" s="204">
        <v>512</v>
      </c>
      <c r="B540" s="6">
        <f>IF(AND(障害学生情報入力シート!$G540=$B$27,障害学生情報入力シート!$H540=$B$28,OR(障害学生情報入力シート!D540="入学者(新1年生)",障害学生情報入力シート!D540="在籍者")),1,0)</f>
        <v>0</v>
      </c>
      <c r="C540" s="6">
        <f t="shared" si="47"/>
        <v>0</v>
      </c>
      <c r="D540" s="6" t="str">
        <f t="shared" si="48"/>
        <v/>
      </c>
      <c r="E540" s="6">
        <f>IF(AND(障害学生情報入力シート!$G540=$E$27,ISBLANK(障害学生情報入力シート!$H540),OR(障害学生情報入力シート!D540="入学者(新1年生)",障害学生情報入力シート!D540="在籍者")),1,0)</f>
        <v>0</v>
      </c>
      <c r="F540" s="6">
        <f t="shared" si="49"/>
        <v>0</v>
      </c>
      <c r="G540" s="6" t="str">
        <f t="shared" si="50"/>
        <v/>
      </c>
      <c r="H540" s="7">
        <f>IF(障害学生情報入力シート!BD540="",0,IF(AND(障害学生情報入力シート!BC540=1,Q540=1,障害学生情報入力シート!D540&lt;&gt;"",障害学生情報入力シート!D540&lt;&gt;"在籍者"),1,0))</f>
        <v>0</v>
      </c>
      <c r="I540" s="7">
        <f t="shared" si="51"/>
        <v>0</v>
      </c>
      <c r="J540" s="7" t="str">
        <f t="shared" si="52"/>
        <v/>
      </c>
      <c r="K540" s="8">
        <f>IF(VALUE(障害学生情報入力シート!J540)=1,1,0)</f>
        <v>0</v>
      </c>
      <c r="L540" s="8">
        <f>IF(VALUE(障害学生情報入力シート!K540)=1,1,0)</f>
        <v>0</v>
      </c>
      <c r="M540" s="8">
        <f>SUM(障害学生情報入力シート!N540:Q540)+COUNTA(障害学生情報入力シート!R540)</f>
        <v>0</v>
      </c>
      <c r="N540" s="8">
        <f>SUM(障害学生情報入力シート!S540:V540)+COUNTA(障害学生情報入力シート!W540)</f>
        <v>0</v>
      </c>
      <c r="O540" s="8">
        <f>IF(SUM(障害学生情報入力シート!$X540:$BC540)&gt;0,1,0)</f>
        <v>0</v>
      </c>
      <c r="P540" s="8">
        <f>IF(障害学生情報入力シート!D540="入学者(新1年生)",1,0)</f>
        <v>0</v>
      </c>
      <c r="Q540" s="8">
        <f>IF(ISBLANK(障害学生情報入力シート!$G540),0,
IF(AND(障害学生情報入力シート!$G540="視覚障害",OR(障害学生情報入力シート!$H540="盲",障害学生情報入力シート!$H540="弱視",障害学生情報入力シート!$H540="その他の視覚障害")),1,0)+
IF(AND(障害学生情報入力シート!$G540="聴覚障害",OR(障害学生情報入力シート!$H540="聾",障害学生情報入力シート!$H540="難聴",障害学生情報入力シート!$H540="その他の聴覚障害")),1,0)+
IF(AND(障害学生情報入力シート!$G540="肢体不自由",OR(障害学生情報入力シート!$H540="上肢不自由",障害学生情報入力シート!$H540="下肢不自由",障害学生情報入力シート!$H540="上下肢不自由",障害学生情報入力シート!$H540="その他の肢体不自由")),1,0)+
IF(AND(障害学生情報入力シート!$G540="病弱",ISBLANK(障害学生情報入力シート!$H540)),1,0)+
IF(AND(障害学生情報入力シート!$G540="発達障害",OR(障害学生情報入力シート!$H540="自閉スペクトラム症",障害学生情報入力シート!$H540="注意欠如・多動症",障害学生情報入力シート!$H540="限局性学習症",障害学生情報入力シート!$H540="発達障害の重複",障害学生情報入力シート!$H540="その他の発達障害")),1,0)+
IF(AND(障害学生情報入力シート!$G540="精神障害",OR(障害学生情報入力シート!$H540="統合失調症等",障害学生情報入力シート!$H540="気分障害",障害学生情報入力シート!$H540="神経症性障害等",障害学生情報入力シート!$H540="摂食障害・睡眠障害等",障害学生情報入力シート!$H540="精神障害の重複",障害学生情報入力シート!$H540="その他の精神障害")),1,0)+
IF(AND(障害学生情報入力シート!$G540="知的障害",ISBLANK(障害学生情報入力シート!$H540)),1,0)+
IF(AND(障害学生情報入力シート!$G540="重複障害",OR(障害学生情報入力シート!$H540="身体障害の重複",障害学生情報入力シート!$H540="発達障害と精神障害の重複")),1,0)+
IF(AND(障害学生情報入力シート!$G540="その他の障害",ISBLANK(障害学生情報入力シート!$H540)),1,0)
)</f>
        <v>0</v>
      </c>
    </row>
    <row r="541" spans="1:17" x14ac:dyDescent="0.4">
      <c r="A541" s="204">
        <v>513</v>
      </c>
      <c r="B541" s="6">
        <f>IF(AND(障害学生情報入力シート!$G541=$B$27,障害学生情報入力シート!$H541=$B$28,OR(障害学生情報入力シート!D541="入学者(新1年生)",障害学生情報入力シート!D541="在籍者")),1,0)</f>
        <v>0</v>
      </c>
      <c r="C541" s="6">
        <f t="shared" si="47"/>
        <v>0</v>
      </c>
      <c r="D541" s="6" t="str">
        <f t="shared" si="48"/>
        <v/>
      </c>
      <c r="E541" s="6">
        <f>IF(AND(障害学生情報入力シート!$G541=$E$27,ISBLANK(障害学生情報入力シート!$H541),OR(障害学生情報入力シート!D541="入学者(新1年生)",障害学生情報入力シート!D541="在籍者")),1,0)</f>
        <v>0</v>
      </c>
      <c r="F541" s="6">
        <f t="shared" si="49"/>
        <v>0</v>
      </c>
      <c r="G541" s="6" t="str">
        <f t="shared" si="50"/>
        <v/>
      </c>
      <c r="H541" s="7">
        <f>IF(障害学生情報入力シート!BD541="",0,IF(AND(障害学生情報入力シート!BC541=1,Q541=1,障害学生情報入力シート!D541&lt;&gt;"",障害学生情報入力シート!D541&lt;&gt;"在籍者"),1,0))</f>
        <v>0</v>
      </c>
      <c r="I541" s="7">
        <f t="shared" si="51"/>
        <v>0</v>
      </c>
      <c r="J541" s="7" t="str">
        <f t="shared" si="52"/>
        <v/>
      </c>
      <c r="K541" s="8">
        <f>IF(VALUE(障害学生情報入力シート!J541)=1,1,0)</f>
        <v>0</v>
      </c>
      <c r="L541" s="8">
        <f>IF(VALUE(障害学生情報入力シート!K541)=1,1,0)</f>
        <v>0</v>
      </c>
      <c r="M541" s="8">
        <f>SUM(障害学生情報入力シート!N541:Q541)+COUNTA(障害学生情報入力シート!R541)</f>
        <v>0</v>
      </c>
      <c r="N541" s="8">
        <f>SUM(障害学生情報入力シート!S541:V541)+COUNTA(障害学生情報入力シート!W541)</f>
        <v>0</v>
      </c>
      <c r="O541" s="8">
        <f>IF(SUM(障害学生情報入力シート!$X541:$BC541)&gt;0,1,0)</f>
        <v>0</v>
      </c>
      <c r="P541" s="8">
        <f>IF(障害学生情報入力シート!D541="入学者(新1年生)",1,0)</f>
        <v>0</v>
      </c>
      <c r="Q541" s="8">
        <f>IF(ISBLANK(障害学生情報入力シート!$G541),0,
IF(AND(障害学生情報入力シート!$G541="視覚障害",OR(障害学生情報入力シート!$H541="盲",障害学生情報入力シート!$H541="弱視",障害学生情報入力シート!$H541="その他の視覚障害")),1,0)+
IF(AND(障害学生情報入力シート!$G541="聴覚障害",OR(障害学生情報入力シート!$H541="聾",障害学生情報入力シート!$H541="難聴",障害学生情報入力シート!$H541="その他の聴覚障害")),1,0)+
IF(AND(障害学生情報入力シート!$G541="肢体不自由",OR(障害学生情報入力シート!$H541="上肢不自由",障害学生情報入力シート!$H541="下肢不自由",障害学生情報入力シート!$H541="上下肢不自由",障害学生情報入力シート!$H541="その他の肢体不自由")),1,0)+
IF(AND(障害学生情報入力シート!$G541="病弱",ISBLANK(障害学生情報入力シート!$H541)),1,0)+
IF(AND(障害学生情報入力シート!$G541="発達障害",OR(障害学生情報入力シート!$H541="自閉スペクトラム症",障害学生情報入力シート!$H541="注意欠如・多動症",障害学生情報入力シート!$H541="限局性学習症",障害学生情報入力シート!$H541="発達障害の重複",障害学生情報入力シート!$H541="その他の発達障害")),1,0)+
IF(AND(障害学生情報入力シート!$G541="精神障害",OR(障害学生情報入力シート!$H541="統合失調症等",障害学生情報入力シート!$H541="気分障害",障害学生情報入力シート!$H541="神経症性障害等",障害学生情報入力シート!$H541="摂食障害・睡眠障害等",障害学生情報入力シート!$H541="精神障害の重複",障害学生情報入力シート!$H541="その他の精神障害")),1,0)+
IF(AND(障害学生情報入力シート!$G541="知的障害",ISBLANK(障害学生情報入力シート!$H541)),1,0)+
IF(AND(障害学生情報入力シート!$G541="重複障害",OR(障害学生情報入力シート!$H541="身体障害の重複",障害学生情報入力シート!$H541="発達障害と精神障害の重複")),1,0)+
IF(AND(障害学生情報入力シート!$G541="その他の障害",ISBLANK(障害学生情報入力シート!$H541)),1,0)
)</f>
        <v>0</v>
      </c>
    </row>
    <row r="542" spans="1:17" x14ac:dyDescent="0.4">
      <c r="A542" s="204">
        <v>514</v>
      </c>
      <c r="B542" s="6">
        <f>IF(AND(障害学生情報入力シート!$G542=$B$27,障害学生情報入力シート!$H542=$B$28,OR(障害学生情報入力シート!D542="入学者(新1年生)",障害学生情報入力シート!D542="在籍者")),1,0)</f>
        <v>0</v>
      </c>
      <c r="C542" s="6">
        <f t="shared" ref="C542:C605" si="53">C541+B542</f>
        <v>0</v>
      </c>
      <c r="D542" s="6" t="str">
        <f t="shared" ref="D542:D605" si="54">IFERROR(MATCH(ROW(514:514),C:C,0),"")</f>
        <v/>
      </c>
      <c r="E542" s="6">
        <f>IF(AND(障害学生情報入力シート!$G542=$E$27,ISBLANK(障害学生情報入力シート!$H542),OR(障害学生情報入力シート!D542="入学者(新1年生)",障害学生情報入力シート!D542="在籍者")),1,0)</f>
        <v>0</v>
      </c>
      <c r="F542" s="6">
        <f t="shared" ref="F542:F605" si="55">F541+E542</f>
        <v>0</v>
      </c>
      <c r="G542" s="6" t="str">
        <f t="shared" ref="G542:G605" si="56">IFERROR(MATCH(ROW(514:514),F:F,0),"")</f>
        <v/>
      </c>
      <c r="H542" s="7">
        <f>IF(障害学生情報入力シート!BD542="",0,IF(AND(障害学生情報入力シート!BC542=1,Q542=1,障害学生情報入力シート!D542&lt;&gt;"",障害学生情報入力シート!D542&lt;&gt;"在籍者"),1,0))</f>
        <v>0</v>
      </c>
      <c r="I542" s="7">
        <f t="shared" ref="I542:I605" si="57">I541+H542</f>
        <v>0</v>
      </c>
      <c r="J542" s="7" t="str">
        <f t="shared" ref="J542:J605" si="58">IFERROR(MATCH(ROW(514:514),I:I,0),"")</f>
        <v/>
      </c>
      <c r="K542" s="8">
        <f>IF(VALUE(障害学生情報入力シート!J542)=1,1,0)</f>
        <v>0</v>
      </c>
      <c r="L542" s="8">
        <f>IF(VALUE(障害学生情報入力シート!K542)=1,1,0)</f>
        <v>0</v>
      </c>
      <c r="M542" s="8">
        <f>SUM(障害学生情報入力シート!N542:Q542)+COUNTA(障害学生情報入力シート!R542)</f>
        <v>0</v>
      </c>
      <c r="N542" s="8">
        <f>SUM(障害学生情報入力シート!S542:V542)+COUNTA(障害学生情報入力シート!W542)</f>
        <v>0</v>
      </c>
      <c r="O542" s="8">
        <f>IF(SUM(障害学生情報入力シート!$X542:$BC542)&gt;0,1,0)</f>
        <v>0</v>
      </c>
      <c r="P542" s="8">
        <f>IF(障害学生情報入力シート!D542="入学者(新1年生)",1,0)</f>
        <v>0</v>
      </c>
      <c r="Q542" s="8">
        <f>IF(ISBLANK(障害学生情報入力シート!$G542),0,
IF(AND(障害学生情報入力シート!$G542="視覚障害",OR(障害学生情報入力シート!$H542="盲",障害学生情報入力シート!$H542="弱視",障害学生情報入力シート!$H542="その他の視覚障害")),1,0)+
IF(AND(障害学生情報入力シート!$G542="聴覚障害",OR(障害学生情報入力シート!$H542="聾",障害学生情報入力シート!$H542="難聴",障害学生情報入力シート!$H542="その他の聴覚障害")),1,0)+
IF(AND(障害学生情報入力シート!$G542="肢体不自由",OR(障害学生情報入力シート!$H542="上肢不自由",障害学生情報入力シート!$H542="下肢不自由",障害学生情報入力シート!$H542="上下肢不自由",障害学生情報入力シート!$H542="その他の肢体不自由")),1,0)+
IF(AND(障害学生情報入力シート!$G542="病弱",ISBLANK(障害学生情報入力シート!$H542)),1,0)+
IF(AND(障害学生情報入力シート!$G542="発達障害",OR(障害学生情報入力シート!$H542="自閉スペクトラム症",障害学生情報入力シート!$H542="注意欠如・多動症",障害学生情報入力シート!$H542="限局性学習症",障害学生情報入力シート!$H542="発達障害の重複",障害学生情報入力シート!$H542="その他の発達障害")),1,0)+
IF(AND(障害学生情報入力シート!$G542="精神障害",OR(障害学生情報入力シート!$H542="統合失調症等",障害学生情報入力シート!$H542="気分障害",障害学生情報入力シート!$H542="神経症性障害等",障害学生情報入力シート!$H542="摂食障害・睡眠障害等",障害学生情報入力シート!$H542="精神障害の重複",障害学生情報入力シート!$H542="その他の精神障害")),1,0)+
IF(AND(障害学生情報入力シート!$G542="知的障害",ISBLANK(障害学生情報入力シート!$H542)),1,0)+
IF(AND(障害学生情報入力シート!$G542="重複障害",OR(障害学生情報入力シート!$H542="身体障害の重複",障害学生情報入力シート!$H542="発達障害と精神障害の重複")),1,0)+
IF(AND(障害学生情報入力シート!$G542="その他の障害",ISBLANK(障害学生情報入力シート!$H542)),1,0)
)</f>
        <v>0</v>
      </c>
    </row>
    <row r="543" spans="1:17" x14ac:dyDescent="0.4">
      <c r="A543" s="204">
        <v>515</v>
      </c>
      <c r="B543" s="6">
        <f>IF(AND(障害学生情報入力シート!$G543=$B$27,障害学生情報入力シート!$H543=$B$28,OR(障害学生情報入力シート!D543="入学者(新1年生)",障害学生情報入力シート!D543="在籍者")),1,0)</f>
        <v>0</v>
      </c>
      <c r="C543" s="6">
        <f t="shared" si="53"/>
        <v>0</v>
      </c>
      <c r="D543" s="6" t="str">
        <f t="shared" si="54"/>
        <v/>
      </c>
      <c r="E543" s="6">
        <f>IF(AND(障害学生情報入力シート!$G543=$E$27,ISBLANK(障害学生情報入力シート!$H543),OR(障害学生情報入力シート!D543="入学者(新1年生)",障害学生情報入力シート!D543="在籍者")),1,0)</f>
        <v>0</v>
      </c>
      <c r="F543" s="6">
        <f t="shared" si="55"/>
        <v>0</v>
      </c>
      <c r="G543" s="6" t="str">
        <f t="shared" si="56"/>
        <v/>
      </c>
      <c r="H543" s="7">
        <f>IF(障害学生情報入力シート!BD543="",0,IF(AND(障害学生情報入力シート!BC543=1,Q543=1,障害学生情報入力シート!D543&lt;&gt;"",障害学生情報入力シート!D543&lt;&gt;"在籍者"),1,0))</f>
        <v>0</v>
      </c>
      <c r="I543" s="7">
        <f t="shared" si="57"/>
        <v>0</v>
      </c>
      <c r="J543" s="7" t="str">
        <f t="shared" si="58"/>
        <v/>
      </c>
      <c r="K543" s="8">
        <f>IF(VALUE(障害学生情報入力シート!J543)=1,1,0)</f>
        <v>0</v>
      </c>
      <c r="L543" s="8">
        <f>IF(VALUE(障害学生情報入力シート!K543)=1,1,0)</f>
        <v>0</v>
      </c>
      <c r="M543" s="8">
        <f>SUM(障害学生情報入力シート!N543:Q543)+COUNTA(障害学生情報入力シート!R543)</f>
        <v>0</v>
      </c>
      <c r="N543" s="8">
        <f>SUM(障害学生情報入力シート!S543:V543)+COUNTA(障害学生情報入力シート!W543)</f>
        <v>0</v>
      </c>
      <c r="O543" s="8">
        <f>IF(SUM(障害学生情報入力シート!$X543:$BC543)&gt;0,1,0)</f>
        <v>0</v>
      </c>
      <c r="P543" s="8">
        <f>IF(障害学生情報入力シート!D543="入学者(新1年生)",1,0)</f>
        <v>0</v>
      </c>
      <c r="Q543" s="8">
        <f>IF(ISBLANK(障害学生情報入力シート!$G543),0,
IF(AND(障害学生情報入力シート!$G543="視覚障害",OR(障害学生情報入力シート!$H543="盲",障害学生情報入力シート!$H543="弱視",障害学生情報入力シート!$H543="その他の視覚障害")),1,0)+
IF(AND(障害学生情報入力シート!$G543="聴覚障害",OR(障害学生情報入力シート!$H543="聾",障害学生情報入力シート!$H543="難聴",障害学生情報入力シート!$H543="その他の聴覚障害")),1,0)+
IF(AND(障害学生情報入力シート!$G543="肢体不自由",OR(障害学生情報入力シート!$H543="上肢不自由",障害学生情報入力シート!$H543="下肢不自由",障害学生情報入力シート!$H543="上下肢不自由",障害学生情報入力シート!$H543="その他の肢体不自由")),1,0)+
IF(AND(障害学生情報入力シート!$G543="病弱",ISBLANK(障害学生情報入力シート!$H543)),1,0)+
IF(AND(障害学生情報入力シート!$G543="発達障害",OR(障害学生情報入力シート!$H543="自閉スペクトラム症",障害学生情報入力シート!$H543="注意欠如・多動症",障害学生情報入力シート!$H543="限局性学習症",障害学生情報入力シート!$H543="発達障害の重複",障害学生情報入力シート!$H543="その他の発達障害")),1,0)+
IF(AND(障害学生情報入力シート!$G543="精神障害",OR(障害学生情報入力シート!$H543="統合失調症等",障害学生情報入力シート!$H543="気分障害",障害学生情報入力シート!$H543="神経症性障害等",障害学生情報入力シート!$H543="摂食障害・睡眠障害等",障害学生情報入力シート!$H543="精神障害の重複",障害学生情報入力シート!$H543="その他の精神障害")),1,0)+
IF(AND(障害学生情報入力シート!$G543="知的障害",ISBLANK(障害学生情報入力シート!$H543)),1,0)+
IF(AND(障害学生情報入力シート!$G543="重複障害",OR(障害学生情報入力シート!$H543="身体障害の重複",障害学生情報入力シート!$H543="発達障害と精神障害の重複")),1,0)+
IF(AND(障害学生情報入力シート!$G543="その他の障害",ISBLANK(障害学生情報入力シート!$H543)),1,0)
)</f>
        <v>0</v>
      </c>
    </row>
    <row r="544" spans="1:17" x14ac:dyDescent="0.4">
      <c r="A544" s="204">
        <v>516</v>
      </c>
      <c r="B544" s="6">
        <f>IF(AND(障害学生情報入力シート!$G544=$B$27,障害学生情報入力シート!$H544=$B$28,OR(障害学生情報入力シート!D544="入学者(新1年生)",障害学生情報入力シート!D544="在籍者")),1,0)</f>
        <v>0</v>
      </c>
      <c r="C544" s="6">
        <f t="shared" si="53"/>
        <v>0</v>
      </c>
      <c r="D544" s="6" t="str">
        <f t="shared" si="54"/>
        <v/>
      </c>
      <c r="E544" s="6">
        <f>IF(AND(障害学生情報入力シート!$G544=$E$27,ISBLANK(障害学生情報入力シート!$H544),OR(障害学生情報入力シート!D544="入学者(新1年生)",障害学生情報入力シート!D544="在籍者")),1,0)</f>
        <v>0</v>
      </c>
      <c r="F544" s="6">
        <f t="shared" si="55"/>
        <v>0</v>
      </c>
      <c r="G544" s="6" t="str">
        <f t="shared" si="56"/>
        <v/>
      </c>
      <c r="H544" s="7">
        <f>IF(障害学生情報入力シート!BD544="",0,IF(AND(障害学生情報入力シート!BC544=1,Q544=1,障害学生情報入力シート!D544&lt;&gt;"",障害学生情報入力シート!D544&lt;&gt;"在籍者"),1,0))</f>
        <v>0</v>
      </c>
      <c r="I544" s="7">
        <f t="shared" si="57"/>
        <v>0</v>
      </c>
      <c r="J544" s="7" t="str">
        <f t="shared" si="58"/>
        <v/>
      </c>
      <c r="K544" s="8">
        <f>IF(VALUE(障害学生情報入力シート!J544)=1,1,0)</f>
        <v>0</v>
      </c>
      <c r="L544" s="8">
        <f>IF(VALUE(障害学生情報入力シート!K544)=1,1,0)</f>
        <v>0</v>
      </c>
      <c r="M544" s="8">
        <f>SUM(障害学生情報入力シート!N544:Q544)+COUNTA(障害学生情報入力シート!R544)</f>
        <v>0</v>
      </c>
      <c r="N544" s="8">
        <f>SUM(障害学生情報入力シート!S544:V544)+COUNTA(障害学生情報入力シート!W544)</f>
        <v>0</v>
      </c>
      <c r="O544" s="8">
        <f>IF(SUM(障害学生情報入力シート!$X544:$BC544)&gt;0,1,0)</f>
        <v>0</v>
      </c>
      <c r="P544" s="8">
        <f>IF(障害学生情報入力シート!D544="入学者(新1年生)",1,0)</f>
        <v>0</v>
      </c>
      <c r="Q544" s="8">
        <f>IF(ISBLANK(障害学生情報入力シート!$G544),0,
IF(AND(障害学生情報入力シート!$G544="視覚障害",OR(障害学生情報入力シート!$H544="盲",障害学生情報入力シート!$H544="弱視",障害学生情報入力シート!$H544="その他の視覚障害")),1,0)+
IF(AND(障害学生情報入力シート!$G544="聴覚障害",OR(障害学生情報入力シート!$H544="聾",障害学生情報入力シート!$H544="難聴",障害学生情報入力シート!$H544="その他の聴覚障害")),1,0)+
IF(AND(障害学生情報入力シート!$G544="肢体不自由",OR(障害学生情報入力シート!$H544="上肢不自由",障害学生情報入力シート!$H544="下肢不自由",障害学生情報入力シート!$H544="上下肢不自由",障害学生情報入力シート!$H544="その他の肢体不自由")),1,0)+
IF(AND(障害学生情報入力シート!$G544="病弱",ISBLANK(障害学生情報入力シート!$H544)),1,0)+
IF(AND(障害学生情報入力シート!$G544="発達障害",OR(障害学生情報入力シート!$H544="自閉スペクトラム症",障害学生情報入力シート!$H544="注意欠如・多動症",障害学生情報入力シート!$H544="限局性学習症",障害学生情報入力シート!$H544="発達障害の重複",障害学生情報入力シート!$H544="その他の発達障害")),1,0)+
IF(AND(障害学生情報入力シート!$G544="精神障害",OR(障害学生情報入力シート!$H544="統合失調症等",障害学生情報入力シート!$H544="気分障害",障害学生情報入力シート!$H544="神経症性障害等",障害学生情報入力シート!$H544="摂食障害・睡眠障害等",障害学生情報入力シート!$H544="精神障害の重複",障害学生情報入力シート!$H544="その他の精神障害")),1,0)+
IF(AND(障害学生情報入力シート!$G544="知的障害",ISBLANK(障害学生情報入力シート!$H544)),1,0)+
IF(AND(障害学生情報入力シート!$G544="重複障害",OR(障害学生情報入力シート!$H544="身体障害の重複",障害学生情報入力シート!$H544="発達障害と精神障害の重複")),1,0)+
IF(AND(障害学生情報入力シート!$G544="その他の障害",ISBLANK(障害学生情報入力シート!$H544)),1,0)
)</f>
        <v>0</v>
      </c>
    </row>
    <row r="545" spans="1:17" x14ac:dyDescent="0.4">
      <c r="A545" s="204">
        <v>517</v>
      </c>
      <c r="B545" s="6">
        <f>IF(AND(障害学生情報入力シート!$G545=$B$27,障害学生情報入力シート!$H545=$B$28,OR(障害学生情報入力シート!D545="入学者(新1年生)",障害学生情報入力シート!D545="在籍者")),1,0)</f>
        <v>0</v>
      </c>
      <c r="C545" s="6">
        <f t="shared" si="53"/>
        <v>0</v>
      </c>
      <c r="D545" s="6" t="str">
        <f t="shared" si="54"/>
        <v/>
      </c>
      <c r="E545" s="6">
        <f>IF(AND(障害学生情報入力シート!$G545=$E$27,ISBLANK(障害学生情報入力シート!$H545),OR(障害学生情報入力シート!D545="入学者(新1年生)",障害学生情報入力シート!D545="在籍者")),1,0)</f>
        <v>0</v>
      </c>
      <c r="F545" s="6">
        <f t="shared" si="55"/>
        <v>0</v>
      </c>
      <c r="G545" s="6" t="str">
        <f t="shared" si="56"/>
        <v/>
      </c>
      <c r="H545" s="7">
        <f>IF(障害学生情報入力シート!BD545="",0,IF(AND(障害学生情報入力シート!BC545=1,Q545=1,障害学生情報入力シート!D545&lt;&gt;"",障害学生情報入力シート!D545&lt;&gt;"在籍者"),1,0))</f>
        <v>0</v>
      </c>
      <c r="I545" s="7">
        <f t="shared" si="57"/>
        <v>0</v>
      </c>
      <c r="J545" s="7" t="str">
        <f t="shared" si="58"/>
        <v/>
      </c>
      <c r="K545" s="8">
        <f>IF(VALUE(障害学生情報入力シート!J545)=1,1,0)</f>
        <v>0</v>
      </c>
      <c r="L545" s="8">
        <f>IF(VALUE(障害学生情報入力シート!K545)=1,1,0)</f>
        <v>0</v>
      </c>
      <c r="M545" s="8">
        <f>SUM(障害学生情報入力シート!N545:Q545)+COUNTA(障害学生情報入力シート!R545)</f>
        <v>0</v>
      </c>
      <c r="N545" s="8">
        <f>SUM(障害学生情報入力シート!S545:V545)+COUNTA(障害学生情報入力シート!W545)</f>
        <v>0</v>
      </c>
      <c r="O545" s="8">
        <f>IF(SUM(障害学生情報入力シート!$X545:$BC545)&gt;0,1,0)</f>
        <v>0</v>
      </c>
      <c r="P545" s="8">
        <f>IF(障害学生情報入力シート!D545="入学者(新1年生)",1,0)</f>
        <v>0</v>
      </c>
      <c r="Q545" s="8">
        <f>IF(ISBLANK(障害学生情報入力シート!$G545),0,
IF(AND(障害学生情報入力シート!$G545="視覚障害",OR(障害学生情報入力シート!$H545="盲",障害学生情報入力シート!$H545="弱視",障害学生情報入力シート!$H545="その他の視覚障害")),1,0)+
IF(AND(障害学生情報入力シート!$G545="聴覚障害",OR(障害学生情報入力シート!$H545="聾",障害学生情報入力シート!$H545="難聴",障害学生情報入力シート!$H545="その他の聴覚障害")),1,0)+
IF(AND(障害学生情報入力シート!$G545="肢体不自由",OR(障害学生情報入力シート!$H545="上肢不自由",障害学生情報入力シート!$H545="下肢不自由",障害学生情報入力シート!$H545="上下肢不自由",障害学生情報入力シート!$H545="その他の肢体不自由")),1,0)+
IF(AND(障害学生情報入力シート!$G545="病弱",ISBLANK(障害学生情報入力シート!$H545)),1,0)+
IF(AND(障害学生情報入力シート!$G545="発達障害",OR(障害学生情報入力シート!$H545="自閉スペクトラム症",障害学生情報入力シート!$H545="注意欠如・多動症",障害学生情報入力シート!$H545="限局性学習症",障害学生情報入力シート!$H545="発達障害の重複",障害学生情報入力シート!$H545="その他の発達障害")),1,0)+
IF(AND(障害学生情報入力シート!$G545="精神障害",OR(障害学生情報入力シート!$H545="統合失調症等",障害学生情報入力シート!$H545="気分障害",障害学生情報入力シート!$H545="神経症性障害等",障害学生情報入力シート!$H545="摂食障害・睡眠障害等",障害学生情報入力シート!$H545="精神障害の重複",障害学生情報入力シート!$H545="その他の精神障害")),1,0)+
IF(AND(障害学生情報入力シート!$G545="知的障害",ISBLANK(障害学生情報入力シート!$H545)),1,0)+
IF(AND(障害学生情報入力シート!$G545="重複障害",OR(障害学生情報入力シート!$H545="身体障害の重複",障害学生情報入力シート!$H545="発達障害と精神障害の重複")),1,0)+
IF(AND(障害学生情報入力シート!$G545="その他の障害",ISBLANK(障害学生情報入力シート!$H545)),1,0)
)</f>
        <v>0</v>
      </c>
    </row>
    <row r="546" spans="1:17" x14ac:dyDescent="0.4">
      <c r="A546" s="204">
        <v>518</v>
      </c>
      <c r="B546" s="6">
        <f>IF(AND(障害学生情報入力シート!$G546=$B$27,障害学生情報入力シート!$H546=$B$28,OR(障害学生情報入力シート!D546="入学者(新1年生)",障害学生情報入力シート!D546="在籍者")),1,0)</f>
        <v>0</v>
      </c>
      <c r="C546" s="6">
        <f t="shared" si="53"/>
        <v>0</v>
      </c>
      <c r="D546" s="6" t="str">
        <f t="shared" si="54"/>
        <v/>
      </c>
      <c r="E546" s="6">
        <f>IF(AND(障害学生情報入力シート!$G546=$E$27,ISBLANK(障害学生情報入力シート!$H546),OR(障害学生情報入力シート!D546="入学者(新1年生)",障害学生情報入力シート!D546="在籍者")),1,0)</f>
        <v>0</v>
      </c>
      <c r="F546" s="6">
        <f t="shared" si="55"/>
        <v>0</v>
      </c>
      <c r="G546" s="6" t="str">
        <f t="shared" si="56"/>
        <v/>
      </c>
      <c r="H546" s="7">
        <f>IF(障害学生情報入力シート!BD546="",0,IF(AND(障害学生情報入力シート!BC546=1,Q546=1,障害学生情報入力シート!D546&lt;&gt;"",障害学生情報入力シート!D546&lt;&gt;"在籍者"),1,0))</f>
        <v>0</v>
      </c>
      <c r="I546" s="7">
        <f t="shared" si="57"/>
        <v>0</v>
      </c>
      <c r="J546" s="7" t="str">
        <f t="shared" si="58"/>
        <v/>
      </c>
      <c r="K546" s="8">
        <f>IF(VALUE(障害学生情報入力シート!J546)=1,1,0)</f>
        <v>0</v>
      </c>
      <c r="L546" s="8">
        <f>IF(VALUE(障害学生情報入力シート!K546)=1,1,0)</f>
        <v>0</v>
      </c>
      <c r="M546" s="8">
        <f>SUM(障害学生情報入力シート!N546:Q546)+COUNTA(障害学生情報入力シート!R546)</f>
        <v>0</v>
      </c>
      <c r="N546" s="8">
        <f>SUM(障害学生情報入力シート!S546:V546)+COUNTA(障害学生情報入力シート!W546)</f>
        <v>0</v>
      </c>
      <c r="O546" s="8">
        <f>IF(SUM(障害学生情報入力シート!$X546:$BC546)&gt;0,1,0)</f>
        <v>0</v>
      </c>
      <c r="P546" s="8">
        <f>IF(障害学生情報入力シート!D546="入学者(新1年生)",1,0)</f>
        <v>0</v>
      </c>
      <c r="Q546" s="8">
        <f>IF(ISBLANK(障害学生情報入力シート!$G546),0,
IF(AND(障害学生情報入力シート!$G546="視覚障害",OR(障害学生情報入力シート!$H546="盲",障害学生情報入力シート!$H546="弱視",障害学生情報入力シート!$H546="その他の視覚障害")),1,0)+
IF(AND(障害学生情報入力シート!$G546="聴覚障害",OR(障害学生情報入力シート!$H546="聾",障害学生情報入力シート!$H546="難聴",障害学生情報入力シート!$H546="その他の聴覚障害")),1,0)+
IF(AND(障害学生情報入力シート!$G546="肢体不自由",OR(障害学生情報入力シート!$H546="上肢不自由",障害学生情報入力シート!$H546="下肢不自由",障害学生情報入力シート!$H546="上下肢不自由",障害学生情報入力シート!$H546="その他の肢体不自由")),1,0)+
IF(AND(障害学生情報入力シート!$G546="病弱",ISBLANK(障害学生情報入力シート!$H546)),1,0)+
IF(AND(障害学生情報入力シート!$G546="発達障害",OR(障害学生情報入力シート!$H546="自閉スペクトラム症",障害学生情報入力シート!$H546="注意欠如・多動症",障害学生情報入力シート!$H546="限局性学習症",障害学生情報入力シート!$H546="発達障害の重複",障害学生情報入力シート!$H546="その他の発達障害")),1,0)+
IF(AND(障害学生情報入力シート!$G546="精神障害",OR(障害学生情報入力シート!$H546="統合失調症等",障害学生情報入力シート!$H546="気分障害",障害学生情報入力シート!$H546="神経症性障害等",障害学生情報入力シート!$H546="摂食障害・睡眠障害等",障害学生情報入力シート!$H546="精神障害の重複",障害学生情報入力シート!$H546="その他の精神障害")),1,0)+
IF(AND(障害学生情報入力シート!$G546="知的障害",ISBLANK(障害学生情報入力シート!$H546)),1,0)+
IF(AND(障害学生情報入力シート!$G546="重複障害",OR(障害学生情報入力シート!$H546="身体障害の重複",障害学生情報入力シート!$H546="発達障害と精神障害の重複")),1,0)+
IF(AND(障害学生情報入力シート!$G546="その他の障害",ISBLANK(障害学生情報入力シート!$H546)),1,0)
)</f>
        <v>0</v>
      </c>
    </row>
    <row r="547" spans="1:17" x14ac:dyDescent="0.4">
      <c r="A547" s="204">
        <v>519</v>
      </c>
      <c r="B547" s="6">
        <f>IF(AND(障害学生情報入力シート!$G547=$B$27,障害学生情報入力シート!$H547=$B$28,OR(障害学生情報入力シート!D547="入学者(新1年生)",障害学生情報入力シート!D547="在籍者")),1,0)</f>
        <v>0</v>
      </c>
      <c r="C547" s="6">
        <f t="shared" si="53"/>
        <v>0</v>
      </c>
      <c r="D547" s="6" t="str">
        <f t="shared" si="54"/>
        <v/>
      </c>
      <c r="E547" s="6">
        <f>IF(AND(障害学生情報入力シート!$G547=$E$27,ISBLANK(障害学生情報入力シート!$H547),OR(障害学生情報入力シート!D547="入学者(新1年生)",障害学生情報入力シート!D547="在籍者")),1,0)</f>
        <v>0</v>
      </c>
      <c r="F547" s="6">
        <f t="shared" si="55"/>
        <v>0</v>
      </c>
      <c r="G547" s="6" t="str">
        <f t="shared" si="56"/>
        <v/>
      </c>
      <c r="H547" s="7">
        <f>IF(障害学生情報入力シート!BD547="",0,IF(AND(障害学生情報入力シート!BC547=1,Q547=1,障害学生情報入力シート!D547&lt;&gt;"",障害学生情報入力シート!D547&lt;&gt;"在籍者"),1,0))</f>
        <v>0</v>
      </c>
      <c r="I547" s="7">
        <f t="shared" si="57"/>
        <v>0</v>
      </c>
      <c r="J547" s="7" t="str">
        <f t="shared" si="58"/>
        <v/>
      </c>
      <c r="K547" s="8">
        <f>IF(VALUE(障害学生情報入力シート!J547)=1,1,0)</f>
        <v>0</v>
      </c>
      <c r="L547" s="8">
        <f>IF(VALUE(障害学生情報入力シート!K547)=1,1,0)</f>
        <v>0</v>
      </c>
      <c r="M547" s="8">
        <f>SUM(障害学生情報入力シート!N547:Q547)+COUNTA(障害学生情報入力シート!R547)</f>
        <v>0</v>
      </c>
      <c r="N547" s="8">
        <f>SUM(障害学生情報入力シート!S547:V547)+COUNTA(障害学生情報入力シート!W547)</f>
        <v>0</v>
      </c>
      <c r="O547" s="8">
        <f>IF(SUM(障害学生情報入力シート!$X547:$BC547)&gt;0,1,0)</f>
        <v>0</v>
      </c>
      <c r="P547" s="8">
        <f>IF(障害学生情報入力シート!D547="入学者(新1年生)",1,0)</f>
        <v>0</v>
      </c>
      <c r="Q547" s="8">
        <f>IF(ISBLANK(障害学生情報入力シート!$G547),0,
IF(AND(障害学生情報入力シート!$G547="視覚障害",OR(障害学生情報入力シート!$H547="盲",障害学生情報入力シート!$H547="弱視",障害学生情報入力シート!$H547="その他の視覚障害")),1,0)+
IF(AND(障害学生情報入力シート!$G547="聴覚障害",OR(障害学生情報入力シート!$H547="聾",障害学生情報入力シート!$H547="難聴",障害学生情報入力シート!$H547="その他の聴覚障害")),1,0)+
IF(AND(障害学生情報入力シート!$G547="肢体不自由",OR(障害学生情報入力シート!$H547="上肢不自由",障害学生情報入力シート!$H547="下肢不自由",障害学生情報入力シート!$H547="上下肢不自由",障害学生情報入力シート!$H547="その他の肢体不自由")),1,0)+
IF(AND(障害学生情報入力シート!$G547="病弱",ISBLANK(障害学生情報入力シート!$H547)),1,0)+
IF(AND(障害学生情報入力シート!$G547="発達障害",OR(障害学生情報入力シート!$H547="自閉スペクトラム症",障害学生情報入力シート!$H547="注意欠如・多動症",障害学生情報入力シート!$H547="限局性学習症",障害学生情報入力シート!$H547="発達障害の重複",障害学生情報入力シート!$H547="その他の発達障害")),1,0)+
IF(AND(障害学生情報入力シート!$G547="精神障害",OR(障害学生情報入力シート!$H547="統合失調症等",障害学生情報入力シート!$H547="気分障害",障害学生情報入力シート!$H547="神経症性障害等",障害学生情報入力シート!$H547="摂食障害・睡眠障害等",障害学生情報入力シート!$H547="精神障害の重複",障害学生情報入力シート!$H547="その他の精神障害")),1,0)+
IF(AND(障害学生情報入力シート!$G547="知的障害",ISBLANK(障害学生情報入力シート!$H547)),1,0)+
IF(AND(障害学生情報入力シート!$G547="重複障害",OR(障害学生情報入力シート!$H547="身体障害の重複",障害学生情報入力シート!$H547="発達障害と精神障害の重複")),1,0)+
IF(AND(障害学生情報入力シート!$G547="その他の障害",ISBLANK(障害学生情報入力シート!$H547)),1,0)
)</f>
        <v>0</v>
      </c>
    </row>
    <row r="548" spans="1:17" x14ac:dyDescent="0.4">
      <c r="A548" s="204">
        <v>520</v>
      </c>
      <c r="B548" s="6">
        <f>IF(AND(障害学生情報入力シート!$G548=$B$27,障害学生情報入力シート!$H548=$B$28,OR(障害学生情報入力シート!D548="入学者(新1年生)",障害学生情報入力シート!D548="在籍者")),1,0)</f>
        <v>0</v>
      </c>
      <c r="C548" s="6">
        <f t="shared" si="53"/>
        <v>0</v>
      </c>
      <c r="D548" s="6" t="str">
        <f t="shared" si="54"/>
        <v/>
      </c>
      <c r="E548" s="6">
        <f>IF(AND(障害学生情報入力シート!$G548=$E$27,ISBLANK(障害学生情報入力シート!$H548),OR(障害学生情報入力シート!D548="入学者(新1年生)",障害学生情報入力シート!D548="在籍者")),1,0)</f>
        <v>0</v>
      </c>
      <c r="F548" s="6">
        <f t="shared" si="55"/>
        <v>0</v>
      </c>
      <c r="G548" s="6" t="str">
        <f t="shared" si="56"/>
        <v/>
      </c>
      <c r="H548" s="7">
        <f>IF(障害学生情報入力シート!BD548="",0,IF(AND(障害学生情報入力シート!BC548=1,Q548=1,障害学生情報入力シート!D548&lt;&gt;"",障害学生情報入力シート!D548&lt;&gt;"在籍者"),1,0))</f>
        <v>0</v>
      </c>
      <c r="I548" s="7">
        <f t="shared" si="57"/>
        <v>0</v>
      </c>
      <c r="J548" s="7" t="str">
        <f t="shared" si="58"/>
        <v/>
      </c>
      <c r="K548" s="8">
        <f>IF(VALUE(障害学生情報入力シート!J548)=1,1,0)</f>
        <v>0</v>
      </c>
      <c r="L548" s="8">
        <f>IF(VALUE(障害学生情報入力シート!K548)=1,1,0)</f>
        <v>0</v>
      </c>
      <c r="M548" s="8">
        <f>SUM(障害学生情報入力シート!N548:Q548)+COUNTA(障害学生情報入力シート!R548)</f>
        <v>0</v>
      </c>
      <c r="N548" s="8">
        <f>SUM(障害学生情報入力シート!S548:V548)+COUNTA(障害学生情報入力シート!W548)</f>
        <v>0</v>
      </c>
      <c r="O548" s="8">
        <f>IF(SUM(障害学生情報入力シート!$X548:$BC548)&gt;0,1,0)</f>
        <v>0</v>
      </c>
      <c r="P548" s="8">
        <f>IF(障害学生情報入力シート!D548="入学者(新1年生)",1,0)</f>
        <v>0</v>
      </c>
      <c r="Q548" s="8">
        <f>IF(ISBLANK(障害学生情報入力シート!$G548),0,
IF(AND(障害学生情報入力シート!$G548="視覚障害",OR(障害学生情報入力シート!$H548="盲",障害学生情報入力シート!$H548="弱視",障害学生情報入力シート!$H548="その他の視覚障害")),1,0)+
IF(AND(障害学生情報入力シート!$G548="聴覚障害",OR(障害学生情報入力シート!$H548="聾",障害学生情報入力シート!$H548="難聴",障害学生情報入力シート!$H548="その他の聴覚障害")),1,0)+
IF(AND(障害学生情報入力シート!$G548="肢体不自由",OR(障害学生情報入力シート!$H548="上肢不自由",障害学生情報入力シート!$H548="下肢不自由",障害学生情報入力シート!$H548="上下肢不自由",障害学生情報入力シート!$H548="その他の肢体不自由")),1,0)+
IF(AND(障害学生情報入力シート!$G548="病弱",ISBLANK(障害学生情報入力シート!$H548)),1,0)+
IF(AND(障害学生情報入力シート!$G548="発達障害",OR(障害学生情報入力シート!$H548="自閉スペクトラム症",障害学生情報入力シート!$H548="注意欠如・多動症",障害学生情報入力シート!$H548="限局性学習症",障害学生情報入力シート!$H548="発達障害の重複",障害学生情報入力シート!$H548="その他の発達障害")),1,0)+
IF(AND(障害学生情報入力シート!$G548="精神障害",OR(障害学生情報入力シート!$H548="統合失調症等",障害学生情報入力シート!$H548="気分障害",障害学生情報入力シート!$H548="神経症性障害等",障害学生情報入力シート!$H548="摂食障害・睡眠障害等",障害学生情報入力シート!$H548="精神障害の重複",障害学生情報入力シート!$H548="その他の精神障害")),1,0)+
IF(AND(障害学生情報入力シート!$G548="知的障害",ISBLANK(障害学生情報入力シート!$H548)),1,0)+
IF(AND(障害学生情報入力シート!$G548="重複障害",OR(障害学生情報入力シート!$H548="身体障害の重複",障害学生情報入力シート!$H548="発達障害と精神障害の重複")),1,0)+
IF(AND(障害学生情報入力シート!$G548="その他の障害",ISBLANK(障害学生情報入力シート!$H548)),1,0)
)</f>
        <v>0</v>
      </c>
    </row>
    <row r="549" spans="1:17" x14ac:dyDescent="0.4">
      <c r="A549" s="204">
        <v>521</v>
      </c>
      <c r="B549" s="6">
        <f>IF(AND(障害学生情報入力シート!$G549=$B$27,障害学生情報入力シート!$H549=$B$28,OR(障害学生情報入力シート!D549="入学者(新1年生)",障害学生情報入力シート!D549="在籍者")),1,0)</f>
        <v>0</v>
      </c>
      <c r="C549" s="6">
        <f t="shared" si="53"/>
        <v>0</v>
      </c>
      <c r="D549" s="6" t="str">
        <f t="shared" si="54"/>
        <v/>
      </c>
      <c r="E549" s="6">
        <f>IF(AND(障害学生情報入力シート!$G549=$E$27,ISBLANK(障害学生情報入力シート!$H549),OR(障害学生情報入力シート!D549="入学者(新1年生)",障害学生情報入力シート!D549="在籍者")),1,0)</f>
        <v>0</v>
      </c>
      <c r="F549" s="6">
        <f t="shared" si="55"/>
        <v>0</v>
      </c>
      <c r="G549" s="6" t="str">
        <f t="shared" si="56"/>
        <v/>
      </c>
      <c r="H549" s="7">
        <f>IF(障害学生情報入力シート!BD549="",0,IF(AND(障害学生情報入力シート!BC549=1,Q549=1,障害学生情報入力シート!D549&lt;&gt;"",障害学生情報入力シート!D549&lt;&gt;"在籍者"),1,0))</f>
        <v>0</v>
      </c>
      <c r="I549" s="7">
        <f t="shared" si="57"/>
        <v>0</v>
      </c>
      <c r="J549" s="7" t="str">
        <f t="shared" si="58"/>
        <v/>
      </c>
      <c r="K549" s="8">
        <f>IF(VALUE(障害学生情報入力シート!J549)=1,1,0)</f>
        <v>0</v>
      </c>
      <c r="L549" s="8">
        <f>IF(VALUE(障害学生情報入力シート!K549)=1,1,0)</f>
        <v>0</v>
      </c>
      <c r="M549" s="8">
        <f>SUM(障害学生情報入力シート!N549:Q549)+COUNTA(障害学生情報入力シート!R549)</f>
        <v>0</v>
      </c>
      <c r="N549" s="8">
        <f>SUM(障害学生情報入力シート!S549:V549)+COUNTA(障害学生情報入力シート!W549)</f>
        <v>0</v>
      </c>
      <c r="O549" s="8">
        <f>IF(SUM(障害学生情報入力シート!$X549:$BC549)&gt;0,1,0)</f>
        <v>0</v>
      </c>
      <c r="P549" s="8">
        <f>IF(障害学生情報入力シート!D549="入学者(新1年生)",1,0)</f>
        <v>0</v>
      </c>
      <c r="Q549" s="8">
        <f>IF(ISBLANK(障害学生情報入力シート!$G549),0,
IF(AND(障害学生情報入力シート!$G549="視覚障害",OR(障害学生情報入力シート!$H549="盲",障害学生情報入力シート!$H549="弱視",障害学生情報入力シート!$H549="その他の視覚障害")),1,0)+
IF(AND(障害学生情報入力シート!$G549="聴覚障害",OR(障害学生情報入力シート!$H549="聾",障害学生情報入力シート!$H549="難聴",障害学生情報入力シート!$H549="その他の聴覚障害")),1,0)+
IF(AND(障害学生情報入力シート!$G549="肢体不自由",OR(障害学生情報入力シート!$H549="上肢不自由",障害学生情報入力シート!$H549="下肢不自由",障害学生情報入力シート!$H549="上下肢不自由",障害学生情報入力シート!$H549="その他の肢体不自由")),1,0)+
IF(AND(障害学生情報入力シート!$G549="病弱",ISBLANK(障害学生情報入力シート!$H549)),1,0)+
IF(AND(障害学生情報入力シート!$G549="発達障害",OR(障害学生情報入力シート!$H549="自閉スペクトラム症",障害学生情報入力シート!$H549="注意欠如・多動症",障害学生情報入力シート!$H549="限局性学習症",障害学生情報入力シート!$H549="発達障害の重複",障害学生情報入力シート!$H549="その他の発達障害")),1,0)+
IF(AND(障害学生情報入力シート!$G549="精神障害",OR(障害学生情報入力シート!$H549="統合失調症等",障害学生情報入力シート!$H549="気分障害",障害学生情報入力シート!$H549="神経症性障害等",障害学生情報入力シート!$H549="摂食障害・睡眠障害等",障害学生情報入力シート!$H549="精神障害の重複",障害学生情報入力シート!$H549="その他の精神障害")),1,0)+
IF(AND(障害学生情報入力シート!$G549="知的障害",ISBLANK(障害学生情報入力シート!$H549)),1,0)+
IF(AND(障害学生情報入力シート!$G549="重複障害",OR(障害学生情報入力シート!$H549="身体障害の重複",障害学生情報入力シート!$H549="発達障害と精神障害の重複")),1,0)+
IF(AND(障害学生情報入力シート!$G549="その他の障害",ISBLANK(障害学生情報入力シート!$H549)),1,0)
)</f>
        <v>0</v>
      </c>
    </row>
    <row r="550" spans="1:17" x14ac:dyDescent="0.4">
      <c r="A550" s="204">
        <v>522</v>
      </c>
      <c r="B550" s="6">
        <f>IF(AND(障害学生情報入力シート!$G550=$B$27,障害学生情報入力シート!$H550=$B$28,OR(障害学生情報入力シート!D550="入学者(新1年生)",障害学生情報入力シート!D550="在籍者")),1,0)</f>
        <v>0</v>
      </c>
      <c r="C550" s="6">
        <f t="shared" si="53"/>
        <v>0</v>
      </c>
      <c r="D550" s="6" t="str">
        <f t="shared" si="54"/>
        <v/>
      </c>
      <c r="E550" s="6">
        <f>IF(AND(障害学生情報入力シート!$G550=$E$27,ISBLANK(障害学生情報入力シート!$H550),OR(障害学生情報入力シート!D550="入学者(新1年生)",障害学生情報入力シート!D550="在籍者")),1,0)</f>
        <v>0</v>
      </c>
      <c r="F550" s="6">
        <f t="shared" si="55"/>
        <v>0</v>
      </c>
      <c r="G550" s="6" t="str">
        <f t="shared" si="56"/>
        <v/>
      </c>
      <c r="H550" s="7">
        <f>IF(障害学生情報入力シート!BD550="",0,IF(AND(障害学生情報入力シート!BC550=1,Q550=1,障害学生情報入力シート!D550&lt;&gt;"",障害学生情報入力シート!D550&lt;&gt;"在籍者"),1,0))</f>
        <v>0</v>
      </c>
      <c r="I550" s="7">
        <f t="shared" si="57"/>
        <v>0</v>
      </c>
      <c r="J550" s="7" t="str">
        <f t="shared" si="58"/>
        <v/>
      </c>
      <c r="K550" s="8">
        <f>IF(VALUE(障害学生情報入力シート!J550)=1,1,0)</f>
        <v>0</v>
      </c>
      <c r="L550" s="8">
        <f>IF(VALUE(障害学生情報入力シート!K550)=1,1,0)</f>
        <v>0</v>
      </c>
      <c r="M550" s="8">
        <f>SUM(障害学生情報入力シート!N550:Q550)+COUNTA(障害学生情報入力シート!R550)</f>
        <v>0</v>
      </c>
      <c r="N550" s="8">
        <f>SUM(障害学生情報入力シート!S550:V550)+COUNTA(障害学生情報入力シート!W550)</f>
        <v>0</v>
      </c>
      <c r="O550" s="8">
        <f>IF(SUM(障害学生情報入力シート!$X550:$BC550)&gt;0,1,0)</f>
        <v>0</v>
      </c>
      <c r="P550" s="8">
        <f>IF(障害学生情報入力シート!D550="入学者(新1年生)",1,0)</f>
        <v>0</v>
      </c>
      <c r="Q550" s="8">
        <f>IF(ISBLANK(障害学生情報入力シート!$G550),0,
IF(AND(障害学生情報入力シート!$G550="視覚障害",OR(障害学生情報入力シート!$H550="盲",障害学生情報入力シート!$H550="弱視",障害学生情報入力シート!$H550="その他の視覚障害")),1,0)+
IF(AND(障害学生情報入力シート!$G550="聴覚障害",OR(障害学生情報入力シート!$H550="聾",障害学生情報入力シート!$H550="難聴",障害学生情報入力シート!$H550="その他の聴覚障害")),1,0)+
IF(AND(障害学生情報入力シート!$G550="肢体不自由",OR(障害学生情報入力シート!$H550="上肢不自由",障害学生情報入力シート!$H550="下肢不自由",障害学生情報入力シート!$H550="上下肢不自由",障害学生情報入力シート!$H550="その他の肢体不自由")),1,0)+
IF(AND(障害学生情報入力シート!$G550="病弱",ISBLANK(障害学生情報入力シート!$H550)),1,0)+
IF(AND(障害学生情報入力シート!$G550="発達障害",OR(障害学生情報入力シート!$H550="自閉スペクトラム症",障害学生情報入力シート!$H550="注意欠如・多動症",障害学生情報入力シート!$H550="限局性学習症",障害学生情報入力シート!$H550="発達障害の重複",障害学生情報入力シート!$H550="その他の発達障害")),1,0)+
IF(AND(障害学生情報入力シート!$G550="精神障害",OR(障害学生情報入力シート!$H550="統合失調症等",障害学生情報入力シート!$H550="気分障害",障害学生情報入力シート!$H550="神経症性障害等",障害学生情報入力シート!$H550="摂食障害・睡眠障害等",障害学生情報入力シート!$H550="精神障害の重複",障害学生情報入力シート!$H550="その他の精神障害")),1,0)+
IF(AND(障害学生情報入力シート!$G550="知的障害",ISBLANK(障害学生情報入力シート!$H550)),1,0)+
IF(AND(障害学生情報入力シート!$G550="重複障害",OR(障害学生情報入力シート!$H550="身体障害の重複",障害学生情報入力シート!$H550="発達障害と精神障害の重複")),1,0)+
IF(AND(障害学生情報入力シート!$G550="その他の障害",ISBLANK(障害学生情報入力シート!$H550)),1,0)
)</f>
        <v>0</v>
      </c>
    </row>
    <row r="551" spans="1:17" x14ac:dyDescent="0.4">
      <c r="A551" s="204">
        <v>523</v>
      </c>
      <c r="B551" s="6">
        <f>IF(AND(障害学生情報入力シート!$G551=$B$27,障害学生情報入力シート!$H551=$B$28,OR(障害学生情報入力シート!D551="入学者(新1年生)",障害学生情報入力シート!D551="在籍者")),1,0)</f>
        <v>0</v>
      </c>
      <c r="C551" s="6">
        <f t="shared" si="53"/>
        <v>0</v>
      </c>
      <c r="D551" s="6" t="str">
        <f t="shared" si="54"/>
        <v/>
      </c>
      <c r="E551" s="6">
        <f>IF(AND(障害学生情報入力シート!$G551=$E$27,ISBLANK(障害学生情報入力シート!$H551),OR(障害学生情報入力シート!D551="入学者(新1年生)",障害学生情報入力シート!D551="在籍者")),1,0)</f>
        <v>0</v>
      </c>
      <c r="F551" s="6">
        <f t="shared" si="55"/>
        <v>0</v>
      </c>
      <c r="G551" s="6" t="str">
        <f t="shared" si="56"/>
        <v/>
      </c>
      <c r="H551" s="7">
        <f>IF(障害学生情報入力シート!BD551="",0,IF(AND(障害学生情報入力シート!BC551=1,Q551=1,障害学生情報入力シート!D551&lt;&gt;"",障害学生情報入力シート!D551&lt;&gt;"在籍者"),1,0))</f>
        <v>0</v>
      </c>
      <c r="I551" s="7">
        <f t="shared" si="57"/>
        <v>0</v>
      </c>
      <c r="J551" s="7" t="str">
        <f t="shared" si="58"/>
        <v/>
      </c>
      <c r="K551" s="8">
        <f>IF(VALUE(障害学生情報入力シート!J551)=1,1,0)</f>
        <v>0</v>
      </c>
      <c r="L551" s="8">
        <f>IF(VALUE(障害学生情報入力シート!K551)=1,1,0)</f>
        <v>0</v>
      </c>
      <c r="M551" s="8">
        <f>SUM(障害学生情報入力シート!N551:Q551)+COUNTA(障害学生情報入力シート!R551)</f>
        <v>0</v>
      </c>
      <c r="N551" s="8">
        <f>SUM(障害学生情報入力シート!S551:V551)+COUNTA(障害学生情報入力シート!W551)</f>
        <v>0</v>
      </c>
      <c r="O551" s="8">
        <f>IF(SUM(障害学生情報入力シート!$X551:$BC551)&gt;0,1,0)</f>
        <v>0</v>
      </c>
      <c r="P551" s="8">
        <f>IF(障害学生情報入力シート!D551="入学者(新1年生)",1,0)</f>
        <v>0</v>
      </c>
      <c r="Q551" s="8">
        <f>IF(ISBLANK(障害学生情報入力シート!$G551),0,
IF(AND(障害学生情報入力シート!$G551="視覚障害",OR(障害学生情報入力シート!$H551="盲",障害学生情報入力シート!$H551="弱視",障害学生情報入力シート!$H551="その他の視覚障害")),1,0)+
IF(AND(障害学生情報入力シート!$G551="聴覚障害",OR(障害学生情報入力シート!$H551="聾",障害学生情報入力シート!$H551="難聴",障害学生情報入力シート!$H551="その他の聴覚障害")),1,0)+
IF(AND(障害学生情報入力シート!$G551="肢体不自由",OR(障害学生情報入力シート!$H551="上肢不自由",障害学生情報入力シート!$H551="下肢不自由",障害学生情報入力シート!$H551="上下肢不自由",障害学生情報入力シート!$H551="その他の肢体不自由")),1,0)+
IF(AND(障害学生情報入力シート!$G551="病弱",ISBLANK(障害学生情報入力シート!$H551)),1,0)+
IF(AND(障害学生情報入力シート!$G551="発達障害",OR(障害学生情報入力シート!$H551="自閉スペクトラム症",障害学生情報入力シート!$H551="注意欠如・多動症",障害学生情報入力シート!$H551="限局性学習症",障害学生情報入力シート!$H551="発達障害の重複",障害学生情報入力シート!$H551="その他の発達障害")),1,0)+
IF(AND(障害学生情報入力シート!$G551="精神障害",OR(障害学生情報入力シート!$H551="統合失調症等",障害学生情報入力シート!$H551="気分障害",障害学生情報入力シート!$H551="神経症性障害等",障害学生情報入力シート!$H551="摂食障害・睡眠障害等",障害学生情報入力シート!$H551="精神障害の重複",障害学生情報入力シート!$H551="その他の精神障害")),1,0)+
IF(AND(障害学生情報入力シート!$G551="知的障害",ISBLANK(障害学生情報入力シート!$H551)),1,0)+
IF(AND(障害学生情報入力シート!$G551="重複障害",OR(障害学生情報入力シート!$H551="身体障害の重複",障害学生情報入力シート!$H551="発達障害と精神障害の重複")),1,0)+
IF(AND(障害学生情報入力シート!$G551="その他の障害",ISBLANK(障害学生情報入力シート!$H551)),1,0)
)</f>
        <v>0</v>
      </c>
    </row>
    <row r="552" spans="1:17" x14ac:dyDescent="0.4">
      <c r="A552" s="204">
        <v>524</v>
      </c>
      <c r="B552" s="6">
        <f>IF(AND(障害学生情報入力シート!$G552=$B$27,障害学生情報入力シート!$H552=$B$28,OR(障害学生情報入力シート!D552="入学者(新1年生)",障害学生情報入力シート!D552="在籍者")),1,0)</f>
        <v>0</v>
      </c>
      <c r="C552" s="6">
        <f t="shared" si="53"/>
        <v>0</v>
      </c>
      <c r="D552" s="6" t="str">
        <f t="shared" si="54"/>
        <v/>
      </c>
      <c r="E552" s="6">
        <f>IF(AND(障害学生情報入力シート!$G552=$E$27,ISBLANK(障害学生情報入力シート!$H552),OR(障害学生情報入力シート!D552="入学者(新1年生)",障害学生情報入力シート!D552="在籍者")),1,0)</f>
        <v>0</v>
      </c>
      <c r="F552" s="6">
        <f t="shared" si="55"/>
        <v>0</v>
      </c>
      <c r="G552" s="6" t="str">
        <f t="shared" si="56"/>
        <v/>
      </c>
      <c r="H552" s="7">
        <f>IF(障害学生情報入力シート!BD552="",0,IF(AND(障害学生情報入力シート!BC552=1,Q552=1,障害学生情報入力シート!D552&lt;&gt;"",障害学生情報入力シート!D552&lt;&gt;"在籍者"),1,0))</f>
        <v>0</v>
      </c>
      <c r="I552" s="7">
        <f t="shared" si="57"/>
        <v>0</v>
      </c>
      <c r="J552" s="7" t="str">
        <f t="shared" si="58"/>
        <v/>
      </c>
      <c r="K552" s="8">
        <f>IF(VALUE(障害学生情報入力シート!J552)=1,1,0)</f>
        <v>0</v>
      </c>
      <c r="L552" s="8">
        <f>IF(VALUE(障害学生情報入力シート!K552)=1,1,0)</f>
        <v>0</v>
      </c>
      <c r="M552" s="8">
        <f>SUM(障害学生情報入力シート!N552:Q552)+COUNTA(障害学生情報入力シート!R552)</f>
        <v>0</v>
      </c>
      <c r="N552" s="8">
        <f>SUM(障害学生情報入力シート!S552:V552)+COUNTA(障害学生情報入力シート!W552)</f>
        <v>0</v>
      </c>
      <c r="O552" s="8">
        <f>IF(SUM(障害学生情報入力シート!$X552:$BC552)&gt;0,1,0)</f>
        <v>0</v>
      </c>
      <c r="P552" s="8">
        <f>IF(障害学生情報入力シート!D552="入学者(新1年生)",1,0)</f>
        <v>0</v>
      </c>
      <c r="Q552" s="8">
        <f>IF(ISBLANK(障害学生情報入力シート!$G552),0,
IF(AND(障害学生情報入力シート!$G552="視覚障害",OR(障害学生情報入力シート!$H552="盲",障害学生情報入力シート!$H552="弱視",障害学生情報入力シート!$H552="その他の視覚障害")),1,0)+
IF(AND(障害学生情報入力シート!$G552="聴覚障害",OR(障害学生情報入力シート!$H552="聾",障害学生情報入力シート!$H552="難聴",障害学生情報入力シート!$H552="その他の聴覚障害")),1,0)+
IF(AND(障害学生情報入力シート!$G552="肢体不自由",OR(障害学生情報入力シート!$H552="上肢不自由",障害学生情報入力シート!$H552="下肢不自由",障害学生情報入力シート!$H552="上下肢不自由",障害学生情報入力シート!$H552="その他の肢体不自由")),1,0)+
IF(AND(障害学生情報入力シート!$G552="病弱",ISBLANK(障害学生情報入力シート!$H552)),1,0)+
IF(AND(障害学生情報入力シート!$G552="発達障害",OR(障害学生情報入力シート!$H552="自閉スペクトラム症",障害学生情報入力シート!$H552="注意欠如・多動症",障害学生情報入力シート!$H552="限局性学習症",障害学生情報入力シート!$H552="発達障害の重複",障害学生情報入力シート!$H552="その他の発達障害")),1,0)+
IF(AND(障害学生情報入力シート!$G552="精神障害",OR(障害学生情報入力シート!$H552="統合失調症等",障害学生情報入力シート!$H552="気分障害",障害学生情報入力シート!$H552="神経症性障害等",障害学生情報入力シート!$H552="摂食障害・睡眠障害等",障害学生情報入力シート!$H552="精神障害の重複",障害学生情報入力シート!$H552="その他の精神障害")),1,0)+
IF(AND(障害学生情報入力シート!$G552="知的障害",ISBLANK(障害学生情報入力シート!$H552)),1,0)+
IF(AND(障害学生情報入力シート!$G552="重複障害",OR(障害学生情報入力シート!$H552="身体障害の重複",障害学生情報入力シート!$H552="発達障害と精神障害の重複")),1,0)+
IF(AND(障害学生情報入力シート!$G552="その他の障害",ISBLANK(障害学生情報入力シート!$H552)),1,0)
)</f>
        <v>0</v>
      </c>
    </row>
    <row r="553" spans="1:17" x14ac:dyDescent="0.4">
      <c r="A553" s="204">
        <v>525</v>
      </c>
      <c r="B553" s="6">
        <f>IF(AND(障害学生情報入力シート!$G553=$B$27,障害学生情報入力シート!$H553=$B$28,OR(障害学生情報入力シート!D553="入学者(新1年生)",障害学生情報入力シート!D553="在籍者")),1,0)</f>
        <v>0</v>
      </c>
      <c r="C553" s="6">
        <f t="shared" si="53"/>
        <v>0</v>
      </c>
      <c r="D553" s="6" t="str">
        <f t="shared" si="54"/>
        <v/>
      </c>
      <c r="E553" s="6">
        <f>IF(AND(障害学生情報入力シート!$G553=$E$27,ISBLANK(障害学生情報入力シート!$H553),OR(障害学生情報入力シート!D553="入学者(新1年生)",障害学生情報入力シート!D553="在籍者")),1,0)</f>
        <v>0</v>
      </c>
      <c r="F553" s="6">
        <f t="shared" si="55"/>
        <v>0</v>
      </c>
      <c r="G553" s="6" t="str">
        <f t="shared" si="56"/>
        <v/>
      </c>
      <c r="H553" s="7">
        <f>IF(障害学生情報入力シート!BD553="",0,IF(AND(障害学生情報入力シート!BC553=1,Q553=1,障害学生情報入力シート!D553&lt;&gt;"",障害学生情報入力シート!D553&lt;&gt;"在籍者"),1,0))</f>
        <v>0</v>
      </c>
      <c r="I553" s="7">
        <f t="shared" si="57"/>
        <v>0</v>
      </c>
      <c r="J553" s="7" t="str">
        <f t="shared" si="58"/>
        <v/>
      </c>
      <c r="K553" s="8">
        <f>IF(VALUE(障害学生情報入力シート!J553)=1,1,0)</f>
        <v>0</v>
      </c>
      <c r="L553" s="8">
        <f>IF(VALUE(障害学生情報入力シート!K553)=1,1,0)</f>
        <v>0</v>
      </c>
      <c r="M553" s="8">
        <f>SUM(障害学生情報入力シート!N553:Q553)+COUNTA(障害学生情報入力シート!R553)</f>
        <v>0</v>
      </c>
      <c r="N553" s="8">
        <f>SUM(障害学生情報入力シート!S553:V553)+COUNTA(障害学生情報入力シート!W553)</f>
        <v>0</v>
      </c>
      <c r="O553" s="8">
        <f>IF(SUM(障害学生情報入力シート!$X553:$BC553)&gt;0,1,0)</f>
        <v>0</v>
      </c>
      <c r="P553" s="8">
        <f>IF(障害学生情報入力シート!D553="入学者(新1年生)",1,0)</f>
        <v>0</v>
      </c>
      <c r="Q553" s="8">
        <f>IF(ISBLANK(障害学生情報入力シート!$G553),0,
IF(AND(障害学生情報入力シート!$G553="視覚障害",OR(障害学生情報入力シート!$H553="盲",障害学生情報入力シート!$H553="弱視",障害学生情報入力シート!$H553="その他の視覚障害")),1,0)+
IF(AND(障害学生情報入力シート!$G553="聴覚障害",OR(障害学生情報入力シート!$H553="聾",障害学生情報入力シート!$H553="難聴",障害学生情報入力シート!$H553="その他の聴覚障害")),1,0)+
IF(AND(障害学生情報入力シート!$G553="肢体不自由",OR(障害学生情報入力シート!$H553="上肢不自由",障害学生情報入力シート!$H553="下肢不自由",障害学生情報入力シート!$H553="上下肢不自由",障害学生情報入力シート!$H553="その他の肢体不自由")),1,0)+
IF(AND(障害学生情報入力シート!$G553="病弱",ISBLANK(障害学生情報入力シート!$H553)),1,0)+
IF(AND(障害学生情報入力シート!$G553="発達障害",OR(障害学生情報入力シート!$H553="自閉スペクトラム症",障害学生情報入力シート!$H553="注意欠如・多動症",障害学生情報入力シート!$H553="限局性学習症",障害学生情報入力シート!$H553="発達障害の重複",障害学生情報入力シート!$H553="その他の発達障害")),1,0)+
IF(AND(障害学生情報入力シート!$G553="精神障害",OR(障害学生情報入力シート!$H553="統合失調症等",障害学生情報入力シート!$H553="気分障害",障害学生情報入力シート!$H553="神経症性障害等",障害学生情報入力シート!$H553="摂食障害・睡眠障害等",障害学生情報入力シート!$H553="精神障害の重複",障害学生情報入力シート!$H553="その他の精神障害")),1,0)+
IF(AND(障害学生情報入力シート!$G553="知的障害",ISBLANK(障害学生情報入力シート!$H553)),1,0)+
IF(AND(障害学生情報入力シート!$G553="重複障害",OR(障害学生情報入力シート!$H553="身体障害の重複",障害学生情報入力シート!$H553="発達障害と精神障害の重複")),1,0)+
IF(AND(障害学生情報入力シート!$G553="その他の障害",ISBLANK(障害学生情報入力シート!$H553)),1,0)
)</f>
        <v>0</v>
      </c>
    </row>
    <row r="554" spans="1:17" x14ac:dyDescent="0.4">
      <c r="A554" s="204">
        <v>526</v>
      </c>
      <c r="B554" s="6">
        <f>IF(AND(障害学生情報入力シート!$G554=$B$27,障害学生情報入力シート!$H554=$B$28,OR(障害学生情報入力シート!D554="入学者(新1年生)",障害学生情報入力シート!D554="在籍者")),1,0)</f>
        <v>0</v>
      </c>
      <c r="C554" s="6">
        <f t="shared" si="53"/>
        <v>0</v>
      </c>
      <c r="D554" s="6" t="str">
        <f t="shared" si="54"/>
        <v/>
      </c>
      <c r="E554" s="6">
        <f>IF(AND(障害学生情報入力シート!$G554=$E$27,ISBLANK(障害学生情報入力シート!$H554),OR(障害学生情報入力シート!D554="入学者(新1年生)",障害学生情報入力シート!D554="在籍者")),1,0)</f>
        <v>0</v>
      </c>
      <c r="F554" s="6">
        <f t="shared" si="55"/>
        <v>0</v>
      </c>
      <c r="G554" s="6" t="str">
        <f t="shared" si="56"/>
        <v/>
      </c>
      <c r="H554" s="7">
        <f>IF(障害学生情報入力シート!BD554="",0,IF(AND(障害学生情報入力シート!BC554=1,Q554=1,障害学生情報入力シート!D554&lt;&gt;"",障害学生情報入力シート!D554&lt;&gt;"在籍者"),1,0))</f>
        <v>0</v>
      </c>
      <c r="I554" s="7">
        <f t="shared" si="57"/>
        <v>0</v>
      </c>
      <c r="J554" s="7" t="str">
        <f t="shared" si="58"/>
        <v/>
      </c>
      <c r="K554" s="8">
        <f>IF(VALUE(障害学生情報入力シート!J554)=1,1,0)</f>
        <v>0</v>
      </c>
      <c r="L554" s="8">
        <f>IF(VALUE(障害学生情報入力シート!K554)=1,1,0)</f>
        <v>0</v>
      </c>
      <c r="M554" s="8">
        <f>SUM(障害学生情報入力シート!N554:Q554)+COUNTA(障害学生情報入力シート!R554)</f>
        <v>0</v>
      </c>
      <c r="N554" s="8">
        <f>SUM(障害学生情報入力シート!S554:V554)+COUNTA(障害学生情報入力シート!W554)</f>
        <v>0</v>
      </c>
      <c r="O554" s="8">
        <f>IF(SUM(障害学生情報入力シート!$X554:$BC554)&gt;0,1,0)</f>
        <v>0</v>
      </c>
      <c r="P554" s="8">
        <f>IF(障害学生情報入力シート!D554="入学者(新1年生)",1,0)</f>
        <v>0</v>
      </c>
      <c r="Q554" s="8">
        <f>IF(ISBLANK(障害学生情報入力シート!$G554),0,
IF(AND(障害学生情報入力シート!$G554="視覚障害",OR(障害学生情報入力シート!$H554="盲",障害学生情報入力シート!$H554="弱視",障害学生情報入力シート!$H554="その他の視覚障害")),1,0)+
IF(AND(障害学生情報入力シート!$G554="聴覚障害",OR(障害学生情報入力シート!$H554="聾",障害学生情報入力シート!$H554="難聴",障害学生情報入力シート!$H554="その他の聴覚障害")),1,0)+
IF(AND(障害学生情報入力シート!$G554="肢体不自由",OR(障害学生情報入力シート!$H554="上肢不自由",障害学生情報入力シート!$H554="下肢不自由",障害学生情報入力シート!$H554="上下肢不自由",障害学生情報入力シート!$H554="その他の肢体不自由")),1,0)+
IF(AND(障害学生情報入力シート!$G554="病弱",ISBLANK(障害学生情報入力シート!$H554)),1,0)+
IF(AND(障害学生情報入力シート!$G554="発達障害",OR(障害学生情報入力シート!$H554="自閉スペクトラム症",障害学生情報入力シート!$H554="注意欠如・多動症",障害学生情報入力シート!$H554="限局性学習症",障害学生情報入力シート!$H554="発達障害の重複",障害学生情報入力シート!$H554="その他の発達障害")),1,0)+
IF(AND(障害学生情報入力シート!$G554="精神障害",OR(障害学生情報入力シート!$H554="統合失調症等",障害学生情報入力シート!$H554="気分障害",障害学生情報入力シート!$H554="神経症性障害等",障害学生情報入力シート!$H554="摂食障害・睡眠障害等",障害学生情報入力シート!$H554="精神障害の重複",障害学生情報入力シート!$H554="その他の精神障害")),1,0)+
IF(AND(障害学生情報入力シート!$G554="知的障害",ISBLANK(障害学生情報入力シート!$H554)),1,0)+
IF(AND(障害学生情報入力シート!$G554="重複障害",OR(障害学生情報入力シート!$H554="身体障害の重複",障害学生情報入力シート!$H554="発達障害と精神障害の重複")),1,0)+
IF(AND(障害学生情報入力シート!$G554="その他の障害",ISBLANK(障害学生情報入力シート!$H554)),1,0)
)</f>
        <v>0</v>
      </c>
    </row>
    <row r="555" spans="1:17" x14ac:dyDescent="0.4">
      <c r="A555" s="204">
        <v>527</v>
      </c>
      <c r="B555" s="6">
        <f>IF(AND(障害学生情報入力シート!$G555=$B$27,障害学生情報入力シート!$H555=$B$28,OR(障害学生情報入力シート!D555="入学者(新1年生)",障害学生情報入力シート!D555="在籍者")),1,0)</f>
        <v>0</v>
      </c>
      <c r="C555" s="6">
        <f t="shared" si="53"/>
        <v>0</v>
      </c>
      <c r="D555" s="6" t="str">
        <f t="shared" si="54"/>
        <v/>
      </c>
      <c r="E555" s="6">
        <f>IF(AND(障害学生情報入力シート!$G555=$E$27,ISBLANK(障害学生情報入力シート!$H555),OR(障害学生情報入力シート!D555="入学者(新1年生)",障害学生情報入力シート!D555="在籍者")),1,0)</f>
        <v>0</v>
      </c>
      <c r="F555" s="6">
        <f t="shared" si="55"/>
        <v>0</v>
      </c>
      <c r="G555" s="6" t="str">
        <f t="shared" si="56"/>
        <v/>
      </c>
      <c r="H555" s="7">
        <f>IF(障害学生情報入力シート!BD555="",0,IF(AND(障害学生情報入力シート!BC555=1,Q555=1,障害学生情報入力シート!D555&lt;&gt;"",障害学生情報入力シート!D555&lt;&gt;"在籍者"),1,0))</f>
        <v>0</v>
      </c>
      <c r="I555" s="7">
        <f t="shared" si="57"/>
        <v>0</v>
      </c>
      <c r="J555" s="7" t="str">
        <f t="shared" si="58"/>
        <v/>
      </c>
      <c r="K555" s="8">
        <f>IF(VALUE(障害学生情報入力シート!J555)=1,1,0)</f>
        <v>0</v>
      </c>
      <c r="L555" s="8">
        <f>IF(VALUE(障害学生情報入力シート!K555)=1,1,0)</f>
        <v>0</v>
      </c>
      <c r="M555" s="8">
        <f>SUM(障害学生情報入力シート!N555:Q555)+COUNTA(障害学生情報入力シート!R555)</f>
        <v>0</v>
      </c>
      <c r="N555" s="8">
        <f>SUM(障害学生情報入力シート!S555:V555)+COUNTA(障害学生情報入力シート!W555)</f>
        <v>0</v>
      </c>
      <c r="O555" s="8">
        <f>IF(SUM(障害学生情報入力シート!$X555:$BC555)&gt;0,1,0)</f>
        <v>0</v>
      </c>
      <c r="P555" s="8">
        <f>IF(障害学生情報入力シート!D555="入学者(新1年生)",1,0)</f>
        <v>0</v>
      </c>
      <c r="Q555" s="8">
        <f>IF(ISBLANK(障害学生情報入力シート!$G555),0,
IF(AND(障害学生情報入力シート!$G555="視覚障害",OR(障害学生情報入力シート!$H555="盲",障害学生情報入力シート!$H555="弱視",障害学生情報入力シート!$H555="その他の視覚障害")),1,0)+
IF(AND(障害学生情報入力シート!$G555="聴覚障害",OR(障害学生情報入力シート!$H555="聾",障害学生情報入力シート!$H555="難聴",障害学生情報入力シート!$H555="その他の聴覚障害")),1,0)+
IF(AND(障害学生情報入力シート!$G555="肢体不自由",OR(障害学生情報入力シート!$H555="上肢不自由",障害学生情報入力シート!$H555="下肢不自由",障害学生情報入力シート!$H555="上下肢不自由",障害学生情報入力シート!$H555="その他の肢体不自由")),1,0)+
IF(AND(障害学生情報入力シート!$G555="病弱",ISBLANK(障害学生情報入力シート!$H555)),1,0)+
IF(AND(障害学生情報入力シート!$G555="発達障害",OR(障害学生情報入力シート!$H555="自閉スペクトラム症",障害学生情報入力シート!$H555="注意欠如・多動症",障害学生情報入力シート!$H555="限局性学習症",障害学生情報入力シート!$H555="発達障害の重複",障害学生情報入力シート!$H555="その他の発達障害")),1,0)+
IF(AND(障害学生情報入力シート!$G555="精神障害",OR(障害学生情報入力シート!$H555="統合失調症等",障害学生情報入力シート!$H555="気分障害",障害学生情報入力シート!$H555="神経症性障害等",障害学生情報入力シート!$H555="摂食障害・睡眠障害等",障害学生情報入力シート!$H555="精神障害の重複",障害学生情報入力シート!$H555="その他の精神障害")),1,0)+
IF(AND(障害学生情報入力シート!$G555="知的障害",ISBLANK(障害学生情報入力シート!$H555)),1,0)+
IF(AND(障害学生情報入力シート!$G555="重複障害",OR(障害学生情報入力シート!$H555="身体障害の重複",障害学生情報入力シート!$H555="発達障害と精神障害の重複")),1,0)+
IF(AND(障害学生情報入力シート!$G555="その他の障害",ISBLANK(障害学生情報入力シート!$H555)),1,0)
)</f>
        <v>0</v>
      </c>
    </row>
    <row r="556" spans="1:17" x14ac:dyDescent="0.4">
      <c r="A556" s="204">
        <v>528</v>
      </c>
      <c r="B556" s="6">
        <f>IF(AND(障害学生情報入力シート!$G556=$B$27,障害学生情報入力シート!$H556=$B$28,OR(障害学生情報入力シート!D556="入学者(新1年生)",障害学生情報入力シート!D556="在籍者")),1,0)</f>
        <v>0</v>
      </c>
      <c r="C556" s="6">
        <f t="shared" si="53"/>
        <v>0</v>
      </c>
      <c r="D556" s="6" t="str">
        <f t="shared" si="54"/>
        <v/>
      </c>
      <c r="E556" s="6">
        <f>IF(AND(障害学生情報入力シート!$G556=$E$27,ISBLANK(障害学生情報入力シート!$H556),OR(障害学生情報入力シート!D556="入学者(新1年生)",障害学生情報入力シート!D556="在籍者")),1,0)</f>
        <v>0</v>
      </c>
      <c r="F556" s="6">
        <f t="shared" si="55"/>
        <v>0</v>
      </c>
      <c r="G556" s="6" t="str">
        <f t="shared" si="56"/>
        <v/>
      </c>
      <c r="H556" s="7">
        <f>IF(障害学生情報入力シート!BD556="",0,IF(AND(障害学生情報入力シート!BC556=1,Q556=1,障害学生情報入力シート!D556&lt;&gt;"",障害学生情報入力シート!D556&lt;&gt;"在籍者"),1,0))</f>
        <v>0</v>
      </c>
      <c r="I556" s="7">
        <f t="shared" si="57"/>
        <v>0</v>
      </c>
      <c r="J556" s="7" t="str">
        <f t="shared" si="58"/>
        <v/>
      </c>
      <c r="K556" s="8">
        <f>IF(VALUE(障害学生情報入力シート!J556)=1,1,0)</f>
        <v>0</v>
      </c>
      <c r="L556" s="8">
        <f>IF(VALUE(障害学生情報入力シート!K556)=1,1,0)</f>
        <v>0</v>
      </c>
      <c r="M556" s="8">
        <f>SUM(障害学生情報入力シート!N556:Q556)+COUNTA(障害学生情報入力シート!R556)</f>
        <v>0</v>
      </c>
      <c r="N556" s="8">
        <f>SUM(障害学生情報入力シート!S556:V556)+COUNTA(障害学生情報入力シート!W556)</f>
        <v>0</v>
      </c>
      <c r="O556" s="8">
        <f>IF(SUM(障害学生情報入力シート!$X556:$BC556)&gt;0,1,0)</f>
        <v>0</v>
      </c>
      <c r="P556" s="8">
        <f>IF(障害学生情報入力シート!D556="入学者(新1年生)",1,0)</f>
        <v>0</v>
      </c>
      <c r="Q556" s="8">
        <f>IF(ISBLANK(障害学生情報入力シート!$G556),0,
IF(AND(障害学生情報入力シート!$G556="視覚障害",OR(障害学生情報入力シート!$H556="盲",障害学生情報入力シート!$H556="弱視",障害学生情報入力シート!$H556="その他の視覚障害")),1,0)+
IF(AND(障害学生情報入力シート!$G556="聴覚障害",OR(障害学生情報入力シート!$H556="聾",障害学生情報入力シート!$H556="難聴",障害学生情報入力シート!$H556="その他の聴覚障害")),1,0)+
IF(AND(障害学生情報入力シート!$G556="肢体不自由",OR(障害学生情報入力シート!$H556="上肢不自由",障害学生情報入力シート!$H556="下肢不自由",障害学生情報入力シート!$H556="上下肢不自由",障害学生情報入力シート!$H556="その他の肢体不自由")),1,0)+
IF(AND(障害学生情報入力シート!$G556="病弱",ISBLANK(障害学生情報入力シート!$H556)),1,0)+
IF(AND(障害学生情報入力シート!$G556="発達障害",OR(障害学生情報入力シート!$H556="自閉スペクトラム症",障害学生情報入力シート!$H556="注意欠如・多動症",障害学生情報入力シート!$H556="限局性学習症",障害学生情報入力シート!$H556="発達障害の重複",障害学生情報入力シート!$H556="その他の発達障害")),1,0)+
IF(AND(障害学生情報入力シート!$G556="精神障害",OR(障害学生情報入力シート!$H556="統合失調症等",障害学生情報入力シート!$H556="気分障害",障害学生情報入力シート!$H556="神経症性障害等",障害学生情報入力シート!$H556="摂食障害・睡眠障害等",障害学生情報入力シート!$H556="精神障害の重複",障害学生情報入力シート!$H556="その他の精神障害")),1,0)+
IF(AND(障害学生情報入力シート!$G556="知的障害",ISBLANK(障害学生情報入力シート!$H556)),1,0)+
IF(AND(障害学生情報入力シート!$G556="重複障害",OR(障害学生情報入力シート!$H556="身体障害の重複",障害学生情報入力シート!$H556="発達障害と精神障害の重複")),1,0)+
IF(AND(障害学生情報入力シート!$G556="その他の障害",ISBLANK(障害学生情報入力シート!$H556)),1,0)
)</f>
        <v>0</v>
      </c>
    </row>
    <row r="557" spans="1:17" x14ac:dyDescent="0.4">
      <c r="A557" s="204">
        <v>529</v>
      </c>
      <c r="B557" s="6">
        <f>IF(AND(障害学生情報入力シート!$G557=$B$27,障害学生情報入力シート!$H557=$B$28,OR(障害学生情報入力シート!D557="入学者(新1年生)",障害学生情報入力シート!D557="在籍者")),1,0)</f>
        <v>0</v>
      </c>
      <c r="C557" s="6">
        <f t="shared" si="53"/>
        <v>0</v>
      </c>
      <c r="D557" s="6" t="str">
        <f t="shared" si="54"/>
        <v/>
      </c>
      <c r="E557" s="6">
        <f>IF(AND(障害学生情報入力シート!$G557=$E$27,ISBLANK(障害学生情報入力シート!$H557),OR(障害学生情報入力シート!D557="入学者(新1年生)",障害学生情報入力シート!D557="在籍者")),1,0)</f>
        <v>0</v>
      </c>
      <c r="F557" s="6">
        <f t="shared" si="55"/>
        <v>0</v>
      </c>
      <c r="G557" s="6" t="str">
        <f t="shared" si="56"/>
        <v/>
      </c>
      <c r="H557" s="7">
        <f>IF(障害学生情報入力シート!BD557="",0,IF(AND(障害学生情報入力シート!BC557=1,Q557=1,障害学生情報入力シート!D557&lt;&gt;"",障害学生情報入力シート!D557&lt;&gt;"在籍者"),1,0))</f>
        <v>0</v>
      </c>
      <c r="I557" s="7">
        <f t="shared" si="57"/>
        <v>0</v>
      </c>
      <c r="J557" s="7" t="str">
        <f t="shared" si="58"/>
        <v/>
      </c>
      <c r="K557" s="8">
        <f>IF(VALUE(障害学生情報入力シート!J557)=1,1,0)</f>
        <v>0</v>
      </c>
      <c r="L557" s="8">
        <f>IF(VALUE(障害学生情報入力シート!K557)=1,1,0)</f>
        <v>0</v>
      </c>
      <c r="M557" s="8">
        <f>SUM(障害学生情報入力シート!N557:Q557)+COUNTA(障害学生情報入力シート!R557)</f>
        <v>0</v>
      </c>
      <c r="N557" s="8">
        <f>SUM(障害学生情報入力シート!S557:V557)+COUNTA(障害学生情報入力シート!W557)</f>
        <v>0</v>
      </c>
      <c r="O557" s="8">
        <f>IF(SUM(障害学生情報入力シート!$X557:$BC557)&gt;0,1,0)</f>
        <v>0</v>
      </c>
      <c r="P557" s="8">
        <f>IF(障害学生情報入力シート!D557="入学者(新1年生)",1,0)</f>
        <v>0</v>
      </c>
      <c r="Q557" s="8">
        <f>IF(ISBLANK(障害学生情報入力シート!$G557),0,
IF(AND(障害学生情報入力シート!$G557="視覚障害",OR(障害学生情報入力シート!$H557="盲",障害学生情報入力シート!$H557="弱視",障害学生情報入力シート!$H557="その他の視覚障害")),1,0)+
IF(AND(障害学生情報入力シート!$G557="聴覚障害",OR(障害学生情報入力シート!$H557="聾",障害学生情報入力シート!$H557="難聴",障害学生情報入力シート!$H557="その他の聴覚障害")),1,0)+
IF(AND(障害学生情報入力シート!$G557="肢体不自由",OR(障害学生情報入力シート!$H557="上肢不自由",障害学生情報入力シート!$H557="下肢不自由",障害学生情報入力シート!$H557="上下肢不自由",障害学生情報入力シート!$H557="その他の肢体不自由")),1,0)+
IF(AND(障害学生情報入力シート!$G557="病弱",ISBLANK(障害学生情報入力シート!$H557)),1,0)+
IF(AND(障害学生情報入力シート!$G557="発達障害",OR(障害学生情報入力シート!$H557="自閉スペクトラム症",障害学生情報入力シート!$H557="注意欠如・多動症",障害学生情報入力シート!$H557="限局性学習症",障害学生情報入力シート!$H557="発達障害の重複",障害学生情報入力シート!$H557="その他の発達障害")),1,0)+
IF(AND(障害学生情報入力シート!$G557="精神障害",OR(障害学生情報入力シート!$H557="統合失調症等",障害学生情報入力シート!$H557="気分障害",障害学生情報入力シート!$H557="神経症性障害等",障害学生情報入力シート!$H557="摂食障害・睡眠障害等",障害学生情報入力シート!$H557="精神障害の重複",障害学生情報入力シート!$H557="その他の精神障害")),1,0)+
IF(AND(障害学生情報入力シート!$G557="知的障害",ISBLANK(障害学生情報入力シート!$H557)),1,0)+
IF(AND(障害学生情報入力シート!$G557="重複障害",OR(障害学生情報入力シート!$H557="身体障害の重複",障害学生情報入力シート!$H557="発達障害と精神障害の重複")),1,0)+
IF(AND(障害学生情報入力シート!$G557="その他の障害",ISBLANK(障害学生情報入力シート!$H557)),1,0)
)</f>
        <v>0</v>
      </c>
    </row>
    <row r="558" spans="1:17" x14ac:dyDescent="0.4">
      <c r="A558" s="204">
        <v>530</v>
      </c>
      <c r="B558" s="6">
        <f>IF(AND(障害学生情報入力シート!$G558=$B$27,障害学生情報入力シート!$H558=$B$28,OR(障害学生情報入力シート!D558="入学者(新1年生)",障害学生情報入力シート!D558="在籍者")),1,0)</f>
        <v>0</v>
      </c>
      <c r="C558" s="6">
        <f t="shared" si="53"/>
        <v>0</v>
      </c>
      <c r="D558" s="6" t="str">
        <f t="shared" si="54"/>
        <v/>
      </c>
      <c r="E558" s="6">
        <f>IF(AND(障害学生情報入力シート!$G558=$E$27,ISBLANK(障害学生情報入力シート!$H558),OR(障害学生情報入力シート!D558="入学者(新1年生)",障害学生情報入力シート!D558="在籍者")),1,0)</f>
        <v>0</v>
      </c>
      <c r="F558" s="6">
        <f t="shared" si="55"/>
        <v>0</v>
      </c>
      <c r="G558" s="6" t="str">
        <f t="shared" si="56"/>
        <v/>
      </c>
      <c r="H558" s="7">
        <f>IF(障害学生情報入力シート!BD558="",0,IF(AND(障害学生情報入力シート!BC558=1,Q558=1,障害学生情報入力シート!D558&lt;&gt;"",障害学生情報入力シート!D558&lt;&gt;"在籍者"),1,0))</f>
        <v>0</v>
      </c>
      <c r="I558" s="7">
        <f t="shared" si="57"/>
        <v>0</v>
      </c>
      <c r="J558" s="7" t="str">
        <f t="shared" si="58"/>
        <v/>
      </c>
      <c r="K558" s="8">
        <f>IF(VALUE(障害学生情報入力シート!J558)=1,1,0)</f>
        <v>0</v>
      </c>
      <c r="L558" s="8">
        <f>IF(VALUE(障害学生情報入力シート!K558)=1,1,0)</f>
        <v>0</v>
      </c>
      <c r="M558" s="8">
        <f>SUM(障害学生情報入力シート!N558:Q558)+COUNTA(障害学生情報入力シート!R558)</f>
        <v>0</v>
      </c>
      <c r="N558" s="8">
        <f>SUM(障害学生情報入力シート!S558:V558)+COUNTA(障害学生情報入力シート!W558)</f>
        <v>0</v>
      </c>
      <c r="O558" s="8">
        <f>IF(SUM(障害学生情報入力シート!$X558:$BC558)&gt;0,1,0)</f>
        <v>0</v>
      </c>
      <c r="P558" s="8">
        <f>IF(障害学生情報入力シート!D558="入学者(新1年生)",1,0)</f>
        <v>0</v>
      </c>
      <c r="Q558" s="8">
        <f>IF(ISBLANK(障害学生情報入力シート!$G558),0,
IF(AND(障害学生情報入力シート!$G558="視覚障害",OR(障害学生情報入力シート!$H558="盲",障害学生情報入力シート!$H558="弱視",障害学生情報入力シート!$H558="その他の視覚障害")),1,0)+
IF(AND(障害学生情報入力シート!$G558="聴覚障害",OR(障害学生情報入力シート!$H558="聾",障害学生情報入力シート!$H558="難聴",障害学生情報入力シート!$H558="その他の聴覚障害")),1,0)+
IF(AND(障害学生情報入力シート!$G558="肢体不自由",OR(障害学生情報入力シート!$H558="上肢不自由",障害学生情報入力シート!$H558="下肢不自由",障害学生情報入力シート!$H558="上下肢不自由",障害学生情報入力シート!$H558="その他の肢体不自由")),1,0)+
IF(AND(障害学生情報入力シート!$G558="病弱",ISBLANK(障害学生情報入力シート!$H558)),1,0)+
IF(AND(障害学生情報入力シート!$G558="発達障害",OR(障害学生情報入力シート!$H558="自閉スペクトラム症",障害学生情報入力シート!$H558="注意欠如・多動症",障害学生情報入力シート!$H558="限局性学習症",障害学生情報入力シート!$H558="発達障害の重複",障害学生情報入力シート!$H558="その他の発達障害")),1,0)+
IF(AND(障害学生情報入力シート!$G558="精神障害",OR(障害学生情報入力シート!$H558="統合失調症等",障害学生情報入力シート!$H558="気分障害",障害学生情報入力シート!$H558="神経症性障害等",障害学生情報入力シート!$H558="摂食障害・睡眠障害等",障害学生情報入力シート!$H558="精神障害の重複",障害学生情報入力シート!$H558="その他の精神障害")),1,0)+
IF(AND(障害学生情報入力シート!$G558="知的障害",ISBLANK(障害学生情報入力シート!$H558)),1,0)+
IF(AND(障害学生情報入力シート!$G558="重複障害",OR(障害学生情報入力シート!$H558="身体障害の重複",障害学生情報入力シート!$H558="発達障害と精神障害の重複")),1,0)+
IF(AND(障害学生情報入力シート!$G558="その他の障害",ISBLANK(障害学生情報入力シート!$H558)),1,0)
)</f>
        <v>0</v>
      </c>
    </row>
    <row r="559" spans="1:17" x14ac:dyDescent="0.4">
      <c r="A559" s="204">
        <v>531</v>
      </c>
      <c r="B559" s="6">
        <f>IF(AND(障害学生情報入力シート!$G559=$B$27,障害学生情報入力シート!$H559=$B$28,OR(障害学生情報入力シート!D559="入学者(新1年生)",障害学生情報入力シート!D559="在籍者")),1,0)</f>
        <v>0</v>
      </c>
      <c r="C559" s="6">
        <f t="shared" si="53"/>
        <v>0</v>
      </c>
      <c r="D559" s="6" t="str">
        <f t="shared" si="54"/>
        <v/>
      </c>
      <c r="E559" s="6">
        <f>IF(AND(障害学生情報入力シート!$G559=$E$27,ISBLANK(障害学生情報入力シート!$H559),OR(障害学生情報入力シート!D559="入学者(新1年生)",障害学生情報入力シート!D559="在籍者")),1,0)</f>
        <v>0</v>
      </c>
      <c r="F559" s="6">
        <f t="shared" si="55"/>
        <v>0</v>
      </c>
      <c r="G559" s="6" t="str">
        <f t="shared" si="56"/>
        <v/>
      </c>
      <c r="H559" s="7">
        <f>IF(障害学生情報入力シート!BD559="",0,IF(AND(障害学生情報入力シート!BC559=1,Q559=1,障害学生情報入力シート!D559&lt;&gt;"",障害学生情報入力シート!D559&lt;&gt;"在籍者"),1,0))</f>
        <v>0</v>
      </c>
      <c r="I559" s="7">
        <f t="shared" si="57"/>
        <v>0</v>
      </c>
      <c r="J559" s="7" t="str">
        <f t="shared" si="58"/>
        <v/>
      </c>
      <c r="K559" s="8">
        <f>IF(VALUE(障害学生情報入力シート!J559)=1,1,0)</f>
        <v>0</v>
      </c>
      <c r="L559" s="8">
        <f>IF(VALUE(障害学生情報入力シート!K559)=1,1,0)</f>
        <v>0</v>
      </c>
      <c r="M559" s="8">
        <f>SUM(障害学生情報入力シート!N559:Q559)+COUNTA(障害学生情報入力シート!R559)</f>
        <v>0</v>
      </c>
      <c r="N559" s="8">
        <f>SUM(障害学生情報入力シート!S559:V559)+COUNTA(障害学生情報入力シート!W559)</f>
        <v>0</v>
      </c>
      <c r="O559" s="8">
        <f>IF(SUM(障害学生情報入力シート!$X559:$BC559)&gt;0,1,0)</f>
        <v>0</v>
      </c>
      <c r="P559" s="8">
        <f>IF(障害学生情報入力シート!D559="入学者(新1年生)",1,0)</f>
        <v>0</v>
      </c>
      <c r="Q559" s="8">
        <f>IF(ISBLANK(障害学生情報入力シート!$G559),0,
IF(AND(障害学生情報入力シート!$G559="視覚障害",OR(障害学生情報入力シート!$H559="盲",障害学生情報入力シート!$H559="弱視",障害学生情報入力シート!$H559="その他の視覚障害")),1,0)+
IF(AND(障害学生情報入力シート!$G559="聴覚障害",OR(障害学生情報入力シート!$H559="聾",障害学生情報入力シート!$H559="難聴",障害学生情報入力シート!$H559="その他の聴覚障害")),1,0)+
IF(AND(障害学生情報入力シート!$G559="肢体不自由",OR(障害学生情報入力シート!$H559="上肢不自由",障害学生情報入力シート!$H559="下肢不自由",障害学生情報入力シート!$H559="上下肢不自由",障害学生情報入力シート!$H559="その他の肢体不自由")),1,0)+
IF(AND(障害学生情報入力シート!$G559="病弱",ISBLANK(障害学生情報入力シート!$H559)),1,0)+
IF(AND(障害学生情報入力シート!$G559="発達障害",OR(障害学生情報入力シート!$H559="自閉スペクトラム症",障害学生情報入力シート!$H559="注意欠如・多動症",障害学生情報入力シート!$H559="限局性学習症",障害学生情報入力シート!$H559="発達障害の重複",障害学生情報入力シート!$H559="その他の発達障害")),1,0)+
IF(AND(障害学生情報入力シート!$G559="精神障害",OR(障害学生情報入力シート!$H559="統合失調症等",障害学生情報入力シート!$H559="気分障害",障害学生情報入力シート!$H559="神経症性障害等",障害学生情報入力シート!$H559="摂食障害・睡眠障害等",障害学生情報入力シート!$H559="精神障害の重複",障害学生情報入力シート!$H559="その他の精神障害")),1,0)+
IF(AND(障害学生情報入力シート!$G559="知的障害",ISBLANK(障害学生情報入力シート!$H559)),1,0)+
IF(AND(障害学生情報入力シート!$G559="重複障害",OR(障害学生情報入力シート!$H559="身体障害の重複",障害学生情報入力シート!$H559="発達障害と精神障害の重複")),1,0)+
IF(AND(障害学生情報入力シート!$G559="その他の障害",ISBLANK(障害学生情報入力シート!$H559)),1,0)
)</f>
        <v>0</v>
      </c>
    </row>
    <row r="560" spans="1:17" x14ac:dyDescent="0.4">
      <c r="A560" s="204">
        <v>532</v>
      </c>
      <c r="B560" s="6">
        <f>IF(AND(障害学生情報入力シート!$G560=$B$27,障害学生情報入力シート!$H560=$B$28,OR(障害学生情報入力シート!D560="入学者(新1年生)",障害学生情報入力シート!D560="在籍者")),1,0)</f>
        <v>0</v>
      </c>
      <c r="C560" s="6">
        <f t="shared" si="53"/>
        <v>0</v>
      </c>
      <c r="D560" s="6" t="str">
        <f t="shared" si="54"/>
        <v/>
      </c>
      <c r="E560" s="6">
        <f>IF(AND(障害学生情報入力シート!$G560=$E$27,ISBLANK(障害学生情報入力シート!$H560),OR(障害学生情報入力シート!D560="入学者(新1年生)",障害学生情報入力シート!D560="在籍者")),1,0)</f>
        <v>0</v>
      </c>
      <c r="F560" s="6">
        <f t="shared" si="55"/>
        <v>0</v>
      </c>
      <c r="G560" s="6" t="str">
        <f t="shared" si="56"/>
        <v/>
      </c>
      <c r="H560" s="7">
        <f>IF(障害学生情報入力シート!BD560="",0,IF(AND(障害学生情報入力シート!BC560=1,Q560=1,障害学生情報入力シート!D560&lt;&gt;"",障害学生情報入力シート!D560&lt;&gt;"在籍者"),1,0))</f>
        <v>0</v>
      </c>
      <c r="I560" s="7">
        <f t="shared" si="57"/>
        <v>0</v>
      </c>
      <c r="J560" s="7" t="str">
        <f t="shared" si="58"/>
        <v/>
      </c>
      <c r="K560" s="8">
        <f>IF(VALUE(障害学生情報入力シート!J560)=1,1,0)</f>
        <v>0</v>
      </c>
      <c r="L560" s="8">
        <f>IF(VALUE(障害学生情報入力シート!K560)=1,1,0)</f>
        <v>0</v>
      </c>
      <c r="M560" s="8">
        <f>SUM(障害学生情報入力シート!N560:Q560)+COUNTA(障害学生情報入力シート!R560)</f>
        <v>0</v>
      </c>
      <c r="N560" s="8">
        <f>SUM(障害学生情報入力シート!S560:V560)+COUNTA(障害学生情報入力シート!W560)</f>
        <v>0</v>
      </c>
      <c r="O560" s="8">
        <f>IF(SUM(障害学生情報入力シート!$X560:$BC560)&gt;0,1,0)</f>
        <v>0</v>
      </c>
      <c r="P560" s="8">
        <f>IF(障害学生情報入力シート!D560="入学者(新1年生)",1,0)</f>
        <v>0</v>
      </c>
      <c r="Q560" s="8">
        <f>IF(ISBLANK(障害学生情報入力シート!$G560),0,
IF(AND(障害学生情報入力シート!$G560="視覚障害",OR(障害学生情報入力シート!$H560="盲",障害学生情報入力シート!$H560="弱視",障害学生情報入力シート!$H560="その他の視覚障害")),1,0)+
IF(AND(障害学生情報入力シート!$G560="聴覚障害",OR(障害学生情報入力シート!$H560="聾",障害学生情報入力シート!$H560="難聴",障害学生情報入力シート!$H560="その他の聴覚障害")),1,0)+
IF(AND(障害学生情報入力シート!$G560="肢体不自由",OR(障害学生情報入力シート!$H560="上肢不自由",障害学生情報入力シート!$H560="下肢不自由",障害学生情報入力シート!$H560="上下肢不自由",障害学生情報入力シート!$H560="その他の肢体不自由")),1,0)+
IF(AND(障害学生情報入力シート!$G560="病弱",ISBLANK(障害学生情報入力シート!$H560)),1,0)+
IF(AND(障害学生情報入力シート!$G560="発達障害",OR(障害学生情報入力シート!$H560="自閉スペクトラム症",障害学生情報入力シート!$H560="注意欠如・多動症",障害学生情報入力シート!$H560="限局性学習症",障害学生情報入力シート!$H560="発達障害の重複",障害学生情報入力シート!$H560="その他の発達障害")),1,0)+
IF(AND(障害学生情報入力シート!$G560="精神障害",OR(障害学生情報入力シート!$H560="統合失調症等",障害学生情報入力シート!$H560="気分障害",障害学生情報入力シート!$H560="神経症性障害等",障害学生情報入力シート!$H560="摂食障害・睡眠障害等",障害学生情報入力シート!$H560="精神障害の重複",障害学生情報入力シート!$H560="その他の精神障害")),1,0)+
IF(AND(障害学生情報入力シート!$G560="知的障害",ISBLANK(障害学生情報入力シート!$H560)),1,0)+
IF(AND(障害学生情報入力シート!$G560="重複障害",OR(障害学生情報入力シート!$H560="身体障害の重複",障害学生情報入力シート!$H560="発達障害と精神障害の重複")),1,0)+
IF(AND(障害学生情報入力シート!$G560="その他の障害",ISBLANK(障害学生情報入力シート!$H560)),1,0)
)</f>
        <v>0</v>
      </c>
    </row>
    <row r="561" spans="1:17" x14ac:dyDescent="0.4">
      <c r="A561" s="204">
        <v>533</v>
      </c>
      <c r="B561" s="6">
        <f>IF(AND(障害学生情報入力シート!$G561=$B$27,障害学生情報入力シート!$H561=$B$28,OR(障害学生情報入力シート!D561="入学者(新1年生)",障害学生情報入力シート!D561="在籍者")),1,0)</f>
        <v>0</v>
      </c>
      <c r="C561" s="6">
        <f t="shared" si="53"/>
        <v>0</v>
      </c>
      <c r="D561" s="6" t="str">
        <f t="shared" si="54"/>
        <v/>
      </c>
      <c r="E561" s="6">
        <f>IF(AND(障害学生情報入力シート!$G561=$E$27,ISBLANK(障害学生情報入力シート!$H561),OR(障害学生情報入力シート!D561="入学者(新1年生)",障害学生情報入力シート!D561="在籍者")),1,0)</f>
        <v>0</v>
      </c>
      <c r="F561" s="6">
        <f t="shared" si="55"/>
        <v>0</v>
      </c>
      <c r="G561" s="6" t="str">
        <f t="shared" si="56"/>
        <v/>
      </c>
      <c r="H561" s="7">
        <f>IF(障害学生情報入力シート!BD561="",0,IF(AND(障害学生情報入力シート!BC561=1,Q561=1,障害学生情報入力シート!D561&lt;&gt;"",障害学生情報入力シート!D561&lt;&gt;"在籍者"),1,0))</f>
        <v>0</v>
      </c>
      <c r="I561" s="7">
        <f t="shared" si="57"/>
        <v>0</v>
      </c>
      <c r="J561" s="7" t="str">
        <f t="shared" si="58"/>
        <v/>
      </c>
      <c r="K561" s="8">
        <f>IF(VALUE(障害学生情報入力シート!J561)=1,1,0)</f>
        <v>0</v>
      </c>
      <c r="L561" s="8">
        <f>IF(VALUE(障害学生情報入力シート!K561)=1,1,0)</f>
        <v>0</v>
      </c>
      <c r="M561" s="8">
        <f>SUM(障害学生情報入力シート!N561:Q561)+COUNTA(障害学生情報入力シート!R561)</f>
        <v>0</v>
      </c>
      <c r="N561" s="8">
        <f>SUM(障害学生情報入力シート!S561:V561)+COUNTA(障害学生情報入力シート!W561)</f>
        <v>0</v>
      </c>
      <c r="O561" s="8">
        <f>IF(SUM(障害学生情報入力シート!$X561:$BC561)&gt;0,1,0)</f>
        <v>0</v>
      </c>
      <c r="P561" s="8">
        <f>IF(障害学生情報入力シート!D561="入学者(新1年生)",1,0)</f>
        <v>0</v>
      </c>
      <c r="Q561" s="8">
        <f>IF(ISBLANK(障害学生情報入力シート!$G561),0,
IF(AND(障害学生情報入力シート!$G561="視覚障害",OR(障害学生情報入力シート!$H561="盲",障害学生情報入力シート!$H561="弱視",障害学生情報入力シート!$H561="その他の視覚障害")),1,0)+
IF(AND(障害学生情報入力シート!$G561="聴覚障害",OR(障害学生情報入力シート!$H561="聾",障害学生情報入力シート!$H561="難聴",障害学生情報入力シート!$H561="その他の聴覚障害")),1,0)+
IF(AND(障害学生情報入力シート!$G561="肢体不自由",OR(障害学生情報入力シート!$H561="上肢不自由",障害学生情報入力シート!$H561="下肢不自由",障害学生情報入力シート!$H561="上下肢不自由",障害学生情報入力シート!$H561="その他の肢体不自由")),1,0)+
IF(AND(障害学生情報入力シート!$G561="病弱",ISBLANK(障害学生情報入力シート!$H561)),1,0)+
IF(AND(障害学生情報入力シート!$G561="発達障害",OR(障害学生情報入力シート!$H561="自閉スペクトラム症",障害学生情報入力シート!$H561="注意欠如・多動症",障害学生情報入力シート!$H561="限局性学習症",障害学生情報入力シート!$H561="発達障害の重複",障害学生情報入力シート!$H561="その他の発達障害")),1,0)+
IF(AND(障害学生情報入力シート!$G561="精神障害",OR(障害学生情報入力シート!$H561="統合失調症等",障害学生情報入力シート!$H561="気分障害",障害学生情報入力シート!$H561="神経症性障害等",障害学生情報入力シート!$H561="摂食障害・睡眠障害等",障害学生情報入力シート!$H561="精神障害の重複",障害学生情報入力シート!$H561="その他の精神障害")),1,0)+
IF(AND(障害学生情報入力シート!$G561="知的障害",ISBLANK(障害学生情報入力シート!$H561)),1,0)+
IF(AND(障害学生情報入力シート!$G561="重複障害",OR(障害学生情報入力シート!$H561="身体障害の重複",障害学生情報入力シート!$H561="発達障害と精神障害の重複")),1,0)+
IF(AND(障害学生情報入力シート!$G561="その他の障害",ISBLANK(障害学生情報入力シート!$H561)),1,0)
)</f>
        <v>0</v>
      </c>
    </row>
    <row r="562" spans="1:17" x14ac:dyDescent="0.4">
      <c r="A562" s="204">
        <v>534</v>
      </c>
      <c r="B562" s="6">
        <f>IF(AND(障害学生情報入力シート!$G562=$B$27,障害学生情報入力シート!$H562=$B$28,OR(障害学生情報入力シート!D562="入学者(新1年生)",障害学生情報入力シート!D562="在籍者")),1,0)</f>
        <v>0</v>
      </c>
      <c r="C562" s="6">
        <f t="shared" si="53"/>
        <v>0</v>
      </c>
      <c r="D562" s="6" t="str">
        <f t="shared" si="54"/>
        <v/>
      </c>
      <c r="E562" s="6">
        <f>IF(AND(障害学生情報入力シート!$G562=$E$27,ISBLANK(障害学生情報入力シート!$H562),OR(障害学生情報入力シート!D562="入学者(新1年生)",障害学生情報入力シート!D562="在籍者")),1,0)</f>
        <v>0</v>
      </c>
      <c r="F562" s="6">
        <f t="shared" si="55"/>
        <v>0</v>
      </c>
      <c r="G562" s="6" t="str">
        <f t="shared" si="56"/>
        <v/>
      </c>
      <c r="H562" s="7">
        <f>IF(障害学生情報入力シート!BD562="",0,IF(AND(障害学生情報入力シート!BC562=1,Q562=1,障害学生情報入力シート!D562&lt;&gt;"",障害学生情報入力シート!D562&lt;&gt;"在籍者"),1,0))</f>
        <v>0</v>
      </c>
      <c r="I562" s="7">
        <f t="shared" si="57"/>
        <v>0</v>
      </c>
      <c r="J562" s="7" t="str">
        <f t="shared" si="58"/>
        <v/>
      </c>
      <c r="K562" s="8">
        <f>IF(VALUE(障害学生情報入力シート!J562)=1,1,0)</f>
        <v>0</v>
      </c>
      <c r="L562" s="8">
        <f>IF(VALUE(障害学生情報入力シート!K562)=1,1,0)</f>
        <v>0</v>
      </c>
      <c r="M562" s="8">
        <f>SUM(障害学生情報入力シート!N562:Q562)+COUNTA(障害学生情報入力シート!R562)</f>
        <v>0</v>
      </c>
      <c r="N562" s="8">
        <f>SUM(障害学生情報入力シート!S562:V562)+COUNTA(障害学生情報入力シート!W562)</f>
        <v>0</v>
      </c>
      <c r="O562" s="8">
        <f>IF(SUM(障害学生情報入力シート!$X562:$BC562)&gt;0,1,0)</f>
        <v>0</v>
      </c>
      <c r="P562" s="8">
        <f>IF(障害学生情報入力シート!D562="入学者(新1年生)",1,0)</f>
        <v>0</v>
      </c>
      <c r="Q562" s="8">
        <f>IF(ISBLANK(障害学生情報入力シート!$G562),0,
IF(AND(障害学生情報入力シート!$G562="視覚障害",OR(障害学生情報入力シート!$H562="盲",障害学生情報入力シート!$H562="弱視",障害学生情報入力シート!$H562="その他の視覚障害")),1,0)+
IF(AND(障害学生情報入力シート!$G562="聴覚障害",OR(障害学生情報入力シート!$H562="聾",障害学生情報入力シート!$H562="難聴",障害学生情報入力シート!$H562="その他の聴覚障害")),1,0)+
IF(AND(障害学生情報入力シート!$G562="肢体不自由",OR(障害学生情報入力シート!$H562="上肢不自由",障害学生情報入力シート!$H562="下肢不自由",障害学生情報入力シート!$H562="上下肢不自由",障害学生情報入力シート!$H562="その他の肢体不自由")),1,0)+
IF(AND(障害学生情報入力シート!$G562="病弱",ISBLANK(障害学生情報入力シート!$H562)),1,0)+
IF(AND(障害学生情報入力シート!$G562="発達障害",OR(障害学生情報入力シート!$H562="自閉スペクトラム症",障害学生情報入力シート!$H562="注意欠如・多動症",障害学生情報入力シート!$H562="限局性学習症",障害学生情報入力シート!$H562="発達障害の重複",障害学生情報入力シート!$H562="その他の発達障害")),1,0)+
IF(AND(障害学生情報入力シート!$G562="精神障害",OR(障害学生情報入力シート!$H562="統合失調症等",障害学生情報入力シート!$H562="気分障害",障害学生情報入力シート!$H562="神経症性障害等",障害学生情報入力シート!$H562="摂食障害・睡眠障害等",障害学生情報入力シート!$H562="精神障害の重複",障害学生情報入力シート!$H562="その他の精神障害")),1,0)+
IF(AND(障害学生情報入力シート!$G562="知的障害",ISBLANK(障害学生情報入力シート!$H562)),1,0)+
IF(AND(障害学生情報入力シート!$G562="重複障害",OR(障害学生情報入力シート!$H562="身体障害の重複",障害学生情報入力シート!$H562="発達障害と精神障害の重複")),1,0)+
IF(AND(障害学生情報入力シート!$G562="その他の障害",ISBLANK(障害学生情報入力シート!$H562)),1,0)
)</f>
        <v>0</v>
      </c>
    </row>
    <row r="563" spans="1:17" x14ac:dyDescent="0.4">
      <c r="A563" s="204">
        <v>535</v>
      </c>
      <c r="B563" s="6">
        <f>IF(AND(障害学生情報入力シート!$G563=$B$27,障害学生情報入力シート!$H563=$B$28,OR(障害学生情報入力シート!D563="入学者(新1年生)",障害学生情報入力シート!D563="在籍者")),1,0)</f>
        <v>0</v>
      </c>
      <c r="C563" s="6">
        <f t="shared" si="53"/>
        <v>0</v>
      </c>
      <c r="D563" s="6" t="str">
        <f t="shared" si="54"/>
        <v/>
      </c>
      <c r="E563" s="6">
        <f>IF(AND(障害学生情報入力シート!$G563=$E$27,ISBLANK(障害学生情報入力シート!$H563),OR(障害学生情報入力シート!D563="入学者(新1年生)",障害学生情報入力シート!D563="在籍者")),1,0)</f>
        <v>0</v>
      </c>
      <c r="F563" s="6">
        <f t="shared" si="55"/>
        <v>0</v>
      </c>
      <c r="G563" s="6" t="str">
        <f t="shared" si="56"/>
        <v/>
      </c>
      <c r="H563" s="7">
        <f>IF(障害学生情報入力シート!BD563="",0,IF(AND(障害学生情報入力シート!BC563=1,Q563=1,障害学生情報入力シート!D563&lt;&gt;"",障害学生情報入力シート!D563&lt;&gt;"在籍者"),1,0))</f>
        <v>0</v>
      </c>
      <c r="I563" s="7">
        <f t="shared" si="57"/>
        <v>0</v>
      </c>
      <c r="J563" s="7" t="str">
        <f t="shared" si="58"/>
        <v/>
      </c>
      <c r="K563" s="8">
        <f>IF(VALUE(障害学生情報入力シート!J563)=1,1,0)</f>
        <v>0</v>
      </c>
      <c r="L563" s="8">
        <f>IF(VALUE(障害学生情報入力シート!K563)=1,1,0)</f>
        <v>0</v>
      </c>
      <c r="M563" s="8">
        <f>SUM(障害学生情報入力シート!N563:Q563)+COUNTA(障害学生情報入力シート!R563)</f>
        <v>0</v>
      </c>
      <c r="N563" s="8">
        <f>SUM(障害学生情報入力シート!S563:V563)+COUNTA(障害学生情報入力シート!W563)</f>
        <v>0</v>
      </c>
      <c r="O563" s="8">
        <f>IF(SUM(障害学生情報入力シート!$X563:$BC563)&gt;0,1,0)</f>
        <v>0</v>
      </c>
      <c r="P563" s="8">
        <f>IF(障害学生情報入力シート!D563="入学者(新1年生)",1,0)</f>
        <v>0</v>
      </c>
      <c r="Q563" s="8">
        <f>IF(ISBLANK(障害学生情報入力シート!$G563),0,
IF(AND(障害学生情報入力シート!$G563="視覚障害",OR(障害学生情報入力シート!$H563="盲",障害学生情報入力シート!$H563="弱視",障害学生情報入力シート!$H563="その他の視覚障害")),1,0)+
IF(AND(障害学生情報入力シート!$G563="聴覚障害",OR(障害学生情報入力シート!$H563="聾",障害学生情報入力シート!$H563="難聴",障害学生情報入力シート!$H563="その他の聴覚障害")),1,0)+
IF(AND(障害学生情報入力シート!$G563="肢体不自由",OR(障害学生情報入力シート!$H563="上肢不自由",障害学生情報入力シート!$H563="下肢不自由",障害学生情報入力シート!$H563="上下肢不自由",障害学生情報入力シート!$H563="その他の肢体不自由")),1,0)+
IF(AND(障害学生情報入力シート!$G563="病弱",ISBLANK(障害学生情報入力シート!$H563)),1,0)+
IF(AND(障害学生情報入力シート!$G563="発達障害",OR(障害学生情報入力シート!$H563="自閉スペクトラム症",障害学生情報入力シート!$H563="注意欠如・多動症",障害学生情報入力シート!$H563="限局性学習症",障害学生情報入力シート!$H563="発達障害の重複",障害学生情報入力シート!$H563="その他の発達障害")),1,0)+
IF(AND(障害学生情報入力シート!$G563="精神障害",OR(障害学生情報入力シート!$H563="統合失調症等",障害学生情報入力シート!$H563="気分障害",障害学生情報入力シート!$H563="神経症性障害等",障害学生情報入力シート!$H563="摂食障害・睡眠障害等",障害学生情報入力シート!$H563="精神障害の重複",障害学生情報入力シート!$H563="その他の精神障害")),1,0)+
IF(AND(障害学生情報入力シート!$G563="知的障害",ISBLANK(障害学生情報入力シート!$H563)),1,0)+
IF(AND(障害学生情報入力シート!$G563="重複障害",OR(障害学生情報入力シート!$H563="身体障害の重複",障害学生情報入力シート!$H563="発達障害と精神障害の重複")),1,0)+
IF(AND(障害学生情報入力シート!$G563="その他の障害",ISBLANK(障害学生情報入力シート!$H563)),1,0)
)</f>
        <v>0</v>
      </c>
    </row>
    <row r="564" spans="1:17" x14ac:dyDescent="0.4">
      <c r="A564" s="204">
        <v>536</v>
      </c>
      <c r="B564" s="6">
        <f>IF(AND(障害学生情報入力シート!$G564=$B$27,障害学生情報入力シート!$H564=$B$28,OR(障害学生情報入力シート!D564="入学者(新1年生)",障害学生情報入力シート!D564="在籍者")),1,0)</f>
        <v>0</v>
      </c>
      <c r="C564" s="6">
        <f t="shared" si="53"/>
        <v>0</v>
      </c>
      <c r="D564" s="6" t="str">
        <f t="shared" si="54"/>
        <v/>
      </c>
      <c r="E564" s="6">
        <f>IF(AND(障害学生情報入力シート!$G564=$E$27,ISBLANK(障害学生情報入力シート!$H564),OR(障害学生情報入力シート!D564="入学者(新1年生)",障害学生情報入力シート!D564="在籍者")),1,0)</f>
        <v>0</v>
      </c>
      <c r="F564" s="6">
        <f t="shared" si="55"/>
        <v>0</v>
      </c>
      <c r="G564" s="6" t="str">
        <f t="shared" si="56"/>
        <v/>
      </c>
      <c r="H564" s="7">
        <f>IF(障害学生情報入力シート!BD564="",0,IF(AND(障害学生情報入力シート!BC564=1,Q564=1,障害学生情報入力シート!D564&lt;&gt;"",障害学生情報入力シート!D564&lt;&gt;"在籍者"),1,0))</f>
        <v>0</v>
      </c>
      <c r="I564" s="7">
        <f t="shared" si="57"/>
        <v>0</v>
      </c>
      <c r="J564" s="7" t="str">
        <f t="shared" si="58"/>
        <v/>
      </c>
      <c r="K564" s="8">
        <f>IF(VALUE(障害学生情報入力シート!J564)=1,1,0)</f>
        <v>0</v>
      </c>
      <c r="L564" s="8">
        <f>IF(VALUE(障害学生情報入力シート!K564)=1,1,0)</f>
        <v>0</v>
      </c>
      <c r="M564" s="8">
        <f>SUM(障害学生情報入力シート!N564:Q564)+COUNTA(障害学生情報入力シート!R564)</f>
        <v>0</v>
      </c>
      <c r="N564" s="8">
        <f>SUM(障害学生情報入力シート!S564:V564)+COUNTA(障害学生情報入力シート!W564)</f>
        <v>0</v>
      </c>
      <c r="O564" s="8">
        <f>IF(SUM(障害学生情報入力シート!$X564:$BC564)&gt;0,1,0)</f>
        <v>0</v>
      </c>
      <c r="P564" s="8">
        <f>IF(障害学生情報入力シート!D564="入学者(新1年生)",1,0)</f>
        <v>0</v>
      </c>
      <c r="Q564" s="8">
        <f>IF(ISBLANK(障害学生情報入力シート!$G564),0,
IF(AND(障害学生情報入力シート!$G564="視覚障害",OR(障害学生情報入力シート!$H564="盲",障害学生情報入力シート!$H564="弱視",障害学生情報入力シート!$H564="その他の視覚障害")),1,0)+
IF(AND(障害学生情報入力シート!$G564="聴覚障害",OR(障害学生情報入力シート!$H564="聾",障害学生情報入力シート!$H564="難聴",障害学生情報入力シート!$H564="その他の聴覚障害")),1,0)+
IF(AND(障害学生情報入力シート!$G564="肢体不自由",OR(障害学生情報入力シート!$H564="上肢不自由",障害学生情報入力シート!$H564="下肢不自由",障害学生情報入力シート!$H564="上下肢不自由",障害学生情報入力シート!$H564="その他の肢体不自由")),1,0)+
IF(AND(障害学生情報入力シート!$G564="病弱",ISBLANK(障害学生情報入力シート!$H564)),1,0)+
IF(AND(障害学生情報入力シート!$G564="発達障害",OR(障害学生情報入力シート!$H564="自閉スペクトラム症",障害学生情報入力シート!$H564="注意欠如・多動症",障害学生情報入力シート!$H564="限局性学習症",障害学生情報入力シート!$H564="発達障害の重複",障害学生情報入力シート!$H564="その他の発達障害")),1,0)+
IF(AND(障害学生情報入力シート!$G564="精神障害",OR(障害学生情報入力シート!$H564="統合失調症等",障害学生情報入力シート!$H564="気分障害",障害学生情報入力シート!$H564="神経症性障害等",障害学生情報入力シート!$H564="摂食障害・睡眠障害等",障害学生情報入力シート!$H564="精神障害の重複",障害学生情報入力シート!$H564="その他の精神障害")),1,0)+
IF(AND(障害学生情報入力シート!$G564="知的障害",ISBLANK(障害学生情報入力シート!$H564)),1,0)+
IF(AND(障害学生情報入力シート!$G564="重複障害",OR(障害学生情報入力シート!$H564="身体障害の重複",障害学生情報入力シート!$H564="発達障害と精神障害の重複")),1,0)+
IF(AND(障害学生情報入力シート!$G564="その他の障害",ISBLANK(障害学生情報入力シート!$H564)),1,0)
)</f>
        <v>0</v>
      </c>
    </row>
    <row r="565" spans="1:17" x14ac:dyDescent="0.4">
      <c r="A565" s="204">
        <v>537</v>
      </c>
      <c r="B565" s="6">
        <f>IF(AND(障害学生情報入力シート!$G565=$B$27,障害学生情報入力シート!$H565=$B$28,OR(障害学生情報入力シート!D565="入学者(新1年生)",障害学生情報入力シート!D565="在籍者")),1,0)</f>
        <v>0</v>
      </c>
      <c r="C565" s="6">
        <f t="shared" si="53"/>
        <v>0</v>
      </c>
      <c r="D565" s="6" t="str">
        <f t="shared" si="54"/>
        <v/>
      </c>
      <c r="E565" s="6">
        <f>IF(AND(障害学生情報入力シート!$G565=$E$27,ISBLANK(障害学生情報入力シート!$H565),OR(障害学生情報入力シート!D565="入学者(新1年生)",障害学生情報入力シート!D565="在籍者")),1,0)</f>
        <v>0</v>
      </c>
      <c r="F565" s="6">
        <f t="shared" si="55"/>
        <v>0</v>
      </c>
      <c r="G565" s="6" t="str">
        <f t="shared" si="56"/>
        <v/>
      </c>
      <c r="H565" s="7">
        <f>IF(障害学生情報入力シート!BD565="",0,IF(AND(障害学生情報入力シート!BC565=1,Q565=1,障害学生情報入力シート!D565&lt;&gt;"",障害学生情報入力シート!D565&lt;&gt;"在籍者"),1,0))</f>
        <v>0</v>
      </c>
      <c r="I565" s="7">
        <f t="shared" si="57"/>
        <v>0</v>
      </c>
      <c r="J565" s="7" t="str">
        <f t="shared" si="58"/>
        <v/>
      </c>
      <c r="K565" s="8">
        <f>IF(VALUE(障害学生情報入力シート!J565)=1,1,0)</f>
        <v>0</v>
      </c>
      <c r="L565" s="8">
        <f>IF(VALUE(障害学生情報入力シート!K565)=1,1,0)</f>
        <v>0</v>
      </c>
      <c r="M565" s="8">
        <f>SUM(障害学生情報入力シート!N565:Q565)+COUNTA(障害学生情報入力シート!R565)</f>
        <v>0</v>
      </c>
      <c r="N565" s="8">
        <f>SUM(障害学生情報入力シート!S565:V565)+COUNTA(障害学生情報入力シート!W565)</f>
        <v>0</v>
      </c>
      <c r="O565" s="8">
        <f>IF(SUM(障害学生情報入力シート!$X565:$BC565)&gt;0,1,0)</f>
        <v>0</v>
      </c>
      <c r="P565" s="8">
        <f>IF(障害学生情報入力シート!D565="入学者(新1年生)",1,0)</f>
        <v>0</v>
      </c>
      <c r="Q565" s="8">
        <f>IF(ISBLANK(障害学生情報入力シート!$G565),0,
IF(AND(障害学生情報入力シート!$G565="視覚障害",OR(障害学生情報入力シート!$H565="盲",障害学生情報入力シート!$H565="弱視",障害学生情報入力シート!$H565="その他の視覚障害")),1,0)+
IF(AND(障害学生情報入力シート!$G565="聴覚障害",OR(障害学生情報入力シート!$H565="聾",障害学生情報入力シート!$H565="難聴",障害学生情報入力シート!$H565="その他の聴覚障害")),1,0)+
IF(AND(障害学生情報入力シート!$G565="肢体不自由",OR(障害学生情報入力シート!$H565="上肢不自由",障害学生情報入力シート!$H565="下肢不自由",障害学生情報入力シート!$H565="上下肢不自由",障害学生情報入力シート!$H565="その他の肢体不自由")),1,0)+
IF(AND(障害学生情報入力シート!$G565="病弱",ISBLANK(障害学生情報入力シート!$H565)),1,0)+
IF(AND(障害学生情報入力シート!$G565="発達障害",OR(障害学生情報入力シート!$H565="自閉スペクトラム症",障害学生情報入力シート!$H565="注意欠如・多動症",障害学生情報入力シート!$H565="限局性学習症",障害学生情報入力シート!$H565="発達障害の重複",障害学生情報入力シート!$H565="その他の発達障害")),1,0)+
IF(AND(障害学生情報入力シート!$G565="精神障害",OR(障害学生情報入力シート!$H565="統合失調症等",障害学生情報入力シート!$H565="気分障害",障害学生情報入力シート!$H565="神経症性障害等",障害学生情報入力シート!$H565="摂食障害・睡眠障害等",障害学生情報入力シート!$H565="精神障害の重複",障害学生情報入力シート!$H565="その他の精神障害")),1,0)+
IF(AND(障害学生情報入力シート!$G565="知的障害",ISBLANK(障害学生情報入力シート!$H565)),1,0)+
IF(AND(障害学生情報入力シート!$G565="重複障害",OR(障害学生情報入力シート!$H565="身体障害の重複",障害学生情報入力シート!$H565="発達障害と精神障害の重複")),1,0)+
IF(AND(障害学生情報入力シート!$G565="その他の障害",ISBLANK(障害学生情報入力シート!$H565)),1,0)
)</f>
        <v>0</v>
      </c>
    </row>
    <row r="566" spans="1:17" x14ac:dyDescent="0.4">
      <c r="A566" s="204">
        <v>538</v>
      </c>
      <c r="B566" s="6">
        <f>IF(AND(障害学生情報入力シート!$G566=$B$27,障害学生情報入力シート!$H566=$B$28,OR(障害学生情報入力シート!D566="入学者(新1年生)",障害学生情報入力シート!D566="在籍者")),1,0)</f>
        <v>0</v>
      </c>
      <c r="C566" s="6">
        <f t="shared" si="53"/>
        <v>0</v>
      </c>
      <c r="D566" s="6" t="str">
        <f t="shared" si="54"/>
        <v/>
      </c>
      <c r="E566" s="6">
        <f>IF(AND(障害学生情報入力シート!$G566=$E$27,ISBLANK(障害学生情報入力シート!$H566),OR(障害学生情報入力シート!D566="入学者(新1年生)",障害学生情報入力シート!D566="在籍者")),1,0)</f>
        <v>0</v>
      </c>
      <c r="F566" s="6">
        <f t="shared" si="55"/>
        <v>0</v>
      </c>
      <c r="G566" s="6" t="str">
        <f t="shared" si="56"/>
        <v/>
      </c>
      <c r="H566" s="7">
        <f>IF(障害学生情報入力シート!BD566="",0,IF(AND(障害学生情報入力シート!BC566=1,Q566=1,障害学生情報入力シート!D566&lt;&gt;"",障害学生情報入力シート!D566&lt;&gt;"在籍者"),1,0))</f>
        <v>0</v>
      </c>
      <c r="I566" s="7">
        <f t="shared" si="57"/>
        <v>0</v>
      </c>
      <c r="J566" s="7" t="str">
        <f t="shared" si="58"/>
        <v/>
      </c>
      <c r="K566" s="8">
        <f>IF(VALUE(障害学生情報入力シート!J566)=1,1,0)</f>
        <v>0</v>
      </c>
      <c r="L566" s="8">
        <f>IF(VALUE(障害学生情報入力シート!K566)=1,1,0)</f>
        <v>0</v>
      </c>
      <c r="M566" s="8">
        <f>SUM(障害学生情報入力シート!N566:Q566)+COUNTA(障害学生情報入力シート!R566)</f>
        <v>0</v>
      </c>
      <c r="N566" s="8">
        <f>SUM(障害学生情報入力シート!S566:V566)+COUNTA(障害学生情報入力シート!W566)</f>
        <v>0</v>
      </c>
      <c r="O566" s="8">
        <f>IF(SUM(障害学生情報入力シート!$X566:$BC566)&gt;0,1,0)</f>
        <v>0</v>
      </c>
      <c r="P566" s="8">
        <f>IF(障害学生情報入力シート!D566="入学者(新1年生)",1,0)</f>
        <v>0</v>
      </c>
      <c r="Q566" s="8">
        <f>IF(ISBLANK(障害学生情報入力シート!$G566),0,
IF(AND(障害学生情報入力シート!$G566="視覚障害",OR(障害学生情報入力シート!$H566="盲",障害学生情報入力シート!$H566="弱視",障害学生情報入力シート!$H566="その他の視覚障害")),1,0)+
IF(AND(障害学生情報入力シート!$G566="聴覚障害",OR(障害学生情報入力シート!$H566="聾",障害学生情報入力シート!$H566="難聴",障害学生情報入力シート!$H566="その他の聴覚障害")),1,0)+
IF(AND(障害学生情報入力シート!$G566="肢体不自由",OR(障害学生情報入力シート!$H566="上肢不自由",障害学生情報入力シート!$H566="下肢不自由",障害学生情報入力シート!$H566="上下肢不自由",障害学生情報入力シート!$H566="その他の肢体不自由")),1,0)+
IF(AND(障害学生情報入力シート!$G566="病弱",ISBLANK(障害学生情報入力シート!$H566)),1,0)+
IF(AND(障害学生情報入力シート!$G566="発達障害",OR(障害学生情報入力シート!$H566="自閉スペクトラム症",障害学生情報入力シート!$H566="注意欠如・多動症",障害学生情報入力シート!$H566="限局性学習症",障害学生情報入力シート!$H566="発達障害の重複",障害学生情報入力シート!$H566="その他の発達障害")),1,0)+
IF(AND(障害学生情報入力シート!$G566="精神障害",OR(障害学生情報入力シート!$H566="統合失調症等",障害学生情報入力シート!$H566="気分障害",障害学生情報入力シート!$H566="神経症性障害等",障害学生情報入力シート!$H566="摂食障害・睡眠障害等",障害学生情報入力シート!$H566="精神障害の重複",障害学生情報入力シート!$H566="その他の精神障害")),1,0)+
IF(AND(障害学生情報入力シート!$G566="知的障害",ISBLANK(障害学生情報入力シート!$H566)),1,0)+
IF(AND(障害学生情報入力シート!$G566="重複障害",OR(障害学生情報入力シート!$H566="身体障害の重複",障害学生情報入力シート!$H566="発達障害と精神障害の重複")),1,0)+
IF(AND(障害学生情報入力シート!$G566="その他の障害",ISBLANK(障害学生情報入力シート!$H566)),1,0)
)</f>
        <v>0</v>
      </c>
    </row>
    <row r="567" spans="1:17" x14ac:dyDescent="0.4">
      <c r="A567" s="204">
        <v>539</v>
      </c>
      <c r="B567" s="6">
        <f>IF(AND(障害学生情報入力シート!$G567=$B$27,障害学生情報入力シート!$H567=$B$28,OR(障害学生情報入力シート!D567="入学者(新1年生)",障害学生情報入力シート!D567="在籍者")),1,0)</f>
        <v>0</v>
      </c>
      <c r="C567" s="6">
        <f t="shared" si="53"/>
        <v>0</v>
      </c>
      <c r="D567" s="6" t="str">
        <f t="shared" si="54"/>
        <v/>
      </c>
      <c r="E567" s="6">
        <f>IF(AND(障害学生情報入力シート!$G567=$E$27,ISBLANK(障害学生情報入力シート!$H567),OR(障害学生情報入力シート!D567="入学者(新1年生)",障害学生情報入力シート!D567="在籍者")),1,0)</f>
        <v>0</v>
      </c>
      <c r="F567" s="6">
        <f t="shared" si="55"/>
        <v>0</v>
      </c>
      <c r="G567" s="6" t="str">
        <f t="shared" si="56"/>
        <v/>
      </c>
      <c r="H567" s="7">
        <f>IF(障害学生情報入力シート!BD567="",0,IF(AND(障害学生情報入力シート!BC567=1,Q567=1,障害学生情報入力シート!D567&lt;&gt;"",障害学生情報入力シート!D567&lt;&gt;"在籍者"),1,0))</f>
        <v>0</v>
      </c>
      <c r="I567" s="7">
        <f t="shared" si="57"/>
        <v>0</v>
      </c>
      <c r="J567" s="7" t="str">
        <f t="shared" si="58"/>
        <v/>
      </c>
      <c r="K567" s="8">
        <f>IF(VALUE(障害学生情報入力シート!J567)=1,1,0)</f>
        <v>0</v>
      </c>
      <c r="L567" s="8">
        <f>IF(VALUE(障害学生情報入力シート!K567)=1,1,0)</f>
        <v>0</v>
      </c>
      <c r="M567" s="8">
        <f>SUM(障害学生情報入力シート!N567:Q567)+COUNTA(障害学生情報入力シート!R567)</f>
        <v>0</v>
      </c>
      <c r="N567" s="8">
        <f>SUM(障害学生情報入力シート!S567:V567)+COUNTA(障害学生情報入力シート!W567)</f>
        <v>0</v>
      </c>
      <c r="O567" s="8">
        <f>IF(SUM(障害学生情報入力シート!$X567:$BC567)&gt;0,1,0)</f>
        <v>0</v>
      </c>
      <c r="P567" s="8">
        <f>IF(障害学生情報入力シート!D567="入学者(新1年生)",1,0)</f>
        <v>0</v>
      </c>
      <c r="Q567" s="8">
        <f>IF(ISBLANK(障害学生情報入力シート!$G567),0,
IF(AND(障害学生情報入力シート!$G567="視覚障害",OR(障害学生情報入力シート!$H567="盲",障害学生情報入力シート!$H567="弱視",障害学生情報入力シート!$H567="その他の視覚障害")),1,0)+
IF(AND(障害学生情報入力シート!$G567="聴覚障害",OR(障害学生情報入力シート!$H567="聾",障害学生情報入力シート!$H567="難聴",障害学生情報入力シート!$H567="その他の聴覚障害")),1,0)+
IF(AND(障害学生情報入力シート!$G567="肢体不自由",OR(障害学生情報入力シート!$H567="上肢不自由",障害学生情報入力シート!$H567="下肢不自由",障害学生情報入力シート!$H567="上下肢不自由",障害学生情報入力シート!$H567="その他の肢体不自由")),1,0)+
IF(AND(障害学生情報入力シート!$G567="病弱",ISBLANK(障害学生情報入力シート!$H567)),1,0)+
IF(AND(障害学生情報入力シート!$G567="発達障害",OR(障害学生情報入力シート!$H567="自閉スペクトラム症",障害学生情報入力シート!$H567="注意欠如・多動症",障害学生情報入力シート!$H567="限局性学習症",障害学生情報入力シート!$H567="発達障害の重複",障害学生情報入力シート!$H567="その他の発達障害")),1,0)+
IF(AND(障害学生情報入力シート!$G567="精神障害",OR(障害学生情報入力シート!$H567="統合失調症等",障害学生情報入力シート!$H567="気分障害",障害学生情報入力シート!$H567="神経症性障害等",障害学生情報入力シート!$H567="摂食障害・睡眠障害等",障害学生情報入力シート!$H567="精神障害の重複",障害学生情報入力シート!$H567="その他の精神障害")),1,0)+
IF(AND(障害学生情報入力シート!$G567="知的障害",ISBLANK(障害学生情報入力シート!$H567)),1,0)+
IF(AND(障害学生情報入力シート!$G567="重複障害",OR(障害学生情報入力シート!$H567="身体障害の重複",障害学生情報入力シート!$H567="発達障害と精神障害の重複")),1,0)+
IF(AND(障害学生情報入力シート!$G567="その他の障害",ISBLANK(障害学生情報入力シート!$H567)),1,0)
)</f>
        <v>0</v>
      </c>
    </row>
    <row r="568" spans="1:17" x14ac:dyDescent="0.4">
      <c r="A568" s="204">
        <v>540</v>
      </c>
      <c r="B568" s="6">
        <f>IF(AND(障害学生情報入力シート!$G568=$B$27,障害学生情報入力シート!$H568=$B$28,OR(障害学生情報入力シート!D568="入学者(新1年生)",障害学生情報入力シート!D568="在籍者")),1,0)</f>
        <v>0</v>
      </c>
      <c r="C568" s="6">
        <f t="shared" si="53"/>
        <v>0</v>
      </c>
      <c r="D568" s="6" t="str">
        <f t="shared" si="54"/>
        <v/>
      </c>
      <c r="E568" s="6">
        <f>IF(AND(障害学生情報入力シート!$G568=$E$27,ISBLANK(障害学生情報入力シート!$H568),OR(障害学生情報入力シート!D568="入学者(新1年生)",障害学生情報入力シート!D568="在籍者")),1,0)</f>
        <v>0</v>
      </c>
      <c r="F568" s="6">
        <f t="shared" si="55"/>
        <v>0</v>
      </c>
      <c r="G568" s="6" t="str">
        <f t="shared" si="56"/>
        <v/>
      </c>
      <c r="H568" s="7">
        <f>IF(障害学生情報入力シート!BD568="",0,IF(AND(障害学生情報入力シート!BC568=1,Q568=1,障害学生情報入力シート!D568&lt;&gt;"",障害学生情報入力シート!D568&lt;&gt;"在籍者"),1,0))</f>
        <v>0</v>
      </c>
      <c r="I568" s="7">
        <f t="shared" si="57"/>
        <v>0</v>
      </c>
      <c r="J568" s="7" t="str">
        <f t="shared" si="58"/>
        <v/>
      </c>
      <c r="K568" s="8">
        <f>IF(VALUE(障害学生情報入力シート!J568)=1,1,0)</f>
        <v>0</v>
      </c>
      <c r="L568" s="8">
        <f>IF(VALUE(障害学生情報入力シート!K568)=1,1,0)</f>
        <v>0</v>
      </c>
      <c r="M568" s="8">
        <f>SUM(障害学生情報入力シート!N568:Q568)+COUNTA(障害学生情報入力シート!R568)</f>
        <v>0</v>
      </c>
      <c r="N568" s="8">
        <f>SUM(障害学生情報入力シート!S568:V568)+COUNTA(障害学生情報入力シート!W568)</f>
        <v>0</v>
      </c>
      <c r="O568" s="8">
        <f>IF(SUM(障害学生情報入力シート!$X568:$BC568)&gt;0,1,0)</f>
        <v>0</v>
      </c>
      <c r="P568" s="8">
        <f>IF(障害学生情報入力シート!D568="入学者(新1年生)",1,0)</f>
        <v>0</v>
      </c>
      <c r="Q568" s="8">
        <f>IF(ISBLANK(障害学生情報入力シート!$G568),0,
IF(AND(障害学生情報入力シート!$G568="視覚障害",OR(障害学生情報入力シート!$H568="盲",障害学生情報入力シート!$H568="弱視",障害学生情報入力シート!$H568="その他の視覚障害")),1,0)+
IF(AND(障害学生情報入力シート!$G568="聴覚障害",OR(障害学生情報入力シート!$H568="聾",障害学生情報入力シート!$H568="難聴",障害学生情報入力シート!$H568="その他の聴覚障害")),1,0)+
IF(AND(障害学生情報入力シート!$G568="肢体不自由",OR(障害学生情報入力シート!$H568="上肢不自由",障害学生情報入力シート!$H568="下肢不自由",障害学生情報入力シート!$H568="上下肢不自由",障害学生情報入力シート!$H568="その他の肢体不自由")),1,0)+
IF(AND(障害学生情報入力シート!$G568="病弱",ISBLANK(障害学生情報入力シート!$H568)),1,0)+
IF(AND(障害学生情報入力シート!$G568="発達障害",OR(障害学生情報入力シート!$H568="自閉スペクトラム症",障害学生情報入力シート!$H568="注意欠如・多動症",障害学生情報入力シート!$H568="限局性学習症",障害学生情報入力シート!$H568="発達障害の重複",障害学生情報入力シート!$H568="その他の発達障害")),1,0)+
IF(AND(障害学生情報入力シート!$G568="精神障害",OR(障害学生情報入力シート!$H568="統合失調症等",障害学生情報入力シート!$H568="気分障害",障害学生情報入力シート!$H568="神経症性障害等",障害学生情報入力シート!$H568="摂食障害・睡眠障害等",障害学生情報入力シート!$H568="精神障害の重複",障害学生情報入力シート!$H568="その他の精神障害")),1,0)+
IF(AND(障害学生情報入力シート!$G568="知的障害",ISBLANK(障害学生情報入力シート!$H568)),1,0)+
IF(AND(障害学生情報入力シート!$G568="重複障害",OR(障害学生情報入力シート!$H568="身体障害の重複",障害学生情報入力シート!$H568="発達障害と精神障害の重複")),1,0)+
IF(AND(障害学生情報入力シート!$G568="その他の障害",ISBLANK(障害学生情報入力シート!$H568)),1,0)
)</f>
        <v>0</v>
      </c>
    </row>
    <row r="569" spans="1:17" x14ac:dyDescent="0.4">
      <c r="A569" s="204">
        <v>541</v>
      </c>
      <c r="B569" s="6">
        <f>IF(AND(障害学生情報入力シート!$G569=$B$27,障害学生情報入力シート!$H569=$B$28,OR(障害学生情報入力シート!D569="入学者(新1年生)",障害学生情報入力シート!D569="在籍者")),1,0)</f>
        <v>0</v>
      </c>
      <c r="C569" s="6">
        <f t="shared" si="53"/>
        <v>0</v>
      </c>
      <c r="D569" s="6" t="str">
        <f t="shared" si="54"/>
        <v/>
      </c>
      <c r="E569" s="6">
        <f>IF(AND(障害学生情報入力シート!$G569=$E$27,ISBLANK(障害学生情報入力シート!$H569),OR(障害学生情報入力シート!D569="入学者(新1年生)",障害学生情報入力シート!D569="在籍者")),1,0)</f>
        <v>0</v>
      </c>
      <c r="F569" s="6">
        <f t="shared" si="55"/>
        <v>0</v>
      </c>
      <c r="G569" s="6" t="str">
        <f t="shared" si="56"/>
        <v/>
      </c>
      <c r="H569" s="7">
        <f>IF(障害学生情報入力シート!BD569="",0,IF(AND(障害学生情報入力シート!BC569=1,Q569=1,障害学生情報入力シート!D569&lt;&gt;"",障害学生情報入力シート!D569&lt;&gt;"在籍者"),1,0))</f>
        <v>0</v>
      </c>
      <c r="I569" s="7">
        <f t="shared" si="57"/>
        <v>0</v>
      </c>
      <c r="J569" s="7" t="str">
        <f t="shared" si="58"/>
        <v/>
      </c>
      <c r="K569" s="8">
        <f>IF(VALUE(障害学生情報入力シート!J569)=1,1,0)</f>
        <v>0</v>
      </c>
      <c r="L569" s="8">
        <f>IF(VALUE(障害学生情報入力シート!K569)=1,1,0)</f>
        <v>0</v>
      </c>
      <c r="M569" s="8">
        <f>SUM(障害学生情報入力シート!N569:Q569)+COUNTA(障害学生情報入力シート!R569)</f>
        <v>0</v>
      </c>
      <c r="N569" s="8">
        <f>SUM(障害学生情報入力シート!S569:V569)+COUNTA(障害学生情報入力シート!W569)</f>
        <v>0</v>
      </c>
      <c r="O569" s="8">
        <f>IF(SUM(障害学生情報入力シート!$X569:$BC569)&gt;0,1,0)</f>
        <v>0</v>
      </c>
      <c r="P569" s="8">
        <f>IF(障害学生情報入力シート!D569="入学者(新1年生)",1,0)</f>
        <v>0</v>
      </c>
      <c r="Q569" s="8">
        <f>IF(ISBLANK(障害学生情報入力シート!$G569),0,
IF(AND(障害学生情報入力シート!$G569="視覚障害",OR(障害学生情報入力シート!$H569="盲",障害学生情報入力シート!$H569="弱視",障害学生情報入力シート!$H569="その他の視覚障害")),1,0)+
IF(AND(障害学生情報入力シート!$G569="聴覚障害",OR(障害学生情報入力シート!$H569="聾",障害学生情報入力シート!$H569="難聴",障害学生情報入力シート!$H569="その他の聴覚障害")),1,0)+
IF(AND(障害学生情報入力シート!$G569="肢体不自由",OR(障害学生情報入力シート!$H569="上肢不自由",障害学生情報入力シート!$H569="下肢不自由",障害学生情報入力シート!$H569="上下肢不自由",障害学生情報入力シート!$H569="その他の肢体不自由")),1,0)+
IF(AND(障害学生情報入力シート!$G569="病弱",ISBLANK(障害学生情報入力シート!$H569)),1,0)+
IF(AND(障害学生情報入力シート!$G569="発達障害",OR(障害学生情報入力シート!$H569="自閉スペクトラム症",障害学生情報入力シート!$H569="注意欠如・多動症",障害学生情報入力シート!$H569="限局性学習症",障害学生情報入力シート!$H569="発達障害の重複",障害学生情報入力シート!$H569="その他の発達障害")),1,0)+
IF(AND(障害学生情報入力シート!$G569="精神障害",OR(障害学生情報入力シート!$H569="統合失調症等",障害学生情報入力シート!$H569="気分障害",障害学生情報入力シート!$H569="神経症性障害等",障害学生情報入力シート!$H569="摂食障害・睡眠障害等",障害学生情報入力シート!$H569="精神障害の重複",障害学生情報入力シート!$H569="その他の精神障害")),1,0)+
IF(AND(障害学生情報入力シート!$G569="知的障害",ISBLANK(障害学生情報入力シート!$H569)),1,0)+
IF(AND(障害学生情報入力シート!$G569="重複障害",OR(障害学生情報入力シート!$H569="身体障害の重複",障害学生情報入力シート!$H569="発達障害と精神障害の重複")),1,0)+
IF(AND(障害学生情報入力シート!$G569="その他の障害",ISBLANK(障害学生情報入力シート!$H569)),1,0)
)</f>
        <v>0</v>
      </c>
    </row>
    <row r="570" spans="1:17" x14ac:dyDescent="0.4">
      <c r="A570" s="204">
        <v>542</v>
      </c>
      <c r="B570" s="6">
        <f>IF(AND(障害学生情報入力シート!$G570=$B$27,障害学生情報入力シート!$H570=$B$28,OR(障害学生情報入力シート!D570="入学者(新1年生)",障害学生情報入力シート!D570="在籍者")),1,0)</f>
        <v>0</v>
      </c>
      <c r="C570" s="6">
        <f t="shared" si="53"/>
        <v>0</v>
      </c>
      <c r="D570" s="6" t="str">
        <f t="shared" si="54"/>
        <v/>
      </c>
      <c r="E570" s="6">
        <f>IF(AND(障害学生情報入力シート!$G570=$E$27,ISBLANK(障害学生情報入力シート!$H570),OR(障害学生情報入力シート!D570="入学者(新1年生)",障害学生情報入力シート!D570="在籍者")),1,0)</f>
        <v>0</v>
      </c>
      <c r="F570" s="6">
        <f t="shared" si="55"/>
        <v>0</v>
      </c>
      <c r="G570" s="6" t="str">
        <f t="shared" si="56"/>
        <v/>
      </c>
      <c r="H570" s="7">
        <f>IF(障害学生情報入力シート!BD570="",0,IF(AND(障害学生情報入力シート!BC570=1,Q570=1,障害学生情報入力シート!D570&lt;&gt;"",障害学生情報入力シート!D570&lt;&gt;"在籍者"),1,0))</f>
        <v>0</v>
      </c>
      <c r="I570" s="7">
        <f t="shared" si="57"/>
        <v>0</v>
      </c>
      <c r="J570" s="7" t="str">
        <f t="shared" si="58"/>
        <v/>
      </c>
      <c r="K570" s="8">
        <f>IF(VALUE(障害学生情報入力シート!J570)=1,1,0)</f>
        <v>0</v>
      </c>
      <c r="L570" s="8">
        <f>IF(VALUE(障害学生情報入力シート!K570)=1,1,0)</f>
        <v>0</v>
      </c>
      <c r="M570" s="8">
        <f>SUM(障害学生情報入力シート!N570:Q570)+COUNTA(障害学生情報入力シート!R570)</f>
        <v>0</v>
      </c>
      <c r="N570" s="8">
        <f>SUM(障害学生情報入力シート!S570:V570)+COUNTA(障害学生情報入力シート!W570)</f>
        <v>0</v>
      </c>
      <c r="O570" s="8">
        <f>IF(SUM(障害学生情報入力シート!$X570:$BC570)&gt;0,1,0)</f>
        <v>0</v>
      </c>
      <c r="P570" s="8">
        <f>IF(障害学生情報入力シート!D570="入学者(新1年生)",1,0)</f>
        <v>0</v>
      </c>
      <c r="Q570" s="8">
        <f>IF(ISBLANK(障害学生情報入力シート!$G570),0,
IF(AND(障害学生情報入力シート!$G570="視覚障害",OR(障害学生情報入力シート!$H570="盲",障害学生情報入力シート!$H570="弱視",障害学生情報入力シート!$H570="その他の視覚障害")),1,0)+
IF(AND(障害学生情報入力シート!$G570="聴覚障害",OR(障害学生情報入力シート!$H570="聾",障害学生情報入力シート!$H570="難聴",障害学生情報入力シート!$H570="その他の聴覚障害")),1,0)+
IF(AND(障害学生情報入力シート!$G570="肢体不自由",OR(障害学生情報入力シート!$H570="上肢不自由",障害学生情報入力シート!$H570="下肢不自由",障害学生情報入力シート!$H570="上下肢不自由",障害学生情報入力シート!$H570="その他の肢体不自由")),1,0)+
IF(AND(障害学生情報入力シート!$G570="病弱",ISBLANK(障害学生情報入力シート!$H570)),1,0)+
IF(AND(障害学生情報入力シート!$G570="発達障害",OR(障害学生情報入力シート!$H570="自閉スペクトラム症",障害学生情報入力シート!$H570="注意欠如・多動症",障害学生情報入力シート!$H570="限局性学習症",障害学生情報入力シート!$H570="発達障害の重複",障害学生情報入力シート!$H570="その他の発達障害")),1,0)+
IF(AND(障害学生情報入力シート!$G570="精神障害",OR(障害学生情報入力シート!$H570="統合失調症等",障害学生情報入力シート!$H570="気分障害",障害学生情報入力シート!$H570="神経症性障害等",障害学生情報入力シート!$H570="摂食障害・睡眠障害等",障害学生情報入力シート!$H570="精神障害の重複",障害学生情報入力シート!$H570="その他の精神障害")),1,0)+
IF(AND(障害学生情報入力シート!$G570="知的障害",ISBLANK(障害学生情報入力シート!$H570)),1,0)+
IF(AND(障害学生情報入力シート!$G570="重複障害",OR(障害学生情報入力シート!$H570="身体障害の重複",障害学生情報入力シート!$H570="発達障害と精神障害の重複")),1,0)+
IF(AND(障害学生情報入力シート!$G570="その他の障害",ISBLANK(障害学生情報入力シート!$H570)),1,0)
)</f>
        <v>0</v>
      </c>
    </row>
    <row r="571" spans="1:17" x14ac:dyDescent="0.4">
      <c r="A571" s="204">
        <v>543</v>
      </c>
      <c r="B571" s="6">
        <f>IF(AND(障害学生情報入力シート!$G571=$B$27,障害学生情報入力シート!$H571=$B$28,OR(障害学生情報入力シート!D571="入学者(新1年生)",障害学生情報入力シート!D571="在籍者")),1,0)</f>
        <v>0</v>
      </c>
      <c r="C571" s="6">
        <f t="shared" si="53"/>
        <v>0</v>
      </c>
      <c r="D571" s="6" t="str">
        <f t="shared" si="54"/>
        <v/>
      </c>
      <c r="E571" s="6">
        <f>IF(AND(障害学生情報入力シート!$G571=$E$27,ISBLANK(障害学生情報入力シート!$H571),OR(障害学生情報入力シート!D571="入学者(新1年生)",障害学生情報入力シート!D571="在籍者")),1,0)</f>
        <v>0</v>
      </c>
      <c r="F571" s="6">
        <f t="shared" si="55"/>
        <v>0</v>
      </c>
      <c r="G571" s="6" t="str">
        <f t="shared" si="56"/>
        <v/>
      </c>
      <c r="H571" s="7">
        <f>IF(障害学生情報入力シート!BD571="",0,IF(AND(障害学生情報入力シート!BC571=1,Q571=1,障害学生情報入力シート!D571&lt;&gt;"",障害学生情報入力シート!D571&lt;&gt;"在籍者"),1,0))</f>
        <v>0</v>
      </c>
      <c r="I571" s="7">
        <f t="shared" si="57"/>
        <v>0</v>
      </c>
      <c r="J571" s="7" t="str">
        <f t="shared" si="58"/>
        <v/>
      </c>
      <c r="K571" s="8">
        <f>IF(VALUE(障害学生情報入力シート!J571)=1,1,0)</f>
        <v>0</v>
      </c>
      <c r="L571" s="8">
        <f>IF(VALUE(障害学生情報入力シート!K571)=1,1,0)</f>
        <v>0</v>
      </c>
      <c r="M571" s="8">
        <f>SUM(障害学生情報入力シート!N571:Q571)+COUNTA(障害学生情報入力シート!R571)</f>
        <v>0</v>
      </c>
      <c r="N571" s="8">
        <f>SUM(障害学生情報入力シート!S571:V571)+COUNTA(障害学生情報入力シート!W571)</f>
        <v>0</v>
      </c>
      <c r="O571" s="8">
        <f>IF(SUM(障害学生情報入力シート!$X571:$BC571)&gt;0,1,0)</f>
        <v>0</v>
      </c>
      <c r="P571" s="8">
        <f>IF(障害学生情報入力シート!D571="入学者(新1年生)",1,0)</f>
        <v>0</v>
      </c>
      <c r="Q571" s="8">
        <f>IF(ISBLANK(障害学生情報入力シート!$G571),0,
IF(AND(障害学生情報入力シート!$G571="視覚障害",OR(障害学生情報入力シート!$H571="盲",障害学生情報入力シート!$H571="弱視",障害学生情報入力シート!$H571="その他の視覚障害")),1,0)+
IF(AND(障害学生情報入力シート!$G571="聴覚障害",OR(障害学生情報入力シート!$H571="聾",障害学生情報入力シート!$H571="難聴",障害学生情報入力シート!$H571="その他の聴覚障害")),1,0)+
IF(AND(障害学生情報入力シート!$G571="肢体不自由",OR(障害学生情報入力シート!$H571="上肢不自由",障害学生情報入力シート!$H571="下肢不自由",障害学生情報入力シート!$H571="上下肢不自由",障害学生情報入力シート!$H571="その他の肢体不自由")),1,0)+
IF(AND(障害学生情報入力シート!$G571="病弱",ISBLANK(障害学生情報入力シート!$H571)),1,0)+
IF(AND(障害学生情報入力シート!$G571="発達障害",OR(障害学生情報入力シート!$H571="自閉スペクトラム症",障害学生情報入力シート!$H571="注意欠如・多動症",障害学生情報入力シート!$H571="限局性学習症",障害学生情報入力シート!$H571="発達障害の重複",障害学生情報入力シート!$H571="その他の発達障害")),1,0)+
IF(AND(障害学生情報入力シート!$G571="精神障害",OR(障害学生情報入力シート!$H571="統合失調症等",障害学生情報入力シート!$H571="気分障害",障害学生情報入力シート!$H571="神経症性障害等",障害学生情報入力シート!$H571="摂食障害・睡眠障害等",障害学生情報入力シート!$H571="精神障害の重複",障害学生情報入力シート!$H571="その他の精神障害")),1,0)+
IF(AND(障害学生情報入力シート!$G571="知的障害",ISBLANK(障害学生情報入力シート!$H571)),1,0)+
IF(AND(障害学生情報入力シート!$G571="重複障害",OR(障害学生情報入力シート!$H571="身体障害の重複",障害学生情報入力シート!$H571="発達障害と精神障害の重複")),1,0)+
IF(AND(障害学生情報入力シート!$G571="その他の障害",ISBLANK(障害学生情報入力シート!$H571)),1,0)
)</f>
        <v>0</v>
      </c>
    </row>
    <row r="572" spans="1:17" x14ac:dyDescent="0.4">
      <c r="A572" s="204">
        <v>544</v>
      </c>
      <c r="B572" s="6">
        <f>IF(AND(障害学生情報入力シート!$G572=$B$27,障害学生情報入力シート!$H572=$B$28,OR(障害学生情報入力シート!D572="入学者(新1年生)",障害学生情報入力シート!D572="在籍者")),1,0)</f>
        <v>0</v>
      </c>
      <c r="C572" s="6">
        <f t="shared" si="53"/>
        <v>0</v>
      </c>
      <c r="D572" s="6" t="str">
        <f t="shared" si="54"/>
        <v/>
      </c>
      <c r="E572" s="6">
        <f>IF(AND(障害学生情報入力シート!$G572=$E$27,ISBLANK(障害学生情報入力シート!$H572),OR(障害学生情報入力シート!D572="入学者(新1年生)",障害学生情報入力シート!D572="在籍者")),1,0)</f>
        <v>0</v>
      </c>
      <c r="F572" s="6">
        <f t="shared" si="55"/>
        <v>0</v>
      </c>
      <c r="G572" s="6" t="str">
        <f t="shared" si="56"/>
        <v/>
      </c>
      <c r="H572" s="7">
        <f>IF(障害学生情報入力シート!BD572="",0,IF(AND(障害学生情報入力シート!BC572=1,Q572=1,障害学生情報入力シート!D572&lt;&gt;"",障害学生情報入力シート!D572&lt;&gt;"在籍者"),1,0))</f>
        <v>0</v>
      </c>
      <c r="I572" s="7">
        <f t="shared" si="57"/>
        <v>0</v>
      </c>
      <c r="J572" s="7" t="str">
        <f t="shared" si="58"/>
        <v/>
      </c>
      <c r="K572" s="8">
        <f>IF(VALUE(障害学生情報入力シート!J572)=1,1,0)</f>
        <v>0</v>
      </c>
      <c r="L572" s="8">
        <f>IF(VALUE(障害学生情報入力シート!K572)=1,1,0)</f>
        <v>0</v>
      </c>
      <c r="M572" s="8">
        <f>SUM(障害学生情報入力シート!N572:Q572)+COUNTA(障害学生情報入力シート!R572)</f>
        <v>0</v>
      </c>
      <c r="N572" s="8">
        <f>SUM(障害学生情報入力シート!S572:V572)+COUNTA(障害学生情報入力シート!W572)</f>
        <v>0</v>
      </c>
      <c r="O572" s="8">
        <f>IF(SUM(障害学生情報入力シート!$X572:$BC572)&gt;0,1,0)</f>
        <v>0</v>
      </c>
      <c r="P572" s="8">
        <f>IF(障害学生情報入力シート!D572="入学者(新1年生)",1,0)</f>
        <v>0</v>
      </c>
      <c r="Q572" s="8">
        <f>IF(ISBLANK(障害学生情報入力シート!$G572),0,
IF(AND(障害学生情報入力シート!$G572="視覚障害",OR(障害学生情報入力シート!$H572="盲",障害学生情報入力シート!$H572="弱視",障害学生情報入力シート!$H572="その他の視覚障害")),1,0)+
IF(AND(障害学生情報入力シート!$G572="聴覚障害",OR(障害学生情報入力シート!$H572="聾",障害学生情報入力シート!$H572="難聴",障害学生情報入力シート!$H572="その他の聴覚障害")),1,0)+
IF(AND(障害学生情報入力シート!$G572="肢体不自由",OR(障害学生情報入力シート!$H572="上肢不自由",障害学生情報入力シート!$H572="下肢不自由",障害学生情報入力シート!$H572="上下肢不自由",障害学生情報入力シート!$H572="その他の肢体不自由")),1,0)+
IF(AND(障害学生情報入力シート!$G572="病弱",ISBLANK(障害学生情報入力シート!$H572)),1,0)+
IF(AND(障害学生情報入力シート!$G572="発達障害",OR(障害学生情報入力シート!$H572="自閉スペクトラム症",障害学生情報入力シート!$H572="注意欠如・多動症",障害学生情報入力シート!$H572="限局性学習症",障害学生情報入力シート!$H572="発達障害の重複",障害学生情報入力シート!$H572="その他の発達障害")),1,0)+
IF(AND(障害学生情報入力シート!$G572="精神障害",OR(障害学生情報入力シート!$H572="統合失調症等",障害学生情報入力シート!$H572="気分障害",障害学生情報入力シート!$H572="神経症性障害等",障害学生情報入力シート!$H572="摂食障害・睡眠障害等",障害学生情報入力シート!$H572="精神障害の重複",障害学生情報入力シート!$H572="その他の精神障害")),1,0)+
IF(AND(障害学生情報入力シート!$G572="知的障害",ISBLANK(障害学生情報入力シート!$H572)),1,0)+
IF(AND(障害学生情報入力シート!$G572="重複障害",OR(障害学生情報入力シート!$H572="身体障害の重複",障害学生情報入力シート!$H572="発達障害と精神障害の重複")),1,0)+
IF(AND(障害学生情報入力シート!$G572="その他の障害",ISBLANK(障害学生情報入力シート!$H572)),1,0)
)</f>
        <v>0</v>
      </c>
    </row>
    <row r="573" spans="1:17" x14ac:dyDescent="0.4">
      <c r="A573" s="204">
        <v>545</v>
      </c>
      <c r="B573" s="6">
        <f>IF(AND(障害学生情報入力シート!$G573=$B$27,障害学生情報入力シート!$H573=$B$28,OR(障害学生情報入力シート!D573="入学者(新1年生)",障害学生情報入力シート!D573="在籍者")),1,0)</f>
        <v>0</v>
      </c>
      <c r="C573" s="6">
        <f t="shared" si="53"/>
        <v>0</v>
      </c>
      <c r="D573" s="6" t="str">
        <f t="shared" si="54"/>
        <v/>
      </c>
      <c r="E573" s="6">
        <f>IF(AND(障害学生情報入力シート!$G573=$E$27,ISBLANK(障害学生情報入力シート!$H573),OR(障害学生情報入力シート!D573="入学者(新1年生)",障害学生情報入力シート!D573="在籍者")),1,0)</f>
        <v>0</v>
      </c>
      <c r="F573" s="6">
        <f t="shared" si="55"/>
        <v>0</v>
      </c>
      <c r="G573" s="6" t="str">
        <f t="shared" si="56"/>
        <v/>
      </c>
      <c r="H573" s="7">
        <f>IF(障害学生情報入力シート!BD573="",0,IF(AND(障害学生情報入力シート!BC573=1,Q573=1,障害学生情報入力シート!D573&lt;&gt;"",障害学生情報入力シート!D573&lt;&gt;"在籍者"),1,0))</f>
        <v>0</v>
      </c>
      <c r="I573" s="7">
        <f t="shared" si="57"/>
        <v>0</v>
      </c>
      <c r="J573" s="7" t="str">
        <f t="shared" si="58"/>
        <v/>
      </c>
      <c r="K573" s="8">
        <f>IF(VALUE(障害学生情報入力シート!J573)=1,1,0)</f>
        <v>0</v>
      </c>
      <c r="L573" s="8">
        <f>IF(VALUE(障害学生情報入力シート!K573)=1,1,0)</f>
        <v>0</v>
      </c>
      <c r="M573" s="8">
        <f>SUM(障害学生情報入力シート!N573:Q573)+COUNTA(障害学生情報入力シート!R573)</f>
        <v>0</v>
      </c>
      <c r="N573" s="8">
        <f>SUM(障害学生情報入力シート!S573:V573)+COUNTA(障害学生情報入力シート!W573)</f>
        <v>0</v>
      </c>
      <c r="O573" s="8">
        <f>IF(SUM(障害学生情報入力シート!$X573:$BC573)&gt;0,1,0)</f>
        <v>0</v>
      </c>
      <c r="P573" s="8">
        <f>IF(障害学生情報入力シート!D573="入学者(新1年生)",1,0)</f>
        <v>0</v>
      </c>
      <c r="Q573" s="8">
        <f>IF(ISBLANK(障害学生情報入力シート!$G573),0,
IF(AND(障害学生情報入力シート!$G573="視覚障害",OR(障害学生情報入力シート!$H573="盲",障害学生情報入力シート!$H573="弱視",障害学生情報入力シート!$H573="その他の視覚障害")),1,0)+
IF(AND(障害学生情報入力シート!$G573="聴覚障害",OR(障害学生情報入力シート!$H573="聾",障害学生情報入力シート!$H573="難聴",障害学生情報入力シート!$H573="その他の聴覚障害")),1,0)+
IF(AND(障害学生情報入力シート!$G573="肢体不自由",OR(障害学生情報入力シート!$H573="上肢不自由",障害学生情報入力シート!$H573="下肢不自由",障害学生情報入力シート!$H573="上下肢不自由",障害学生情報入力シート!$H573="その他の肢体不自由")),1,0)+
IF(AND(障害学生情報入力シート!$G573="病弱",ISBLANK(障害学生情報入力シート!$H573)),1,0)+
IF(AND(障害学生情報入力シート!$G573="発達障害",OR(障害学生情報入力シート!$H573="自閉スペクトラム症",障害学生情報入力シート!$H573="注意欠如・多動症",障害学生情報入力シート!$H573="限局性学習症",障害学生情報入力シート!$H573="発達障害の重複",障害学生情報入力シート!$H573="その他の発達障害")),1,0)+
IF(AND(障害学生情報入力シート!$G573="精神障害",OR(障害学生情報入力シート!$H573="統合失調症等",障害学生情報入力シート!$H573="気分障害",障害学生情報入力シート!$H573="神経症性障害等",障害学生情報入力シート!$H573="摂食障害・睡眠障害等",障害学生情報入力シート!$H573="精神障害の重複",障害学生情報入力シート!$H573="その他の精神障害")),1,0)+
IF(AND(障害学生情報入力シート!$G573="知的障害",ISBLANK(障害学生情報入力シート!$H573)),1,0)+
IF(AND(障害学生情報入力シート!$G573="重複障害",OR(障害学生情報入力シート!$H573="身体障害の重複",障害学生情報入力シート!$H573="発達障害と精神障害の重複")),1,0)+
IF(AND(障害学生情報入力シート!$G573="その他の障害",ISBLANK(障害学生情報入力シート!$H573)),1,0)
)</f>
        <v>0</v>
      </c>
    </row>
    <row r="574" spans="1:17" x14ac:dyDescent="0.4">
      <c r="A574" s="204">
        <v>546</v>
      </c>
      <c r="B574" s="6">
        <f>IF(AND(障害学生情報入力シート!$G574=$B$27,障害学生情報入力シート!$H574=$B$28,OR(障害学生情報入力シート!D574="入学者(新1年生)",障害学生情報入力シート!D574="在籍者")),1,0)</f>
        <v>0</v>
      </c>
      <c r="C574" s="6">
        <f t="shared" si="53"/>
        <v>0</v>
      </c>
      <c r="D574" s="6" t="str">
        <f t="shared" si="54"/>
        <v/>
      </c>
      <c r="E574" s="6">
        <f>IF(AND(障害学生情報入力シート!$G574=$E$27,ISBLANK(障害学生情報入力シート!$H574),OR(障害学生情報入力シート!D574="入学者(新1年生)",障害学生情報入力シート!D574="在籍者")),1,0)</f>
        <v>0</v>
      </c>
      <c r="F574" s="6">
        <f t="shared" si="55"/>
        <v>0</v>
      </c>
      <c r="G574" s="6" t="str">
        <f t="shared" si="56"/>
        <v/>
      </c>
      <c r="H574" s="7">
        <f>IF(障害学生情報入力シート!BD574="",0,IF(AND(障害学生情報入力シート!BC574=1,Q574=1,障害学生情報入力シート!D574&lt;&gt;"",障害学生情報入力シート!D574&lt;&gt;"在籍者"),1,0))</f>
        <v>0</v>
      </c>
      <c r="I574" s="7">
        <f t="shared" si="57"/>
        <v>0</v>
      </c>
      <c r="J574" s="7" t="str">
        <f t="shared" si="58"/>
        <v/>
      </c>
      <c r="K574" s="8">
        <f>IF(VALUE(障害学生情報入力シート!J574)=1,1,0)</f>
        <v>0</v>
      </c>
      <c r="L574" s="8">
        <f>IF(VALUE(障害学生情報入力シート!K574)=1,1,0)</f>
        <v>0</v>
      </c>
      <c r="M574" s="8">
        <f>SUM(障害学生情報入力シート!N574:Q574)+COUNTA(障害学生情報入力シート!R574)</f>
        <v>0</v>
      </c>
      <c r="N574" s="8">
        <f>SUM(障害学生情報入力シート!S574:V574)+COUNTA(障害学生情報入力シート!W574)</f>
        <v>0</v>
      </c>
      <c r="O574" s="8">
        <f>IF(SUM(障害学生情報入力シート!$X574:$BC574)&gt;0,1,0)</f>
        <v>0</v>
      </c>
      <c r="P574" s="8">
        <f>IF(障害学生情報入力シート!D574="入学者(新1年生)",1,0)</f>
        <v>0</v>
      </c>
      <c r="Q574" s="8">
        <f>IF(ISBLANK(障害学生情報入力シート!$G574),0,
IF(AND(障害学生情報入力シート!$G574="視覚障害",OR(障害学生情報入力シート!$H574="盲",障害学生情報入力シート!$H574="弱視",障害学生情報入力シート!$H574="その他の視覚障害")),1,0)+
IF(AND(障害学生情報入力シート!$G574="聴覚障害",OR(障害学生情報入力シート!$H574="聾",障害学生情報入力シート!$H574="難聴",障害学生情報入力シート!$H574="その他の聴覚障害")),1,0)+
IF(AND(障害学生情報入力シート!$G574="肢体不自由",OR(障害学生情報入力シート!$H574="上肢不自由",障害学生情報入力シート!$H574="下肢不自由",障害学生情報入力シート!$H574="上下肢不自由",障害学生情報入力シート!$H574="その他の肢体不自由")),1,0)+
IF(AND(障害学生情報入力シート!$G574="病弱",ISBLANK(障害学生情報入力シート!$H574)),1,0)+
IF(AND(障害学生情報入力シート!$G574="発達障害",OR(障害学生情報入力シート!$H574="自閉スペクトラム症",障害学生情報入力シート!$H574="注意欠如・多動症",障害学生情報入力シート!$H574="限局性学習症",障害学生情報入力シート!$H574="発達障害の重複",障害学生情報入力シート!$H574="その他の発達障害")),1,0)+
IF(AND(障害学生情報入力シート!$G574="精神障害",OR(障害学生情報入力シート!$H574="統合失調症等",障害学生情報入力シート!$H574="気分障害",障害学生情報入力シート!$H574="神経症性障害等",障害学生情報入力シート!$H574="摂食障害・睡眠障害等",障害学生情報入力シート!$H574="精神障害の重複",障害学生情報入力シート!$H574="その他の精神障害")),1,0)+
IF(AND(障害学生情報入力シート!$G574="知的障害",ISBLANK(障害学生情報入力シート!$H574)),1,0)+
IF(AND(障害学生情報入力シート!$G574="重複障害",OR(障害学生情報入力シート!$H574="身体障害の重複",障害学生情報入力シート!$H574="発達障害と精神障害の重複")),1,0)+
IF(AND(障害学生情報入力シート!$G574="その他の障害",ISBLANK(障害学生情報入力シート!$H574)),1,0)
)</f>
        <v>0</v>
      </c>
    </row>
    <row r="575" spans="1:17" x14ac:dyDescent="0.4">
      <c r="A575" s="204">
        <v>547</v>
      </c>
      <c r="B575" s="6">
        <f>IF(AND(障害学生情報入力シート!$G575=$B$27,障害学生情報入力シート!$H575=$B$28,OR(障害学生情報入力シート!D575="入学者(新1年生)",障害学生情報入力シート!D575="在籍者")),1,0)</f>
        <v>0</v>
      </c>
      <c r="C575" s="6">
        <f t="shared" si="53"/>
        <v>0</v>
      </c>
      <c r="D575" s="6" t="str">
        <f t="shared" si="54"/>
        <v/>
      </c>
      <c r="E575" s="6">
        <f>IF(AND(障害学生情報入力シート!$G575=$E$27,ISBLANK(障害学生情報入力シート!$H575),OR(障害学生情報入力シート!D575="入学者(新1年生)",障害学生情報入力シート!D575="在籍者")),1,0)</f>
        <v>0</v>
      </c>
      <c r="F575" s="6">
        <f t="shared" si="55"/>
        <v>0</v>
      </c>
      <c r="G575" s="6" t="str">
        <f t="shared" si="56"/>
        <v/>
      </c>
      <c r="H575" s="7">
        <f>IF(障害学生情報入力シート!BD575="",0,IF(AND(障害学生情報入力シート!BC575=1,Q575=1,障害学生情報入力シート!D575&lt;&gt;"",障害学生情報入力シート!D575&lt;&gt;"在籍者"),1,0))</f>
        <v>0</v>
      </c>
      <c r="I575" s="7">
        <f t="shared" si="57"/>
        <v>0</v>
      </c>
      <c r="J575" s="7" t="str">
        <f t="shared" si="58"/>
        <v/>
      </c>
      <c r="K575" s="8">
        <f>IF(VALUE(障害学生情報入力シート!J575)=1,1,0)</f>
        <v>0</v>
      </c>
      <c r="L575" s="8">
        <f>IF(VALUE(障害学生情報入力シート!K575)=1,1,0)</f>
        <v>0</v>
      </c>
      <c r="M575" s="8">
        <f>SUM(障害学生情報入力シート!N575:Q575)+COUNTA(障害学生情報入力シート!R575)</f>
        <v>0</v>
      </c>
      <c r="N575" s="8">
        <f>SUM(障害学生情報入力シート!S575:V575)+COUNTA(障害学生情報入力シート!W575)</f>
        <v>0</v>
      </c>
      <c r="O575" s="8">
        <f>IF(SUM(障害学生情報入力シート!$X575:$BC575)&gt;0,1,0)</f>
        <v>0</v>
      </c>
      <c r="P575" s="8">
        <f>IF(障害学生情報入力シート!D575="入学者(新1年生)",1,0)</f>
        <v>0</v>
      </c>
      <c r="Q575" s="8">
        <f>IF(ISBLANK(障害学生情報入力シート!$G575),0,
IF(AND(障害学生情報入力シート!$G575="視覚障害",OR(障害学生情報入力シート!$H575="盲",障害学生情報入力シート!$H575="弱視",障害学生情報入力シート!$H575="その他の視覚障害")),1,0)+
IF(AND(障害学生情報入力シート!$G575="聴覚障害",OR(障害学生情報入力シート!$H575="聾",障害学生情報入力シート!$H575="難聴",障害学生情報入力シート!$H575="その他の聴覚障害")),1,0)+
IF(AND(障害学生情報入力シート!$G575="肢体不自由",OR(障害学生情報入力シート!$H575="上肢不自由",障害学生情報入力シート!$H575="下肢不自由",障害学生情報入力シート!$H575="上下肢不自由",障害学生情報入力シート!$H575="その他の肢体不自由")),1,0)+
IF(AND(障害学生情報入力シート!$G575="病弱",ISBLANK(障害学生情報入力シート!$H575)),1,0)+
IF(AND(障害学生情報入力シート!$G575="発達障害",OR(障害学生情報入力シート!$H575="自閉スペクトラム症",障害学生情報入力シート!$H575="注意欠如・多動症",障害学生情報入力シート!$H575="限局性学習症",障害学生情報入力シート!$H575="発達障害の重複",障害学生情報入力シート!$H575="その他の発達障害")),1,0)+
IF(AND(障害学生情報入力シート!$G575="精神障害",OR(障害学生情報入力シート!$H575="統合失調症等",障害学生情報入力シート!$H575="気分障害",障害学生情報入力シート!$H575="神経症性障害等",障害学生情報入力シート!$H575="摂食障害・睡眠障害等",障害学生情報入力シート!$H575="精神障害の重複",障害学生情報入力シート!$H575="その他の精神障害")),1,0)+
IF(AND(障害学生情報入力シート!$G575="知的障害",ISBLANK(障害学生情報入力シート!$H575)),1,0)+
IF(AND(障害学生情報入力シート!$G575="重複障害",OR(障害学生情報入力シート!$H575="身体障害の重複",障害学生情報入力シート!$H575="発達障害と精神障害の重複")),1,0)+
IF(AND(障害学生情報入力シート!$G575="その他の障害",ISBLANK(障害学生情報入力シート!$H575)),1,0)
)</f>
        <v>0</v>
      </c>
    </row>
    <row r="576" spans="1:17" x14ac:dyDescent="0.4">
      <c r="A576" s="204">
        <v>548</v>
      </c>
      <c r="B576" s="6">
        <f>IF(AND(障害学生情報入力シート!$G576=$B$27,障害学生情報入力シート!$H576=$B$28,OR(障害学生情報入力シート!D576="入学者(新1年生)",障害学生情報入力シート!D576="在籍者")),1,0)</f>
        <v>0</v>
      </c>
      <c r="C576" s="6">
        <f t="shared" si="53"/>
        <v>0</v>
      </c>
      <c r="D576" s="6" t="str">
        <f t="shared" si="54"/>
        <v/>
      </c>
      <c r="E576" s="6">
        <f>IF(AND(障害学生情報入力シート!$G576=$E$27,ISBLANK(障害学生情報入力シート!$H576),OR(障害学生情報入力シート!D576="入学者(新1年生)",障害学生情報入力シート!D576="在籍者")),1,0)</f>
        <v>0</v>
      </c>
      <c r="F576" s="6">
        <f t="shared" si="55"/>
        <v>0</v>
      </c>
      <c r="G576" s="6" t="str">
        <f t="shared" si="56"/>
        <v/>
      </c>
      <c r="H576" s="7">
        <f>IF(障害学生情報入力シート!BD576="",0,IF(AND(障害学生情報入力シート!BC576=1,Q576=1,障害学生情報入力シート!D576&lt;&gt;"",障害学生情報入力シート!D576&lt;&gt;"在籍者"),1,0))</f>
        <v>0</v>
      </c>
      <c r="I576" s="7">
        <f t="shared" si="57"/>
        <v>0</v>
      </c>
      <c r="J576" s="7" t="str">
        <f t="shared" si="58"/>
        <v/>
      </c>
      <c r="K576" s="8">
        <f>IF(VALUE(障害学生情報入力シート!J576)=1,1,0)</f>
        <v>0</v>
      </c>
      <c r="L576" s="8">
        <f>IF(VALUE(障害学生情報入力シート!K576)=1,1,0)</f>
        <v>0</v>
      </c>
      <c r="M576" s="8">
        <f>SUM(障害学生情報入力シート!N576:Q576)+COUNTA(障害学生情報入力シート!R576)</f>
        <v>0</v>
      </c>
      <c r="N576" s="8">
        <f>SUM(障害学生情報入力シート!S576:V576)+COUNTA(障害学生情報入力シート!W576)</f>
        <v>0</v>
      </c>
      <c r="O576" s="8">
        <f>IF(SUM(障害学生情報入力シート!$X576:$BC576)&gt;0,1,0)</f>
        <v>0</v>
      </c>
      <c r="P576" s="8">
        <f>IF(障害学生情報入力シート!D576="入学者(新1年生)",1,0)</f>
        <v>0</v>
      </c>
      <c r="Q576" s="8">
        <f>IF(ISBLANK(障害学生情報入力シート!$G576),0,
IF(AND(障害学生情報入力シート!$G576="視覚障害",OR(障害学生情報入力シート!$H576="盲",障害学生情報入力シート!$H576="弱視",障害学生情報入力シート!$H576="その他の視覚障害")),1,0)+
IF(AND(障害学生情報入力シート!$G576="聴覚障害",OR(障害学生情報入力シート!$H576="聾",障害学生情報入力シート!$H576="難聴",障害学生情報入力シート!$H576="その他の聴覚障害")),1,0)+
IF(AND(障害学生情報入力シート!$G576="肢体不自由",OR(障害学生情報入力シート!$H576="上肢不自由",障害学生情報入力シート!$H576="下肢不自由",障害学生情報入力シート!$H576="上下肢不自由",障害学生情報入力シート!$H576="その他の肢体不自由")),1,0)+
IF(AND(障害学生情報入力シート!$G576="病弱",ISBLANK(障害学生情報入力シート!$H576)),1,0)+
IF(AND(障害学生情報入力シート!$G576="発達障害",OR(障害学生情報入力シート!$H576="自閉スペクトラム症",障害学生情報入力シート!$H576="注意欠如・多動症",障害学生情報入力シート!$H576="限局性学習症",障害学生情報入力シート!$H576="発達障害の重複",障害学生情報入力シート!$H576="その他の発達障害")),1,0)+
IF(AND(障害学生情報入力シート!$G576="精神障害",OR(障害学生情報入力シート!$H576="統合失調症等",障害学生情報入力シート!$H576="気分障害",障害学生情報入力シート!$H576="神経症性障害等",障害学生情報入力シート!$H576="摂食障害・睡眠障害等",障害学生情報入力シート!$H576="精神障害の重複",障害学生情報入力シート!$H576="その他の精神障害")),1,0)+
IF(AND(障害学生情報入力シート!$G576="知的障害",ISBLANK(障害学生情報入力シート!$H576)),1,0)+
IF(AND(障害学生情報入力シート!$G576="重複障害",OR(障害学生情報入力シート!$H576="身体障害の重複",障害学生情報入力シート!$H576="発達障害と精神障害の重複")),1,0)+
IF(AND(障害学生情報入力シート!$G576="その他の障害",ISBLANK(障害学生情報入力シート!$H576)),1,0)
)</f>
        <v>0</v>
      </c>
    </row>
    <row r="577" spans="1:17" x14ac:dyDescent="0.4">
      <c r="A577" s="204">
        <v>549</v>
      </c>
      <c r="B577" s="6">
        <f>IF(AND(障害学生情報入力シート!$G577=$B$27,障害学生情報入力シート!$H577=$B$28,OR(障害学生情報入力シート!D577="入学者(新1年生)",障害学生情報入力シート!D577="在籍者")),1,0)</f>
        <v>0</v>
      </c>
      <c r="C577" s="6">
        <f t="shared" si="53"/>
        <v>0</v>
      </c>
      <c r="D577" s="6" t="str">
        <f t="shared" si="54"/>
        <v/>
      </c>
      <c r="E577" s="6">
        <f>IF(AND(障害学生情報入力シート!$G577=$E$27,ISBLANK(障害学生情報入力シート!$H577),OR(障害学生情報入力シート!D577="入学者(新1年生)",障害学生情報入力シート!D577="在籍者")),1,0)</f>
        <v>0</v>
      </c>
      <c r="F577" s="6">
        <f t="shared" si="55"/>
        <v>0</v>
      </c>
      <c r="G577" s="6" t="str">
        <f t="shared" si="56"/>
        <v/>
      </c>
      <c r="H577" s="7">
        <f>IF(障害学生情報入力シート!BD577="",0,IF(AND(障害学生情報入力シート!BC577=1,Q577=1,障害学生情報入力シート!D577&lt;&gt;"",障害学生情報入力シート!D577&lt;&gt;"在籍者"),1,0))</f>
        <v>0</v>
      </c>
      <c r="I577" s="7">
        <f t="shared" si="57"/>
        <v>0</v>
      </c>
      <c r="J577" s="7" t="str">
        <f t="shared" si="58"/>
        <v/>
      </c>
      <c r="K577" s="8">
        <f>IF(VALUE(障害学生情報入力シート!J577)=1,1,0)</f>
        <v>0</v>
      </c>
      <c r="L577" s="8">
        <f>IF(VALUE(障害学生情報入力シート!K577)=1,1,0)</f>
        <v>0</v>
      </c>
      <c r="M577" s="8">
        <f>SUM(障害学生情報入力シート!N577:Q577)+COUNTA(障害学生情報入力シート!R577)</f>
        <v>0</v>
      </c>
      <c r="N577" s="8">
        <f>SUM(障害学生情報入力シート!S577:V577)+COUNTA(障害学生情報入力シート!W577)</f>
        <v>0</v>
      </c>
      <c r="O577" s="8">
        <f>IF(SUM(障害学生情報入力シート!$X577:$BC577)&gt;0,1,0)</f>
        <v>0</v>
      </c>
      <c r="P577" s="8">
        <f>IF(障害学生情報入力シート!D577="入学者(新1年生)",1,0)</f>
        <v>0</v>
      </c>
      <c r="Q577" s="8">
        <f>IF(ISBLANK(障害学生情報入力シート!$G577),0,
IF(AND(障害学生情報入力シート!$G577="視覚障害",OR(障害学生情報入力シート!$H577="盲",障害学生情報入力シート!$H577="弱視",障害学生情報入力シート!$H577="その他の視覚障害")),1,0)+
IF(AND(障害学生情報入力シート!$G577="聴覚障害",OR(障害学生情報入力シート!$H577="聾",障害学生情報入力シート!$H577="難聴",障害学生情報入力シート!$H577="その他の聴覚障害")),1,0)+
IF(AND(障害学生情報入力シート!$G577="肢体不自由",OR(障害学生情報入力シート!$H577="上肢不自由",障害学生情報入力シート!$H577="下肢不自由",障害学生情報入力シート!$H577="上下肢不自由",障害学生情報入力シート!$H577="その他の肢体不自由")),1,0)+
IF(AND(障害学生情報入力シート!$G577="病弱",ISBLANK(障害学生情報入力シート!$H577)),1,0)+
IF(AND(障害学生情報入力シート!$G577="発達障害",OR(障害学生情報入力シート!$H577="自閉スペクトラム症",障害学生情報入力シート!$H577="注意欠如・多動症",障害学生情報入力シート!$H577="限局性学習症",障害学生情報入力シート!$H577="発達障害の重複",障害学生情報入力シート!$H577="その他の発達障害")),1,0)+
IF(AND(障害学生情報入力シート!$G577="精神障害",OR(障害学生情報入力シート!$H577="統合失調症等",障害学生情報入力シート!$H577="気分障害",障害学生情報入力シート!$H577="神経症性障害等",障害学生情報入力シート!$H577="摂食障害・睡眠障害等",障害学生情報入力シート!$H577="精神障害の重複",障害学生情報入力シート!$H577="その他の精神障害")),1,0)+
IF(AND(障害学生情報入力シート!$G577="知的障害",ISBLANK(障害学生情報入力シート!$H577)),1,0)+
IF(AND(障害学生情報入力シート!$G577="重複障害",OR(障害学生情報入力シート!$H577="身体障害の重複",障害学生情報入力シート!$H577="発達障害と精神障害の重複")),1,0)+
IF(AND(障害学生情報入力シート!$G577="その他の障害",ISBLANK(障害学生情報入力シート!$H577)),1,0)
)</f>
        <v>0</v>
      </c>
    </row>
    <row r="578" spans="1:17" x14ac:dyDescent="0.4">
      <c r="A578" s="204">
        <v>550</v>
      </c>
      <c r="B578" s="6">
        <f>IF(AND(障害学生情報入力シート!$G578=$B$27,障害学生情報入力シート!$H578=$B$28,OR(障害学生情報入力シート!D578="入学者(新1年生)",障害学生情報入力シート!D578="在籍者")),1,0)</f>
        <v>0</v>
      </c>
      <c r="C578" s="6">
        <f t="shared" si="53"/>
        <v>0</v>
      </c>
      <c r="D578" s="6" t="str">
        <f t="shared" si="54"/>
        <v/>
      </c>
      <c r="E578" s="6">
        <f>IF(AND(障害学生情報入力シート!$G578=$E$27,ISBLANK(障害学生情報入力シート!$H578),OR(障害学生情報入力シート!D578="入学者(新1年生)",障害学生情報入力シート!D578="在籍者")),1,0)</f>
        <v>0</v>
      </c>
      <c r="F578" s="6">
        <f t="shared" si="55"/>
        <v>0</v>
      </c>
      <c r="G578" s="6" t="str">
        <f t="shared" si="56"/>
        <v/>
      </c>
      <c r="H578" s="7">
        <f>IF(障害学生情報入力シート!BD578="",0,IF(AND(障害学生情報入力シート!BC578=1,Q578=1,障害学生情報入力シート!D578&lt;&gt;"",障害学生情報入力シート!D578&lt;&gt;"在籍者"),1,0))</f>
        <v>0</v>
      </c>
      <c r="I578" s="7">
        <f t="shared" si="57"/>
        <v>0</v>
      </c>
      <c r="J578" s="7" t="str">
        <f t="shared" si="58"/>
        <v/>
      </c>
      <c r="K578" s="8">
        <f>IF(VALUE(障害学生情報入力シート!J578)=1,1,0)</f>
        <v>0</v>
      </c>
      <c r="L578" s="8">
        <f>IF(VALUE(障害学生情報入力シート!K578)=1,1,0)</f>
        <v>0</v>
      </c>
      <c r="M578" s="8">
        <f>SUM(障害学生情報入力シート!N578:Q578)+COUNTA(障害学生情報入力シート!R578)</f>
        <v>0</v>
      </c>
      <c r="N578" s="8">
        <f>SUM(障害学生情報入力シート!S578:V578)+COUNTA(障害学生情報入力シート!W578)</f>
        <v>0</v>
      </c>
      <c r="O578" s="8">
        <f>IF(SUM(障害学生情報入力シート!$X578:$BC578)&gt;0,1,0)</f>
        <v>0</v>
      </c>
      <c r="P578" s="8">
        <f>IF(障害学生情報入力シート!D578="入学者(新1年生)",1,0)</f>
        <v>0</v>
      </c>
      <c r="Q578" s="8">
        <f>IF(ISBLANK(障害学生情報入力シート!$G578),0,
IF(AND(障害学生情報入力シート!$G578="視覚障害",OR(障害学生情報入力シート!$H578="盲",障害学生情報入力シート!$H578="弱視",障害学生情報入力シート!$H578="その他の視覚障害")),1,0)+
IF(AND(障害学生情報入力シート!$G578="聴覚障害",OR(障害学生情報入力シート!$H578="聾",障害学生情報入力シート!$H578="難聴",障害学生情報入力シート!$H578="その他の聴覚障害")),1,0)+
IF(AND(障害学生情報入力シート!$G578="肢体不自由",OR(障害学生情報入力シート!$H578="上肢不自由",障害学生情報入力シート!$H578="下肢不自由",障害学生情報入力シート!$H578="上下肢不自由",障害学生情報入力シート!$H578="その他の肢体不自由")),1,0)+
IF(AND(障害学生情報入力シート!$G578="病弱",ISBLANK(障害学生情報入力シート!$H578)),1,0)+
IF(AND(障害学生情報入力シート!$G578="発達障害",OR(障害学生情報入力シート!$H578="自閉スペクトラム症",障害学生情報入力シート!$H578="注意欠如・多動症",障害学生情報入力シート!$H578="限局性学習症",障害学生情報入力シート!$H578="発達障害の重複",障害学生情報入力シート!$H578="その他の発達障害")),1,0)+
IF(AND(障害学生情報入力シート!$G578="精神障害",OR(障害学生情報入力シート!$H578="統合失調症等",障害学生情報入力シート!$H578="気分障害",障害学生情報入力シート!$H578="神経症性障害等",障害学生情報入力シート!$H578="摂食障害・睡眠障害等",障害学生情報入力シート!$H578="精神障害の重複",障害学生情報入力シート!$H578="その他の精神障害")),1,0)+
IF(AND(障害学生情報入力シート!$G578="知的障害",ISBLANK(障害学生情報入力シート!$H578)),1,0)+
IF(AND(障害学生情報入力シート!$G578="重複障害",OR(障害学生情報入力シート!$H578="身体障害の重複",障害学生情報入力シート!$H578="発達障害と精神障害の重複")),1,0)+
IF(AND(障害学生情報入力シート!$G578="その他の障害",ISBLANK(障害学生情報入力シート!$H578)),1,0)
)</f>
        <v>0</v>
      </c>
    </row>
    <row r="579" spans="1:17" x14ac:dyDescent="0.4">
      <c r="A579" s="204">
        <v>551</v>
      </c>
      <c r="B579" s="6">
        <f>IF(AND(障害学生情報入力シート!$G579=$B$27,障害学生情報入力シート!$H579=$B$28,OR(障害学生情報入力シート!D579="入学者(新1年生)",障害学生情報入力シート!D579="在籍者")),1,0)</f>
        <v>0</v>
      </c>
      <c r="C579" s="6">
        <f t="shared" si="53"/>
        <v>0</v>
      </c>
      <c r="D579" s="6" t="str">
        <f t="shared" si="54"/>
        <v/>
      </c>
      <c r="E579" s="6">
        <f>IF(AND(障害学生情報入力シート!$G579=$E$27,ISBLANK(障害学生情報入力シート!$H579),OR(障害学生情報入力シート!D579="入学者(新1年生)",障害学生情報入力シート!D579="在籍者")),1,0)</f>
        <v>0</v>
      </c>
      <c r="F579" s="6">
        <f t="shared" si="55"/>
        <v>0</v>
      </c>
      <c r="G579" s="6" t="str">
        <f t="shared" si="56"/>
        <v/>
      </c>
      <c r="H579" s="7">
        <f>IF(障害学生情報入力シート!BD579="",0,IF(AND(障害学生情報入力シート!BC579=1,Q579=1,障害学生情報入力シート!D579&lt;&gt;"",障害学生情報入力シート!D579&lt;&gt;"在籍者"),1,0))</f>
        <v>0</v>
      </c>
      <c r="I579" s="7">
        <f t="shared" si="57"/>
        <v>0</v>
      </c>
      <c r="J579" s="7" t="str">
        <f t="shared" si="58"/>
        <v/>
      </c>
      <c r="K579" s="8">
        <f>IF(VALUE(障害学生情報入力シート!J579)=1,1,0)</f>
        <v>0</v>
      </c>
      <c r="L579" s="8">
        <f>IF(VALUE(障害学生情報入力シート!K579)=1,1,0)</f>
        <v>0</v>
      </c>
      <c r="M579" s="8">
        <f>SUM(障害学生情報入力シート!N579:Q579)+COUNTA(障害学生情報入力シート!R579)</f>
        <v>0</v>
      </c>
      <c r="N579" s="8">
        <f>SUM(障害学生情報入力シート!S579:V579)+COUNTA(障害学生情報入力シート!W579)</f>
        <v>0</v>
      </c>
      <c r="O579" s="8">
        <f>IF(SUM(障害学生情報入力シート!$X579:$BC579)&gt;0,1,0)</f>
        <v>0</v>
      </c>
      <c r="P579" s="8">
        <f>IF(障害学生情報入力シート!D579="入学者(新1年生)",1,0)</f>
        <v>0</v>
      </c>
      <c r="Q579" s="8">
        <f>IF(ISBLANK(障害学生情報入力シート!$G579),0,
IF(AND(障害学生情報入力シート!$G579="視覚障害",OR(障害学生情報入力シート!$H579="盲",障害学生情報入力シート!$H579="弱視",障害学生情報入力シート!$H579="その他の視覚障害")),1,0)+
IF(AND(障害学生情報入力シート!$G579="聴覚障害",OR(障害学生情報入力シート!$H579="聾",障害学生情報入力シート!$H579="難聴",障害学生情報入力シート!$H579="その他の聴覚障害")),1,0)+
IF(AND(障害学生情報入力シート!$G579="肢体不自由",OR(障害学生情報入力シート!$H579="上肢不自由",障害学生情報入力シート!$H579="下肢不自由",障害学生情報入力シート!$H579="上下肢不自由",障害学生情報入力シート!$H579="その他の肢体不自由")),1,0)+
IF(AND(障害学生情報入力シート!$G579="病弱",ISBLANK(障害学生情報入力シート!$H579)),1,0)+
IF(AND(障害学生情報入力シート!$G579="発達障害",OR(障害学生情報入力シート!$H579="自閉スペクトラム症",障害学生情報入力シート!$H579="注意欠如・多動症",障害学生情報入力シート!$H579="限局性学習症",障害学生情報入力シート!$H579="発達障害の重複",障害学生情報入力シート!$H579="その他の発達障害")),1,0)+
IF(AND(障害学生情報入力シート!$G579="精神障害",OR(障害学生情報入力シート!$H579="統合失調症等",障害学生情報入力シート!$H579="気分障害",障害学生情報入力シート!$H579="神経症性障害等",障害学生情報入力シート!$H579="摂食障害・睡眠障害等",障害学生情報入力シート!$H579="精神障害の重複",障害学生情報入力シート!$H579="その他の精神障害")),1,0)+
IF(AND(障害学生情報入力シート!$G579="知的障害",ISBLANK(障害学生情報入力シート!$H579)),1,0)+
IF(AND(障害学生情報入力シート!$G579="重複障害",OR(障害学生情報入力シート!$H579="身体障害の重複",障害学生情報入力シート!$H579="発達障害と精神障害の重複")),1,0)+
IF(AND(障害学生情報入力シート!$G579="その他の障害",ISBLANK(障害学生情報入力シート!$H579)),1,0)
)</f>
        <v>0</v>
      </c>
    </row>
    <row r="580" spans="1:17" x14ac:dyDescent="0.4">
      <c r="A580" s="204">
        <v>552</v>
      </c>
      <c r="B580" s="6">
        <f>IF(AND(障害学生情報入力シート!$G580=$B$27,障害学生情報入力シート!$H580=$B$28,OR(障害学生情報入力シート!D580="入学者(新1年生)",障害学生情報入力シート!D580="在籍者")),1,0)</f>
        <v>0</v>
      </c>
      <c r="C580" s="6">
        <f t="shared" si="53"/>
        <v>0</v>
      </c>
      <c r="D580" s="6" t="str">
        <f t="shared" si="54"/>
        <v/>
      </c>
      <c r="E580" s="6">
        <f>IF(AND(障害学生情報入力シート!$G580=$E$27,ISBLANK(障害学生情報入力シート!$H580),OR(障害学生情報入力シート!D580="入学者(新1年生)",障害学生情報入力シート!D580="在籍者")),1,0)</f>
        <v>0</v>
      </c>
      <c r="F580" s="6">
        <f t="shared" si="55"/>
        <v>0</v>
      </c>
      <c r="G580" s="6" t="str">
        <f t="shared" si="56"/>
        <v/>
      </c>
      <c r="H580" s="7">
        <f>IF(障害学生情報入力シート!BD580="",0,IF(AND(障害学生情報入力シート!BC580=1,Q580=1,障害学生情報入力シート!D580&lt;&gt;"",障害学生情報入力シート!D580&lt;&gt;"在籍者"),1,0))</f>
        <v>0</v>
      </c>
      <c r="I580" s="7">
        <f t="shared" si="57"/>
        <v>0</v>
      </c>
      <c r="J580" s="7" t="str">
        <f t="shared" si="58"/>
        <v/>
      </c>
      <c r="K580" s="8">
        <f>IF(VALUE(障害学生情報入力シート!J580)=1,1,0)</f>
        <v>0</v>
      </c>
      <c r="L580" s="8">
        <f>IF(VALUE(障害学生情報入力シート!K580)=1,1,0)</f>
        <v>0</v>
      </c>
      <c r="M580" s="8">
        <f>SUM(障害学生情報入力シート!N580:Q580)+COUNTA(障害学生情報入力シート!R580)</f>
        <v>0</v>
      </c>
      <c r="N580" s="8">
        <f>SUM(障害学生情報入力シート!S580:V580)+COUNTA(障害学生情報入力シート!W580)</f>
        <v>0</v>
      </c>
      <c r="O580" s="8">
        <f>IF(SUM(障害学生情報入力シート!$X580:$BC580)&gt;0,1,0)</f>
        <v>0</v>
      </c>
      <c r="P580" s="8">
        <f>IF(障害学生情報入力シート!D580="入学者(新1年生)",1,0)</f>
        <v>0</v>
      </c>
      <c r="Q580" s="8">
        <f>IF(ISBLANK(障害学生情報入力シート!$G580),0,
IF(AND(障害学生情報入力シート!$G580="視覚障害",OR(障害学生情報入力シート!$H580="盲",障害学生情報入力シート!$H580="弱視",障害学生情報入力シート!$H580="その他の視覚障害")),1,0)+
IF(AND(障害学生情報入力シート!$G580="聴覚障害",OR(障害学生情報入力シート!$H580="聾",障害学生情報入力シート!$H580="難聴",障害学生情報入力シート!$H580="その他の聴覚障害")),1,0)+
IF(AND(障害学生情報入力シート!$G580="肢体不自由",OR(障害学生情報入力シート!$H580="上肢不自由",障害学生情報入力シート!$H580="下肢不自由",障害学生情報入力シート!$H580="上下肢不自由",障害学生情報入力シート!$H580="その他の肢体不自由")),1,0)+
IF(AND(障害学生情報入力シート!$G580="病弱",ISBLANK(障害学生情報入力シート!$H580)),1,0)+
IF(AND(障害学生情報入力シート!$G580="発達障害",OR(障害学生情報入力シート!$H580="自閉スペクトラム症",障害学生情報入力シート!$H580="注意欠如・多動症",障害学生情報入力シート!$H580="限局性学習症",障害学生情報入力シート!$H580="発達障害の重複",障害学生情報入力シート!$H580="その他の発達障害")),1,0)+
IF(AND(障害学生情報入力シート!$G580="精神障害",OR(障害学生情報入力シート!$H580="統合失調症等",障害学生情報入力シート!$H580="気分障害",障害学生情報入力シート!$H580="神経症性障害等",障害学生情報入力シート!$H580="摂食障害・睡眠障害等",障害学生情報入力シート!$H580="精神障害の重複",障害学生情報入力シート!$H580="その他の精神障害")),1,0)+
IF(AND(障害学生情報入力シート!$G580="知的障害",ISBLANK(障害学生情報入力シート!$H580)),1,0)+
IF(AND(障害学生情報入力シート!$G580="重複障害",OR(障害学生情報入力シート!$H580="身体障害の重複",障害学生情報入力シート!$H580="発達障害と精神障害の重複")),1,0)+
IF(AND(障害学生情報入力シート!$G580="その他の障害",ISBLANK(障害学生情報入力シート!$H580)),1,0)
)</f>
        <v>0</v>
      </c>
    </row>
    <row r="581" spans="1:17" x14ac:dyDescent="0.4">
      <c r="A581" s="204">
        <v>553</v>
      </c>
      <c r="B581" s="6">
        <f>IF(AND(障害学生情報入力シート!$G581=$B$27,障害学生情報入力シート!$H581=$B$28,OR(障害学生情報入力シート!D581="入学者(新1年生)",障害学生情報入力シート!D581="在籍者")),1,0)</f>
        <v>0</v>
      </c>
      <c r="C581" s="6">
        <f t="shared" si="53"/>
        <v>0</v>
      </c>
      <c r="D581" s="6" t="str">
        <f t="shared" si="54"/>
        <v/>
      </c>
      <c r="E581" s="6">
        <f>IF(AND(障害学生情報入力シート!$G581=$E$27,ISBLANK(障害学生情報入力シート!$H581),OR(障害学生情報入力シート!D581="入学者(新1年生)",障害学生情報入力シート!D581="在籍者")),1,0)</f>
        <v>0</v>
      </c>
      <c r="F581" s="6">
        <f t="shared" si="55"/>
        <v>0</v>
      </c>
      <c r="G581" s="6" t="str">
        <f t="shared" si="56"/>
        <v/>
      </c>
      <c r="H581" s="7">
        <f>IF(障害学生情報入力シート!BD581="",0,IF(AND(障害学生情報入力シート!BC581=1,Q581=1,障害学生情報入力シート!D581&lt;&gt;"",障害学生情報入力シート!D581&lt;&gt;"在籍者"),1,0))</f>
        <v>0</v>
      </c>
      <c r="I581" s="7">
        <f t="shared" si="57"/>
        <v>0</v>
      </c>
      <c r="J581" s="7" t="str">
        <f t="shared" si="58"/>
        <v/>
      </c>
      <c r="K581" s="8">
        <f>IF(VALUE(障害学生情報入力シート!J581)=1,1,0)</f>
        <v>0</v>
      </c>
      <c r="L581" s="8">
        <f>IF(VALUE(障害学生情報入力シート!K581)=1,1,0)</f>
        <v>0</v>
      </c>
      <c r="M581" s="8">
        <f>SUM(障害学生情報入力シート!N581:Q581)+COUNTA(障害学生情報入力シート!R581)</f>
        <v>0</v>
      </c>
      <c r="N581" s="8">
        <f>SUM(障害学生情報入力シート!S581:V581)+COUNTA(障害学生情報入力シート!W581)</f>
        <v>0</v>
      </c>
      <c r="O581" s="8">
        <f>IF(SUM(障害学生情報入力シート!$X581:$BC581)&gt;0,1,0)</f>
        <v>0</v>
      </c>
      <c r="P581" s="8">
        <f>IF(障害学生情報入力シート!D581="入学者(新1年生)",1,0)</f>
        <v>0</v>
      </c>
      <c r="Q581" s="8">
        <f>IF(ISBLANK(障害学生情報入力シート!$G581),0,
IF(AND(障害学生情報入力シート!$G581="視覚障害",OR(障害学生情報入力シート!$H581="盲",障害学生情報入力シート!$H581="弱視",障害学生情報入力シート!$H581="その他の視覚障害")),1,0)+
IF(AND(障害学生情報入力シート!$G581="聴覚障害",OR(障害学生情報入力シート!$H581="聾",障害学生情報入力シート!$H581="難聴",障害学生情報入力シート!$H581="その他の聴覚障害")),1,0)+
IF(AND(障害学生情報入力シート!$G581="肢体不自由",OR(障害学生情報入力シート!$H581="上肢不自由",障害学生情報入力シート!$H581="下肢不自由",障害学生情報入力シート!$H581="上下肢不自由",障害学生情報入力シート!$H581="その他の肢体不自由")),1,0)+
IF(AND(障害学生情報入力シート!$G581="病弱",ISBLANK(障害学生情報入力シート!$H581)),1,0)+
IF(AND(障害学生情報入力シート!$G581="発達障害",OR(障害学生情報入力シート!$H581="自閉スペクトラム症",障害学生情報入力シート!$H581="注意欠如・多動症",障害学生情報入力シート!$H581="限局性学習症",障害学生情報入力シート!$H581="発達障害の重複",障害学生情報入力シート!$H581="その他の発達障害")),1,0)+
IF(AND(障害学生情報入力シート!$G581="精神障害",OR(障害学生情報入力シート!$H581="統合失調症等",障害学生情報入力シート!$H581="気分障害",障害学生情報入力シート!$H581="神経症性障害等",障害学生情報入力シート!$H581="摂食障害・睡眠障害等",障害学生情報入力シート!$H581="精神障害の重複",障害学生情報入力シート!$H581="その他の精神障害")),1,0)+
IF(AND(障害学生情報入力シート!$G581="知的障害",ISBLANK(障害学生情報入力シート!$H581)),1,0)+
IF(AND(障害学生情報入力シート!$G581="重複障害",OR(障害学生情報入力シート!$H581="身体障害の重複",障害学生情報入力シート!$H581="発達障害と精神障害の重複")),1,0)+
IF(AND(障害学生情報入力シート!$G581="その他の障害",ISBLANK(障害学生情報入力シート!$H581)),1,0)
)</f>
        <v>0</v>
      </c>
    </row>
    <row r="582" spans="1:17" x14ac:dyDescent="0.4">
      <c r="A582" s="204">
        <v>554</v>
      </c>
      <c r="B582" s="6">
        <f>IF(AND(障害学生情報入力シート!$G582=$B$27,障害学生情報入力シート!$H582=$B$28,OR(障害学生情報入力シート!D582="入学者(新1年生)",障害学生情報入力シート!D582="在籍者")),1,0)</f>
        <v>0</v>
      </c>
      <c r="C582" s="6">
        <f t="shared" si="53"/>
        <v>0</v>
      </c>
      <c r="D582" s="6" t="str">
        <f t="shared" si="54"/>
        <v/>
      </c>
      <c r="E582" s="6">
        <f>IF(AND(障害学生情報入力シート!$G582=$E$27,ISBLANK(障害学生情報入力シート!$H582),OR(障害学生情報入力シート!D582="入学者(新1年生)",障害学生情報入力シート!D582="在籍者")),1,0)</f>
        <v>0</v>
      </c>
      <c r="F582" s="6">
        <f t="shared" si="55"/>
        <v>0</v>
      </c>
      <c r="G582" s="6" t="str">
        <f t="shared" si="56"/>
        <v/>
      </c>
      <c r="H582" s="7">
        <f>IF(障害学生情報入力シート!BD582="",0,IF(AND(障害学生情報入力シート!BC582=1,Q582=1,障害学生情報入力シート!D582&lt;&gt;"",障害学生情報入力シート!D582&lt;&gt;"在籍者"),1,0))</f>
        <v>0</v>
      </c>
      <c r="I582" s="7">
        <f t="shared" si="57"/>
        <v>0</v>
      </c>
      <c r="J582" s="7" t="str">
        <f t="shared" si="58"/>
        <v/>
      </c>
      <c r="K582" s="8">
        <f>IF(VALUE(障害学生情報入力シート!J582)=1,1,0)</f>
        <v>0</v>
      </c>
      <c r="L582" s="8">
        <f>IF(VALUE(障害学生情報入力シート!K582)=1,1,0)</f>
        <v>0</v>
      </c>
      <c r="M582" s="8">
        <f>SUM(障害学生情報入力シート!N582:Q582)+COUNTA(障害学生情報入力シート!R582)</f>
        <v>0</v>
      </c>
      <c r="N582" s="8">
        <f>SUM(障害学生情報入力シート!S582:V582)+COUNTA(障害学生情報入力シート!W582)</f>
        <v>0</v>
      </c>
      <c r="O582" s="8">
        <f>IF(SUM(障害学生情報入力シート!$X582:$BC582)&gt;0,1,0)</f>
        <v>0</v>
      </c>
      <c r="P582" s="8">
        <f>IF(障害学生情報入力シート!D582="入学者(新1年生)",1,0)</f>
        <v>0</v>
      </c>
      <c r="Q582" s="8">
        <f>IF(ISBLANK(障害学生情報入力シート!$G582),0,
IF(AND(障害学生情報入力シート!$G582="視覚障害",OR(障害学生情報入力シート!$H582="盲",障害学生情報入力シート!$H582="弱視",障害学生情報入力シート!$H582="その他の視覚障害")),1,0)+
IF(AND(障害学生情報入力シート!$G582="聴覚障害",OR(障害学生情報入力シート!$H582="聾",障害学生情報入力シート!$H582="難聴",障害学生情報入力シート!$H582="その他の聴覚障害")),1,0)+
IF(AND(障害学生情報入力シート!$G582="肢体不自由",OR(障害学生情報入力シート!$H582="上肢不自由",障害学生情報入力シート!$H582="下肢不自由",障害学生情報入力シート!$H582="上下肢不自由",障害学生情報入力シート!$H582="その他の肢体不自由")),1,0)+
IF(AND(障害学生情報入力シート!$G582="病弱",ISBLANK(障害学生情報入力シート!$H582)),1,0)+
IF(AND(障害学生情報入力シート!$G582="発達障害",OR(障害学生情報入力シート!$H582="自閉スペクトラム症",障害学生情報入力シート!$H582="注意欠如・多動症",障害学生情報入力シート!$H582="限局性学習症",障害学生情報入力シート!$H582="発達障害の重複",障害学生情報入力シート!$H582="その他の発達障害")),1,0)+
IF(AND(障害学生情報入力シート!$G582="精神障害",OR(障害学生情報入力シート!$H582="統合失調症等",障害学生情報入力シート!$H582="気分障害",障害学生情報入力シート!$H582="神経症性障害等",障害学生情報入力シート!$H582="摂食障害・睡眠障害等",障害学生情報入力シート!$H582="精神障害の重複",障害学生情報入力シート!$H582="その他の精神障害")),1,0)+
IF(AND(障害学生情報入力シート!$G582="知的障害",ISBLANK(障害学生情報入力シート!$H582)),1,0)+
IF(AND(障害学生情報入力シート!$G582="重複障害",OR(障害学生情報入力シート!$H582="身体障害の重複",障害学生情報入力シート!$H582="発達障害と精神障害の重複")),1,0)+
IF(AND(障害学生情報入力シート!$G582="その他の障害",ISBLANK(障害学生情報入力シート!$H582)),1,0)
)</f>
        <v>0</v>
      </c>
    </row>
    <row r="583" spans="1:17" x14ac:dyDescent="0.4">
      <c r="A583" s="204">
        <v>555</v>
      </c>
      <c r="B583" s="6">
        <f>IF(AND(障害学生情報入力シート!$G583=$B$27,障害学生情報入力シート!$H583=$B$28,OR(障害学生情報入力シート!D583="入学者(新1年生)",障害学生情報入力シート!D583="在籍者")),1,0)</f>
        <v>0</v>
      </c>
      <c r="C583" s="6">
        <f t="shared" si="53"/>
        <v>0</v>
      </c>
      <c r="D583" s="6" t="str">
        <f t="shared" si="54"/>
        <v/>
      </c>
      <c r="E583" s="6">
        <f>IF(AND(障害学生情報入力シート!$G583=$E$27,ISBLANK(障害学生情報入力シート!$H583),OR(障害学生情報入力シート!D583="入学者(新1年生)",障害学生情報入力シート!D583="在籍者")),1,0)</f>
        <v>0</v>
      </c>
      <c r="F583" s="6">
        <f t="shared" si="55"/>
        <v>0</v>
      </c>
      <c r="G583" s="6" t="str">
        <f t="shared" si="56"/>
        <v/>
      </c>
      <c r="H583" s="7">
        <f>IF(障害学生情報入力シート!BD583="",0,IF(AND(障害学生情報入力シート!BC583=1,Q583=1,障害学生情報入力シート!D583&lt;&gt;"",障害学生情報入力シート!D583&lt;&gt;"在籍者"),1,0))</f>
        <v>0</v>
      </c>
      <c r="I583" s="7">
        <f t="shared" si="57"/>
        <v>0</v>
      </c>
      <c r="J583" s="7" t="str">
        <f t="shared" si="58"/>
        <v/>
      </c>
      <c r="K583" s="8">
        <f>IF(VALUE(障害学生情報入力シート!J583)=1,1,0)</f>
        <v>0</v>
      </c>
      <c r="L583" s="8">
        <f>IF(VALUE(障害学生情報入力シート!K583)=1,1,0)</f>
        <v>0</v>
      </c>
      <c r="M583" s="8">
        <f>SUM(障害学生情報入力シート!N583:Q583)+COUNTA(障害学生情報入力シート!R583)</f>
        <v>0</v>
      </c>
      <c r="N583" s="8">
        <f>SUM(障害学生情報入力シート!S583:V583)+COUNTA(障害学生情報入力シート!W583)</f>
        <v>0</v>
      </c>
      <c r="O583" s="8">
        <f>IF(SUM(障害学生情報入力シート!$X583:$BC583)&gt;0,1,0)</f>
        <v>0</v>
      </c>
      <c r="P583" s="8">
        <f>IF(障害学生情報入力シート!D583="入学者(新1年生)",1,0)</f>
        <v>0</v>
      </c>
      <c r="Q583" s="8">
        <f>IF(ISBLANK(障害学生情報入力シート!$G583),0,
IF(AND(障害学生情報入力シート!$G583="視覚障害",OR(障害学生情報入力シート!$H583="盲",障害学生情報入力シート!$H583="弱視",障害学生情報入力シート!$H583="その他の視覚障害")),1,0)+
IF(AND(障害学生情報入力シート!$G583="聴覚障害",OR(障害学生情報入力シート!$H583="聾",障害学生情報入力シート!$H583="難聴",障害学生情報入力シート!$H583="その他の聴覚障害")),1,0)+
IF(AND(障害学生情報入力シート!$G583="肢体不自由",OR(障害学生情報入力シート!$H583="上肢不自由",障害学生情報入力シート!$H583="下肢不自由",障害学生情報入力シート!$H583="上下肢不自由",障害学生情報入力シート!$H583="その他の肢体不自由")),1,0)+
IF(AND(障害学生情報入力シート!$G583="病弱",ISBLANK(障害学生情報入力シート!$H583)),1,0)+
IF(AND(障害学生情報入力シート!$G583="発達障害",OR(障害学生情報入力シート!$H583="自閉スペクトラム症",障害学生情報入力シート!$H583="注意欠如・多動症",障害学生情報入力シート!$H583="限局性学習症",障害学生情報入力シート!$H583="発達障害の重複",障害学生情報入力シート!$H583="その他の発達障害")),1,0)+
IF(AND(障害学生情報入力シート!$G583="精神障害",OR(障害学生情報入力シート!$H583="統合失調症等",障害学生情報入力シート!$H583="気分障害",障害学生情報入力シート!$H583="神経症性障害等",障害学生情報入力シート!$H583="摂食障害・睡眠障害等",障害学生情報入力シート!$H583="精神障害の重複",障害学生情報入力シート!$H583="その他の精神障害")),1,0)+
IF(AND(障害学生情報入力シート!$G583="知的障害",ISBLANK(障害学生情報入力シート!$H583)),1,0)+
IF(AND(障害学生情報入力シート!$G583="重複障害",OR(障害学生情報入力シート!$H583="身体障害の重複",障害学生情報入力シート!$H583="発達障害と精神障害の重複")),1,0)+
IF(AND(障害学生情報入力シート!$G583="その他の障害",ISBLANK(障害学生情報入力シート!$H583)),1,0)
)</f>
        <v>0</v>
      </c>
    </row>
    <row r="584" spans="1:17" x14ac:dyDescent="0.4">
      <c r="A584" s="204">
        <v>556</v>
      </c>
      <c r="B584" s="6">
        <f>IF(AND(障害学生情報入力シート!$G584=$B$27,障害学生情報入力シート!$H584=$B$28,OR(障害学生情報入力シート!D584="入学者(新1年生)",障害学生情報入力シート!D584="在籍者")),1,0)</f>
        <v>0</v>
      </c>
      <c r="C584" s="6">
        <f t="shared" si="53"/>
        <v>0</v>
      </c>
      <c r="D584" s="6" t="str">
        <f t="shared" si="54"/>
        <v/>
      </c>
      <c r="E584" s="6">
        <f>IF(AND(障害学生情報入力シート!$G584=$E$27,ISBLANK(障害学生情報入力シート!$H584),OR(障害学生情報入力シート!D584="入学者(新1年生)",障害学生情報入力シート!D584="在籍者")),1,0)</f>
        <v>0</v>
      </c>
      <c r="F584" s="6">
        <f t="shared" si="55"/>
        <v>0</v>
      </c>
      <c r="G584" s="6" t="str">
        <f t="shared" si="56"/>
        <v/>
      </c>
      <c r="H584" s="7">
        <f>IF(障害学生情報入力シート!BD584="",0,IF(AND(障害学生情報入力シート!BC584=1,Q584=1,障害学生情報入力シート!D584&lt;&gt;"",障害学生情報入力シート!D584&lt;&gt;"在籍者"),1,0))</f>
        <v>0</v>
      </c>
      <c r="I584" s="7">
        <f t="shared" si="57"/>
        <v>0</v>
      </c>
      <c r="J584" s="7" t="str">
        <f t="shared" si="58"/>
        <v/>
      </c>
      <c r="K584" s="8">
        <f>IF(VALUE(障害学生情報入力シート!J584)=1,1,0)</f>
        <v>0</v>
      </c>
      <c r="L584" s="8">
        <f>IF(VALUE(障害学生情報入力シート!K584)=1,1,0)</f>
        <v>0</v>
      </c>
      <c r="M584" s="8">
        <f>SUM(障害学生情報入力シート!N584:Q584)+COUNTA(障害学生情報入力シート!R584)</f>
        <v>0</v>
      </c>
      <c r="N584" s="8">
        <f>SUM(障害学生情報入力シート!S584:V584)+COUNTA(障害学生情報入力シート!W584)</f>
        <v>0</v>
      </c>
      <c r="O584" s="8">
        <f>IF(SUM(障害学生情報入力シート!$X584:$BC584)&gt;0,1,0)</f>
        <v>0</v>
      </c>
      <c r="P584" s="8">
        <f>IF(障害学生情報入力シート!D584="入学者(新1年生)",1,0)</f>
        <v>0</v>
      </c>
      <c r="Q584" s="8">
        <f>IF(ISBLANK(障害学生情報入力シート!$G584),0,
IF(AND(障害学生情報入力シート!$G584="視覚障害",OR(障害学生情報入力シート!$H584="盲",障害学生情報入力シート!$H584="弱視",障害学生情報入力シート!$H584="その他の視覚障害")),1,0)+
IF(AND(障害学生情報入力シート!$G584="聴覚障害",OR(障害学生情報入力シート!$H584="聾",障害学生情報入力シート!$H584="難聴",障害学生情報入力シート!$H584="その他の聴覚障害")),1,0)+
IF(AND(障害学生情報入力シート!$G584="肢体不自由",OR(障害学生情報入力シート!$H584="上肢不自由",障害学生情報入力シート!$H584="下肢不自由",障害学生情報入力シート!$H584="上下肢不自由",障害学生情報入力シート!$H584="その他の肢体不自由")),1,0)+
IF(AND(障害学生情報入力シート!$G584="病弱",ISBLANK(障害学生情報入力シート!$H584)),1,0)+
IF(AND(障害学生情報入力シート!$G584="発達障害",OR(障害学生情報入力シート!$H584="自閉スペクトラム症",障害学生情報入力シート!$H584="注意欠如・多動症",障害学生情報入力シート!$H584="限局性学習症",障害学生情報入力シート!$H584="発達障害の重複",障害学生情報入力シート!$H584="その他の発達障害")),1,0)+
IF(AND(障害学生情報入力シート!$G584="精神障害",OR(障害学生情報入力シート!$H584="統合失調症等",障害学生情報入力シート!$H584="気分障害",障害学生情報入力シート!$H584="神経症性障害等",障害学生情報入力シート!$H584="摂食障害・睡眠障害等",障害学生情報入力シート!$H584="精神障害の重複",障害学生情報入力シート!$H584="その他の精神障害")),1,0)+
IF(AND(障害学生情報入力シート!$G584="知的障害",ISBLANK(障害学生情報入力シート!$H584)),1,0)+
IF(AND(障害学生情報入力シート!$G584="重複障害",OR(障害学生情報入力シート!$H584="身体障害の重複",障害学生情報入力シート!$H584="発達障害と精神障害の重複")),1,0)+
IF(AND(障害学生情報入力シート!$G584="その他の障害",ISBLANK(障害学生情報入力シート!$H584)),1,0)
)</f>
        <v>0</v>
      </c>
    </row>
    <row r="585" spans="1:17" x14ac:dyDescent="0.4">
      <c r="A585" s="204">
        <v>557</v>
      </c>
      <c r="B585" s="6">
        <f>IF(AND(障害学生情報入力シート!$G585=$B$27,障害学生情報入力シート!$H585=$B$28,OR(障害学生情報入力シート!D585="入学者(新1年生)",障害学生情報入力シート!D585="在籍者")),1,0)</f>
        <v>0</v>
      </c>
      <c r="C585" s="6">
        <f t="shared" si="53"/>
        <v>0</v>
      </c>
      <c r="D585" s="6" t="str">
        <f t="shared" si="54"/>
        <v/>
      </c>
      <c r="E585" s="6">
        <f>IF(AND(障害学生情報入力シート!$G585=$E$27,ISBLANK(障害学生情報入力シート!$H585),OR(障害学生情報入力シート!D585="入学者(新1年生)",障害学生情報入力シート!D585="在籍者")),1,0)</f>
        <v>0</v>
      </c>
      <c r="F585" s="6">
        <f t="shared" si="55"/>
        <v>0</v>
      </c>
      <c r="G585" s="6" t="str">
        <f t="shared" si="56"/>
        <v/>
      </c>
      <c r="H585" s="7">
        <f>IF(障害学生情報入力シート!BD585="",0,IF(AND(障害学生情報入力シート!BC585=1,Q585=1,障害学生情報入力シート!D585&lt;&gt;"",障害学生情報入力シート!D585&lt;&gt;"在籍者"),1,0))</f>
        <v>0</v>
      </c>
      <c r="I585" s="7">
        <f t="shared" si="57"/>
        <v>0</v>
      </c>
      <c r="J585" s="7" t="str">
        <f t="shared" si="58"/>
        <v/>
      </c>
      <c r="K585" s="8">
        <f>IF(VALUE(障害学生情報入力シート!J585)=1,1,0)</f>
        <v>0</v>
      </c>
      <c r="L585" s="8">
        <f>IF(VALUE(障害学生情報入力シート!K585)=1,1,0)</f>
        <v>0</v>
      </c>
      <c r="M585" s="8">
        <f>SUM(障害学生情報入力シート!N585:Q585)+COUNTA(障害学生情報入力シート!R585)</f>
        <v>0</v>
      </c>
      <c r="N585" s="8">
        <f>SUM(障害学生情報入力シート!S585:V585)+COUNTA(障害学生情報入力シート!W585)</f>
        <v>0</v>
      </c>
      <c r="O585" s="8">
        <f>IF(SUM(障害学生情報入力シート!$X585:$BC585)&gt;0,1,0)</f>
        <v>0</v>
      </c>
      <c r="P585" s="8">
        <f>IF(障害学生情報入力シート!D585="入学者(新1年生)",1,0)</f>
        <v>0</v>
      </c>
      <c r="Q585" s="8">
        <f>IF(ISBLANK(障害学生情報入力シート!$G585),0,
IF(AND(障害学生情報入力シート!$G585="視覚障害",OR(障害学生情報入力シート!$H585="盲",障害学生情報入力シート!$H585="弱視",障害学生情報入力シート!$H585="その他の視覚障害")),1,0)+
IF(AND(障害学生情報入力シート!$G585="聴覚障害",OR(障害学生情報入力シート!$H585="聾",障害学生情報入力シート!$H585="難聴",障害学生情報入力シート!$H585="その他の聴覚障害")),1,0)+
IF(AND(障害学生情報入力シート!$G585="肢体不自由",OR(障害学生情報入力シート!$H585="上肢不自由",障害学生情報入力シート!$H585="下肢不自由",障害学生情報入力シート!$H585="上下肢不自由",障害学生情報入力シート!$H585="その他の肢体不自由")),1,0)+
IF(AND(障害学生情報入力シート!$G585="病弱",ISBLANK(障害学生情報入力シート!$H585)),1,0)+
IF(AND(障害学生情報入力シート!$G585="発達障害",OR(障害学生情報入力シート!$H585="自閉スペクトラム症",障害学生情報入力シート!$H585="注意欠如・多動症",障害学生情報入力シート!$H585="限局性学習症",障害学生情報入力シート!$H585="発達障害の重複",障害学生情報入力シート!$H585="その他の発達障害")),1,0)+
IF(AND(障害学生情報入力シート!$G585="精神障害",OR(障害学生情報入力シート!$H585="統合失調症等",障害学生情報入力シート!$H585="気分障害",障害学生情報入力シート!$H585="神経症性障害等",障害学生情報入力シート!$H585="摂食障害・睡眠障害等",障害学生情報入力シート!$H585="精神障害の重複",障害学生情報入力シート!$H585="その他の精神障害")),1,0)+
IF(AND(障害学生情報入力シート!$G585="知的障害",ISBLANK(障害学生情報入力シート!$H585)),1,0)+
IF(AND(障害学生情報入力シート!$G585="重複障害",OR(障害学生情報入力シート!$H585="身体障害の重複",障害学生情報入力シート!$H585="発達障害と精神障害の重複")),1,0)+
IF(AND(障害学生情報入力シート!$G585="その他の障害",ISBLANK(障害学生情報入力シート!$H585)),1,0)
)</f>
        <v>0</v>
      </c>
    </row>
    <row r="586" spans="1:17" x14ac:dyDescent="0.4">
      <c r="A586" s="204">
        <v>558</v>
      </c>
      <c r="B586" s="6">
        <f>IF(AND(障害学生情報入力シート!$G586=$B$27,障害学生情報入力シート!$H586=$B$28,OR(障害学生情報入力シート!D586="入学者(新1年生)",障害学生情報入力シート!D586="在籍者")),1,0)</f>
        <v>0</v>
      </c>
      <c r="C586" s="6">
        <f t="shared" si="53"/>
        <v>0</v>
      </c>
      <c r="D586" s="6" t="str">
        <f t="shared" si="54"/>
        <v/>
      </c>
      <c r="E586" s="6">
        <f>IF(AND(障害学生情報入力シート!$G586=$E$27,ISBLANK(障害学生情報入力シート!$H586),OR(障害学生情報入力シート!D586="入学者(新1年生)",障害学生情報入力シート!D586="在籍者")),1,0)</f>
        <v>0</v>
      </c>
      <c r="F586" s="6">
        <f t="shared" si="55"/>
        <v>0</v>
      </c>
      <c r="G586" s="6" t="str">
        <f t="shared" si="56"/>
        <v/>
      </c>
      <c r="H586" s="7">
        <f>IF(障害学生情報入力シート!BD586="",0,IF(AND(障害学生情報入力シート!BC586=1,Q586=1,障害学生情報入力シート!D586&lt;&gt;"",障害学生情報入力シート!D586&lt;&gt;"在籍者"),1,0))</f>
        <v>0</v>
      </c>
      <c r="I586" s="7">
        <f t="shared" si="57"/>
        <v>0</v>
      </c>
      <c r="J586" s="7" t="str">
        <f t="shared" si="58"/>
        <v/>
      </c>
      <c r="K586" s="8">
        <f>IF(VALUE(障害学生情報入力シート!J586)=1,1,0)</f>
        <v>0</v>
      </c>
      <c r="L586" s="8">
        <f>IF(VALUE(障害学生情報入力シート!K586)=1,1,0)</f>
        <v>0</v>
      </c>
      <c r="M586" s="8">
        <f>SUM(障害学生情報入力シート!N586:Q586)+COUNTA(障害学生情報入力シート!R586)</f>
        <v>0</v>
      </c>
      <c r="N586" s="8">
        <f>SUM(障害学生情報入力シート!S586:V586)+COUNTA(障害学生情報入力シート!W586)</f>
        <v>0</v>
      </c>
      <c r="O586" s="8">
        <f>IF(SUM(障害学生情報入力シート!$X586:$BC586)&gt;0,1,0)</f>
        <v>0</v>
      </c>
      <c r="P586" s="8">
        <f>IF(障害学生情報入力シート!D586="入学者(新1年生)",1,0)</f>
        <v>0</v>
      </c>
      <c r="Q586" s="8">
        <f>IF(ISBLANK(障害学生情報入力シート!$G586),0,
IF(AND(障害学生情報入力シート!$G586="視覚障害",OR(障害学生情報入力シート!$H586="盲",障害学生情報入力シート!$H586="弱視",障害学生情報入力シート!$H586="その他の視覚障害")),1,0)+
IF(AND(障害学生情報入力シート!$G586="聴覚障害",OR(障害学生情報入力シート!$H586="聾",障害学生情報入力シート!$H586="難聴",障害学生情報入力シート!$H586="その他の聴覚障害")),1,0)+
IF(AND(障害学生情報入力シート!$G586="肢体不自由",OR(障害学生情報入力シート!$H586="上肢不自由",障害学生情報入力シート!$H586="下肢不自由",障害学生情報入力シート!$H586="上下肢不自由",障害学生情報入力シート!$H586="その他の肢体不自由")),1,0)+
IF(AND(障害学生情報入力シート!$G586="病弱",ISBLANK(障害学生情報入力シート!$H586)),1,0)+
IF(AND(障害学生情報入力シート!$G586="発達障害",OR(障害学生情報入力シート!$H586="自閉スペクトラム症",障害学生情報入力シート!$H586="注意欠如・多動症",障害学生情報入力シート!$H586="限局性学習症",障害学生情報入力シート!$H586="発達障害の重複",障害学生情報入力シート!$H586="その他の発達障害")),1,0)+
IF(AND(障害学生情報入力シート!$G586="精神障害",OR(障害学生情報入力シート!$H586="統合失調症等",障害学生情報入力シート!$H586="気分障害",障害学生情報入力シート!$H586="神経症性障害等",障害学生情報入力シート!$H586="摂食障害・睡眠障害等",障害学生情報入力シート!$H586="精神障害の重複",障害学生情報入力シート!$H586="その他の精神障害")),1,0)+
IF(AND(障害学生情報入力シート!$G586="知的障害",ISBLANK(障害学生情報入力シート!$H586)),1,0)+
IF(AND(障害学生情報入力シート!$G586="重複障害",OR(障害学生情報入力シート!$H586="身体障害の重複",障害学生情報入力シート!$H586="発達障害と精神障害の重複")),1,0)+
IF(AND(障害学生情報入力シート!$G586="その他の障害",ISBLANK(障害学生情報入力シート!$H586)),1,0)
)</f>
        <v>0</v>
      </c>
    </row>
    <row r="587" spans="1:17" x14ac:dyDescent="0.4">
      <c r="A587" s="204">
        <v>559</v>
      </c>
      <c r="B587" s="6">
        <f>IF(AND(障害学生情報入力シート!$G587=$B$27,障害学生情報入力シート!$H587=$B$28,OR(障害学生情報入力シート!D587="入学者(新1年生)",障害学生情報入力シート!D587="在籍者")),1,0)</f>
        <v>0</v>
      </c>
      <c r="C587" s="6">
        <f t="shared" si="53"/>
        <v>0</v>
      </c>
      <c r="D587" s="6" t="str">
        <f t="shared" si="54"/>
        <v/>
      </c>
      <c r="E587" s="6">
        <f>IF(AND(障害学生情報入力シート!$G587=$E$27,ISBLANK(障害学生情報入力シート!$H587),OR(障害学生情報入力シート!D587="入学者(新1年生)",障害学生情報入力シート!D587="在籍者")),1,0)</f>
        <v>0</v>
      </c>
      <c r="F587" s="6">
        <f t="shared" si="55"/>
        <v>0</v>
      </c>
      <c r="G587" s="6" t="str">
        <f t="shared" si="56"/>
        <v/>
      </c>
      <c r="H587" s="7">
        <f>IF(障害学生情報入力シート!BD587="",0,IF(AND(障害学生情報入力シート!BC587=1,Q587=1,障害学生情報入力シート!D587&lt;&gt;"",障害学生情報入力シート!D587&lt;&gt;"在籍者"),1,0))</f>
        <v>0</v>
      </c>
      <c r="I587" s="7">
        <f t="shared" si="57"/>
        <v>0</v>
      </c>
      <c r="J587" s="7" t="str">
        <f t="shared" si="58"/>
        <v/>
      </c>
      <c r="K587" s="8">
        <f>IF(VALUE(障害学生情報入力シート!J587)=1,1,0)</f>
        <v>0</v>
      </c>
      <c r="L587" s="8">
        <f>IF(VALUE(障害学生情報入力シート!K587)=1,1,0)</f>
        <v>0</v>
      </c>
      <c r="M587" s="8">
        <f>SUM(障害学生情報入力シート!N587:Q587)+COUNTA(障害学生情報入力シート!R587)</f>
        <v>0</v>
      </c>
      <c r="N587" s="8">
        <f>SUM(障害学生情報入力シート!S587:V587)+COUNTA(障害学生情報入力シート!W587)</f>
        <v>0</v>
      </c>
      <c r="O587" s="8">
        <f>IF(SUM(障害学生情報入力シート!$X587:$BC587)&gt;0,1,0)</f>
        <v>0</v>
      </c>
      <c r="P587" s="8">
        <f>IF(障害学生情報入力シート!D587="入学者(新1年生)",1,0)</f>
        <v>0</v>
      </c>
      <c r="Q587" s="8">
        <f>IF(ISBLANK(障害学生情報入力シート!$G587),0,
IF(AND(障害学生情報入力シート!$G587="視覚障害",OR(障害学生情報入力シート!$H587="盲",障害学生情報入力シート!$H587="弱視",障害学生情報入力シート!$H587="その他の視覚障害")),1,0)+
IF(AND(障害学生情報入力シート!$G587="聴覚障害",OR(障害学生情報入力シート!$H587="聾",障害学生情報入力シート!$H587="難聴",障害学生情報入力シート!$H587="その他の聴覚障害")),1,0)+
IF(AND(障害学生情報入力シート!$G587="肢体不自由",OR(障害学生情報入力シート!$H587="上肢不自由",障害学生情報入力シート!$H587="下肢不自由",障害学生情報入力シート!$H587="上下肢不自由",障害学生情報入力シート!$H587="その他の肢体不自由")),1,0)+
IF(AND(障害学生情報入力シート!$G587="病弱",ISBLANK(障害学生情報入力シート!$H587)),1,0)+
IF(AND(障害学生情報入力シート!$G587="発達障害",OR(障害学生情報入力シート!$H587="自閉スペクトラム症",障害学生情報入力シート!$H587="注意欠如・多動症",障害学生情報入力シート!$H587="限局性学習症",障害学生情報入力シート!$H587="発達障害の重複",障害学生情報入力シート!$H587="その他の発達障害")),1,0)+
IF(AND(障害学生情報入力シート!$G587="精神障害",OR(障害学生情報入力シート!$H587="統合失調症等",障害学生情報入力シート!$H587="気分障害",障害学生情報入力シート!$H587="神経症性障害等",障害学生情報入力シート!$H587="摂食障害・睡眠障害等",障害学生情報入力シート!$H587="精神障害の重複",障害学生情報入力シート!$H587="その他の精神障害")),1,0)+
IF(AND(障害学生情報入力シート!$G587="知的障害",ISBLANK(障害学生情報入力シート!$H587)),1,0)+
IF(AND(障害学生情報入力シート!$G587="重複障害",OR(障害学生情報入力シート!$H587="身体障害の重複",障害学生情報入力シート!$H587="発達障害と精神障害の重複")),1,0)+
IF(AND(障害学生情報入力シート!$G587="その他の障害",ISBLANK(障害学生情報入力シート!$H587)),1,0)
)</f>
        <v>0</v>
      </c>
    </row>
    <row r="588" spans="1:17" x14ac:dyDescent="0.4">
      <c r="A588" s="204">
        <v>560</v>
      </c>
      <c r="B588" s="6">
        <f>IF(AND(障害学生情報入力シート!$G588=$B$27,障害学生情報入力シート!$H588=$B$28,OR(障害学生情報入力シート!D588="入学者(新1年生)",障害学生情報入力シート!D588="在籍者")),1,0)</f>
        <v>0</v>
      </c>
      <c r="C588" s="6">
        <f t="shared" si="53"/>
        <v>0</v>
      </c>
      <c r="D588" s="6" t="str">
        <f t="shared" si="54"/>
        <v/>
      </c>
      <c r="E588" s="6">
        <f>IF(AND(障害学生情報入力シート!$G588=$E$27,ISBLANK(障害学生情報入力シート!$H588),OR(障害学生情報入力シート!D588="入学者(新1年生)",障害学生情報入力シート!D588="在籍者")),1,0)</f>
        <v>0</v>
      </c>
      <c r="F588" s="6">
        <f t="shared" si="55"/>
        <v>0</v>
      </c>
      <c r="G588" s="6" t="str">
        <f t="shared" si="56"/>
        <v/>
      </c>
      <c r="H588" s="7">
        <f>IF(障害学生情報入力シート!BD588="",0,IF(AND(障害学生情報入力シート!BC588=1,Q588=1,障害学生情報入力シート!D588&lt;&gt;"",障害学生情報入力シート!D588&lt;&gt;"在籍者"),1,0))</f>
        <v>0</v>
      </c>
      <c r="I588" s="7">
        <f t="shared" si="57"/>
        <v>0</v>
      </c>
      <c r="J588" s="7" t="str">
        <f t="shared" si="58"/>
        <v/>
      </c>
      <c r="K588" s="8">
        <f>IF(VALUE(障害学生情報入力シート!J588)=1,1,0)</f>
        <v>0</v>
      </c>
      <c r="L588" s="8">
        <f>IF(VALUE(障害学生情報入力シート!K588)=1,1,0)</f>
        <v>0</v>
      </c>
      <c r="M588" s="8">
        <f>SUM(障害学生情報入力シート!N588:Q588)+COUNTA(障害学生情報入力シート!R588)</f>
        <v>0</v>
      </c>
      <c r="N588" s="8">
        <f>SUM(障害学生情報入力シート!S588:V588)+COUNTA(障害学生情報入力シート!W588)</f>
        <v>0</v>
      </c>
      <c r="O588" s="8">
        <f>IF(SUM(障害学生情報入力シート!$X588:$BC588)&gt;0,1,0)</f>
        <v>0</v>
      </c>
      <c r="P588" s="8">
        <f>IF(障害学生情報入力シート!D588="入学者(新1年生)",1,0)</f>
        <v>0</v>
      </c>
      <c r="Q588" s="8">
        <f>IF(ISBLANK(障害学生情報入力シート!$G588),0,
IF(AND(障害学生情報入力シート!$G588="視覚障害",OR(障害学生情報入力シート!$H588="盲",障害学生情報入力シート!$H588="弱視",障害学生情報入力シート!$H588="その他の視覚障害")),1,0)+
IF(AND(障害学生情報入力シート!$G588="聴覚障害",OR(障害学生情報入力シート!$H588="聾",障害学生情報入力シート!$H588="難聴",障害学生情報入力シート!$H588="その他の聴覚障害")),1,0)+
IF(AND(障害学生情報入力シート!$G588="肢体不自由",OR(障害学生情報入力シート!$H588="上肢不自由",障害学生情報入力シート!$H588="下肢不自由",障害学生情報入力シート!$H588="上下肢不自由",障害学生情報入力シート!$H588="その他の肢体不自由")),1,0)+
IF(AND(障害学生情報入力シート!$G588="病弱",ISBLANK(障害学生情報入力シート!$H588)),1,0)+
IF(AND(障害学生情報入力シート!$G588="発達障害",OR(障害学生情報入力シート!$H588="自閉スペクトラム症",障害学生情報入力シート!$H588="注意欠如・多動症",障害学生情報入力シート!$H588="限局性学習症",障害学生情報入力シート!$H588="発達障害の重複",障害学生情報入力シート!$H588="その他の発達障害")),1,0)+
IF(AND(障害学生情報入力シート!$G588="精神障害",OR(障害学生情報入力シート!$H588="統合失調症等",障害学生情報入力シート!$H588="気分障害",障害学生情報入力シート!$H588="神経症性障害等",障害学生情報入力シート!$H588="摂食障害・睡眠障害等",障害学生情報入力シート!$H588="精神障害の重複",障害学生情報入力シート!$H588="その他の精神障害")),1,0)+
IF(AND(障害学生情報入力シート!$G588="知的障害",ISBLANK(障害学生情報入力シート!$H588)),1,0)+
IF(AND(障害学生情報入力シート!$G588="重複障害",OR(障害学生情報入力シート!$H588="身体障害の重複",障害学生情報入力シート!$H588="発達障害と精神障害の重複")),1,0)+
IF(AND(障害学生情報入力シート!$G588="その他の障害",ISBLANK(障害学生情報入力シート!$H588)),1,0)
)</f>
        <v>0</v>
      </c>
    </row>
    <row r="589" spans="1:17" x14ac:dyDescent="0.4">
      <c r="A589" s="204">
        <v>561</v>
      </c>
      <c r="B589" s="6">
        <f>IF(AND(障害学生情報入力シート!$G589=$B$27,障害学生情報入力シート!$H589=$B$28,OR(障害学生情報入力シート!D589="入学者(新1年生)",障害学生情報入力シート!D589="在籍者")),1,0)</f>
        <v>0</v>
      </c>
      <c r="C589" s="6">
        <f t="shared" si="53"/>
        <v>0</v>
      </c>
      <c r="D589" s="6" t="str">
        <f t="shared" si="54"/>
        <v/>
      </c>
      <c r="E589" s="6">
        <f>IF(AND(障害学生情報入力シート!$G589=$E$27,ISBLANK(障害学生情報入力シート!$H589),OR(障害学生情報入力シート!D589="入学者(新1年生)",障害学生情報入力シート!D589="在籍者")),1,0)</f>
        <v>0</v>
      </c>
      <c r="F589" s="6">
        <f t="shared" si="55"/>
        <v>0</v>
      </c>
      <c r="G589" s="6" t="str">
        <f t="shared" si="56"/>
        <v/>
      </c>
      <c r="H589" s="7">
        <f>IF(障害学生情報入力シート!BD589="",0,IF(AND(障害学生情報入力シート!BC589=1,Q589=1,障害学生情報入力シート!D589&lt;&gt;"",障害学生情報入力シート!D589&lt;&gt;"在籍者"),1,0))</f>
        <v>0</v>
      </c>
      <c r="I589" s="7">
        <f t="shared" si="57"/>
        <v>0</v>
      </c>
      <c r="J589" s="7" t="str">
        <f t="shared" si="58"/>
        <v/>
      </c>
      <c r="K589" s="8">
        <f>IF(VALUE(障害学生情報入力シート!J589)=1,1,0)</f>
        <v>0</v>
      </c>
      <c r="L589" s="8">
        <f>IF(VALUE(障害学生情報入力シート!K589)=1,1,0)</f>
        <v>0</v>
      </c>
      <c r="M589" s="8">
        <f>SUM(障害学生情報入力シート!N589:Q589)+COUNTA(障害学生情報入力シート!R589)</f>
        <v>0</v>
      </c>
      <c r="N589" s="8">
        <f>SUM(障害学生情報入力シート!S589:V589)+COUNTA(障害学生情報入力シート!W589)</f>
        <v>0</v>
      </c>
      <c r="O589" s="8">
        <f>IF(SUM(障害学生情報入力シート!$X589:$BC589)&gt;0,1,0)</f>
        <v>0</v>
      </c>
      <c r="P589" s="8">
        <f>IF(障害学生情報入力シート!D589="入学者(新1年生)",1,0)</f>
        <v>0</v>
      </c>
      <c r="Q589" s="8">
        <f>IF(ISBLANK(障害学生情報入力シート!$G589),0,
IF(AND(障害学生情報入力シート!$G589="視覚障害",OR(障害学生情報入力シート!$H589="盲",障害学生情報入力シート!$H589="弱視",障害学生情報入力シート!$H589="その他の視覚障害")),1,0)+
IF(AND(障害学生情報入力シート!$G589="聴覚障害",OR(障害学生情報入力シート!$H589="聾",障害学生情報入力シート!$H589="難聴",障害学生情報入力シート!$H589="その他の聴覚障害")),1,0)+
IF(AND(障害学生情報入力シート!$G589="肢体不自由",OR(障害学生情報入力シート!$H589="上肢不自由",障害学生情報入力シート!$H589="下肢不自由",障害学生情報入力シート!$H589="上下肢不自由",障害学生情報入力シート!$H589="その他の肢体不自由")),1,0)+
IF(AND(障害学生情報入力シート!$G589="病弱",ISBLANK(障害学生情報入力シート!$H589)),1,0)+
IF(AND(障害学生情報入力シート!$G589="発達障害",OR(障害学生情報入力シート!$H589="自閉スペクトラム症",障害学生情報入力シート!$H589="注意欠如・多動症",障害学生情報入力シート!$H589="限局性学習症",障害学生情報入力シート!$H589="発達障害の重複",障害学生情報入力シート!$H589="その他の発達障害")),1,0)+
IF(AND(障害学生情報入力シート!$G589="精神障害",OR(障害学生情報入力シート!$H589="統合失調症等",障害学生情報入力シート!$H589="気分障害",障害学生情報入力シート!$H589="神経症性障害等",障害学生情報入力シート!$H589="摂食障害・睡眠障害等",障害学生情報入力シート!$H589="精神障害の重複",障害学生情報入力シート!$H589="その他の精神障害")),1,0)+
IF(AND(障害学生情報入力シート!$G589="知的障害",ISBLANK(障害学生情報入力シート!$H589)),1,0)+
IF(AND(障害学生情報入力シート!$G589="重複障害",OR(障害学生情報入力シート!$H589="身体障害の重複",障害学生情報入力シート!$H589="発達障害と精神障害の重複")),1,0)+
IF(AND(障害学生情報入力シート!$G589="その他の障害",ISBLANK(障害学生情報入力シート!$H589)),1,0)
)</f>
        <v>0</v>
      </c>
    </row>
    <row r="590" spans="1:17" x14ac:dyDescent="0.4">
      <c r="A590" s="204">
        <v>562</v>
      </c>
      <c r="B590" s="6">
        <f>IF(AND(障害学生情報入力シート!$G590=$B$27,障害学生情報入力シート!$H590=$B$28,OR(障害学生情報入力シート!D590="入学者(新1年生)",障害学生情報入力シート!D590="在籍者")),1,0)</f>
        <v>0</v>
      </c>
      <c r="C590" s="6">
        <f t="shared" si="53"/>
        <v>0</v>
      </c>
      <c r="D590" s="6" t="str">
        <f t="shared" si="54"/>
        <v/>
      </c>
      <c r="E590" s="6">
        <f>IF(AND(障害学生情報入力シート!$G590=$E$27,ISBLANK(障害学生情報入力シート!$H590),OR(障害学生情報入力シート!D590="入学者(新1年生)",障害学生情報入力シート!D590="在籍者")),1,0)</f>
        <v>0</v>
      </c>
      <c r="F590" s="6">
        <f t="shared" si="55"/>
        <v>0</v>
      </c>
      <c r="G590" s="6" t="str">
        <f t="shared" si="56"/>
        <v/>
      </c>
      <c r="H590" s="7">
        <f>IF(障害学生情報入力シート!BD590="",0,IF(AND(障害学生情報入力シート!BC590=1,Q590=1,障害学生情報入力シート!D590&lt;&gt;"",障害学生情報入力シート!D590&lt;&gt;"在籍者"),1,0))</f>
        <v>0</v>
      </c>
      <c r="I590" s="7">
        <f t="shared" si="57"/>
        <v>0</v>
      </c>
      <c r="J590" s="7" t="str">
        <f t="shared" si="58"/>
        <v/>
      </c>
      <c r="K590" s="8">
        <f>IF(VALUE(障害学生情報入力シート!J590)=1,1,0)</f>
        <v>0</v>
      </c>
      <c r="L590" s="8">
        <f>IF(VALUE(障害学生情報入力シート!K590)=1,1,0)</f>
        <v>0</v>
      </c>
      <c r="M590" s="8">
        <f>SUM(障害学生情報入力シート!N590:Q590)+COUNTA(障害学生情報入力シート!R590)</f>
        <v>0</v>
      </c>
      <c r="N590" s="8">
        <f>SUM(障害学生情報入力シート!S590:V590)+COUNTA(障害学生情報入力シート!W590)</f>
        <v>0</v>
      </c>
      <c r="O590" s="8">
        <f>IF(SUM(障害学生情報入力シート!$X590:$BC590)&gt;0,1,0)</f>
        <v>0</v>
      </c>
      <c r="P590" s="8">
        <f>IF(障害学生情報入力シート!D590="入学者(新1年生)",1,0)</f>
        <v>0</v>
      </c>
      <c r="Q590" s="8">
        <f>IF(ISBLANK(障害学生情報入力シート!$G590),0,
IF(AND(障害学生情報入力シート!$G590="視覚障害",OR(障害学生情報入力シート!$H590="盲",障害学生情報入力シート!$H590="弱視",障害学生情報入力シート!$H590="その他の視覚障害")),1,0)+
IF(AND(障害学生情報入力シート!$G590="聴覚障害",OR(障害学生情報入力シート!$H590="聾",障害学生情報入力シート!$H590="難聴",障害学生情報入力シート!$H590="その他の聴覚障害")),1,0)+
IF(AND(障害学生情報入力シート!$G590="肢体不自由",OR(障害学生情報入力シート!$H590="上肢不自由",障害学生情報入力シート!$H590="下肢不自由",障害学生情報入力シート!$H590="上下肢不自由",障害学生情報入力シート!$H590="その他の肢体不自由")),1,0)+
IF(AND(障害学生情報入力シート!$G590="病弱",ISBLANK(障害学生情報入力シート!$H590)),1,0)+
IF(AND(障害学生情報入力シート!$G590="発達障害",OR(障害学生情報入力シート!$H590="自閉スペクトラム症",障害学生情報入力シート!$H590="注意欠如・多動症",障害学生情報入力シート!$H590="限局性学習症",障害学生情報入力シート!$H590="発達障害の重複",障害学生情報入力シート!$H590="その他の発達障害")),1,0)+
IF(AND(障害学生情報入力シート!$G590="精神障害",OR(障害学生情報入力シート!$H590="統合失調症等",障害学生情報入力シート!$H590="気分障害",障害学生情報入力シート!$H590="神経症性障害等",障害学生情報入力シート!$H590="摂食障害・睡眠障害等",障害学生情報入力シート!$H590="精神障害の重複",障害学生情報入力シート!$H590="その他の精神障害")),1,0)+
IF(AND(障害学生情報入力シート!$G590="知的障害",ISBLANK(障害学生情報入力シート!$H590)),1,0)+
IF(AND(障害学生情報入力シート!$G590="重複障害",OR(障害学生情報入力シート!$H590="身体障害の重複",障害学生情報入力シート!$H590="発達障害と精神障害の重複")),1,0)+
IF(AND(障害学生情報入力シート!$G590="その他の障害",ISBLANK(障害学生情報入力シート!$H590)),1,0)
)</f>
        <v>0</v>
      </c>
    </row>
    <row r="591" spans="1:17" x14ac:dyDescent="0.4">
      <c r="A591" s="204">
        <v>563</v>
      </c>
      <c r="B591" s="6">
        <f>IF(AND(障害学生情報入力シート!$G591=$B$27,障害学生情報入力シート!$H591=$B$28,OR(障害学生情報入力シート!D591="入学者(新1年生)",障害学生情報入力シート!D591="在籍者")),1,0)</f>
        <v>0</v>
      </c>
      <c r="C591" s="6">
        <f t="shared" si="53"/>
        <v>0</v>
      </c>
      <c r="D591" s="6" t="str">
        <f t="shared" si="54"/>
        <v/>
      </c>
      <c r="E591" s="6">
        <f>IF(AND(障害学生情報入力シート!$G591=$E$27,ISBLANK(障害学生情報入力シート!$H591),OR(障害学生情報入力シート!D591="入学者(新1年生)",障害学生情報入力シート!D591="在籍者")),1,0)</f>
        <v>0</v>
      </c>
      <c r="F591" s="6">
        <f t="shared" si="55"/>
        <v>0</v>
      </c>
      <c r="G591" s="6" t="str">
        <f t="shared" si="56"/>
        <v/>
      </c>
      <c r="H591" s="7">
        <f>IF(障害学生情報入力シート!BD591="",0,IF(AND(障害学生情報入力シート!BC591=1,Q591=1,障害学生情報入力シート!D591&lt;&gt;"",障害学生情報入力シート!D591&lt;&gt;"在籍者"),1,0))</f>
        <v>0</v>
      </c>
      <c r="I591" s="7">
        <f t="shared" si="57"/>
        <v>0</v>
      </c>
      <c r="J591" s="7" t="str">
        <f t="shared" si="58"/>
        <v/>
      </c>
      <c r="K591" s="8">
        <f>IF(VALUE(障害学生情報入力シート!J591)=1,1,0)</f>
        <v>0</v>
      </c>
      <c r="L591" s="8">
        <f>IF(VALUE(障害学生情報入力シート!K591)=1,1,0)</f>
        <v>0</v>
      </c>
      <c r="M591" s="8">
        <f>SUM(障害学生情報入力シート!N591:Q591)+COUNTA(障害学生情報入力シート!R591)</f>
        <v>0</v>
      </c>
      <c r="N591" s="8">
        <f>SUM(障害学生情報入力シート!S591:V591)+COUNTA(障害学生情報入力シート!W591)</f>
        <v>0</v>
      </c>
      <c r="O591" s="8">
        <f>IF(SUM(障害学生情報入力シート!$X591:$BC591)&gt;0,1,0)</f>
        <v>0</v>
      </c>
      <c r="P591" s="8">
        <f>IF(障害学生情報入力シート!D591="入学者(新1年生)",1,0)</f>
        <v>0</v>
      </c>
      <c r="Q591" s="8">
        <f>IF(ISBLANK(障害学生情報入力シート!$G591),0,
IF(AND(障害学生情報入力シート!$G591="視覚障害",OR(障害学生情報入力シート!$H591="盲",障害学生情報入力シート!$H591="弱視",障害学生情報入力シート!$H591="その他の視覚障害")),1,0)+
IF(AND(障害学生情報入力シート!$G591="聴覚障害",OR(障害学生情報入力シート!$H591="聾",障害学生情報入力シート!$H591="難聴",障害学生情報入力シート!$H591="その他の聴覚障害")),1,0)+
IF(AND(障害学生情報入力シート!$G591="肢体不自由",OR(障害学生情報入力シート!$H591="上肢不自由",障害学生情報入力シート!$H591="下肢不自由",障害学生情報入力シート!$H591="上下肢不自由",障害学生情報入力シート!$H591="その他の肢体不自由")),1,0)+
IF(AND(障害学生情報入力シート!$G591="病弱",ISBLANK(障害学生情報入力シート!$H591)),1,0)+
IF(AND(障害学生情報入力シート!$G591="発達障害",OR(障害学生情報入力シート!$H591="自閉スペクトラム症",障害学生情報入力シート!$H591="注意欠如・多動症",障害学生情報入力シート!$H591="限局性学習症",障害学生情報入力シート!$H591="発達障害の重複",障害学生情報入力シート!$H591="その他の発達障害")),1,0)+
IF(AND(障害学生情報入力シート!$G591="精神障害",OR(障害学生情報入力シート!$H591="統合失調症等",障害学生情報入力シート!$H591="気分障害",障害学生情報入力シート!$H591="神経症性障害等",障害学生情報入力シート!$H591="摂食障害・睡眠障害等",障害学生情報入力シート!$H591="精神障害の重複",障害学生情報入力シート!$H591="その他の精神障害")),1,0)+
IF(AND(障害学生情報入力シート!$G591="知的障害",ISBLANK(障害学生情報入力シート!$H591)),1,0)+
IF(AND(障害学生情報入力シート!$G591="重複障害",OR(障害学生情報入力シート!$H591="身体障害の重複",障害学生情報入力シート!$H591="発達障害と精神障害の重複")),1,0)+
IF(AND(障害学生情報入力シート!$G591="その他の障害",ISBLANK(障害学生情報入力シート!$H591)),1,0)
)</f>
        <v>0</v>
      </c>
    </row>
    <row r="592" spans="1:17" x14ac:dyDescent="0.4">
      <c r="A592" s="204">
        <v>564</v>
      </c>
      <c r="B592" s="6">
        <f>IF(AND(障害学生情報入力シート!$G592=$B$27,障害学生情報入力シート!$H592=$B$28,OR(障害学生情報入力シート!D592="入学者(新1年生)",障害学生情報入力シート!D592="在籍者")),1,0)</f>
        <v>0</v>
      </c>
      <c r="C592" s="6">
        <f t="shared" si="53"/>
        <v>0</v>
      </c>
      <c r="D592" s="6" t="str">
        <f t="shared" si="54"/>
        <v/>
      </c>
      <c r="E592" s="6">
        <f>IF(AND(障害学生情報入力シート!$G592=$E$27,ISBLANK(障害学生情報入力シート!$H592),OR(障害学生情報入力シート!D592="入学者(新1年生)",障害学生情報入力シート!D592="在籍者")),1,0)</f>
        <v>0</v>
      </c>
      <c r="F592" s="6">
        <f t="shared" si="55"/>
        <v>0</v>
      </c>
      <c r="G592" s="6" t="str">
        <f t="shared" si="56"/>
        <v/>
      </c>
      <c r="H592" s="7">
        <f>IF(障害学生情報入力シート!BD592="",0,IF(AND(障害学生情報入力シート!BC592=1,Q592=1,障害学生情報入力シート!D592&lt;&gt;"",障害学生情報入力シート!D592&lt;&gt;"在籍者"),1,0))</f>
        <v>0</v>
      </c>
      <c r="I592" s="7">
        <f t="shared" si="57"/>
        <v>0</v>
      </c>
      <c r="J592" s="7" t="str">
        <f t="shared" si="58"/>
        <v/>
      </c>
      <c r="K592" s="8">
        <f>IF(VALUE(障害学生情報入力シート!J592)=1,1,0)</f>
        <v>0</v>
      </c>
      <c r="L592" s="8">
        <f>IF(VALUE(障害学生情報入力シート!K592)=1,1,0)</f>
        <v>0</v>
      </c>
      <c r="M592" s="8">
        <f>SUM(障害学生情報入力シート!N592:Q592)+COUNTA(障害学生情報入力シート!R592)</f>
        <v>0</v>
      </c>
      <c r="N592" s="8">
        <f>SUM(障害学生情報入力シート!S592:V592)+COUNTA(障害学生情報入力シート!W592)</f>
        <v>0</v>
      </c>
      <c r="O592" s="8">
        <f>IF(SUM(障害学生情報入力シート!$X592:$BC592)&gt;0,1,0)</f>
        <v>0</v>
      </c>
      <c r="P592" s="8">
        <f>IF(障害学生情報入力シート!D592="入学者(新1年生)",1,0)</f>
        <v>0</v>
      </c>
      <c r="Q592" s="8">
        <f>IF(ISBLANK(障害学生情報入力シート!$G592),0,
IF(AND(障害学生情報入力シート!$G592="視覚障害",OR(障害学生情報入力シート!$H592="盲",障害学生情報入力シート!$H592="弱視",障害学生情報入力シート!$H592="その他の視覚障害")),1,0)+
IF(AND(障害学生情報入力シート!$G592="聴覚障害",OR(障害学生情報入力シート!$H592="聾",障害学生情報入力シート!$H592="難聴",障害学生情報入力シート!$H592="その他の聴覚障害")),1,0)+
IF(AND(障害学生情報入力シート!$G592="肢体不自由",OR(障害学生情報入力シート!$H592="上肢不自由",障害学生情報入力シート!$H592="下肢不自由",障害学生情報入力シート!$H592="上下肢不自由",障害学生情報入力シート!$H592="その他の肢体不自由")),1,0)+
IF(AND(障害学生情報入力シート!$G592="病弱",ISBLANK(障害学生情報入力シート!$H592)),1,0)+
IF(AND(障害学生情報入力シート!$G592="発達障害",OR(障害学生情報入力シート!$H592="自閉スペクトラム症",障害学生情報入力シート!$H592="注意欠如・多動症",障害学生情報入力シート!$H592="限局性学習症",障害学生情報入力シート!$H592="発達障害の重複",障害学生情報入力シート!$H592="その他の発達障害")),1,0)+
IF(AND(障害学生情報入力シート!$G592="精神障害",OR(障害学生情報入力シート!$H592="統合失調症等",障害学生情報入力シート!$H592="気分障害",障害学生情報入力シート!$H592="神経症性障害等",障害学生情報入力シート!$H592="摂食障害・睡眠障害等",障害学生情報入力シート!$H592="精神障害の重複",障害学生情報入力シート!$H592="その他の精神障害")),1,0)+
IF(AND(障害学生情報入力シート!$G592="知的障害",ISBLANK(障害学生情報入力シート!$H592)),1,0)+
IF(AND(障害学生情報入力シート!$G592="重複障害",OR(障害学生情報入力シート!$H592="身体障害の重複",障害学生情報入力シート!$H592="発達障害と精神障害の重複")),1,0)+
IF(AND(障害学生情報入力シート!$G592="その他の障害",ISBLANK(障害学生情報入力シート!$H592)),1,0)
)</f>
        <v>0</v>
      </c>
    </row>
    <row r="593" spans="1:17" x14ac:dyDescent="0.4">
      <c r="A593" s="204">
        <v>565</v>
      </c>
      <c r="B593" s="6">
        <f>IF(AND(障害学生情報入力シート!$G593=$B$27,障害学生情報入力シート!$H593=$B$28,OR(障害学生情報入力シート!D593="入学者(新1年生)",障害学生情報入力シート!D593="在籍者")),1,0)</f>
        <v>0</v>
      </c>
      <c r="C593" s="6">
        <f t="shared" si="53"/>
        <v>0</v>
      </c>
      <c r="D593" s="6" t="str">
        <f t="shared" si="54"/>
        <v/>
      </c>
      <c r="E593" s="6">
        <f>IF(AND(障害学生情報入力シート!$G593=$E$27,ISBLANK(障害学生情報入力シート!$H593),OR(障害学生情報入力シート!D593="入学者(新1年生)",障害学生情報入力シート!D593="在籍者")),1,0)</f>
        <v>0</v>
      </c>
      <c r="F593" s="6">
        <f t="shared" si="55"/>
        <v>0</v>
      </c>
      <c r="G593" s="6" t="str">
        <f t="shared" si="56"/>
        <v/>
      </c>
      <c r="H593" s="7">
        <f>IF(障害学生情報入力シート!BD593="",0,IF(AND(障害学生情報入力シート!BC593=1,Q593=1,障害学生情報入力シート!D593&lt;&gt;"",障害学生情報入力シート!D593&lt;&gt;"在籍者"),1,0))</f>
        <v>0</v>
      </c>
      <c r="I593" s="7">
        <f t="shared" si="57"/>
        <v>0</v>
      </c>
      <c r="J593" s="7" t="str">
        <f t="shared" si="58"/>
        <v/>
      </c>
      <c r="K593" s="8">
        <f>IF(VALUE(障害学生情報入力シート!J593)=1,1,0)</f>
        <v>0</v>
      </c>
      <c r="L593" s="8">
        <f>IF(VALUE(障害学生情報入力シート!K593)=1,1,0)</f>
        <v>0</v>
      </c>
      <c r="M593" s="8">
        <f>SUM(障害学生情報入力シート!N593:Q593)+COUNTA(障害学生情報入力シート!R593)</f>
        <v>0</v>
      </c>
      <c r="N593" s="8">
        <f>SUM(障害学生情報入力シート!S593:V593)+COUNTA(障害学生情報入力シート!W593)</f>
        <v>0</v>
      </c>
      <c r="O593" s="8">
        <f>IF(SUM(障害学生情報入力シート!$X593:$BC593)&gt;0,1,0)</f>
        <v>0</v>
      </c>
      <c r="P593" s="8">
        <f>IF(障害学生情報入力シート!D593="入学者(新1年生)",1,0)</f>
        <v>0</v>
      </c>
      <c r="Q593" s="8">
        <f>IF(ISBLANK(障害学生情報入力シート!$G593),0,
IF(AND(障害学生情報入力シート!$G593="視覚障害",OR(障害学生情報入力シート!$H593="盲",障害学生情報入力シート!$H593="弱視",障害学生情報入力シート!$H593="その他の視覚障害")),1,0)+
IF(AND(障害学生情報入力シート!$G593="聴覚障害",OR(障害学生情報入力シート!$H593="聾",障害学生情報入力シート!$H593="難聴",障害学生情報入力シート!$H593="その他の聴覚障害")),1,0)+
IF(AND(障害学生情報入力シート!$G593="肢体不自由",OR(障害学生情報入力シート!$H593="上肢不自由",障害学生情報入力シート!$H593="下肢不自由",障害学生情報入力シート!$H593="上下肢不自由",障害学生情報入力シート!$H593="その他の肢体不自由")),1,0)+
IF(AND(障害学生情報入力シート!$G593="病弱",ISBLANK(障害学生情報入力シート!$H593)),1,0)+
IF(AND(障害学生情報入力シート!$G593="発達障害",OR(障害学生情報入力シート!$H593="自閉スペクトラム症",障害学生情報入力シート!$H593="注意欠如・多動症",障害学生情報入力シート!$H593="限局性学習症",障害学生情報入力シート!$H593="発達障害の重複",障害学生情報入力シート!$H593="その他の発達障害")),1,0)+
IF(AND(障害学生情報入力シート!$G593="精神障害",OR(障害学生情報入力シート!$H593="統合失調症等",障害学生情報入力シート!$H593="気分障害",障害学生情報入力シート!$H593="神経症性障害等",障害学生情報入力シート!$H593="摂食障害・睡眠障害等",障害学生情報入力シート!$H593="精神障害の重複",障害学生情報入力シート!$H593="その他の精神障害")),1,0)+
IF(AND(障害学生情報入力シート!$G593="知的障害",ISBLANK(障害学生情報入力シート!$H593)),1,0)+
IF(AND(障害学生情報入力シート!$G593="重複障害",OR(障害学生情報入力シート!$H593="身体障害の重複",障害学生情報入力シート!$H593="発達障害と精神障害の重複")),1,0)+
IF(AND(障害学生情報入力シート!$G593="その他の障害",ISBLANK(障害学生情報入力シート!$H593)),1,0)
)</f>
        <v>0</v>
      </c>
    </row>
    <row r="594" spans="1:17" x14ac:dyDescent="0.4">
      <c r="A594" s="204">
        <v>566</v>
      </c>
      <c r="B594" s="6">
        <f>IF(AND(障害学生情報入力シート!$G594=$B$27,障害学生情報入力シート!$H594=$B$28,OR(障害学生情報入力シート!D594="入学者(新1年生)",障害学生情報入力シート!D594="在籍者")),1,0)</f>
        <v>0</v>
      </c>
      <c r="C594" s="6">
        <f t="shared" si="53"/>
        <v>0</v>
      </c>
      <c r="D594" s="6" t="str">
        <f t="shared" si="54"/>
        <v/>
      </c>
      <c r="E594" s="6">
        <f>IF(AND(障害学生情報入力シート!$G594=$E$27,ISBLANK(障害学生情報入力シート!$H594),OR(障害学生情報入力シート!D594="入学者(新1年生)",障害学生情報入力シート!D594="在籍者")),1,0)</f>
        <v>0</v>
      </c>
      <c r="F594" s="6">
        <f t="shared" si="55"/>
        <v>0</v>
      </c>
      <c r="G594" s="6" t="str">
        <f t="shared" si="56"/>
        <v/>
      </c>
      <c r="H594" s="7">
        <f>IF(障害学生情報入力シート!BD594="",0,IF(AND(障害学生情報入力シート!BC594=1,Q594=1,障害学生情報入力シート!D594&lt;&gt;"",障害学生情報入力シート!D594&lt;&gt;"在籍者"),1,0))</f>
        <v>0</v>
      </c>
      <c r="I594" s="7">
        <f t="shared" si="57"/>
        <v>0</v>
      </c>
      <c r="J594" s="7" t="str">
        <f t="shared" si="58"/>
        <v/>
      </c>
      <c r="K594" s="8">
        <f>IF(VALUE(障害学生情報入力シート!J594)=1,1,0)</f>
        <v>0</v>
      </c>
      <c r="L594" s="8">
        <f>IF(VALUE(障害学生情報入力シート!K594)=1,1,0)</f>
        <v>0</v>
      </c>
      <c r="M594" s="8">
        <f>SUM(障害学生情報入力シート!N594:Q594)+COUNTA(障害学生情報入力シート!R594)</f>
        <v>0</v>
      </c>
      <c r="N594" s="8">
        <f>SUM(障害学生情報入力シート!S594:V594)+COUNTA(障害学生情報入力シート!W594)</f>
        <v>0</v>
      </c>
      <c r="O594" s="8">
        <f>IF(SUM(障害学生情報入力シート!$X594:$BC594)&gt;0,1,0)</f>
        <v>0</v>
      </c>
      <c r="P594" s="8">
        <f>IF(障害学生情報入力シート!D594="入学者(新1年生)",1,0)</f>
        <v>0</v>
      </c>
      <c r="Q594" s="8">
        <f>IF(ISBLANK(障害学生情報入力シート!$G594),0,
IF(AND(障害学生情報入力シート!$G594="視覚障害",OR(障害学生情報入力シート!$H594="盲",障害学生情報入力シート!$H594="弱視",障害学生情報入力シート!$H594="その他の視覚障害")),1,0)+
IF(AND(障害学生情報入力シート!$G594="聴覚障害",OR(障害学生情報入力シート!$H594="聾",障害学生情報入力シート!$H594="難聴",障害学生情報入力シート!$H594="その他の聴覚障害")),1,0)+
IF(AND(障害学生情報入力シート!$G594="肢体不自由",OR(障害学生情報入力シート!$H594="上肢不自由",障害学生情報入力シート!$H594="下肢不自由",障害学生情報入力シート!$H594="上下肢不自由",障害学生情報入力シート!$H594="その他の肢体不自由")),1,0)+
IF(AND(障害学生情報入力シート!$G594="病弱",ISBLANK(障害学生情報入力シート!$H594)),1,0)+
IF(AND(障害学生情報入力シート!$G594="発達障害",OR(障害学生情報入力シート!$H594="自閉スペクトラム症",障害学生情報入力シート!$H594="注意欠如・多動症",障害学生情報入力シート!$H594="限局性学習症",障害学生情報入力シート!$H594="発達障害の重複",障害学生情報入力シート!$H594="その他の発達障害")),1,0)+
IF(AND(障害学生情報入力シート!$G594="精神障害",OR(障害学生情報入力シート!$H594="統合失調症等",障害学生情報入力シート!$H594="気分障害",障害学生情報入力シート!$H594="神経症性障害等",障害学生情報入力シート!$H594="摂食障害・睡眠障害等",障害学生情報入力シート!$H594="精神障害の重複",障害学生情報入力シート!$H594="その他の精神障害")),1,0)+
IF(AND(障害学生情報入力シート!$G594="知的障害",ISBLANK(障害学生情報入力シート!$H594)),1,0)+
IF(AND(障害学生情報入力シート!$G594="重複障害",OR(障害学生情報入力シート!$H594="身体障害の重複",障害学生情報入力シート!$H594="発達障害と精神障害の重複")),1,0)+
IF(AND(障害学生情報入力シート!$G594="その他の障害",ISBLANK(障害学生情報入力シート!$H594)),1,0)
)</f>
        <v>0</v>
      </c>
    </row>
    <row r="595" spans="1:17" x14ac:dyDescent="0.4">
      <c r="A595" s="204">
        <v>567</v>
      </c>
      <c r="B595" s="6">
        <f>IF(AND(障害学生情報入力シート!$G595=$B$27,障害学生情報入力シート!$H595=$B$28,OR(障害学生情報入力シート!D595="入学者(新1年生)",障害学生情報入力シート!D595="在籍者")),1,0)</f>
        <v>0</v>
      </c>
      <c r="C595" s="6">
        <f t="shared" si="53"/>
        <v>0</v>
      </c>
      <c r="D595" s="6" t="str">
        <f t="shared" si="54"/>
        <v/>
      </c>
      <c r="E595" s="6">
        <f>IF(AND(障害学生情報入力シート!$G595=$E$27,ISBLANK(障害学生情報入力シート!$H595),OR(障害学生情報入力シート!D595="入学者(新1年生)",障害学生情報入力シート!D595="在籍者")),1,0)</f>
        <v>0</v>
      </c>
      <c r="F595" s="6">
        <f t="shared" si="55"/>
        <v>0</v>
      </c>
      <c r="G595" s="6" t="str">
        <f t="shared" si="56"/>
        <v/>
      </c>
      <c r="H595" s="7">
        <f>IF(障害学生情報入力シート!BD595="",0,IF(AND(障害学生情報入力シート!BC595=1,Q595=1,障害学生情報入力シート!D595&lt;&gt;"",障害学生情報入力シート!D595&lt;&gt;"在籍者"),1,0))</f>
        <v>0</v>
      </c>
      <c r="I595" s="7">
        <f t="shared" si="57"/>
        <v>0</v>
      </c>
      <c r="J595" s="7" t="str">
        <f t="shared" si="58"/>
        <v/>
      </c>
      <c r="K595" s="8">
        <f>IF(VALUE(障害学生情報入力シート!J595)=1,1,0)</f>
        <v>0</v>
      </c>
      <c r="L595" s="8">
        <f>IF(VALUE(障害学生情報入力シート!K595)=1,1,0)</f>
        <v>0</v>
      </c>
      <c r="M595" s="8">
        <f>SUM(障害学生情報入力シート!N595:Q595)+COUNTA(障害学生情報入力シート!R595)</f>
        <v>0</v>
      </c>
      <c r="N595" s="8">
        <f>SUM(障害学生情報入力シート!S595:V595)+COUNTA(障害学生情報入力シート!W595)</f>
        <v>0</v>
      </c>
      <c r="O595" s="8">
        <f>IF(SUM(障害学生情報入力シート!$X595:$BC595)&gt;0,1,0)</f>
        <v>0</v>
      </c>
      <c r="P595" s="8">
        <f>IF(障害学生情報入力シート!D595="入学者(新1年生)",1,0)</f>
        <v>0</v>
      </c>
      <c r="Q595" s="8">
        <f>IF(ISBLANK(障害学生情報入力シート!$G595),0,
IF(AND(障害学生情報入力シート!$G595="視覚障害",OR(障害学生情報入力シート!$H595="盲",障害学生情報入力シート!$H595="弱視",障害学生情報入力シート!$H595="その他の視覚障害")),1,0)+
IF(AND(障害学生情報入力シート!$G595="聴覚障害",OR(障害学生情報入力シート!$H595="聾",障害学生情報入力シート!$H595="難聴",障害学生情報入力シート!$H595="その他の聴覚障害")),1,0)+
IF(AND(障害学生情報入力シート!$G595="肢体不自由",OR(障害学生情報入力シート!$H595="上肢不自由",障害学生情報入力シート!$H595="下肢不自由",障害学生情報入力シート!$H595="上下肢不自由",障害学生情報入力シート!$H595="その他の肢体不自由")),1,0)+
IF(AND(障害学生情報入力シート!$G595="病弱",ISBLANK(障害学生情報入力シート!$H595)),1,0)+
IF(AND(障害学生情報入力シート!$G595="発達障害",OR(障害学生情報入力シート!$H595="自閉スペクトラム症",障害学生情報入力シート!$H595="注意欠如・多動症",障害学生情報入力シート!$H595="限局性学習症",障害学生情報入力シート!$H595="発達障害の重複",障害学生情報入力シート!$H595="その他の発達障害")),1,0)+
IF(AND(障害学生情報入力シート!$G595="精神障害",OR(障害学生情報入力シート!$H595="統合失調症等",障害学生情報入力シート!$H595="気分障害",障害学生情報入力シート!$H595="神経症性障害等",障害学生情報入力シート!$H595="摂食障害・睡眠障害等",障害学生情報入力シート!$H595="精神障害の重複",障害学生情報入力シート!$H595="その他の精神障害")),1,0)+
IF(AND(障害学生情報入力シート!$G595="知的障害",ISBLANK(障害学生情報入力シート!$H595)),1,0)+
IF(AND(障害学生情報入力シート!$G595="重複障害",OR(障害学生情報入力シート!$H595="身体障害の重複",障害学生情報入力シート!$H595="発達障害と精神障害の重複")),1,0)+
IF(AND(障害学生情報入力シート!$G595="その他の障害",ISBLANK(障害学生情報入力シート!$H595)),1,0)
)</f>
        <v>0</v>
      </c>
    </row>
    <row r="596" spans="1:17" x14ac:dyDescent="0.4">
      <c r="A596" s="204">
        <v>568</v>
      </c>
      <c r="B596" s="6">
        <f>IF(AND(障害学生情報入力シート!$G596=$B$27,障害学生情報入力シート!$H596=$B$28,OR(障害学生情報入力シート!D596="入学者(新1年生)",障害学生情報入力シート!D596="在籍者")),1,0)</f>
        <v>0</v>
      </c>
      <c r="C596" s="6">
        <f t="shared" si="53"/>
        <v>0</v>
      </c>
      <c r="D596" s="6" t="str">
        <f t="shared" si="54"/>
        <v/>
      </c>
      <c r="E596" s="6">
        <f>IF(AND(障害学生情報入力シート!$G596=$E$27,ISBLANK(障害学生情報入力シート!$H596),OR(障害学生情報入力シート!D596="入学者(新1年生)",障害学生情報入力シート!D596="在籍者")),1,0)</f>
        <v>0</v>
      </c>
      <c r="F596" s="6">
        <f t="shared" si="55"/>
        <v>0</v>
      </c>
      <c r="G596" s="6" t="str">
        <f t="shared" si="56"/>
        <v/>
      </c>
      <c r="H596" s="7">
        <f>IF(障害学生情報入力シート!BD596="",0,IF(AND(障害学生情報入力シート!BC596=1,Q596=1,障害学生情報入力シート!D596&lt;&gt;"",障害学生情報入力シート!D596&lt;&gt;"在籍者"),1,0))</f>
        <v>0</v>
      </c>
      <c r="I596" s="7">
        <f t="shared" si="57"/>
        <v>0</v>
      </c>
      <c r="J596" s="7" t="str">
        <f t="shared" si="58"/>
        <v/>
      </c>
      <c r="K596" s="8">
        <f>IF(VALUE(障害学生情報入力シート!J596)=1,1,0)</f>
        <v>0</v>
      </c>
      <c r="L596" s="8">
        <f>IF(VALUE(障害学生情報入力シート!K596)=1,1,0)</f>
        <v>0</v>
      </c>
      <c r="M596" s="8">
        <f>SUM(障害学生情報入力シート!N596:Q596)+COUNTA(障害学生情報入力シート!R596)</f>
        <v>0</v>
      </c>
      <c r="N596" s="8">
        <f>SUM(障害学生情報入力シート!S596:V596)+COUNTA(障害学生情報入力シート!W596)</f>
        <v>0</v>
      </c>
      <c r="O596" s="8">
        <f>IF(SUM(障害学生情報入力シート!$X596:$BC596)&gt;0,1,0)</f>
        <v>0</v>
      </c>
      <c r="P596" s="8">
        <f>IF(障害学生情報入力シート!D596="入学者(新1年生)",1,0)</f>
        <v>0</v>
      </c>
      <c r="Q596" s="8">
        <f>IF(ISBLANK(障害学生情報入力シート!$G596),0,
IF(AND(障害学生情報入力シート!$G596="視覚障害",OR(障害学生情報入力シート!$H596="盲",障害学生情報入力シート!$H596="弱視",障害学生情報入力シート!$H596="その他の視覚障害")),1,0)+
IF(AND(障害学生情報入力シート!$G596="聴覚障害",OR(障害学生情報入力シート!$H596="聾",障害学生情報入力シート!$H596="難聴",障害学生情報入力シート!$H596="その他の聴覚障害")),1,0)+
IF(AND(障害学生情報入力シート!$G596="肢体不自由",OR(障害学生情報入力シート!$H596="上肢不自由",障害学生情報入力シート!$H596="下肢不自由",障害学生情報入力シート!$H596="上下肢不自由",障害学生情報入力シート!$H596="その他の肢体不自由")),1,0)+
IF(AND(障害学生情報入力シート!$G596="病弱",ISBLANK(障害学生情報入力シート!$H596)),1,0)+
IF(AND(障害学生情報入力シート!$G596="発達障害",OR(障害学生情報入力シート!$H596="自閉スペクトラム症",障害学生情報入力シート!$H596="注意欠如・多動症",障害学生情報入力シート!$H596="限局性学習症",障害学生情報入力シート!$H596="発達障害の重複",障害学生情報入力シート!$H596="その他の発達障害")),1,0)+
IF(AND(障害学生情報入力シート!$G596="精神障害",OR(障害学生情報入力シート!$H596="統合失調症等",障害学生情報入力シート!$H596="気分障害",障害学生情報入力シート!$H596="神経症性障害等",障害学生情報入力シート!$H596="摂食障害・睡眠障害等",障害学生情報入力シート!$H596="精神障害の重複",障害学生情報入力シート!$H596="その他の精神障害")),1,0)+
IF(AND(障害学生情報入力シート!$G596="知的障害",ISBLANK(障害学生情報入力シート!$H596)),1,0)+
IF(AND(障害学生情報入力シート!$G596="重複障害",OR(障害学生情報入力シート!$H596="身体障害の重複",障害学生情報入力シート!$H596="発達障害と精神障害の重複")),1,0)+
IF(AND(障害学生情報入力シート!$G596="その他の障害",ISBLANK(障害学生情報入力シート!$H596)),1,0)
)</f>
        <v>0</v>
      </c>
    </row>
    <row r="597" spans="1:17" x14ac:dyDescent="0.4">
      <c r="A597" s="204">
        <v>569</v>
      </c>
      <c r="B597" s="6">
        <f>IF(AND(障害学生情報入力シート!$G597=$B$27,障害学生情報入力シート!$H597=$B$28,OR(障害学生情報入力シート!D597="入学者(新1年生)",障害学生情報入力シート!D597="在籍者")),1,0)</f>
        <v>0</v>
      </c>
      <c r="C597" s="6">
        <f t="shared" si="53"/>
        <v>0</v>
      </c>
      <c r="D597" s="6" t="str">
        <f t="shared" si="54"/>
        <v/>
      </c>
      <c r="E597" s="6">
        <f>IF(AND(障害学生情報入力シート!$G597=$E$27,ISBLANK(障害学生情報入力シート!$H597),OR(障害学生情報入力シート!D597="入学者(新1年生)",障害学生情報入力シート!D597="在籍者")),1,0)</f>
        <v>0</v>
      </c>
      <c r="F597" s="6">
        <f t="shared" si="55"/>
        <v>0</v>
      </c>
      <c r="G597" s="6" t="str">
        <f t="shared" si="56"/>
        <v/>
      </c>
      <c r="H597" s="7">
        <f>IF(障害学生情報入力シート!BD597="",0,IF(AND(障害学生情報入力シート!BC597=1,Q597=1,障害学生情報入力シート!D597&lt;&gt;"",障害学生情報入力シート!D597&lt;&gt;"在籍者"),1,0))</f>
        <v>0</v>
      </c>
      <c r="I597" s="7">
        <f t="shared" si="57"/>
        <v>0</v>
      </c>
      <c r="J597" s="7" t="str">
        <f t="shared" si="58"/>
        <v/>
      </c>
      <c r="K597" s="8">
        <f>IF(VALUE(障害学生情報入力シート!J597)=1,1,0)</f>
        <v>0</v>
      </c>
      <c r="L597" s="8">
        <f>IF(VALUE(障害学生情報入力シート!K597)=1,1,0)</f>
        <v>0</v>
      </c>
      <c r="M597" s="8">
        <f>SUM(障害学生情報入力シート!N597:Q597)+COUNTA(障害学生情報入力シート!R597)</f>
        <v>0</v>
      </c>
      <c r="N597" s="8">
        <f>SUM(障害学生情報入力シート!S597:V597)+COUNTA(障害学生情報入力シート!W597)</f>
        <v>0</v>
      </c>
      <c r="O597" s="8">
        <f>IF(SUM(障害学生情報入力シート!$X597:$BC597)&gt;0,1,0)</f>
        <v>0</v>
      </c>
      <c r="P597" s="8">
        <f>IF(障害学生情報入力シート!D597="入学者(新1年生)",1,0)</f>
        <v>0</v>
      </c>
      <c r="Q597" s="8">
        <f>IF(ISBLANK(障害学生情報入力シート!$G597),0,
IF(AND(障害学生情報入力シート!$G597="視覚障害",OR(障害学生情報入力シート!$H597="盲",障害学生情報入力シート!$H597="弱視",障害学生情報入力シート!$H597="その他の視覚障害")),1,0)+
IF(AND(障害学生情報入力シート!$G597="聴覚障害",OR(障害学生情報入力シート!$H597="聾",障害学生情報入力シート!$H597="難聴",障害学生情報入力シート!$H597="その他の聴覚障害")),1,0)+
IF(AND(障害学生情報入力シート!$G597="肢体不自由",OR(障害学生情報入力シート!$H597="上肢不自由",障害学生情報入力シート!$H597="下肢不自由",障害学生情報入力シート!$H597="上下肢不自由",障害学生情報入力シート!$H597="その他の肢体不自由")),1,0)+
IF(AND(障害学生情報入力シート!$G597="病弱",ISBLANK(障害学生情報入力シート!$H597)),1,0)+
IF(AND(障害学生情報入力シート!$G597="発達障害",OR(障害学生情報入力シート!$H597="自閉スペクトラム症",障害学生情報入力シート!$H597="注意欠如・多動症",障害学生情報入力シート!$H597="限局性学習症",障害学生情報入力シート!$H597="発達障害の重複",障害学生情報入力シート!$H597="その他の発達障害")),1,0)+
IF(AND(障害学生情報入力シート!$G597="精神障害",OR(障害学生情報入力シート!$H597="統合失調症等",障害学生情報入力シート!$H597="気分障害",障害学生情報入力シート!$H597="神経症性障害等",障害学生情報入力シート!$H597="摂食障害・睡眠障害等",障害学生情報入力シート!$H597="精神障害の重複",障害学生情報入力シート!$H597="その他の精神障害")),1,0)+
IF(AND(障害学生情報入力シート!$G597="知的障害",ISBLANK(障害学生情報入力シート!$H597)),1,0)+
IF(AND(障害学生情報入力シート!$G597="重複障害",OR(障害学生情報入力シート!$H597="身体障害の重複",障害学生情報入力シート!$H597="発達障害と精神障害の重複")),1,0)+
IF(AND(障害学生情報入力シート!$G597="その他の障害",ISBLANK(障害学生情報入力シート!$H597)),1,0)
)</f>
        <v>0</v>
      </c>
    </row>
    <row r="598" spans="1:17" x14ac:dyDescent="0.4">
      <c r="A598" s="204">
        <v>570</v>
      </c>
      <c r="B598" s="6">
        <f>IF(AND(障害学生情報入力シート!$G598=$B$27,障害学生情報入力シート!$H598=$B$28,OR(障害学生情報入力シート!D598="入学者(新1年生)",障害学生情報入力シート!D598="在籍者")),1,0)</f>
        <v>0</v>
      </c>
      <c r="C598" s="6">
        <f t="shared" si="53"/>
        <v>0</v>
      </c>
      <c r="D598" s="6" t="str">
        <f t="shared" si="54"/>
        <v/>
      </c>
      <c r="E598" s="6">
        <f>IF(AND(障害学生情報入力シート!$G598=$E$27,ISBLANK(障害学生情報入力シート!$H598),OR(障害学生情報入力シート!D598="入学者(新1年生)",障害学生情報入力シート!D598="在籍者")),1,0)</f>
        <v>0</v>
      </c>
      <c r="F598" s="6">
        <f t="shared" si="55"/>
        <v>0</v>
      </c>
      <c r="G598" s="6" t="str">
        <f t="shared" si="56"/>
        <v/>
      </c>
      <c r="H598" s="7">
        <f>IF(障害学生情報入力シート!BD598="",0,IF(AND(障害学生情報入力シート!BC598=1,Q598=1,障害学生情報入力シート!D598&lt;&gt;"",障害学生情報入力シート!D598&lt;&gt;"在籍者"),1,0))</f>
        <v>0</v>
      </c>
      <c r="I598" s="7">
        <f t="shared" si="57"/>
        <v>0</v>
      </c>
      <c r="J598" s="7" t="str">
        <f t="shared" si="58"/>
        <v/>
      </c>
      <c r="K598" s="8">
        <f>IF(VALUE(障害学生情報入力シート!J598)=1,1,0)</f>
        <v>0</v>
      </c>
      <c r="L598" s="8">
        <f>IF(VALUE(障害学生情報入力シート!K598)=1,1,0)</f>
        <v>0</v>
      </c>
      <c r="M598" s="8">
        <f>SUM(障害学生情報入力シート!N598:Q598)+COUNTA(障害学生情報入力シート!R598)</f>
        <v>0</v>
      </c>
      <c r="N598" s="8">
        <f>SUM(障害学生情報入力シート!S598:V598)+COUNTA(障害学生情報入力シート!W598)</f>
        <v>0</v>
      </c>
      <c r="O598" s="8">
        <f>IF(SUM(障害学生情報入力シート!$X598:$BC598)&gt;0,1,0)</f>
        <v>0</v>
      </c>
      <c r="P598" s="8">
        <f>IF(障害学生情報入力シート!D598="入学者(新1年生)",1,0)</f>
        <v>0</v>
      </c>
      <c r="Q598" s="8">
        <f>IF(ISBLANK(障害学生情報入力シート!$G598),0,
IF(AND(障害学生情報入力シート!$G598="視覚障害",OR(障害学生情報入力シート!$H598="盲",障害学生情報入力シート!$H598="弱視",障害学生情報入力シート!$H598="その他の視覚障害")),1,0)+
IF(AND(障害学生情報入力シート!$G598="聴覚障害",OR(障害学生情報入力シート!$H598="聾",障害学生情報入力シート!$H598="難聴",障害学生情報入力シート!$H598="その他の聴覚障害")),1,0)+
IF(AND(障害学生情報入力シート!$G598="肢体不自由",OR(障害学生情報入力シート!$H598="上肢不自由",障害学生情報入力シート!$H598="下肢不自由",障害学生情報入力シート!$H598="上下肢不自由",障害学生情報入力シート!$H598="その他の肢体不自由")),1,0)+
IF(AND(障害学生情報入力シート!$G598="病弱",ISBLANK(障害学生情報入力シート!$H598)),1,0)+
IF(AND(障害学生情報入力シート!$G598="発達障害",OR(障害学生情報入力シート!$H598="自閉スペクトラム症",障害学生情報入力シート!$H598="注意欠如・多動症",障害学生情報入力シート!$H598="限局性学習症",障害学生情報入力シート!$H598="発達障害の重複",障害学生情報入力シート!$H598="その他の発達障害")),1,0)+
IF(AND(障害学生情報入力シート!$G598="精神障害",OR(障害学生情報入力シート!$H598="統合失調症等",障害学生情報入力シート!$H598="気分障害",障害学生情報入力シート!$H598="神経症性障害等",障害学生情報入力シート!$H598="摂食障害・睡眠障害等",障害学生情報入力シート!$H598="精神障害の重複",障害学生情報入力シート!$H598="その他の精神障害")),1,0)+
IF(AND(障害学生情報入力シート!$G598="知的障害",ISBLANK(障害学生情報入力シート!$H598)),1,0)+
IF(AND(障害学生情報入力シート!$G598="重複障害",OR(障害学生情報入力シート!$H598="身体障害の重複",障害学生情報入力シート!$H598="発達障害と精神障害の重複")),1,0)+
IF(AND(障害学生情報入力シート!$G598="その他の障害",ISBLANK(障害学生情報入力シート!$H598)),1,0)
)</f>
        <v>0</v>
      </c>
    </row>
    <row r="599" spans="1:17" x14ac:dyDescent="0.4">
      <c r="A599" s="204">
        <v>571</v>
      </c>
      <c r="B599" s="6">
        <f>IF(AND(障害学生情報入力シート!$G599=$B$27,障害学生情報入力シート!$H599=$B$28,OR(障害学生情報入力シート!D599="入学者(新1年生)",障害学生情報入力シート!D599="在籍者")),1,0)</f>
        <v>0</v>
      </c>
      <c r="C599" s="6">
        <f t="shared" si="53"/>
        <v>0</v>
      </c>
      <c r="D599" s="6" t="str">
        <f t="shared" si="54"/>
        <v/>
      </c>
      <c r="E599" s="6">
        <f>IF(AND(障害学生情報入力シート!$G599=$E$27,ISBLANK(障害学生情報入力シート!$H599),OR(障害学生情報入力シート!D599="入学者(新1年生)",障害学生情報入力シート!D599="在籍者")),1,0)</f>
        <v>0</v>
      </c>
      <c r="F599" s="6">
        <f t="shared" si="55"/>
        <v>0</v>
      </c>
      <c r="G599" s="6" t="str">
        <f t="shared" si="56"/>
        <v/>
      </c>
      <c r="H599" s="7">
        <f>IF(障害学生情報入力シート!BD599="",0,IF(AND(障害学生情報入力シート!BC599=1,Q599=1,障害学生情報入力シート!D599&lt;&gt;"",障害学生情報入力シート!D599&lt;&gt;"在籍者"),1,0))</f>
        <v>0</v>
      </c>
      <c r="I599" s="7">
        <f t="shared" si="57"/>
        <v>0</v>
      </c>
      <c r="J599" s="7" t="str">
        <f t="shared" si="58"/>
        <v/>
      </c>
      <c r="K599" s="8">
        <f>IF(VALUE(障害学生情報入力シート!J599)=1,1,0)</f>
        <v>0</v>
      </c>
      <c r="L599" s="8">
        <f>IF(VALUE(障害学生情報入力シート!K599)=1,1,0)</f>
        <v>0</v>
      </c>
      <c r="M599" s="8">
        <f>SUM(障害学生情報入力シート!N599:Q599)+COUNTA(障害学生情報入力シート!R599)</f>
        <v>0</v>
      </c>
      <c r="N599" s="8">
        <f>SUM(障害学生情報入力シート!S599:V599)+COUNTA(障害学生情報入力シート!W599)</f>
        <v>0</v>
      </c>
      <c r="O599" s="8">
        <f>IF(SUM(障害学生情報入力シート!$X599:$BC599)&gt;0,1,0)</f>
        <v>0</v>
      </c>
      <c r="P599" s="8">
        <f>IF(障害学生情報入力シート!D599="入学者(新1年生)",1,0)</f>
        <v>0</v>
      </c>
      <c r="Q599" s="8">
        <f>IF(ISBLANK(障害学生情報入力シート!$G599),0,
IF(AND(障害学生情報入力シート!$G599="視覚障害",OR(障害学生情報入力シート!$H599="盲",障害学生情報入力シート!$H599="弱視",障害学生情報入力シート!$H599="その他の視覚障害")),1,0)+
IF(AND(障害学生情報入力シート!$G599="聴覚障害",OR(障害学生情報入力シート!$H599="聾",障害学生情報入力シート!$H599="難聴",障害学生情報入力シート!$H599="その他の聴覚障害")),1,0)+
IF(AND(障害学生情報入力シート!$G599="肢体不自由",OR(障害学生情報入力シート!$H599="上肢不自由",障害学生情報入力シート!$H599="下肢不自由",障害学生情報入力シート!$H599="上下肢不自由",障害学生情報入力シート!$H599="その他の肢体不自由")),1,0)+
IF(AND(障害学生情報入力シート!$G599="病弱",ISBLANK(障害学生情報入力シート!$H599)),1,0)+
IF(AND(障害学生情報入力シート!$G599="発達障害",OR(障害学生情報入力シート!$H599="自閉スペクトラム症",障害学生情報入力シート!$H599="注意欠如・多動症",障害学生情報入力シート!$H599="限局性学習症",障害学生情報入力シート!$H599="発達障害の重複",障害学生情報入力シート!$H599="その他の発達障害")),1,0)+
IF(AND(障害学生情報入力シート!$G599="精神障害",OR(障害学生情報入力シート!$H599="統合失調症等",障害学生情報入力シート!$H599="気分障害",障害学生情報入力シート!$H599="神経症性障害等",障害学生情報入力シート!$H599="摂食障害・睡眠障害等",障害学生情報入力シート!$H599="精神障害の重複",障害学生情報入力シート!$H599="その他の精神障害")),1,0)+
IF(AND(障害学生情報入力シート!$G599="知的障害",ISBLANK(障害学生情報入力シート!$H599)),1,0)+
IF(AND(障害学生情報入力シート!$G599="重複障害",OR(障害学生情報入力シート!$H599="身体障害の重複",障害学生情報入力シート!$H599="発達障害と精神障害の重複")),1,0)+
IF(AND(障害学生情報入力シート!$G599="その他の障害",ISBLANK(障害学生情報入力シート!$H599)),1,0)
)</f>
        <v>0</v>
      </c>
    </row>
    <row r="600" spans="1:17" x14ac:dyDescent="0.4">
      <c r="A600" s="204">
        <v>572</v>
      </c>
      <c r="B600" s="6">
        <f>IF(AND(障害学生情報入力シート!$G600=$B$27,障害学生情報入力シート!$H600=$B$28,OR(障害学生情報入力シート!D600="入学者(新1年生)",障害学生情報入力シート!D600="在籍者")),1,0)</f>
        <v>0</v>
      </c>
      <c r="C600" s="6">
        <f t="shared" si="53"/>
        <v>0</v>
      </c>
      <c r="D600" s="6" t="str">
        <f t="shared" si="54"/>
        <v/>
      </c>
      <c r="E600" s="6">
        <f>IF(AND(障害学生情報入力シート!$G600=$E$27,ISBLANK(障害学生情報入力シート!$H600),OR(障害学生情報入力シート!D600="入学者(新1年生)",障害学生情報入力シート!D600="在籍者")),1,0)</f>
        <v>0</v>
      </c>
      <c r="F600" s="6">
        <f t="shared" si="55"/>
        <v>0</v>
      </c>
      <c r="G600" s="6" t="str">
        <f t="shared" si="56"/>
        <v/>
      </c>
      <c r="H600" s="7">
        <f>IF(障害学生情報入力シート!BD600="",0,IF(AND(障害学生情報入力シート!BC600=1,Q600=1,障害学生情報入力シート!D600&lt;&gt;"",障害学生情報入力シート!D600&lt;&gt;"在籍者"),1,0))</f>
        <v>0</v>
      </c>
      <c r="I600" s="7">
        <f t="shared" si="57"/>
        <v>0</v>
      </c>
      <c r="J600" s="7" t="str">
        <f t="shared" si="58"/>
        <v/>
      </c>
      <c r="K600" s="8">
        <f>IF(VALUE(障害学生情報入力シート!J600)=1,1,0)</f>
        <v>0</v>
      </c>
      <c r="L600" s="8">
        <f>IF(VALUE(障害学生情報入力シート!K600)=1,1,0)</f>
        <v>0</v>
      </c>
      <c r="M600" s="8">
        <f>SUM(障害学生情報入力シート!N600:Q600)+COUNTA(障害学生情報入力シート!R600)</f>
        <v>0</v>
      </c>
      <c r="N600" s="8">
        <f>SUM(障害学生情報入力シート!S600:V600)+COUNTA(障害学生情報入力シート!W600)</f>
        <v>0</v>
      </c>
      <c r="O600" s="8">
        <f>IF(SUM(障害学生情報入力シート!$X600:$BC600)&gt;0,1,0)</f>
        <v>0</v>
      </c>
      <c r="P600" s="8">
        <f>IF(障害学生情報入力シート!D600="入学者(新1年生)",1,0)</f>
        <v>0</v>
      </c>
      <c r="Q600" s="8">
        <f>IF(ISBLANK(障害学生情報入力シート!$G600),0,
IF(AND(障害学生情報入力シート!$G600="視覚障害",OR(障害学生情報入力シート!$H600="盲",障害学生情報入力シート!$H600="弱視",障害学生情報入力シート!$H600="その他の視覚障害")),1,0)+
IF(AND(障害学生情報入力シート!$G600="聴覚障害",OR(障害学生情報入力シート!$H600="聾",障害学生情報入力シート!$H600="難聴",障害学生情報入力シート!$H600="その他の聴覚障害")),1,0)+
IF(AND(障害学生情報入力シート!$G600="肢体不自由",OR(障害学生情報入力シート!$H600="上肢不自由",障害学生情報入力シート!$H600="下肢不自由",障害学生情報入力シート!$H600="上下肢不自由",障害学生情報入力シート!$H600="その他の肢体不自由")),1,0)+
IF(AND(障害学生情報入力シート!$G600="病弱",ISBLANK(障害学生情報入力シート!$H600)),1,0)+
IF(AND(障害学生情報入力シート!$G600="発達障害",OR(障害学生情報入力シート!$H600="自閉スペクトラム症",障害学生情報入力シート!$H600="注意欠如・多動症",障害学生情報入力シート!$H600="限局性学習症",障害学生情報入力シート!$H600="発達障害の重複",障害学生情報入力シート!$H600="その他の発達障害")),1,0)+
IF(AND(障害学生情報入力シート!$G600="精神障害",OR(障害学生情報入力シート!$H600="統合失調症等",障害学生情報入力シート!$H600="気分障害",障害学生情報入力シート!$H600="神経症性障害等",障害学生情報入力シート!$H600="摂食障害・睡眠障害等",障害学生情報入力シート!$H600="精神障害の重複",障害学生情報入力シート!$H600="その他の精神障害")),1,0)+
IF(AND(障害学生情報入力シート!$G600="知的障害",ISBLANK(障害学生情報入力シート!$H600)),1,0)+
IF(AND(障害学生情報入力シート!$G600="重複障害",OR(障害学生情報入力シート!$H600="身体障害の重複",障害学生情報入力シート!$H600="発達障害と精神障害の重複")),1,0)+
IF(AND(障害学生情報入力シート!$G600="その他の障害",ISBLANK(障害学生情報入力シート!$H600)),1,0)
)</f>
        <v>0</v>
      </c>
    </row>
    <row r="601" spans="1:17" x14ac:dyDescent="0.4">
      <c r="A601" s="204">
        <v>573</v>
      </c>
      <c r="B601" s="6">
        <f>IF(AND(障害学生情報入力シート!$G601=$B$27,障害学生情報入力シート!$H601=$B$28,OR(障害学生情報入力シート!D601="入学者(新1年生)",障害学生情報入力シート!D601="在籍者")),1,0)</f>
        <v>0</v>
      </c>
      <c r="C601" s="6">
        <f t="shared" si="53"/>
        <v>0</v>
      </c>
      <c r="D601" s="6" t="str">
        <f t="shared" si="54"/>
        <v/>
      </c>
      <c r="E601" s="6">
        <f>IF(AND(障害学生情報入力シート!$G601=$E$27,ISBLANK(障害学生情報入力シート!$H601),OR(障害学生情報入力シート!D601="入学者(新1年生)",障害学生情報入力シート!D601="在籍者")),1,0)</f>
        <v>0</v>
      </c>
      <c r="F601" s="6">
        <f t="shared" si="55"/>
        <v>0</v>
      </c>
      <c r="G601" s="6" t="str">
        <f t="shared" si="56"/>
        <v/>
      </c>
      <c r="H601" s="7">
        <f>IF(障害学生情報入力シート!BD601="",0,IF(AND(障害学生情報入力シート!BC601=1,Q601=1,障害学生情報入力シート!D601&lt;&gt;"",障害学生情報入力シート!D601&lt;&gt;"在籍者"),1,0))</f>
        <v>0</v>
      </c>
      <c r="I601" s="7">
        <f t="shared" si="57"/>
        <v>0</v>
      </c>
      <c r="J601" s="7" t="str">
        <f t="shared" si="58"/>
        <v/>
      </c>
      <c r="K601" s="8">
        <f>IF(VALUE(障害学生情報入力シート!J601)=1,1,0)</f>
        <v>0</v>
      </c>
      <c r="L601" s="8">
        <f>IF(VALUE(障害学生情報入力シート!K601)=1,1,0)</f>
        <v>0</v>
      </c>
      <c r="M601" s="8">
        <f>SUM(障害学生情報入力シート!N601:Q601)+COUNTA(障害学生情報入力シート!R601)</f>
        <v>0</v>
      </c>
      <c r="N601" s="8">
        <f>SUM(障害学生情報入力シート!S601:V601)+COUNTA(障害学生情報入力シート!W601)</f>
        <v>0</v>
      </c>
      <c r="O601" s="8">
        <f>IF(SUM(障害学生情報入力シート!$X601:$BC601)&gt;0,1,0)</f>
        <v>0</v>
      </c>
      <c r="P601" s="8">
        <f>IF(障害学生情報入力シート!D601="入学者(新1年生)",1,0)</f>
        <v>0</v>
      </c>
      <c r="Q601" s="8">
        <f>IF(ISBLANK(障害学生情報入力シート!$G601),0,
IF(AND(障害学生情報入力シート!$G601="視覚障害",OR(障害学生情報入力シート!$H601="盲",障害学生情報入力シート!$H601="弱視",障害学生情報入力シート!$H601="その他の視覚障害")),1,0)+
IF(AND(障害学生情報入力シート!$G601="聴覚障害",OR(障害学生情報入力シート!$H601="聾",障害学生情報入力シート!$H601="難聴",障害学生情報入力シート!$H601="その他の聴覚障害")),1,0)+
IF(AND(障害学生情報入力シート!$G601="肢体不自由",OR(障害学生情報入力シート!$H601="上肢不自由",障害学生情報入力シート!$H601="下肢不自由",障害学生情報入力シート!$H601="上下肢不自由",障害学生情報入力シート!$H601="その他の肢体不自由")),1,0)+
IF(AND(障害学生情報入力シート!$G601="病弱",ISBLANK(障害学生情報入力シート!$H601)),1,0)+
IF(AND(障害学生情報入力シート!$G601="発達障害",OR(障害学生情報入力シート!$H601="自閉スペクトラム症",障害学生情報入力シート!$H601="注意欠如・多動症",障害学生情報入力シート!$H601="限局性学習症",障害学生情報入力シート!$H601="発達障害の重複",障害学生情報入力シート!$H601="その他の発達障害")),1,0)+
IF(AND(障害学生情報入力シート!$G601="精神障害",OR(障害学生情報入力シート!$H601="統合失調症等",障害学生情報入力シート!$H601="気分障害",障害学生情報入力シート!$H601="神経症性障害等",障害学生情報入力シート!$H601="摂食障害・睡眠障害等",障害学生情報入力シート!$H601="精神障害の重複",障害学生情報入力シート!$H601="その他の精神障害")),1,0)+
IF(AND(障害学生情報入力シート!$G601="知的障害",ISBLANK(障害学生情報入力シート!$H601)),1,0)+
IF(AND(障害学生情報入力シート!$G601="重複障害",OR(障害学生情報入力シート!$H601="身体障害の重複",障害学生情報入力シート!$H601="発達障害と精神障害の重複")),1,0)+
IF(AND(障害学生情報入力シート!$G601="その他の障害",ISBLANK(障害学生情報入力シート!$H601)),1,0)
)</f>
        <v>0</v>
      </c>
    </row>
    <row r="602" spans="1:17" x14ac:dyDescent="0.4">
      <c r="A602" s="204">
        <v>574</v>
      </c>
      <c r="B602" s="6">
        <f>IF(AND(障害学生情報入力シート!$G602=$B$27,障害学生情報入力シート!$H602=$B$28,OR(障害学生情報入力シート!D602="入学者(新1年生)",障害学生情報入力シート!D602="在籍者")),1,0)</f>
        <v>0</v>
      </c>
      <c r="C602" s="6">
        <f t="shared" si="53"/>
        <v>0</v>
      </c>
      <c r="D602" s="6" t="str">
        <f t="shared" si="54"/>
        <v/>
      </c>
      <c r="E602" s="6">
        <f>IF(AND(障害学生情報入力シート!$G602=$E$27,ISBLANK(障害学生情報入力シート!$H602),OR(障害学生情報入力シート!D602="入学者(新1年生)",障害学生情報入力シート!D602="在籍者")),1,0)</f>
        <v>0</v>
      </c>
      <c r="F602" s="6">
        <f t="shared" si="55"/>
        <v>0</v>
      </c>
      <c r="G602" s="6" t="str">
        <f t="shared" si="56"/>
        <v/>
      </c>
      <c r="H602" s="7">
        <f>IF(障害学生情報入力シート!BD602="",0,IF(AND(障害学生情報入力シート!BC602=1,Q602=1,障害学生情報入力シート!D602&lt;&gt;"",障害学生情報入力シート!D602&lt;&gt;"在籍者"),1,0))</f>
        <v>0</v>
      </c>
      <c r="I602" s="7">
        <f t="shared" si="57"/>
        <v>0</v>
      </c>
      <c r="J602" s="7" t="str">
        <f t="shared" si="58"/>
        <v/>
      </c>
      <c r="K602" s="8">
        <f>IF(VALUE(障害学生情報入力シート!J602)=1,1,0)</f>
        <v>0</v>
      </c>
      <c r="L602" s="8">
        <f>IF(VALUE(障害学生情報入力シート!K602)=1,1,0)</f>
        <v>0</v>
      </c>
      <c r="M602" s="8">
        <f>SUM(障害学生情報入力シート!N602:Q602)+COUNTA(障害学生情報入力シート!R602)</f>
        <v>0</v>
      </c>
      <c r="N602" s="8">
        <f>SUM(障害学生情報入力シート!S602:V602)+COUNTA(障害学生情報入力シート!W602)</f>
        <v>0</v>
      </c>
      <c r="O602" s="8">
        <f>IF(SUM(障害学生情報入力シート!$X602:$BC602)&gt;0,1,0)</f>
        <v>0</v>
      </c>
      <c r="P602" s="8">
        <f>IF(障害学生情報入力シート!D602="入学者(新1年生)",1,0)</f>
        <v>0</v>
      </c>
      <c r="Q602" s="8">
        <f>IF(ISBLANK(障害学生情報入力シート!$G602),0,
IF(AND(障害学生情報入力シート!$G602="視覚障害",OR(障害学生情報入力シート!$H602="盲",障害学生情報入力シート!$H602="弱視",障害学生情報入力シート!$H602="その他の視覚障害")),1,0)+
IF(AND(障害学生情報入力シート!$G602="聴覚障害",OR(障害学生情報入力シート!$H602="聾",障害学生情報入力シート!$H602="難聴",障害学生情報入力シート!$H602="その他の聴覚障害")),1,0)+
IF(AND(障害学生情報入力シート!$G602="肢体不自由",OR(障害学生情報入力シート!$H602="上肢不自由",障害学生情報入力シート!$H602="下肢不自由",障害学生情報入力シート!$H602="上下肢不自由",障害学生情報入力シート!$H602="その他の肢体不自由")),1,0)+
IF(AND(障害学生情報入力シート!$G602="病弱",ISBLANK(障害学生情報入力シート!$H602)),1,0)+
IF(AND(障害学生情報入力シート!$G602="発達障害",OR(障害学生情報入力シート!$H602="自閉スペクトラム症",障害学生情報入力シート!$H602="注意欠如・多動症",障害学生情報入力シート!$H602="限局性学習症",障害学生情報入力シート!$H602="発達障害の重複",障害学生情報入力シート!$H602="その他の発達障害")),1,0)+
IF(AND(障害学生情報入力シート!$G602="精神障害",OR(障害学生情報入力シート!$H602="統合失調症等",障害学生情報入力シート!$H602="気分障害",障害学生情報入力シート!$H602="神経症性障害等",障害学生情報入力シート!$H602="摂食障害・睡眠障害等",障害学生情報入力シート!$H602="精神障害の重複",障害学生情報入力シート!$H602="その他の精神障害")),1,0)+
IF(AND(障害学生情報入力シート!$G602="知的障害",ISBLANK(障害学生情報入力シート!$H602)),1,0)+
IF(AND(障害学生情報入力シート!$G602="重複障害",OR(障害学生情報入力シート!$H602="身体障害の重複",障害学生情報入力シート!$H602="発達障害と精神障害の重複")),1,0)+
IF(AND(障害学生情報入力シート!$G602="その他の障害",ISBLANK(障害学生情報入力シート!$H602)),1,0)
)</f>
        <v>0</v>
      </c>
    </row>
    <row r="603" spans="1:17" x14ac:dyDescent="0.4">
      <c r="A603" s="204">
        <v>575</v>
      </c>
      <c r="B603" s="6">
        <f>IF(AND(障害学生情報入力シート!$G603=$B$27,障害学生情報入力シート!$H603=$B$28,OR(障害学生情報入力シート!D603="入学者(新1年生)",障害学生情報入力シート!D603="在籍者")),1,0)</f>
        <v>0</v>
      </c>
      <c r="C603" s="6">
        <f t="shared" si="53"/>
        <v>0</v>
      </c>
      <c r="D603" s="6" t="str">
        <f t="shared" si="54"/>
        <v/>
      </c>
      <c r="E603" s="6">
        <f>IF(AND(障害学生情報入力シート!$G603=$E$27,ISBLANK(障害学生情報入力シート!$H603),OR(障害学生情報入力シート!D603="入学者(新1年生)",障害学生情報入力シート!D603="在籍者")),1,0)</f>
        <v>0</v>
      </c>
      <c r="F603" s="6">
        <f t="shared" si="55"/>
        <v>0</v>
      </c>
      <c r="G603" s="6" t="str">
        <f t="shared" si="56"/>
        <v/>
      </c>
      <c r="H603" s="7">
        <f>IF(障害学生情報入力シート!BD603="",0,IF(AND(障害学生情報入力シート!BC603=1,Q603=1,障害学生情報入力シート!D603&lt;&gt;"",障害学生情報入力シート!D603&lt;&gt;"在籍者"),1,0))</f>
        <v>0</v>
      </c>
      <c r="I603" s="7">
        <f t="shared" si="57"/>
        <v>0</v>
      </c>
      <c r="J603" s="7" t="str">
        <f t="shared" si="58"/>
        <v/>
      </c>
      <c r="K603" s="8">
        <f>IF(VALUE(障害学生情報入力シート!J603)=1,1,0)</f>
        <v>0</v>
      </c>
      <c r="L603" s="8">
        <f>IF(VALUE(障害学生情報入力シート!K603)=1,1,0)</f>
        <v>0</v>
      </c>
      <c r="M603" s="8">
        <f>SUM(障害学生情報入力シート!N603:Q603)+COUNTA(障害学生情報入力シート!R603)</f>
        <v>0</v>
      </c>
      <c r="N603" s="8">
        <f>SUM(障害学生情報入力シート!S603:V603)+COUNTA(障害学生情報入力シート!W603)</f>
        <v>0</v>
      </c>
      <c r="O603" s="8">
        <f>IF(SUM(障害学生情報入力シート!$X603:$BC603)&gt;0,1,0)</f>
        <v>0</v>
      </c>
      <c r="P603" s="8">
        <f>IF(障害学生情報入力シート!D603="入学者(新1年生)",1,0)</f>
        <v>0</v>
      </c>
      <c r="Q603" s="8">
        <f>IF(ISBLANK(障害学生情報入力シート!$G603),0,
IF(AND(障害学生情報入力シート!$G603="視覚障害",OR(障害学生情報入力シート!$H603="盲",障害学生情報入力シート!$H603="弱視",障害学生情報入力シート!$H603="その他の視覚障害")),1,0)+
IF(AND(障害学生情報入力シート!$G603="聴覚障害",OR(障害学生情報入力シート!$H603="聾",障害学生情報入力シート!$H603="難聴",障害学生情報入力シート!$H603="その他の聴覚障害")),1,0)+
IF(AND(障害学生情報入力シート!$G603="肢体不自由",OR(障害学生情報入力シート!$H603="上肢不自由",障害学生情報入力シート!$H603="下肢不自由",障害学生情報入力シート!$H603="上下肢不自由",障害学生情報入力シート!$H603="その他の肢体不自由")),1,0)+
IF(AND(障害学生情報入力シート!$G603="病弱",ISBLANK(障害学生情報入力シート!$H603)),1,0)+
IF(AND(障害学生情報入力シート!$G603="発達障害",OR(障害学生情報入力シート!$H603="自閉スペクトラム症",障害学生情報入力シート!$H603="注意欠如・多動症",障害学生情報入力シート!$H603="限局性学習症",障害学生情報入力シート!$H603="発達障害の重複",障害学生情報入力シート!$H603="その他の発達障害")),1,0)+
IF(AND(障害学生情報入力シート!$G603="精神障害",OR(障害学生情報入力シート!$H603="統合失調症等",障害学生情報入力シート!$H603="気分障害",障害学生情報入力シート!$H603="神経症性障害等",障害学生情報入力シート!$H603="摂食障害・睡眠障害等",障害学生情報入力シート!$H603="精神障害の重複",障害学生情報入力シート!$H603="その他の精神障害")),1,0)+
IF(AND(障害学生情報入力シート!$G603="知的障害",ISBLANK(障害学生情報入力シート!$H603)),1,0)+
IF(AND(障害学生情報入力シート!$G603="重複障害",OR(障害学生情報入力シート!$H603="身体障害の重複",障害学生情報入力シート!$H603="発達障害と精神障害の重複")),1,0)+
IF(AND(障害学生情報入力シート!$G603="その他の障害",ISBLANK(障害学生情報入力シート!$H603)),1,0)
)</f>
        <v>0</v>
      </c>
    </row>
    <row r="604" spans="1:17" x14ac:dyDescent="0.4">
      <c r="A604" s="204">
        <v>576</v>
      </c>
      <c r="B604" s="6">
        <f>IF(AND(障害学生情報入力シート!$G604=$B$27,障害学生情報入力シート!$H604=$B$28,OR(障害学生情報入力シート!D604="入学者(新1年生)",障害学生情報入力シート!D604="在籍者")),1,0)</f>
        <v>0</v>
      </c>
      <c r="C604" s="6">
        <f t="shared" si="53"/>
        <v>0</v>
      </c>
      <c r="D604" s="6" t="str">
        <f t="shared" si="54"/>
        <v/>
      </c>
      <c r="E604" s="6">
        <f>IF(AND(障害学生情報入力シート!$G604=$E$27,ISBLANK(障害学生情報入力シート!$H604),OR(障害学生情報入力シート!D604="入学者(新1年生)",障害学生情報入力シート!D604="在籍者")),1,0)</f>
        <v>0</v>
      </c>
      <c r="F604" s="6">
        <f t="shared" si="55"/>
        <v>0</v>
      </c>
      <c r="G604" s="6" t="str">
        <f t="shared" si="56"/>
        <v/>
      </c>
      <c r="H604" s="7">
        <f>IF(障害学生情報入力シート!BD604="",0,IF(AND(障害学生情報入力シート!BC604=1,Q604=1,障害学生情報入力シート!D604&lt;&gt;"",障害学生情報入力シート!D604&lt;&gt;"在籍者"),1,0))</f>
        <v>0</v>
      </c>
      <c r="I604" s="7">
        <f t="shared" si="57"/>
        <v>0</v>
      </c>
      <c r="J604" s="7" t="str">
        <f t="shared" si="58"/>
        <v/>
      </c>
      <c r="K604" s="8">
        <f>IF(VALUE(障害学生情報入力シート!J604)=1,1,0)</f>
        <v>0</v>
      </c>
      <c r="L604" s="8">
        <f>IF(VALUE(障害学生情報入力シート!K604)=1,1,0)</f>
        <v>0</v>
      </c>
      <c r="M604" s="8">
        <f>SUM(障害学生情報入力シート!N604:Q604)+COUNTA(障害学生情報入力シート!R604)</f>
        <v>0</v>
      </c>
      <c r="N604" s="8">
        <f>SUM(障害学生情報入力シート!S604:V604)+COUNTA(障害学生情報入力シート!W604)</f>
        <v>0</v>
      </c>
      <c r="O604" s="8">
        <f>IF(SUM(障害学生情報入力シート!$X604:$BC604)&gt;0,1,0)</f>
        <v>0</v>
      </c>
      <c r="P604" s="8">
        <f>IF(障害学生情報入力シート!D604="入学者(新1年生)",1,0)</f>
        <v>0</v>
      </c>
      <c r="Q604" s="8">
        <f>IF(ISBLANK(障害学生情報入力シート!$G604),0,
IF(AND(障害学生情報入力シート!$G604="視覚障害",OR(障害学生情報入力シート!$H604="盲",障害学生情報入力シート!$H604="弱視",障害学生情報入力シート!$H604="その他の視覚障害")),1,0)+
IF(AND(障害学生情報入力シート!$G604="聴覚障害",OR(障害学生情報入力シート!$H604="聾",障害学生情報入力シート!$H604="難聴",障害学生情報入力シート!$H604="その他の聴覚障害")),1,0)+
IF(AND(障害学生情報入力シート!$G604="肢体不自由",OR(障害学生情報入力シート!$H604="上肢不自由",障害学生情報入力シート!$H604="下肢不自由",障害学生情報入力シート!$H604="上下肢不自由",障害学生情報入力シート!$H604="その他の肢体不自由")),1,0)+
IF(AND(障害学生情報入力シート!$G604="病弱",ISBLANK(障害学生情報入力シート!$H604)),1,0)+
IF(AND(障害学生情報入力シート!$G604="発達障害",OR(障害学生情報入力シート!$H604="自閉スペクトラム症",障害学生情報入力シート!$H604="注意欠如・多動症",障害学生情報入力シート!$H604="限局性学習症",障害学生情報入力シート!$H604="発達障害の重複",障害学生情報入力シート!$H604="その他の発達障害")),1,0)+
IF(AND(障害学生情報入力シート!$G604="精神障害",OR(障害学生情報入力シート!$H604="統合失調症等",障害学生情報入力シート!$H604="気分障害",障害学生情報入力シート!$H604="神経症性障害等",障害学生情報入力シート!$H604="摂食障害・睡眠障害等",障害学生情報入力シート!$H604="精神障害の重複",障害学生情報入力シート!$H604="その他の精神障害")),1,0)+
IF(AND(障害学生情報入力シート!$G604="知的障害",ISBLANK(障害学生情報入力シート!$H604)),1,0)+
IF(AND(障害学生情報入力シート!$G604="重複障害",OR(障害学生情報入力シート!$H604="身体障害の重複",障害学生情報入力シート!$H604="発達障害と精神障害の重複")),1,0)+
IF(AND(障害学生情報入力シート!$G604="その他の障害",ISBLANK(障害学生情報入力シート!$H604)),1,0)
)</f>
        <v>0</v>
      </c>
    </row>
    <row r="605" spans="1:17" x14ac:dyDescent="0.4">
      <c r="A605" s="204">
        <v>577</v>
      </c>
      <c r="B605" s="6">
        <f>IF(AND(障害学生情報入力シート!$G605=$B$27,障害学生情報入力シート!$H605=$B$28,OR(障害学生情報入力シート!D605="入学者(新1年生)",障害学生情報入力シート!D605="在籍者")),1,0)</f>
        <v>0</v>
      </c>
      <c r="C605" s="6">
        <f t="shared" si="53"/>
        <v>0</v>
      </c>
      <c r="D605" s="6" t="str">
        <f t="shared" si="54"/>
        <v/>
      </c>
      <c r="E605" s="6">
        <f>IF(AND(障害学生情報入力シート!$G605=$E$27,ISBLANK(障害学生情報入力シート!$H605),OR(障害学生情報入力シート!D605="入学者(新1年生)",障害学生情報入力シート!D605="在籍者")),1,0)</f>
        <v>0</v>
      </c>
      <c r="F605" s="6">
        <f t="shared" si="55"/>
        <v>0</v>
      </c>
      <c r="G605" s="6" t="str">
        <f t="shared" si="56"/>
        <v/>
      </c>
      <c r="H605" s="7">
        <f>IF(障害学生情報入力シート!BD605="",0,IF(AND(障害学生情報入力シート!BC605=1,Q605=1,障害学生情報入力シート!D605&lt;&gt;"",障害学生情報入力シート!D605&lt;&gt;"在籍者"),1,0))</f>
        <v>0</v>
      </c>
      <c r="I605" s="7">
        <f t="shared" si="57"/>
        <v>0</v>
      </c>
      <c r="J605" s="7" t="str">
        <f t="shared" si="58"/>
        <v/>
      </c>
      <c r="K605" s="8">
        <f>IF(VALUE(障害学生情報入力シート!J605)=1,1,0)</f>
        <v>0</v>
      </c>
      <c r="L605" s="8">
        <f>IF(VALUE(障害学生情報入力シート!K605)=1,1,0)</f>
        <v>0</v>
      </c>
      <c r="M605" s="8">
        <f>SUM(障害学生情報入力シート!N605:Q605)+COUNTA(障害学生情報入力シート!R605)</f>
        <v>0</v>
      </c>
      <c r="N605" s="8">
        <f>SUM(障害学生情報入力シート!S605:V605)+COUNTA(障害学生情報入力シート!W605)</f>
        <v>0</v>
      </c>
      <c r="O605" s="8">
        <f>IF(SUM(障害学生情報入力シート!$X605:$BC605)&gt;0,1,0)</f>
        <v>0</v>
      </c>
      <c r="P605" s="8">
        <f>IF(障害学生情報入力シート!D605="入学者(新1年生)",1,0)</f>
        <v>0</v>
      </c>
      <c r="Q605" s="8">
        <f>IF(ISBLANK(障害学生情報入力シート!$G605),0,
IF(AND(障害学生情報入力シート!$G605="視覚障害",OR(障害学生情報入力シート!$H605="盲",障害学生情報入力シート!$H605="弱視",障害学生情報入力シート!$H605="その他の視覚障害")),1,0)+
IF(AND(障害学生情報入力シート!$G605="聴覚障害",OR(障害学生情報入力シート!$H605="聾",障害学生情報入力シート!$H605="難聴",障害学生情報入力シート!$H605="その他の聴覚障害")),1,0)+
IF(AND(障害学生情報入力シート!$G605="肢体不自由",OR(障害学生情報入力シート!$H605="上肢不自由",障害学生情報入力シート!$H605="下肢不自由",障害学生情報入力シート!$H605="上下肢不自由",障害学生情報入力シート!$H605="その他の肢体不自由")),1,0)+
IF(AND(障害学生情報入力シート!$G605="病弱",ISBLANK(障害学生情報入力シート!$H605)),1,0)+
IF(AND(障害学生情報入力シート!$G605="発達障害",OR(障害学生情報入力シート!$H605="自閉スペクトラム症",障害学生情報入力シート!$H605="注意欠如・多動症",障害学生情報入力シート!$H605="限局性学習症",障害学生情報入力シート!$H605="発達障害の重複",障害学生情報入力シート!$H605="その他の発達障害")),1,0)+
IF(AND(障害学生情報入力シート!$G605="精神障害",OR(障害学生情報入力シート!$H605="統合失調症等",障害学生情報入力シート!$H605="気分障害",障害学生情報入力シート!$H605="神経症性障害等",障害学生情報入力シート!$H605="摂食障害・睡眠障害等",障害学生情報入力シート!$H605="精神障害の重複",障害学生情報入力シート!$H605="その他の精神障害")),1,0)+
IF(AND(障害学生情報入力シート!$G605="知的障害",ISBLANK(障害学生情報入力シート!$H605)),1,0)+
IF(AND(障害学生情報入力シート!$G605="重複障害",OR(障害学生情報入力シート!$H605="身体障害の重複",障害学生情報入力シート!$H605="発達障害と精神障害の重複")),1,0)+
IF(AND(障害学生情報入力シート!$G605="その他の障害",ISBLANK(障害学生情報入力シート!$H605)),1,0)
)</f>
        <v>0</v>
      </c>
    </row>
    <row r="606" spans="1:17" x14ac:dyDescent="0.4">
      <c r="A606" s="204">
        <v>578</v>
      </c>
      <c r="B606" s="6">
        <f>IF(AND(障害学生情報入力シート!$G606=$B$27,障害学生情報入力シート!$H606=$B$28,OR(障害学生情報入力シート!D606="入学者(新1年生)",障害学生情報入力シート!D606="在籍者")),1,0)</f>
        <v>0</v>
      </c>
      <c r="C606" s="6">
        <f t="shared" ref="C606:C669" si="59">C605+B606</f>
        <v>0</v>
      </c>
      <c r="D606" s="6" t="str">
        <f t="shared" ref="D606:D669" si="60">IFERROR(MATCH(ROW(578:578),C:C,0),"")</f>
        <v/>
      </c>
      <c r="E606" s="6">
        <f>IF(AND(障害学生情報入力シート!$G606=$E$27,ISBLANK(障害学生情報入力シート!$H606),OR(障害学生情報入力シート!D606="入学者(新1年生)",障害学生情報入力シート!D606="在籍者")),1,0)</f>
        <v>0</v>
      </c>
      <c r="F606" s="6">
        <f t="shared" ref="F606:F669" si="61">F605+E606</f>
        <v>0</v>
      </c>
      <c r="G606" s="6" t="str">
        <f t="shared" ref="G606:G669" si="62">IFERROR(MATCH(ROW(578:578),F:F,0),"")</f>
        <v/>
      </c>
      <c r="H606" s="7">
        <f>IF(障害学生情報入力シート!BD606="",0,IF(AND(障害学生情報入力シート!BC606=1,Q606=1,障害学生情報入力シート!D606&lt;&gt;"",障害学生情報入力シート!D606&lt;&gt;"在籍者"),1,0))</f>
        <v>0</v>
      </c>
      <c r="I606" s="7">
        <f t="shared" ref="I606:I669" si="63">I605+H606</f>
        <v>0</v>
      </c>
      <c r="J606" s="7" t="str">
        <f t="shared" ref="J606:J669" si="64">IFERROR(MATCH(ROW(578:578),I:I,0),"")</f>
        <v/>
      </c>
      <c r="K606" s="8">
        <f>IF(VALUE(障害学生情報入力シート!J606)=1,1,0)</f>
        <v>0</v>
      </c>
      <c r="L606" s="8">
        <f>IF(VALUE(障害学生情報入力シート!K606)=1,1,0)</f>
        <v>0</v>
      </c>
      <c r="M606" s="8">
        <f>SUM(障害学生情報入力シート!N606:Q606)+COUNTA(障害学生情報入力シート!R606)</f>
        <v>0</v>
      </c>
      <c r="N606" s="8">
        <f>SUM(障害学生情報入力シート!S606:V606)+COUNTA(障害学生情報入力シート!W606)</f>
        <v>0</v>
      </c>
      <c r="O606" s="8">
        <f>IF(SUM(障害学生情報入力シート!$X606:$BC606)&gt;0,1,0)</f>
        <v>0</v>
      </c>
      <c r="P606" s="8">
        <f>IF(障害学生情報入力シート!D606="入学者(新1年生)",1,0)</f>
        <v>0</v>
      </c>
      <c r="Q606" s="8">
        <f>IF(ISBLANK(障害学生情報入力シート!$G606),0,
IF(AND(障害学生情報入力シート!$G606="視覚障害",OR(障害学生情報入力シート!$H606="盲",障害学生情報入力シート!$H606="弱視",障害学生情報入力シート!$H606="その他の視覚障害")),1,0)+
IF(AND(障害学生情報入力シート!$G606="聴覚障害",OR(障害学生情報入力シート!$H606="聾",障害学生情報入力シート!$H606="難聴",障害学生情報入力シート!$H606="その他の聴覚障害")),1,0)+
IF(AND(障害学生情報入力シート!$G606="肢体不自由",OR(障害学生情報入力シート!$H606="上肢不自由",障害学生情報入力シート!$H606="下肢不自由",障害学生情報入力シート!$H606="上下肢不自由",障害学生情報入力シート!$H606="その他の肢体不自由")),1,0)+
IF(AND(障害学生情報入力シート!$G606="病弱",ISBLANK(障害学生情報入力シート!$H606)),1,0)+
IF(AND(障害学生情報入力シート!$G606="発達障害",OR(障害学生情報入力シート!$H606="自閉スペクトラム症",障害学生情報入力シート!$H606="注意欠如・多動症",障害学生情報入力シート!$H606="限局性学習症",障害学生情報入力シート!$H606="発達障害の重複",障害学生情報入力シート!$H606="その他の発達障害")),1,0)+
IF(AND(障害学生情報入力シート!$G606="精神障害",OR(障害学生情報入力シート!$H606="統合失調症等",障害学生情報入力シート!$H606="気分障害",障害学生情報入力シート!$H606="神経症性障害等",障害学生情報入力シート!$H606="摂食障害・睡眠障害等",障害学生情報入力シート!$H606="精神障害の重複",障害学生情報入力シート!$H606="その他の精神障害")),1,0)+
IF(AND(障害学生情報入力シート!$G606="知的障害",ISBLANK(障害学生情報入力シート!$H606)),1,0)+
IF(AND(障害学生情報入力シート!$G606="重複障害",OR(障害学生情報入力シート!$H606="身体障害の重複",障害学生情報入力シート!$H606="発達障害と精神障害の重複")),1,0)+
IF(AND(障害学生情報入力シート!$G606="その他の障害",ISBLANK(障害学生情報入力シート!$H606)),1,0)
)</f>
        <v>0</v>
      </c>
    </row>
    <row r="607" spans="1:17" x14ac:dyDescent="0.4">
      <c r="A607" s="204">
        <v>579</v>
      </c>
      <c r="B607" s="6">
        <f>IF(AND(障害学生情報入力シート!$G607=$B$27,障害学生情報入力シート!$H607=$B$28,OR(障害学生情報入力シート!D607="入学者(新1年生)",障害学生情報入力シート!D607="在籍者")),1,0)</f>
        <v>0</v>
      </c>
      <c r="C607" s="6">
        <f t="shared" si="59"/>
        <v>0</v>
      </c>
      <c r="D607" s="6" t="str">
        <f t="shared" si="60"/>
        <v/>
      </c>
      <c r="E607" s="6">
        <f>IF(AND(障害学生情報入力シート!$G607=$E$27,ISBLANK(障害学生情報入力シート!$H607),OR(障害学生情報入力シート!D607="入学者(新1年生)",障害学生情報入力シート!D607="在籍者")),1,0)</f>
        <v>0</v>
      </c>
      <c r="F607" s="6">
        <f t="shared" si="61"/>
        <v>0</v>
      </c>
      <c r="G607" s="6" t="str">
        <f t="shared" si="62"/>
        <v/>
      </c>
      <c r="H607" s="7">
        <f>IF(障害学生情報入力シート!BD607="",0,IF(AND(障害学生情報入力シート!BC607=1,Q607=1,障害学生情報入力シート!D607&lt;&gt;"",障害学生情報入力シート!D607&lt;&gt;"在籍者"),1,0))</f>
        <v>0</v>
      </c>
      <c r="I607" s="7">
        <f t="shared" si="63"/>
        <v>0</v>
      </c>
      <c r="J607" s="7" t="str">
        <f t="shared" si="64"/>
        <v/>
      </c>
      <c r="K607" s="8">
        <f>IF(VALUE(障害学生情報入力シート!J607)=1,1,0)</f>
        <v>0</v>
      </c>
      <c r="L607" s="8">
        <f>IF(VALUE(障害学生情報入力シート!K607)=1,1,0)</f>
        <v>0</v>
      </c>
      <c r="M607" s="8">
        <f>SUM(障害学生情報入力シート!N607:Q607)+COUNTA(障害学生情報入力シート!R607)</f>
        <v>0</v>
      </c>
      <c r="N607" s="8">
        <f>SUM(障害学生情報入力シート!S607:V607)+COUNTA(障害学生情報入力シート!W607)</f>
        <v>0</v>
      </c>
      <c r="O607" s="8">
        <f>IF(SUM(障害学生情報入力シート!$X607:$BC607)&gt;0,1,0)</f>
        <v>0</v>
      </c>
      <c r="P607" s="8">
        <f>IF(障害学生情報入力シート!D607="入学者(新1年生)",1,0)</f>
        <v>0</v>
      </c>
      <c r="Q607" s="8">
        <f>IF(ISBLANK(障害学生情報入力シート!$G607),0,
IF(AND(障害学生情報入力シート!$G607="視覚障害",OR(障害学生情報入力シート!$H607="盲",障害学生情報入力シート!$H607="弱視",障害学生情報入力シート!$H607="その他の視覚障害")),1,0)+
IF(AND(障害学生情報入力シート!$G607="聴覚障害",OR(障害学生情報入力シート!$H607="聾",障害学生情報入力シート!$H607="難聴",障害学生情報入力シート!$H607="その他の聴覚障害")),1,0)+
IF(AND(障害学生情報入力シート!$G607="肢体不自由",OR(障害学生情報入力シート!$H607="上肢不自由",障害学生情報入力シート!$H607="下肢不自由",障害学生情報入力シート!$H607="上下肢不自由",障害学生情報入力シート!$H607="その他の肢体不自由")),1,0)+
IF(AND(障害学生情報入力シート!$G607="病弱",ISBLANK(障害学生情報入力シート!$H607)),1,0)+
IF(AND(障害学生情報入力シート!$G607="発達障害",OR(障害学生情報入力シート!$H607="自閉スペクトラム症",障害学生情報入力シート!$H607="注意欠如・多動症",障害学生情報入力シート!$H607="限局性学習症",障害学生情報入力シート!$H607="発達障害の重複",障害学生情報入力シート!$H607="その他の発達障害")),1,0)+
IF(AND(障害学生情報入力シート!$G607="精神障害",OR(障害学生情報入力シート!$H607="統合失調症等",障害学生情報入力シート!$H607="気分障害",障害学生情報入力シート!$H607="神経症性障害等",障害学生情報入力シート!$H607="摂食障害・睡眠障害等",障害学生情報入力シート!$H607="精神障害の重複",障害学生情報入力シート!$H607="その他の精神障害")),1,0)+
IF(AND(障害学生情報入力シート!$G607="知的障害",ISBLANK(障害学生情報入力シート!$H607)),1,0)+
IF(AND(障害学生情報入力シート!$G607="重複障害",OR(障害学生情報入力シート!$H607="身体障害の重複",障害学生情報入力シート!$H607="発達障害と精神障害の重複")),1,0)+
IF(AND(障害学生情報入力シート!$G607="その他の障害",ISBLANK(障害学生情報入力シート!$H607)),1,0)
)</f>
        <v>0</v>
      </c>
    </row>
    <row r="608" spans="1:17" x14ac:dyDescent="0.4">
      <c r="A608" s="204">
        <v>580</v>
      </c>
      <c r="B608" s="6">
        <f>IF(AND(障害学生情報入力シート!$G608=$B$27,障害学生情報入力シート!$H608=$B$28,OR(障害学生情報入力シート!D608="入学者(新1年生)",障害学生情報入力シート!D608="在籍者")),1,0)</f>
        <v>0</v>
      </c>
      <c r="C608" s="6">
        <f t="shared" si="59"/>
        <v>0</v>
      </c>
      <c r="D608" s="6" t="str">
        <f t="shared" si="60"/>
        <v/>
      </c>
      <c r="E608" s="6">
        <f>IF(AND(障害学生情報入力シート!$G608=$E$27,ISBLANK(障害学生情報入力シート!$H608),OR(障害学生情報入力シート!D608="入学者(新1年生)",障害学生情報入力シート!D608="在籍者")),1,0)</f>
        <v>0</v>
      </c>
      <c r="F608" s="6">
        <f t="shared" si="61"/>
        <v>0</v>
      </c>
      <c r="G608" s="6" t="str">
        <f t="shared" si="62"/>
        <v/>
      </c>
      <c r="H608" s="7">
        <f>IF(障害学生情報入力シート!BD608="",0,IF(AND(障害学生情報入力シート!BC608=1,Q608=1,障害学生情報入力シート!D608&lt;&gt;"",障害学生情報入力シート!D608&lt;&gt;"在籍者"),1,0))</f>
        <v>0</v>
      </c>
      <c r="I608" s="7">
        <f t="shared" si="63"/>
        <v>0</v>
      </c>
      <c r="J608" s="7" t="str">
        <f t="shared" si="64"/>
        <v/>
      </c>
      <c r="K608" s="8">
        <f>IF(VALUE(障害学生情報入力シート!J608)=1,1,0)</f>
        <v>0</v>
      </c>
      <c r="L608" s="8">
        <f>IF(VALUE(障害学生情報入力シート!K608)=1,1,0)</f>
        <v>0</v>
      </c>
      <c r="M608" s="8">
        <f>SUM(障害学生情報入力シート!N608:Q608)+COUNTA(障害学生情報入力シート!R608)</f>
        <v>0</v>
      </c>
      <c r="N608" s="8">
        <f>SUM(障害学生情報入力シート!S608:V608)+COUNTA(障害学生情報入力シート!W608)</f>
        <v>0</v>
      </c>
      <c r="O608" s="8">
        <f>IF(SUM(障害学生情報入力シート!$X608:$BC608)&gt;0,1,0)</f>
        <v>0</v>
      </c>
      <c r="P608" s="8">
        <f>IF(障害学生情報入力シート!D608="入学者(新1年生)",1,0)</f>
        <v>0</v>
      </c>
      <c r="Q608" s="8">
        <f>IF(ISBLANK(障害学生情報入力シート!$G608),0,
IF(AND(障害学生情報入力シート!$G608="視覚障害",OR(障害学生情報入力シート!$H608="盲",障害学生情報入力シート!$H608="弱視",障害学生情報入力シート!$H608="その他の視覚障害")),1,0)+
IF(AND(障害学生情報入力シート!$G608="聴覚障害",OR(障害学生情報入力シート!$H608="聾",障害学生情報入力シート!$H608="難聴",障害学生情報入力シート!$H608="その他の聴覚障害")),1,0)+
IF(AND(障害学生情報入力シート!$G608="肢体不自由",OR(障害学生情報入力シート!$H608="上肢不自由",障害学生情報入力シート!$H608="下肢不自由",障害学生情報入力シート!$H608="上下肢不自由",障害学生情報入力シート!$H608="その他の肢体不自由")),1,0)+
IF(AND(障害学生情報入力シート!$G608="病弱",ISBLANK(障害学生情報入力シート!$H608)),1,0)+
IF(AND(障害学生情報入力シート!$G608="発達障害",OR(障害学生情報入力シート!$H608="自閉スペクトラム症",障害学生情報入力シート!$H608="注意欠如・多動症",障害学生情報入力シート!$H608="限局性学習症",障害学生情報入力シート!$H608="発達障害の重複",障害学生情報入力シート!$H608="その他の発達障害")),1,0)+
IF(AND(障害学生情報入力シート!$G608="精神障害",OR(障害学生情報入力シート!$H608="統合失調症等",障害学生情報入力シート!$H608="気分障害",障害学生情報入力シート!$H608="神経症性障害等",障害学生情報入力シート!$H608="摂食障害・睡眠障害等",障害学生情報入力シート!$H608="精神障害の重複",障害学生情報入力シート!$H608="その他の精神障害")),1,0)+
IF(AND(障害学生情報入力シート!$G608="知的障害",ISBLANK(障害学生情報入力シート!$H608)),1,0)+
IF(AND(障害学生情報入力シート!$G608="重複障害",OR(障害学生情報入力シート!$H608="身体障害の重複",障害学生情報入力シート!$H608="発達障害と精神障害の重複")),1,0)+
IF(AND(障害学生情報入力シート!$G608="その他の障害",ISBLANK(障害学生情報入力シート!$H608)),1,0)
)</f>
        <v>0</v>
      </c>
    </row>
    <row r="609" spans="1:17" x14ac:dyDescent="0.4">
      <c r="A609" s="204">
        <v>581</v>
      </c>
      <c r="B609" s="6">
        <f>IF(AND(障害学生情報入力シート!$G609=$B$27,障害学生情報入力シート!$H609=$B$28,OR(障害学生情報入力シート!D609="入学者(新1年生)",障害学生情報入力シート!D609="在籍者")),1,0)</f>
        <v>0</v>
      </c>
      <c r="C609" s="6">
        <f t="shared" si="59"/>
        <v>0</v>
      </c>
      <c r="D609" s="6" t="str">
        <f t="shared" si="60"/>
        <v/>
      </c>
      <c r="E609" s="6">
        <f>IF(AND(障害学生情報入力シート!$G609=$E$27,ISBLANK(障害学生情報入力シート!$H609),OR(障害学生情報入力シート!D609="入学者(新1年生)",障害学生情報入力シート!D609="在籍者")),1,0)</f>
        <v>0</v>
      </c>
      <c r="F609" s="6">
        <f t="shared" si="61"/>
        <v>0</v>
      </c>
      <c r="G609" s="6" t="str">
        <f t="shared" si="62"/>
        <v/>
      </c>
      <c r="H609" s="7">
        <f>IF(障害学生情報入力シート!BD609="",0,IF(AND(障害学生情報入力シート!BC609=1,Q609=1,障害学生情報入力シート!D609&lt;&gt;"",障害学生情報入力シート!D609&lt;&gt;"在籍者"),1,0))</f>
        <v>0</v>
      </c>
      <c r="I609" s="7">
        <f t="shared" si="63"/>
        <v>0</v>
      </c>
      <c r="J609" s="7" t="str">
        <f t="shared" si="64"/>
        <v/>
      </c>
      <c r="K609" s="8">
        <f>IF(VALUE(障害学生情報入力シート!J609)=1,1,0)</f>
        <v>0</v>
      </c>
      <c r="L609" s="8">
        <f>IF(VALUE(障害学生情報入力シート!K609)=1,1,0)</f>
        <v>0</v>
      </c>
      <c r="M609" s="8">
        <f>SUM(障害学生情報入力シート!N609:Q609)+COUNTA(障害学生情報入力シート!R609)</f>
        <v>0</v>
      </c>
      <c r="N609" s="8">
        <f>SUM(障害学生情報入力シート!S609:V609)+COUNTA(障害学生情報入力シート!W609)</f>
        <v>0</v>
      </c>
      <c r="O609" s="8">
        <f>IF(SUM(障害学生情報入力シート!$X609:$BC609)&gt;0,1,0)</f>
        <v>0</v>
      </c>
      <c r="P609" s="8">
        <f>IF(障害学生情報入力シート!D609="入学者(新1年生)",1,0)</f>
        <v>0</v>
      </c>
      <c r="Q609" s="8">
        <f>IF(ISBLANK(障害学生情報入力シート!$G609),0,
IF(AND(障害学生情報入力シート!$G609="視覚障害",OR(障害学生情報入力シート!$H609="盲",障害学生情報入力シート!$H609="弱視",障害学生情報入力シート!$H609="その他の視覚障害")),1,0)+
IF(AND(障害学生情報入力シート!$G609="聴覚障害",OR(障害学生情報入力シート!$H609="聾",障害学生情報入力シート!$H609="難聴",障害学生情報入力シート!$H609="その他の聴覚障害")),1,0)+
IF(AND(障害学生情報入力シート!$G609="肢体不自由",OR(障害学生情報入力シート!$H609="上肢不自由",障害学生情報入力シート!$H609="下肢不自由",障害学生情報入力シート!$H609="上下肢不自由",障害学生情報入力シート!$H609="その他の肢体不自由")),1,0)+
IF(AND(障害学生情報入力シート!$G609="病弱",ISBLANK(障害学生情報入力シート!$H609)),1,0)+
IF(AND(障害学生情報入力シート!$G609="発達障害",OR(障害学生情報入力シート!$H609="自閉スペクトラム症",障害学生情報入力シート!$H609="注意欠如・多動症",障害学生情報入力シート!$H609="限局性学習症",障害学生情報入力シート!$H609="発達障害の重複",障害学生情報入力シート!$H609="その他の発達障害")),1,0)+
IF(AND(障害学生情報入力シート!$G609="精神障害",OR(障害学生情報入力シート!$H609="統合失調症等",障害学生情報入力シート!$H609="気分障害",障害学生情報入力シート!$H609="神経症性障害等",障害学生情報入力シート!$H609="摂食障害・睡眠障害等",障害学生情報入力シート!$H609="精神障害の重複",障害学生情報入力シート!$H609="その他の精神障害")),1,0)+
IF(AND(障害学生情報入力シート!$G609="知的障害",ISBLANK(障害学生情報入力シート!$H609)),1,0)+
IF(AND(障害学生情報入力シート!$G609="重複障害",OR(障害学生情報入力シート!$H609="身体障害の重複",障害学生情報入力シート!$H609="発達障害と精神障害の重複")),1,0)+
IF(AND(障害学生情報入力シート!$G609="その他の障害",ISBLANK(障害学生情報入力シート!$H609)),1,0)
)</f>
        <v>0</v>
      </c>
    </row>
    <row r="610" spans="1:17" x14ac:dyDescent="0.4">
      <c r="A610" s="204">
        <v>582</v>
      </c>
      <c r="B610" s="6">
        <f>IF(AND(障害学生情報入力シート!$G610=$B$27,障害学生情報入力シート!$H610=$B$28,OR(障害学生情報入力シート!D610="入学者(新1年生)",障害学生情報入力シート!D610="在籍者")),1,0)</f>
        <v>0</v>
      </c>
      <c r="C610" s="6">
        <f t="shared" si="59"/>
        <v>0</v>
      </c>
      <c r="D610" s="6" t="str">
        <f t="shared" si="60"/>
        <v/>
      </c>
      <c r="E610" s="6">
        <f>IF(AND(障害学生情報入力シート!$G610=$E$27,ISBLANK(障害学生情報入力シート!$H610),OR(障害学生情報入力シート!D610="入学者(新1年生)",障害学生情報入力シート!D610="在籍者")),1,0)</f>
        <v>0</v>
      </c>
      <c r="F610" s="6">
        <f t="shared" si="61"/>
        <v>0</v>
      </c>
      <c r="G610" s="6" t="str">
        <f t="shared" si="62"/>
        <v/>
      </c>
      <c r="H610" s="7">
        <f>IF(障害学生情報入力シート!BD610="",0,IF(AND(障害学生情報入力シート!BC610=1,Q610=1,障害学生情報入力シート!D610&lt;&gt;"",障害学生情報入力シート!D610&lt;&gt;"在籍者"),1,0))</f>
        <v>0</v>
      </c>
      <c r="I610" s="7">
        <f t="shared" si="63"/>
        <v>0</v>
      </c>
      <c r="J610" s="7" t="str">
        <f t="shared" si="64"/>
        <v/>
      </c>
      <c r="K610" s="8">
        <f>IF(VALUE(障害学生情報入力シート!J610)=1,1,0)</f>
        <v>0</v>
      </c>
      <c r="L610" s="8">
        <f>IF(VALUE(障害学生情報入力シート!K610)=1,1,0)</f>
        <v>0</v>
      </c>
      <c r="M610" s="8">
        <f>SUM(障害学生情報入力シート!N610:Q610)+COUNTA(障害学生情報入力シート!R610)</f>
        <v>0</v>
      </c>
      <c r="N610" s="8">
        <f>SUM(障害学生情報入力シート!S610:V610)+COUNTA(障害学生情報入力シート!W610)</f>
        <v>0</v>
      </c>
      <c r="O610" s="8">
        <f>IF(SUM(障害学生情報入力シート!$X610:$BC610)&gt;0,1,0)</f>
        <v>0</v>
      </c>
      <c r="P610" s="8">
        <f>IF(障害学生情報入力シート!D610="入学者(新1年生)",1,0)</f>
        <v>0</v>
      </c>
      <c r="Q610" s="8">
        <f>IF(ISBLANK(障害学生情報入力シート!$G610),0,
IF(AND(障害学生情報入力シート!$G610="視覚障害",OR(障害学生情報入力シート!$H610="盲",障害学生情報入力シート!$H610="弱視",障害学生情報入力シート!$H610="その他の視覚障害")),1,0)+
IF(AND(障害学生情報入力シート!$G610="聴覚障害",OR(障害学生情報入力シート!$H610="聾",障害学生情報入力シート!$H610="難聴",障害学生情報入力シート!$H610="その他の聴覚障害")),1,0)+
IF(AND(障害学生情報入力シート!$G610="肢体不自由",OR(障害学生情報入力シート!$H610="上肢不自由",障害学生情報入力シート!$H610="下肢不自由",障害学生情報入力シート!$H610="上下肢不自由",障害学生情報入力シート!$H610="その他の肢体不自由")),1,0)+
IF(AND(障害学生情報入力シート!$G610="病弱",ISBLANK(障害学生情報入力シート!$H610)),1,0)+
IF(AND(障害学生情報入力シート!$G610="発達障害",OR(障害学生情報入力シート!$H610="自閉スペクトラム症",障害学生情報入力シート!$H610="注意欠如・多動症",障害学生情報入力シート!$H610="限局性学習症",障害学生情報入力シート!$H610="発達障害の重複",障害学生情報入力シート!$H610="その他の発達障害")),1,0)+
IF(AND(障害学生情報入力シート!$G610="精神障害",OR(障害学生情報入力シート!$H610="統合失調症等",障害学生情報入力シート!$H610="気分障害",障害学生情報入力シート!$H610="神経症性障害等",障害学生情報入力シート!$H610="摂食障害・睡眠障害等",障害学生情報入力シート!$H610="精神障害の重複",障害学生情報入力シート!$H610="その他の精神障害")),1,0)+
IF(AND(障害学生情報入力シート!$G610="知的障害",ISBLANK(障害学生情報入力シート!$H610)),1,0)+
IF(AND(障害学生情報入力シート!$G610="重複障害",OR(障害学生情報入力シート!$H610="身体障害の重複",障害学生情報入力シート!$H610="発達障害と精神障害の重複")),1,0)+
IF(AND(障害学生情報入力シート!$G610="その他の障害",ISBLANK(障害学生情報入力シート!$H610)),1,0)
)</f>
        <v>0</v>
      </c>
    </row>
    <row r="611" spans="1:17" x14ac:dyDescent="0.4">
      <c r="A611" s="204">
        <v>583</v>
      </c>
      <c r="B611" s="6">
        <f>IF(AND(障害学生情報入力シート!$G611=$B$27,障害学生情報入力シート!$H611=$B$28,OR(障害学生情報入力シート!D611="入学者(新1年生)",障害学生情報入力シート!D611="在籍者")),1,0)</f>
        <v>0</v>
      </c>
      <c r="C611" s="6">
        <f t="shared" si="59"/>
        <v>0</v>
      </c>
      <c r="D611" s="6" t="str">
        <f t="shared" si="60"/>
        <v/>
      </c>
      <c r="E611" s="6">
        <f>IF(AND(障害学生情報入力シート!$G611=$E$27,ISBLANK(障害学生情報入力シート!$H611),OR(障害学生情報入力シート!D611="入学者(新1年生)",障害学生情報入力シート!D611="在籍者")),1,0)</f>
        <v>0</v>
      </c>
      <c r="F611" s="6">
        <f t="shared" si="61"/>
        <v>0</v>
      </c>
      <c r="G611" s="6" t="str">
        <f t="shared" si="62"/>
        <v/>
      </c>
      <c r="H611" s="7">
        <f>IF(障害学生情報入力シート!BD611="",0,IF(AND(障害学生情報入力シート!BC611=1,Q611=1,障害学生情報入力シート!D611&lt;&gt;"",障害学生情報入力シート!D611&lt;&gt;"在籍者"),1,0))</f>
        <v>0</v>
      </c>
      <c r="I611" s="7">
        <f t="shared" si="63"/>
        <v>0</v>
      </c>
      <c r="J611" s="7" t="str">
        <f t="shared" si="64"/>
        <v/>
      </c>
      <c r="K611" s="8">
        <f>IF(VALUE(障害学生情報入力シート!J611)=1,1,0)</f>
        <v>0</v>
      </c>
      <c r="L611" s="8">
        <f>IF(VALUE(障害学生情報入力シート!K611)=1,1,0)</f>
        <v>0</v>
      </c>
      <c r="M611" s="8">
        <f>SUM(障害学生情報入力シート!N611:Q611)+COUNTA(障害学生情報入力シート!R611)</f>
        <v>0</v>
      </c>
      <c r="N611" s="8">
        <f>SUM(障害学生情報入力シート!S611:V611)+COUNTA(障害学生情報入力シート!W611)</f>
        <v>0</v>
      </c>
      <c r="O611" s="8">
        <f>IF(SUM(障害学生情報入力シート!$X611:$BC611)&gt;0,1,0)</f>
        <v>0</v>
      </c>
      <c r="P611" s="8">
        <f>IF(障害学生情報入力シート!D611="入学者(新1年生)",1,0)</f>
        <v>0</v>
      </c>
      <c r="Q611" s="8">
        <f>IF(ISBLANK(障害学生情報入力シート!$G611),0,
IF(AND(障害学生情報入力シート!$G611="視覚障害",OR(障害学生情報入力シート!$H611="盲",障害学生情報入力シート!$H611="弱視",障害学生情報入力シート!$H611="その他の視覚障害")),1,0)+
IF(AND(障害学生情報入力シート!$G611="聴覚障害",OR(障害学生情報入力シート!$H611="聾",障害学生情報入力シート!$H611="難聴",障害学生情報入力シート!$H611="その他の聴覚障害")),1,0)+
IF(AND(障害学生情報入力シート!$G611="肢体不自由",OR(障害学生情報入力シート!$H611="上肢不自由",障害学生情報入力シート!$H611="下肢不自由",障害学生情報入力シート!$H611="上下肢不自由",障害学生情報入力シート!$H611="その他の肢体不自由")),1,0)+
IF(AND(障害学生情報入力シート!$G611="病弱",ISBLANK(障害学生情報入力シート!$H611)),1,0)+
IF(AND(障害学生情報入力シート!$G611="発達障害",OR(障害学生情報入力シート!$H611="自閉スペクトラム症",障害学生情報入力シート!$H611="注意欠如・多動症",障害学生情報入力シート!$H611="限局性学習症",障害学生情報入力シート!$H611="発達障害の重複",障害学生情報入力シート!$H611="その他の発達障害")),1,0)+
IF(AND(障害学生情報入力シート!$G611="精神障害",OR(障害学生情報入力シート!$H611="統合失調症等",障害学生情報入力シート!$H611="気分障害",障害学生情報入力シート!$H611="神経症性障害等",障害学生情報入力シート!$H611="摂食障害・睡眠障害等",障害学生情報入力シート!$H611="精神障害の重複",障害学生情報入力シート!$H611="その他の精神障害")),1,0)+
IF(AND(障害学生情報入力シート!$G611="知的障害",ISBLANK(障害学生情報入力シート!$H611)),1,0)+
IF(AND(障害学生情報入力シート!$G611="重複障害",OR(障害学生情報入力シート!$H611="身体障害の重複",障害学生情報入力シート!$H611="発達障害と精神障害の重複")),1,0)+
IF(AND(障害学生情報入力シート!$G611="その他の障害",ISBLANK(障害学生情報入力シート!$H611)),1,0)
)</f>
        <v>0</v>
      </c>
    </row>
    <row r="612" spans="1:17" x14ac:dyDescent="0.4">
      <c r="A612" s="204">
        <v>584</v>
      </c>
      <c r="B612" s="6">
        <f>IF(AND(障害学生情報入力シート!$G612=$B$27,障害学生情報入力シート!$H612=$B$28,OR(障害学生情報入力シート!D612="入学者(新1年生)",障害学生情報入力シート!D612="在籍者")),1,0)</f>
        <v>0</v>
      </c>
      <c r="C612" s="6">
        <f t="shared" si="59"/>
        <v>0</v>
      </c>
      <c r="D612" s="6" t="str">
        <f t="shared" si="60"/>
        <v/>
      </c>
      <c r="E612" s="6">
        <f>IF(AND(障害学生情報入力シート!$G612=$E$27,ISBLANK(障害学生情報入力シート!$H612),OR(障害学生情報入力シート!D612="入学者(新1年生)",障害学生情報入力シート!D612="在籍者")),1,0)</f>
        <v>0</v>
      </c>
      <c r="F612" s="6">
        <f t="shared" si="61"/>
        <v>0</v>
      </c>
      <c r="G612" s="6" t="str">
        <f t="shared" si="62"/>
        <v/>
      </c>
      <c r="H612" s="7">
        <f>IF(障害学生情報入力シート!BD612="",0,IF(AND(障害学生情報入力シート!BC612=1,Q612=1,障害学生情報入力シート!D612&lt;&gt;"",障害学生情報入力シート!D612&lt;&gt;"在籍者"),1,0))</f>
        <v>0</v>
      </c>
      <c r="I612" s="7">
        <f t="shared" si="63"/>
        <v>0</v>
      </c>
      <c r="J612" s="7" t="str">
        <f t="shared" si="64"/>
        <v/>
      </c>
      <c r="K612" s="8">
        <f>IF(VALUE(障害学生情報入力シート!J612)=1,1,0)</f>
        <v>0</v>
      </c>
      <c r="L612" s="8">
        <f>IF(VALUE(障害学生情報入力シート!K612)=1,1,0)</f>
        <v>0</v>
      </c>
      <c r="M612" s="8">
        <f>SUM(障害学生情報入力シート!N612:Q612)+COUNTA(障害学生情報入力シート!R612)</f>
        <v>0</v>
      </c>
      <c r="N612" s="8">
        <f>SUM(障害学生情報入力シート!S612:V612)+COUNTA(障害学生情報入力シート!W612)</f>
        <v>0</v>
      </c>
      <c r="O612" s="8">
        <f>IF(SUM(障害学生情報入力シート!$X612:$BC612)&gt;0,1,0)</f>
        <v>0</v>
      </c>
      <c r="P612" s="8">
        <f>IF(障害学生情報入力シート!D612="入学者(新1年生)",1,0)</f>
        <v>0</v>
      </c>
      <c r="Q612" s="8">
        <f>IF(ISBLANK(障害学生情報入力シート!$G612),0,
IF(AND(障害学生情報入力シート!$G612="視覚障害",OR(障害学生情報入力シート!$H612="盲",障害学生情報入力シート!$H612="弱視",障害学生情報入力シート!$H612="その他の視覚障害")),1,0)+
IF(AND(障害学生情報入力シート!$G612="聴覚障害",OR(障害学生情報入力シート!$H612="聾",障害学生情報入力シート!$H612="難聴",障害学生情報入力シート!$H612="その他の聴覚障害")),1,0)+
IF(AND(障害学生情報入力シート!$G612="肢体不自由",OR(障害学生情報入力シート!$H612="上肢不自由",障害学生情報入力シート!$H612="下肢不自由",障害学生情報入力シート!$H612="上下肢不自由",障害学生情報入力シート!$H612="その他の肢体不自由")),1,0)+
IF(AND(障害学生情報入力シート!$G612="病弱",ISBLANK(障害学生情報入力シート!$H612)),1,0)+
IF(AND(障害学生情報入力シート!$G612="発達障害",OR(障害学生情報入力シート!$H612="自閉スペクトラム症",障害学生情報入力シート!$H612="注意欠如・多動症",障害学生情報入力シート!$H612="限局性学習症",障害学生情報入力シート!$H612="発達障害の重複",障害学生情報入力シート!$H612="その他の発達障害")),1,0)+
IF(AND(障害学生情報入力シート!$G612="精神障害",OR(障害学生情報入力シート!$H612="統合失調症等",障害学生情報入力シート!$H612="気分障害",障害学生情報入力シート!$H612="神経症性障害等",障害学生情報入力シート!$H612="摂食障害・睡眠障害等",障害学生情報入力シート!$H612="精神障害の重複",障害学生情報入力シート!$H612="その他の精神障害")),1,0)+
IF(AND(障害学生情報入力シート!$G612="知的障害",ISBLANK(障害学生情報入力シート!$H612)),1,0)+
IF(AND(障害学生情報入力シート!$G612="重複障害",OR(障害学生情報入力シート!$H612="身体障害の重複",障害学生情報入力シート!$H612="発達障害と精神障害の重複")),1,0)+
IF(AND(障害学生情報入力シート!$G612="その他の障害",ISBLANK(障害学生情報入力シート!$H612)),1,0)
)</f>
        <v>0</v>
      </c>
    </row>
    <row r="613" spans="1:17" x14ac:dyDescent="0.4">
      <c r="A613" s="204">
        <v>585</v>
      </c>
      <c r="B613" s="6">
        <f>IF(AND(障害学生情報入力シート!$G613=$B$27,障害学生情報入力シート!$H613=$B$28,OR(障害学生情報入力シート!D613="入学者(新1年生)",障害学生情報入力シート!D613="在籍者")),1,0)</f>
        <v>0</v>
      </c>
      <c r="C613" s="6">
        <f t="shared" si="59"/>
        <v>0</v>
      </c>
      <c r="D613" s="6" t="str">
        <f t="shared" si="60"/>
        <v/>
      </c>
      <c r="E613" s="6">
        <f>IF(AND(障害学生情報入力シート!$G613=$E$27,ISBLANK(障害学生情報入力シート!$H613),OR(障害学生情報入力シート!D613="入学者(新1年生)",障害学生情報入力シート!D613="在籍者")),1,0)</f>
        <v>0</v>
      </c>
      <c r="F613" s="6">
        <f t="shared" si="61"/>
        <v>0</v>
      </c>
      <c r="G613" s="6" t="str">
        <f t="shared" si="62"/>
        <v/>
      </c>
      <c r="H613" s="7">
        <f>IF(障害学生情報入力シート!BD613="",0,IF(AND(障害学生情報入力シート!BC613=1,Q613=1,障害学生情報入力シート!D613&lt;&gt;"",障害学生情報入力シート!D613&lt;&gt;"在籍者"),1,0))</f>
        <v>0</v>
      </c>
      <c r="I613" s="7">
        <f t="shared" si="63"/>
        <v>0</v>
      </c>
      <c r="J613" s="7" t="str">
        <f t="shared" si="64"/>
        <v/>
      </c>
      <c r="K613" s="8">
        <f>IF(VALUE(障害学生情報入力シート!J613)=1,1,0)</f>
        <v>0</v>
      </c>
      <c r="L613" s="8">
        <f>IF(VALUE(障害学生情報入力シート!K613)=1,1,0)</f>
        <v>0</v>
      </c>
      <c r="M613" s="8">
        <f>SUM(障害学生情報入力シート!N613:Q613)+COUNTA(障害学生情報入力シート!R613)</f>
        <v>0</v>
      </c>
      <c r="N613" s="8">
        <f>SUM(障害学生情報入力シート!S613:V613)+COUNTA(障害学生情報入力シート!W613)</f>
        <v>0</v>
      </c>
      <c r="O613" s="8">
        <f>IF(SUM(障害学生情報入力シート!$X613:$BC613)&gt;0,1,0)</f>
        <v>0</v>
      </c>
      <c r="P613" s="8">
        <f>IF(障害学生情報入力シート!D613="入学者(新1年生)",1,0)</f>
        <v>0</v>
      </c>
      <c r="Q613" s="8">
        <f>IF(ISBLANK(障害学生情報入力シート!$G613),0,
IF(AND(障害学生情報入力シート!$G613="視覚障害",OR(障害学生情報入力シート!$H613="盲",障害学生情報入力シート!$H613="弱視",障害学生情報入力シート!$H613="その他の視覚障害")),1,0)+
IF(AND(障害学生情報入力シート!$G613="聴覚障害",OR(障害学生情報入力シート!$H613="聾",障害学生情報入力シート!$H613="難聴",障害学生情報入力シート!$H613="その他の聴覚障害")),1,0)+
IF(AND(障害学生情報入力シート!$G613="肢体不自由",OR(障害学生情報入力シート!$H613="上肢不自由",障害学生情報入力シート!$H613="下肢不自由",障害学生情報入力シート!$H613="上下肢不自由",障害学生情報入力シート!$H613="その他の肢体不自由")),1,0)+
IF(AND(障害学生情報入力シート!$G613="病弱",ISBLANK(障害学生情報入力シート!$H613)),1,0)+
IF(AND(障害学生情報入力シート!$G613="発達障害",OR(障害学生情報入力シート!$H613="自閉スペクトラム症",障害学生情報入力シート!$H613="注意欠如・多動症",障害学生情報入力シート!$H613="限局性学習症",障害学生情報入力シート!$H613="発達障害の重複",障害学生情報入力シート!$H613="その他の発達障害")),1,0)+
IF(AND(障害学生情報入力シート!$G613="精神障害",OR(障害学生情報入力シート!$H613="統合失調症等",障害学生情報入力シート!$H613="気分障害",障害学生情報入力シート!$H613="神経症性障害等",障害学生情報入力シート!$H613="摂食障害・睡眠障害等",障害学生情報入力シート!$H613="精神障害の重複",障害学生情報入力シート!$H613="その他の精神障害")),1,0)+
IF(AND(障害学生情報入力シート!$G613="知的障害",ISBLANK(障害学生情報入力シート!$H613)),1,0)+
IF(AND(障害学生情報入力シート!$G613="重複障害",OR(障害学生情報入力シート!$H613="身体障害の重複",障害学生情報入力シート!$H613="発達障害と精神障害の重複")),1,0)+
IF(AND(障害学生情報入力シート!$G613="その他の障害",ISBLANK(障害学生情報入力シート!$H613)),1,0)
)</f>
        <v>0</v>
      </c>
    </row>
    <row r="614" spans="1:17" x14ac:dyDescent="0.4">
      <c r="A614" s="204">
        <v>586</v>
      </c>
      <c r="B614" s="6">
        <f>IF(AND(障害学生情報入力シート!$G614=$B$27,障害学生情報入力シート!$H614=$B$28,OR(障害学生情報入力シート!D614="入学者(新1年生)",障害学生情報入力シート!D614="在籍者")),1,0)</f>
        <v>0</v>
      </c>
      <c r="C614" s="6">
        <f t="shared" si="59"/>
        <v>0</v>
      </c>
      <c r="D614" s="6" t="str">
        <f t="shared" si="60"/>
        <v/>
      </c>
      <c r="E614" s="6">
        <f>IF(AND(障害学生情報入力シート!$G614=$E$27,ISBLANK(障害学生情報入力シート!$H614),OR(障害学生情報入力シート!D614="入学者(新1年生)",障害学生情報入力シート!D614="在籍者")),1,0)</f>
        <v>0</v>
      </c>
      <c r="F614" s="6">
        <f t="shared" si="61"/>
        <v>0</v>
      </c>
      <c r="G614" s="6" t="str">
        <f t="shared" si="62"/>
        <v/>
      </c>
      <c r="H614" s="7">
        <f>IF(障害学生情報入力シート!BD614="",0,IF(AND(障害学生情報入力シート!BC614=1,Q614=1,障害学生情報入力シート!D614&lt;&gt;"",障害学生情報入力シート!D614&lt;&gt;"在籍者"),1,0))</f>
        <v>0</v>
      </c>
      <c r="I614" s="7">
        <f t="shared" si="63"/>
        <v>0</v>
      </c>
      <c r="J614" s="7" t="str">
        <f t="shared" si="64"/>
        <v/>
      </c>
      <c r="K614" s="8">
        <f>IF(VALUE(障害学生情報入力シート!J614)=1,1,0)</f>
        <v>0</v>
      </c>
      <c r="L614" s="8">
        <f>IF(VALUE(障害学生情報入力シート!K614)=1,1,0)</f>
        <v>0</v>
      </c>
      <c r="M614" s="8">
        <f>SUM(障害学生情報入力シート!N614:Q614)+COUNTA(障害学生情報入力シート!R614)</f>
        <v>0</v>
      </c>
      <c r="N614" s="8">
        <f>SUM(障害学生情報入力シート!S614:V614)+COUNTA(障害学生情報入力シート!W614)</f>
        <v>0</v>
      </c>
      <c r="O614" s="8">
        <f>IF(SUM(障害学生情報入力シート!$X614:$BC614)&gt;0,1,0)</f>
        <v>0</v>
      </c>
      <c r="P614" s="8">
        <f>IF(障害学生情報入力シート!D614="入学者(新1年生)",1,0)</f>
        <v>0</v>
      </c>
      <c r="Q614" s="8">
        <f>IF(ISBLANK(障害学生情報入力シート!$G614),0,
IF(AND(障害学生情報入力シート!$G614="視覚障害",OR(障害学生情報入力シート!$H614="盲",障害学生情報入力シート!$H614="弱視",障害学生情報入力シート!$H614="その他の視覚障害")),1,0)+
IF(AND(障害学生情報入力シート!$G614="聴覚障害",OR(障害学生情報入力シート!$H614="聾",障害学生情報入力シート!$H614="難聴",障害学生情報入力シート!$H614="その他の聴覚障害")),1,0)+
IF(AND(障害学生情報入力シート!$G614="肢体不自由",OR(障害学生情報入力シート!$H614="上肢不自由",障害学生情報入力シート!$H614="下肢不自由",障害学生情報入力シート!$H614="上下肢不自由",障害学生情報入力シート!$H614="その他の肢体不自由")),1,0)+
IF(AND(障害学生情報入力シート!$G614="病弱",ISBLANK(障害学生情報入力シート!$H614)),1,0)+
IF(AND(障害学生情報入力シート!$G614="発達障害",OR(障害学生情報入力シート!$H614="自閉スペクトラム症",障害学生情報入力シート!$H614="注意欠如・多動症",障害学生情報入力シート!$H614="限局性学習症",障害学生情報入力シート!$H614="発達障害の重複",障害学生情報入力シート!$H614="その他の発達障害")),1,0)+
IF(AND(障害学生情報入力シート!$G614="精神障害",OR(障害学生情報入力シート!$H614="統合失調症等",障害学生情報入力シート!$H614="気分障害",障害学生情報入力シート!$H614="神経症性障害等",障害学生情報入力シート!$H614="摂食障害・睡眠障害等",障害学生情報入力シート!$H614="精神障害の重複",障害学生情報入力シート!$H614="その他の精神障害")),1,0)+
IF(AND(障害学生情報入力シート!$G614="知的障害",ISBLANK(障害学生情報入力シート!$H614)),1,0)+
IF(AND(障害学生情報入力シート!$G614="重複障害",OR(障害学生情報入力シート!$H614="身体障害の重複",障害学生情報入力シート!$H614="発達障害と精神障害の重複")),1,0)+
IF(AND(障害学生情報入力シート!$G614="その他の障害",ISBLANK(障害学生情報入力シート!$H614)),1,0)
)</f>
        <v>0</v>
      </c>
    </row>
    <row r="615" spans="1:17" x14ac:dyDescent="0.4">
      <c r="A615" s="204">
        <v>587</v>
      </c>
      <c r="B615" s="6">
        <f>IF(AND(障害学生情報入力シート!$G615=$B$27,障害学生情報入力シート!$H615=$B$28,OR(障害学生情報入力シート!D615="入学者(新1年生)",障害学生情報入力シート!D615="在籍者")),1,0)</f>
        <v>0</v>
      </c>
      <c r="C615" s="6">
        <f t="shared" si="59"/>
        <v>0</v>
      </c>
      <c r="D615" s="6" t="str">
        <f t="shared" si="60"/>
        <v/>
      </c>
      <c r="E615" s="6">
        <f>IF(AND(障害学生情報入力シート!$G615=$E$27,ISBLANK(障害学生情報入力シート!$H615),OR(障害学生情報入力シート!D615="入学者(新1年生)",障害学生情報入力シート!D615="在籍者")),1,0)</f>
        <v>0</v>
      </c>
      <c r="F615" s="6">
        <f t="shared" si="61"/>
        <v>0</v>
      </c>
      <c r="G615" s="6" t="str">
        <f t="shared" si="62"/>
        <v/>
      </c>
      <c r="H615" s="7">
        <f>IF(障害学生情報入力シート!BD615="",0,IF(AND(障害学生情報入力シート!BC615=1,Q615=1,障害学生情報入力シート!D615&lt;&gt;"",障害学生情報入力シート!D615&lt;&gt;"在籍者"),1,0))</f>
        <v>0</v>
      </c>
      <c r="I615" s="7">
        <f t="shared" si="63"/>
        <v>0</v>
      </c>
      <c r="J615" s="7" t="str">
        <f t="shared" si="64"/>
        <v/>
      </c>
      <c r="K615" s="8">
        <f>IF(VALUE(障害学生情報入力シート!J615)=1,1,0)</f>
        <v>0</v>
      </c>
      <c r="L615" s="8">
        <f>IF(VALUE(障害学生情報入力シート!K615)=1,1,0)</f>
        <v>0</v>
      </c>
      <c r="M615" s="8">
        <f>SUM(障害学生情報入力シート!N615:Q615)+COUNTA(障害学生情報入力シート!R615)</f>
        <v>0</v>
      </c>
      <c r="N615" s="8">
        <f>SUM(障害学生情報入力シート!S615:V615)+COUNTA(障害学生情報入力シート!W615)</f>
        <v>0</v>
      </c>
      <c r="O615" s="8">
        <f>IF(SUM(障害学生情報入力シート!$X615:$BC615)&gt;0,1,0)</f>
        <v>0</v>
      </c>
      <c r="P615" s="8">
        <f>IF(障害学生情報入力シート!D615="入学者(新1年生)",1,0)</f>
        <v>0</v>
      </c>
      <c r="Q615" s="8">
        <f>IF(ISBLANK(障害学生情報入力シート!$G615),0,
IF(AND(障害学生情報入力シート!$G615="視覚障害",OR(障害学生情報入力シート!$H615="盲",障害学生情報入力シート!$H615="弱視",障害学生情報入力シート!$H615="その他の視覚障害")),1,0)+
IF(AND(障害学生情報入力シート!$G615="聴覚障害",OR(障害学生情報入力シート!$H615="聾",障害学生情報入力シート!$H615="難聴",障害学生情報入力シート!$H615="その他の聴覚障害")),1,0)+
IF(AND(障害学生情報入力シート!$G615="肢体不自由",OR(障害学生情報入力シート!$H615="上肢不自由",障害学生情報入力シート!$H615="下肢不自由",障害学生情報入力シート!$H615="上下肢不自由",障害学生情報入力シート!$H615="その他の肢体不自由")),1,0)+
IF(AND(障害学生情報入力シート!$G615="病弱",ISBLANK(障害学生情報入力シート!$H615)),1,0)+
IF(AND(障害学生情報入力シート!$G615="発達障害",OR(障害学生情報入力シート!$H615="自閉スペクトラム症",障害学生情報入力シート!$H615="注意欠如・多動症",障害学生情報入力シート!$H615="限局性学習症",障害学生情報入力シート!$H615="発達障害の重複",障害学生情報入力シート!$H615="その他の発達障害")),1,0)+
IF(AND(障害学生情報入力シート!$G615="精神障害",OR(障害学生情報入力シート!$H615="統合失調症等",障害学生情報入力シート!$H615="気分障害",障害学生情報入力シート!$H615="神経症性障害等",障害学生情報入力シート!$H615="摂食障害・睡眠障害等",障害学生情報入力シート!$H615="精神障害の重複",障害学生情報入力シート!$H615="その他の精神障害")),1,0)+
IF(AND(障害学生情報入力シート!$G615="知的障害",ISBLANK(障害学生情報入力シート!$H615)),1,0)+
IF(AND(障害学生情報入力シート!$G615="重複障害",OR(障害学生情報入力シート!$H615="身体障害の重複",障害学生情報入力シート!$H615="発達障害と精神障害の重複")),1,0)+
IF(AND(障害学生情報入力シート!$G615="その他の障害",ISBLANK(障害学生情報入力シート!$H615)),1,0)
)</f>
        <v>0</v>
      </c>
    </row>
    <row r="616" spans="1:17" x14ac:dyDescent="0.4">
      <c r="A616" s="204">
        <v>588</v>
      </c>
      <c r="B616" s="6">
        <f>IF(AND(障害学生情報入力シート!$G616=$B$27,障害学生情報入力シート!$H616=$B$28,OR(障害学生情報入力シート!D616="入学者(新1年生)",障害学生情報入力シート!D616="在籍者")),1,0)</f>
        <v>0</v>
      </c>
      <c r="C616" s="6">
        <f t="shared" si="59"/>
        <v>0</v>
      </c>
      <c r="D616" s="6" t="str">
        <f t="shared" si="60"/>
        <v/>
      </c>
      <c r="E616" s="6">
        <f>IF(AND(障害学生情報入力シート!$G616=$E$27,ISBLANK(障害学生情報入力シート!$H616),OR(障害学生情報入力シート!D616="入学者(新1年生)",障害学生情報入力シート!D616="在籍者")),1,0)</f>
        <v>0</v>
      </c>
      <c r="F616" s="6">
        <f t="shared" si="61"/>
        <v>0</v>
      </c>
      <c r="G616" s="6" t="str">
        <f t="shared" si="62"/>
        <v/>
      </c>
      <c r="H616" s="7">
        <f>IF(障害学生情報入力シート!BD616="",0,IF(AND(障害学生情報入力シート!BC616=1,Q616=1,障害学生情報入力シート!D616&lt;&gt;"",障害学生情報入力シート!D616&lt;&gt;"在籍者"),1,0))</f>
        <v>0</v>
      </c>
      <c r="I616" s="7">
        <f t="shared" si="63"/>
        <v>0</v>
      </c>
      <c r="J616" s="7" t="str">
        <f t="shared" si="64"/>
        <v/>
      </c>
      <c r="K616" s="8">
        <f>IF(VALUE(障害学生情報入力シート!J616)=1,1,0)</f>
        <v>0</v>
      </c>
      <c r="L616" s="8">
        <f>IF(VALUE(障害学生情報入力シート!K616)=1,1,0)</f>
        <v>0</v>
      </c>
      <c r="M616" s="8">
        <f>SUM(障害学生情報入力シート!N616:Q616)+COUNTA(障害学生情報入力シート!R616)</f>
        <v>0</v>
      </c>
      <c r="N616" s="8">
        <f>SUM(障害学生情報入力シート!S616:V616)+COUNTA(障害学生情報入力シート!W616)</f>
        <v>0</v>
      </c>
      <c r="O616" s="8">
        <f>IF(SUM(障害学生情報入力シート!$X616:$BC616)&gt;0,1,0)</f>
        <v>0</v>
      </c>
      <c r="P616" s="8">
        <f>IF(障害学生情報入力シート!D616="入学者(新1年生)",1,0)</f>
        <v>0</v>
      </c>
      <c r="Q616" s="8">
        <f>IF(ISBLANK(障害学生情報入力シート!$G616),0,
IF(AND(障害学生情報入力シート!$G616="視覚障害",OR(障害学生情報入力シート!$H616="盲",障害学生情報入力シート!$H616="弱視",障害学生情報入力シート!$H616="その他の視覚障害")),1,0)+
IF(AND(障害学生情報入力シート!$G616="聴覚障害",OR(障害学生情報入力シート!$H616="聾",障害学生情報入力シート!$H616="難聴",障害学生情報入力シート!$H616="その他の聴覚障害")),1,0)+
IF(AND(障害学生情報入力シート!$G616="肢体不自由",OR(障害学生情報入力シート!$H616="上肢不自由",障害学生情報入力シート!$H616="下肢不自由",障害学生情報入力シート!$H616="上下肢不自由",障害学生情報入力シート!$H616="その他の肢体不自由")),1,0)+
IF(AND(障害学生情報入力シート!$G616="病弱",ISBLANK(障害学生情報入力シート!$H616)),1,0)+
IF(AND(障害学生情報入力シート!$G616="発達障害",OR(障害学生情報入力シート!$H616="自閉スペクトラム症",障害学生情報入力シート!$H616="注意欠如・多動症",障害学生情報入力シート!$H616="限局性学習症",障害学生情報入力シート!$H616="発達障害の重複",障害学生情報入力シート!$H616="その他の発達障害")),1,0)+
IF(AND(障害学生情報入力シート!$G616="精神障害",OR(障害学生情報入力シート!$H616="統合失調症等",障害学生情報入力シート!$H616="気分障害",障害学生情報入力シート!$H616="神経症性障害等",障害学生情報入力シート!$H616="摂食障害・睡眠障害等",障害学生情報入力シート!$H616="精神障害の重複",障害学生情報入力シート!$H616="その他の精神障害")),1,0)+
IF(AND(障害学生情報入力シート!$G616="知的障害",ISBLANK(障害学生情報入力シート!$H616)),1,0)+
IF(AND(障害学生情報入力シート!$G616="重複障害",OR(障害学生情報入力シート!$H616="身体障害の重複",障害学生情報入力シート!$H616="発達障害と精神障害の重複")),1,0)+
IF(AND(障害学生情報入力シート!$G616="その他の障害",ISBLANK(障害学生情報入力シート!$H616)),1,0)
)</f>
        <v>0</v>
      </c>
    </row>
    <row r="617" spans="1:17" x14ac:dyDescent="0.4">
      <c r="A617" s="204">
        <v>589</v>
      </c>
      <c r="B617" s="6">
        <f>IF(AND(障害学生情報入力シート!$G617=$B$27,障害学生情報入力シート!$H617=$B$28,OR(障害学生情報入力シート!D617="入学者(新1年生)",障害学生情報入力シート!D617="在籍者")),1,0)</f>
        <v>0</v>
      </c>
      <c r="C617" s="6">
        <f t="shared" si="59"/>
        <v>0</v>
      </c>
      <c r="D617" s="6" t="str">
        <f t="shared" si="60"/>
        <v/>
      </c>
      <c r="E617" s="6">
        <f>IF(AND(障害学生情報入力シート!$G617=$E$27,ISBLANK(障害学生情報入力シート!$H617),OR(障害学生情報入力シート!D617="入学者(新1年生)",障害学生情報入力シート!D617="在籍者")),1,0)</f>
        <v>0</v>
      </c>
      <c r="F617" s="6">
        <f t="shared" si="61"/>
        <v>0</v>
      </c>
      <c r="G617" s="6" t="str">
        <f t="shared" si="62"/>
        <v/>
      </c>
      <c r="H617" s="7">
        <f>IF(障害学生情報入力シート!BD617="",0,IF(AND(障害学生情報入力シート!BC617=1,Q617=1,障害学生情報入力シート!D617&lt;&gt;"",障害学生情報入力シート!D617&lt;&gt;"在籍者"),1,0))</f>
        <v>0</v>
      </c>
      <c r="I617" s="7">
        <f t="shared" si="63"/>
        <v>0</v>
      </c>
      <c r="J617" s="7" t="str">
        <f t="shared" si="64"/>
        <v/>
      </c>
      <c r="K617" s="8">
        <f>IF(VALUE(障害学生情報入力シート!J617)=1,1,0)</f>
        <v>0</v>
      </c>
      <c r="L617" s="8">
        <f>IF(VALUE(障害学生情報入力シート!K617)=1,1,0)</f>
        <v>0</v>
      </c>
      <c r="M617" s="8">
        <f>SUM(障害学生情報入力シート!N617:Q617)+COUNTA(障害学生情報入力シート!R617)</f>
        <v>0</v>
      </c>
      <c r="N617" s="8">
        <f>SUM(障害学生情報入力シート!S617:V617)+COUNTA(障害学生情報入力シート!W617)</f>
        <v>0</v>
      </c>
      <c r="O617" s="8">
        <f>IF(SUM(障害学生情報入力シート!$X617:$BC617)&gt;0,1,0)</f>
        <v>0</v>
      </c>
      <c r="P617" s="8">
        <f>IF(障害学生情報入力シート!D617="入学者(新1年生)",1,0)</f>
        <v>0</v>
      </c>
      <c r="Q617" s="8">
        <f>IF(ISBLANK(障害学生情報入力シート!$G617),0,
IF(AND(障害学生情報入力シート!$G617="視覚障害",OR(障害学生情報入力シート!$H617="盲",障害学生情報入力シート!$H617="弱視",障害学生情報入力シート!$H617="その他の視覚障害")),1,0)+
IF(AND(障害学生情報入力シート!$G617="聴覚障害",OR(障害学生情報入力シート!$H617="聾",障害学生情報入力シート!$H617="難聴",障害学生情報入力シート!$H617="その他の聴覚障害")),1,0)+
IF(AND(障害学生情報入力シート!$G617="肢体不自由",OR(障害学生情報入力シート!$H617="上肢不自由",障害学生情報入力シート!$H617="下肢不自由",障害学生情報入力シート!$H617="上下肢不自由",障害学生情報入力シート!$H617="その他の肢体不自由")),1,0)+
IF(AND(障害学生情報入力シート!$G617="病弱",ISBLANK(障害学生情報入力シート!$H617)),1,0)+
IF(AND(障害学生情報入力シート!$G617="発達障害",OR(障害学生情報入力シート!$H617="自閉スペクトラム症",障害学生情報入力シート!$H617="注意欠如・多動症",障害学生情報入力シート!$H617="限局性学習症",障害学生情報入力シート!$H617="発達障害の重複",障害学生情報入力シート!$H617="その他の発達障害")),1,0)+
IF(AND(障害学生情報入力シート!$G617="精神障害",OR(障害学生情報入力シート!$H617="統合失調症等",障害学生情報入力シート!$H617="気分障害",障害学生情報入力シート!$H617="神経症性障害等",障害学生情報入力シート!$H617="摂食障害・睡眠障害等",障害学生情報入力シート!$H617="精神障害の重複",障害学生情報入力シート!$H617="その他の精神障害")),1,0)+
IF(AND(障害学生情報入力シート!$G617="知的障害",ISBLANK(障害学生情報入力シート!$H617)),1,0)+
IF(AND(障害学生情報入力シート!$G617="重複障害",OR(障害学生情報入力シート!$H617="身体障害の重複",障害学生情報入力シート!$H617="発達障害と精神障害の重複")),1,0)+
IF(AND(障害学生情報入力シート!$G617="その他の障害",ISBLANK(障害学生情報入力シート!$H617)),1,0)
)</f>
        <v>0</v>
      </c>
    </row>
    <row r="618" spans="1:17" x14ac:dyDescent="0.4">
      <c r="A618" s="204">
        <v>590</v>
      </c>
      <c r="B618" s="6">
        <f>IF(AND(障害学生情報入力シート!$G618=$B$27,障害学生情報入力シート!$H618=$B$28,OR(障害学生情報入力シート!D618="入学者(新1年生)",障害学生情報入力シート!D618="在籍者")),1,0)</f>
        <v>0</v>
      </c>
      <c r="C618" s="6">
        <f t="shared" si="59"/>
        <v>0</v>
      </c>
      <c r="D618" s="6" t="str">
        <f t="shared" si="60"/>
        <v/>
      </c>
      <c r="E618" s="6">
        <f>IF(AND(障害学生情報入力シート!$G618=$E$27,ISBLANK(障害学生情報入力シート!$H618),OR(障害学生情報入力シート!D618="入学者(新1年生)",障害学生情報入力シート!D618="在籍者")),1,0)</f>
        <v>0</v>
      </c>
      <c r="F618" s="6">
        <f t="shared" si="61"/>
        <v>0</v>
      </c>
      <c r="G618" s="6" t="str">
        <f t="shared" si="62"/>
        <v/>
      </c>
      <c r="H618" s="7">
        <f>IF(障害学生情報入力シート!BD618="",0,IF(AND(障害学生情報入力シート!BC618=1,Q618=1,障害学生情報入力シート!D618&lt;&gt;"",障害学生情報入力シート!D618&lt;&gt;"在籍者"),1,0))</f>
        <v>0</v>
      </c>
      <c r="I618" s="7">
        <f t="shared" si="63"/>
        <v>0</v>
      </c>
      <c r="J618" s="7" t="str">
        <f t="shared" si="64"/>
        <v/>
      </c>
      <c r="K618" s="8">
        <f>IF(VALUE(障害学生情報入力シート!J618)=1,1,0)</f>
        <v>0</v>
      </c>
      <c r="L618" s="8">
        <f>IF(VALUE(障害学生情報入力シート!K618)=1,1,0)</f>
        <v>0</v>
      </c>
      <c r="M618" s="8">
        <f>SUM(障害学生情報入力シート!N618:Q618)+COUNTA(障害学生情報入力シート!R618)</f>
        <v>0</v>
      </c>
      <c r="N618" s="8">
        <f>SUM(障害学生情報入力シート!S618:V618)+COUNTA(障害学生情報入力シート!W618)</f>
        <v>0</v>
      </c>
      <c r="O618" s="8">
        <f>IF(SUM(障害学生情報入力シート!$X618:$BC618)&gt;0,1,0)</f>
        <v>0</v>
      </c>
      <c r="P618" s="8">
        <f>IF(障害学生情報入力シート!D618="入学者(新1年生)",1,0)</f>
        <v>0</v>
      </c>
      <c r="Q618" s="8">
        <f>IF(ISBLANK(障害学生情報入力シート!$G618),0,
IF(AND(障害学生情報入力シート!$G618="視覚障害",OR(障害学生情報入力シート!$H618="盲",障害学生情報入力シート!$H618="弱視",障害学生情報入力シート!$H618="その他の視覚障害")),1,0)+
IF(AND(障害学生情報入力シート!$G618="聴覚障害",OR(障害学生情報入力シート!$H618="聾",障害学生情報入力シート!$H618="難聴",障害学生情報入力シート!$H618="その他の聴覚障害")),1,0)+
IF(AND(障害学生情報入力シート!$G618="肢体不自由",OR(障害学生情報入力シート!$H618="上肢不自由",障害学生情報入力シート!$H618="下肢不自由",障害学生情報入力シート!$H618="上下肢不自由",障害学生情報入力シート!$H618="その他の肢体不自由")),1,0)+
IF(AND(障害学生情報入力シート!$G618="病弱",ISBLANK(障害学生情報入力シート!$H618)),1,0)+
IF(AND(障害学生情報入力シート!$G618="発達障害",OR(障害学生情報入力シート!$H618="自閉スペクトラム症",障害学生情報入力シート!$H618="注意欠如・多動症",障害学生情報入力シート!$H618="限局性学習症",障害学生情報入力シート!$H618="発達障害の重複",障害学生情報入力シート!$H618="その他の発達障害")),1,0)+
IF(AND(障害学生情報入力シート!$G618="精神障害",OR(障害学生情報入力シート!$H618="統合失調症等",障害学生情報入力シート!$H618="気分障害",障害学生情報入力シート!$H618="神経症性障害等",障害学生情報入力シート!$H618="摂食障害・睡眠障害等",障害学生情報入力シート!$H618="精神障害の重複",障害学生情報入力シート!$H618="その他の精神障害")),1,0)+
IF(AND(障害学生情報入力シート!$G618="知的障害",ISBLANK(障害学生情報入力シート!$H618)),1,0)+
IF(AND(障害学生情報入力シート!$G618="重複障害",OR(障害学生情報入力シート!$H618="身体障害の重複",障害学生情報入力シート!$H618="発達障害と精神障害の重複")),1,0)+
IF(AND(障害学生情報入力シート!$G618="その他の障害",ISBLANK(障害学生情報入力シート!$H618)),1,0)
)</f>
        <v>0</v>
      </c>
    </row>
    <row r="619" spans="1:17" x14ac:dyDescent="0.4">
      <c r="A619" s="204">
        <v>591</v>
      </c>
      <c r="B619" s="6">
        <f>IF(AND(障害学生情報入力シート!$G619=$B$27,障害学生情報入力シート!$H619=$B$28,OR(障害学生情報入力シート!D619="入学者(新1年生)",障害学生情報入力シート!D619="在籍者")),1,0)</f>
        <v>0</v>
      </c>
      <c r="C619" s="6">
        <f t="shared" si="59"/>
        <v>0</v>
      </c>
      <c r="D619" s="6" t="str">
        <f t="shared" si="60"/>
        <v/>
      </c>
      <c r="E619" s="6">
        <f>IF(AND(障害学生情報入力シート!$G619=$E$27,ISBLANK(障害学生情報入力シート!$H619),OR(障害学生情報入力シート!D619="入学者(新1年生)",障害学生情報入力シート!D619="在籍者")),1,0)</f>
        <v>0</v>
      </c>
      <c r="F619" s="6">
        <f t="shared" si="61"/>
        <v>0</v>
      </c>
      <c r="G619" s="6" t="str">
        <f t="shared" si="62"/>
        <v/>
      </c>
      <c r="H619" s="7">
        <f>IF(障害学生情報入力シート!BD619="",0,IF(AND(障害学生情報入力シート!BC619=1,Q619=1,障害学生情報入力シート!D619&lt;&gt;"",障害学生情報入力シート!D619&lt;&gt;"在籍者"),1,0))</f>
        <v>0</v>
      </c>
      <c r="I619" s="7">
        <f t="shared" si="63"/>
        <v>0</v>
      </c>
      <c r="J619" s="7" t="str">
        <f t="shared" si="64"/>
        <v/>
      </c>
      <c r="K619" s="8">
        <f>IF(VALUE(障害学生情報入力シート!J619)=1,1,0)</f>
        <v>0</v>
      </c>
      <c r="L619" s="8">
        <f>IF(VALUE(障害学生情報入力シート!K619)=1,1,0)</f>
        <v>0</v>
      </c>
      <c r="M619" s="8">
        <f>SUM(障害学生情報入力シート!N619:Q619)+COUNTA(障害学生情報入力シート!R619)</f>
        <v>0</v>
      </c>
      <c r="N619" s="8">
        <f>SUM(障害学生情報入力シート!S619:V619)+COUNTA(障害学生情報入力シート!W619)</f>
        <v>0</v>
      </c>
      <c r="O619" s="8">
        <f>IF(SUM(障害学生情報入力シート!$X619:$BC619)&gt;0,1,0)</f>
        <v>0</v>
      </c>
      <c r="P619" s="8">
        <f>IF(障害学生情報入力シート!D619="入学者(新1年生)",1,0)</f>
        <v>0</v>
      </c>
      <c r="Q619" s="8">
        <f>IF(ISBLANK(障害学生情報入力シート!$G619),0,
IF(AND(障害学生情報入力シート!$G619="視覚障害",OR(障害学生情報入力シート!$H619="盲",障害学生情報入力シート!$H619="弱視",障害学生情報入力シート!$H619="その他の視覚障害")),1,0)+
IF(AND(障害学生情報入力シート!$G619="聴覚障害",OR(障害学生情報入力シート!$H619="聾",障害学生情報入力シート!$H619="難聴",障害学生情報入力シート!$H619="その他の聴覚障害")),1,0)+
IF(AND(障害学生情報入力シート!$G619="肢体不自由",OR(障害学生情報入力シート!$H619="上肢不自由",障害学生情報入力シート!$H619="下肢不自由",障害学生情報入力シート!$H619="上下肢不自由",障害学生情報入力シート!$H619="その他の肢体不自由")),1,0)+
IF(AND(障害学生情報入力シート!$G619="病弱",ISBLANK(障害学生情報入力シート!$H619)),1,0)+
IF(AND(障害学生情報入力シート!$G619="発達障害",OR(障害学生情報入力シート!$H619="自閉スペクトラム症",障害学生情報入力シート!$H619="注意欠如・多動症",障害学生情報入力シート!$H619="限局性学習症",障害学生情報入力シート!$H619="発達障害の重複",障害学生情報入力シート!$H619="その他の発達障害")),1,0)+
IF(AND(障害学生情報入力シート!$G619="精神障害",OR(障害学生情報入力シート!$H619="統合失調症等",障害学生情報入力シート!$H619="気分障害",障害学生情報入力シート!$H619="神経症性障害等",障害学生情報入力シート!$H619="摂食障害・睡眠障害等",障害学生情報入力シート!$H619="精神障害の重複",障害学生情報入力シート!$H619="その他の精神障害")),1,0)+
IF(AND(障害学生情報入力シート!$G619="知的障害",ISBLANK(障害学生情報入力シート!$H619)),1,0)+
IF(AND(障害学生情報入力シート!$G619="重複障害",OR(障害学生情報入力シート!$H619="身体障害の重複",障害学生情報入力シート!$H619="発達障害と精神障害の重複")),1,0)+
IF(AND(障害学生情報入力シート!$G619="その他の障害",ISBLANK(障害学生情報入力シート!$H619)),1,0)
)</f>
        <v>0</v>
      </c>
    </row>
    <row r="620" spans="1:17" x14ac:dyDescent="0.4">
      <c r="A620" s="204">
        <v>592</v>
      </c>
      <c r="B620" s="6">
        <f>IF(AND(障害学生情報入力シート!$G620=$B$27,障害学生情報入力シート!$H620=$B$28,OR(障害学生情報入力シート!D620="入学者(新1年生)",障害学生情報入力シート!D620="在籍者")),1,0)</f>
        <v>0</v>
      </c>
      <c r="C620" s="6">
        <f t="shared" si="59"/>
        <v>0</v>
      </c>
      <c r="D620" s="6" t="str">
        <f t="shared" si="60"/>
        <v/>
      </c>
      <c r="E620" s="6">
        <f>IF(AND(障害学生情報入力シート!$G620=$E$27,ISBLANK(障害学生情報入力シート!$H620),OR(障害学生情報入力シート!D620="入学者(新1年生)",障害学生情報入力シート!D620="在籍者")),1,0)</f>
        <v>0</v>
      </c>
      <c r="F620" s="6">
        <f t="shared" si="61"/>
        <v>0</v>
      </c>
      <c r="G620" s="6" t="str">
        <f t="shared" si="62"/>
        <v/>
      </c>
      <c r="H620" s="7">
        <f>IF(障害学生情報入力シート!BD620="",0,IF(AND(障害学生情報入力シート!BC620=1,Q620=1,障害学生情報入力シート!D620&lt;&gt;"",障害学生情報入力シート!D620&lt;&gt;"在籍者"),1,0))</f>
        <v>0</v>
      </c>
      <c r="I620" s="7">
        <f t="shared" si="63"/>
        <v>0</v>
      </c>
      <c r="J620" s="7" t="str">
        <f t="shared" si="64"/>
        <v/>
      </c>
      <c r="K620" s="8">
        <f>IF(VALUE(障害学生情報入力シート!J620)=1,1,0)</f>
        <v>0</v>
      </c>
      <c r="L620" s="8">
        <f>IF(VALUE(障害学生情報入力シート!K620)=1,1,0)</f>
        <v>0</v>
      </c>
      <c r="M620" s="8">
        <f>SUM(障害学生情報入力シート!N620:Q620)+COUNTA(障害学生情報入力シート!R620)</f>
        <v>0</v>
      </c>
      <c r="N620" s="8">
        <f>SUM(障害学生情報入力シート!S620:V620)+COUNTA(障害学生情報入力シート!W620)</f>
        <v>0</v>
      </c>
      <c r="O620" s="8">
        <f>IF(SUM(障害学生情報入力シート!$X620:$BC620)&gt;0,1,0)</f>
        <v>0</v>
      </c>
      <c r="P620" s="8">
        <f>IF(障害学生情報入力シート!D620="入学者(新1年生)",1,0)</f>
        <v>0</v>
      </c>
      <c r="Q620" s="8">
        <f>IF(ISBLANK(障害学生情報入力シート!$G620),0,
IF(AND(障害学生情報入力シート!$G620="視覚障害",OR(障害学生情報入力シート!$H620="盲",障害学生情報入力シート!$H620="弱視",障害学生情報入力シート!$H620="その他の視覚障害")),1,0)+
IF(AND(障害学生情報入力シート!$G620="聴覚障害",OR(障害学生情報入力シート!$H620="聾",障害学生情報入力シート!$H620="難聴",障害学生情報入力シート!$H620="その他の聴覚障害")),1,0)+
IF(AND(障害学生情報入力シート!$G620="肢体不自由",OR(障害学生情報入力シート!$H620="上肢不自由",障害学生情報入力シート!$H620="下肢不自由",障害学生情報入力シート!$H620="上下肢不自由",障害学生情報入力シート!$H620="その他の肢体不自由")),1,0)+
IF(AND(障害学生情報入力シート!$G620="病弱",ISBLANK(障害学生情報入力シート!$H620)),1,0)+
IF(AND(障害学生情報入力シート!$G620="発達障害",OR(障害学生情報入力シート!$H620="自閉スペクトラム症",障害学生情報入力シート!$H620="注意欠如・多動症",障害学生情報入力シート!$H620="限局性学習症",障害学生情報入力シート!$H620="発達障害の重複",障害学生情報入力シート!$H620="その他の発達障害")),1,0)+
IF(AND(障害学生情報入力シート!$G620="精神障害",OR(障害学生情報入力シート!$H620="統合失調症等",障害学生情報入力シート!$H620="気分障害",障害学生情報入力シート!$H620="神経症性障害等",障害学生情報入力シート!$H620="摂食障害・睡眠障害等",障害学生情報入力シート!$H620="精神障害の重複",障害学生情報入力シート!$H620="その他の精神障害")),1,0)+
IF(AND(障害学生情報入力シート!$G620="知的障害",ISBLANK(障害学生情報入力シート!$H620)),1,0)+
IF(AND(障害学生情報入力シート!$G620="重複障害",OR(障害学生情報入力シート!$H620="身体障害の重複",障害学生情報入力シート!$H620="発達障害と精神障害の重複")),1,0)+
IF(AND(障害学生情報入力シート!$G620="その他の障害",ISBLANK(障害学生情報入力シート!$H620)),1,0)
)</f>
        <v>0</v>
      </c>
    </row>
    <row r="621" spans="1:17" x14ac:dyDescent="0.4">
      <c r="A621" s="204">
        <v>593</v>
      </c>
      <c r="B621" s="6">
        <f>IF(AND(障害学生情報入力シート!$G621=$B$27,障害学生情報入力シート!$H621=$B$28,OR(障害学生情報入力シート!D621="入学者(新1年生)",障害学生情報入力シート!D621="在籍者")),1,0)</f>
        <v>0</v>
      </c>
      <c r="C621" s="6">
        <f t="shared" si="59"/>
        <v>0</v>
      </c>
      <c r="D621" s="6" t="str">
        <f t="shared" si="60"/>
        <v/>
      </c>
      <c r="E621" s="6">
        <f>IF(AND(障害学生情報入力シート!$G621=$E$27,ISBLANK(障害学生情報入力シート!$H621),OR(障害学生情報入力シート!D621="入学者(新1年生)",障害学生情報入力シート!D621="在籍者")),1,0)</f>
        <v>0</v>
      </c>
      <c r="F621" s="6">
        <f t="shared" si="61"/>
        <v>0</v>
      </c>
      <c r="G621" s="6" t="str">
        <f t="shared" si="62"/>
        <v/>
      </c>
      <c r="H621" s="7">
        <f>IF(障害学生情報入力シート!BD621="",0,IF(AND(障害学生情報入力シート!BC621=1,Q621=1,障害学生情報入力シート!D621&lt;&gt;"",障害学生情報入力シート!D621&lt;&gt;"在籍者"),1,0))</f>
        <v>0</v>
      </c>
      <c r="I621" s="7">
        <f t="shared" si="63"/>
        <v>0</v>
      </c>
      <c r="J621" s="7" t="str">
        <f t="shared" si="64"/>
        <v/>
      </c>
      <c r="K621" s="8">
        <f>IF(VALUE(障害学生情報入力シート!J621)=1,1,0)</f>
        <v>0</v>
      </c>
      <c r="L621" s="8">
        <f>IF(VALUE(障害学生情報入力シート!K621)=1,1,0)</f>
        <v>0</v>
      </c>
      <c r="M621" s="8">
        <f>SUM(障害学生情報入力シート!N621:Q621)+COUNTA(障害学生情報入力シート!R621)</f>
        <v>0</v>
      </c>
      <c r="N621" s="8">
        <f>SUM(障害学生情報入力シート!S621:V621)+COUNTA(障害学生情報入力シート!W621)</f>
        <v>0</v>
      </c>
      <c r="O621" s="8">
        <f>IF(SUM(障害学生情報入力シート!$X621:$BC621)&gt;0,1,0)</f>
        <v>0</v>
      </c>
      <c r="P621" s="8">
        <f>IF(障害学生情報入力シート!D621="入学者(新1年生)",1,0)</f>
        <v>0</v>
      </c>
      <c r="Q621" s="8">
        <f>IF(ISBLANK(障害学生情報入力シート!$G621),0,
IF(AND(障害学生情報入力シート!$G621="視覚障害",OR(障害学生情報入力シート!$H621="盲",障害学生情報入力シート!$H621="弱視",障害学生情報入力シート!$H621="その他の視覚障害")),1,0)+
IF(AND(障害学生情報入力シート!$G621="聴覚障害",OR(障害学生情報入力シート!$H621="聾",障害学生情報入力シート!$H621="難聴",障害学生情報入力シート!$H621="その他の聴覚障害")),1,0)+
IF(AND(障害学生情報入力シート!$G621="肢体不自由",OR(障害学生情報入力シート!$H621="上肢不自由",障害学生情報入力シート!$H621="下肢不自由",障害学生情報入力シート!$H621="上下肢不自由",障害学生情報入力シート!$H621="その他の肢体不自由")),1,0)+
IF(AND(障害学生情報入力シート!$G621="病弱",ISBLANK(障害学生情報入力シート!$H621)),1,0)+
IF(AND(障害学生情報入力シート!$G621="発達障害",OR(障害学生情報入力シート!$H621="自閉スペクトラム症",障害学生情報入力シート!$H621="注意欠如・多動症",障害学生情報入力シート!$H621="限局性学習症",障害学生情報入力シート!$H621="発達障害の重複",障害学生情報入力シート!$H621="その他の発達障害")),1,0)+
IF(AND(障害学生情報入力シート!$G621="精神障害",OR(障害学生情報入力シート!$H621="統合失調症等",障害学生情報入力シート!$H621="気分障害",障害学生情報入力シート!$H621="神経症性障害等",障害学生情報入力シート!$H621="摂食障害・睡眠障害等",障害学生情報入力シート!$H621="精神障害の重複",障害学生情報入力シート!$H621="その他の精神障害")),1,0)+
IF(AND(障害学生情報入力シート!$G621="知的障害",ISBLANK(障害学生情報入力シート!$H621)),1,0)+
IF(AND(障害学生情報入力シート!$G621="重複障害",OR(障害学生情報入力シート!$H621="身体障害の重複",障害学生情報入力シート!$H621="発達障害と精神障害の重複")),1,0)+
IF(AND(障害学生情報入力シート!$G621="その他の障害",ISBLANK(障害学生情報入力シート!$H621)),1,0)
)</f>
        <v>0</v>
      </c>
    </row>
    <row r="622" spans="1:17" x14ac:dyDescent="0.4">
      <c r="A622" s="204">
        <v>594</v>
      </c>
      <c r="B622" s="6">
        <f>IF(AND(障害学生情報入力シート!$G622=$B$27,障害学生情報入力シート!$H622=$B$28,OR(障害学生情報入力シート!D622="入学者(新1年生)",障害学生情報入力シート!D622="在籍者")),1,0)</f>
        <v>0</v>
      </c>
      <c r="C622" s="6">
        <f t="shared" si="59"/>
        <v>0</v>
      </c>
      <c r="D622" s="6" t="str">
        <f t="shared" si="60"/>
        <v/>
      </c>
      <c r="E622" s="6">
        <f>IF(AND(障害学生情報入力シート!$G622=$E$27,ISBLANK(障害学生情報入力シート!$H622),OR(障害学生情報入力シート!D622="入学者(新1年生)",障害学生情報入力シート!D622="在籍者")),1,0)</f>
        <v>0</v>
      </c>
      <c r="F622" s="6">
        <f t="shared" si="61"/>
        <v>0</v>
      </c>
      <c r="G622" s="6" t="str">
        <f t="shared" si="62"/>
        <v/>
      </c>
      <c r="H622" s="7">
        <f>IF(障害学生情報入力シート!BD622="",0,IF(AND(障害学生情報入力シート!BC622=1,Q622=1,障害学生情報入力シート!D622&lt;&gt;"",障害学生情報入力シート!D622&lt;&gt;"在籍者"),1,0))</f>
        <v>0</v>
      </c>
      <c r="I622" s="7">
        <f t="shared" si="63"/>
        <v>0</v>
      </c>
      <c r="J622" s="7" t="str">
        <f t="shared" si="64"/>
        <v/>
      </c>
      <c r="K622" s="8">
        <f>IF(VALUE(障害学生情報入力シート!J622)=1,1,0)</f>
        <v>0</v>
      </c>
      <c r="L622" s="8">
        <f>IF(VALUE(障害学生情報入力シート!K622)=1,1,0)</f>
        <v>0</v>
      </c>
      <c r="M622" s="8">
        <f>SUM(障害学生情報入力シート!N622:Q622)+COUNTA(障害学生情報入力シート!R622)</f>
        <v>0</v>
      </c>
      <c r="N622" s="8">
        <f>SUM(障害学生情報入力シート!S622:V622)+COUNTA(障害学生情報入力シート!W622)</f>
        <v>0</v>
      </c>
      <c r="O622" s="8">
        <f>IF(SUM(障害学生情報入力シート!$X622:$BC622)&gt;0,1,0)</f>
        <v>0</v>
      </c>
      <c r="P622" s="8">
        <f>IF(障害学生情報入力シート!D622="入学者(新1年生)",1,0)</f>
        <v>0</v>
      </c>
      <c r="Q622" s="8">
        <f>IF(ISBLANK(障害学生情報入力シート!$G622),0,
IF(AND(障害学生情報入力シート!$G622="視覚障害",OR(障害学生情報入力シート!$H622="盲",障害学生情報入力シート!$H622="弱視",障害学生情報入力シート!$H622="その他の視覚障害")),1,0)+
IF(AND(障害学生情報入力シート!$G622="聴覚障害",OR(障害学生情報入力シート!$H622="聾",障害学生情報入力シート!$H622="難聴",障害学生情報入力シート!$H622="その他の聴覚障害")),1,0)+
IF(AND(障害学生情報入力シート!$G622="肢体不自由",OR(障害学生情報入力シート!$H622="上肢不自由",障害学生情報入力シート!$H622="下肢不自由",障害学生情報入力シート!$H622="上下肢不自由",障害学生情報入力シート!$H622="その他の肢体不自由")),1,0)+
IF(AND(障害学生情報入力シート!$G622="病弱",ISBLANK(障害学生情報入力シート!$H622)),1,0)+
IF(AND(障害学生情報入力シート!$G622="発達障害",OR(障害学生情報入力シート!$H622="自閉スペクトラム症",障害学生情報入力シート!$H622="注意欠如・多動症",障害学生情報入力シート!$H622="限局性学習症",障害学生情報入力シート!$H622="発達障害の重複",障害学生情報入力シート!$H622="その他の発達障害")),1,0)+
IF(AND(障害学生情報入力シート!$G622="精神障害",OR(障害学生情報入力シート!$H622="統合失調症等",障害学生情報入力シート!$H622="気分障害",障害学生情報入力シート!$H622="神経症性障害等",障害学生情報入力シート!$H622="摂食障害・睡眠障害等",障害学生情報入力シート!$H622="精神障害の重複",障害学生情報入力シート!$H622="その他の精神障害")),1,0)+
IF(AND(障害学生情報入力シート!$G622="知的障害",ISBLANK(障害学生情報入力シート!$H622)),1,0)+
IF(AND(障害学生情報入力シート!$G622="重複障害",OR(障害学生情報入力シート!$H622="身体障害の重複",障害学生情報入力シート!$H622="発達障害と精神障害の重複")),1,0)+
IF(AND(障害学生情報入力シート!$G622="その他の障害",ISBLANK(障害学生情報入力シート!$H622)),1,0)
)</f>
        <v>0</v>
      </c>
    </row>
    <row r="623" spans="1:17" x14ac:dyDescent="0.4">
      <c r="A623" s="204">
        <v>595</v>
      </c>
      <c r="B623" s="6">
        <f>IF(AND(障害学生情報入力シート!$G623=$B$27,障害学生情報入力シート!$H623=$B$28,OR(障害学生情報入力シート!D623="入学者(新1年生)",障害学生情報入力シート!D623="在籍者")),1,0)</f>
        <v>0</v>
      </c>
      <c r="C623" s="6">
        <f t="shared" si="59"/>
        <v>0</v>
      </c>
      <c r="D623" s="6" t="str">
        <f t="shared" si="60"/>
        <v/>
      </c>
      <c r="E623" s="6">
        <f>IF(AND(障害学生情報入力シート!$G623=$E$27,ISBLANK(障害学生情報入力シート!$H623),OR(障害学生情報入力シート!D623="入学者(新1年生)",障害学生情報入力シート!D623="在籍者")),1,0)</f>
        <v>0</v>
      </c>
      <c r="F623" s="6">
        <f t="shared" si="61"/>
        <v>0</v>
      </c>
      <c r="G623" s="6" t="str">
        <f t="shared" si="62"/>
        <v/>
      </c>
      <c r="H623" s="7">
        <f>IF(障害学生情報入力シート!BD623="",0,IF(AND(障害学生情報入力シート!BC623=1,Q623=1,障害学生情報入力シート!D623&lt;&gt;"",障害学生情報入力シート!D623&lt;&gt;"在籍者"),1,0))</f>
        <v>0</v>
      </c>
      <c r="I623" s="7">
        <f t="shared" si="63"/>
        <v>0</v>
      </c>
      <c r="J623" s="7" t="str">
        <f t="shared" si="64"/>
        <v/>
      </c>
      <c r="K623" s="8">
        <f>IF(VALUE(障害学生情報入力シート!J623)=1,1,0)</f>
        <v>0</v>
      </c>
      <c r="L623" s="8">
        <f>IF(VALUE(障害学生情報入力シート!K623)=1,1,0)</f>
        <v>0</v>
      </c>
      <c r="M623" s="8">
        <f>SUM(障害学生情報入力シート!N623:Q623)+COUNTA(障害学生情報入力シート!R623)</f>
        <v>0</v>
      </c>
      <c r="N623" s="8">
        <f>SUM(障害学生情報入力シート!S623:V623)+COUNTA(障害学生情報入力シート!W623)</f>
        <v>0</v>
      </c>
      <c r="O623" s="8">
        <f>IF(SUM(障害学生情報入力シート!$X623:$BC623)&gt;0,1,0)</f>
        <v>0</v>
      </c>
      <c r="P623" s="8">
        <f>IF(障害学生情報入力シート!D623="入学者(新1年生)",1,0)</f>
        <v>0</v>
      </c>
      <c r="Q623" s="8">
        <f>IF(ISBLANK(障害学生情報入力シート!$G623),0,
IF(AND(障害学生情報入力シート!$G623="視覚障害",OR(障害学生情報入力シート!$H623="盲",障害学生情報入力シート!$H623="弱視",障害学生情報入力シート!$H623="その他の視覚障害")),1,0)+
IF(AND(障害学生情報入力シート!$G623="聴覚障害",OR(障害学生情報入力シート!$H623="聾",障害学生情報入力シート!$H623="難聴",障害学生情報入力シート!$H623="その他の聴覚障害")),1,0)+
IF(AND(障害学生情報入力シート!$G623="肢体不自由",OR(障害学生情報入力シート!$H623="上肢不自由",障害学生情報入力シート!$H623="下肢不自由",障害学生情報入力シート!$H623="上下肢不自由",障害学生情報入力シート!$H623="その他の肢体不自由")),1,0)+
IF(AND(障害学生情報入力シート!$G623="病弱",ISBLANK(障害学生情報入力シート!$H623)),1,0)+
IF(AND(障害学生情報入力シート!$G623="発達障害",OR(障害学生情報入力シート!$H623="自閉スペクトラム症",障害学生情報入力シート!$H623="注意欠如・多動症",障害学生情報入力シート!$H623="限局性学習症",障害学生情報入力シート!$H623="発達障害の重複",障害学生情報入力シート!$H623="その他の発達障害")),1,0)+
IF(AND(障害学生情報入力シート!$G623="精神障害",OR(障害学生情報入力シート!$H623="統合失調症等",障害学生情報入力シート!$H623="気分障害",障害学生情報入力シート!$H623="神経症性障害等",障害学生情報入力シート!$H623="摂食障害・睡眠障害等",障害学生情報入力シート!$H623="精神障害の重複",障害学生情報入力シート!$H623="その他の精神障害")),1,0)+
IF(AND(障害学生情報入力シート!$G623="知的障害",ISBLANK(障害学生情報入力シート!$H623)),1,0)+
IF(AND(障害学生情報入力シート!$G623="重複障害",OR(障害学生情報入力シート!$H623="身体障害の重複",障害学生情報入力シート!$H623="発達障害と精神障害の重複")),1,0)+
IF(AND(障害学生情報入力シート!$G623="その他の障害",ISBLANK(障害学生情報入力シート!$H623)),1,0)
)</f>
        <v>0</v>
      </c>
    </row>
    <row r="624" spans="1:17" x14ac:dyDescent="0.4">
      <c r="A624" s="204">
        <v>596</v>
      </c>
      <c r="B624" s="6">
        <f>IF(AND(障害学生情報入力シート!$G624=$B$27,障害学生情報入力シート!$H624=$B$28,OR(障害学生情報入力シート!D624="入学者(新1年生)",障害学生情報入力シート!D624="在籍者")),1,0)</f>
        <v>0</v>
      </c>
      <c r="C624" s="6">
        <f t="shared" si="59"/>
        <v>0</v>
      </c>
      <c r="D624" s="6" t="str">
        <f t="shared" si="60"/>
        <v/>
      </c>
      <c r="E624" s="6">
        <f>IF(AND(障害学生情報入力シート!$G624=$E$27,ISBLANK(障害学生情報入力シート!$H624),OR(障害学生情報入力シート!D624="入学者(新1年生)",障害学生情報入力シート!D624="在籍者")),1,0)</f>
        <v>0</v>
      </c>
      <c r="F624" s="6">
        <f t="shared" si="61"/>
        <v>0</v>
      </c>
      <c r="G624" s="6" t="str">
        <f t="shared" si="62"/>
        <v/>
      </c>
      <c r="H624" s="7">
        <f>IF(障害学生情報入力シート!BD624="",0,IF(AND(障害学生情報入力シート!BC624=1,Q624=1,障害学生情報入力シート!D624&lt;&gt;"",障害学生情報入力シート!D624&lt;&gt;"在籍者"),1,0))</f>
        <v>0</v>
      </c>
      <c r="I624" s="7">
        <f t="shared" si="63"/>
        <v>0</v>
      </c>
      <c r="J624" s="7" t="str">
        <f t="shared" si="64"/>
        <v/>
      </c>
      <c r="K624" s="8">
        <f>IF(VALUE(障害学生情報入力シート!J624)=1,1,0)</f>
        <v>0</v>
      </c>
      <c r="L624" s="8">
        <f>IF(VALUE(障害学生情報入力シート!K624)=1,1,0)</f>
        <v>0</v>
      </c>
      <c r="M624" s="8">
        <f>SUM(障害学生情報入力シート!N624:Q624)+COUNTA(障害学生情報入力シート!R624)</f>
        <v>0</v>
      </c>
      <c r="N624" s="8">
        <f>SUM(障害学生情報入力シート!S624:V624)+COUNTA(障害学生情報入力シート!W624)</f>
        <v>0</v>
      </c>
      <c r="O624" s="8">
        <f>IF(SUM(障害学生情報入力シート!$X624:$BC624)&gt;0,1,0)</f>
        <v>0</v>
      </c>
      <c r="P624" s="8">
        <f>IF(障害学生情報入力シート!D624="入学者(新1年生)",1,0)</f>
        <v>0</v>
      </c>
      <c r="Q624" s="8">
        <f>IF(ISBLANK(障害学生情報入力シート!$G624),0,
IF(AND(障害学生情報入力シート!$G624="視覚障害",OR(障害学生情報入力シート!$H624="盲",障害学生情報入力シート!$H624="弱視",障害学生情報入力シート!$H624="その他の視覚障害")),1,0)+
IF(AND(障害学生情報入力シート!$G624="聴覚障害",OR(障害学生情報入力シート!$H624="聾",障害学生情報入力シート!$H624="難聴",障害学生情報入力シート!$H624="その他の聴覚障害")),1,0)+
IF(AND(障害学生情報入力シート!$G624="肢体不自由",OR(障害学生情報入力シート!$H624="上肢不自由",障害学生情報入力シート!$H624="下肢不自由",障害学生情報入力シート!$H624="上下肢不自由",障害学生情報入力シート!$H624="その他の肢体不自由")),1,0)+
IF(AND(障害学生情報入力シート!$G624="病弱",ISBLANK(障害学生情報入力シート!$H624)),1,0)+
IF(AND(障害学生情報入力シート!$G624="発達障害",OR(障害学生情報入力シート!$H624="自閉スペクトラム症",障害学生情報入力シート!$H624="注意欠如・多動症",障害学生情報入力シート!$H624="限局性学習症",障害学生情報入力シート!$H624="発達障害の重複",障害学生情報入力シート!$H624="その他の発達障害")),1,0)+
IF(AND(障害学生情報入力シート!$G624="精神障害",OR(障害学生情報入力シート!$H624="統合失調症等",障害学生情報入力シート!$H624="気分障害",障害学生情報入力シート!$H624="神経症性障害等",障害学生情報入力シート!$H624="摂食障害・睡眠障害等",障害学生情報入力シート!$H624="精神障害の重複",障害学生情報入力シート!$H624="その他の精神障害")),1,0)+
IF(AND(障害学生情報入力シート!$G624="知的障害",ISBLANK(障害学生情報入力シート!$H624)),1,0)+
IF(AND(障害学生情報入力シート!$G624="重複障害",OR(障害学生情報入力シート!$H624="身体障害の重複",障害学生情報入力シート!$H624="発達障害と精神障害の重複")),1,0)+
IF(AND(障害学生情報入力シート!$G624="その他の障害",ISBLANK(障害学生情報入力シート!$H624)),1,0)
)</f>
        <v>0</v>
      </c>
    </row>
    <row r="625" spans="1:17" x14ac:dyDescent="0.4">
      <c r="A625" s="204">
        <v>597</v>
      </c>
      <c r="B625" s="6">
        <f>IF(AND(障害学生情報入力シート!$G625=$B$27,障害学生情報入力シート!$H625=$B$28,OR(障害学生情報入力シート!D625="入学者(新1年生)",障害学生情報入力シート!D625="在籍者")),1,0)</f>
        <v>0</v>
      </c>
      <c r="C625" s="6">
        <f t="shared" si="59"/>
        <v>0</v>
      </c>
      <c r="D625" s="6" t="str">
        <f t="shared" si="60"/>
        <v/>
      </c>
      <c r="E625" s="6">
        <f>IF(AND(障害学生情報入力シート!$G625=$E$27,ISBLANK(障害学生情報入力シート!$H625),OR(障害学生情報入力シート!D625="入学者(新1年生)",障害学生情報入力シート!D625="在籍者")),1,0)</f>
        <v>0</v>
      </c>
      <c r="F625" s="6">
        <f t="shared" si="61"/>
        <v>0</v>
      </c>
      <c r="G625" s="6" t="str">
        <f t="shared" si="62"/>
        <v/>
      </c>
      <c r="H625" s="7">
        <f>IF(障害学生情報入力シート!BD625="",0,IF(AND(障害学生情報入力シート!BC625=1,Q625=1,障害学生情報入力シート!D625&lt;&gt;"",障害学生情報入力シート!D625&lt;&gt;"在籍者"),1,0))</f>
        <v>0</v>
      </c>
      <c r="I625" s="7">
        <f t="shared" si="63"/>
        <v>0</v>
      </c>
      <c r="J625" s="7" t="str">
        <f t="shared" si="64"/>
        <v/>
      </c>
      <c r="K625" s="8">
        <f>IF(VALUE(障害学生情報入力シート!J625)=1,1,0)</f>
        <v>0</v>
      </c>
      <c r="L625" s="8">
        <f>IF(VALUE(障害学生情報入力シート!K625)=1,1,0)</f>
        <v>0</v>
      </c>
      <c r="M625" s="8">
        <f>SUM(障害学生情報入力シート!N625:Q625)+COUNTA(障害学生情報入力シート!R625)</f>
        <v>0</v>
      </c>
      <c r="N625" s="8">
        <f>SUM(障害学生情報入力シート!S625:V625)+COUNTA(障害学生情報入力シート!W625)</f>
        <v>0</v>
      </c>
      <c r="O625" s="8">
        <f>IF(SUM(障害学生情報入力シート!$X625:$BC625)&gt;0,1,0)</f>
        <v>0</v>
      </c>
      <c r="P625" s="8">
        <f>IF(障害学生情報入力シート!D625="入学者(新1年生)",1,0)</f>
        <v>0</v>
      </c>
      <c r="Q625" s="8">
        <f>IF(ISBLANK(障害学生情報入力シート!$G625),0,
IF(AND(障害学生情報入力シート!$G625="視覚障害",OR(障害学生情報入力シート!$H625="盲",障害学生情報入力シート!$H625="弱視",障害学生情報入力シート!$H625="その他の視覚障害")),1,0)+
IF(AND(障害学生情報入力シート!$G625="聴覚障害",OR(障害学生情報入力シート!$H625="聾",障害学生情報入力シート!$H625="難聴",障害学生情報入力シート!$H625="その他の聴覚障害")),1,0)+
IF(AND(障害学生情報入力シート!$G625="肢体不自由",OR(障害学生情報入力シート!$H625="上肢不自由",障害学生情報入力シート!$H625="下肢不自由",障害学生情報入力シート!$H625="上下肢不自由",障害学生情報入力シート!$H625="その他の肢体不自由")),1,0)+
IF(AND(障害学生情報入力シート!$G625="病弱",ISBLANK(障害学生情報入力シート!$H625)),1,0)+
IF(AND(障害学生情報入力シート!$G625="発達障害",OR(障害学生情報入力シート!$H625="自閉スペクトラム症",障害学生情報入力シート!$H625="注意欠如・多動症",障害学生情報入力シート!$H625="限局性学習症",障害学生情報入力シート!$H625="発達障害の重複",障害学生情報入力シート!$H625="その他の発達障害")),1,0)+
IF(AND(障害学生情報入力シート!$G625="精神障害",OR(障害学生情報入力シート!$H625="統合失調症等",障害学生情報入力シート!$H625="気分障害",障害学生情報入力シート!$H625="神経症性障害等",障害学生情報入力シート!$H625="摂食障害・睡眠障害等",障害学生情報入力シート!$H625="精神障害の重複",障害学生情報入力シート!$H625="その他の精神障害")),1,0)+
IF(AND(障害学生情報入力シート!$G625="知的障害",ISBLANK(障害学生情報入力シート!$H625)),1,0)+
IF(AND(障害学生情報入力シート!$G625="重複障害",OR(障害学生情報入力シート!$H625="身体障害の重複",障害学生情報入力シート!$H625="発達障害と精神障害の重複")),1,0)+
IF(AND(障害学生情報入力シート!$G625="その他の障害",ISBLANK(障害学生情報入力シート!$H625)),1,0)
)</f>
        <v>0</v>
      </c>
    </row>
    <row r="626" spans="1:17" x14ac:dyDescent="0.4">
      <c r="A626" s="204">
        <v>598</v>
      </c>
      <c r="B626" s="6">
        <f>IF(AND(障害学生情報入力シート!$G626=$B$27,障害学生情報入力シート!$H626=$B$28,OR(障害学生情報入力シート!D626="入学者(新1年生)",障害学生情報入力シート!D626="在籍者")),1,0)</f>
        <v>0</v>
      </c>
      <c r="C626" s="6">
        <f t="shared" si="59"/>
        <v>0</v>
      </c>
      <c r="D626" s="6" t="str">
        <f t="shared" si="60"/>
        <v/>
      </c>
      <c r="E626" s="6">
        <f>IF(AND(障害学生情報入力シート!$G626=$E$27,ISBLANK(障害学生情報入力シート!$H626),OR(障害学生情報入力シート!D626="入学者(新1年生)",障害学生情報入力シート!D626="在籍者")),1,0)</f>
        <v>0</v>
      </c>
      <c r="F626" s="6">
        <f t="shared" si="61"/>
        <v>0</v>
      </c>
      <c r="G626" s="6" t="str">
        <f t="shared" si="62"/>
        <v/>
      </c>
      <c r="H626" s="7">
        <f>IF(障害学生情報入力シート!BD626="",0,IF(AND(障害学生情報入力シート!BC626=1,Q626=1,障害学生情報入力シート!D626&lt;&gt;"",障害学生情報入力シート!D626&lt;&gt;"在籍者"),1,0))</f>
        <v>0</v>
      </c>
      <c r="I626" s="7">
        <f t="shared" si="63"/>
        <v>0</v>
      </c>
      <c r="J626" s="7" t="str">
        <f t="shared" si="64"/>
        <v/>
      </c>
      <c r="K626" s="8">
        <f>IF(VALUE(障害学生情報入力シート!J626)=1,1,0)</f>
        <v>0</v>
      </c>
      <c r="L626" s="8">
        <f>IF(VALUE(障害学生情報入力シート!K626)=1,1,0)</f>
        <v>0</v>
      </c>
      <c r="M626" s="8">
        <f>SUM(障害学生情報入力シート!N626:Q626)+COUNTA(障害学生情報入力シート!R626)</f>
        <v>0</v>
      </c>
      <c r="N626" s="8">
        <f>SUM(障害学生情報入力シート!S626:V626)+COUNTA(障害学生情報入力シート!W626)</f>
        <v>0</v>
      </c>
      <c r="O626" s="8">
        <f>IF(SUM(障害学生情報入力シート!$X626:$BC626)&gt;0,1,0)</f>
        <v>0</v>
      </c>
      <c r="P626" s="8">
        <f>IF(障害学生情報入力シート!D626="入学者(新1年生)",1,0)</f>
        <v>0</v>
      </c>
      <c r="Q626" s="8">
        <f>IF(ISBLANK(障害学生情報入力シート!$G626),0,
IF(AND(障害学生情報入力シート!$G626="視覚障害",OR(障害学生情報入力シート!$H626="盲",障害学生情報入力シート!$H626="弱視",障害学生情報入力シート!$H626="その他の視覚障害")),1,0)+
IF(AND(障害学生情報入力シート!$G626="聴覚障害",OR(障害学生情報入力シート!$H626="聾",障害学生情報入力シート!$H626="難聴",障害学生情報入力シート!$H626="その他の聴覚障害")),1,0)+
IF(AND(障害学生情報入力シート!$G626="肢体不自由",OR(障害学生情報入力シート!$H626="上肢不自由",障害学生情報入力シート!$H626="下肢不自由",障害学生情報入力シート!$H626="上下肢不自由",障害学生情報入力シート!$H626="その他の肢体不自由")),1,0)+
IF(AND(障害学生情報入力シート!$G626="病弱",ISBLANK(障害学生情報入力シート!$H626)),1,0)+
IF(AND(障害学生情報入力シート!$G626="発達障害",OR(障害学生情報入力シート!$H626="自閉スペクトラム症",障害学生情報入力シート!$H626="注意欠如・多動症",障害学生情報入力シート!$H626="限局性学習症",障害学生情報入力シート!$H626="発達障害の重複",障害学生情報入力シート!$H626="その他の発達障害")),1,0)+
IF(AND(障害学生情報入力シート!$G626="精神障害",OR(障害学生情報入力シート!$H626="統合失調症等",障害学生情報入力シート!$H626="気分障害",障害学生情報入力シート!$H626="神経症性障害等",障害学生情報入力シート!$H626="摂食障害・睡眠障害等",障害学生情報入力シート!$H626="精神障害の重複",障害学生情報入力シート!$H626="その他の精神障害")),1,0)+
IF(AND(障害学生情報入力シート!$G626="知的障害",ISBLANK(障害学生情報入力シート!$H626)),1,0)+
IF(AND(障害学生情報入力シート!$G626="重複障害",OR(障害学生情報入力シート!$H626="身体障害の重複",障害学生情報入力シート!$H626="発達障害と精神障害の重複")),1,0)+
IF(AND(障害学生情報入力シート!$G626="その他の障害",ISBLANK(障害学生情報入力シート!$H626)),1,0)
)</f>
        <v>0</v>
      </c>
    </row>
    <row r="627" spans="1:17" x14ac:dyDescent="0.4">
      <c r="A627" s="204">
        <v>599</v>
      </c>
      <c r="B627" s="6">
        <f>IF(AND(障害学生情報入力シート!$G627=$B$27,障害学生情報入力シート!$H627=$B$28,OR(障害学生情報入力シート!D627="入学者(新1年生)",障害学生情報入力シート!D627="在籍者")),1,0)</f>
        <v>0</v>
      </c>
      <c r="C627" s="6">
        <f t="shared" si="59"/>
        <v>0</v>
      </c>
      <c r="D627" s="6" t="str">
        <f t="shared" si="60"/>
        <v/>
      </c>
      <c r="E627" s="6">
        <f>IF(AND(障害学生情報入力シート!$G627=$E$27,ISBLANK(障害学生情報入力シート!$H627),OR(障害学生情報入力シート!D627="入学者(新1年生)",障害学生情報入力シート!D627="在籍者")),1,0)</f>
        <v>0</v>
      </c>
      <c r="F627" s="6">
        <f t="shared" si="61"/>
        <v>0</v>
      </c>
      <c r="G627" s="6" t="str">
        <f t="shared" si="62"/>
        <v/>
      </c>
      <c r="H627" s="7">
        <f>IF(障害学生情報入力シート!BD627="",0,IF(AND(障害学生情報入力シート!BC627=1,Q627=1,障害学生情報入力シート!D627&lt;&gt;"",障害学生情報入力シート!D627&lt;&gt;"在籍者"),1,0))</f>
        <v>0</v>
      </c>
      <c r="I627" s="7">
        <f t="shared" si="63"/>
        <v>0</v>
      </c>
      <c r="J627" s="7" t="str">
        <f t="shared" si="64"/>
        <v/>
      </c>
      <c r="K627" s="8">
        <f>IF(VALUE(障害学生情報入力シート!J627)=1,1,0)</f>
        <v>0</v>
      </c>
      <c r="L627" s="8">
        <f>IF(VALUE(障害学生情報入力シート!K627)=1,1,0)</f>
        <v>0</v>
      </c>
      <c r="M627" s="8">
        <f>SUM(障害学生情報入力シート!N627:Q627)+COUNTA(障害学生情報入力シート!R627)</f>
        <v>0</v>
      </c>
      <c r="N627" s="8">
        <f>SUM(障害学生情報入力シート!S627:V627)+COUNTA(障害学生情報入力シート!W627)</f>
        <v>0</v>
      </c>
      <c r="O627" s="8">
        <f>IF(SUM(障害学生情報入力シート!$X627:$BC627)&gt;0,1,0)</f>
        <v>0</v>
      </c>
      <c r="P627" s="8">
        <f>IF(障害学生情報入力シート!D627="入学者(新1年生)",1,0)</f>
        <v>0</v>
      </c>
      <c r="Q627" s="8">
        <f>IF(ISBLANK(障害学生情報入力シート!$G627),0,
IF(AND(障害学生情報入力シート!$G627="視覚障害",OR(障害学生情報入力シート!$H627="盲",障害学生情報入力シート!$H627="弱視",障害学生情報入力シート!$H627="その他の視覚障害")),1,0)+
IF(AND(障害学生情報入力シート!$G627="聴覚障害",OR(障害学生情報入力シート!$H627="聾",障害学生情報入力シート!$H627="難聴",障害学生情報入力シート!$H627="その他の聴覚障害")),1,0)+
IF(AND(障害学生情報入力シート!$G627="肢体不自由",OR(障害学生情報入力シート!$H627="上肢不自由",障害学生情報入力シート!$H627="下肢不自由",障害学生情報入力シート!$H627="上下肢不自由",障害学生情報入力シート!$H627="その他の肢体不自由")),1,0)+
IF(AND(障害学生情報入力シート!$G627="病弱",ISBLANK(障害学生情報入力シート!$H627)),1,0)+
IF(AND(障害学生情報入力シート!$G627="発達障害",OR(障害学生情報入力シート!$H627="自閉スペクトラム症",障害学生情報入力シート!$H627="注意欠如・多動症",障害学生情報入力シート!$H627="限局性学習症",障害学生情報入力シート!$H627="発達障害の重複",障害学生情報入力シート!$H627="その他の発達障害")),1,0)+
IF(AND(障害学生情報入力シート!$G627="精神障害",OR(障害学生情報入力シート!$H627="統合失調症等",障害学生情報入力シート!$H627="気分障害",障害学生情報入力シート!$H627="神経症性障害等",障害学生情報入力シート!$H627="摂食障害・睡眠障害等",障害学生情報入力シート!$H627="精神障害の重複",障害学生情報入力シート!$H627="その他の精神障害")),1,0)+
IF(AND(障害学生情報入力シート!$G627="知的障害",ISBLANK(障害学生情報入力シート!$H627)),1,0)+
IF(AND(障害学生情報入力シート!$G627="重複障害",OR(障害学生情報入力シート!$H627="身体障害の重複",障害学生情報入力シート!$H627="発達障害と精神障害の重複")),1,0)+
IF(AND(障害学生情報入力シート!$G627="その他の障害",ISBLANK(障害学生情報入力シート!$H627)),1,0)
)</f>
        <v>0</v>
      </c>
    </row>
    <row r="628" spans="1:17" x14ac:dyDescent="0.4">
      <c r="A628" s="204">
        <v>600</v>
      </c>
      <c r="B628" s="6">
        <f>IF(AND(障害学生情報入力シート!$G628=$B$27,障害学生情報入力シート!$H628=$B$28,OR(障害学生情報入力シート!D628="入学者(新1年生)",障害学生情報入力シート!D628="在籍者")),1,0)</f>
        <v>0</v>
      </c>
      <c r="C628" s="6">
        <f t="shared" si="59"/>
        <v>0</v>
      </c>
      <c r="D628" s="6" t="str">
        <f t="shared" si="60"/>
        <v/>
      </c>
      <c r="E628" s="6">
        <f>IF(AND(障害学生情報入力シート!$G628=$E$27,ISBLANK(障害学生情報入力シート!$H628),OR(障害学生情報入力シート!D628="入学者(新1年生)",障害学生情報入力シート!D628="在籍者")),1,0)</f>
        <v>0</v>
      </c>
      <c r="F628" s="6">
        <f t="shared" si="61"/>
        <v>0</v>
      </c>
      <c r="G628" s="6" t="str">
        <f t="shared" si="62"/>
        <v/>
      </c>
      <c r="H628" s="7">
        <f>IF(障害学生情報入力シート!BD628="",0,IF(AND(障害学生情報入力シート!BC628=1,Q628=1,障害学生情報入力シート!D628&lt;&gt;"",障害学生情報入力シート!D628&lt;&gt;"在籍者"),1,0))</f>
        <v>0</v>
      </c>
      <c r="I628" s="7">
        <f t="shared" si="63"/>
        <v>0</v>
      </c>
      <c r="J628" s="7" t="str">
        <f t="shared" si="64"/>
        <v/>
      </c>
      <c r="K628" s="8">
        <f>IF(VALUE(障害学生情報入力シート!J628)=1,1,0)</f>
        <v>0</v>
      </c>
      <c r="L628" s="8">
        <f>IF(VALUE(障害学生情報入力シート!K628)=1,1,0)</f>
        <v>0</v>
      </c>
      <c r="M628" s="8">
        <f>SUM(障害学生情報入力シート!N628:Q628)+COUNTA(障害学生情報入力シート!R628)</f>
        <v>0</v>
      </c>
      <c r="N628" s="8">
        <f>SUM(障害学生情報入力シート!S628:V628)+COUNTA(障害学生情報入力シート!W628)</f>
        <v>0</v>
      </c>
      <c r="O628" s="8">
        <f>IF(SUM(障害学生情報入力シート!$X628:$BC628)&gt;0,1,0)</f>
        <v>0</v>
      </c>
      <c r="P628" s="8">
        <f>IF(障害学生情報入力シート!D628="入学者(新1年生)",1,0)</f>
        <v>0</v>
      </c>
      <c r="Q628" s="8">
        <f>IF(ISBLANK(障害学生情報入力シート!$G628),0,
IF(AND(障害学生情報入力シート!$G628="視覚障害",OR(障害学生情報入力シート!$H628="盲",障害学生情報入力シート!$H628="弱視",障害学生情報入力シート!$H628="その他の視覚障害")),1,0)+
IF(AND(障害学生情報入力シート!$G628="聴覚障害",OR(障害学生情報入力シート!$H628="聾",障害学生情報入力シート!$H628="難聴",障害学生情報入力シート!$H628="その他の聴覚障害")),1,0)+
IF(AND(障害学生情報入力シート!$G628="肢体不自由",OR(障害学生情報入力シート!$H628="上肢不自由",障害学生情報入力シート!$H628="下肢不自由",障害学生情報入力シート!$H628="上下肢不自由",障害学生情報入力シート!$H628="その他の肢体不自由")),1,0)+
IF(AND(障害学生情報入力シート!$G628="病弱",ISBLANK(障害学生情報入力シート!$H628)),1,0)+
IF(AND(障害学生情報入力シート!$G628="発達障害",OR(障害学生情報入力シート!$H628="自閉スペクトラム症",障害学生情報入力シート!$H628="注意欠如・多動症",障害学生情報入力シート!$H628="限局性学習症",障害学生情報入力シート!$H628="発達障害の重複",障害学生情報入力シート!$H628="その他の発達障害")),1,0)+
IF(AND(障害学生情報入力シート!$G628="精神障害",OR(障害学生情報入力シート!$H628="統合失調症等",障害学生情報入力シート!$H628="気分障害",障害学生情報入力シート!$H628="神経症性障害等",障害学生情報入力シート!$H628="摂食障害・睡眠障害等",障害学生情報入力シート!$H628="精神障害の重複",障害学生情報入力シート!$H628="その他の精神障害")),1,0)+
IF(AND(障害学生情報入力シート!$G628="知的障害",ISBLANK(障害学生情報入力シート!$H628)),1,0)+
IF(AND(障害学生情報入力シート!$G628="重複障害",OR(障害学生情報入力シート!$H628="身体障害の重複",障害学生情報入力シート!$H628="発達障害と精神障害の重複")),1,0)+
IF(AND(障害学生情報入力シート!$G628="その他の障害",ISBLANK(障害学生情報入力シート!$H628)),1,0)
)</f>
        <v>0</v>
      </c>
    </row>
    <row r="629" spans="1:17" x14ac:dyDescent="0.4">
      <c r="A629" s="204">
        <v>601</v>
      </c>
      <c r="B629" s="6">
        <f>IF(AND(障害学生情報入力シート!$G629=$B$27,障害学生情報入力シート!$H629=$B$28,OR(障害学生情報入力シート!D629="入学者(新1年生)",障害学生情報入力シート!D629="在籍者")),1,0)</f>
        <v>0</v>
      </c>
      <c r="C629" s="6">
        <f t="shared" si="59"/>
        <v>0</v>
      </c>
      <c r="D629" s="6" t="str">
        <f t="shared" si="60"/>
        <v/>
      </c>
      <c r="E629" s="6">
        <f>IF(AND(障害学生情報入力シート!$G629=$E$27,ISBLANK(障害学生情報入力シート!$H629),OR(障害学生情報入力シート!D629="入学者(新1年生)",障害学生情報入力シート!D629="在籍者")),1,0)</f>
        <v>0</v>
      </c>
      <c r="F629" s="6">
        <f t="shared" si="61"/>
        <v>0</v>
      </c>
      <c r="G629" s="6" t="str">
        <f t="shared" si="62"/>
        <v/>
      </c>
      <c r="H629" s="7">
        <f>IF(障害学生情報入力シート!BD629="",0,IF(AND(障害学生情報入力シート!BC629=1,Q629=1,障害学生情報入力シート!D629&lt;&gt;"",障害学生情報入力シート!D629&lt;&gt;"在籍者"),1,0))</f>
        <v>0</v>
      </c>
      <c r="I629" s="7">
        <f t="shared" si="63"/>
        <v>0</v>
      </c>
      <c r="J629" s="7" t="str">
        <f t="shared" si="64"/>
        <v/>
      </c>
      <c r="K629" s="8">
        <f>IF(VALUE(障害学生情報入力シート!J629)=1,1,0)</f>
        <v>0</v>
      </c>
      <c r="L629" s="8">
        <f>IF(VALUE(障害学生情報入力シート!K629)=1,1,0)</f>
        <v>0</v>
      </c>
      <c r="M629" s="8">
        <f>SUM(障害学生情報入力シート!N629:Q629)+COUNTA(障害学生情報入力シート!R629)</f>
        <v>0</v>
      </c>
      <c r="N629" s="8">
        <f>SUM(障害学生情報入力シート!S629:V629)+COUNTA(障害学生情報入力シート!W629)</f>
        <v>0</v>
      </c>
      <c r="O629" s="8">
        <f>IF(SUM(障害学生情報入力シート!$X629:$BC629)&gt;0,1,0)</f>
        <v>0</v>
      </c>
      <c r="P629" s="8">
        <f>IF(障害学生情報入力シート!D629="入学者(新1年生)",1,0)</f>
        <v>0</v>
      </c>
      <c r="Q629" s="8">
        <f>IF(ISBLANK(障害学生情報入力シート!$G629),0,
IF(AND(障害学生情報入力シート!$G629="視覚障害",OR(障害学生情報入力シート!$H629="盲",障害学生情報入力シート!$H629="弱視",障害学生情報入力シート!$H629="その他の視覚障害")),1,0)+
IF(AND(障害学生情報入力シート!$G629="聴覚障害",OR(障害学生情報入力シート!$H629="聾",障害学生情報入力シート!$H629="難聴",障害学生情報入力シート!$H629="その他の聴覚障害")),1,0)+
IF(AND(障害学生情報入力シート!$G629="肢体不自由",OR(障害学生情報入力シート!$H629="上肢不自由",障害学生情報入力シート!$H629="下肢不自由",障害学生情報入力シート!$H629="上下肢不自由",障害学生情報入力シート!$H629="その他の肢体不自由")),1,0)+
IF(AND(障害学生情報入力シート!$G629="病弱",ISBLANK(障害学生情報入力シート!$H629)),1,0)+
IF(AND(障害学生情報入力シート!$G629="発達障害",OR(障害学生情報入力シート!$H629="自閉スペクトラム症",障害学生情報入力シート!$H629="注意欠如・多動症",障害学生情報入力シート!$H629="限局性学習症",障害学生情報入力シート!$H629="発達障害の重複",障害学生情報入力シート!$H629="その他の発達障害")),1,0)+
IF(AND(障害学生情報入力シート!$G629="精神障害",OR(障害学生情報入力シート!$H629="統合失調症等",障害学生情報入力シート!$H629="気分障害",障害学生情報入力シート!$H629="神経症性障害等",障害学生情報入力シート!$H629="摂食障害・睡眠障害等",障害学生情報入力シート!$H629="精神障害の重複",障害学生情報入力シート!$H629="その他の精神障害")),1,0)+
IF(AND(障害学生情報入力シート!$G629="知的障害",ISBLANK(障害学生情報入力シート!$H629)),1,0)+
IF(AND(障害学生情報入力シート!$G629="重複障害",OR(障害学生情報入力シート!$H629="身体障害の重複",障害学生情報入力シート!$H629="発達障害と精神障害の重複")),1,0)+
IF(AND(障害学生情報入力シート!$G629="その他の障害",ISBLANK(障害学生情報入力シート!$H629)),1,0)
)</f>
        <v>0</v>
      </c>
    </row>
    <row r="630" spans="1:17" x14ac:dyDescent="0.4">
      <c r="A630" s="204">
        <v>602</v>
      </c>
      <c r="B630" s="6">
        <f>IF(AND(障害学生情報入力シート!$G630=$B$27,障害学生情報入力シート!$H630=$B$28,OR(障害学生情報入力シート!D630="入学者(新1年生)",障害学生情報入力シート!D630="在籍者")),1,0)</f>
        <v>0</v>
      </c>
      <c r="C630" s="6">
        <f t="shared" si="59"/>
        <v>0</v>
      </c>
      <c r="D630" s="6" t="str">
        <f t="shared" si="60"/>
        <v/>
      </c>
      <c r="E630" s="6">
        <f>IF(AND(障害学生情報入力シート!$G630=$E$27,ISBLANK(障害学生情報入力シート!$H630),OR(障害学生情報入力シート!D630="入学者(新1年生)",障害学生情報入力シート!D630="在籍者")),1,0)</f>
        <v>0</v>
      </c>
      <c r="F630" s="6">
        <f t="shared" si="61"/>
        <v>0</v>
      </c>
      <c r="G630" s="6" t="str">
        <f t="shared" si="62"/>
        <v/>
      </c>
      <c r="H630" s="7">
        <f>IF(障害学生情報入力シート!BD630="",0,IF(AND(障害学生情報入力シート!BC630=1,Q630=1,障害学生情報入力シート!D630&lt;&gt;"",障害学生情報入力シート!D630&lt;&gt;"在籍者"),1,0))</f>
        <v>0</v>
      </c>
      <c r="I630" s="7">
        <f t="shared" si="63"/>
        <v>0</v>
      </c>
      <c r="J630" s="7" t="str">
        <f t="shared" si="64"/>
        <v/>
      </c>
      <c r="K630" s="8">
        <f>IF(VALUE(障害学生情報入力シート!J630)=1,1,0)</f>
        <v>0</v>
      </c>
      <c r="L630" s="8">
        <f>IF(VALUE(障害学生情報入力シート!K630)=1,1,0)</f>
        <v>0</v>
      </c>
      <c r="M630" s="8">
        <f>SUM(障害学生情報入力シート!N630:Q630)+COUNTA(障害学生情報入力シート!R630)</f>
        <v>0</v>
      </c>
      <c r="N630" s="8">
        <f>SUM(障害学生情報入力シート!S630:V630)+COUNTA(障害学生情報入力シート!W630)</f>
        <v>0</v>
      </c>
      <c r="O630" s="8">
        <f>IF(SUM(障害学生情報入力シート!$X630:$BC630)&gt;0,1,0)</f>
        <v>0</v>
      </c>
      <c r="P630" s="8">
        <f>IF(障害学生情報入力シート!D630="入学者(新1年生)",1,0)</f>
        <v>0</v>
      </c>
      <c r="Q630" s="8">
        <f>IF(ISBLANK(障害学生情報入力シート!$G630),0,
IF(AND(障害学生情報入力シート!$G630="視覚障害",OR(障害学生情報入力シート!$H630="盲",障害学生情報入力シート!$H630="弱視",障害学生情報入力シート!$H630="その他の視覚障害")),1,0)+
IF(AND(障害学生情報入力シート!$G630="聴覚障害",OR(障害学生情報入力シート!$H630="聾",障害学生情報入力シート!$H630="難聴",障害学生情報入力シート!$H630="その他の聴覚障害")),1,0)+
IF(AND(障害学生情報入力シート!$G630="肢体不自由",OR(障害学生情報入力シート!$H630="上肢不自由",障害学生情報入力シート!$H630="下肢不自由",障害学生情報入力シート!$H630="上下肢不自由",障害学生情報入力シート!$H630="その他の肢体不自由")),1,0)+
IF(AND(障害学生情報入力シート!$G630="病弱",ISBLANK(障害学生情報入力シート!$H630)),1,0)+
IF(AND(障害学生情報入力シート!$G630="発達障害",OR(障害学生情報入力シート!$H630="自閉スペクトラム症",障害学生情報入力シート!$H630="注意欠如・多動症",障害学生情報入力シート!$H630="限局性学習症",障害学生情報入力シート!$H630="発達障害の重複",障害学生情報入力シート!$H630="その他の発達障害")),1,0)+
IF(AND(障害学生情報入力シート!$G630="精神障害",OR(障害学生情報入力シート!$H630="統合失調症等",障害学生情報入力シート!$H630="気分障害",障害学生情報入力シート!$H630="神経症性障害等",障害学生情報入力シート!$H630="摂食障害・睡眠障害等",障害学生情報入力シート!$H630="精神障害の重複",障害学生情報入力シート!$H630="その他の精神障害")),1,0)+
IF(AND(障害学生情報入力シート!$G630="知的障害",ISBLANK(障害学生情報入力シート!$H630)),1,0)+
IF(AND(障害学生情報入力シート!$G630="重複障害",OR(障害学生情報入力シート!$H630="身体障害の重複",障害学生情報入力シート!$H630="発達障害と精神障害の重複")),1,0)+
IF(AND(障害学生情報入力シート!$G630="その他の障害",ISBLANK(障害学生情報入力シート!$H630)),1,0)
)</f>
        <v>0</v>
      </c>
    </row>
    <row r="631" spans="1:17" x14ac:dyDescent="0.4">
      <c r="A631" s="204">
        <v>603</v>
      </c>
      <c r="B631" s="6">
        <f>IF(AND(障害学生情報入力シート!$G631=$B$27,障害学生情報入力シート!$H631=$B$28,OR(障害学生情報入力シート!D631="入学者(新1年生)",障害学生情報入力シート!D631="在籍者")),1,0)</f>
        <v>0</v>
      </c>
      <c r="C631" s="6">
        <f t="shared" si="59"/>
        <v>0</v>
      </c>
      <c r="D631" s="6" t="str">
        <f t="shared" si="60"/>
        <v/>
      </c>
      <c r="E631" s="6">
        <f>IF(AND(障害学生情報入力シート!$G631=$E$27,ISBLANK(障害学生情報入力シート!$H631),OR(障害学生情報入力シート!D631="入学者(新1年生)",障害学生情報入力シート!D631="在籍者")),1,0)</f>
        <v>0</v>
      </c>
      <c r="F631" s="6">
        <f t="shared" si="61"/>
        <v>0</v>
      </c>
      <c r="G631" s="6" t="str">
        <f t="shared" si="62"/>
        <v/>
      </c>
      <c r="H631" s="7">
        <f>IF(障害学生情報入力シート!BD631="",0,IF(AND(障害学生情報入力シート!BC631=1,Q631=1,障害学生情報入力シート!D631&lt;&gt;"",障害学生情報入力シート!D631&lt;&gt;"在籍者"),1,0))</f>
        <v>0</v>
      </c>
      <c r="I631" s="7">
        <f t="shared" si="63"/>
        <v>0</v>
      </c>
      <c r="J631" s="7" t="str">
        <f t="shared" si="64"/>
        <v/>
      </c>
      <c r="K631" s="8">
        <f>IF(VALUE(障害学生情報入力シート!J631)=1,1,0)</f>
        <v>0</v>
      </c>
      <c r="L631" s="8">
        <f>IF(VALUE(障害学生情報入力シート!K631)=1,1,0)</f>
        <v>0</v>
      </c>
      <c r="M631" s="8">
        <f>SUM(障害学生情報入力シート!N631:Q631)+COUNTA(障害学生情報入力シート!R631)</f>
        <v>0</v>
      </c>
      <c r="N631" s="8">
        <f>SUM(障害学生情報入力シート!S631:V631)+COUNTA(障害学生情報入力シート!W631)</f>
        <v>0</v>
      </c>
      <c r="O631" s="8">
        <f>IF(SUM(障害学生情報入力シート!$X631:$BC631)&gt;0,1,0)</f>
        <v>0</v>
      </c>
      <c r="P631" s="8">
        <f>IF(障害学生情報入力シート!D631="入学者(新1年生)",1,0)</f>
        <v>0</v>
      </c>
      <c r="Q631" s="8">
        <f>IF(ISBLANK(障害学生情報入力シート!$G631),0,
IF(AND(障害学生情報入力シート!$G631="視覚障害",OR(障害学生情報入力シート!$H631="盲",障害学生情報入力シート!$H631="弱視",障害学生情報入力シート!$H631="その他の視覚障害")),1,0)+
IF(AND(障害学生情報入力シート!$G631="聴覚障害",OR(障害学生情報入力シート!$H631="聾",障害学生情報入力シート!$H631="難聴",障害学生情報入力シート!$H631="その他の聴覚障害")),1,0)+
IF(AND(障害学生情報入力シート!$G631="肢体不自由",OR(障害学生情報入力シート!$H631="上肢不自由",障害学生情報入力シート!$H631="下肢不自由",障害学生情報入力シート!$H631="上下肢不自由",障害学生情報入力シート!$H631="その他の肢体不自由")),1,0)+
IF(AND(障害学生情報入力シート!$G631="病弱",ISBLANK(障害学生情報入力シート!$H631)),1,0)+
IF(AND(障害学生情報入力シート!$G631="発達障害",OR(障害学生情報入力シート!$H631="自閉スペクトラム症",障害学生情報入力シート!$H631="注意欠如・多動症",障害学生情報入力シート!$H631="限局性学習症",障害学生情報入力シート!$H631="発達障害の重複",障害学生情報入力シート!$H631="その他の発達障害")),1,0)+
IF(AND(障害学生情報入力シート!$G631="精神障害",OR(障害学生情報入力シート!$H631="統合失調症等",障害学生情報入力シート!$H631="気分障害",障害学生情報入力シート!$H631="神経症性障害等",障害学生情報入力シート!$H631="摂食障害・睡眠障害等",障害学生情報入力シート!$H631="精神障害の重複",障害学生情報入力シート!$H631="その他の精神障害")),1,0)+
IF(AND(障害学生情報入力シート!$G631="知的障害",ISBLANK(障害学生情報入力シート!$H631)),1,0)+
IF(AND(障害学生情報入力シート!$G631="重複障害",OR(障害学生情報入力シート!$H631="身体障害の重複",障害学生情報入力シート!$H631="発達障害と精神障害の重複")),1,0)+
IF(AND(障害学生情報入力シート!$G631="その他の障害",ISBLANK(障害学生情報入力シート!$H631)),1,0)
)</f>
        <v>0</v>
      </c>
    </row>
    <row r="632" spans="1:17" x14ac:dyDescent="0.4">
      <c r="A632" s="204">
        <v>604</v>
      </c>
      <c r="B632" s="6">
        <f>IF(AND(障害学生情報入力シート!$G632=$B$27,障害学生情報入力シート!$H632=$B$28,OR(障害学生情報入力シート!D632="入学者(新1年生)",障害学生情報入力シート!D632="在籍者")),1,0)</f>
        <v>0</v>
      </c>
      <c r="C632" s="6">
        <f t="shared" si="59"/>
        <v>0</v>
      </c>
      <c r="D632" s="6" t="str">
        <f t="shared" si="60"/>
        <v/>
      </c>
      <c r="E632" s="6">
        <f>IF(AND(障害学生情報入力シート!$G632=$E$27,ISBLANK(障害学生情報入力シート!$H632),OR(障害学生情報入力シート!D632="入学者(新1年生)",障害学生情報入力シート!D632="在籍者")),1,0)</f>
        <v>0</v>
      </c>
      <c r="F632" s="6">
        <f t="shared" si="61"/>
        <v>0</v>
      </c>
      <c r="G632" s="6" t="str">
        <f t="shared" si="62"/>
        <v/>
      </c>
      <c r="H632" s="7">
        <f>IF(障害学生情報入力シート!BD632="",0,IF(AND(障害学生情報入力シート!BC632=1,Q632=1,障害学生情報入力シート!D632&lt;&gt;"",障害学生情報入力シート!D632&lt;&gt;"在籍者"),1,0))</f>
        <v>0</v>
      </c>
      <c r="I632" s="7">
        <f t="shared" si="63"/>
        <v>0</v>
      </c>
      <c r="J632" s="7" t="str">
        <f t="shared" si="64"/>
        <v/>
      </c>
      <c r="K632" s="8">
        <f>IF(VALUE(障害学生情報入力シート!J632)=1,1,0)</f>
        <v>0</v>
      </c>
      <c r="L632" s="8">
        <f>IF(VALUE(障害学生情報入力シート!K632)=1,1,0)</f>
        <v>0</v>
      </c>
      <c r="M632" s="8">
        <f>SUM(障害学生情報入力シート!N632:Q632)+COUNTA(障害学生情報入力シート!R632)</f>
        <v>0</v>
      </c>
      <c r="N632" s="8">
        <f>SUM(障害学生情報入力シート!S632:V632)+COUNTA(障害学生情報入力シート!W632)</f>
        <v>0</v>
      </c>
      <c r="O632" s="8">
        <f>IF(SUM(障害学生情報入力シート!$X632:$BC632)&gt;0,1,0)</f>
        <v>0</v>
      </c>
      <c r="P632" s="8">
        <f>IF(障害学生情報入力シート!D632="入学者(新1年生)",1,0)</f>
        <v>0</v>
      </c>
      <c r="Q632" s="8">
        <f>IF(ISBLANK(障害学生情報入力シート!$G632),0,
IF(AND(障害学生情報入力シート!$G632="視覚障害",OR(障害学生情報入力シート!$H632="盲",障害学生情報入力シート!$H632="弱視",障害学生情報入力シート!$H632="その他の視覚障害")),1,0)+
IF(AND(障害学生情報入力シート!$G632="聴覚障害",OR(障害学生情報入力シート!$H632="聾",障害学生情報入力シート!$H632="難聴",障害学生情報入力シート!$H632="その他の聴覚障害")),1,0)+
IF(AND(障害学生情報入力シート!$G632="肢体不自由",OR(障害学生情報入力シート!$H632="上肢不自由",障害学生情報入力シート!$H632="下肢不自由",障害学生情報入力シート!$H632="上下肢不自由",障害学生情報入力シート!$H632="その他の肢体不自由")),1,0)+
IF(AND(障害学生情報入力シート!$G632="病弱",ISBLANK(障害学生情報入力シート!$H632)),1,0)+
IF(AND(障害学生情報入力シート!$G632="発達障害",OR(障害学生情報入力シート!$H632="自閉スペクトラム症",障害学生情報入力シート!$H632="注意欠如・多動症",障害学生情報入力シート!$H632="限局性学習症",障害学生情報入力シート!$H632="発達障害の重複",障害学生情報入力シート!$H632="その他の発達障害")),1,0)+
IF(AND(障害学生情報入力シート!$G632="精神障害",OR(障害学生情報入力シート!$H632="統合失調症等",障害学生情報入力シート!$H632="気分障害",障害学生情報入力シート!$H632="神経症性障害等",障害学生情報入力シート!$H632="摂食障害・睡眠障害等",障害学生情報入力シート!$H632="精神障害の重複",障害学生情報入力シート!$H632="その他の精神障害")),1,0)+
IF(AND(障害学生情報入力シート!$G632="知的障害",ISBLANK(障害学生情報入力シート!$H632)),1,0)+
IF(AND(障害学生情報入力シート!$G632="重複障害",OR(障害学生情報入力シート!$H632="身体障害の重複",障害学生情報入力シート!$H632="発達障害と精神障害の重複")),1,0)+
IF(AND(障害学生情報入力シート!$G632="その他の障害",ISBLANK(障害学生情報入力シート!$H632)),1,0)
)</f>
        <v>0</v>
      </c>
    </row>
    <row r="633" spans="1:17" x14ac:dyDescent="0.4">
      <c r="A633" s="204">
        <v>605</v>
      </c>
      <c r="B633" s="6">
        <f>IF(AND(障害学生情報入力シート!$G633=$B$27,障害学生情報入力シート!$H633=$B$28,OR(障害学生情報入力シート!D633="入学者(新1年生)",障害学生情報入力シート!D633="在籍者")),1,0)</f>
        <v>0</v>
      </c>
      <c r="C633" s="6">
        <f t="shared" si="59"/>
        <v>0</v>
      </c>
      <c r="D633" s="6" t="str">
        <f t="shared" si="60"/>
        <v/>
      </c>
      <c r="E633" s="6">
        <f>IF(AND(障害学生情報入力シート!$G633=$E$27,ISBLANK(障害学生情報入力シート!$H633),OR(障害学生情報入力シート!D633="入学者(新1年生)",障害学生情報入力シート!D633="在籍者")),1,0)</f>
        <v>0</v>
      </c>
      <c r="F633" s="6">
        <f t="shared" si="61"/>
        <v>0</v>
      </c>
      <c r="G633" s="6" t="str">
        <f t="shared" si="62"/>
        <v/>
      </c>
      <c r="H633" s="7">
        <f>IF(障害学生情報入力シート!BD633="",0,IF(AND(障害学生情報入力シート!BC633=1,Q633=1,障害学生情報入力シート!D633&lt;&gt;"",障害学生情報入力シート!D633&lt;&gt;"在籍者"),1,0))</f>
        <v>0</v>
      </c>
      <c r="I633" s="7">
        <f t="shared" si="63"/>
        <v>0</v>
      </c>
      <c r="J633" s="7" t="str">
        <f t="shared" si="64"/>
        <v/>
      </c>
      <c r="K633" s="8">
        <f>IF(VALUE(障害学生情報入力シート!J633)=1,1,0)</f>
        <v>0</v>
      </c>
      <c r="L633" s="8">
        <f>IF(VALUE(障害学生情報入力シート!K633)=1,1,0)</f>
        <v>0</v>
      </c>
      <c r="M633" s="8">
        <f>SUM(障害学生情報入力シート!N633:Q633)+COUNTA(障害学生情報入力シート!R633)</f>
        <v>0</v>
      </c>
      <c r="N633" s="8">
        <f>SUM(障害学生情報入力シート!S633:V633)+COUNTA(障害学生情報入力シート!W633)</f>
        <v>0</v>
      </c>
      <c r="O633" s="8">
        <f>IF(SUM(障害学生情報入力シート!$X633:$BC633)&gt;0,1,0)</f>
        <v>0</v>
      </c>
      <c r="P633" s="8">
        <f>IF(障害学生情報入力シート!D633="入学者(新1年生)",1,0)</f>
        <v>0</v>
      </c>
      <c r="Q633" s="8">
        <f>IF(ISBLANK(障害学生情報入力シート!$G633),0,
IF(AND(障害学生情報入力シート!$G633="視覚障害",OR(障害学生情報入力シート!$H633="盲",障害学生情報入力シート!$H633="弱視",障害学生情報入力シート!$H633="その他の視覚障害")),1,0)+
IF(AND(障害学生情報入力シート!$G633="聴覚障害",OR(障害学生情報入力シート!$H633="聾",障害学生情報入力シート!$H633="難聴",障害学生情報入力シート!$H633="その他の聴覚障害")),1,0)+
IF(AND(障害学生情報入力シート!$G633="肢体不自由",OR(障害学生情報入力シート!$H633="上肢不自由",障害学生情報入力シート!$H633="下肢不自由",障害学生情報入力シート!$H633="上下肢不自由",障害学生情報入力シート!$H633="その他の肢体不自由")),1,0)+
IF(AND(障害学生情報入力シート!$G633="病弱",ISBLANK(障害学生情報入力シート!$H633)),1,0)+
IF(AND(障害学生情報入力シート!$G633="発達障害",OR(障害学生情報入力シート!$H633="自閉スペクトラム症",障害学生情報入力シート!$H633="注意欠如・多動症",障害学生情報入力シート!$H633="限局性学習症",障害学生情報入力シート!$H633="発達障害の重複",障害学生情報入力シート!$H633="その他の発達障害")),1,0)+
IF(AND(障害学生情報入力シート!$G633="精神障害",OR(障害学生情報入力シート!$H633="統合失調症等",障害学生情報入力シート!$H633="気分障害",障害学生情報入力シート!$H633="神経症性障害等",障害学生情報入力シート!$H633="摂食障害・睡眠障害等",障害学生情報入力シート!$H633="精神障害の重複",障害学生情報入力シート!$H633="その他の精神障害")),1,0)+
IF(AND(障害学生情報入力シート!$G633="知的障害",ISBLANK(障害学生情報入力シート!$H633)),1,0)+
IF(AND(障害学生情報入力シート!$G633="重複障害",OR(障害学生情報入力シート!$H633="身体障害の重複",障害学生情報入力シート!$H633="発達障害と精神障害の重複")),1,0)+
IF(AND(障害学生情報入力シート!$G633="その他の障害",ISBLANK(障害学生情報入力シート!$H633)),1,0)
)</f>
        <v>0</v>
      </c>
    </row>
    <row r="634" spans="1:17" x14ac:dyDescent="0.4">
      <c r="A634" s="204">
        <v>606</v>
      </c>
      <c r="B634" s="6">
        <f>IF(AND(障害学生情報入力シート!$G634=$B$27,障害学生情報入力シート!$H634=$B$28,OR(障害学生情報入力シート!D634="入学者(新1年生)",障害学生情報入力シート!D634="在籍者")),1,0)</f>
        <v>0</v>
      </c>
      <c r="C634" s="6">
        <f t="shared" si="59"/>
        <v>0</v>
      </c>
      <c r="D634" s="6" t="str">
        <f t="shared" si="60"/>
        <v/>
      </c>
      <c r="E634" s="6">
        <f>IF(AND(障害学生情報入力シート!$G634=$E$27,ISBLANK(障害学生情報入力シート!$H634),OR(障害学生情報入力シート!D634="入学者(新1年生)",障害学生情報入力シート!D634="在籍者")),1,0)</f>
        <v>0</v>
      </c>
      <c r="F634" s="6">
        <f t="shared" si="61"/>
        <v>0</v>
      </c>
      <c r="G634" s="6" t="str">
        <f t="shared" si="62"/>
        <v/>
      </c>
      <c r="H634" s="7">
        <f>IF(障害学生情報入力シート!BD634="",0,IF(AND(障害学生情報入力シート!BC634=1,Q634=1,障害学生情報入力シート!D634&lt;&gt;"",障害学生情報入力シート!D634&lt;&gt;"在籍者"),1,0))</f>
        <v>0</v>
      </c>
      <c r="I634" s="7">
        <f t="shared" si="63"/>
        <v>0</v>
      </c>
      <c r="J634" s="7" t="str">
        <f t="shared" si="64"/>
        <v/>
      </c>
      <c r="K634" s="8">
        <f>IF(VALUE(障害学生情報入力シート!J634)=1,1,0)</f>
        <v>0</v>
      </c>
      <c r="L634" s="8">
        <f>IF(VALUE(障害学生情報入力シート!K634)=1,1,0)</f>
        <v>0</v>
      </c>
      <c r="M634" s="8">
        <f>SUM(障害学生情報入力シート!N634:Q634)+COUNTA(障害学生情報入力シート!R634)</f>
        <v>0</v>
      </c>
      <c r="N634" s="8">
        <f>SUM(障害学生情報入力シート!S634:V634)+COUNTA(障害学生情報入力シート!W634)</f>
        <v>0</v>
      </c>
      <c r="O634" s="8">
        <f>IF(SUM(障害学生情報入力シート!$X634:$BC634)&gt;0,1,0)</f>
        <v>0</v>
      </c>
      <c r="P634" s="8">
        <f>IF(障害学生情報入力シート!D634="入学者(新1年生)",1,0)</f>
        <v>0</v>
      </c>
      <c r="Q634" s="8">
        <f>IF(ISBLANK(障害学生情報入力シート!$G634),0,
IF(AND(障害学生情報入力シート!$G634="視覚障害",OR(障害学生情報入力シート!$H634="盲",障害学生情報入力シート!$H634="弱視",障害学生情報入力シート!$H634="その他の視覚障害")),1,0)+
IF(AND(障害学生情報入力シート!$G634="聴覚障害",OR(障害学生情報入力シート!$H634="聾",障害学生情報入力シート!$H634="難聴",障害学生情報入力シート!$H634="その他の聴覚障害")),1,0)+
IF(AND(障害学生情報入力シート!$G634="肢体不自由",OR(障害学生情報入力シート!$H634="上肢不自由",障害学生情報入力シート!$H634="下肢不自由",障害学生情報入力シート!$H634="上下肢不自由",障害学生情報入力シート!$H634="その他の肢体不自由")),1,0)+
IF(AND(障害学生情報入力シート!$G634="病弱",ISBLANK(障害学生情報入力シート!$H634)),1,0)+
IF(AND(障害学生情報入力シート!$G634="発達障害",OR(障害学生情報入力シート!$H634="自閉スペクトラム症",障害学生情報入力シート!$H634="注意欠如・多動症",障害学生情報入力シート!$H634="限局性学習症",障害学生情報入力シート!$H634="発達障害の重複",障害学生情報入力シート!$H634="その他の発達障害")),1,0)+
IF(AND(障害学生情報入力シート!$G634="精神障害",OR(障害学生情報入力シート!$H634="統合失調症等",障害学生情報入力シート!$H634="気分障害",障害学生情報入力シート!$H634="神経症性障害等",障害学生情報入力シート!$H634="摂食障害・睡眠障害等",障害学生情報入力シート!$H634="精神障害の重複",障害学生情報入力シート!$H634="その他の精神障害")),1,0)+
IF(AND(障害学生情報入力シート!$G634="知的障害",ISBLANK(障害学生情報入力シート!$H634)),1,0)+
IF(AND(障害学生情報入力シート!$G634="重複障害",OR(障害学生情報入力シート!$H634="身体障害の重複",障害学生情報入力シート!$H634="発達障害と精神障害の重複")),1,0)+
IF(AND(障害学生情報入力シート!$G634="その他の障害",ISBLANK(障害学生情報入力シート!$H634)),1,0)
)</f>
        <v>0</v>
      </c>
    </row>
    <row r="635" spans="1:17" x14ac:dyDescent="0.4">
      <c r="A635" s="204">
        <v>607</v>
      </c>
      <c r="B635" s="6">
        <f>IF(AND(障害学生情報入力シート!$G635=$B$27,障害学生情報入力シート!$H635=$B$28,OR(障害学生情報入力シート!D635="入学者(新1年生)",障害学生情報入力シート!D635="在籍者")),1,0)</f>
        <v>0</v>
      </c>
      <c r="C635" s="6">
        <f t="shared" si="59"/>
        <v>0</v>
      </c>
      <c r="D635" s="6" t="str">
        <f t="shared" si="60"/>
        <v/>
      </c>
      <c r="E635" s="6">
        <f>IF(AND(障害学生情報入力シート!$G635=$E$27,ISBLANK(障害学生情報入力シート!$H635),OR(障害学生情報入力シート!D635="入学者(新1年生)",障害学生情報入力シート!D635="在籍者")),1,0)</f>
        <v>0</v>
      </c>
      <c r="F635" s="6">
        <f t="shared" si="61"/>
        <v>0</v>
      </c>
      <c r="G635" s="6" t="str">
        <f t="shared" si="62"/>
        <v/>
      </c>
      <c r="H635" s="7">
        <f>IF(障害学生情報入力シート!BD635="",0,IF(AND(障害学生情報入力シート!BC635=1,Q635=1,障害学生情報入力シート!D635&lt;&gt;"",障害学生情報入力シート!D635&lt;&gt;"在籍者"),1,0))</f>
        <v>0</v>
      </c>
      <c r="I635" s="7">
        <f t="shared" si="63"/>
        <v>0</v>
      </c>
      <c r="J635" s="7" t="str">
        <f t="shared" si="64"/>
        <v/>
      </c>
      <c r="K635" s="8">
        <f>IF(VALUE(障害学生情報入力シート!J635)=1,1,0)</f>
        <v>0</v>
      </c>
      <c r="L635" s="8">
        <f>IF(VALUE(障害学生情報入力シート!K635)=1,1,0)</f>
        <v>0</v>
      </c>
      <c r="M635" s="8">
        <f>SUM(障害学生情報入力シート!N635:Q635)+COUNTA(障害学生情報入力シート!R635)</f>
        <v>0</v>
      </c>
      <c r="N635" s="8">
        <f>SUM(障害学生情報入力シート!S635:V635)+COUNTA(障害学生情報入力シート!W635)</f>
        <v>0</v>
      </c>
      <c r="O635" s="8">
        <f>IF(SUM(障害学生情報入力シート!$X635:$BC635)&gt;0,1,0)</f>
        <v>0</v>
      </c>
      <c r="P635" s="8">
        <f>IF(障害学生情報入力シート!D635="入学者(新1年生)",1,0)</f>
        <v>0</v>
      </c>
      <c r="Q635" s="8">
        <f>IF(ISBLANK(障害学生情報入力シート!$G635),0,
IF(AND(障害学生情報入力シート!$G635="視覚障害",OR(障害学生情報入力シート!$H635="盲",障害学生情報入力シート!$H635="弱視",障害学生情報入力シート!$H635="その他の視覚障害")),1,0)+
IF(AND(障害学生情報入力シート!$G635="聴覚障害",OR(障害学生情報入力シート!$H635="聾",障害学生情報入力シート!$H635="難聴",障害学生情報入力シート!$H635="その他の聴覚障害")),1,0)+
IF(AND(障害学生情報入力シート!$G635="肢体不自由",OR(障害学生情報入力シート!$H635="上肢不自由",障害学生情報入力シート!$H635="下肢不自由",障害学生情報入力シート!$H635="上下肢不自由",障害学生情報入力シート!$H635="その他の肢体不自由")),1,0)+
IF(AND(障害学生情報入力シート!$G635="病弱",ISBLANK(障害学生情報入力シート!$H635)),1,0)+
IF(AND(障害学生情報入力シート!$G635="発達障害",OR(障害学生情報入力シート!$H635="自閉スペクトラム症",障害学生情報入力シート!$H635="注意欠如・多動症",障害学生情報入力シート!$H635="限局性学習症",障害学生情報入力シート!$H635="発達障害の重複",障害学生情報入力シート!$H635="その他の発達障害")),1,0)+
IF(AND(障害学生情報入力シート!$G635="精神障害",OR(障害学生情報入力シート!$H635="統合失調症等",障害学生情報入力シート!$H635="気分障害",障害学生情報入力シート!$H635="神経症性障害等",障害学生情報入力シート!$H635="摂食障害・睡眠障害等",障害学生情報入力シート!$H635="精神障害の重複",障害学生情報入力シート!$H635="その他の精神障害")),1,0)+
IF(AND(障害学生情報入力シート!$G635="知的障害",ISBLANK(障害学生情報入力シート!$H635)),1,0)+
IF(AND(障害学生情報入力シート!$G635="重複障害",OR(障害学生情報入力シート!$H635="身体障害の重複",障害学生情報入力シート!$H635="発達障害と精神障害の重複")),1,0)+
IF(AND(障害学生情報入力シート!$G635="その他の障害",ISBLANK(障害学生情報入力シート!$H635)),1,0)
)</f>
        <v>0</v>
      </c>
    </row>
    <row r="636" spans="1:17" x14ac:dyDescent="0.4">
      <c r="A636" s="204">
        <v>608</v>
      </c>
      <c r="B636" s="6">
        <f>IF(AND(障害学生情報入力シート!$G636=$B$27,障害学生情報入力シート!$H636=$B$28,OR(障害学生情報入力シート!D636="入学者(新1年生)",障害学生情報入力シート!D636="在籍者")),1,0)</f>
        <v>0</v>
      </c>
      <c r="C636" s="6">
        <f t="shared" si="59"/>
        <v>0</v>
      </c>
      <c r="D636" s="6" t="str">
        <f t="shared" si="60"/>
        <v/>
      </c>
      <c r="E636" s="6">
        <f>IF(AND(障害学生情報入力シート!$G636=$E$27,ISBLANK(障害学生情報入力シート!$H636),OR(障害学生情報入力シート!D636="入学者(新1年生)",障害学生情報入力シート!D636="在籍者")),1,0)</f>
        <v>0</v>
      </c>
      <c r="F636" s="6">
        <f t="shared" si="61"/>
        <v>0</v>
      </c>
      <c r="G636" s="6" t="str">
        <f t="shared" si="62"/>
        <v/>
      </c>
      <c r="H636" s="7">
        <f>IF(障害学生情報入力シート!BD636="",0,IF(AND(障害学生情報入力シート!BC636=1,Q636=1,障害学生情報入力シート!D636&lt;&gt;"",障害学生情報入力シート!D636&lt;&gt;"在籍者"),1,0))</f>
        <v>0</v>
      </c>
      <c r="I636" s="7">
        <f t="shared" si="63"/>
        <v>0</v>
      </c>
      <c r="J636" s="7" t="str">
        <f t="shared" si="64"/>
        <v/>
      </c>
      <c r="K636" s="8">
        <f>IF(VALUE(障害学生情報入力シート!J636)=1,1,0)</f>
        <v>0</v>
      </c>
      <c r="L636" s="8">
        <f>IF(VALUE(障害学生情報入力シート!K636)=1,1,0)</f>
        <v>0</v>
      </c>
      <c r="M636" s="8">
        <f>SUM(障害学生情報入力シート!N636:Q636)+COUNTA(障害学生情報入力シート!R636)</f>
        <v>0</v>
      </c>
      <c r="N636" s="8">
        <f>SUM(障害学生情報入力シート!S636:V636)+COUNTA(障害学生情報入力シート!W636)</f>
        <v>0</v>
      </c>
      <c r="O636" s="8">
        <f>IF(SUM(障害学生情報入力シート!$X636:$BC636)&gt;0,1,0)</f>
        <v>0</v>
      </c>
      <c r="P636" s="8">
        <f>IF(障害学生情報入力シート!D636="入学者(新1年生)",1,0)</f>
        <v>0</v>
      </c>
      <c r="Q636" s="8">
        <f>IF(ISBLANK(障害学生情報入力シート!$G636),0,
IF(AND(障害学生情報入力シート!$G636="視覚障害",OR(障害学生情報入力シート!$H636="盲",障害学生情報入力シート!$H636="弱視",障害学生情報入力シート!$H636="その他の視覚障害")),1,0)+
IF(AND(障害学生情報入力シート!$G636="聴覚障害",OR(障害学生情報入力シート!$H636="聾",障害学生情報入力シート!$H636="難聴",障害学生情報入力シート!$H636="その他の聴覚障害")),1,0)+
IF(AND(障害学生情報入力シート!$G636="肢体不自由",OR(障害学生情報入力シート!$H636="上肢不自由",障害学生情報入力シート!$H636="下肢不自由",障害学生情報入力シート!$H636="上下肢不自由",障害学生情報入力シート!$H636="その他の肢体不自由")),1,0)+
IF(AND(障害学生情報入力シート!$G636="病弱",ISBLANK(障害学生情報入力シート!$H636)),1,0)+
IF(AND(障害学生情報入力シート!$G636="発達障害",OR(障害学生情報入力シート!$H636="自閉スペクトラム症",障害学生情報入力シート!$H636="注意欠如・多動症",障害学生情報入力シート!$H636="限局性学習症",障害学生情報入力シート!$H636="発達障害の重複",障害学生情報入力シート!$H636="その他の発達障害")),1,0)+
IF(AND(障害学生情報入力シート!$G636="精神障害",OR(障害学生情報入力シート!$H636="統合失調症等",障害学生情報入力シート!$H636="気分障害",障害学生情報入力シート!$H636="神経症性障害等",障害学生情報入力シート!$H636="摂食障害・睡眠障害等",障害学生情報入力シート!$H636="精神障害の重複",障害学生情報入力シート!$H636="その他の精神障害")),1,0)+
IF(AND(障害学生情報入力シート!$G636="知的障害",ISBLANK(障害学生情報入力シート!$H636)),1,0)+
IF(AND(障害学生情報入力シート!$G636="重複障害",OR(障害学生情報入力シート!$H636="身体障害の重複",障害学生情報入力シート!$H636="発達障害と精神障害の重複")),1,0)+
IF(AND(障害学生情報入力シート!$G636="その他の障害",ISBLANK(障害学生情報入力シート!$H636)),1,0)
)</f>
        <v>0</v>
      </c>
    </row>
    <row r="637" spans="1:17" x14ac:dyDescent="0.4">
      <c r="A637" s="204">
        <v>609</v>
      </c>
      <c r="B637" s="6">
        <f>IF(AND(障害学生情報入力シート!$G637=$B$27,障害学生情報入力シート!$H637=$B$28,OR(障害学生情報入力シート!D637="入学者(新1年生)",障害学生情報入力シート!D637="在籍者")),1,0)</f>
        <v>0</v>
      </c>
      <c r="C637" s="6">
        <f t="shared" si="59"/>
        <v>0</v>
      </c>
      <c r="D637" s="6" t="str">
        <f t="shared" si="60"/>
        <v/>
      </c>
      <c r="E637" s="6">
        <f>IF(AND(障害学生情報入力シート!$G637=$E$27,ISBLANK(障害学生情報入力シート!$H637),OR(障害学生情報入力シート!D637="入学者(新1年生)",障害学生情報入力シート!D637="在籍者")),1,0)</f>
        <v>0</v>
      </c>
      <c r="F637" s="6">
        <f t="shared" si="61"/>
        <v>0</v>
      </c>
      <c r="G637" s="6" t="str">
        <f t="shared" si="62"/>
        <v/>
      </c>
      <c r="H637" s="7">
        <f>IF(障害学生情報入力シート!BD637="",0,IF(AND(障害学生情報入力シート!BC637=1,Q637=1,障害学生情報入力シート!D637&lt;&gt;"",障害学生情報入力シート!D637&lt;&gt;"在籍者"),1,0))</f>
        <v>0</v>
      </c>
      <c r="I637" s="7">
        <f t="shared" si="63"/>
        <v>0</v>
      </c>
      <c r="J637" s="7" t="str">
        <f t="shared" si="64"/>
        <v/>
      </c>
      <c r="K637" s="8">
        <f>IF(VALUE(障害学生情報入力シート!J637)=1,1,0)</f>
        <v>0</v>
      </c>
      <c r="L637" s="8">
        <f>IF(VALUE(障害学生情報入力シート!K637)=1,1,0)</f>
        <v>0</v>
      </c>
      <c r="M637" s="8">
        <f>SUM(障害学生情報入力シート!N637:Q637)+COUNTA(障害学生情報入力シート!R637)</f>
        <v>0</v>
      </c>
      <c r="N637" s="8">
        <f>SUM(障害学生情報入力シート!S637:V637)+COUNTA(障害学生情報入力シート!W637)</f>
        <v>0</v>
      </c>
      <c r="O637" s="8">
        <f>IF(SUM(障害学生情報入力シート!$X637:$BC637)&gt;0,1,0)</f>
        <v>0</v>
      </c>
      <c r="P637" s="8">
        <f>IF(障害学生情報入力シート!D637="入学者(新1年生)",1,0)</f>
        <v>0</v>
      </c>
      <c r="Q637" s="8">
        <f>IF(ISBLANK(障害学生情報入力シート!$G637),0,
IF(AND(障害学生情報入力シート!$G637="視覚障害",OR(障害学生情報入力シート!$H637="盲",障害学生情報入力シート!$H637="弱視",障害学生情報入力シート!$H637="その他の視覚障害")),1,0)+
IF(AND(障害学生情報入力シート!$G637="聴覚障害",OR(障害学生情報入力シート!$H637="聾",障害学生情報入力シート!$H637="難聴",障害学生情報入力シート!$H637="その他の聴覚障害")),1,0)+
IF(AND(障害学生情報入力シート!$G637="肢体不自由",OR(障害学生情報入力シート!$H637="上肢不自由",障害学生情報入力シート!$H637="下肢不自由",障害学生情報入力シート!$H637="上下肢不自由",障害学生情報入力シート!$H637="その他の肢体不自由")),1,0)+
IF(AND(障害学生情報入力シート!$G637="病弱",ISBLANK(障害学生情報入力シート!$H637)),1,0)+
IF(AND(障害学生情報入力シート!$G637="発達障害",OR(障害学生情報入力シート!$H637="自閉スペクトラム症",障害学生情報入力シート!$H637="注意欠如・多動症",障害学生情報入力シート!$H637="限局性学習症",障害学生情報入力シート!$H637="発達障害の重複",障害学生情報入力シート!$H637="その他の発達障害")),1,0)+
IF(AND(障害学生情報入力シート!$G637="精神障害",OR(障害学生情報入力シート!$H637="統合失調症等",障害学生情報入力シート!$H637="気分障害",障害学生情報入力シート!$H637="神経症性障害等",障害学生情報入力シート!$H637="摂食障害・睡眠障害等",障害学生情報入力シート!$H637="精神障害の重複",障害学生情報入力シート!$H637="その他の精神障害")),1,0)+
IF(AND(障害学生情報入力シート!$G637="知的障害",ISBLANK(障害学生情報入力シート!$H637)),1,0)+
IF(AND(障害学生情報入力シート!$G637="重複障害",OR(障害学生情報入力シート!$H637="身体障害の重複",障害学生情報入力シート!$H637="発達障害と精神障害の重複")),1,0)+
IF(AND(障害学生情報入力シート!$G637="その他の障害",ISBLANK(障害学生情報入力シート!$H637)),1,0)
)</f>
        <v>0</v>
      </c>
    </row>
    <row r="638" spans="1:17" x14ac:dyDescent="0.4">
      <c r="A638" s="204">
        <v>610</v>
      </c>
      <c r="B638" s="6">
        <f>IF(AND(障害学生情報入力シート!$G638=$B$27,障害学生情報入力シート!$H638=$B$28,OR(障害学生情報入力シート!D638="入学者(新1年生)",障害学生情報入力シート!D638="在籍者")),1,0)</f>
        <v>0</v>
      </c>
      <c r="C638" s="6">
        <f t="shared" si="59"/>
        <v>0</v>
      </c>
      <c r="D638" s="6" t="str">
        <f t="shared" si="60"/>
        <v/>
      </c>
      <c r="E638" s="6">
        <f>IF(AND(障害学生情報入力シート!$G638=$E$27,ISBLANK(障害学生情報入力シート!$H638),OR(障害学生情報入力シート!D638="入学者(新1年生)",障害学生情報入力シート!D638="在籍者")),1,0)</f>
        <v>0</v>
      </c>
      <c r="F638" s="6">
        <f t="shared" si="61"/>
        <v>0</v>
      </c>
      <c r="G638" s="6" t="str">
        <f t="shared" si="62"/>
        <v/>
      </c>
      <c r="H638" s="7">
        <f>IF(障害学生情報入力シート!BD638="",0,IF(AND(障害学生情報入力シート!BC638=1,Q638=1,障害学生情報入力シート!D638&lt;&gt;"",障害学生情報入力シート!D638&lt;&gt;"在籍者"),1,0))</f>
        <v>0</v>
      </c>
      <c r="I638" s="7">
        <f t="shared" si="63"/>
        <v>0</v>
      </c>
      <c r="J638" s="7" t="str">
        <f t="shared" si="64"/>
        <v/>
      </c>
      <c r="K638" s="8">
        <f>IF(VALUE(障害学生情報入力シート!J638)=1,1,0)</f>
        <v>0</v>
      </c>
      <c r="L638" s="8">
        <f>IF(VALUE(障害学生情報入力シート!K638)=1,1,0)</f>
        <v>0</v>
      </c>
      <c r="M638" s="8">
        <f>SUM(障害学生情報入力シート!N638:Q638)+COUNTA(障害学生情報入力シート!R638)</f>
        <v>0</v>
      </c>
      <c r="N638" s="8">
        <f>SUM(障害学生情報入力シート!S638:V638)+COUNTA(障害学生情報入力シート!W638)</f>
        <v>0</v>
      </c>
      <c r="O638" s="8">
        <f>IF(SUM(障害学生情報入力シート!$X638:$BC638)&gt;0,1,0)</f>
        <v>0</v>
      </c>
      <c r="P638" s="8">
        <f>IF(障害学生情報入力シート!D638="入学者(新1年生)",1,0)</f>
        <v>0</v>
      </c>
      <c r="Q638" s="8">
        <f>IF(ISBLANK(障害学生情報入力シート!$G638),0,
IF(AND(障害学生情報入力シート!$G638="視覚障害",OR(障害学生情報入力シート!$H638="盲",障害学生情報入力シート!$H638="弱視",障害学生情報入力シート!$H638="その他の視覚障害")),1,0)+
IF(AND(障害学生情報入力シート!$G638="聴覚障害",OR(障害学生情報入力シート!$H638="聾",障害学生情報入力シート!$H638="難聴",障害学生情報入力シート!$H638="その他の聴覚障害")),1,0)+
IF(AND(障害学生情報入力シート!$G638="肢体不自由",OR(障害学生情報入力シート!$H638="上肢不自由",障害学生情報入力シート!$H638="下肢不自由",障害学生情報入力シート!$H638="上下肢不自由",障害学生情報入力シート!$H638="その他の肢体不自由")),1,0)+
IF(AND(障害学生情報入力シート!$G638="病弱",ISBLANK(障害学生情報入力シート!$H638)),1,0)+
IF(AND(障害学生情報入力シート!$G638="発達障害",OR(障害学生情報入力シート!$H638="自閉スペクトラム症",障害学生情報入力シート!$H638="注意欠如・多動症",障害学生情報入力シート!$H638="限局性学習症",障害学生情報入力シート!$H638="発達障害の重複",障害学生情報入力シート!$H638="その他の発達障害")),1,0)+
IF(AND(障害学生情報入力シート!$G638="精神障害",OR(障害学生情報入力シート!$H638="統合失調症等",障害学生情報入力シート!$H638="気分障害",障害学生情報入力シート!$H638="神経症性障害等",障害学生情報入力シート!$H638="摂食障害・睡眠障害等",障害学生情報入力シート!$H638="精神障害の重複",障害学生情報入力シート!$H638="その他の精神障害")),1,0)+
IF(AND(障害学生情報入力シート!$G638="知的障害",ISBLANK(障害学生情報入力シート!$H638)),1,0)+
IF(AND(障害学生情報入力シート!$G638="重複障害",OR(障害学生情報入力シート!$H638="身体障害の重複",障害学生情報入力シート!$H638="発達障害と精神障害の重複")),1,0)+
IF(AND(障害学生情報入力シート!$G638="その他の障害",ISBLANK(障害学生情報入力シート!$H638)),1,0)
)</f>
        <v>0</v>
      </c>
    </row>
    <row r="639" spans="1:17" x14ac:dyDescent="0.4">
      <c r="A639" s="204">
        <v>611</v>
      </c>
      <c r="B639" s="6">
        <f>IF(AND(障害学生情報入力シート!$G639=$B$27,障害学生情報入力シート!$H639=$B$28,OR(障害学生情報入力シート!D639="入学者(新1年生)",障害学生情報入力シート!D639="在籍者")),1,0)</f>
        <v>0</v>
      </c>
      <c r="C639" s="6">
        <f t="shared" si="59"/>
        <v>0</v>
      </c>
      <c r="D639" s="6" t="str">
        <f t="shared" si="60"/>
        <v/>
      </c>
      <c r="E639" s="6">
        <f>IF(AND(障害学生情報入力シート!$G639=$E$27,ISBLANK(障害学生情報入力シート!$H639),OR(障害学生情報入力シート!D639="入学者(新1年生)",障害学生情報入力シート!D639="在籍者")),1,0)</f>
        <v>0</v>
      </c>
      <c r="F639" s="6">
        <f t="shared" si="61"/>
        <v>0</v>
      </c>
      <c r="G639" s="6" t="str">
        <f t="shared" si="62"/>
        <v/>
      </c>
      <c r="H639" s="7">
        <f>IF(障害学生情報入力シート!BD639="",0,IF(AND(障害学生情報入力シート!BC639=1,Q639=1,障害学生情報入力シート!D639&lt;&gt;"",障害学生情報入力シート!D639&lt;&gt;"在籍者"),1,0))</f>
        <v>0</v>
      </c>
      <c r="I639" s="7">
        <f t="shared" si="63"/>
        <v>0</v>
      </c>
      <c r="J639" s="7" t="str">
        <f t="shared" si="64"/>
        <v/>
      </c>
      <c r="K639" s="8">
        <f>IF(VALUE(障害学生情報入力シート!J639)=1,1,0)</f>
        <v>0</v>
      </c>
      <c r="L639" s="8">
        <f>IF(VALUE(障害学生情報入力シート!K639)=1,1,0)</f>
        <v>0</v>
      </c>
      <c r="M639" s="8">
        <f>SUM(障害学生情報入力シート!N639:Q639)+COUNTA(障害学生情報入力シート!R639)</f>
        <v>0</v>
      </c>
      <c r="N639" s="8">
        <f>SUM(障害学生情報入力シート!S639:V639)+COUNTA(障害学生情報入力シート!W639)</f>
        <v>0</v>
      </c>
      <c r="O639" s="8">
        <f>IF(SUM(障害学生情報入力シート!$X639:$BC639)&gt;0,1,0)</f>
        <v>0</v>
      </c>
      <c r="P639" s="8">
        <f>IF(障害学生情報入力シート!D639="入学者(新1年生)",1,0)</f>
        <v>0</v>
      </c>
      <c r="Q639" s="8">
        <f>IF(ISBLANK(障害学生情報入力シート!$G639),0,
IF(AND(障害学生情報入力シート!$G639="視覚障害",OR(障害学生情報入力シート!$H639="盲",障害学生情報入力シート!$H639="弱視",障害学生情報入力シート!$H639="その他の視覚障害")),1,0)+
IF(AND(障害学生情報入力シート!$G639="聴覚障害",OR(障害学生情報入力シート!$H639="聾",障害学生情報入力シート!$H639="難聴",障害学生情報入力シート!$H639="その他の聴覚障害")),1,0)+
IF(AND(障害学生情報入力シート!$G639="肢体不自由",OR(障害学生情報入力シート!$H639="上肢不自由",障害学生情報入力シート!$H639="下肢不自由",障害学生情報入力シート!$H639="上下肢不自由",障害学生情報入力シート!$H639="その他の肢体不自由")),1,0)+
IF(AND(障害学生情報入力シート!$G639="病弱",ISBLANK(障害学生情報入力シート!$H639)),1,0)+
IF(AND(障害学生情報入力シート!$G639="発達障害",OR(障害学生情報入力シート!$H639="自閉スペクトラム症",障害学生情報入力シート!$H639="注意欠如・多動症",障害学生情報入力シート!$H639="限局性学習症",障害学生情報入力シート!$H639="発達障害の重複",障害学生情報入力シート!$H639="その他の発達障害")),1,0)+
IF(AND(障害学生情報入力シート!$G639="精神障害",OR(障害学生情報入力シート!$H639="統合失調症等",障害学生情報入力シート!$H639="気分障害",障害学生情報入力シート!$H639="神経症性障害等",障害学生情報入力シート!$H639="摂食障害・睡眠障害等",障害学生情報入力シート!$H639="精神障害の重複",障害学生情報入力シート!$H639="その他の精神障害")),1,0)+
IF(AND(障害学生情報入力シート!$G639="知的障害",ISBLANK(障害学生情報入力シート!$H639)),1,0)+
IF(AND(障害学生情報入力シート!$G639="重複障害",OR(障害学生情報入力シート!$H639="身体障害の重複",障害学生情報入力シート!$H639="発達障害と精神障害の重複")),1,0)+
IF(AND(障害学生情報入力シート!$G639="その他の障害",ISBLANK(障害学生情報入力シート!$H639)),1,0)
)</f>
        <v>0</v>
      </c>
    </row>
    <row r="640" spans="1:17" x14ac:dyDescent="0.4">
      <c r="A640" s="204">
        <v>612</v>
      </c>
      <c r="B640" s="6">
        <f>IF(AND(障害学生情報入力シート!$G640=$B$27,障害学生情報入力シート!$H640=$B$28,OR(障害学生情報入力シート!D640="入学者(新1年生)",障害学生情報入力シート!D640="在籍者")),1,0)</f>
        <v>0</v>
      </c>
      <c r="C640" s="6">
        <f t="shared" si="59"/>
        <v>0</v>
      </c>
      <c r="D640" s="6" t="str">
        <f t="shared" si="60"/>
        <v/>
      </c>
      <c r="E640" s="6">
        <f>IF(AND(障害学生情報入力シート!$G640=$E$27,ISBLANK(障害学生情報入力シート!$H640),OR(障害学生情報入力シート!D640="入学者(新1年生)",障害学生情報入力シート!D640="在籍者")),1,0)</f>
        <v>0</v>
      </c>
      <c r="F640" s="6">
        <f t="shared" si="61"/>
        <v>0</v>
      </c>
      <c r="G640" s="6" t="str">
        <f t="shared" si="62"/>
        <v/>
      </c>
      <c r="H640" s="7">
        <f>IF(障害学生情報入力シート!BD640="",0,IF(AND(障害学生情報入力シート!BC640=1,Q640=1,障害学生情報入力シート!D640&lt;&gt;"",障害学生情報入力シート!D640&lt;&gt;"在籍者"),1,0))</f>
        <v>0</v>
      </c>
      <c r="I640" s="7">
        <f t="shared" si="63"/>
        <v>0</v>
      </c>
      <c r="J640" s="7" t="str">
        <f t="shared" si="64"/>
        <v/>
      </c>
      <c r="K640" s="8">
        <f>IF(VALUE(障害学生情報入力シート!J640)=1,1,0)</f>
        <v>0</v>
      </c>
      <c r="L640" s="8">
        <f>IF(VALUE(障害学生情報入力シート!K640)=1,1,0)</f>
        <v>0</v>
      </c>
      <c r="M640" s="8">
        <f>SUM(障害学生情報入力シート!N640:Q640)+COUNTA(障害学生情報入力シート!R640)</f>
        <v>0</v>
      </c>
      <c r="N640" s="8">
        <f>SUM(障害学生情報入力シート!S640:V640)+COUNTA(障害学生情報入力シート!W640)</f>
        <v>0</v>
      </c>
      <c r="O640" s="8">
        <f>IF(SUM(障害学生情報入力シート!$X640:$BC640)&gt;0,1,0)</f>
        <v>0</v>
      </c>
      <c r="P640" s="8">
        <f>IF(障害学生情報入力シート!D640="入学者(新1年生)",1,0)</f>
        <v>0</v>
      </c>
      <c r="Q640" s="8">
        <f>IF(ISBLANK(障害学生情報入力シート!$G640),0,
IF(AND(障害学生情報入力シート!$G640="視覚障害",OR(障害学生情報入力シート!$H640="盲",障害学生情報入力シート!$H640="弱視",障害学生情報入力シート!$H640="その他の視覚障害")),1,0)+
IF(AND(障害学生情報入力シート!$G640="聴覚障害",OR(障害学生情報入力シート!$H640="聾",障害学生情報入力シート!$H640="難聴",障害学生情報入力シート!$H640="その他の聴覚障害")),1,0)+
IF(AND(障害学生情報入力シート!$G640="肢体不自由",OR(障害学生情報入力シート!$H640="上肢不自由",障害学生情報入力シート!$H640="下肢不自由",障害学生情報入力シート!$H640="上下肢不自由",障害学生情報入力シート!$H640="その他の肢体不自由")),1,0)+
IF(AND(障害学生情報入力シート!$G640="病弱",ISBLANK(障害学生情報入力シート!$H640)),1,0)+
IF(AND(障害学生情報入力シート!$G640="発達障害",OR(障害学生情報入力シート!$H640="自閉スペクトラム症",障害学生情報入力シート!$H640="注意欠如・多動症",障害学生情報入力シート!$H640="限局性学習症",障害学生情報入力シート!$H640="発達障害の重複",障害学生情報入力シート!$H640="その他の発達障害")),1,0)+
IF(AND(障害学生情報入力シート!$G640="精神障害",OR(障害学生情報入力シート!$H640="統合失調症等",障害学生情報入力シート!$H640="気分障害",障害学生情報入力シート!$H640="神経症性障害等",障害学生情報入力シート!$H640="摂食障害・睡眠障害等",障害学生情報入力シート!$H640="精神障害の重複",障害学生情報入力シート!$H640="その他の精神障害")),1,0)+
IF(AND(障害学生情報入力シート!$G640="知的障害",ISBLANK(障害学生情報入力シート!$H640)),1,0)+
IF(AND(障害学生情報入力シート!$G640="重複障害",OR(障害学生情報入力シート!$H640="身体障害の重複",障害学生情報入力シート!$H640="発達障害と精神障害の重複")),1,0)+
IF(AND(障害学生情報入力シート!$G640="その他の障害",ISBLANK(障害学生情報入力シート!$H640)),1,0)
)</f>
        <v>0</v>
      </c>
    </row>
    <row r="641" spans="1:17" x14ac:dyDescent="0.4">
      <c r="A641" s="204">
        <v>613</v>
      </c>
      <c r="B641" s="6">
        <f>IF(AND(障害学生情報入力シート!$G641=$B$27,障害学生情報入力シート!$H641=$B$28,OR(障害学生情報入力シート!D641="入学者(新1年生)",障害学生情報入力シート!D641="在籍者")),1,0)</f>
        <v>0</v>
      </c>
      <c r="C641" s="6">
        <f t="shared" si="59"/>
        <v>0</v>
      </c>
      <c r="D641" s="6" t="str">
        <f t="shared" si="60"/>
        <v/>
      </c>
      <c r="E641" s="6">
        <f>IF(AND(障害学生情報入力シート!$G641=$E$27,ISBLANK(障害学生情報入力シート!$H641),OR(障害学生情報入力シート!D641="入学者(新1年生)",障害学生情報入力シート!D641="在籍者")),1,0)</f>
        <v>0</v>
      </c>
      <c r="F641" s="6">
        <f t="shared" si="61"/>
        <v>0</v>
      </c>
      <c r="G641" s="6" t="str">
        <f t="shared" si="62"/>
        <v/>
      </c>
      <c r="H641" s="7">
        <f>IF(障害学生情報入力シート!BD641="",0,IF(AND(障害学生情報入力シート!BC641=1,Q641=1,障害学生情報入力シート!D641&lt;&gt;"",障害学生情報入力シート!D641&lt;&gt;"在籍者"),1,0))</f>
        <v>0</v>
      </c>
      <c r="I641" s="7">
        <f t="shared" si="63"/>
        <v>0</v>
      </c>
      <c r="J641" s="7" t="str">
        <f t="shared" si="64"/>
        <v/>
      </c>
      <c r="K641" s="8">
        <f>IF(VALUE(障害学生情報入力シート!J641)=1,1,0)</f>
        <v>0</v>
      </c>
      <c r="L641" s="8">
        <f>IF(VALUE(障害学生情報入力シート!K641)=1,1,0)</f>
        <v>0</v>
      </c>
      <c r="M641" s="8">
        <f>SUM(障害学生情報入力シート!N641:Q641)+COUNTA(障害学生情報入力シート!R641)</f>
        <v>0</v>
      </c>
      <c r="N641" s="8">
        <f>SUM(障害学生情報入力シート!S641:V641)+COUNTA(障害学生情報入力シート!W641)</f>
        <v>0</v>
      </c>
      <c r="O641" s="8">
        <f>IF(SUM(障害学生情報入力シート!$X641:$BC641)&gt;0,1,0)</f>
        <v>0</v>
      </c>
      <c r="P641" s="8">
        <f>IF(障害学生情報入力シート!D641="入学者(新1年生)",1,0)</f>
        <v>0</v>
      </c>
      <c r="Q641" s="8">
        <f>IF(ISBLANK(障害学生情報入力シート!$G641),0,
IF(AND(障害学生情報入力シート!$G641="視覚障害",OR(障害学生情報入力シート!$H641="盲",障害学生情報入力シート!$H641="弱視",障害学生情報入力シート!$H641="その他の視覚障害")),1,0)+
IF(AND(障害学生情報入力シート!$G641="聴覚障害",OR(障害学生情報入力シート!$H641="聾",障害学生情報入力シート!$H641="難聴",障害学生情報入力シート!$H641="その他の聴覚障害")),1,0)+
IF(AND(障害学生情報入力シート!$G641="肢体不自由",OR(障害学生情報入力シート!$H641="上肢不自由",障害学生情報入力シート!$H641="下肢不自由",障害学生情報入力シート!$H641="上下肢不自由",障害学生情報入力シート!$H641="その他の肢体不自由")),1,0)+
IF(AND(障害学生情報入力シート!$G641="病弱",ISBLANK(障害学生情報入力シート!$H641)),1,0)+
IF(AND(障害学生情報入力シート!$G641="発達障害",OR(障害学生情報入力シート!$H641="自閉スペクトラム症",障害学生情報入力シート!$H641="注意欠如・多動症",障害学生情報入力シート!$H641="限局性学習症",障害学生情報入力シート!$H641="発達障害の重複",障害学生情報入力シート!$H641="その他の発達障害")),1,0)+
IF(AND(障害学生情報入力シート!$G641="精神障害",OR(障害学生情報入力シート!$H641="統合失調症等",障害学生情報入力シート!$H641="気分障害",障害学生情報入力シート!$H641="神経症性障害等",障害学生情報入力シート!$H641="摂食障害・睡眠障害等",障害学生情報入力シート!$H641="精神障害の重複",障害学生情報入力シート!$H641="その他の精神障害")),1,0)+
IF(AND(障害学生情報入力シート!$G641="知的障害",ISBLANK(障害学生情報入力シート!$H641)),1,0)+
IF(AND(障害学生情報入力シート!$G641="重複障害",OR(障害学生情報入力シート!$H641="身体障害の重複",障害学生情報入力シート!$H641="発達障害と精神障害の重複")),1,0)+
IF(AND(障害学生情報入力シート!$G641="その他の障害",ISBLANK(障害学生情報入力シート!$H641)),1,0)
)</f>
        <v>0</v>
      </c>
    </row>
    <row r="642" spans="1:17" x14ac:dyDescent="0.4">
      <c r="A642" s="204">
        <v>614</v>
      </c>
      <c r="B642" s="6">
        <f>IF(AND(障害学生情報入力シート!$G642=$B$27,障害学生情報入力シート!$H642=$B$28,OR(障害学生情報入力シート!D642="入学者(新1年生)",障害学生情報入力シート!D642="在籍者")),1,0)</f>
        <v>0</v>
      </c>
      <c r="C642" s="6">
        <f t="shared" si="59"/>
        <v>0</v>
      </c>
      <c r="D642" s="6" t="str">
        <f t="shared" si="60"/>
        <v/>
      </c>
      <c r="E642" s="6">
        <f>IF(AND(障害学生情報入力シート!$G642=$E$27,ISBLANK(障害学生情報入力シート!$H642),OR(障害学生情報入力シート!D642="入学者(新1年生)",障害学生情報入力シート!D642="在籍者")),1,0)</f>
        <v>0</v>
      </c>
      <c r="F642" s="6">
        <f t="shared" si="61"/>
        <v>0</v>
      </c>
      <c r="G642" s="6" t="str">
        <f t="shared" si="62"/>
        <v/>
      </c>
      <c r="H642" s="7">
        <f>IF(障害学生情報入力シート!BD642="",0,IF(AND(障害学生情報入力シート!BC642=1,Q642=1,障害学生情報入力シート!D642&lt;&gt;"",障害学生情報入力シート!D642&lt;&gt;"在籍者"),1,0))</f>
        <v>0</v>
      </c>
      <c r="I642" s="7">
        <f t="shared" si="63"/>
        <v>0</v>
      </c>
      <c r="J642" s="7" t="str">
        <f t="shared" si="64"/>
        <v/>
      </c>
      <c r="K642" s="8">
        <f>IF(VALUE(障害学生情報入力シート!J642)=1,1,0)</f>
        <v>0</v>
      </c>
      <c r="L642" s="8">
        <f>IF(VALUE(障害学生情報入力シート!K642)=1,1,0)</f>
        <v>0</v>
      </c>
      <c r="M642" s="8">
        <f>SUM(障害学生情報入力シート!N642:Q642)+COUNTA(障害学生情報入力シート!R642)</f>
        <v>0</v>
      </c>
      <c r="N642" s="8">
        <f>SUM(障害学生情報入力シート!S642:V642)+COUNTA(障害学生情報入力シート!W642)</f>
        <v>0</v>
      </c>
      <c r="O642" s="8">
        <f>IF(SUM(障害学生情報入力シート!$X642:$BC642)&gt;0,1,0)</f>
        <v>0</v>
      </c>
      <c r="P642" s="8">
        <f>IF(障害学生情報入力シート!D642="入学者(新1年生)",1,0)</f>
        <v>0</v>
      </c>
      <c r="Q642" s="8">
        <f>IF(ISBLANK(障害学生情報入力シート!$G642),0,
IF(AND(障害学生情報入力シート!$G642="視覚障害",OR(障害学生情報入力シート!$H642="盲",障害学生情報入力シート!$H642="弱視",障害学生情報入力シート!$H642="その他の視覚障害")),1,0)+
IF(AND(障害学生情報入力シート!$G642="聴覚障害",OR(障害学生情報入力シート!$H642="聾",障害学生情報入力シート!$H642="難聴",障害学生情報入力シート!$H642="その他の聴覚障害")),1,0)+
IF(AND(障害学生情報入力シート!$G642="肢体不自由",OR(障害学生情報入力シート!$H642="上肢不自由",障害学生情報入力シート!$H642="下肢不自由",障害学生情報入力シート!$H642="上下肢不自由",障害学生情報入力シート!$H642="その他の肢体不自由")),1,0)+
IF(AND(障害学生情報入力シート!$G642="病弱",ISBLANK(障害学生情報入力シート!$H642)),1,0)+
IF(AND(障害学生情報入力シート!$G642="発達障害",OR(障害学生情報入力シート!$H642="自閉スペクトラム症",障害学生情報入力シート!$H642="注意欠如・多動症",障害学生情報入力シート!$H642="限局性学習症",障害学生情報入力シート!$H642="発達障害の重複",障害学生情報入力シート!$H642="その他の発達障害")),1,0)+
IF(AND(障害学生情報入力シート!$G642="精神障害",OR(障害学生情報入力シート!$H642="統合失調症等",障害学生情報入力シート!$H642="気分障害",障害学生情報入力シート!$H642="神経症性障害等",障害学生情報入力シート!$H642="摂食障害・睡眠障害等",障害学生情報入力シート!$H642="精神障害の重複",障害学生情報入力シート!$H642="その他の精神障害")),1,0)+
IF(AND(障害学生情報入力シート!$G642="知的障害",ISBLANK(障害学生情報入力シート!$H642)),1,0)+
IF(AND(障害学生情報入力シート!$G642="重複障害",OR(障害学生情報入力シート!$H642="身体障害の重複",障害学生情報入力シート!$H642="発達障害と精神障害の重複")),1,0)+
IF(AND(障害学生情報入力シート!$G642="その他の障害",ISBLANK(障害学生情報入力シート!$H642)),1,0)
)</f>
        <v>0</v>
      </c>
    </row>
    <row r="643" spans="1:17" x14ac:dyDescent="0.4">
      <c r="A643" s="204">
        <v>615</v>
      </c>
      <c r="B643" s="6">
        <f>IF(AND(障害学生情報入力シート!$G643=$B$27,障害学生情報入力シート!$H643=$B$28,OR(障害学生情報入力シート!D643="入学者(新1年生)",障害学生情報入力シート!D643="在籍者")),1,0)</f>
        <v>0</v>
      </c>
      <c r="C643" s="6">
        <f t="shared" si="59"/>
        <v>0</v>
      </c>
      <c r="D643" s="6" t="str">
        <f t="shared" si="60"/>
        <v/>
      </c>
      <c r="E643" s="6">
        <f>IF(AND(障害学生情報入力シート!$G643=$E$27,ISBLANK(障害学生情報入力シート!$H643),OR(障害学生情報入力シート!D643="入学者(新1年生)",障害学生情報入力シート!D643="在籍者")),1,0)</f>
        <v>0</v>
      </c>
      <c r="F643" s="6">
        <f t="shared" si="61"/>
        <v>0</v>
      </c>
      <c r="G643" s="6" t="str">
        <f t="shared" si="62"/>
        <v/>
      </c>
      <c r="H643" s="7">
        <f>IF(障害学生情報入力シート!BD643="",0,IF(AND(障害学生情報入力シート!BC643=1,Q643=1,障害学生情報入力シート!D643&lt;&gt;"",障害学生情報入力シート!D643&lt;&gt;"在籍者"),1,0))</f>
        <v>0</v>
      </c>
      <c r="I643" s="7">
        <f t="shared" si="63"/>
        <v>0</v>
      </c>
      <c r="J643" s="7" t="str">
        <f t="shared" si="64"/>
        <v/>
      </c>
      <c r="K643" s="8">
        <f>IF(VALUE(障害学生情報入力シート!J643)=1,1,0)</f>
        <v>0</v>
      </c>
      <c r="L643" s="8">
        <f>IF(VALUE(障害学生情報入力シート!K643)=1,1,0)</f>
        <v>0</v>
      </c>
      <c r="M643" s="8">
        <f>SUM(障害学生情報入力シート!N643:Q643)+COUNTA(障害学生情報入力シート!R643)</f>
        <v>0</v>
      </c>
      <c r="N643" s="8">
        <f>SUM(障害学生情報入力シート!S643:V643)+COUNTA(障害学生情報入力シート!W643)</f>
        <v>0</v>
      </c>
      <c r="O643" s="8">
        <f>IF(SUM(障害学生情報入力シート!$X643:$BC643)&gt;0,1,0)</f>
        <v>0</v>
      </c>
      <c r="P643" s="8">
        <f>IF(障害学生情報入力シート!D643="入学者(新1年生)",1,0)</f>
        <v>0</v>
      </c>
      <c r="Q643" s="8">
        <f>IF(ISBLANK(障害学生情報入力シート!$G643),0,
IF(AND(障害学生情報入力シート!$G643="視覚障害",OR(障害学生情報入力シート!$H643="盲",障害学生情報入力シート!$H643="弱視",障害学生情報入力シート!$H643="その他の視覚障害")),1,0)+
IF(AND(障害学生情報入力シート!$G643="聴覚障害",OR(障害学生情報入力シート!$H643="聾",障害学生情報入力シート!$H643="難聴",障害学生情報入力シート!$H643="その他の聴覚障害")),1,0)+
IF(AND(障害学生情報入力シート!$G643="肢体不自由",OR(障害学生情報入力シート!$H643="上肢不自由",障害学生情報入力シート!$H643="下肢不自由",障害学生情報入力シート!$H643="上下肢不自由",障害学生情報入力シート!$H643="その他の肢体不自由")),1,0)+
IF(AND(障害学生情報入力シート!$G643="病弱",ISBLANK(障害学生情報入力シート!$H643)),1,0)+
IF(AND(障害学生情報入力シート!$G643="発達障害",OR(障害学生情報入力シート!$H643="自閉スペクトラム症",障害学生情報入力シート!$H643="注意欠如・多動症",障害学生情報入力シート!$H643="限局性学習症",障害学生情報入力シート!$H643="発達障害の重複",障害学生情報入力シート!$H643="その他の発達障害")),1,0)+
IF(AND(障害学生情報入力シート!$G643="精神障害",OR(障害学生情報入力シート!$H643="統合失調症等",障害学生情報入力シート!$H643="気分障害",障害学生情報入力シート!$H643="神経症性障害等",障害学生情報入力シート!$H643="摂食障害・睡眠障害等",障害学生情報入力シート!$H643="精神障害の重複",障害学生情報入力シート!$H643="その他の精神障害")),1,0)+
IF(AND(障害学生情報入力シート!$G643="知的障害",ISBLANK(障害学生情報入力シート!$H643)),1,0)+
IF(AND(障害学生情報入力シート!$G643="重複障害",OR(障害学生情報入力シート!$H643="身体障害の重複",障害学生情報入力シート!$H643="発達障害と精神障害の重複")),1,0)+
IF(AND(障害学生情報入力シート!$G643="その他の障害",ISBLANK(障害学生情報入力シート!$H643)),1,0)
)</f>
        <v>0</v>
      </c>
    </row>
    <row r="644" spans="1:17" x14ac:dyDescent="0.4">
      <c r="A644" s="204">
        <v>616</v>
      </c>
      <c r="B644" s="6">
        <f>IF(AND(障害学生情報入力シート!$G644=$B$27,障害学生情報入力シート!$H644=$B$28,OR(障害学生情報入力シート!D644="入学者(新1年生)",障害学生情報入力シート!D644="在籍者")),1,0)</f>
        <v>0</v>
      </c>
      <c r="C644" s="6">
        <f t="shared" si="59"/>
        <v>0</v>
      </c>
      <c r="D644" s="6" t="str">
        <f t="shared" si="60"/>
        <v/>
      </c>
      <c r="E644" s="6">
        <f>IF(AND(障害学生情報入力シート!$G644=$E$27,ISBLANK(障害学生情報入力シート!$H644),OR(障害学生情報入力シート!D644="入学者(新1年生)",障害学生情報入力シート!D644="在籍者")),1,0)</f>
        <v>0</v>
      </c>
      <c r="F644" s="6">
        <f t="shared" si="61"/>
        <v>0</v>
      </c>
      <c r="G644" s="6" t="str">
        <f t="shared" si="62"/>
        <v/>
      </c>
      <c r="H644" s="7">
        <f>IF(障害学生情報入力シート!BD644="",0,IF(AND(障害学生情報入力シート!BC644=1,Q644=1,障害学生情報入力シート!D644&lt;&gt;"",障害学生情報入力シート!D644&lt;&gt;"在籍者"),1,0))</f>
        <v>0</v>
      </c>
      <c r="I644" s="7">
        <f t="shared" si="63"/>
        <v>0</v>
      </c>
      <c r="J644" s="7" t="str">
        <f t="shared" si="64"/>
        <v/>
      </c>
      <c r="K644" s="8">
        <f>IF(VALUE(障害学生情報入力シート!J644)=1,1,0)</f>
        <v>0</v>
      </c>
      <c r="L644" s="8">
        <f>IF(VALUE(障害学生情報入力シート!K644)=1,1,0)</f>
        <v>0</v>
      </c>
      <c r="M644" s="8">
        <f>SUM(障害学生情報入力シート!N644:Q644)+COUNTA(障害学生情報入力シート!R644)</f>
        <v>0</v>
      </c>
      <c r="N644" s="8">
        <f>SUM(障害学生情報入力シート!S644:V644)+COUNTA(障害学生情報入力シート!W644)</f>
        <v>0</v>
      </c>
      <c r="O644" s="8">
        <f>IF(SUM(障害学生情報入力シート!$X644:$BC644)&gt;0,1,0)</f>
        <v>0</v>
      </c>
      <c r="P644" s="8">
        <f>IF(障害学生情報入力シート!D644="入学者(新1年生)",1,0)</f>
        <v>0</v>
      </c>
      <c r="Q644" s="8">
        <f>IF(ISBLANK(障害学生情報入力シート!$G644),0,
IF(AND(障害学生情報入力シート!$G644="視覚障害",OR(障害学生情報入力シート!$H644="盲",障害学生情報入力シート!$H644="弱視",障害学生情報入力シート!$H644="その他の視覚障害")),1,0)+
IF(AND(障害学生情報入力シート!$G644="聴覚障害",OR(障害学生情報入力シート!$H644="聾",障害学生情報入力シート!$H644="難聴",障害学生情報入力シート!$H644="その他の聴覚障害")),1,0)+
IF(AND(障害学生情報入力シート!$G644="肢体不自由",OR(障害学生情報入力シート!$H644="上肢不自由",障害学生情報入力シート!$H644="下肢不自由",障害学生情報入力シート!$H644="上下肢不自由",障害学生情報入力シート!$H644="その他の肢体不自由")),1,0)+
IF(AND(障害学生情報入力シート!$G644="病弱",ISBLANK(障害学生情報入力シート!$H644)),1,0)+
IF(AND(障害学生情報入力シート!$G644="発達障害",OR(障害学生情報入力シート!$H644="自閉スペクトラム症",障害学生情報入力シート!$H644="注意欠如・多動症",障害学生情報入力シート!$H644="限局性学習症",障害学生情報入力シート!$H644="発達障害の重複",障害学生情報入力シート!$H644="その他の発達障害")),1,0)+
IF(AND(障害学生情報入力シート!$G644="精神障害",OR(障害学生情報入力シート!$H644="統合失調症等",障害学生情報入力シート!$H644="気分障害",障害学生情報入力シート!$H644="神経症性障害等",障害学生情報入力シート!$H644="摂食障害・睡眠障害等",障害学生情報入力シート!$H644="精神障害の重複",障害学生情報入力シート!$H644="その他の精神障害")),1,0)+
IF(AND(障害学生情報入力シート!$G644="知的障害",ISBLANK(障害学生情報入力シート!$H644)),1,0)+
IF(AND(障害学生情報入力シート!$G644="重複障害",OR(障害学生情報入力シート!$H644="身体障害の重複",障害学生情報入力シート!$H644="発達障害と精神障害の重複")),1,0)+
IF(AND(障害学生情報入力シート!$G644="その他の障害",ISBLANK(障害学生情報入力シート!$H644)),1,0)
)</f>
        <v>0</v>
      </c>
    </row>
    <row r="645" spans="1:17" x14ac:dyDescent="0.4">
      <c r="A645" s="204">
        <v>617</v>
      </c>
      <c r="B645" s="6">
        <f>IF(AND(障害学生情報入力シート!$G645=$B$27,障害学生情報入力シート!$H645=$B$28,OR(障害学生情報入力シート!D645="入学者(新1年生)",障害学生情報入力シート!D645="在籍者")),1,0)</f>
        <v>0</v>
      </c>
      <c r="C645" s="6">
        <f t="shared" si="59"/>
        <v>0</v>
      </c>
      <c r="D645" s="6" t="str">
        <f t="shared" si="60"/>
        <v/>
      </c>
      <c r="E645" s="6">
        <f>IF(AND(障害学生情報入力シート!$G645=$E$27,ISBLANK(障害学生情報入力シート!$H645),OR(障害学生情報入力シート!D645="入学者(新1年生)",障害学生情報入力シート!D645="在籍者")),1,0)</f>
        <v>0</v>
      </c>
      <c r="F645" s="6">
        <f t="shared" si="61"/>
        <v>0</v>
      </c>
      <c r="G645" s="6" t="str">
        <f t="shared" si="62"/>
        <v/>
      </c>
      <c r="H645" s="7">
        <f>IF(障害学生情報入力シート!BD645="",0,IF(AND(障害学生情報入力シート!BC645=1,Q645=1,障害学生情報入力シート!D645&lt;&gt;"",障害学生情報入力シート!D645&lt;&gt;"在籍者"),1,0))</f>
        <v>0</v>
      </c>
      <c r="I645" s="7">
        <f t="shared" si="63"/>
        <v>0</v>
      </c>
      <c r="J645" s="7" t="str">
        <f t="shared" si="64"/>
        <v/>
      </c>
      <c r="K645" s="8">
        <f>IF(VALUE(障害学生情報入力シート!J645)=1,1,0)</f>
        <v>0</v>
      </c>
      <c r="L645" s="8">
        <f>IF(VALUE(障害学生情報入力シート!K645)=1,1,0)</f>
        <v>0</v>
      </c>
      <c r="M645" s="8">
        <f>SUM(障害学生情報入力シート!N645:Q645)+COUNTA(障害学生情報入力シート!R645)</f>
        <v>0</v>
      </c>
      <c r="N645" s="8">
        <f>SUM(障害学生情報入力シート!S645:V645)+COUNTA(障害学生情報入力シート!W645)</f>
        <v>0</v>
      </c>
      <c r="O645" s="8">
        <f>IF(SUM(障害学生情報入力シート!$X645:$BC645)&gt;0,1,0)</f>
        <v>0</v>
      </c>
      <c r="P645" s="8">
        <f>IF(障害学生情報入力シート!D645="入学者(新1年生)",1,0)</f>
        <v>0</v>
      </c>
      <c r="Q645" s="8">
        <f>IF(ISBLANK(障害学生情報入力シート!$G645),0,
IF(AND(障害学生情報入力シート!$G645="視覚障害",OR(障害学生情報入力シート!$H645="盲",障害学生情報入力シート!$H645="弱視",障害学生情報入力シート!$H645="その他の視覚障害")),1,0)+
IF(AND(障害学生情報入力シート!$G645="聴覚障害",OR(障害学生情報入力シート!$H645="聾",障害学生情報入力シート!$H645="難聴",障害学生情報入力シート!$H645="その他の聴覚障害")),1,0)+
IF(AND(障害学生情報入力シート!$G645="肢体不自由",OR(障害学生情報入力シート!$H645="上肢不自由",障害学生情報入力シート!$H645="下肢不自由",障害学生情報入力シート!$H645="上下肢不自由",障害学生情報入力シート!$H645="その他の肢体不自由")),1,0)+
IF(AND(障害学生情報入力シート!$G645="病弱",ISBLANK(障害学生情報入力シート!$H645)),1,0)+
IF(AND(障害学生情報入力シート!$G645="発達障害",OR(障害学生情報入力シート!$H645="自閉スペクトラム症",障害学生情報入力シート!$H645="注意欠如・多動症",障害学生情報入力シート!$H645="限局性学習症",障害学生情報入力シート!$H645="発達障害の重複",障害学生情報入力シート!$H645="その他の発達障害")),1,0)+
IF(AND(障害学生情報入力シート!$G645="精神障害",OR(障害学生情報入力シート!$H645="統合失調症等",障害学生情報入力シート!$H645="気分障害",障害学生情報入力シート!$H645="神経症性障害等",障害学生情報入力シート!$H645="摂食障害・睡眠障害等",障害学生情報入力シート!$H645="精神障害の重複",障害学生情報入力シート!$H645="その他の精神障害")),1,0)+
IF(AND(障害学生情報入力シート!$G645="知的障害",ISBLANK(障害学生情報入力シート!$H645)),1,0)+
IF(AND(障害学生情報入力シート!$G645="重複障害",OR(障害学生情報入力シート!$H645="身体障害の重複",障害学生情報入力シート!$H645="発達障害と精神障害の重複")),1,0)+
IF(AND(障害学生情報入力シート!$G645="その他の障害",ISBLANK(障害学生情報入力シート!$H645)),1,0)
)</f>
        <v>0</v>
      </c>
    </row>
    <row r="646" spans="1:17" x14ac:dyDescent="0.4">
      <c r="A646" s="204">
        <v>618</v>
      </c>
      <c r="B646" s="6">
        <f>IF(AND(障害学生情報入力シート!$G646=$B$27,障害学生情報入力シート!$H646=$B$28,OR(障害学生情報入力シート!D646="入学者(新1年生)",障害学生情報入力シート!D646="在籍者")),1,0)</f>
        <v>0</v>
      </c>
      <c r="C646" s="6">
        <f t="shared" si="59"/>
        <v>0</v>
      </c>
      <c r="D646" s="6" t="str">
        <f t="shared" si="60"/>
        <v/>
      </c>
      <c r="E646" s="6">
        <f>IF(AND(障害学生情報入力シート!$G646=$E$27,ISBLANK(障害学生情報入力シート!$H646),OR(障害学生情報入力シート!D646="入学者(新1年生)",障害学生情報入力シート!D646="在籍者")),1,0)</f>
        <v>0</v>
      </c>
      <c r="F646" s="6">
        <f t="shared" si="61"/>
        <v>0</v>
      </c>
      <c r="G646" s="6" t="str">
        <f t="shared" si="62"/>
        <v/>
      </c>
      <c r="H646" s="7">
        <f>IF(障害学生情報入力シート!BD646="",0,IF(AND(障害学生情報入力シート!BC646=1,Q646=1,障害学生情報入力シート!D646&lt;&gt;"",障害学生情報入力シート!D646&lt;&gt;"在籍者"),1,0))</f>
        <v>0</v>
      </c>
      <c r="I646" s="7">
        <f t="shared" si="63"/>
        <v>0</v>
      </c>
      <c r="J646" s="7" t="str">
        <f t="shared" si="64"/>
        <v/>
      </c>
      <c r="K646" s="8">
        <f>IF(VALUE(障害学生情報入力シート!J646)=1,1,0)</f>
        <v>0</v>
      </c>
      <c r="L646" s="8">
        <f>IF(VALUE(障害学生情報入力シート!K646)=1,1,0)</f>
        <v>0</v>
      </c>
      <c r="M646" s="8">
        <f>SUM(障害学生情報入力シート!N646:Q646)+COUNTA(障害学生情報入力シート!R646)</f>
        <v>0</v>
      </c>
      <c r="N646" s="8">
        <f>SUM(障害学生情報入力シート!S646:V646)+COUNTA(障害学生情報入力シート!W646)</f>
        <v>0</v>
      </c>
      <c r="O646" s="8">
        <f>IF(SUM(障害学生情報入力シート!$X646:$BC646)&gt;0,1,0)</f>
        <v>0</v>
      </c>
      <c r="P646" s="8">
        <f>IF(障害学生情報入力シート!D646="入学者(新1年生)",1,0)</f>
        <v>0</v>
      </c>
      <c r="Q646" s="8">
        <f>IF(ISBLANK(障害学生情報入力シート!$G646),0,
IF(AND(障害学生情報入力シート!$G646="視覚障害",OR(障害学生情報入力シート!$H646="盲",障害学生情報入力シート!$H646="弱視",障害学生情報入力シート!$H646="その他の視覚障害")),1,0)+
IF(AND(障害学生情報入力シート!$G646="聴覚障害",OR(障害学生情報入力シート!$H646="聾",障害学生情報入力シート!$H646="難聴",障害学生情報入力シート!$H646="その他の聴覚障害")),1,0)+
IF(AND(障害学生情報入力シート!$G646="肢体不自由",OR(障害学生情報入力シート!$H646="上肢不自由",障害学生情報入力シート!$H646="下肢不自由",障害学生情報入力シート!$H646="上下肢不自由",障害学生情報入力シート!$H646="その他の肢体不自由")),1,0)+
IF(AND(障害学生情報入力シート!$G646="病弱",ISBLANK(障害学生情報入力シート!$H646)),1,0)+
IF(AND(障害学生情報入力シート!$G646="発達障害",OR(障害学生情報入力シート!$H646="自閉スペクトラム症",障害学生情報入力シート!$H646="注意欠如・多動症",障害学生情報入力シート!$H646="限局性学習症",障害学生情報入力シート!$H646="発達障害の重複",障害学生情報入力シート!$H646="その他の発達障害")),1,0)+
IF(AND(障害学生情報入力シート!$G646="精神障害",OR(障害学生情報入力シート!$H646="統合失調症等",障害学生情報入力シート!$H646="気分障害",障害学生情報入力シート!$H646="神経症性障害等",障害学生情報入力シート!$H646="摂食障害・睡眠障害等",障害学生情報入力シート!$H646="精神障害の重複",障害学生情報入力シート!$H646="その他の精神障害")),1,0)+
IF(AND(障害学生情報入力シート!$G646="知的障害",ISBLANK(障害学生情報入力シート!$H646)),1,0)+
IF(AND(障害学生情報入力シート!$G646="重複障害",OR(障害学生情報入力シート!$H646="身体障害の重複",障害学生情報入力シート!$H646="発達障害と精神障害の重複")),1,0)+
IF(AND(障害学生情報入力シート!$G646="その他の障害",ISBLANK(障害学生情報入力シート!$H646)),1,0)
)</f>
        <v>0</v>
      </c>
    </row>
    <row r="647" spans="1:17" x14ac:dyDescent="0.4">
      <c r="A647" s="204">
        <v>619</v>
      </c>
      <c r="B647" s="6">
        <f>IF(AND(障害学生情報入力シート!$G647=$B$27,障害学生情報入力シート!$H647=$B$28,OR(障害学生情報入力シート!D647="入学者(新1年生)",障害学生情報入力シート!D647="在籍者")),1,0)</f>
        <v>0</v>
      </c>
      <c r="C647" s="6">
        <f t="shared" si="59"/>
        <v>0</v>
      </c>
      <c r="D647" s="6" t="str">
        <f t="shared" si="60"/>
        <v/>
      </c>
      <c r="E647" s="6">
        <f>IF(AND(障害学生情報入力シート!$G647=$E$27,ISBLANK(障害学生情報入力シート!$H647),OR(障害学生情報入力シート!D647="入学者(新1年生)",障害学生情報入力シート!D647="在籍者")),1,0)</f>
        <v>0</v>
      </c>
      <c r="F647" s="6">
        <f t="shared" si="61"/>
        <v>0</v>
      </c>
      <c r="G647" s="6" t="str">
        <f t="shared" si="62"/>
        <v/>
      </c>
      <c r="H647" s="7">
        <f>IF(障害学生情報入力シート!BD647="",0,IF(AND(障害学生情報入力シート!BC647=1,Q647=1,障害学生情報入力シート!D647&lt;&gt;"",障害学生情報入力シート!D647&lt;&gt;"在籍者"),1,0))</f>
        <v>0</v>
      </c>
      <c r="I647" s="7">
        <f t="shared" si="63"/>
        <v>0</v>
      </c>
      <c r="J647" s="7" t="str">
        <f t="shared" si="64"/>
        <v/>
      </c>
      <c r="K647" s="8">
        <f>IF(VALUE(障害学生情報入力シート!J647)=1,1,0)</f>
        <v>0</v>
      </c>
      <c r="L647" s="8">
        <f>IF(VALUE(障害学生情報入力シート!K647)=1,1,0)</f>
        <v>0</v>
      </c>
      <c r="M647" s="8">
        <f>SUM(障害学生情報入力シート!N647:Q647)+COUNTA(障害学生情報入力シート!R647)</f>
        <v>0</v>
      </c>
      <c r="N647" s="8">
        <f>SUM(障害学生情報入力シート!S647:V647)+COUNTA(障害学生情報入力シート!W647)</f>
        <v>0</v>
      </c>
      <c r="O647" s="8">
        <f>IF(SUM(障害学生情報入力シート!$X647:$BC647)&gt;0,1,0)</f>
        <v>0</v>
      </c>
      <c r="P647" s="8">
        <f>IF(障害学生情報入力シート!D647="入学者(新1年生)",1,0)</f>
        <v>0</v>
      </c>
      <c r="Q647" s="8">
        <f>IF(ISBLANK(障害学生情報入力シート!$G647),0,
IF(AND(障害学生情報入力シート!$G647="視覚障害",OR(障害学生情報入力シート!$H647="盲",障害学生情報入力シート!$H647="弱視",障害学生情報入力シート!$H647="その他の視覚障害")),1,0)+
IF(AND(障害学生情報入力シート!$G647="聴覚障害",OR(障害学生情報入力シート!$H647="聾",障害学生情報入力シート!$H647="難聴",障害学生情報入力シート!$H647="その他の聴覚障害")),1,0)+
IF(AND(障害学生情報入力シート!$G647="肢体不自由",OR(障害学生情報入力シート!$H647="上肢不自由",障害学生情報入力シート!$H647="下肢不自由",障害学生情報入力シート!$H647="上下肢不自由",障害学生情報入力シート!$H647="その他の肢体不自由")),1,0)+
IF(AND(障害学生情報入力シート!$G647="病弱",ISBLANK(障害学生情報入力シート!$H647)),1,0)+
IF(AND(障害学生情報入力シート!$G647="発達障害",OR(障害学生情報入力シート!$H647="自閉スペクトラム症",障害学生情報入力シート!$H647="注意欠如・多動症",障害学生情報入力シート!$H647="限局性学習症",障害学生情報入力シート!$H647="発達障害の重複",障害学生情報入力シート!$H647="その他の発達障害")),1,0)+
IF(AND(障害学生情報入力シート!$G647="精神障害",OR(障害学生情報入力シート!$H647="統合失調症等",障害学生情報入力シート!$H647="気分障害",障害学生情報入力シート!$H647="神経症性障害等",障害学生情報入力シート!$H647="摂食障害・睡眠障害等",障害学生情報入力シート!$H647="精神障害の重複",障害学生情報入力シート!$H647="その他の精神障害")),1,0)+
IF(AND(障害学生情報入力シート!$G647="知的障害",ISBLANK(障害学生情報入力シート!$H647)),1,0)+
IF(AND(障害学生情報入力シート!$G647="重複障害",OR(障害学生情報入力シート!$H647="身体障害の重複",障害学生情報入力シート!$H647="発達障害と精神障害の重複")),1,0)+
IF(AND(障害学生情報入力シート!$G647="その他の障害",ISBLANK(障害学生情報入力シート!$H647)),1,0)
)</f>
        <v>0</v>
      </c>
    </row>
    <row r="648" spans="1:17" x14ac:dyDescent="0.4">
      <c r="A648" s="204">
        <v>620</v>
      </c>
      <c r="B648" s="6">
        <f>IF(AND(障害学生情報入力シート!$G648=$B$27,障害学生情報入力シート!$H648=$B$28,OR(障害学生情報入力シート!D648="入学者(新1年生)",障害学生情報入力シート!D648="在籍者")),1,0)</f>
        <v>0</v>
      </c>
      <c r="C648" s="6">
        <f t="shared" si="59"/>
        <v>0</v>
      </c>
      <c r="D648" s="6" t="str">
        <f t="shared" si="60"/>
        <v/>
      </c>
      <c r="E648" s="6">
        <f>IF(AND(障害学生情報入力シート!$G648=$E$27,ISBLANK(障害学生情報入力シート!$H648),OR(障害学生情報入力シート!D648="入学者(新1年生)",障害学生情報入力シート!D648="在籍者")),1,0)</f>
        <v>0</v>
      </c>
      <c r="F648" s="6">
        <f t="shared" si="61"/>
        <v>0</v>
      </c>
      <c r="G648" s="6" t="str">
        <f t="shared" si="62"/>
        <v/>
      </c>
      <c r="H648" s="7">
        <f>IF(障害学生情報入力シート!BD648="",0,IF(AND(障害学生情報入力シート!BC648=1,Q648=1,障害学生情報入力シート!D648&lt;&gt;"",障害学生情報入力シート!D648&lt;&gt;"在籍者"),1,0))</f>
        <v>0</v>
      </c>
      <c r="I648" s="7">
        <f t="shared" si="63"/>
        <v>0</v>
      </c>
      <c r="J648" s="7" t="str">
        <f t="shared" si="64"/>
        <v/>
      </c>
      <c r="K648" s="8">
        <f>IF(VALUE(障害学生情報入力シート!J648)=1,1,0)</f>
        <v>0</v>
      </c>
      <c r="L648" s="8">
        <f>IF(VALUE(障害学生情報入力シート!K648)=1,1,0)</f>
        <v>0</v>
      </c>
      <c r="M648" s="8">
        <f>SUM(障害学生情報入力シート!N648:Q648)+COUNTA(障害学生情報入力シート!R648)</f>
        <v>0</v>
      </c>
      <c r="N648" s="8">
        <f>SUM(障害学生情報入力シート!S648:V648)+COUNTA(障害学生情報入力シート!W648)</f>
        <v>0</v>
      </c>
      <c r="O648" s="8">
        <f>IF(SUM(障害学生情報入力シート!$X648:$BC648)&gt;0,1,0)</f>
        <v>0</v>
      </c>
      <c r="P648" s="8">
        <f>IF(障害学生情報入力シート!D648="入学者(新1年生)",1,0)</f>
        <v>0</v>
      </c>
      <c r="Q648" s="8">
        <f>IF(ISBLANK(障害学生情報入力シート!$G648),0,
IF(AND(障害学生情報入力シート!$G648="視覚障害",OR(障害学生情報入力シート!$H648="盲",障害学生情報入力シート!$H648="弱視",障害学生情報入力シート!$H648="その他の視覚障害")),1,0)+
IF(AND(障害学生情報入力シート!$G648="聴覚障害",OR(障害学生情報入力シート!$H648="聾",障害学生情報入力シート!$H648="難聴",障害学生情報入力シート!$H648="その他の聴覚障害")),1,0)+
IF(AND(障害学生情報入力シート!$G648="肢体不自由",OR(障害学生情報入力シート!$H648="上肢不自由",障害学生情報入力シート!$H648="下肢不自由",障害学生情報入力シート!$H648="上下肢不自由",障害学生情報入力シート!$H648="その他の肢体不自由")),1,0)+
IF(AND(障害学生情報入力シート!$G648="病弱",ISBLANK(障害学生情報入力シート!$H648)),1,0)+
IF(AND(障害学生情報入力シート!$G648="発達障害",OR(障害学生情報入力シート!$H648="自閉スペクトラム症",障害学生情報入力シート!$H648="注意欠如・多動症",障害学生情報入力シート!$H648="限局性学習症",障害学生情報入力シート!$H648="発達障害の重複",障害学生情報入力シート!$H648="その他の発達障害")),1,0)+
IF(AND(障害学生情報入力シート!$G648="精神障害",OR(障害学生情報入力シート!$H648="統合失調症等",障害学生情報入力シート!$H648="気分障害",障害学生情報入力シート!$H648="神経症性障害等",障害学生情報入力シート!$H648="摂食障害・睡眠障害等",障害学生情報入力シート!$H648="精神障害の重複",障害学生情報入力シート!$H648="その他の精神障害")),1,0)+
IF(AND(障害学生情報入力シート!$G648="知的障害",ISBLANK(障害学生情報入力シート!$H648)),1,0)+
IF(AND(障害学生情報入力シート!$G648="重複障害",OR(障害学生情報入力シート!$H648="身体障害の重複",障害学生情報入力シート!$H648="発達障害と精神障害の重複")),1,0)+
IF(AND(障害学生情報入力シート!$G648="その他の障害",ISBLANK(障害学生情報入力シート!$H648)),1,0)
)</f>
        <v>0</v>
      </c>
    </row>
    <row r="649" spans="1:17" x14ac:dyDescent="0.4">
      <c r="A649" s="204">
        <v>621</v>
      </c>
      <c r="B649" s="6">
        <f>IF(AND(障害学生情報入力シート!$G649=$B$27,障害学生情報入力シート!$H649=$B$28,OR(障害学生情報入力シート!D649="入学者(新1年生)",障害学生情報入力シート!D649="在籍者")),1,0)</f>
        <v>0</v>
      </c>
      <c r="C649" s="6">
        <f t="shared" si="59"/>
        <v>0</v>
      </c>
      <c r="D649" s="6" t="str">
        <f t="shared" si="60"/>
        <v/>
      </c>
      <c r="E649" s="6">
        <f>IF(AND(障害学生情報入力シート!$G649=$E$27,ISBLANK(障害学生情報入力シート!$H649),OR(障害学生情報入力シート!D649="入学者(新1年生)",障害学生情報入力シート!D649="在籍者")),1,0)</f>
        <v>0</v>
      </c>
      <c r="F649" s="6">
        <f t="shared" si="61"/>
        <v>0</v>
      </c>
      <c r="G649" s="6" t="str">
        <f t="shared" si="62"/>
        <v/>
      </c>
      <c r="H649" s="7">
        <f>IF(障害学生情報入力シート!BD649="",0,IF(AND(障害学生情報入力シート!BC649=1,Q649=1,障害学生情報入力シート!D649&lt;&gt;"",障害学生情報入力シート!D649&lt;&gt;"在籍者"),1,0))</f>
        <v>0</v>
      </c>
      <c r="I649" s="7">
        <f t="shared" si="63"/>
        <v>0</v>
      </c>
      <c r="J649" s="7" t="str">
        <f t="shared" si="64"/>
        <v/>
      </c>
      <c r="K649" s="8">
        <f>IF(VALUE(障害学生情報入力シート!J649)=1,1,0)</f>
        <v>0</v>
      </c>
      <c r="L649" s="8">
        <f>IF(VALUE(障害学生情報入力シート!K649)=1,1,0)</f>
        <v>0</v>
      </c>
      <c r="M649" s="8">
        <f>SUM(障害学生情報入力シート!N649:Q649)+COUNTA(障害学生情報入力シート!R649)</f>
        <v>0</v>
      </c>
      <c r="N649" s="8">
        <f>SUM(障害学生情報入力シート!S649:V649)+COUNTA(障害学生情報入力シート!W649)</f>
        <v>0</v>
      </c>
      <c r="O649" s="8">
        <f>IF(SUM(障害学生情報入力シート!$X649:$BC649)&gt;0,1,0)</f>
        <v>0</v>
      </c>
      <c r="P649" s="8">
        <f>IF(障害学生情報入力シート!D649="入学者(新1年生)",1,0)</f>
        <v>0</v>
      </c>
      <c r="Q649" s="8">
        <f>IF(ISBLANK(障害学生情報入力シート!$G649),0,
IF(AND(障害学生情報入力シート!$G649="視覚障害",OR(障害学生情報入力シート!$H649="盲",障害学生情報入力シート!$H649="弱視",障害学生情報入力シート!$H649="その他の視覚障害")),1,0)+
IF(AND(障害学生情報入力シート!$G649="聴覚障害",OR(障害学生情報入力シート!$H649="聾",障害学生情報入力シート!$H649="難聴",障害学生情報入力シート!$H649="その他の聴覚障害")),1,0)+
IF(AND(障害学生情報入力シート!$G649="肢体不自由",OR(障害学生情報入力シート!$H649="上肢不自由",障害学生情報入力シート!$H649="下肢不自由",障害学生情報入力シート!$H649="上下肢不自由",障害学生情報入力シート!$H649="その他の肢体不自由")),1,0)+
IF(AND(障害学生情報入力シート!$G649="病弱",ISBLANK(障害学生情報入力シート!$H649)),1,0)+
IF(AND(障害学生情報入力シート!$G649="発達障害",OR(障害学生情報入力シート!$H649="自閉スペクトラム症",障害学生情報入力シート!$H649="注意欠如・多動症",障害学生情報入力シート!$H649="限局性学習症",障害学生情報入力シート!$H649="発達障害の重複",障害学生情報入力シート!$H649="その他の発達障害")),1,0)+
IF(AND(障害学生情報入力シート!$G649="精神障害",OR(障害学生情報入力シート!$H649="統合失調症等",障害学生情報入力シート!$H649="気分障害",障害学生情報入力シート!$H649="神経症性障害等",障害学生情報入力シート!$H649="摂食障害・睡眠障害等",障害学生情報入力シート!$H649="精神障害の重複",障害学生情報入力シート!$H649="その他の精神障害")),1,0)+
IF(AND(障害学生情報入力シート!$G649="知的障害",ISBLANK(障害学生情報入力シート!$H649)),1,0)+
IF(AND(障害学生情報入力シート!$G649="重複障害",OR(障害学生情報入力シート!$H649="身体障害の重複",障害学生情報入力シート!$H649="発達障害と精神障害の重複")),1,0)+
IF(AND(障害学生情報入力シート!$G649="その他の障害",ISBLANK(障害学生情報入力シート!$H649)),1,0)
)</f>
        <v>0</v>
      </c>
    </row>
    <row r="650" spans="1:17" x14ac:dyDescent="0.4">
      <c r="A650" s="204">
        <v>622</v>
      </c>
      <c r="B650" s="6">
        <f>IF(AND(障害学生情報入力シート!$G650=$B$27,障害学生情報入力シート!$H650=$B$28,OR(障害学生情報入力シート!D650="入学者(新1年生)",障害学生情報入力シート!D650="在籍者")),1,0)</f>
        <v>0</v>
      </c>
      <c r="C650" s="6">
        <f t="shared" si="59"/>
        <v>0</v>
      </c>
      <c r="D650" s="6" t="str">
        <f t="shared" si="60"/>
        <v/>
      </c>
      <c r="E650" s="6">
        <f>IF(AND(障害学生情報入力シート!$G650=$E$27,ISBLANK(障害学生情報入力シート!$H650),OR(障害学生情報入力シート!D650="入学者(新1年生)",障害学生情報入力シート!D650="在籍者")),1,0)</f>
        <v>0</v>
      </c>
      <c r="F650" s="6">
        <f t="shared" si="61"/>
        <v>0</v>
      </c>
      <c r="G650" s="6" t="str">
        <f t="shared" si="62"/>
        <v/>
      </c>
      <c r="H650" s="7">
        <f>IF(障害学生情報入力シート!BD650="",0,IF(AND(障害学生情報入力シート!BC650=1,Q650=1,障害学生情報入力シート!D650&lt;&gt;"",障害学生情報入力シート!D650&lt;&gt;"在籍者"),1,0))</f>
        <v>0</v>
      </c>
      <c r="I650" s="7">
        <f t="shared" si="63"/>
        <v>0</v>
      </c>
      <c r="J650" s="7" t="str">
        <f t="shared" si="64"/>
        <v/>
      </c>
      <c r="K650" s="8">
        <f>IF(VALUE(障害学生情報入力シート!J650)=1,1,0)</f>
        <v>0</v>
      </c>
      <c r="L650" s="8">
        <f>IF(VALUE(障害学生情報入力シート!K650)=1,1,0)</f>
        <v>0</v>
      </c>
      <c r="M650" s="8">
        <f>SUM(障害学生情報入力シート!N650:Q650)+COUNTA(障害学生情報入力シート!R650)</f>
        <v>0</v>
      </c>
      <c r="N650" s="8">
        <f>SUM(障害学生情報入力シート!S650:V650)+COUNTA(障害学生情報入力シート!W650)</f>
        <v>0</v>
      </c>
      <c r="O650" s="8">
        <f>IF(SUM(障害学生情報入力シート!$X650:$BC650)&gt;0,1,0)</f>
        <v>0</v>
      </c>
      <c r="P650" s="8">
        <f>IF(障害学生情報入力シート!D650="入学者(新1年生)",1,0)</f>
        <v>0</v>
      </c>
      <c r="Q650" s="8">
        <f>IF(ISBLANK(障害学生情報入力シート!$G650),0,
IF(AND(障害学生情報入力シート!$G650="視覚障害",OR(障害学生情報入力シート!$H650="盲",障害学生情報入力シート!$H650="弱視",障害学生情報入力シート!$H650="その他の視覚障害")),1,0)+
IF(AND(障害学生情報入力シート!$G650="聴覚障害",OR(障害学生情報入力シート!$H650="聾",障害学生情報入力シート!$H650="難聴",障害学生情報入力シート!$H650="その他の聴覚障害")),1,0)+
IF(AND(障害学生情報入力シート!$G650="肢体不自由",OR(障害学生情報入力シート!$H650="上肢不自由",障害学生情報入力シート!$H650="下肢不自由",障害学生情報入力シート!$H650="上下肢不自由",障害学生情報入力シート!$H650="その他の肢体不自由")),1,0)+
IF(AND(障害学生情報入力シート!$G650="病弱",ISBLANK(障害学生情報入力シート!$H650)),1,0)+
IF(AND(障害学生情報入力シート!$G650="発達障害",OR(障害学生情報入力シート!$H650="自閉スペクトラム症",障害学生情報入力シート!$H650="注意欠如・多動症",障害学生情報入力シート!$H650="限局性学習症",障害学生情報入力シート!$H650="発達障害の重複",障害学生情報入力シート!$H650="その他の発達障害")),1,0)+
IF(AND(障害学生情報入力シート!$G650="精神障害",OR(障害学生情報入力シート!$H650="統合失調症等",障害学生情報入力シート!$H650="気分障害",障害学生情報入力シート!$H650="神経症性障害等",障害学生情報入力シート!$H650="摂食障害・睡眠障害等",障害学生情報入力シート!$H650="精神障害の重複",障害学生情報入力シート!$H650="その他の精神障害")),1,0)+
IF(AND(障害学生情報入力シート!$G650="知的障害",ISBLANK(障害学生情報入力シート!$H650)),1,0)+
IF(AND(障害学生情報入力シート!$G650="重複障害",OR(障害学生情報入力シート!$H650="身体障害の重複",障害学生情報入力シート!$H650="発達障害と精神障害の重複")),1,0)+
IF(AND(障害学生情報入力シート!$G650="その他の障害",ISBLANK(障害学生情報入力シート!$H650)),1,0)
)</f>
        <v>0</v>
      </c>
    </row>
    <row r="651" spans="1:17" x14ac:dyDescent="0.4">
      <c r="A651" s="204">
        <v>623</v>
      </c>
      <c r="B651" s="6">
        <f>IF(AND(障害学生情報入力シート!$G651=$B$27,障害学生情報入力シート!$H651=$B$28,OR(障害学生情報入力シート!D651="入学者(新1年生)",障害学生情報入力シート!D651="在籍者")),1,0)</f>
        <v>0</v>
      </c>
      <c r="C651" s="6">
        <f t="shared" si="59"/>
        <v>0</v>
      </c>
      <c r="D651" s="6" t="str">
        <f t="shared" si="60"/>
        <v/>
      </c>
      <c r="E651" s="6">
        <f>IF(AND(障害学生情報入力シート!$G651=$E$27,ISBLANK(障害学生情報入力シート!$H651),OR(障害学生情報入力シート!D651="入学者(新1年生)",障害学生情報入力シート!D651="在籍者")),1,0)</f>
        <v>0</v>
      </c>
      <c r="F651" s="6">
        <f t="shared" si="61"/>
        <v>0</v>
      </c>
      <c r="G651" s="6" t="str">
        <f t="shared" si="62"/>
        <v/>
      </c>
      <c r="H651" s="7">
        <f>IF(障害学生情報入力シート!BD651="",0,IF(AND(障害学生情報入力シート!BC651=1,Q651=1,障害学生情報入力シート!D651&lt;&gt;"",障害学生情報入力シート!D651&lt;&gt;"在籍者"),1,0))</f>
        <v>0</v>
      </c>
      <c r="I651" s="7">
        <f t="shared" si="63"/>
        <v>0</v>
      </c>
      <c r="J651" s="7" t="str">
        <f t="shared" si="64"/>
        <v/>
      </c>
      <c r="K651" s="8">
        <f>IF(VALUE(障害学生情報入力シート!J651)=1,1,0)</f>
        <v>0</v>
      </c>
      <c r="L651" s="8">
        <f>IF(VALUE(障害学生情報入力シート!K651)=1,1,0)</f>
        <v>0</v>
      </c>
      <c r="M651" s="8">
        <f>SUM(障害学生情報入力シート!N651:Q651)+COUNTA(障害学生情報入力シート!R651)</f>
        <v>0</v>
      </c>
      <c r="N651" s="8">
        <f>SUM(障害学生情報入力シート!S651:V651)+COUNTA(障害学生情報入力シート!W651)</f>
        <v>0</v>
      </c>
      <c r="O651" s="8">
        <f>IF(SUM(障害学生情報入力シート!$X651:$BC651)&gt;0,1,0)</f>
        <v>0</v>
      </c>
      <c r="P651" s="8">
        <f>IF(障害学生情報入力シート!D651="入学者(新1年生)",1,0)</f>
        <v>0</v>
      </c>
      <c r="Q651" s="8">
        <f>IF(ISBLANK(障害学生情報入力シート!$G651),0,
IF(AND(障害学生情報入力シート!$G651="視覚障害",OR(障害学生情報入力シート!$H651="盲",障害学生情報入力シート!$H651="弱視",障害学生情報入力シート!$H651="その他の視覚障害")),1,0)+
IF(AND(障害学生情報入力シート!$G651="聴覚障害",OR(障害学生情報入力シート!$H651="聾",障害学生情報入力シート!$H651="難聴",障害学生情報入力シート!$H651="その他の聴覚障害")),1,0)+
IF(AND(障害学生情報入力シート!$G651="肢体不自由",OR(障害学生情報入力シート!$H651="上肢不自由",障害学生情報入力シート!$H651="下肢不自由",障害学生情報入力シート!$H651="上下肢不自由",障害学生情報入力シート!$H651="その他の肢体不自由")),1,0)+
IF(AND(障害学生情報入力シート!$G651="病弱",ISBLANK(障害学生情報入力シート!$H651)),1,0)+
IF(AND(障害学生情報入力シート!$G651="発達障害",OR(障害学生情報入力シート!$H651="自閉スペクトラム症",障害学生情報入力シート!$H651="注意欠如・多動症",障害学生情報入力シート!$H651="限局性学習症",障害学生情報入力シート!$H651="発達障害の重複",障害学生情報入力シート!$H651="その他の発達障害")),1,0)+
IF(AND(障害学生情報入力シート!$G651="精神障害",OR(障害学生情報入力シート!$H651="統合失調症等",障害学生情報入力シート!$H651="気分障害",障害学生情報入力シート!$H651="神経症性障害等",障害学生情報入力シート!$H651="摂食障害・睡眠障害等",障害学生情報入力シート!$H651="精神障害の重複",障害学生情報入力シート!$H651="その他の精神障害")),1,0)+
IF(AND(障害学生情報入力シート!$G651="知的障害",ISBLANK(障害学生情報入力シート!$H651)),1,0)+
IF(AND(障害学生情報入力シート!$G651="重複障害",OR(障害学生情報入力シート!$H651="身体障害の重複",障害学生情報入力シート!$H651="発達障害と精神障害の重複")),1,0)+
IF(AND(障害学生情報入力シート!$G651="その他の障害",ISBLANK(障害学生情報入力シート!$H651)),1,0)
)</f>
        <v>0</v>
      </c>
    </row>
    <row r="652" spans="1:17" x14ac:dyDescent="0.4">
      <c r="A652" s="204">
        <v>624</v>
      </c>
      <c r="B652" s="6">
        <f>IF(AND(障害学生情報入力シート!$G652=$B$27,障害学生情報入力シート!$H652=$B$28,OR(障害学生情報入力シート!D652="入学者(新1年生)",障害学生情報入力シート!D652="在籍者")),1,0)</f>
        <v>0</v>
      </c>
      <c r="C652" s="6">
        <f t="shared" si="59"/>
        <v>0</v>
      </c>
      <c r="D652" s="6" t="str">
        <f t="shared" si="60"/>
        <v/>
      </c>
      <c r="E652" s="6">
        <f>IF(AND(障害学生情報入力シート!$G652=$E$27,ISBLANK(障害学生情報入力シート!$H652),OR(障害学生情報入力シート!D652="入学者(新1年生)",障害学生情報入力シート!D652="在籍者")),1,0)</f>
        <v>0</v>
      </c>
      <c r="F652" s="6">
        <f t="shared" si="61"/>
        <v>0</v>
      </c>
      <c r="G652" s="6" t="str">
        <f t="shared" si="62"/>
        <v/>
      </c>
      <c r="H652" s="7">
        <f>IF(障害学生情報入力シート!BD652="",0,IF(AND(障害学生情報入力シート!BC652=1,Q652=1,障害学生情報入力シート!D652&lt;&gt;"",障害学生情報入力シート!D652&lt;&gt;"在籍者"),1,0))</f>
        <v>0</v>
      </c>
      <c r="I652" s="7">
        <f t="shared" si="63"/>
        <v>0</v>
      </c>
      <c r="J652" s="7" t="str">
        <f t="shared" si="64"/>
        <v/>
      </c>
      <c r="K652" s="8">
        <f>IF(VALUE(障害学生情報入力シート!J652)=1,1,0)</f>
        <v>0</v>
      </c>
      <c r="L652" s="8">
        <f>IF(VALUE(障害学生情報入力シート!K652)=1,1,0)</f>
        <v>0</v>
      </c>
      <c r="M652" s="8">
        <f>SUM(障害学生情報入力シート!N652:Q652)+COUNTA(障害学生情報入力シート!R652)</f>
        <v>0</v>
      </c>
      <c r="N652" s="8">
        <f>SUM(障害学生情報入力シート!S652:V652)+COUNTA(障害学生情報入力シート!W652)</f>
        <v>0</v>
      </c>
      <c r="O652" s="8">
        <f>IF(SUM(障害学生情報入力シート!$X652:$BC652)&gt;0,1,0)</f>
        <v>0</v>
      </c>
      <c r="P652" s="8">
        <f>IF(障害学生情報入力シート!D652="入学者(新1年生)",1,0)</f>
        <v>0</v>
      </c>
      <c r="Q652" s="8">
        <f>IF(ISBLANK(障害学生情報入力シート!$G652),0,
IF(AND(障害学生情報入力シート!$G652="視覚障害",OR(障害学生情報入力シート!$H652="盲",障害学生情報入力シート!$H652="弱視",障害学生情報入力シート!$H652="その他の視覚障害")),1,0)+
IF(AND(障害学生情報入力シート!$G652="聴覚障害",OR(障害学生情報入力シート!$H652="聾",障害学生情報入力シート!$H652="難聴",障害学生情報入力シート!$H652="その他の聴覚障害")),1,0)+
IF(AND(障害学生情報入力シート!$G652="肢体不自由",OR(障害学生情報入力シート!$H652="上肢不自由",障害学生情報入力シート!$H652="下肢不自由",障害学生情報入力シート!$H652="上下肢不自由",障害学生情報入力シート!$H652="その他の肢体不自由")),1,0)+
IF(AND(障害学生情報入力シート!$G652="病弱",ISBLANK(障害学生情報入力シート!$H652)),1,0)+
IF(AND(障害学生情報入力シート!$G652="発達障害",OR(障害学生情報入力シート!$H652="自閉スペクトラム症",障害学生情報入力シート!$H652="注意欠如・多動症",障害学生情報入力シート!$H652="限局性学習症",障害学生情報入力シート!$H652="発達障害の重複",障害学生情報入力シート!$H652="その他の発達障害")),1,0)+
IF(AND(障害学生情報入力シート!$G652="精神障害",OR(障害学生情報入力シート!$H652="統合失調症等",障害学生情報入力シート!$H652="気分障害",障害学生情報入力シート!$H652="神経症性障害等",障害学生情報入力シート!$H652="摂食障害・睡眠障害等",障害学生情報入力シート!$H652="精神障害の重複",障害学生情報入力シート!$H652="その他の精神障害")),1,0)+
IF(AND(障害学生情報入力シート!$G652="知的障害",ISBLANK(障害学生情報入力シート!$H652)),1,0)+
IF(AND(障害学生情報入力シート!$G652="重複障害",OR(障害学生情報入力シート!$H652="身体障害の重複",障害学生情報入力シート!$H652="発達障害と精神障害の重複")),1,0)+
IF(AND(障害学生情報入力シート!$G652="その他の障害",ISBLANK(障害学生情報入力シート!$H652)),1,0)
)</f>
        <v>0</v>
      </c>
    </row>
    <row r="653" spans="1:17" x14ac:dyDescent="0.4">
      <c r="A653" s="204">
        <v>625</v>
      </c>
      <c r="B653" s="6">
        <f>IF(AND(障害学生情報入力シート!$G653=$B$27,障害学生情報入力シート!$H653=$B$28,OR(障害学生情報入力シート!D653="入学者(新1年生)",障害学生情報入力シート!D653="在籍者")),1,0)</f>
        <v>0</v>
      </c>
      <c r="C653" s="6">
        <f t="shared" si="59"/>
        <v>0</v>
      </c>
      <c r="D653" s="6" t="str">
        <f t="shared" si="60"/>
        <v/>
      </c>
      <c r="E653" s="6">
        <f>IF(AND(障害学生情報入力シート!$G653=$E$27,ISBLANK(障害学生情報入力シート!$H653),OR(障害学生情報入力シート!D653="入学者(新1年生)",障害学生情報入力シート!D653="在籍者")),1,0)</f>
        <v>0</v>
      </c>
      <c r="F653" s="6">
        <f t="shared" si="61"/>
        <v>0</v>
      </c>
      <c r="G653" s="6" t="str">
        <f t="shared" si="62"/>
        <v/>
      </c>
      <c r="H653" s="7">
        <f>IF(障害学生情報入力シート!BD653="",0,IF(AND(障害学生情報入力シート!BC653=1,Q653=1,障害学生情報入力シート!D653&lt;&gt;"",障害学生情報入力シート!D653&lt;&gt;"在籍者"),1,0))</f>
        <v>0</v>
      </c>
      <c r="I653" s="7">
        <f t="shared" si="63"/>
        <v>0</v>
      </c>
      <c r="J653" s="7" t="str">
        <f t="shared" si="64"/>
        <v/>
      </c>
      <c r="K653" s="8">
        <f>IF(VALUE(障害学生情報入力シート!J653)=1,1,0)</f>
        <v>0</v>
      </c>
      <c r="L653" s="8">
        <f>IF(VALUE(障害学生情報入力シート!K653)=1,1,0)</f>
        <v>0</v>
      </c>
      <c r="M653" s="8">
        <f>SUM(障害学生情報入力シート!N653:Q653)+COUNTA(障害学生情報入力シート!R653)</f>
        <v>0</v>
      </c>
      <c r="N653" s="8">
        <f>SUM(障害学生情報入力シート!S653:V653)+COUNTA(障害学生情報入力シート!W653)</f>
        <v>0</v>
      </c>
      <c r="O653" s="8">
        <f>IF(SUM(障害学生情報入力シート!$X653:$BC653)&gt;0,1,0)</f>
        <v>0</v>
      </c>
      <c r="P653" s="8">
        <f>IF(障害学生情報入力シート!D653="入学者(新1年生)",1,0)</f>
        <v>0</v>
      </c>
      <c r="Q653" s="8">
        <f>IF(ISBLANK(障害学生情報入力シート!$G653),0,
IF(AND(障害学生情報入力シート!$G653="視覚障害",OR(障害学生情報入力シート!$H653="盲",障害学生情報入力シート!$H653="弱視",障害学生情報入力シート!$H653="その他の視覚障害")),1,0)+
IF(AND(障害学生情報入力シート!$G653="聴覚障害",OR(障害学生情報入力シート!$H653="聾",障害学生情報入力シート!$H653="難聴",障害学生情報入力シート!$H653="その他の聴覚障害")),1,0)+
IF(AND(障害学生情報入力シート!$G653="肢体不自由",OR(障害学生情報入力シート!$H653="上肢不自由",障害学生情報入力シート!$H653="下肢不自由",障害学生情報入力シート!$H653="上下肢不自由",障害学生情報入力シート!$H653="その他の肢体不自由")),1,0)+
IF(AND(障害学生情報入力シート!$G653="病弱",ISBLANK(障害学生情報入力シート!$H653)),1,0)+
IF(AND(障害学生情報入力シート!$G653="発達障害",OR(障害学生情報入力シート!$H653="自閉スペクトラム症",障害学生情報入力シート!$H653="注意欠如・多動症",障害学生情報入力シート!$H653="限局性学習症",障害学生情報入力シート!$H653="発達障害の重複",障害学生情報入力シート!$H653="その他の発達障害")),1,0)+
IF(AND(障害学生情報入力シート!$G653="精神障害",OR(障害学生情報入力シート!$H653="統合失調症等",障害学生情報入力シート!$H653="気分障害",障害学生情報入力シート!$H653="神経症性障害等",障害学生情報入力シート!$H653="摂食障害・睡眠障害等",障害学生情報入力シート!$H653="精神障害の重複",障害学生情報入力シート!$H653="その他の精神障害")),1,0)+
IF(AND(障害学生情報入力シート!$G653="知的障害",ISBLANK(障害学生情報入力シート!$H653)),1,0)+
IF(AND(障害学生情報入力シート!$G653="重複障害",OR(障害学生情報入力シート!$H653="身体障害の重複",障害学生情報入力シート!$H653="発達障害と精神障害の重複")),1,0)+
IF(AND(障害学生情報入力シート!$G653="その他の障害",ISBLANK(障害学生情報入力シート!$H653)),1,0)
)</f>
        <v>0</v>
      </c>
    </row>
    <row r="654" spans="1:17" x14ac:dyDescent="0.4">
      <c r="A654" s="204">
        <v>626</v>
      </c>
      <c r="B654" s="6">
        <f>IF(AND(障害学生情報入力シート!$G654=$B$27,障害学生情報入力シート!$H654=$B$28,OR(障害学生情報入力シート!D654="入学者(新1年生)",障害学生情報入力シート!D654="在籍者")),1,0)</f>
        <v>0</v>
      </c>
      <c r="C654" s="6">
        <f t="shared" si="59"/>
        <v>0</v>
      </c>
      <c r="D654" s="6" t="str">
        <f t="shared" si="60"/>
        <v/>
      </c>
      <c r="E654" s="6">
        <f>IF(AND(障害学生情報入力シート!$G654=$E$27,ISBLANK(障害学生情報入力シート!$H654),OR(障害学生情報入力シート!D654="入学者(新1年生)",障害学生情報入力シート!D654="在籍者")),1,0)</f>
        <v>0</v>
      </c>
      <c r="F654" s="6">
        <f t="shared" si="61"/>
        <v>0</v>
      </c>
      <c r="G654" s="6" t="str">
        <f t="shared" si="62"/>
        <v/>
      </c>
      <c r="H654" s="7">
        <f>IF(障害学生情報入力シート!BD654="",0,IF(AND(障害学生情報入力シート!BC654=1,Q654=1,障害学生情報入力シート!D654&lt;&gt;"",障害学生情報入力シート!D654&lt;&gt;"在籍者"),1,0))</f>
        <v>0</v>
      </c>
      <c r="I654" s="7">
        <f t="shared" si="63"/>
        <v>0</v>
      </c>
      <c r="J654" s="7" t="str">
        <f t="shared" si="64"/>
        <v/>
      </c>
      <c r="K654" s="8">
        <f>IF(VALUE(障害学生情報入力シート!J654)=1,1,0)</f>
        <v>0</v>
      </c>
      <c r="L654" s="8">
        <f>IF(VALUE(障害学生情報入力シート!K654)=1,1,0)</f>
        <v>0</v>
      </c>
      <c r="M654" s="8">
        <f>SUM(障害学生情報入力シート!N654:Q654)+COUNTA(障害学生情報入力シート!R654)</f>
        <v>0</v>
      </c>
      <c r="N654" s="8">
        <f>SUM(障害学生情報入力シート!S654:V654)+COUNTA(障害学生情報入力シート!W654)</f>
        <v>0</v>
      </c>
      <c r="O654" s="8">
        <f>IF(SUM(障害学生情報入力シート!$X654:$BC654)&gt;0,1,0)</f>
        <v>0</v>
      </c>
      <c r="P654" s="8">
        <f>IF(障害学生情報入力シート!D654="入学者(新1年生)",1,0)</f>
        <v>0</v>
      </c>
      <c r="Q654" s="8">
        <f>IF(ISBLANK(障害学生情報入力シート!$G654),0,
IF(AND(障害学生情報入力シート!$G654="視覚障害",OR(障害学生情報入力シート!$H654="盲",障害学生情報入力シート!$H654="弱視",障害学生情報入力シート!$H654="その他の視覚障害")),1,0)+
IF(AND(障害学生情報入力シート!$G654="聴覚障害",OR(障害学生情報入力シート!$H654="聾",障害学生情報入力シート!$H654="難聴",障害学生情報入力シート!$H654="その他の聴覚障害")),1,0)+
IF(AND(障害学生情報入力シート!$G654="肢体不自由",OR(障害学生情報入力シート!$H654="上肢不自由",障害学生情報入力シート!$H654="下肢不自由",障害学生情報入力シート!$H654="上下肢不自由",障害学生情報入力シート!$H654="その他の肢体不自由")),1,0)+
IF(AND(障害学生情報入力シート!$G654="病弱",ISBLANK(障害学生情報入力シート!$H654)),1,0)+
IF(AND(障害学生情報入力シート!$G654="発達障害",OR(障害学生情報入力シート!$H654="自閉スペクトラム症",障害学生情報入力シート!$H654="注意欠如・多動症",障害学生情報入力シート!$H654="限局性学習症",障害学生情報入力シート!$H654="発達障害の重複",障害学生情報入力シート!$H654="その他の発達障害")),1,0)+
IF(AND(障害学生情報入力シート!$G654="精神障害",OR(障害学生情報入力シート!$H654="統合失調症等",障害学生情報入力シート!$H654="気分障害",障害学生情報入力シート!$H654="神経症性障害等",障害学生情報入力シート!$H654="摂食障害・睡眠障害等",障害学生情報入力シート!$H654="精神障害の重複",障害学生情報入力シート!$H654="その他の精神障害")),1,0)+
IF(AND(障害学生情報入力シート!$G654="知的障害",ISBLANK(障害学生情報入力シート!$H654)),1,0)+
IF(AND(障害学生情報入力シート!$G654="重複障害",OR(障害学生情報入力シート!$H654="身体障害の重複",障害学生情報入力シート!$H654="発達障害と精神障害の重複")),1,0)+
IF(AND(障害学生情報入力シート!$G654="その他の障害",ISBLANK(障害学生情報入力シート!$H654)),1,0)
)</f>
        <v>0</v>
      </c>
    </row>
    <row r="655" spans="1:17" x14ac:dyDescent="0.4">
      <c r="A655" s="204">
        <v>627</v>
      </c>
      <c r="B655" s="6">
        <f>IF(AND(障害学生情報入力シート!$G655=$B$27,障害学生情報入力シート!$H655=$B$28,OR(障害学生情報入力シート!D655="入学者(新1年生)",障害学生情報入力シート!D655="在籍者")),1,0)</f>
        <v>0</v>
      </c>
      <c r="C655" s="6">
        <f t="shared" si="59"/>
        <v>0</v>
      </c>
      <c r="D655" s="6" t="str">
        <f t="shared" si="60"/>
        <v/>
      </c>
      <c r="E655" s="6">
        <f>IF(AND(障害学生情報入力シート!$G655=$E$27,ISBLANK(障害学生情報入力シート!$H655),OR(障害学生情報入力シート!D655="入学者(新1年生)",障害学生情報入力シート!D655="在籍者")),1,0)</f>
        <v>0</v>
      </c>
      <c r="F655" s="6">
        <f t="shared" si="61"/>
        <v>0</v>
      </c>
      <c r="G655" s="6" t="str">
        <f t="shared" si="62"/>
        <v/>
      </c>
      <c r="H655" s="7">
        <f>IF(障害学生情報入力シート!BD655="",0,IF(AND(障害学生情報入力シート!BC655=1,Q655=1,障害学生情報入力シート!D655&lt;&gt;"",障害学生情報入力シート!D655&lt;&gt;"在籍者"),1,0))</f>
        <v>0</v>
      </c>
      <c r="I655" s="7">
        <f t="shared" si="63"/>
        <v>0</v>
      </c>
      <c r="J655" s="7" t="str">
        <f t="shared" si="64"/>
        <v/>
      </c>
      <c r="K655" s="8">
        <f>IF(VALUE(障害学生情報入力シート!J655)=1,1,0)</f>
        <v>0</v>
      </c>
      <c r="L655" s="8">
        <f>IF(VALUE(障害学生情報入力シート!K655)=1,1,0)</f>
        <v>0</v>
      </c>
      <c r="M655" s="8">
        <f>SUM(障害学生情報入力シート!N655:Q655)+COUNTA(障害学生情報入力シート!R655)</f>
        <v>0</v>
      </c>
      <c r="N655" s="8">
        <f>SUM(障害学生情報入力シート!S655:V655)+COUNTA(障害学生情報入力シート!W655)</f>
        <v>0</v>
      </c>
      <c r="O655" s="8">
        <f>IF(SUM(障害学生情報入力シート!$X655:$BC655)&gt;0,1,0)</f>
        <v>0</v>
      </c>
      <c r="P655" s="8">
        <f>IF(障害学生情報入力シート!D655="入学者(新1年生)",1,0)</f>
        <v>0</v>
      </c>
      <c r="Q655" s="8">
        <f>IF(ISBLANK(障害学生情報入力シート!$G655),0,
IF(AND(障害学生情報入力シート!$G655="視覚障害",OR(障害学生情報入力シート!$H655="盲",障害学生情報入力シート!$H655="弱視",障害学生情報入力シート!$H655="その他の視覚障害")),1,0)+
IF(AND(障害学生情報入力シート!$G655="聴覚障害",OR(障害学生情報入力シート!$H655="聾",障害学生情報入力シート!$H655="難聴",障害学生情報入力シート!$H655="その他の聴覚障害")),1,0)+
IF(AND(障害学生情報入力シート!$G655="肢体不自由",OR(障害学生情報入力シート!$H655="上肢不自由",障害学生情報入力シート!$H655="下肢不自由",障害学生情報入力シート!$H655="上下肢不自由",障害学生情報入力シート!$H655="その他の肢体不自由")),1,0)+
IF(AND(障害学生情報入力シート!$G655="病弱",ISBLANK(障害学生情報入力シート!$H655)),1,0)+
IF(AND(障害学生情報入力シート!$G655="発達障害",OR(障害学生情報入力シート!$H655="自閉スペクトラム症",障害学生情報入力シート!$H655="注意欠如・多動症",障害学生情報入力シート!$H655="限局性学習症",障害学生情報入力シート!$H655="発達障害の重複",障害学生情報入力シート!$H655="その他の発達障害")),1,0)+
IF(AND(障害学生情報入力シート!$G655="精神障害",OR(障害学生情報入力シート!$H655="統合失調症等",障害学生情報入力シート!$H655="気分障害",障害学生情報入力シート!$H655="神経症性障害等",障害学生情報入力シート!$H655="摂食障害・睡眠障害等",障害学生情報入力シート!$H655="精神障害の重複",障害学生情報入力シート!$H655="その他の精神障害")),1,0)+
IF(AND(障害学生情報入力シート!$G655="知的障害",ISBLANK(障害学生情報入力シート!$H655)),1,0)+
IF(AND(障害学生情報入力シート!$G655="重複障害",OR(障害学生情報入力シート!$H655="身体障害の重複",障害学生情報入力シート!$H655="発達障害と精神障害の重複")),1,0)+
IF(AND(障害学生情報入力シート!$G655="その他の障害",ISBLANK(障害学生情報入力シート!$H655)),1,0)
)</f>
        <v>0</v>
      </c>
    </row>
    <row r="656" spans="1:17" x14ac:dyDescent="0.4">
      <c r="A656" s="204">
        <v>628</v>
      </c>
      <c r="B656" s="6">
        <f>IF(AND(障害学生情報入力シート!$G656=$B$27,障害学生情報入力シート!$H656=$B$28,OR(障害学生情報入力シート!D656="入学者(新1年生)",障害学生情報入力シート!D656="在籍者")),1,0)</f>
        <v>0</v>
      </c>
      <c r="C656" s="6">
        <f t="shared" si="59"/>
        <v>0</v>
      </c>
      <c r="D656" s="6" t="str">
        <f t="shared" si="60"/>
        <v/>
      </c>
      <c r="E656" s="6">
        <f>IF(AND(障害学生情報入力シート!$G656=$E$27,ISBLANK(障害学生情報入力シート!$H656),OR(障害学生情報入力シート!D656="入学者(新1年生)",障害学生情報入力シート!D656="在籍者")),1,0)</f>
        <v>0</v>
      </c>
      <c r="F656" s="6">
        <f t="shared" si="61"/>
        <v>0</v>
      </c>
      <c r="G656" s="6" t="str">
        <f t="shared" si="62"/>
        <v/>
      </c>
      <c r="H656" s="7">
        <f>IF(障害学生情報入力シート!BD656="",0,IF(AND(障害学生情報入力シート!BC656=1,Q656=1,障害学生情報入力シート!D656&lt;&gt;"",障害学生情報入力シート!D656&lt;&gt;"在籍者"),1,0))</f>
        <v>0</v>
      </c>
      <c r="I656" s="7">
        <f t="shared" si="63"/>
        <v>0</v>
      </c>
      <c r="J656" s="7" t="str">
        <f t="shared" si="64"/>
        <v/>
      </c>
      <c r="K656" s="8">
        <f>IF(VALUE(障害学生情報入力シート!J656)=1,1,0)</f>
        <v>0</v>
      </c>
      <c r="L656" s="8">
        <f>IF(VALUE(障害学生情報入力シート!K656)=1,1,0)</f>
        <v>0</v>
      </c>
      <c r="M656" s="8">
        <f>SUM(障害学生情報入力シート!N656:Q656)+COUNTA(障害学生情報入力シート!R656)</f>
        <v>0</v>
      </c>
      <c r="N656" s="8">
        <f>SUM(障害学生情報入力シート!S656:V656)+COUNTA(障害学生情報入力シート!W656)</f>
        <v>0</v>
      </c>
      <c r="O656" s="8">
        <f>IF(SUM(障害学生情報入力シート!$X656:$BC656)&gt;0,1,0)</f>
        <v>0</v>
      </c>
      <c r="P656" s="8">
        <f>IF(障害学生情報入力シート!D656="入学者(新1年生)",1,0)</f>
        <v>0</v>
      </c>
      <c r="Q656" s="8">
        <f>IF(ISBLANK(障害学生情報入力シート!$G656),0,
IF(AND(障害学生情報入力シート!$G656="視覚障害",OR(障害学生情報入力シート!$H656="盲",障害学生情報入力シート!$H656="弱視",障害学生情報入力シート!$H656="その他の視覚障害")),1,0)+
IF(AND(障害学生情報入力シート!$G656="聴覚障害",OR(障害学生情報入力シート!$H656="聾",障害学生情報入力シート!$H656="難聴",障害学生情報入力シート!$H656="その他の聴覚障害")),1,0)+
IF(AND(障害学生情報入力シート!$G656="肢体不自由",OR(障害学生情報入力シート!$H656="上肢不自由",障害学生情報入力シート!$H656="下肢不自由",障害学生情報入力シート!$H656="上下肢不自由",障害学生情報入力シート!$H656="その他の肢体不自由")),1,0)+
IF(AND(障害学生情報入力シート!$G656="病弱",ISBLANK(障害学生情報入力シート!$H656)),1,0)+
IF(AND(障害学生情報入力シート!$G656="発達障害",OR(障害学生情報入力シート!$H656="自閉スペクトラム症",障害学生情報入力シート!$H656="注意欠如・多動症",障害学生情報入力シート!$H656="限局性学習症",障害学生情報入力シート!$H656="発達障害の重複",障害学生情報入力シート!$H656="その他の発達障害")),1,0)+
IF(AND(障害学生情報入力シート!$G656="精神障害",OR(障害学生情報入力シート!$H656="統合失調症等",障害学生情報入力シート!$H656="気分障害",障害学生情報入力シート!$H656="神経症性障害等",障害学生情報入力シート!$H656="摂食障害・睡眠障害等",障害学生情報入力シート!$H656="精神障害の重複",障害学生情報入力シート!$H656="その他の精神障害")),1,0)+
IF(AND(障害学生情報入力シート!$G656="知的障害",ISBLANK(障害学生情報入力シート!$H656)),1,0)+
IF(AND(障害学生情報入力シート!$G656="重複障害",OR(障害学生情報入力シート!$H656="身体障害の重複",障害学生情報入力シート!$H656="発達障害と精神障害の重複")),1,0)+
IF(AND(障害学生情報入力シート!$G656="その他の障害",ISBLANK(障害学生情報入力シート!$H656)),1,0)
)</f>
        <v>0</v>
      </c>
    </row>
    <row r="657" spans="1:17" x14ac:dyDescent="0.4">
      <c r="A657" s="204">
        <v>629</v>
      </c>
      <c r="B657" s="6">
        <f>IF(AND(障害学生情報入力シート!$G657=$B$27,障害学生情報入力シート!$H657=$B$28,OR(障害学生情報入力シート!D657="入学者(新1年生)",障害学生情報入力シート!D657="在籍者")),1,0)</f>
        <v>0</v>
      </c>
      <c r="C657" s="6">
        <f t="shared" si="59"/>
        <v>0</v>
      </c>
      <c r="D657" s="6" t="str">
        <f t="shared" si="60"/>
        <v/>
      </c>
      <c r="E657" s="6">
        <f>IF(AND(障害学生情報入力シート!$G657=$E$27,ISBLANK(障害学生情報入力シート!$H657),OR(障害学生情報入力シート!D657="入学者(新1年生)",障害学生情報入力シート!D657="在籍者")),1,0)</f>
        <v>0</v>
      </c>
      <c r="F657" s="6">
        <f t="shared" si="61"/>
        <v>0</v>
      </c>
      <c r="G657" s="6" t="str">
        <f t="shared" si="62"/>
        <v/>
      </c>
      <c r="H657" s="7">
        <f>IF(障害学生情報入力シート!BD657="",0,IF(AND(障害学生情報入力シート!BC657=1,Q657=1,障害学生情報入力シート!D657&lt;&gt;"",障害学生情報入力シート!D657&lt;&gt;"在籍者"),1,0))</f>
        <v>0</v>
      </c>
      <c r="I657" s="7">
        <f t="shared" si="63"/>
        <v>0</v>
      </c>
      <c r="J657" s="7" t="str">
        <f t="shared" si="64"/>
        <v/>
      </c>
      <c r="K657" s="8">
        <f>IF(VALUE(障害学生情報入力シート!J657)=1,1,0)</f>
        <v>0</v>
      </c>
      <c r="L657" s="8">
        <f>IF(VALUE(障害学生情報入力シート!K657)=1,1,0)</f>
        <v>0</v>
      </c>
      <c r="M657" s="8">
        <f>SUM(障害学生情報入力シート!N657:Q657)+COUNTA(障害学生情報入力シート!R657)</f>
        <v>0</v>
      </c>
      <c r="N657" s="8">
        <f>SUM(障害学生情報入力シート!S657:V657)+COUNTA(障害学生情報入力シート!W657)</f>
        <v>0</v>
      </c>
      <c r="O657" s="8">
        <f>IF(SUM(障害学生情報入力シート!$X657:$BC657)&gt;0,1,0)</f>
        <v>0</v>
      </c>
      <c r="P657" s="8">
        <f>IF(障害学生情報入力シート!D657="入学者(新1年生)",1,0)</f>
        <v>0</v>
      </c>
      <c r="Q657" s="8">
        <f>IF(ISBLANK(障害学生情報入力シート!$G657),0,
IF(AND(障害学生情報入力シート!$G657="視覚障害",OR(障害学生情報入力シート!$H657="盲",障害学生情報入力シート!$H657="弱視",障害学生情報入力シート!$H657="その他の視覚障害")),1,0)+
IF(AND(障害学生情報入力シート!$G657="聴覚障害",OR(障害学生情報入力シート!$H657="聾",障害学生情報入力シート!$H657="難聴",障害学生情報入力シート!$H657="その他の聴覚障害")),1,0)+
IF(AND(障害学生情報入力シート!$G657="肢体不自由",OR(障害学生情報入力シート!$H657="上肢不自由",障害学生情報入力シート!$H657="下肢不自由",障害学生情報入力シート!$H657="上下肢不自由",障害学生情報入力シート!$H657="その他の肢体不自由")),1,0)+
IF(AND(障害学生情報入力シート!$G657="病弱",ISBLANK(障害学生情報入力シート!$H657)),1,0)+
IF(AND(障害学生情報入力シート!$G657="発達障害",OR(障害学生情報入力シート!$H657="自閉スペクトラム症",障害学生情報入力シート!$H657="注意欠如・多動症",障害学生情報入力シート!$H657="限局性学習症",障害学生情報入力シート!$H657="発達障害の重複",障害学生情報入力シート!$H657="その他の発達障害")),1,0)+
IF(AND(障害学生情報入力シート!$G657="精神障害",OR(障害学生情報入力シート!$H657="統合失調症等",障害学生情報入力シート!$H657="気分障害",障害学生情報入力シート!$H657="神経症性障害等",障害学生情報入力シート!$H657="摂食障害・睡眠障害等",障害学生情報入力シート!$H657="精神障害の重複",障害学生情報入力シート!$H657="その他の精神障害")),1,0)+
IF(AND(障害学生情報入力シート!$G657="知的障害",ISBLANK(障害学生情報入力シート!$H657)),1,0)+
IF(AND(障害学生情報入力シート!$G657="重複障害",OR(障害学生情報入力シート!$H657="身体障害の重複",障害学生情報入力シート!$H657="発達障害と精神障害の重複")),1,0)+
IF(AND(障害学生情報入力シート!$G657="その他の障害",ISBLANK(障害学生情報入力シート!$H657)),1,0)
)</f>
        <v>0</v>
      </c>
    </row>
    <row r="658" spans="1:17" x14ac:dyDescent="0.4">
      <c r="A658" s="204">
        <v>630</v>
      </c>
      <c r="B658" s="6">
        <f>IF(AND(障害学生情報入力シート!$G658=$B$27,障害学生情報入力シート!$H658=$B$28,OR(障害学生情報入力シート!D658="入学者(新1年生)",障害学生情報入力シート!D658="在籍者")),1,0)</f>
        <v>0</v>
      </c>
      <c r="C658" s="6">
        <f t="shared" si="59"/>
        <v>0</v>
      </c>
      <c r="D658" s="6" t="str">
        <f t="shared" si="60"/>
        <v/>
      </c>
      <c r="E658" s="6">
        <f>IF(AND(障害学生情報入力シート!$G658=$E$27,ISBLANK(障害学生情報入力シート!$H658),OR(障害学生情報入力シート!D658="入学者(新1年生)",障害学生情報入力シート!D658="在籍者")),1,0)</f>
        <v>0</v>
      </c>
      <c r="F658" s="6">
        <f t="shared" si="61"/>
        <v>0</v>
      </c>
      <c r="G658" s="6" t="str">
        <f t="shared" si="62"/>
        <v/>
      </c>
      <c r="H658" s="7">
        <f>IF(障害学生情報入力シート!BD658="",0,IF(AND(障害学生情報入力シート!BC658=1,Q658=1,障害学生情報入力シート!D658&lt;&gt;"",障害学生情報入力シート!D658&lt;&gt;"在籍者"),1,0))</f>
        <v>0</v>
      </c>
      <c r="I658" s="7">
        <f t="shared" si="63"/>
        <v>0</v>
      </c>
      <c r="J658" s="7" t="str">
        <f t="shared" si="64"/>
        <v/>
      </c>
      <c r="K658" s="8">
        <f>IF(VALUE(障害学生情報入力シート!J658)=1,1,0)</f>
        <v>0</v>
      </c>
      <c r="L658" s="8">
        <f>IF(VALUE(障害学生情報入力シート!K658)=1,1,0)</f>
        <v>0</v>
      </c>
      <c r="M658" s="8">
        <f>SUM(障害学生情報入力シート!N658:Q658)+COUNTA(障害学生情報入力シート!R658)</f>
        <v>0</v>
      </c>
      <c r="N658" s="8">
        <f>SUM(障害学生情報入力シート!S658:V658)+COUNTA(障害学生情報入力シート!W658)</f>
        <v>0</v>
      </c>
      <c r="O658" s="8">
        <f>IF(SUM(障害学生情報入力シート!$X658:$BC658)&gt;0,1,0)</f>
        <v>0</v>
      </c>
      <c r="P658" s="8">
        <f>IF(障害学生情報入力シート!D658="入学者(新1年生)",1,0)</f>
        <v>0</v>
      </c>
      <c r="Q658" s="8">
        <f>IF(ISBLANK(障害学生情報入力シート!$G658),0,
IF(AND(障害学生情報入力シート!$G658="視覚障害",OR(障害学生情報入力シート!$H658="盲",障害学生情報入力シート!$H658="弱視",障害学生情報入力シート!$H658="その他の視覚障害")),1,0)+
IF(AND(障害学生情報入力シート!$G658="聴覚障害",OR(障害学生情報入力シート!$H658="聾",障害学生情報入力シート!$H658="難聴",障害学生情報入力シート!$H658="その他の聴覚障害")),1,0)+
IF(AND(障害学生情報入力シート!$G658="肢体不自由",OR(障害学生情報入力シート!$H658="上肢不自由",障害学生情報入力シート!$H658="下肢不自由",障害学生情報入力シート!$H658="上下肢不自由",障害学生情報入力シート!$H658="その他の肢体不自由")),1,0)+
IF(AND(障害学生情報入力シート!$G658="病弱",ISBLANK(障害学生情報入力シート!$H658)),1,0)+
IF(AND(障害学生情報入力シート!$G658="発達障害",OR(障害学生情報入力シート!$H658="自閉スペクトラム症",障害学生情報入力シート!$H658="注意欠如・多動症",障害学生情報入力シート!$H658="限局性学習症",障害学生情報入力シート!$H658="発達障害の重複",障害学生情報入力シート!$H658="その他の発達障害")),1,0)+
IF(AND(障害学生情報入力シート!$G658="精神障害",OR(障害学生情報入力シート!$H658="統合失調症等",障害学生情報入力シート!$H658="気分障害",障害学生情報入力シート!$H658="神経症性障害等",障害学生情報入力シート!$H658="摂食障害・睡眠障害等",障害学生情報入力シート!$H658="精神障害の重複",障害学生情報入力シート!$H658="その他の精神障害")),1,0)+
IF(AND(障害学生情報入力シート!$G658="知的障害",ISBLANK(障害学生情報入力シート!$H658)),1,0)+
IF(AND(障害学生情報入力シート!$G658="重複障害",OR(障害学生情報入力シート!$H658="身体障害の重複",障害学生情報入力シート!$H658="発達障害と精神障害の重複")),1,0)+
IF(AND(障害学生情報入力シート!$G658="その他の障害",ISBLANK(障害学生情報入力シート!$H658)),1,0)
)</f>
        <v>0</v>
      </c>
    </row>
    <row r="659" spans="1:17" x14ac:dyDescent="0.4">
      <c r="A659" s="204">
        <v>631</v>
      </c>
      <c r="B659" s="6">
        <f>IF(AND(障害学生情報入力シート!$G659=$B$27,障害学生情報入力シート!$H659=$B$28,OR(障害学生情報入力シート!D659="入学者(新1年生)",障害学生情報入力シート!D659="在籍者")),1,0)</f>
        <v>0</v>
      </c>
      <c r="C659" s="6">
        <f t="shared" si="59"/>
        <v>0</v>
      </c>
      <c r="D659" s="6" t="str">
        <f t="shared" si="60"/>
        <v/>
      </c>
      <c r="E659" s="6">
        <f>IF(AND(障害学生情報入力シート!$G659=$E$27,ISBLANK(障害学生情報入力シート!$H659),OR(障害学生情報入力シート!D659="入学者(新1年生)",障害学生情報入力シート!D659="在籍者")),1,0)</f>
        <v>0</v>
      </c>
      <c r="F659" s="6">
        <f t="shared" si="61"/>
        <v>0</v>
      </c>
      <c r="G659" s="6" t="str">
        <f t="shared" si="62"/>
        <v/>
      </c>
      <c r="H659" s="7">
        <f>IF(障害学生情報入力シート!BD659="",0,IF(AND(障害学生情報入力シート!BC659=1,Q659=1,障害学生情報入力シート!D659&lt;&gt;"",障害学生情報入力シート!D659&lt;&gt;"在籍者"),1,0))</f>
        <v>0</v>
      </c>
      <c r="I659" s="7">
        <f t="shared" si="63"/>
        <v>0</v>
      </c>
      <c r="J659" s="7" t="str">
        <f t="shared" si="64"/>
        <v/>
      </c>
      <c r="K659" s="8">
        <f>IF(VALUE(障害学生情報入力シート!J659)=1,1,0)</f>
        <v>0</v>
      </c>
      <c r="L659" s="8">
        <f>IF(VALUE(障害学生情報入力シート!K659)=1,1,0)</f>
        <v>0</v>
      </c>
      <c r="M659" s="8">
        <f>SUM(障害学生情報入力シート!N659:Q659)+COUNTA(障害学生情報入力シート!R659)</f>
        <v>0</v>
      </c>
      <c r="N659" s="8">
        <f>SUM(障害学生情報入力シート!S659:V659)+COUNTA(障害学生情報入力シート!W659)</f>
        <v>0</v>
      </c>
      <c r="O659" s="8">
        <f>IF(SUM(障害学生情報入力シート!$X659:$BC659)&gt;0,1,0)</f>
        <v>0</v>
      </c>
      <c r="P659" s="8">
        <f>IF(障害学生情報入力シート!D659="入学者(新1年生)",1,0)</f>
        <v>0</v>
      </c>
      <c r="Q659" s="8">
        <f>IF(ISBLANK(障害学生情報入力シート!$G659),0,
IF(AND(障害学生情報入力シート!$G659="視覚障害",OR(障害学生情報入力シート!$H659="盲",障害学生情報入力シート!$H659="弱視",障害学生情報入力シート!$H659="その他の視覚障害")),1,0)+
IF(AND(障害学生情報入力シート!$G659="聴覚障害",OR(障害学生情報入力シート!$H659="聾",障害学生情報入力シート!$H659="難聴",障害学生情報入力シート!$H659="その他の聴覚障害")),1,0)+
IF(AND(障害学生情報入力シート!$G659="肢体不自由",OR(障害学生情報入力シート!$H659="上肢不自由",障害学生情報入力シート!$H659="下肢不自由",障害学生情報入力シート!$H659="上下肢不自由",障害学生情報入力シート!$H659="その他の肢体不自由")),1,0)+
IF(AND(障害学生情報入力シート!$G659="病弱",ISBLANK(障害学生情報入力シート!$H659)),1,0)+
IF(AND(障害学生情報入力シート!$G659="発達障害",OR(障害学生情報入力シート!$H659="自閉スペクトラム症",障害学生情報入力シート!$H659="注意欠如・多動症",障害学生情報入力シート!$H659="限局性学習症",障害学生情報入力シート!$H659="発達障害の重複",障害学生情報入力シート!$H659="その他の発達障害")),1,0)+
IF(AND(障害学生情報入力シート!$G659="精神障害",OR(障害学生情報入力シート!$H659="統合失調症等",障害学生情報入力シート!$H659="気分障害",障害学生情報入力シート!$H659="神経症性障害等",障害学生情報入力シート!$H659="摂食障害・睡眠障害等",障害学生情報入力シート!$H659="精神障害の重複",障害学生情報入力シート!$H659="その他の精神障害")),1,0)+
IF(AND(障害学生情報入力シート!$G659="知的障害",ISBLANK(障害学生情報入力シート!$H659)),1,0)+
IF(AND(障害学生情報入力シート!$G659="重複障害",OR(障害学生情報入力シート!$H659="身体障害の重複",障害学生情報入力シート!$H659="発達障害と精神障害の重複")),1,0)+
IF(AND(障害学生情報入力シート!$G659="その他の障害",ISBLANK(障害学生情報入力シート!$H659)),1,0)
)</f>
        <v>0</v>
      </c>
    </row>
    <row r="660" spans="1:17" x14ac:dyDescent="0.4">
      <c r="A660" s="204">
        <v>632</v>
      </c>
      <c r="B660" s="6">
        <f>IF(AND(障害学生情報入力シート!$G660=$B$27,障害学生情報入力シート!$H660=$B$28,OR(障害学生情報入力シート!D660="入学者(新1年生)",障害学生情報入力シート!D660="在籍者")),1,0)</f>
        <v>0</v>
      </c>
      <c r="C660" s="6">
        <f t="shared" si="59"/>
        <v>0</v>
      </c>
      <c r="D660" s="6" t="str">
        <f t="shared" si="60"/>
        <v/>
      </c>
      <c r="E660" s="6">
        <f>IF(AND(障害学生情報入力シート!$G660=$E$27,ISBLANK(障害学生情報入力シート!$H660),OR(障害学生情報入力シート!D660="入学者(新1年生)",障害学生情報入力シート!D660="在籍者")),1,0)</f>
        <v>0</v>
      </c>
      <c r="F660" s="6">
        <f t="shared" si="61"/>
        <v>0</v>
      </c>
      <c r="G660" s="6" t="str">
        <f t="shared" si="62"/>
        <v/>
      </c>
      <c r="H660" s="7">
        <f>IF(障害学生情報入力シート!BD660="",0,IF(AND(障害学生情報入力シート!BC660=1,Q660=1,障害学生情報入力シート!D660&lt;&gt;"",障害学生情報入力シート!D660&lt;&gt;"在籍者"),1,0))</f>
        <v>0</v>
      </c>
      <c r="I660" s="7">
        <f t="shared" si="63"/>
        <v>0</v>
      </c>
      <c r="J660" s="7" t="str">
        <f t="shared" si="64"/>
        <v/>
      </c>
      <c r="K660" s="8">
        <f>IF(VALUE(障害学生情報入力シート!J660)=1,1,0)</f>
        <v>0</v>
      </c>
      <c r="L660" s="8">
        <f>IF(VALUE(障害学生情報入力シート!K660)=1,1,0)</f>
        <v>0</v>
      </c>
      <c r="M660" s="8">
        <f>SUM(障害学生情報入力シート!N660:Q660)+COUNTA(障害学生情報入力シート!R660)</f>
        <v>0</v>
      </c>
      <c r="N660" s="8">
        <f>SUM(障害学生情報入力シート!S660:V660)+COUNTA(障害学生情報入力シート!W660)</f>
        <v>0</v>
      </c>
      <c r="O660" s="8">
        <f>IF(SUM(障害学生情報入力シート!$X660:$BC660)&gt;0,1,0)</f>
        <v>0</v>
      </c>
      <c r="P660" s="8">
        <f>IF(障害学生情報入力シート!D660="入学者(新1年生)",1,0)</f>
        <v>0</v>
      </c>
      <c r="Q660" s="8">
        <f>IF(ISBLANK(障害学生情報入力シート!$G660),0,
IF(AND(障害学生情報入力シート!$G660="視覚障害",OR(障害学生情報入力シート!$H660="盲",障害学生情報入力シート!$H660="弱視",障害学生情報入力シート!$H660="その他の視覚障害")),1,0)+
IF(AND(障害学生情報入力シート!$G660="聴覚障害",OR(障害学生情報入力シート!$H660="聾",障害学生情報入力シート!$H660="難聴",障害学生情報入力シート!$H660="その他の聴覚障害")),1,0)+
IF(AND(障害学生情報入力シート!$G660="肢体不自由",OR(障害学生情報入力シート!$H660="上肢不自由",障害学生情報入力シート!$H660="下肢不自由",障害学生情報入力シート!$H660="上下肢不自由",障害学生情報入力シート!$H660="その他の肢体不自由")),1,0)+
IF(AND(障害学生情報入力シート!$G660="病弱",ISBLANK(障害学生情報入力シート!$H660)),1,0)+
IF(AND(障害学生情報入力シート!$G660="発達障害",OR(障害学生情報入力シート!$H660="自閉スペクトラム症",障害学生情報入力シート!$H660="注意欠如・多動症",障害学生情報入力シート!$H660="限局性学習症",障害学生情報入力シート!$H660="発達障害の重複",障害学生情報入力シート!$H660="その他の発達障害")),1,0)+
IF(AND(障害学生情報入力シート!$G660="精神障害",OR(障害学生情報入力シート!$H660="統合失調症等",障害学生情報入力シート!$H660="気分障害",障害学生情報入力シート!$H660="神経症性障害等",障害学生情報入力シート!$H660="摂食障害・睡眠障害等",障害学生情報入力シート!$H660="精神障害の重複",障害学生情報入力シート!$H660="その他の精神障害")),1,0)+
IF(AND(障害学生情報入力シート!$G660="知的障害",ISBLANK(障害学生情報入力シート!$H660)),1,0)+
IF(AND(障害学生情報入力シート!$G660="重複障害",OR(障害学生情報入力シート!$H660="身体障害の重複",障害学生情報入力シート!$H660="発達障害と精神障害の重複")),1,0)+
IF(AND(障害学生情報入力シート!$G660="その他の障害",ISBLANK(障害学生情報入力シート!$H660)),1,0)
)</f>
        <v>0</v>
      </c>
    </row>
    <row r="661" spans="1:17" x14ac:dyDescent="0.4">
      <c r="A661" s="204">
        <v>633</v>
      </c>
      <c r="B661" s="6">
        <f>IF(AND(障害学生情報入力シート!$G661=$B$27,障害学生情報入力シート!$H661=$B$28,OR(障害学生情報入力シート!D661="入学者(新1年生)",障害学生情報入力シート!D661="在籍者")),1,0)</f>
        <v>0</v>
      </c>
      <c r="C661" s="6">
        <f t="shared" si="59"/>
        <v>0</v>
      </c>
      <c r="D661" s="6" t="str">
        <f t="shared" si="60"/>
        <v/>
      </c>
      <c r="E661" s="6">
        <f>IF(AND(障害学生情報入力シート!$G661=$E$27,ISBLANK(障害学生情報入力シート!$H661),OR(障害学生情報入力シート!D661="入学者(新1年生)",障害学生情報入力シート!D661="在籍者")),1,0)</f>
        <v>0</v>
      </c>
      <c r="F661" s="6">
        <f t="shared" si="61"/>
        <v>0</v>
      </c>
      <c r="G661" s="6" t="str">
        <f t="shared" si="62"/>
        <v/>
      </c>
      <c r="H661" s="7">
        <f>IF(障害学生情報入力シート!BD661="",0,IF(AND(障害学生情報入力シート!BC661=1,Q661=1,障害学生情報入力シート!D661&lt;&gt;"",障害学生情報入力シート!D661&lt;&gt;"在籍者"),1,0))</f>
        <v>0</v>
      </c>
      <c r="I661" s="7">
        <f t="shared" si="63"/>
        <v>0</v>
      </c>
      <c r="J661" s="7" t="str">
        <f t="shared" si="64"/>
        <v/>
      </c>
      <c r="K661" s="8">
        <f>IF(VALUE(障害学生情報入力シート!J661)=1,1,0)</f>
        <v>0</v>
      </c>
      <c r="L661" s="8">
        <f>IF(VALUE(障害学生情報入力シート!K661)=1,1,0)</f>
        <v>0</v>
      </c>
      <c r="M661" s="8">
        <f>SUM(障害学生情報入力シート!N661:Q661)+COUNTA(障害学生情報入力シート!R661)</f>
        <v>0</v>
      </c>
      <c r="N661" s="8">
        <f>SUM(障害学生情報入力シート!S661:V661)+COUNTA(障害学生情報入力シート!W661)</f>
        <v>0</v>
      </c>
      <c r="O661" s="8">
        <f>IF(SUM(障害学生情報入力シート!$X661:$BC661)&gt;0,1,0)</f>
        <v>0</v>
      </c>
      <c r="P661" s="8">
        <f>IF(障害学生情報入力シート!D661="入学者(新1年生)",1,0)</f>
        <v>0</v>
      </c>
      <c r="Q661" s="8">
        <f>IF(ISBLANK(障害学生情報入力シート!$G661),0,
IF(AND(障害学生情報入力シート!$G661="視覚障害",OR(障害学生情報入力シート!$H661="盲",障害学生情報入力シート!$H661="弱視",障害学生情報入力シート!$H661="その他の視覚障害")),1,0)+
IF(AND(障害学生情報入力シート!$G661="聴覚障害",OR(障害学生情報入力シート!$H661="聾",障害学生情報入力シート!$H661="難聴",障害学生情報入力シート!$H661="その他の聴覚障害")),1,0)+
IF(AND(障害学生情報入力シート!$G661="肢体不自由",OR(障害学生情報入力シート!$H661="上肢不自由",障害学生情報入力シート!$H661="下肢不自由",障害学生情報入力シート!$H661="上下肢不自由",障害学生情報入力シート!$H661="その他の肢体不自由")),1,0)+
IF(AND(障害学生情報入力シート!$G661="病弱",ISBLANK(障害学生情報入力シート!$H661)),1,0)+
IF(AND(障害学生情報入力シート!$G661="発達障害",OR(障害学生情報入力シート!$H661="自閉スペクトラム症",障害学生情報入力シート!$H661="注意欠如・多動症",障害学生情報入力シート!$H661="限局性学習症",障害学生情報入力シート!$H661="発達障害の重複",障害学生情報入力シート!$H661="その他の発達障害")),1,0)+
IF(AND(障害学生情報入力シート!$G661="精神障害",OR(障害学生情報入力シート!$H661="統合失調症等",障害学生情報入力シート!$H661="気分障害",障害学生情報入力シート!$H661="神経症性障害等",障害学生情報入力シート!$H661="摂食障害・睡眠障害等",障害学生情報入力シート!$H661="精神障害の重複",障害学生情報入力シート!$H661="その他の精神障害")),1,0)+
IF(AND(障害学生情報入力シート!$G661="知的障害",ISBLANK(障害学生情報入力シート!$H661)),1,0)+
IF(AND(障害学生情報入力シート!$G661="重複障害",OR(障害学生情報入力シート!$H661="身体障害の重複",障害学生情報入力シート!$H661="発達障害と精神障害の重複")),1,0)+
IF(AND(障害学生情報入力シート!$G661="その他の障害",ISBLANK(障害学生情報入力シート!$H661)),1,0)
)</f>
        <v>0</v>
      </c>
    </row>
    <row r="662" spans="1:17" x14ac:dyDescent="0.4">
      <c r="A662" s="204">
        <v>634</v>
      </c>
      <c r="B662" s="6">
        <f>IF(AND(障害学生情報入力シート!$G662=$B$27,障害学生情報入力シート!$H662=$B$28,OR(障害学生情報入力シート!D662="入学者(新1年生)",障害学生情報入力シート!D662="在籍者")),1,0)</f>
        <v>0</v>
      </c>
      <c r="C662" s="6">
        <f t="shared" si="59"/>
        <v>0</v>
      </c>
      <c r="D662" s="6" t="str">
        <f t="shared" si="60"/>
        <v/>
      </c>
      <c r="E662" s="6">
        <f>IF(AND(障害学生情報入力シート!$G662=$E$27,ISBLANK(障害学生情報入力シート!$H662),OR(障害学生情報入力シート!D662="入学者(新1年生)",障害学生情報入力シート!D662="在籍者")),1,0)</f>
        <v>0</v>
      </c>
      <c r="F662" s="6">
        <f t="shared" si="61"/>
        <v>0</v>
      </c>
      <c r="G662" s="6" t="str">
        <f t="shared" si="62"/>
        <v/>
      </c>
      <c r="H662" s="7">
        <f>IF(障害学生情報入力シート!BD662="",0,IF(AND(障害学生情報入力シート!BC662=1,Q662=1,障害学生情報入力シート!D662&lt;&gt;"",障害学生情報入力シート!D662&lt;&gt;"在籍者"),1,0))</f>
        <v>0</v>
      </c>
      <c r="I662" s="7">
        <f t="shared" si="63"/>
        <v>0</v>
      </c>
      <c r="J662" s="7" t="str">
        <f t="shared" si="64"/>
        <v/>
      </c>
      <c r="K662" s="8">
        <f>IF(VALUE(障害学生情報入力シート!J662)=1,1,0)</f>
        <v>0</v>
      </c>
      <c r="L662" s="8">
        <f>IF(VALUE(障害学生情報入力シート!K662)=1,1,0)</f>
        <v>0</v>
      </c>
      <c r="M662" s="8">
        <f>SUM(障害学生情報入力シート!N662:Q662)+COUNTA(障害学生情報入力シート!R662)</f>
        <v>0</v>
      </c>
      <c r="N662" s="8">
        <f>SUM(障害学生情報入力シート!S662:V662)+COUNTA(障害学生情報入力シート!W662)</f>
        <v>0</v>
      </c>
      <c r="O662" s="8">
        <f>IF(SUM(障害学生情報入力シート!$X662:$BC662)&gt;0,1,0)</f>
        <v>0</v>
      </c>
      <c r="P662" s="8">
        <f>IF(障害学生情報入力シート!D662="入学者(新1年生)",1,0)</f>
        <v>0</v>
      </c>
      <c r="Q662" s="8">
        <f>IF(ISBLANK(障害学生情報入力シート!$G662),0,
IF(AND(障害学生情報入力シート!$G662="視覚障害",OR(障害学生情報入力シート!$H662="盲",障害学生情報入力シート!$H662="弱視",障害学生情報入力シート!$H662="その他の視覚障害")),1,0)+
IF(AND(障害学生情報入力シート!$G662="聴覚障害",OR(障害学生情報入力シート!$H662="聾",障害学生情報入力シート!$H662="難聴",障害学生情報入力シート!$H662="その他の聴覚障害")),1,0)+
IF(AND(障害学生情報入力シート!$G662="肢体不自由",OR(障害学生情報入力シート!$H662="上肢不自由",障害学生情報入力シート!$H662="下肢不自由",障害学生情報入力シート!$H662="上下肢不自由",障害学生情報入力シート!$H662="その他の肢体不自由")),1,0)+
IF(AND(障害学生情報入力シート!$G662="病弱",ISBLANK(障害学生情報入力シート!$H662)),1,0)+
IF(AND(障害学生情報入力シート!$G662="発達障害",OR(障害学生情報入力シート!$H662="自閉スペクトラム症",障害学生情報入力シート!$H662="注意欠如・多動症",障害学生情報入力シート!$H662="限局性学習症",障害学生情報入力シート!$H662="発達障害の重複",障害学生情報入力シート!$H662="その他の発達障害")),1,0)+
IF(AND(障害学生情報入力シート!$G662="精神障害",OR(障害学生情報入力シート!$H662="統合失調症等",障害学生情報入力シート!$H662="気分障害",障害学生情報入力シート!$H662="神経症性障害等",障害学生情報入力シート!$H662="摂食障害・睡眠障害等",障害学生情報入力シート!$H662="精神障害の重複",障害学生情報入力シート!$H662="その他の精神障害")),1,0)+
IF(AND(障害学生情報入力シート!$G662="知的障害",ISBLANK(障害学生情報入力シート!$H662)),1,0)+
IF(AND(障害学生情報入力シート!$G662="重複障害",OR(障害学生情報入力シート!$H662="身体障害の重複",障害学生情報入力シート!$H662="発達障害と精神障害の重複")),1,0)+
IF(AND(障害学生情報入力シート!$G662="その他の障害",ISBLANK(障害学生情報入力シート!$H662)),1,0)
)</f>
        <v>0</v>
      </c>
    </row>
    <row r="663" spans="1:17" x14ac:dyDescent="0.4">
      <c r="A663" s="204">
        <v>635</v>
      </c>
      <c r="B663" s="6">
        <f>IF(AND(障害学生情報入力シート!$G663=$B$27,障害学生情報入力シート!$H663=$B$28,OR(障害学生情報入力シート!D663="入学者(新1年生)",障害学生情報入力シート!D663="在籍者")),1,0)</f>
        <v>0</v>
      </c>
      <c r="C663" s="6">
        <f t="shared" si="59"/>
        <v>0</v>
      </c>
      <c r="D663" s="6" t="str">
        <f t="shared" si="60"/>
        <v/>
      </c>
      <c r="E663" s="6">
        <f>IF(AND(障害学生情報入力シート!$G663=$E$27,ISBLANK(障害学生情報入力シート!$H663),OR(障害学生情報入力シート!D663="入学者(新1年生)",障害学生情報入力シート!D663="在籍者")),1,0)</f>
        <v>0</v>
      </c>
      <c r="F663" s="6">
        <f t="shared" si="61"/>
        <v>0</v>
      </c>
      <c r="G663" s="6" t="str">
        <f t="shared" si="62"/>
        <v/>
      </c>
      <c r="H663" s="7">
        <f>IF(障害学生情報入力シート!BD663="",0,IF(AND(障害学生情報入力シート!BC663=1,Q663=1,障害学生情報入力シート!D663&lt;&gt;"",障害学生情報入力シート!D663&lt;&gt;"在籍者"),1,0))</f>
        <v>0</v>
      </c>
      <c r="I663" s="7">
        <f t="shared" si="63"/>
        <v>0</v>
      </c>
      <c r="J663" s="7" t="str">
        <f t="shared" si="64"/>
        <v/>
      </c>
      <c r="K663" s="8">
        <f>IF(VALUE(障害学生情報入力シート!J663)=1,1,0)</f>
        <v>0</v>
      </c>
      <c r="L663" s="8">
        <f>IF(VALUE(障害学生情報入力シート!K663)=1,1,0)</f>
        <v>0</v>
      </c>
      <c r="M663" s="8">
        <f>SUM(障害学生情報入力シート!N663:Q663)+COUNTA(障害学生情報入力シート!R663)</f>
        <v>0</v>
      </c>
      <c r="N663" s="8">
        <f>SUM(障害学生情報入力シート!S663:V663)+COUNTA(障害学生情報入力シート!W663)</f>
        <v>0</v>
      </c>
      <c r="O663" s="8">
        <f>IF(SUM(障害学生情報入力シート!$X663:$BC663)&gt;0,1,0)</f>
        <v>0</v>
      </c>
      <c r="P663" s="8">
        <f>IF(障害学生情報入力シート!D663="入学者(新1年生)",1,0)</f>
        <v>0</v>
      </c>
      <c r="Q663" s="8">
        <f>IF(ISBLANK(障害学生情報入力シート!$G663),0,
IF(AND(障害学生情報入力シート!$G663="視覚障害",OR(障害学生情報入力シート!$H663="盲",障害学生情報入力シート!$H663="弱視",障害学生情報入力シート!$H663="その他の視覚障害")),1,0)+
IF(AND(障害学生情報入力シート!$G663="聴覚障害",OR(障害学生情報入力シート!$H663="聾",障害学生情報入力シート!$H663="難聴",障害学生情報入力シート!$H663="その他の聴覚障害")),1,0)+
IF(AND(障害学生情報入力シート!$G663="肢体不自由",OR(障害学生情報入力シート!$H663="上肢不自由",障害学生情報入力シート!$H663="下肢不自由",障害学生情報入力シート!$H663="上下肢不自由",障害学生情報入力シート!$H663="その他の肢体不自由")),1,0)+
IF(AND(障害学生情報入力シート!$G663="病弱",ISBLANK(障害学生情報入力シート!$H663)),1,0)+
IF(AND(障害学生情報入力シート!$G663="発達障害",OR(障害学生情報入力シート!$H663="自閉スペクトラム症",障害学生情報入力シート!$H663="注意欠如・多動症",障害学生情報入力シート!$H663="限局性学習症",障害学生情報入力シート!$H663="発達障害の重複",障害学生情報入力シート!$H663="その他の発達障害")),1,0)+
IF(AND(障害学生情報入力シート!$G663="精神障害",OR(障害学生情報入力シート!$H663="統合失調症等",障害学生情報入力シート!$H663="気分障害",障害学生情報入力シート!$H663="神経症性障害等",障害学生情報入力シート!$H663="摂食障害・睡眠障害等",障害学生情報入力シート!$H663="精神障害の重複",障害学生情報入力シート!$H663="その他の精神障害")),1,0)+
IF(AND(障害学生情報入力シート!$G663="知的障害",ISBLANK(障害学生情報入力シート!$H663)),1,0)+
IF(AND(障害学生情報入力シート!$G663="重複障害",OR(障害学生情報入力シート!$H663="身体障害の重複",障害学生情報入力シート!$H663="発達障害と精神障害の重複")),1,0)+
IF(AND(障害学生情報入力シート!$G663="その他の障害",ISBLANK(障害学生情報入力シート!$H663)),1,0)
)</f>
        <v>0</v>
      </c>
    </row>
    <row r="664" spans="1:17" x14ac:dyDescent="0.4">
      <c r="A664" s="204">
        <v>636</v>
      </c>
      <c r="B664" s="6">
        <f>IF(AND(障害学生情報入力シート!$G664=$B$27,障害学生情報入力シート!$H664=$B$28,OR(障害学生情報入力シート!D664="入学者(新1年生)",障害学生情報入力シート!D664="在籍者")),1,0)</f>
        <v>0</v>
      </c>
      <c r="C664" s="6">
        <f t="shared" si="59"/>
        <v>0</v>
      </c>
      <c r="D664" s="6" t="str">
        <f t="shared" si="60"/>
        <v/>
      </c>
      <c r="E664" s="6">
        <f>IF(AND(障害学生情報入力シート!$G664=$E$27,ISBLANK(障害学生情報入力シート!$H664),OR(障害学生情報入力シート!D664="入学者(新1年生)",障害学生情報入力シート!D664="在籍者")),1,0)</f>
        <v>0</v>
      </c>
      <c r="F664" s="6">
        <f t="shared" si="61"/>
        <v>0</v>
      </c>
      <c r="G664" s="6" t="str">
        <f t="shared" si="62"/>
        <v/>
      </c>
      <c r="H664" s="7">
        <f>IF(障害学生情報入力シート!BD664="",0,IF(AND(障害学生情報入力シート!BC664=1,Q664=1,障害学生情報入力シート!D664&lt;&gt;"",障害学生情報入力シート!D664&lt;&gt;"在籍者"),1,0))</f>
        <v>0</v>
      </c>
      <c r="I664" s="7">
        <f t="shared" si="63"/>
        <v>0</v>
      </c>
      <c r="J664" s="7" t="str">
        <f t="shared" si="64"/>
        <v/>
      </c>
      <c r="K664" s="8">
        <f>IF(VALUE(障害学生情報入力シート!J664)=1,1,0)</f>
        <v>0</v>
      </c>
      <c r="L664" s="8">
        <f>IF(VALUE(障害学生情報入力シート!K664)=1,1,0)</f>
        <v>0</v>
      </c>
      <c r="M664" s="8">
        <f>SUM(障害学生情報入力シート!N664:Q664)+COUNTA(障害学生情報入力シート!R664)</f>
        <v>0</v>
      </c>
      <c r="N664" s="8">
        <f>SUM(障害学生情報入力シート!S664:V664)+COUNTA(障害学生情報入力シート!W664)</f>
        <v>0</v>
      </c>
      <c r="O664" s="8">
        <f>IF(SUM(障害学生情報入力シート!$X664:$BC664)&gt;0,1,0)</f>
        <v>0</v>
      </c>
      <c r="P664" s="8">
        <f>IF(障害学生情報入力シート!D664="入学者(新1年生)",1,0)</f>
        <v>0</v>
      </c>
      <c r="Q664" s="8">
        <f>IF(ISBLANK(障害学生情報入力シート!$G664),0,
IF(AND(障害学生情報入力シート!$G664="視覚障害",OR(障害学生情報入力シート!$H664="盲",障害学生情報入力シート!$H664="弱視",障害学生情報入力シート!$H664="その他の視覚障害")),1,0)+
IF(AND(障害学生情報入力シート!$G664="聴覚障害",OR(障害学生情報入力シート!$H664="聾",障害学生情報入力シート!$H664="難聴",障害学生情報入力シート!$H664="その他の聴覚障害")),1,0)+
IF(AND(障害学生情報入力シート!$G664="肢体不自由",OR(障害学生情報入力シート!$H664="上肢不自由",障害学生情報入力シート!$H664="下肢不自由",障害学生情報入力シート!$H664="上下肢不自由",障害学生情報入力シート!$H664="その他の肢体不自由")),1,0)+
IF(AND(障害学生情報入力シート!$G664="病弱",ISBLANK(障害学生情報入力シート!$H664)),1,0)+
IF(AND(障害学生情報入力シート!$G664="発達障害",OR(障害学生情報入力シート!$H664="自閉スペクトラム症",障害学生情報入力シート!$H664="注意欠如・多動症",障害学生情報入力シート!$H664="限局性学習症",障害学生情報入力シート!$H664="発達障害の重複",障害学生情報入力シート!$H664="その他の発達障害")),1,0)+
IF(AND(障害学生情報入力シート!$G664="精神障害",OR(障害学生情報入力シート!$H664="統合失調症等",障害学生情報入力シート!$H664="気分障害",障害学生情報入力シート!$H664="神経症性障害等",障害学生情報入力シート!$H664="摂食障害・睡眠障害等",障害学生情報入力シート!$H664="精神障害の重複",障害学生情報入力シート!$H664="その他の精神障害")),1,0)+
IF(AND(障害学生情報入力シート!$G664="知的障害",ISBLANK(障害学生情報入力シート!$H664)),1,0)+
IF(AND(障害学生情報入力シート!$G664="重複障害",OR(障害学生情報入力シート!$H664="身体障害の重複",障害学生情報入力シート!$H664="発達障害と精神障害の重複")),1,0)+
IF(AND(障害学生情報入力シート!$G664="その他の障害",ISBLANK(障害学生情報入力シート!$H664)),1,0)
)</f>
        <v>0</v>
      </c>
    </row>
    <row r="665" spans="1:17" x14ac:dyDescent="0.4">
      <c r="A665" s="204">
        <v>637</v>
      </c>
      <c r="B665" s="6">
        <f>IF(AND(障害学生情報入力シート!$G665=$B$27,障害学生情報入力シート!$H665=$B$28,OR(障害学生情報入力シート!D665="入学者(新1年生)",障害学生情報入力シート!D665="在籍者")),1,0)</f>
        <v>0</v>
      </c>
      <c r="C665" s="6">
        <f t="shared" si="59"/>
        <v>0</v>
      </c>
      <c r="D665" s="6" t="str">
        <f t="shared" si="60"/>
        <v/>
      </c>
      <c r="E665" s="6">
        <f>IF(AND(障害学生情報入力シート!$G665=$E$27,ISBLANK(障害学生情報入力シート!$H665),OR(障害学生情報入力シート!D665="入学者(新1年生)",障害学生情報入力シート!D665="在籍者")),1,0)</f>
        <v>0</v>
      </c>
      <c r="F665" s="6">
        <f t="shared" si="61"/>
        <v>0</v>
      </c>
      <c r="G665" s="6" t="str">
        <f t="shared" si="62"/>
        <v/>
      </c>
      <c r="H665" s="7">
        <f>IF(障害学生情報入力シート!BD665="",0,IF(AND(障害学生情報入力シート!BC665=1,Q665=1,障害学生情報入力シート!D665&lt;&gt;"",障害学生情報入力シート!D665&lt;&gt;"在籍者"),1,0))</f>
        <v>0</v>
      </c>
      <c r="I665" s="7">
        <f t="shared" si="63"/>
        <v>0</v>
      </c>
      <c r="J665" s="7" t="str">
        <f t="shared" si="64"/>
        <v/>
      </c>
      <c r="K665" s="8">
        <f>IF(VALUE(障害学生情報入力シート!J665)=1,1,0)</f>
        <v>0</v>
      </c>
      <c r="L665" s="8">
        <f>IF(VALUE(障害学生情報入力シート!K665)=1,1,0)</f>
        <v>0</v>
      </c>
      <c r="M665" s="8">
        <f>SUM(障害学生情報入力シート!N665:Q665)+COUNTA(障害学生情報入力シート!R665)</f>
        <v>0</v>
      </c>
      <c r="N665" s="8">
        <f>SUM(障害学生情報入力シート!S665:V665)+COUNTA(障害学生情報入力シート!W665)</f>
        <v>0</v>
      </c>
      <c r="O665" s="8">
        <f>IF(SUM(障害学生情報入力シート!$X665:$BC665)&gt;0,1,0)</f>
        <v>0</v>
      </c>
      <c r="P665" s="8">
        <f>IF(障害学生情報入力シート!D665="入学者(新1年生)",1,0)</f>
        <v>0</v>
      </c>
      <c r="Q665" s="8">
        <f>IF(ISBLANK(障害学生情報入力シート!$G665),0,
IF(AND(障害学生情報入力シート!$G665="視覚障害",OR(障害学生情報入力シート!$H665="盲",障害学生情報入力シート!$H665="弱視",障害学生情報入力シート!$H665="その他の視覚障害")),1,0)+
IF(AND(障害学生情報入力シート!$G665="聴覚障害",OR(障害学生情報入力シート!$H665="聾",障害学生情報入力シート!$H665="難聴",障害学生情報入力シート!$H665="その他の聴覚障害")),1,0)+
IF(AND(障害学生情報入力シート!$G665="肢体不自由",OR(障害学生情報入力シート!$H665="上肢不自由",障害学生情報入力シート!$H665="下肢不自由",障害学生情報入力シート!$H665="上下肢不自由",障害学生情報入力シート!$H665="その他の肢体不自由")),1,0)+
IF(AND(障害学生情報入力シート!$G665="病弱",ISBLANK(障害学生情報入力シート!$H665)),1,0)+
IF(AND(障害学生情報入力シート!$G665="発達障害",OR(障害学生情報入力シート!$H665="自閉スペクトラム症",障害学生情報入力シート!$H665="注意欠如・多動症",障害学生情報入力シート!$H665="限局性学習症",障害学生情報入力シート!$H665="発達障害の重複",障害学生情報入力シート!$H665="その他の発達障害")),1,0)+
IF(AND(障害学生情報入力シート!$G665="精神障害",OR(障害学生情報入力シート!$H665="統合失調症等",障害学生情報入力シート!$H665="気分障害",障害学生情報入力シート!$H665="神経症性障害等",障害学生情報入力シート!$H665="摂食障害・睡眠障害等",障害学生情報入力シート!$H665="精神障害の重複",障害学生情報入力シート!$H665="その他の精神障害")),1,0)+
IF(AND(障害学生情報入力シート!$G665="知的障害",ISBLANK(障害学生情報入力シート!$H665)),1,0)+
IF(AND(障害学生情報入力シート!$G665="重複障害",OR(障害学生情報入力シート!$H665="身体障害の重複",障害学生情報入力シート!$H665="発達障害と精神障害の重複")),1,0)+
IF(AND(障害学生情報入力シート!$G665="その他の障害",ISBLANK(障害学生情報入力シート!$H665)),1,0)
)</f>
        <v>0</v>
      </c>
    </row>
    <row r="666" spans="1:17" x14ac:dyDescent="0.4">
      <c r="A666" s="204">
        <v>638</v>
      </c>
      <c r="B666" s="6">
        <f>IF(AND(障害学生情報入力シート!$G666=$B$27,障害学生情報入力シート!$H666=$B$28,OR(障害学生情報入力シート!D666="入学者(新1年生)",障害学生情報入力シート!D666="在籍者")),1,0)</f>
        <v>0</v>
      </c>
      <c r="C666" s="6">
        <f t="shared" si="59"/>
        <v>0</v>
      </c>
      <c r="D666" s="6" t="str">
        <f t="shared" si="60"/>
        <v/>
      </c>
      <c r="E666" s="6">
        <f>IF(AND(障害学生情報入力シート!$G666=$E$27,ISBLANK(障害学生情報入力シート!$H666),OR(障害学生情報入力シート!D666="入学者(新1年生)",障害学生情報入力シート!D666="在籍者")),1,0)</f>
        <v>0</v>
      </c>
      <c r="F666" s="6">
        <f t="shared" si="61"/>
        <v>0</v>
      </c>
      <c r="G666" s="6" t="str">
        <f t="shared" si="62"/>
        <v/>
      </c>
      <c r="H666" s="7">
        <f>IF(障害学生情報入力シート!BD666="",0,IF(AND(障害学生情報入力シート!BC666=1,Q666=1,障害学生情報入力シート!D666&lt;&gt;"",障害学生情報入力シート!D666&lt;&gt;"在籍者"),1,0))</f>
        <v>0</v>
      </c>
      <c r="I666" s="7">
        <f t="shared" si="63"/>
        <v>0</v>
      </c>
      <c r="J666" s="7" t="str">
        <f t="shared" si="64"/>
        <v/>
      </c>
      <c r="K666" s="8">
        <f>IF(VALUE(障害学生情報入力シート!J666)=1,1,0)</f>
        <v>0</v>
      </c>
      <c r="L666" s="8">
        <f>IF(VALUE(障害学生情報入力シート!K666)=1,1,0)</f>
        <v>0</v>
      </c>
      <c r="M666" s="8">
        <f>SUM(障害学生情報入力シート!N666:Q666)+COUNTA(障害学生情報入力シート!R666)</f>
        <v>0</v>
      </c>
      <c r="N666" s="8">
        <f>SUM(障害学生情報入力シート!S666:V666)+COUNTA(障害学生情報入力シート!W666)</f>
        <v>0</v>
      </c>
      <c r="O666" s="8">
        <f>IF(SUM(障害学生情報入力シート!$X666:$BC666)&gt;0,1,0)</f>
        <v>0</v>
      </c>
      <c r="P666" s="8">
        <f>IF(障害学生情報入力シート!D666="入学者(新1年生)",1,0)</f>
        <v>0</v>
      </c>
      <c r="Q666" s="8">
        <f>IF(ISBLANK(障害学生情報入力シート!$G666),0,
IF(AND(障害学生情報入力シート!$G666="視覚障害",OR(障害学生情報入力シート!$H666="盲",障害学生情報入力シート!$H666="弱視",障害学生情報入力シート!$H666="その他の視覚障害")),1,0)+
IF(AND(障害学生情報入力シート!$G666="聴覚障害",OR(障害学生情報入力シート!$H666="聾",障害学生情報入力シート!$H666="難聴",障害学生情報入力シート!$H666="その他の聴覚障害")),1,0)+
IF(AND(障害学生情報入力シート!$G666="肢体不自由",OR(障害学生情報入力シート!$H666="上肢不自由",障害学生情報入力シート!$H666="下肢不自由",障害学生情報入力シート!$H666="上下肢不自由",障害学生情報入力シート!$H666="その他の肢体不自由")),1,0)+
IF(AND(障害学生情報入力シート!$G666="病弱",ISBLANK(障害学生情報入力シート!$H666)),1,0)+
IF(AND(障害学生情報入力シート!$G666="発達障害",OR(障害学生情報入力シート!$H666="自閉スペクトラム症",障害学生情報入力シート!$H666="注意欠如・多動症",障害学生情報入力シート!$H666="限局性学習症",障害学生情報入力シート!$H666="発達障害の重複",障害学生情報入力シート!$H666="その他の発達障害")),1,0)+
IF(AND(障害学生情報入力シート!$G666="精神障害",OR(障害学生情報入力シート!$H666="統合失調症等",障害学生情報入力シート!$H666="気分障害",障害学生情報入力シート!$H666="神経症性障害等",障害学生情報入力シート!$H666="摂食障害・睡眠障害等",障害学生情報入力シート!$H666="精神障害の重複",障害学生情報入力シート!$H666="その他の精神障害")),1,0)+
IF(AND(障害学生情報入力シート!$G666="知的障害",ISBLANK(障害学生情報入力シート!$H666)),1,0)+
IF(AND(障害学生情報入力シート!$G666="重複障害",OR(障害学生情報入力シート!$H666="身体障害の重複",障害学生情報入力シート!$H666="発達障害と精神障害の重複")),1,0)+
IF(AND(障害学生情報入力シート!$G666="その他の障害",ISBLANK(障害学生情報入力シート!$H666)),1,0)
)</f>
        <v>0</v>
      </c>
    </row>
    <row r="667" spans="1:17" x14ac:dyDescent="0.4">
      <c r="A667" s="204">
        <v>639</v>
      </c>
      <c r="B667" s="6">
        <f>IF(AND(障害学生情報入力シート!$G667=$B$27,障害学生情報入力シート!$H667=$B$28,OR(障害学生情報入力シート!D667="入学者(新1年生)",障害学生情報入力シート!D667="在籍者")),1,0)</f>
        <v>0</v>
      </c>
      <c r="C667" s="6">
        <f t="shared" si="59"/>
        <v>0</v>
      </c>
      <c r="D667" s="6" t="str">
        <f t="shared" si="60"/>
        <v/>
      </c>
      <c r="E667" s="6">
        <f>IF(AND(障害学生情報入力シート!$G667=$E$27,ISBLANK(障害学生情報入力シート!$H667),OR(障害学生情報入力シート!D667="入学者(新1年生)",障害学生情報入力シート!D667="在籍者")),1,0)</f>
        <v>0</v>
      </c>
      <c r="F667" s="6">
        <f t="shared" si="61"/>
        <v>0</v>
      </c>
      <c r="G667" s="6" t="str">
        <f t="shared" si="62"/>
        <v/>
      </c>
      <c r="H667" s="7">
        <f>IF(障害学生情報入力シート!BD667="",0,IF(AND(障害学生情報入力シート!BC667=1,Q667=1,障害学生情報入力シート!D667&lt;&gt;"",障害学生情報入力シート!D667&lt;&gt;"在籍者"),1,0))</f>
        <v>0</v>
      </c>
      <c r="I667" s="7">
        <f t="shared" si="63"/>
        <v>0</v>
      </c>
      <c r="J667" s="7" t="str">
        <f t="shared" si="64"/>
        <v/>
      </c>
      <c r="K667" s="8">
        <f>IF(VALUE(障害学生情報入力シート!J667)=1,1,0)</f>
        <v>0</v>
      </c>
      <c r="L667" s="8">
        <f>IF(VALUE(障害学生情報入力シート!K667)=1,1,0)</f>
        <v>0</v>
      </c>
      <c r="M667" s="8">
        <f>SUM(障害学生情報入力シート!N667:Q667)+COUNTA(障害学生情報入力シート!R667)</f>
        <v>0</v>
      </c>
      <c r="N667" s="8">
        <f>SUM(障害学生情報入力シート!S667:V667)+COUNTA(障害学生情報入力シート!W667)</f>
        <v>0</v>
      </c>
      <c r="O667" s="8">
        <f>IF(SUM(障害学生情報入力シート!$X667:$BC667)&gt;0,1,0)</f>
        <v>0</v>
      </c>
      <c r="P667" s="8">
        <f>IF(障害学生情報入力シート!D667="入学者(新1年生)",1,0)</f>
        <v>0</v>
      </c>
      <c r="Q667" s="8">
        <f>IF(ISBLANK(障害学生情報入力シート!$G667),0,
IF(AND(障害学生情報入力シート!$G667="視覚障害",OR(障害学生情報入力シート!$H667="盲",障害学生情報入力シート!$H667="弱視",障害学生情報入力シート!$H667="その他の視覚障害")),1,0)+
IF(AND(障害学生情報入力シート!$G667="聴覚障害",OR(障害学生情報入力シート!$H667="聾",障害学生情報入力シート!$H667="難聴",障害学生情報入力シート!$H667="その他の聴覚障害")),1,0)+
IF(AND(障害学生情報入力シート!$G667="肢体不自由",OR(障害学生情報入力シート!$H667="上肢不自由",障害学生情報入力シート!$H667="下肢不自由",障害学生情報入力シート!$H667="上下肢不自由",障害学生情報入力シート!$H667="その他の肢体不自由")),1,0)+
IF(AND(障害学生情報入力シート!$G667="病弱",ISBLANK(障害学生情報入力シート!$H667)),1,0)+
IF(AND(障害学生情報入力シート!$G667="発達障害",OR(障害学生情報入力シート!$H667="自閉スペクトラム症",障害学生情報入力シート!$H667="注意欠如・多動症",障害学生情報入力シート!$H667="限局性学習症",障害学生情報入力シート!$H667="発達障害の重複",障害学生情報入力シート!$H667="その他の発達障害")),1,0)+
IF(AND(障害学生情報入力シート!$G667="精神障害",OR(障害学生情報入力シート!$H667="統合失調症等",障害学生情報入力シート!$H667="気分障害",障害学生情報入力シート!$H667="神経症性障害等",障害学生情報入力シート!$H667="摂食障害・睡眠障害等",障害学生情報入力シート!$H667="精神障害の重複",障害学生情報入力シート!$H667="その他の精神障害")),1,0)+
IF(AND(障害学生情報入力シート!$G667="知的障害",ISBLANK(障害学生情報入力シート!$H667)),1,0)+
IF(AND(障害学生情報入力シート!$G667="重複障害",OR(障害学生情報入力シート!$H667="身体障害の重複",障害学生情報入力シート!$H667="発達障害と精神障害の重複")),1,0)+
IF(AND(障害学生情報入力シート!$G667="その他の障害",ISBLANK(障害学生情報入力シート!$H667)),1,0)
)</f>
        <v>0</v>
      </c>
    </row>
    <row r="668" spans="1:17" x14ac:dyDescent="0.4">
      <c r="A668" s="204">
        <v>640</v>
      </c>
      <c r="B668" s="6">
        <f>IF(AND(障害学生情報入力シート!$G668=$B$27,障害学生情報入力シート!$H668=$B$28,OR(障害学生情報入力シート!D668="入学者(新1年生)",障害学生情報入力シート!D668="在籍者")),1,0)</f>
        <v>0</v>
      </c>
      <c r="C668" s="6">
        <f t="shared" si="59"/>
        <v>0</v>
      </c>
      <c r="D668" s="6" t="str">
        <f t="shared" si="60"/>
        <v/>
      </c>
      <c r="E668" s="6">
        <f>IF(AND(障害学生情報入力シート!$G668=$E$27,ISBLANK(障害学生情報入力シート!$H668),OR(障害学生情報入力シート!D668="入学者(新1年生)",障害学生情報入力シート!D668="在籍者")),1,0)</f>
        <v>0</v>
      </c>
      <c r="F668" s="6">
        <f t="shared" si="61"/>
        <v>0</v>
      </c>
      <c r="G668" s="6" t="str">
        <f t="shared" si="62"/>
        <v/>
      </c>
      <c r="H668" s="7">
        <f>IF(障害学生情報入力シート!BD668="",0,IF(AND(障害学生情報入力シート!BC668=1,Q668=1,障害学生情報入力シート!D668&lt;&gt;"",障害学生情報入力シート!D668&lt;&gt;"在籍者"),1,0))</f>
        <v>0</v>
      </c>
      <c r="I668" s="7">
        <f t="shared" si="63"/>
        <v>0</v>
      </c>
      <c r="J668" s="7" t="str">
        <f t="shared" si="64"/>
        <v/>
      </c>
      <c r="K668" s="8">
        <f>IF(VALUE(障害学生情報入力シート!J668)=1,1,0)</f>
        <v>0</v>
      </c>
      <c r="L668" s="8">
        <f>IF(VALUE(障害学生情報入力シート!K668)=1,1,0)</f>
        <v>0</v>
      </c>
      <c r="M668" s="8">
        <f>SUM(障害学生情報入力シート!N668:Q668)+COUNTA(障害学生情報入力シート!R668)</f>
        <v>0</v>
      </c>
      <c r="N668" s="8">
        <f>SUM(障害学生情報入力シート!S668:V668)+COUNTA(障害学生情報入力シート!W668)</f>
        <v>0</v>
      </c>
      <c r="O668" s="8">
        <f>IF(SUM(障害学生情報入力シート!$X668:$BC668)&gt;0,1,0)</f>
        <v>0</v>
      </c>
      <c r="P668" s="8">
        <f>IF(障害学生情報入力シート!D668="入学者(新1年生)",1,0)</f>
        <v>0</v>
      </c>
      <c r="Q668" s="8">
        <f>IF(ISBLANK(障害学生情報入力シート!$G668),0,
IF(AND(障害学生情報入力シート!$G668="視覚障害",OR(障害学生情報入力シート!$H668="盲",障害学生情報入力シート!$H668="弱視",障害学生情報入力シート!$H668="その他の視覚障害")),1,0)+
IF(AND(障害学生情報入力シート!$G668="聴覚障害",OR(障害学生情報入力シート!$H668="聾",障害学生情報入力シート!$H668="難聴",障害学生情報入力シート!$H668="その他の聴覚障害")),1,0)+
IF(AND(障害学生情報入力シート!$G668="肢体不自由",OR(障害学生情報入力シート!$H668="上肢不自由",障害学生情報入力シート!$H668="下肢不自由",障害学生情報入力シート!$H668="上下肢不自由",障害学生情報入力シート!$H668="その他の肢体不自由")),1,0)+
IF(AND(障害学生情報入力シート!$G668="病弱",ISBLANK(障害学生情報入力シート!$H668)),1,0)+
IF(AND(障害学生情報入力シート!$G668="発達障害",OR(障害学生情報入力シート!$H668="自閉スペクトラム症",障害学生情報入力シート!$H668="注意欠如・多動症",障害学生情報入力シート!$H668="限局性学習症",障害学生情報入力シート!$H668="発達障害の重複",障害学生情報入力シート!$H668="その他の発達障害")),1,0)+
IF(AND(障害学生情報入力シート!$G668="精神障害",OR(障害学生情報入力シート!$H668="統合失調症等",障害学生情報入力シート!$H668="気分障害",障害学生情報入力シート!$H668="神経症性障害等",障害学生情報入力シート!$H668="摂食障害・睡眠障害等",障害学生情報入力シート!$H668="精神障害の重複",障害学生情報入力シート!$H668="その他の精神障害")),1,0)+
IF(AND(障害学生情報入力シート!$G668="知的障害",ISBLANK(障害学生情報入力シート!$H668)),1,0)+
IF(AND(障害学生情報入力シート!$G668="重複障害",OR(障害学生情報入力シート!$H668="身体障害の重複",障害学生情報入力シート!$H668="発達障害と精神障害の重複")),1,0)+
IF(AND(障害学生情報入力シート!$G668="その他の障害",ISBLANK(障害学生情報入力シート!$H668)),1,0)
)</f>
        <v>0</v>
      </c>
    </row>
    <row r="669" spans="1:17" x14ac:dyDescent="0.4">
      <c r="A669" s="204">
        <v>641</v>
      </c>
      <c r="B669" s="6">
        <f>IF(AND(障害学生情報入力シート!$G669=$B$27,障害学生情報入力シート!$H669=$B$28,OR(障害学生情報入力シート!D669="入学者(新1年生)",障害学生情報入力シート!D669="在籍者")),1,0)</f>
        <v>0</v>
      </c>
      <c r="C669" s="6">
        <f t="shared" si="59"/>
        <v>0</v>
      </c>
      <c r="D669" s="6" t="str">
        <f t="shared" si="60"/>
        <v/>
      </c>
      <c r="E669" s="6">
        <f>IF(AND(障害学生情報入力シート!$G669=$E$27,ISBLANK(障害学生情報入力シート!$H669),OR(障害学生情報入力シート!D669="入学者(新1年生)",障害学生情報入力シート!D669="在籍者")),1,0)</f>
        <v>0</v>
      </c>
      <c r="F669" s="6">
        <f t="shared" si="61"/>
        <v>0</v>
      </c>
      <c r="G669" s="6" t="str">
        <f t="shared" si="62"/>
        <v/>
      </c>
      <c r="H669" s="7">
        <f>IF(障害学生情報入力シート!BD669="",0,IF(AND(障害学生情報入力シート!BC669=1,Q669=1,障害学生情報入力シート!D669&lt;&gt;"",障害学生情報入力シート!D669&lt;&gt;"在籍者"),1,0))</f>
        <v>0</v>
      </c>
      <c r="I669" s="7">
        <f t="shared" si="63"/>
        <v>0</v>
      </c>
      <c r="J669" s="7" t="str">
        <f t="shared" si="64"/>
        <v/>
      </c>
      <c r="K669" s="8">
        <f>IF(VALUE(障害学生情報入力シート!J669)=1,1,0)</f>
        <v>0</v>
      </c>
      <c r="L669" s="8">
        <f>IF(VALUE(障害学生情報入力シート!K669)=1,1,0)</f>
        <v>0</v>
      </c>
      <c r="M669" s="8">
        <f>SUM(障害学生情報入力シート!N669:Q669)+COUNTA(障害学生情報入力シート!R669)</f>
        <v>0</v>
      </c>
      <c r="N669" s="8">
        <f>SUM(障害学生情報入力シート!S669:V669)+COUNTA(障害学生情報入力シート!W669)</f>
        <v>0</v>
      </c>
      <c r="O669" s="8">
        <f>IF(SUM(障害学生情報入力シート!$X669:$BC669)&gt;0,1,0)</f>
        <v>0</v>
      </c>
      <c r="P669" s="8">
        <f>IF(障害学生情報入力シート!D669="入学者(新1年生)",1,0)</f>
        <v>0</v>
      </c>
      <c r="Q669" s="8">
        <f>IF(ISBLANK(障害学生情報入力シート!$G669),0,
IF(AND(障害学生情報入力シート!$G669="視覚障害",OR(障害学生情報入力シート!$H669="盲",障害学生情報入力シート!$H669="弱視",障害学生情報入力シート!$H669="その他の視覚障害")),1,0)+
IF(AND(障害学生情報入力シート!$G669="聴覚障害",OR(障害学生情報入力シート!$H669="聾",障害学生情報入力シート!$H669="難聴",障害学生情報入力シート!$H669="その他の聴覚障害")),1,0)+
IF(AND(障害学生情報入力シート!$G669="肢体不自由",OR(障害学生情報入力シート!$H669="上肢不自由",障害学生情報入力シート!$H669="下肢不自由",障害学生情報入力シート!$H669="上下肢不自由",障害学生情報入力シート!$H669="その他の肢体不自由")),1,0)+
IF(AND(障害学生情報入力シート!$G669="病弱",ISBLANK(障害学生情報入力シート!$H669)),1,0)+
IF(AND(障害学生情報入力シート!$G669="発達障害",OR(障害学生情報入力シート!$H669="自閉スペクトラム症",障害学生情報入力シート!$H669="注意欠如・多動症",障害学生情報入力シート!$H669="限局性学習症",障害学生情報入力シート!$H669="発達障害の重複",障害学生情報入力シート!$H669="その他の発達障害")),1,0)+
IF(AND(障害学生情報入力シート!$G669="精神障害",OR(障害学生情報入力シート!$H669="統合失調症等",障害学生情報入力シート!$H669="気分障害",障害学生情報入力シート!$H669="神経症性障害等",障害学生情報入力シート!$H669="摂食障害・睡眠障害等",障害学生情報入力シート!$H669="精神障害の重複",障害学生情報入力シート!$H669="その他の精神障害")),1,0)+
IF(AND(障害学生情報入力シート!$G669="知的障害",ISBLANK(障害学生情報入力シート!$H669)),1,0)+
IF(AND(障害学生情報入力シート!$G669="重複障害",OR(障害学生情報入力シート!$H669="身体障害の重複",障害学生情報入力シート!$H669="発達障害と精神障害の重複")),1,0)+
IF(AND(障害学生情報入力シート!$G669="その他の障害",ISBLANK(障害学生情報入力シート!$H669)),1,0)
)</f>
        <v>0</v>
      </c>
    </row>
    <row r="670" spans="1:17" x14ac:dyDescent="0.4">
      <c r="A670" s="204">
        <v>642</v>
      </c>
      <c r="B670" s="6">
        <f>IF(AND(障害学生情報入力シート!$G670=$B$27,障害学生情報入力シート!$H670=$B$28,OR(障害学生情報入力シート!D670="入学者(新1年生)",障害学生情報入力シート!D670="在籍者")),1,0)</f>
        <v>0</v>
      </c>
      <c r="C670" s="6">
        <f t="shared" ref="C670:C733" si="65">C669+B670</f>
        <v>0</v>
      </c>
      <c r="D670" s="6" t="str">
        <f t="shared" ref="D670:D733" si="66">IFERROR(MATCH(ROW(642:642),C:C,0),"")</f>
        <v/>
      </c>
      <c r="E670" s="6">
        <f>IF(AND(障害学生情報入力シート!$G670=$E$27,ISBLANK(障害学生情報入力シート!$H670),OR(障害学生情報入力シート!D670="入学者(新1年生)",障害学生情報入力シート!D670="在籍者")),1,0)</f>
        <v>0</v>
      </c>
      <c r="F670" s="6">
        <f t="shared" ref="F670:F733" si="67">F669+E670</f>
        <v>0</v>
      </c>
      <c r="G670" s="6" t="str">
        <f t="shared" ref="G670:G733" si="68">IFERROR(MATCH(ROW(642:642),F:F,0),"")</f>
        <v/>
      </c>
      <c r="H670" s="7">
        <f>IF(障害学生情報入力シート!BD670="",0,IF(AND(障害学生情報入力シート!BC670=1,Q670=1,障害学生情報入力シート!D670&lt;&gt;"",障害学生情報入力シート!D670&lt;&gt;"在籍者"),1,0))</f>
        <v>0</v>
      </c>
      <c r="I670" s="7">
        <f t="shared" ref="I670:I733" si="69">I669+H670</f>
        <v>0</v>
      </c>
      <c r="J670" s="7" t="str">
        <f t="shared" ref="J670:J733" si="70">IFERROR(MATCH(ROW(642:642),I:I,0),"")</f>
        <v/>
      </c>
      <c r="K670" s="8">
        <f>IF(VALUE(障害学生情報入力シート!J670)=1,1,0)</f>
        <v>0</v>
      </c>
      <c r="L670" s="8">
        <f>IF(VALUE(障害学生情報入力シート!K670)=1,1,0)</f>
        <v>0</v>
      </c>
      <c r="M670" s="8">
        <f>SUM(障害学生情報入力シート!N670:Q670)+COUNTA(障害学生情報入力シート!R670)</f>
        <v>0</v>
      </c>
      <c r="N670" s="8">
        <f>SUM(障害学生情報入力シート!S670:V670)+COUNTA(障害学生情報入力シート!W670)</f>
        <v>0</v>
      </c>
      <c r="O670" s="8">
        <f>IF(SUM(障害学生情報入力シート!$X670:$BC670)&gt;0,1,0)</f>
        <v>0</v>
      </c>
      <c r="P670" s="8">
        <f>IF(障害学生情報入力シート!D670="入学者(新1年生)",1,0)</f>
        <v>0</v>
      </c>
      <c r="Q670" s="8">
        <f>IF(ISBLANK(障害学生情報入力シート!$G670),0,
IF(AND(障害学生情報入力シート!$G670="視覚障害",OR(障害学生情報入力シート!$H670="盲",障害学生情報入力シート!$H670="弱視",障害学生情報入力シート!$H670="その他の視覚障害")),1,0)+
IF(AND(障害学生情報入力シート!$G670="聴覚障害",OR(障害学生情報入力シート!$H670="聾",障害学生情報入力シート!$H670="難聴",障害学生情報入力シート!$H670="その他の聴覚障害")),1,0)+
IF(AND(障害学生情報入力シート!$G670="肢体不自由",OR(障害学生情報入力シート!$H670="上肢不自由",障害学生情報入力シート!$H670="下肢不自由",障害学生情報入力シート!$H670="上下肢不自由",障害学生情報入力シート!$H670="その他の肢体不自由")),1,0)+
IF(AND(障害学生情報入力シート!$G670="病弱",ISBLANK(障害学生情報入力シート!$H670)),1,0)+
IF(AND(障害学生情報入力シート!$G670="発達障害",OR(障害学生情報入力シート!$H670="自閉スペクトラム症",障害学生情報入力シート!$H670="注意欠如・多動症",障害学生情報入力シート!$H670="限局性学習症",障害学生情報入力シート!$H670="発達障害の重複",障害学生情報入力シート!$H670="その他の発達障害")),1,0)+
IF(AND(障害学生情報入力シート!$G670="精神障害",OR(障害学生情報入力シート!$H670="統合失調症等",障害学生情報入力シート!$H670="気分障害",障害学生情報入力シート!$H670="神経症性障害等",障害学生情報入力シート!$H670="摂食障害・睡眠障害等",障害学生情報入力シート!$H670="精神障害の重複",障害学生情報入力シート!$H670="その他の精神障害")),1,0)+
IF(AND(障害学生情報入力シート!$G670="知的障害",ISBLANK(障害学生情報入力シート!$H670)),1,0)+
IF(AND(障害学生情報入力シート!$G670="重複障害",OR(障害学生情報入力シート!$H670="身体障害の重複",障害学生情報入力シート!$H670="発達障害と精神障害の重複")),1,0)+
IF(AND(障害学生情報入力シート!$G670="その他の障害",ISBLANK(障害学生情報入力シート!$H670)),1,0)
)</f>
        <v>0</v>
      </c>
    </row>
    <row r="671" spans="1:17" x14ac:dyDescent="0.4">
      <c r="A671" s="204">
        <v>643</v>
      </c>
      <c r="B671" s="6">
        <f>IF(AND(障害学生情報入力シート!$G671=$B$27,障害学生情報入力シート!$H671=$B$28,OR(障害学生情報入力シート!D671="入学者(新1年生)",障害学生情報入力シート!D671="在籍者")),1,0)</f>
        <v>0</v>
      </c>
      <c r="C671" s="6">
        <f t="shared" si="65"/>
        <v>0</v>
      </c>
      <c r="D671" s="6" t="str">
        <f t="shared" si="66"/>
        <v/>
      </c>
      <c r="E671" s="6">
        <f>IF(AND(障害学生情報入力シート!$G671=$E$27,ISBLANK(障害学生情報入力シート!$H671),OR(障害学生情報入力シート!D671="入学者(新1年生)",障害学生情報入力シート!D671="在籍者")),1,0)</f>
        <v>0</v>
      </c>
      <c r="F671" s="6">
        <f t="shared" si="67"/>
        <v>0</v>
      </c>
      <c r="G671" s="6" t="str">
        <f t="shared" si="68"/>
        <v/>
      </c>
      <c r="H671" s="7">
        <f>IF(障害学生情報入力シート!BD671="",0,IF(AND(障害学生情報入力シート!BC671=1,Q671=1,障害学生情報入力シート!D671&lt;&gt;"",障害学生情報入力シート!D671&lt;&gt;"在籍者"),1,0))</f>
        <v>0</v>
      </c>
      <c r="I671" s="7">
        <f t="shared" si="69"/>
        <v>0</v>
      </c>
      <c r="J671" s="7" t="str">
        <f t="shared" si="70"/>
        <v/>
      </c>
      <c r="K671" s="8">
        <f>IF(VALUE(障害学生情報入力シート!J671)=1,1,0)</f>
        <v>0</v>
      </c>
      <c r="L671" s="8">
        <f>IF(VALUE(障害学生情報入力シート!K671)=1,1,0)</f>
        <v>0</v>
      </c>
      <c r="M671" s="8">
        <f>SUM(障害学生情報入力シート!N671:Q671)+COUNTA(障害学生情報入力シート!R671)</f>
        <v>0</v>
      </c>
      <c r="N671" s="8">
        <f>SUM(障害学生情報入力シート!S671:V671)+COUNTA(障害学生情報入力シート!W671)</f>
        <v>0</v>
      </c>
      <c r="O671" s="8">
        <f>IF(SUM(障害学生情報入力シート!$X671:$BC671)&gt;0,1,0)</f>
        <v>0</v>
      </c>
      <c r="P671" s="8">
        <f>IF(障害学生情報入力シート!D671="入学者(新1年生)",1,0)</f>
        <v>0</v>
      </c>
      <c r="Q671" s="8">
        <f>IF(ISBLANK(障害学生情報入力シート!$G671),0,
IF(AND(障害学生情報入力シート!$G671="視覚障害",OR(障害学生情報入力シート!$H671="盲",障害学生情報入力シート!$H671="弱視",障害学生情報入力シート!$H671="その他の視覚障害")),1,0)+
IF(AND(障害学生情報入力シート!$G671="聴覚障害",OR(障害学生情報入力シート!$H671="聾",障害学生情報入力シート!$H671="難聴",障害学生情報入力シート!$H671="その他の聴覚障害")),1,0)+
IF(AND(障害学生情報入力シート!$G671="肢体不自由",OR(障害学生情報入力シート!$H671="上肢不自由",障害学生情報入力シート!$H671="下肢不自由",障害学生情報入力シート!$H671="上下肢不自由",障害学生情報入力シート!$H671="その他の肢体不自由")),1,0)+
IF(AND(障害学生情報入力シート!$G671="病弱",ISBLANK(障害学生情報入力シート!$H671)),1,0)+
IF(AND(障害学生情報入力シート!$G671="発達障害",OR(障害学生情報入力シート!$H671="自閉スペクトラム症",障害学生情報入力シート!$H671="注意欠如・多動症",障害学生情報入力シート!$H671="限局性学習症",障害学生情報入力シート!$H671="発達障害の重複",障害学生情報入力シート!$H671="その他の発達障害")),1,0)+
IF(AND(障害学生情報入力シート!$G671="精神障害",OR(障害学生情報入力シート!$H671="統合失調症等",障害学生情報入力シート!$H671="気分障害",障害学生情報入力シート!$H671="神経症性障害等",障害学生情報入力シート!$H671="摂食障害・睡眠障害等",障害学生情報入力シート!$H671="精神障害の重複",障害学生情報入力シート!$H671="その他の精神障害")),1,0)+
IF(AND(障害学生情報入力シート!$G671="知的障害",ISBLANK(障害学生情報入力シート!$H671)),1,0)+
IF(AND(障害学生情報入力シート!$G671="重複障害",OR(障害学生情報入力シート!$H671="身体障害の重複",障害学生情報入力シート!$H671="発達障害と精神障害の重複")),1,0)+
IF(AND(障害学生情報入力シート!$G671="その他の障害",ISBLANK(障害学生情報入力シート!$H671)),1,0)
)</f>
        <v>0</v>
      </c>
    </row>
    <row r="672" spans="1:17" x14ac:dyDescent="0.4">
      <c r="A672" s="204">
        <v>644</v>
      </c>
      <c r="B672" s="6">
        <f>IF(AND(障害学生情報入力シート!$G672=$B$27,障害学生情報入力シート!$H672=$B$28,OR(障害学生情報入力シート!D672="入学者(新1年生)",障害学生情報入力シート!D672="在籍者")),1,0)</f>
        <v>0</v>
      </c>
      <c r="C672" s="6">
        <f t="shared" si="65"/>
        <v>0</v>
      </c>
      <c r="D672" s="6" t="str">
        <f t="shared" si="66"/>
        <v/>
      </c>
      <c r="E672" s="6">
        <f>IF(AND(障害学生情報入力シート!$G672=$E$27,ISBLANK(障害学生情報入力シート!$H672),OR(障害学生情報入力シート!D672="入学者(新1年生)",障害学生情報入力シート!D672="在籍者")),1,0)</f>
        <v>0</v>
      </c>
      <c r="F672" s="6">
        <f t="shared" si="67"/>
        <v>0</v>
      </c>
      <c r="G672" s="6" t="str">
        <f t="shared" si="68"/>
        <v/>
      </c>
      <c r="H672" s="7">
        <f>IF(障害学生情報入力シート!BD672="",0,IF(AND(障害学生情報入力シート!BC672=1,Q672=1,障害学生情報入力シート!D672&lt;&gt;"",障害学生情報入力シート!D672&lt;&gt;"在籍者"),1,0))</f>
        <v>0</v>
      </c>
      <c r="I672" s="7">
        <f t="shared" si="69"/>
        <v>0</v>
      </c>
      <c r="J672" s="7" t="str">
        <f t="shared" si="70"/>
        <v/>
      </c>
      <c r="K672" s="8">
        <f>IF(VALUE(障害学生情報入力シート!J672)=1,1,0)</f>
        <v>0</v>
      </c>
      <c r="L672" s="8">
        <f>IF(VALUE(障害学生情報入力シート!K672)=1,1,0)</f>
        <v>0</v>
      </c>
      <c r="M672" s="8">
        <f>SUM(障害学生情報入力シート!N672:Q672)+COUNTA(障害学生情報入力シート!R672)</f>
        <v>0</v>
      </c>
      <c r="N672" s="8">
        <f>SUM(障害学生情報入力シート!S672:V672)+COUNTA(障害学生情報入力シート!W672)</f>
        <v>0</v>
      </c>
      <c r="O672" s="8">
        <f>IF(SUM(障害学生情報入力シート!$X672:$BC672)&gt;0,1,0)</f>
        <v>0</v>
      </c>
      <c r="P672" s="8">
        <f>IF(障害学生情報入力シート!D672="入学者(新1年生)",1,0)</f>
        <v>0</v>
      </c>
      <c r="Q672" s="8">
        <f>IF(ISBLANK(障害学生情報入力シート!$G672),0,
IF(AND(障害学生情報入力シート!$G672="視覚障害",OR(障害学生情報入力シート!$H672="盲",障害学生情報入力シート!$H672="弱視",障害学生情報入力シート!$H672="その他の視覚障害")),1,0)+
IF(AND(障害学生情報入力シート!$G672="聴覚障害",OR(障害学生情報入力シート!$H672="聾",障害学生情報入力シート!$H672="難聴",障害学生情報入力シート!$H672="その他の聴覚障害")),1,0)+
IF(AND(障害学生情報入力シート!$G672="肢体不自由",OR(障害学生情報入力シート!$H672="上肢不自由",障害学生情報入力シート!$H672="下肢不自由",障害学生情報入力シート!$H672="上下肢不自由",障害学生情報入力シート!$H672="その他の肢体不自由")),1,0)+
IF(AND(障害学生情報入力シート!$G672="病弱",ISBLANK(障害学生情報入力シート!$H672)),1,0)+
IF(AND(障害学生情報入力シート!$G672="発達障害",OR(障害学生情報入力シート!$H672="自閉スペクトラム症",障害学生情報入力シート!$H672="注意欠如・多動症",障害学生情報入力シート!$H672="限局性学習症",障害学生情報入力シート!$H672="発達障害の重複",障害学生情報入力シート!$H672="その他の発達障害")),1,0)+
IF(AND(障害学生情報入力シート!$G672="精神障害",OR(障害学生情報入力シート!$H672="統合失調症等",障害学生情報入力シート!$H672="気分障害",障害学生情報入力シート!$H672="神経症性障害等",障害学生情報入力シート!$H672="摂食障害・睡眠障害等",障害学生情報入力シート!$H672="精神障害の重複",障害学生情報入力シート!$H672="その他の精神障害")),1,0)+
IF(AND(障害学生情報入力シート!$G672="知的障害",ISBLANK(障害学生情報入力シート!$H672)),1,0)+
IF(AND(障害学生情報入力シート!$G672="重複障害",OR(障害学生情報入力シート!$H672="身体障害の重複",障害学生情報入力シート!$H672="発達障害と精神障害の重複")),1,0)+
IF(AND(障害学生情報入力シート!$G672="その他の障害",ISBLANK(障害学生情報入力シート!$H672)),1,0)
)</f>
        <v>0</v>
      </c>
    </row>
    <row r="673" spans="1:17" x14ac:dyDescent="0.4">
      <c r="A673" s="204">
        <v>645</v>
      </c>
      <c r="B673" s="6">
        <f>IF(AND(障害学生情報入力シート!$G673=$B$27,障害学生情報入力シート!$H673=$B$28,OR(障害学生情報入力シート!D673="入学者(新1年生)",障害学生情報入力シート!D673="在籍者")),1,0)</f>
        <v>0</v>
      </c>
      <c r="C673" s="6">
        <f t="shared" si="65"/>
        <v>0</v>
      </c>
      <c r="D673" s="6" t="str">
        <f t="shared" si="66"/>
        <v/>
      </c>
      <c r="E673" s="6">
        <f>IF(AND(障害学生情報入力シート!$G673=$E$27,ISBLANK(障害学生情報入力シート!$H673),OR(障害学生情報入力シート!D673="入学者(新1年生)",障害学生情報入力シート!D673="在籍者")),1,0)</f>
        <v>0</v>
      </c>
      <c r="F673" s="6">
        <f t="shared" si="67"/>
        <v>0</v>
      </c>
      <c r="G673" s="6" t="str">
        <f t="shared" si="68"/>
        <v/>
      </c>
      <c r="H673" s="7">
        <f>IF(障害学生情報入力シート!BD673="",0,IF(AND(障害学生情報入力シート!BC673=1,Q673=1,障害学生情報入力シート!D673&lt;&gt;"",障害学生情報入力シート!D673&lt;&gt;"在籍者"),1,0))</f>
        <v>0</v>
      </c>
      <c r="I673" s="7">
        <f t="shared" si="69"/>
        <v>0</v>
      </c>
      <c r="J673" s="7" t="str">
        <f t="shared" si="70"/>
        <v/>
      </c>
      <c r="K673" s="8">
        <f>IF(VALUE(障害学生情報入力シート!J673)=1,1,0)</f>
        <v>0</v>
      </c>
      <c r="L673" s="8">
        <f>IF(VALUE(障害学生情報入力シート!K673)=1,1,0)</f>
        <v>0</v>
      </c>
      <c r="M673" s="8">
        <f>SUM(障害学生情報入力シート!N673:Q673)+COUNTA(障害学生情報入力シート!R673)</f>
        <v>0</v>
      </c>
      <c r="N673" s="8">
        <f>SUM(障害学生情報入力シート!S673:V673)+COUNTA(障害学生情報入力シート!W673)</f>
        <v>0</v>
      </c>
      <c r="O673" s="8">
        <f>IF(SUM(障害学生情報入力シート!$X673:$BC673)&gt;0,1,0)</f>
        <v>0</v>
      </c>
      <c r="P673" s="8">
        <f>IF(障害学生情報入力シート!D673="入学者(新1年生)",1,0)</f>
        <v>0</v>
      </c>
      <c r="Q673" s="8">
        <f>IF(ISBLANK(障害学生情報入力シート!$G673),0,
IF(AND(障害学生情報入力シート!$G673="視覚障害",OR(障害学生情報入力シート!$H673="盲",障害学生情報入力シート!$H673="弱視",障害学生情報入力シート!$H673="その他の視覚障害")),1,0)+
IF(AND(障害学生情報入力シート!$G673="聴覚障害",OR(障害学生情報入力シート!$H673="聾",障害学生情報入力シート!$H673="難聴",障害学生情報入力シート!$H673="その他の聴覚障害")),1,0)+
IF(AND(障害学生情報入力シート!$G673="肢体不自由",OR(障害学生情報入力シート!$H673="上肢不自由",障害学生情報入力シート!$H673="下肢不自由",障害学生情報入力シート!$H673="上下肢不自由",障害学生情報入力シート!$H673="その他の肢体不自由")),1,0)+
IF(AND(障害学生情報入力シート!$G673="病弱",ISBLANK(障害学生情報入力シート!$H673)),1,0)+
IF(AND(障害学生情報入力シート!$G673="発達障害",OR(障害学生情報入力シート!$H673="自閉スペクトラム症",障害学生情報入力シート!$H673="注意欠如・多動症",障害学生情報入力シート!$H673="限局性学習症",障害学生情報入力シート!$H673="発達障害の重複",障害学生情報入力シート!$H673="その他の発達障害")),1,0)+
IF(AND(障害学生情報入力シート!$G673="精神障害",OR(障害学生情報入力シート!$H673="統合失調症等",障害学生情報入力シート!$H673="気分障害",障害学生情報入力シート!$H673="神経症性障害等",障害学生情報入力シート!$H673="摂食障害・睡眠障害等",障害学生情報入力シート!$H673="精神障害の重複",障害学生情報入力シート!$H673="その他の精神障害")),1,0)+
IF(AND(障害学生情報入力シート!$G673="知的障害",ISBLANK(障害学生情報入力シート!$H673)),1,0)+
IF(AND(障害学生情報入力シート!$G673="重複障害",OR(障害学生情報入力シート!$H673="身体障害の重複",障害学生情報入力シート!$H673="発達障害と精神障害の重複")),1,0)+
IF(AND(障害学生情報入力シート!$G673="その他の障害",ISBLANK(障害学生情報入力シート!$H673)),1,0)
)</f>
        <v>0</v>
      </c>
    </row>
    <row r="674" spans="1:17" x14ac:dyDescent="0.4">
      <c r="A674" s="204">
        <v>646</v>
      </c>
      <c r="B674" s="6">
        <f>IF(AND(障害学生情報入力シート!$G674=$B$27,障害学生情報入力シート!$H674=$B$28,OR(障害学生情報入力シート!D674="入学者(新1年生)",障害学生情報入力シート!D674="在籍者")),1,0)</f>
        <v>0</v>
      </c>
      <c r="C674" s="6">
        <f t="shared" si="65"/>
        <v>0</v>
      </c>
      <c r="D674" s="6" t="str">
        <f t="shared" si="66"/>
        <v/>
      </c>
      <c r="E674" s="6">
        <f>IF(AND(障害学生情報入力シート!$G674=$E$27,ISBLANK(障害学生情報入力シート!$H674),OR(障害学生情報入力シート!D674="入学者(新1年生)",障害学生情報入力シート!D674="在籍者")),1,0)</f>
        <v>0</v>
      </c>
      <c r="F674" s="6">
        <f t="shared" si="67"/>
        <v>0</v>
      </c>
      <c r="G674" s="6" t="str">
        <f t="shared" si="68"/>
        <v/>
      </c>
      <c r="H674" s="7">
        <f>IF(障害学生情報入力シート!BD674="",0,IF(AND(障害学生情報入力シート!BC674=1,Q674=1,障害学生情報入力シート!D674&lt;&gt;"",障害学生情報入力シート!D674&lt;&gt;"在籍者"),1,0))</f>
        <v>0</v>
      </c>
      <c r="I674" s="7">
        <f t="shared" si="69"/>
        <v>0</v>
      </c>
      <c r="J674" s="7" t="str">
        <f t="shared" si="70"/>
        <v/>
      </c>
      <c r="K674" s="8">
        <f>IF(VALUE(障害学生情報入力シート!J674)=1,1,0)</f>
        <v>0</v>
      </c>
      <c r="L674" s="8">
        <f>IF(VALUE(障害学生情報入力シート!K674)=1,1,0)</f>
        <v>0</v>
      </c>
      <c r="M674" s="8">
        <f>SUM(障害学生情報入力シート!N674:Q674)+COUNTA(障害学生情報入力シート!R674)</f>
        <v>0</v>
      </c>
      <c r="N674" s="8">
        <f>SUM(障害学生情報入力シート!S674:V674)+COUNTA(障害学生情報入力シート!W674)</f>
        <v>0</v>
      </c>
      <c r="O674" s="8">
        <f>IF(SUM(障害学生情報入力シート!$X674:$BC674)&gt;0,1,0)</f>
        <v>0</v>
      </c>
      <c r="P674" s="8">
        <f>IF(障害学生情報入力シート!D674="入学者(新1年生)",1,0)</f>
        <v>0</v>
      </c>
      <c r="Q674" s="8">
        <f>IF(ISBLANK(障害学生情報入力シート!$G674),0,
IF(AND(障害学生情報入力シート!$G674="視覚障害",OR(障害学生情報入力シート!$H674="盲",障害学生情報入力シート!$H674="弱視",障害学生情報入力シート!$H674="その他の視覚障害")),1,0)+
IF(AND(障害学生情報入力シート!$G674="聴覚障害",OR(障害学生情報入力シート!$H674="聾",障害学生情報入力シート!$H674="難聴",障害学生情報入力シート!$H674="その他の聴覚障害")),1,0)+
IF(AND(障害学生情報入力シート!$G674="肢体不自由",OR(障害学生情報入力シート!$H674="上肢不自由",障害学生情報入力シート!$H674="下肢不自由",障害学生情報入力シート!$H674="上下肢不自由",障害学生情報入力シート!$H674="その他の肢体不自由")),1,0)+
IF(AND(障害学生情報入力シート!$G674="病弱",ISBLANK(障害学生情報入力シート!$H674)),1,0)+
IF(AND(障害学生情報入力シート!$G674="発達障害",OR(障害学生情報入力シート!$H674="自閉スペクトラム症",障害学生情報入力シート!$H674="注意欠如・多動症",障害学生情報入力シート!$H674="限局性学習症",障害学生情報入力シート!$H674="発達障害の重複",障害学生情報入力シート!$H674="その他の発達障害")),1,0)+
IF(AND(障害学生情報入力シート!$G674="精神障害",OR(障害学生情報入力シート!$H674="統合失調症等",障害学生情報入力シート!$H674="気分障害",障害学生情報入力シート!$H674="神経症性障害等",障害学生情報入力シート!$H674="摂食障害・睡眠障害等",障害学生情報入力シート!$H674="精神障害の重複",障害学生情報入力シート!$H674="その他の精神障害")),1,0)+
IF(AND(障害学生情報入力シート!$G674="知的障害",ISBLANK(障害学生情報入力シート!$H674)),1,0)+
IF(AND(障害学生情報入力シート!$G674="重複障害",OR(障害学生情報入力シート!$H674="身体障害の重複",障害学生情報入力シート!$H674="発達障害と精神障害の重複")),1,0)+
IF(AND(障害学生情報入力シート!$G674="その他の障害",ISBLANK(障害学生情報入力シート!$H674)),1,0)
)</f>
        <v>0</v>
      </c>
    </row>
    <row r="675" spans="1:17" x14ac:dyDescent="0.4">
      <c r="A675" s="204">
        <v>647</v>
      </c>
      <c r="B675" s="6">
        <f>IF(AND(障害学生情報入力シート!$G675=$B$27,障害学生情報入力シート!$H675=$B$28,OR(障害学生情報入力シート!D675="入学者(新1年生)",障害学生情報入力シート!D675="在籍者")),1,0)</f>
        <v>0</v>
      </c>
      <c r="C675" s="6">
        <f t="shared" si="65"/>
        <v>0</v>
      </c>
      <c r="D675" s="6" t="str">
        <f t="shared" si="66"/>
        <v/>
      </c>
      <c r="E675" s="6">
        <f>IF(AND(障害学生情報入力シート!$G675=$E$27,ISBLANK(障害学生情報入力シート!$H675),OR(障害学生情報入力シート!D675="入学者(新1年生)",障害学生情報入力シート!D675="在籍者")),1,0)</f>
        <v>0</v>
      </c>
      <c r="F675" s="6">
        <f t="shared" si="67"/>
        <v>0</v>
      </c>
      <c r="G675" s="6" t="str">
        <f t="shared" si="68"/>
        <v/>
      </c>
      <c r="H675" s="7">
        <f>IF(障害学生情報入力シート!BD675="",0,IF(AND(障害学生情報入力シート!BC675=1,Q675=1,障害学生情報入力シート!D675&lt;&gt;"",障害学生情報入力シート!D675&lt;&gt;"在籍者"),1,0))</f>
        <v>0</v>
      </c>
      <c r="I675" s="7">
        <f t="shared" si="69"/>
        <v>0</v>
      </c>
      <c r="J675" s="7" t="str">
        <f t="shared" si="70"/>
        <v/>
      </c>
      <c r="K675" s="8">
        <f>IF(VALUE(障害学生情報入力シート!J675)=1,1,0)</f>
        <v>0</v>
      </c>
      <c r="L675" s="8">
        <f>IF(VALUE(障害学生情報入力シート!K675)=1,1,0)</f>
        <v>0</v>
      </c>
      <c r="M675" s="8">
        <f>SUM(障害学生情報入力シート!N675:Q675)+COUNTA(障害学生情報入力シート!R675)</f>
        <v>0</v>
      </c>
      <c r="N675" s="8">
        <f>SUM(障害学生情報入力シート!S675:V675)+COUNTA(障害学生情報入力シート!W675)</f>
        <v>0</v>
      </c>
      <c r="O675" s="8">
        <f>IF(SUM(障害学生情報入力シート!$X675:$BC675)&gt;0,1,0)</f>
        <v>0</v>
      </c>
      <c r="P675" s="8">
        <f>IF(障害学生情報入力シート!D675="入学者(新1年生)",1,0)</f>
        <v>0</v>
      </c>
      <c r="Q675" s="8">
        <f>IF(ISBLANK(障害学生情報入力シート!$G675),0,
IF(AND(障害学生情報入力シート!$G675="視覚障害",OR(障害学生情報入力シート!$H675="盲",障害学生情報入力シート!$H675="弱視",障害学生情報入力シート!$H675="その他の視覚障害")),1,0)+
IF(AND(障害学生情報入力シート!$G675="聴覚障害",OR(障害学生情報入力シート!$H675="聾",障害学生情報入力シート!$H675="難聴",障害学生情報入力シート!$H675="その他の聴覚障害")),1,0)+
IF(AND(障害学生情報入力シート!$G675="肢体不自由",OR(障害学生情報入力シート!$H675="上肢不自由",障害学生情報入力シート!$H675="下肢不自由",障害学生情報入力シート!$H675="上下肢不自由",障害学生情報入力シート!$H675="その他の肢体不自由")),1,0)+
IF(AND(障害学生情報入力シート!$G675="病弱",ISBLANK(障害学生情報入力シート!$H675)),1,0)+
IF(AND(障害学生情報入力シート!$G675="発達障害",OR(障害学生情報入力シート!$H675="自閉スペクトラム症",障害学生情報入力シート!$H675="注意欠如・多動症",障害学生情報入力シート!$H675="限局性学習症",障害学生情報入力シート!$H675="発達障害の重複",障害学生情報入力シート!$H675="その他の発達障害")),1,0)+
IF(AND(障害学生情報入力シート!$G675="精神障害",OR(障害学生情報入力シート!$H675="統合失調症等",障害学生情報入力シート!$H675="気分障害",障害学生情報入力シート!$H675="神経症性障害等",障害学生情報入力シート!$H675="摂食障害・睡眠障害等",障害学生情報入力シート!$H675="精神障害の重複",障害学生情報入力シート!$H675="その他の精神障害")),1,0)+
IF(AND(障害学生情報入力シート!$G675="知的障害",ISBLANK(障害学生情報入力シート!$H675)),1,0)+
IF(AND(障害学生情報入力シート!$G675="重複障害",OR(障害学生情報入力シート!$H675="身体障害の重複",障害学生情報入力シート!$H675="発達障害と精神障害の重複")),1,0)+
IF(AND(障害学生情報入力シート!$G675="その他の障害",ISBLANK(障害学生情報入力シート!$H675)),1,0)
)</f>
        <v>0</v>
      </c>
    </row>
    <row r="676" spans="1:17" x14ac:dyDescent="0.4">
      <c r="A676" s="204">
        <v>648</v>
      </c>
      <c r="B676" s="6">
        <f>IF(AND(障害学生情報入力シート!$G676=$B$27,障害学生情報入力シート!$H676=$B$28,OR(障害学生情報入力シート!D676="入学者(新1年生)",障害学生情報入力シート!D676="在籍者")),1,0)</f>
        <v>0</v>
      </c>
      <c r="C676" s="6">
        <f t="shared" si="65"/>
        <v>0</v>
      </c>
      <c r="D676" s="6" t="str">
        <f t="shared" si="66"/>
        <v/>
      </c>
      <c r="E676" s="6">
        <f>IF(AND(障害学生情報入力シート!$G676=$E$27,ISBLANK(障害学生情報入力シート!$H676),OR(障害学生情報入力シート!D676="入学者(新1年生)",障害学生情報入力シート!D676="在籍者")),1,0)</f>
        <v>0</v>
      </c>
      <c r="F676" s="6">
        <f t="shared" si="67"/>
        <v>0</v>
      </c>
      <c r="G676" s="6" t="str">
        <f t="shared" si="68"/>
        <v/>
      </c>
      <c r="H676" s="7">
        <f>IF(障害学生情報入力シート!BD676="",0,IF(AND(障害学生情報入力シート!BC676=1,Q676=1,障害学生情報入力シート!D676&lt;&gt;"",障害学生情報入力シート!D676&lt;&gt;"在籍者"),1,0))</f>
        <v>0</v>
      </c>
      <c r="I676" s="7">
        <f t="shared" si="69"/>
        <v>0</v>
      </c>
      <c r="J676" s="7" t="str">
        <f t="shared" si="70"/>
        <v/>
      </c>
      <c r="K676" s="8">
        <f>IF(VALUE(障害学生情報入力シート!J676)=1,1,0)</f>
        <v>0</v>
      </c>
      <c r="L676" s="8">
        <f>IF(VALUE(障害学生情報入力シート!K676)=1,1,0)</f>
        <v>0</v>
      </c>
      <c r="M676" s="8">
        <f>SUM(障害学生情報入力シート!N676:Q676)+COUNTA(障害学生情報入力シート!R676)</f>
        <v>0</v>
      </c>
      <c r="N676" s="8">
        <f>SUM(障害学生情報入力シート!S676:V676)+COUNTA(障害学生情報入力シート!W676)</f>
        <v>0</v>
      </c>
      <c r="O676" s="8">
        <f>IF(SUM(障害学生情報入力シート!$X676:$BC676)&gt;0,1,0)</f>
        <v>0</v>
      </c>
      <c r="P676" s="8">
        <f>IF(障害学生情報入力シート!D676="入学者(新1年生)",1,0)</f>
        <v>0</v>
      </c>
      <c r="Q676" s="8">
        <f>IF(ISBLANK(障害学生情報入力シート!$G676),0,
IF(AND(障害学生情報入力シート!$G676="視覚障害",OR(障害学生情報入力シート!$H676="盲",障害学生情報入力シート!$H676="弱視",障害学生情報入力シート!$H676="その他の視覚障害")),1,0)+
IF(AND(障害学生情報入力シート!$G676="聴覚障害",OR(障害学生情報入力シート!$H676="聾",障害学生情報入力シート!$H676="難聴",障害学生情報入力シート!$H676="その他の聴覚障害")),1,0)+
IF(AND(障害学生情報入力シート!$G676="肢体不自由",OR(障害学生情報入力シート!$H676="上肢不自由",障害学生情報入力シート!$H676="下肢不自由",障害学生情報入力シート!$H676="上下肢不自由",障害学生情報入力シート!$H676="その他の肢体不自由")),1,0)+
IF(AND(障害学生情報入力シート!$G676="病弱",ISBLANK(障害学生情報入力シート!$H676)),1,0)+
IF(AND(障害学生情報入力シート!$G676="発達障害",OR(障害学生情報入力シート!$H676="自閉スペクトラム症",障害学生情報入力シート!$H676="注意欠如・多動症",障害学生情報入力シート!$H676="限局性学習症",障害学生情報入力シート!$H676="発達障害の重複",障害学生情報入力シート!$H676="その他の発達障害")),1,0)+
IF(AND(障害学生情報入力シート!$G676="精神障害",OR(障害学生情報入力シート!$H676="統合失調症等",障害学生情報入力シート!$H676="気分障害",障害学生情報入力シート!$H676="神経症性障害等",障害学生情報入力シート!$H676="摂食障害・睡眠障害等",障害学生情報入力シート!$H676="精神障害の重複",障害学生情報入力シート!$H676="その他の精神障害")),1,0)+
IF(AND(障害学生情報入力シート!$G676="知的障害",ISBLANK(障害学生情報入力シート!$H676)),1,0)+
IF(AND(障害学生情報入力シート!$G676="重複障害",OR(障害学生情報入力シート!$H676="身体障害の重複",障害学生情報入力シート!$H676="発達障害と精神障害の重複")),1,0)+
IF(AND(障害学生情報入力シート!$G676="その他の障害",ISBLANK(障害学生情報入力シート!$H676)),1,0)
)</f>
        <v>0</v>
      </c>
    </row>
    <row r="677" spans="1:17" x14ac:dyDescent="0.4">
      <c r="A677" s="204">
        <v>649</v>
      </c>
      <c r="B677" s="6">
        <f>IF(AND(障害学生情報入力シート!$G677=$B$27,障害学生情報入力シート!$H677=$B$28,OR(障害学生情報入力シート!D677="入学者(新1年生)",障害学生情報入力シート!D677="在籍者")),1,0)</f>
        <v>0</v>
      </c>
      <c r="C677" s="6">
        <f t="shared" si="65"/>
        <v>0</v>
      </c>
      <c r="D677" s="6" t="str">
        <f t="shared" si="66"/>
        <v/>
      </c>
      <c r="E677" s="6">
        <f>IF(AND(障害学生情報入力シート!$G677=$E$27,ISBLANK(障害学生情報入力シート!$H677),OR(障害学生情報入力シート!D677="入学者(新1年生)",障害学生情報入力シート!D677="在籍者")),1,0)</f>
        <v>0</v>
      </c>
      <c r="F677" s="6">
        <f t="shared" si="67"/>
        <v>0</v>
      </c>
      <c r="G677" s="6" t="str">
        <f t="shared" si="68"/>
        <v/>
      </c>
      <c r="H677" s="7">
        <f>IF(障害学生情報入力シート!BD677="",0,IF(AND(障害学生情報入力シート!BC677=1,Q677=1,障害学生情報入力シート!D677&lt;&gt;"",障害学生情報入力シート!D677&lt;&gt;"在籍者"),1,0))</f>
        <v>0</v>
      </c>
      <c r="I677" s="7">
        <f t="shared" si="69"/>
        <v>0</v>
      </c>
      <c r="J677" s="7" t="str">
        <f t="shared" si="70"/>
        <v/>
      </c>
      <c r="K677" s="8">
        <f>IF(VALUE(障害学生情報入力シート!J677)=1,1,0)</f>
        <v>0</v>
      </c>
      <c r="L677" s="8">
        <f>IF(VALUE(障害学生情報入力シート!K677)=1,1,0)</f>
        <v>0</v>
      </c>
      <c r="M677" s="8">
        <f>SUM(障害学生情報入力シート!N677:Q677)+COUNTA(障害学生情報入力シート!R677)</f>
        <v>0</v>
      </c>
      <c r="N677" s="8">
        <f>SUM(障害学生情報入力シート!S677:V677)+COUNTA(障害学生情報入力シート!W677)</f>
        <v>0</v>
      </c>
      <c r="O677" s="8">
        <f>IF(SUM(障害学生情報入力シート!$X677:$BC677)&gt;0,1,0)</f>
        <v>0</v>
      </c>
      <c r="P677" s="8">
        <f>IF(障害学生情報入力シート!D677="入学者(新1年生)",1,0)</f>
        <v>0</v>
      </c>
      <c r="Q677" s="8">
        <f>IF(ISBLANK(障害学生情報入力シート!$G677),0,
IF(AND(障害学生情報入力シート!$G677="視覚障害",OR(障害学生情報入力シート!$H677="盲",障害学生情報入力シート!$H677="弱視",障害学生情報入力シート!$H677="その他の視覚障害")),1,0)+
IF(AND(障害学生情報入力シート!$G677="聴覚障害",OR(障害学生情報入力シート!$H677="聾",障害学生情報入力シート!$H677="難聴",障害学生情報入力シート!$H677="その他の聴覚障害")),1,0)+
IF(AND(障害学生情報入力シート!$G677="肢体不自由",OR(障害学生情報入力シート!$H677="上肢不自由",障害学生情報入力シート!$H677="下肢不自由",障害学生情報入力シート!$H677="上下肢不自由",障害学生情報入力シート!$H677="その他の肢体不自由")),1,0)+
IF(AND(障害学生情報入力シート!$G677="病弱",ISBLANK(障害学生情報入力シート!$H677)),1,0)+
IF(AND(障害学生情報入力シート!$G677="発達障害",OR(障害学生情報入力シート!$H677="自閉スペクトラム症",障害学生情報入力シート!$H677="注意欠如・多動症",障害学生情報入力シート!$H677="限局性学習症",障害学生情報入力シート!$H677="発達障害の重複",障害学生情報入力シート!$H677="その他の発達障害")),1,0)+
IF(AND(障害学生情報入力シート!$G677="精神障害",OR(障害学生情報入力シート!$H677="統合失調症等",障害学生情報入力シート!$H677="気分障害",障害学生情報入力シート!$H677="神経症性障害等",障害学生情報入力シート!$H677="摂食障害・睡眠障害等",障害学生情報入力シート!$H677="精神障害の重複",障害学生情報入力シート!$H677="その他の精神障害")),1,0)+
IF(AND(障害学生情報入力シート!$G677="知的障害",ISBLANK(障害学生情報入力シート!$H677)),1,0)+
IF(AND(障害学生情報入力シート!$G677="重複障害",OR(障害学生情報入力シート!$H677="身体障害の重複",障害学生情報入力シート!$H677="発達障害と精神障害の重複")),1,0)+
IF(AND(障害学生情報入力シート!$G677="その他の障害",ISBLANK(障害学生情報入力シート!$H677)),1,0)
)</f>
        <v>0</v>
      </c>
    </row>
    <row r="678" spans="1:17" x14ac:dyDescent="0.4">
      <c r="A678" s="204">
        <v>650</v>
      </c>
      <c r="B678" s="6">
        <f>IF(AND(障害学生情報入力シート!$G678=$B$27,障害学生情報入力シート!$H678=$B$28,OR(障害学生情報入力シート!D678="入学者(新1年生)",障害学生情報入力シート!D678="在籍者")),1,0)</f>
        <v>0</v>
      </c>
      <c r="C678" s="6">
        <f t="shared" si="65"/>
        <v>0</v>
      </c>
      <c r="D678" s="6" t="str">
        <f t="shared" si="66"/>
        <v/>
      </c>
      <c r="E678" s="6">
        <f>IF(AND(障害学生情報入力シート!$G678=$E$27,ISBLANK(障害学生情報入力シート!$H678),OR(障害学生情報入力シート!D678="入学者(新1年生)",障害学生情報入力シート!D678="在籍者")),1,0)</f>
        <v>0</v>
      </c>
      <c r="F678" s="6">
        <f t="shared" si="67"/>
        <v>0</v>
      </c>
      <c r="G678" s="6" t="str">
        <f t="shared" si="68"/>
        <v/>
      </c>
      <c r="H678" s="7">
        <f>IF(障害学生情報入力シート!BD678="",0,IF(AND(障害学生情報入力シート!BC678=1,Q678=1,障害学生情報入力シート!D678&lt;&gt;"",障害学生情報入力シート!D678&lt;&gt;"在籍者"),1,0))</f>
        <v>0</v>
      </c>
      <c r="I678" s="7">
        <f t="shared" si="69"/>
        <v>0</v>
      </c>
      <c r="J678" s="7" t="str">
        <f t="shared" si="70"/>
        <v/>
      </c>
      <c r="K678" s="8">
        <f>IF(VALUE(障害学生情報入力シート!J678)=1,1,0)</f>
        <v>0</v>
      </c>
      <c r="L678" s="8">
        <f>IF(VALUE(障害学生情報入力シート!K678)=1,1,0)</f>
        <v>0</v>
      </c>
      <c r="M678" s="8">
        <f>SUM(障害学生情報入力シート!N678:Q678)+COUNTA(障害学生情報入力シート!R678)</f>
        <v>0</v>
      </c>
      <c r="N678" s="8">
        <f>SUM(障害学生情報入力シート!S678:V678)+COUNTA(障害学生情報入力シート!W678)</f>
        <v>0</v>
      </c>
      <c r="O678" s="8">
        <f>IF(SUM(障害学生情報入力シート!$X678:$BC678)&gt;0,1,0)</f>
        <v>0</v>
      </c>
      <c r="P678" s="8">
        <f>IF(障害学生情報入力シート!D678="入学者(新1年生)",1,0)</f>
        <v>0</v>
      </c>
      <c r="Q678" s="8">
        <f>IF(ISBLANK(障害学生情報入力シート!$G678),0,
IF(AND(障害学生情報入力シート!$G678="視覚障害",OR(障害学生情報入力シート!$H678="盲",障害学生情報入力シート!$H678="弱視",障害学生情報入力シート!$H678="その他の視覚障害")),1,0)+
IF(AND(障害学生情報入力シート!$G678="聴覚障害",OR(障害学生情報入力シート!$H678="聾",障害学生情報入力シート!$H678="難聴",障害学生情報入力シート!$H678="その他の聴覚障害")),1,0)+
IF(AND(障害学生情報入力シート!$G678="肢体不自由",OR(障害学生情報入力シート!$H678="上肢不自由",障害学生情報入力シート!$H678="下肢不自由",障害学生情報入力シート!$H678="上下肢不自由",障害学生情報入力シート!$H678="その他の肢体不自由")),1,0)+
IF(AND(障害学生情報入力シート!$G678="病弱",ISBLANK(障害学生情報入力シート!$H678)),1,0)+
IF(AND(障害学生情報入力シート!$G678="発達障害",OR(障害学生情報入力シート!$H678="自閉スペクトラム症",障害学生情報入力シート!$H678="注意欠如・多動症",障害学生情報入力シート!$H678="限局性学習症",障害学生情報入力シート!$H678="発達障害の重複",障害学生情報入力シート!$H678="その他の発達障害")),1,0)+
IF(AND(障害学生情報入力シート!$G678="精神障害",OR(障害学生情報入力シート!$H678="統合失調症等",障害学生情報入力シート!$H678="気分障害",障害学生情報入力シート!$H678="神経症性障害等",障害学生情報入力シート!$H678="摂食障害・睡眠障害等",障害学生情報入力シート!$H678="精神障害の重複",障害学生情報入力シート!$H678="その他の精神障害")),1,0)+
IF(AND(障害学生情報入力シート!$G678="知的障害",ISBLANK(障害学生情報入力シート!$H678)),1,0)+
IF(AND(障害学生情報入力シート!$G678="重複障害",OR(障害学生情報入力シート!$H678="身体障害の重複",障害学生情報入力シート!$H678="発達障害と精神障害の重複")),1,0)+
IF(AND(障害学生情報入力シート!$G678="その他の障害",ISBLANK(障害学生情報入力シート!$H678)),1,0)
)</f>
        <v>0</v>
      </c>
    </row>
    <row r="679" spans="1:17" x14ac:dyDescent="0.4">
      <c r="A679" s="204">
        <v>651</v>
      </c>
      <c r="B679" s="6">
        <f>IF(AND(障害学生情報入力シート!$G679=$B$27,障害学生情報入力シート!$H679=$B$28,OR(障害学生情報入力シート!D679="入学者(新1年生)",障害学生情報入力シート!D679="在籍者")),1,0)</f>
        <v>0</v>
      </c>
      <c r="C679" s="6">
        <f t="shared" si="65"/>
        <v>0</v>
      </c>
      <c r="D679" s="6" t="str">
        <f t="shared" si="66"/>
        <v/>
      </c>
      <c r="E679" s="6">
        <f>IF(AND(障害学生情報入力シート!$G679=$E$27,ISBLANK(障害学生情報入力シート!$H679),OR(障害学生情報入力シート!D679="入学者(新1年生)",障害学生情報入力シート!D679="在籍者")),1,0)</f>
        <v>0</v>
      </c>
      <c r="F679" s="6">
        <f t="shared" si="67"/>
        <v>0</v>
      </c>
      <c r="G679" s="6" t="str">
        <f t="shared" si="68"/>
        <v/>
      </c>
      <c r="H679" s="7">
        <f>IF(障害学生情報入力シート!BD679="",0,IF(AND(障害学生情報入力シート!BC679=1,Q679=1,障害学生情報入力シート!D679&lt;&gt;"",障害学生情報入力シート!D679&lt;&gt;"在籍者"),1,0))</f>
        <v>0</v>
      </c>
      <c r="I679" s="7">
        <f t="shared" si="69"/>
        <v>0</v>
      </c>
      <c r="J679" s="7" t="str">
        <f t="shared" si="70"/>
        <v/>
      </c>
      <c r="K679" s="8">
        <f>IF(VALUE(障害学生情報入力シート!J679)=1,1,0)</f>
        <v>0</v>
      </c>
      <c r="L679" s="8">
        <f>IF(VALUE(障害学生情報入力シート!K679)=1,1,0)</f>
        <v>0</v>
      </c>
      <c r="M679" s="8">
        <f>SUM(障害学生情報入力シート!N679:Q679)+COUNTA(障害学生情報入力シート!R679)</f>
        <v>0</v>
      </c>
      <c r="N679" s="8">
        <f>SUM(障害学生情報入力シート!S679:V679)+COUNTA(障害学生情報入力シート!W679)</f>
        <v>0</v>
      </c>
      <c r="O679" s="8">
        <f>IF(SUM(障害学生情報入力シート!$X679:$BC679)&gt;0,1,0)</f>
        <v>0</v>
      </c>
      <c r="P679" s="8">
        <f>IF(障害学生情報入力シート!D679="入学者(新1年生)",1,0)</f>
        <v>0</v>
      </c>
      <c r="Q679" s="8">
        <f>IF(ISBLANK(障害学生情報入力シート!$G679),0,
IF(AND(障害学生情報入力シート!$G679="視覚障害",OR(障害学生情報入力シート!$H679="盲",障害学生情報入力シート!$H679="弱視",障害学生情報入力シート!$H679="その他の視覚障害")),1,0)+
IF(AND(障害学生情報入力シート!$G679="聴覚障害",OR(障害学生情報入力シート!$H679="聾",障害学生情報入力シート!$H679="難聴",障害学生情報入力シート!$H679="その他の聴覚障害")),1,0)+
IF(AND(障害学生情報入力シート!$G679="肢体不自由",OR(障害学生情報入力シート!$H679="上肢不自由",障害学生情報入力シート!$H679="下肢不自由",障害学生情報入力シート!$H679="上下肢不自由",障害学生情報入力シート!$H679="その他の肢体不自由")),1,0)+
IF(AND(障害学生情報入力シート!$G679="病弱",ISBLANK(障害学生情報入力シート!$H679)),1,0)+
IF(AND(障害学生情報入力シート!$G679="発達障害",OR(障害学生情報入力シート!$H679="自閉スペクトラム症",障害学生情報入力シート!$H679="注意欠如・多動症",障害学生情報入力シート!$H679="限局性学習症",障害学生情報入力シート!$H679="発達障害の重複",障害学生情報入力シート!$H679="その他の発達障害")),1,0)+
IF(AND(障害学生情報入力シート!$G679="精神障害",OR(障害学生情報入力シート!$H679="統合失調症等",障害学生情報入力シート!$H679="気分障害",障害学生情報入力シート!$H679="神経症性障害等",障害学生情報入力シート!$H679="摂食障害・睡眠障害等",障害学生情報入力シート!$H679="精神障害の重複",障害学生情報入力シート!$H679="その他の精神障害")),1,0)+
IF(AND(障害学生情報入力シート!$G679="知的障害",ISBLANK(障害学生情報入力シート!$H679)),1,0)+
IF(AND(障害学生情報入力シート!$G679="重複障害",OR(障害学生情報入力シート!$H679="身体障害の重複",障害学生情報入力シート!$H679="発達障害と精神障害の重複")),1,0)+
IF(AND(障害学生情報入力シート!$G679="その他の障害",ISBLANK(障害学生情報入力シート!$H679)),1,0)
)</f>
        <v>0</v>
      </c>
    </row>
    <row r="680" spans="1:17" x14ac:dyDescent="0.4">
      <c r="A680" s="204">
        <v>652</v>
      </c>
      <c r="B680" s="6">
        <f>IF(AND(障害学生情報入力シート!$G680=$B$27,障害学生情報入力シート!$H680=$B$28,OR(障害学生情報入力シート!D680="入学者(新1年生)",障害学生情報入力シート!D680="在籍者")),1,0)</f>
        <v>0</v>
      </c>
      <c r="C680" s="6">
        <f t="shared" si="65"/>
        <v>0</v>
      </c>
      <c r="D680" s="6" t="str">
        <f t="shared" si="66"/>
        <v/>
      </c>
      <c r="E680" s="6">
        <f>IF(AND(障害学生情報入力シート!$G680=$E$27,ISBLANK(障害学生情報入力シート!$H680),OR(障害学生情報入力シート!D680="入学者(新1年生)",障害学生情報入力シート!D680="在籍者")),1,0)</f>
        <v>0</v>
      </c>
      <c r="F680" s="6">
        <f t="shared" si="67"/>
        <v>0</v>
      </c>
      <c r="G680" s="6" t="str">
        <f t="shared" si="68"/>
        <v/>
      </c>
      <c r="H680" s="7">
        <f>IF(障害学生情報入力シート!BD680="",0,IF(AND(障害学生情報入力シート!BC680=1,Q680=1,障害学生情報入力シート!D680&lt;&gt;"",障害学生情報入力シート!D680&lt;&gt;"在籍者"),1,0))</f>
        <v>0</v>
      </c>
      <c r="I680" s="7">
        <f t="shared" si="69"/>
        <v>0</v>
      </c>
      <c r="J680" s="7" t="str">
        <f t="shared" si="70"/>
        <v/>
      </c>
      <c r="K680" s="8">
        <f>IF(VALUE(障害学生情報入力シート!J680)=1,1,0)</f>
        <v>0</v>
      </c>
      <c r="L680" s="8">
        <f>IF(VALUE(障害学生情報入力シート!K680)=1,1,0)</f>
        <v>0</v>
      </c>
      <c r="M680" s="8">
        <f>SUM(障害学生情報入力シート!N680:Q680)+COUNTA(障害学生情報入力シート!R680)</f>
        <v>0</v>
      </c>
      <c r="N680" s="8">
        <f>SUM(障害学生情報入力シート!S680:V680)+COUNTA(障害学生情報入力シート!W680)</f>
        <v>0</v>
      </c>
      <c r="O680" s="8">
        <f>IF(SUM(障害学生情報入力シート!$X680:$BC680)&gt;0,1,0)</f>
        <v>0</v>
      </c>
      <c r="P680" s="8">
        <f>IF(障害学生情報入力シート!D680="入学者(新1年生)",1,0)</f>
        <v>0</v>
      </c>
      <c r="Q680" s="8">
        <f>IF(ISBLANK(障害学生情報入力シート!$G680),0,
IF(AND(障害学生情報入力シート!$G680="視覚障害",OR(障害学生情報入力シート!$H680="盲",障害学生情報入力シート!$H680="弱視",障害学生情報入力シート!$H680="その他の視覚障害")),1,0)+
IF(AND(障害学生情報入力シート!$G680="聴覚障害",OR(障害学生情報入力シート!$H680="聾",障害学生情報入力シート!$H680="難聴",障害学生情報入力シート!$H680="その他の聴覚障害")),1,0)+
IF(AND(障害学生情報入力シート!$G680="肢体不自由",OR(障害学生情報入力シート!$H680="上肢不自由",障害学生情報入力シート!$H680="下肢不自由",障害学生情報入力シート!$H680="上下肢不自由",障害学生情報入力シート!$H680="その他の肢体不自由")),1,0)+
IF(AND(障害学生情報入力シート!$G680="病弱",ISBLANK(障害学生情報入力シート!$H680)),1,0)+
IF(AND(障害学生情報入力シート!$G680="発達障害",OR(障害学生情報入力シート!$H680="自閉スペクトラム症",障害学生情報入力シート!$H680="注意欠如・多動症",障害学生情報入力シート!$H680="限局性学習症",障害学生情報入力シート!$H680="発達障害の重複",障害学生情報入力シート!$H680="その他の発達障害")),1,0)+
IF(AND(障害学生情報入力シート!$G680="精神障害",OR(障害学生情報入力シート!$H680="統合失調症等",障害学生情報入力シート!$H680="気分障害",障害学生情報入力シート!$H680="神経症性障害等",障害学生情報入力シート!$H680="摂食障害・睡眠障害等",障害学生情報入力シート!$H680="精神障害の重複",障害学生情報入力シート!$H680="その他の精神障害")),1,0)+
IF(AND(障害学生情報入力シート!$G680="知的障害",ISBLANK(障害学生情報入力シート!$H680)),1,0)+
IF(AND(障害学生情報入力シート!$G680="重複障害",OR(障害学生情報入力シート!$H680="身体障害の重複",障害学生情報入力シート!$H680="発達障害と精神障害の重複")),1,0)+
IF(AND(障害学生情報入力シート!$G680="その他の障害",ISBLANK(障害学生情報入力シート!$H680)),1,0)
)</f>
        <v>0</v>
      </c>
    </row>
    <row r="681" spans="1:17" x14ac:dyDescent="0.4">
      <c r="A681" s="204">
        <v>653</v>
      </c>
      <c r="B681" s="6">
        <f>IF(AND(障害学生情報入力シート!$G681=$B$27,障害学生情報入力シート!$H681=$B$28,OR(障害学生情報入力シート!D681="入学者(新1年生)",障害学生情報入力シート!D681="在籍者")),1,0)</f>
        <v>0</v>
      </c>
      <c r="C681" s="6">
        <f t="shared" si="65"/>
        <v>0</v>
      </c>
      <c r="D681" s="6" t="str">
        <f t="shared" si="66"/>
        <v/>
      </c>
      <c r="E681" s="6">
        <f>IF(AND(障害学生情報入力シート!$G681=$E$27,ISBLANK(障害学生情報入力シート!$H681),OR(障害学生情報入力シート!D681="入学者(新1年生)",障害学生情報入力シート!D681="在籍者")),1,0)</f>
        <v>0</v>
      </c>
      <c r="F681" s="6">
        <f t="shared" si="67"/>
        <v>0</v>
      </c>
      <c r="G681" s="6" t="str">
        <f t="shared" si="68"/>
        <v/>
      </c>
      <c r="H681" s="7">
        <f>IF(障害学生情報入力シート!BD681="",0,IF(AND(障害学生情報入力シート!BC681=1,Q681=1,障害学生情報入力シート!D681&lt;&gt;"",障害学生情報入力シート!D681&lt;&gt;"在籍者"),1,0))</f>
        <v>0</v>
      </c>
      <c r="I681" s="7">
        <f t="shared" si="69"/>
        <v>0</v>
      </c>
      <c r="J681" s="7" t="str">
        <f t="shared" si="70"/>
        <v/>
      </c>
      <c r="K681" s="8">
        <f>IF(VALUE(障害学生情報入力シート!J681)=1,1,0)</f>
        <v>0</v>
      </c>
      <c r="L681" s="8">
        <f>IF(VALUE(障害学生情報入力シート!K681)=1,1,0)</f>
        <v>0</v>
      </c>
      <c r="M681" s="8">
        <f>SUM(障害学生情報入力シート!N681:Q681)+COUNTA(障害学生情報入力シート!R681)</f>
        <v>0</v>
      </c>
      <c r="N681" s="8">
        <f>SUM(障害学生情報入力シート!S681:V681)+COUNTA(障害学生情報入力シート!W681)</f>
        <v>0</v>
      </c>
      <c r="O681" s="8">
        <f>IF(SUM(障害学生情報入力シート!$X681:$BC681)&gt;0,1,0)</f>
        <v>0</v>
      </c>
      <c r="P681" s="8">
        <f>IF(障害学生情報入力シート!D681="入学者(新1年生)",1,0)</f>
        <v>0</v>
      </c>
      <c r="Q681" s="8">
        <f>IF(ISBLANK(障害学生情報入力シート!$G681),0,
IF(AND(障害学生情報入力シート!$G681="視覚障害",OR(障害学生情報入力シート!$H681="盲",障害学生情報入力シート!$H681="弱視",障害学生情報入力シート!$H681="その他の視覚障害")),1,0)+
IF(AND(障害学生情報入力シート!$G681="聴覚障害",OR(障害学生情報入力シート!$H681="聾",障害学生情報入力シート!$H681="難聴",障害学生情報入力シート!$H681="その他の聴覚障害")),1,0)+
IF(AND(障害学生情報入力シート!$G681="肢体不自由",OR(障害学生情報入力シート!$H681="上肢不自由",障害学生情報入力シート!$H681="下肢不自由",障害学生情報入力シート!$H681="上下肢不自由",障害学生情報入力シート!$H681="その他の肢体不自由")),1,0)+
IF(AND(障害学生情報入力シート!$G681="病弱",ISBLANK(障害学生情報入力シート!$H681)),1,0)+
IF(AND(障害学生情報入力シート!$G681="発達障害",OR(障害学生情報入力シート!$H681="自閉スペクトラム症",障害学生情報入力シート!$H681="注意欠如・多動症",障害学生情報入力シート!$H681="限局性学習症",障害学生情報入力シート!$H681="発達障害の重複",障害学生情報入力シート!$H681="その他の発達障害")),1,0)+
IF(AND(障害学生情報入力シート!$G681="精神障害",OR(障害学生情報入力シート!$H681="統合失調症等",障害学生情報入力シート!$H681="気分障害",障害学生情報入力シート!$H681="神経症性障害等",障害学生情報入力シート!$H681="摂食障害・睡眠障害等",障害学生情報入力シート!$H681="精神障害の重複",障害学生情報入力シート!$H681="その他の精神障害")),1,0)+
IF(AND(障害学生情報入力シート!$G681="知的障害",ISBLANK(障害学生情報入力シート!$H681)),1,0)+
IF(AND(障害学生情報入力シート!$G681="重複障害",OR(障害学生情報入力シート!$H681="身体障害の重複",障害学生情報入力シート!$H681="発達障害と精神障害の重複")),1,0)+
IF(AND(障害学生情報入力シート!$G681="その他の障害",ISBLANK(障害学生情報入力シート!$H681)),1,0)
)</f>
        <v>0</v>
      </c>
    </row>
    <row r="682" spans="1:17" x14ac:dyDescent="0.4">
      <c r="A682" s="204">
        <v>654</v>
      </c>
      <c r="B682" s="6">
        <f>IF(AND(障害学生情報入力シート!$G682=$B$27,障害学生情報入力シート!$H682=$B$28,OR(障害学生情報入力シート!D682="入学者(新1年生)",障害学生情報入力シート!D682="在籍者")),1,0)</f>
        <v>0</v>
      </c>
      <c r="C682" s="6">
        <f t="shared" si="65"/>
        <v>0</v>
      </c>
      <c r="D682" s="6" t="str">
        <f t="shared" si="66"/>
        <v/>
      </c>
      <c r="E682" s="6">
        <f>IF(AND(障害学生情報入力シート!$G682=$E$27,ISBLANK(障害学生情報入力シート!$H682),OR(障害学生情報入力シート!D682="入学者(新1年生)",障害学生情報入力シート!D682="在籍者")),1,0)</f>
        <v>0</v>
      </c>
      <c r="F682" s="6">
        <f t="shared" si="67"/>
        <v>0</v>
      </c>
      <c r="G682" s="6" t="str">
        <f t="shared" si="68"/>
        <v/>
      </c>
      <c r="H682" s="7">
        <f>IF(障害学生情報入力シート!BD682="",0,IF(AND(障害学生情報入力シート!BC682=1,Q682=1,障害学生情報入力シート!D682&lt;&gt;"",障害学生情報入力シート!D682&lt;&gt;"在籍者"),1,0))</f>
        <v>0</v>
      </c>
      <c r="I682" s="7">
        <f t="shared" si="69"/>
        <v>0</v>
      </c>
      <c r="J682" s="7" t="str">
        <f t="shared" si="70"/>
        <v/>
      </c>
      <c r="K682" s="8">
        <f>IF(VALUE(障害学生情報入力シート!J682)=1,1,0)</f>
        <v>0</v>
      </c>
      <c r="L682" s="8">
        <f>IF(VALUE(障害学生情報入力シート!K682)=1,1,0)</f>
        <v>0</v>
      </c>
      <c r="M682" s="8">
        <f>SUM(障害学生情報入力シート!N682:Q682)+COUNTA(障害学生情報入力シート!R682)</f>
        <v>0</v>
      </c>
      <c r="N682" s="8">
        <f>SUM(障害学生情報入力シート!S682:V682)+COUNTA(障害学生情報入力シート!W682)</f>
        <v>0</v>
      </c>
      <c r="O682" s="8">
        <f>IF(SUM(障害学生情報入力シート!$X682:$BC682)&gt;0,1,0)</f>
        <v>0</v>
      </c>
      <c r="P682" s="8">
        <f>IF(障害学生情報入力シート!D682="入学者(新1年生)",1,0)</f>
        <v>0</v>
      </c>
      <c r="Q682" s="8">
        <f>IF(ISBLANK(障害学生情報入力シート!$G682),0,
IF(AND(障害学生情報入力シート!$G682="視覚障害",OR(障害学生情報入力シート!$H682="盲",障害学生情報入力シート!$H682="弱視",障害学生情報入力シート!$H682="その他の視覚障害")),1,0)+
IF(AND(障害学生情報入力シート!$G682="聴覚障害",OR(障害学生情報入力シート!$H682="聾",障害学生情報入力シート!$H682="難聴",障害学生情報入力シート!$H682="その他の聴覚障害")),1,0)+
IF(AND(障害学生情報入力シート!$G682="肢体不自由",OR(障害学生情報入力シート!$H682="上肢不自由",障害学生情報入力シート!$H682="下肢不自由",障害学生情報入力シート!$H682="上下肢不自由",障害学生情報入力シート!$H682="その他の肢体不自由")),1,0)+
IF(AND(障害学生情報入力シート!$G682="病弱",ISBLANK(障害学生情報入力シート!$H682)),1,0)+
IF(AND(障害学生情報入力シート!$G682="発達障害",OR(障害学生情報入力シート!$H682="自閉スペクトラム症",障害学生情報入力シート!$H682="注意欠如・多動症",障害学生情報入力シート!$H682="限局性学習症",障害学生情報入力シート!$H682="発達障害の重複",障害学生情報入力シート!$H682="その他の発達障害")),1,0)+
IF(AND(障害学生情報入力シート!$G682="精神障害",OR(障害学生情報入力シート!$H682="統合失調症等",障害学生情報入力シート!$H682="気分障害",障害学生情報入力シート!$H682="神経症性障害等",障害学生情報入力シート!$H682="摂食障害・睡眠障害等",障害学生情報入力シート!$H682="精神障害の重複",障害学生情報入力シート!$H682="その他の精神障害")),1,0)+
IF(AND(障害学生情報入力シート!$G682="知的障害",ISBLANK(障害学生情報入力シート!$H682)),1,0)+
IF(AND(障害学生情報入力シート!$G682="重複障害",OR(障害学生情報入力シート!$H682="身体障害の重複",障害学生情報入力シート!$H682="発達障害と精神障害の重複")),1,0)+
IF(AND(障害学生情報入力シート!$G682="その他の障害",ISBLANK(障害学生情報入力シート!$H682)),1,0)
)</f>
        <v>0</v>
      </c>
    </row>
    <row r="683" spans="1:17" x14ac:dyDescent="0.4">
      <c r="A683" s="204">
        <v>655</v>
      </c>
      <c r="B683" s="6">
        <f>IF(AND(障害学生情報入力シート!$G683=$B$27,障害学生情報入力シート!$H683=$B$28,OR(障害学生情報入力シート!D683="入学者(新1年生)",障害学生情報入力シート!D683="在籍者")),1,0)</f>
        <v>0</v>
      </c>
      <c r="C683" s="6">
        <f t="shared" si="65"/>
        <v>0</v>
      </c>
      <c r="D683" s="6" t="str">
        <f t="shared" si="66"/>
        <v/>
      </c>
      <c r="E683" s="6">
        <f>IF(AND(障害学生情報入力シート!$G683=$E$27,ISBLANK(障害学生情報入力シート!$H683),OR(障害学生情報入力シート!D683="入学者(新1年生)",障害学生情報入力シート!D683="在籍者")),1,0)</f>
        <v>0</v>
      </c>
      <c r="F683" s="6">
        <f t="shared" si="67"/>
        <v>0</v>
      </c>
      <c r="G683" s="6" t="str">
        <f t="shared" si="68"/>
        <v/>
      </c>
      <c r="H683" s="7">
        <f>IF(障害学生情報入力シート!BD683="",0,IF(AND(障害学生情報入力シート!BC683=1,Q683=1,障害学生情報入力シート!D683&lt;&gt;"",障害学生情報入力シート!D683&lt;&gt;"在籍者"),1,0))</f>
        <v>0</v>
      </c>
      <c r="I683" s="7">
        <f t="shared" si="69"/>
        <v>0</v>
      </c>
      <c r="J683" s="7" t="str">
        <f t="shared" si="70"/>
        <v/>
      </c>
      <c r="K683" s="8">
        <f>IF(VALUE(障害学生情報入力シート!J683)=1,1,0)</f>
        <v>0</v>
      </c>
      <c r="L683" s="8">
        <f>IF(VALUE(障害学生情報入力シート!K683)=1,1,0)</f>
        <v>0</v>
      </c>
      <c r="M683" s="8">
        <f>SUM(障害学生情報入力シート!N683:Q683)+COUNTA(障害学生情報入力シート!R683)</f>
        <v>0</v>
      </c>
      <c r="N683" s="8">
        <f>SUM(障害学生情報入力シート!S683:V683)+COUNTA(障害学生情報入力シート!W683)</f>
        <v>0</v>
      </c>
      <c r="O683" s="8">
        <f>IF(SUM(障害学生情報入力シート!$X683:$BC683)&gt;0,1,0)</f>
        <v>0</v>
      </c>
      <c r="P683" s="8">
        <f>IF(障害学生情報入力シート!D683="入学者(新1年生)",1,0)</f>
        <v>0</v>
      </c>
      <c r="Q683" s="8">
        <f>IF(ISBLANK(障害学生情報入力シート!$G683),0,
IF(AND(障害学生情報入力シート!$G683="視覚障害",OR(障害学生情報入力シート!$H683="盲",障害学生情報入力シート!$H683="弱視",障害学生情報入力シート!$H683="その他の視覚障害")),1,0)+
IF(AND(障害学生情報入力シート!$G683="聴覚障害",OR(障害学生情報入力シート!$H683="聾",障害学生情報入力シート!$H683="難聴",障害学生情報入力シート!$H683="その他の聴覚障害")),1,0)+
IF(AND(障害学生情報入力シート!$G683="肢体不自由",OR(障害学生情報入力シート!$H683="上肢不自由",障害学生情報入力シート!$H683="下肢不自由",障害学生情報入力シート!$H683="上下肢不自由",障害学生情報入力シート!$H683="その他の肢体不自由")),1,0)+
IF(AND(障害学生情報入力シート!$G683="病弱",ISBLANK(障害学生情報入力シート!$H683)),1,0)+
IF(AND(障害学生情報入力シート!$G683="発達障害",OR(障害学生情報入力シート!$H683="自閉スペクトラム症",障害学生情報入力シート!$H683="注意欠如・多動症",障害学生情報入力シート!$H683="限局性学習症",障害学生情報入力シート!$H683="発達障害の重複",障害学生情報入力シート!$H683="その他の発達障害")),1,0)+
IF(AND(障害学生情報入力シート!$G683="精神障害",OR(障害学生情報入力シート!$H683="統合失調症等",障害学生情報入力シート!$H683="気分障害",障害学生情報入力シート!$H683="神経症性障害等",障害学生情報入力シート!$H683="摂食障害・睡眠障害等",障害学生情報入力シート!$H683="精神障害の重複",障害学生情報入力シート!$H683="その他の精神障害")),1,0)+
IF(AND(障害学生情報入力シート!$G683="知的障害",ISBLANK(障害学生情報入力シート!$H683)),1,0)+
IF(AND(障害学生情報入力シート!$G683="重複障害",OR(障害学生情報入力シート!$H683="身体障害の重複",障害学生情報入力シート!$H683="発達障害と精神障害の重複")),1,0)+
IF(AND(障害学生情報入力シート!$G683="その他の障害",ISBLANK(障害学生情報入力シート!$H683)),1,0)
)</f>
        <v>0</v>
      </c>
    </row>
    <row r="684" spans="1:17" x14ac:dyDescent="0.4">
      <c r="A684" s="204">
        <v>656</v>
      </c>
      <c r="B684" s="6">
        <f>IF(AND(障害学生情報入力シート!$G684=$B$27,障害学生情報入力シート!$H684=$B$28,OR(障害学生情報入力シート!D684="入学者(新1年生)",障害学生情報入力シート!D684="在籍者")),1,0)</f>
        <v>0</v>
      </c>
      <c r="C684" s="6">
        <f t="shared" si="65"/>
        <v>0</v>
      </c>
      <c r="D684" s="6" t="str">
        <f t="shared" si="66"/>
        <v/>
      </c>
      <c r="E684" s="6">
        <f>IF(AND(障害学生情報入力シート!$G684=$E$27,ISBLANK(障害学生情報入力シート!$H684),OR(障害学生情報入力シート!D684="入学者(新1年生)",障害学生情報入力シート!D684="在籍者")),1,0)</f>
        <v>0</v>
      </c>
      <c r="F684" s="6">
        <f t="shared" si="67"/>
        <v>0</v>
      </c>
      <c r="G684" s="6" t="str">
        <f t="shared" si="68"/>
        <v/>
      </c>
      <c r="H684" s="7">
        <f>IF(障害学生情報入力シート!BD684="",0,IF(AND(障害学生情報入力シート!BC684=1,Q684=1,障害学生情報入力シート!D684&lt;&gt;"",障害学生情報入力シート!D684&lt;&gt;"在籍者"),1,0))</f>
        <v>0</v>
      </c>
      <c r="I684" s="7">
        <f t="shared" si="69"/>
        <v>0</v>
      </c>
      <c r="J684" s="7" t="str">
        <f t="shared" si="70"/>
        <v/>
      </c>
      <c r="K684" s="8">
        <f>IF(VALUE(障害学生情報入力シート!J684)=1,1,0)</f>
        <v>0</v>
      </c>
      <c r="L684" s="8">
        <f>IF(VALUE(障害学生情報入力シート!K684)=1,1,0)</f>
        <v>0</v>
      </c>
      <c r="M684" s="8">
        <f>SUM(障害学生情報入力シート!N684:Q684)+COUNTA(障害学生情報入力シート!R684)</f>
        <v>0</v>
      </c>
      <c r="N684" s="8">
        <f>SUM(障害学生情報入力シート!S684:V684)+COUNTA(障害学生情報入力シート!W684)</f>
        <v>0</v>
      </c>
      <c r="O684" s="8">
        <f>IF(SUM(障害学生情報入力シート!$X684:$BC684)&gt;0,1,0)</f>
        <v>0</v>
      </c>
      <c r="P684" s="8">
        <f>IF(障害学生情報入力シート!D684="入学者(新1年生)",1,0)</f>
        <v>0</v>
      </c>
      <c r="Q684" s="8">
        <f>IF(ISBLANK(障害学生情報入力シート!$G684),0,
IF(AND(障害学生情報入力シート!$G684="視覚障害",OR(障害学生情報入力シート!$H684="盲",障害学生情報入力シート!$H684="弱視",障害学生情報入力シート!$H684="その他の視覚障害")),1,0)+
IF(AND(障害学生情報入力シート!$G684="聴覚障害",OR(障害学生情報入力シート!$H684="聾",障害学生情報入力シート!$H684="難聴",障害学生情報入力シート!$H684="その他の聴覚障害")),1,0)+
IF(AND(障害学生情報入力シート!$G684="肢体不自由",OR(障害学生情報入力シート!$H684="上肢不自由",障害学生情報入力シート!$H684="下肢不自由",障害学生情報入力シート!$H684="上下肢不自由",障害学生情報入力シート!$H684="その他の肢体不自由")),1,0)+
IF(AND(障害学生情報入力シート!$G684="病弱",ISBLANK(障害学生情報入力シート!$H684)),1,0)+
IF(AND(障害学生情報入力シート!$G684="発達障害",OR(障害学生情報入力シート!$H684="自閉スペクトラム症",障害学生情報入力シート!$H684="注意欠如・多動症",障害学生情報入力シート!$H684="限局性学習症",障害学生情報入力シート!$H684="発達障害の重複",障害学生情報入力シート!$H684="その他の発達障害")),1,0)+
IF(AND(障害学生情報入力シート!$G684="精神障害",OR(障害学生情報入力シート!$H684="統合失調症等",障害学生情報入力シート!$H684="気分障害",障害学生情報入力シート!$H684="神経症性障害等",障害学生情報入力シート!$H684="摂食障害・睡眠障害等",障害学生情報入力シート!$H684="精神障害の重複",障害学生情報入力シート!$H684="その他の精神障害")),1,0)+
IF(AND(障害学生情報入力シート!$G684="知的障害",ISBLANK(障害学生情報入力シート!$H684)),1,0)+
IF(AND(障害学生情報入力シート!$G684="重複障害",OR(障害学生情報入力シート!$H684="身体障害の重複",障害学生情報入力シート!$H684="発達障害と精神障害の重複")),1,0)+
IF(AND(障害学生情報入力シート!$G684="その他の障害",ISBLANK(障害学生情報入力シート!$H684)),1,0)
)</f>
        <v>0</v>
      </c>
    </row>
    <row r="685" spans="1:17" x14ac:dyDescent="0.4">
      <c r="A685" s="204">
        <v>657</v>
      </c>
      <c r="B685" s="6">
        <f>IF(AND(障害学生情報入力シート!$G685=$B$27,障害学生情報入力シート!$H685=$B$28,OR(障害学生情報入力シート!D685="入学者(新1年生)",障害学生情報入力シート!D685="在籍者")),1,0)</f>
        <v>0</v>
      </c>
      <c r="C685" s="6">
        <f t="shared" si="65"/>
        <v>0</v>
      </c>
      <c r="D685" s="6" t="str">
        <f t="shared" si="66"/>
        <v/>
      </c>
      <c r="E685" s="6">
        <f>IF(AND(障害学生情報入力シート!$G685=$E$27,ISBLANK(障害学生情報入力シート!$H685),OR(障害学生情報入力シート!D685="入学者(新1年生)",障害学生情報入力シート!D685="在籍者")),1,0)</f>
        <v>0</v>
      </c>
      <c r="F685" s="6">
        <f t="shared" si="67"/>
        <v>0</v>
      </c>
      <c r="G685" s="6" t="str">
        <f t="shared" si="68"/>
        <v/>
      </c>
      <c r="H685" s="7">
        <f>IF(障害学生情報入力シート!BD685="",0,IF(AND(障害学生情報入力シート!BC685=1,Q685=1,障害学生情報入力シート!D685&lt;&gt;"",障害学生情報入力シート!D685&lt;&gt;"在籍者"),1,0))</f>
        <v>0</v>
      </c>
      <c r="I685" s="7">
        <f t="shared" si="69"/>
        <v>0</v>
      </c>
      <c r="J685" s="7" t="str">
        <f t="shared" si="70"/>
        <v/>
      </c>
      <c r="K685" s="8">
        <f>IF(VALUE(障害学生情報入力シート!J685)=1,1,0)</f>
        <v>0</v>
      </c>
      <c r="L685" s="8">
        <f>IF(VALUE(障害学生情報入力シート!K685)=1,1,0)</f>
        <v>0</v>
      </c>
      <c r="M685" s="8">
        <f>SUM(障害学生情報入力シート!N685:Q685)+COUNTA(障害学生情報入力シート!R685)</f>
        <v>0</v>
      </c>
      <c r="N685" s="8">
        <f>SUM(障害学生情報入力シート!S685:V685)+COUNTA(障害学生情報入力シート!W685)</f>
        <v>0</v>
      </c>
      <c r="O685" s="8">
        <f>IF(SUM(障害学生情報入力シート!$X685:$BC685)&gt;0,1,0)</f>
        <v>0</v>
      </c>
      <c r="P685" s="8">
        <f>IF(障害学生情報入力シート!D685="入学者(新1年生)",1,0)</f>
        <v>0</v>
      </c>
      <c r="Q685" s="8">
        <f>IF(ISBLANK(障害学生情報入力シート!$G685),0,
IF(AND(障害学生情報入力シート!$G685="視覚障害",OR(障害学生情報入力シート!$H685="盲",障害学生情報入力シート!$H685="弱視",障害学生情報入力シート!$H685="その他の視覚障害")),1,0)+
IF(AND(障害学生情報入力シート!$G685="聴覚障害",OR(障害学生情報入力シート!$H685="聾",障害学生情報入力シート!$H685="難聴",障害学生情報入力シート!$H685="その他の聴覚障害")),1,0)+
IF(AND(障害学生情報入力シート!$G685="肢体不自由",OR(障害学生情報入力シート!$H685="上肢不自由",障害学生情報入力シート!$H685="下肢不自由",障害学生情報入力シート!$H685="上下肢不自由",障害学生情報入力シート!$H685="その他の肢体不自由")),1,0)+
IF(AND(障害学生情報入力シート!$G685="病弱",ISBLANK(障害学生情報入力シート!$H685)),1,0)+
IF(AND(障害学生情報入力シート!$G685="発達障害",OR(障害学生情報入力シート!$H685="自閉スペクトラム症",障害学生情報入力シート!$H685="注意欠如・多動症",障害学生情報入力シート!$H685="限局性学習症",障害学生情報入力シート!$H685="発達障害の重複",障害学生情報入力シート!$H685="その他の発達障害")),1,0)+
IF(AND(障害学生情報入力シート!$G685="精神障害",OR(障害学生情報入力シート!$H685="統合失調症等",障害学生情報入力シート!$H685="気分障害",障害学生情報入力シート!$H685="神経症性障害等",障害学生情報入力シート!$H685="摂食障害・睡眠障害等",障害学生情報入力シート!$H685="精神障害の重複",障害学生情報入力シート!$H685="その他の精神障害")),1,0)+
IF(AND(障害学生情報入力シート!$G685="知的障害",ISBLANK(障害学生情報入力シート!$H685)),1,0)+
IF(AND(障害学生情報入力シート!$G685="重複障害",OR(障害学生情報入力シート!$H685="身体障害の重複",障害学生情報入力シート!$H685="発達障害と精神障害の重複")),1,0)+
IF(AND(障害学生情報入力シート!$G685="その他の障害",ISBLANK(障害学生情報入力シート!$H685)),1,0)
)</f>
        <v>0</v>
      </c>
    </row>
    <row r="686" spans="1:17" x14ac:dyDescent="0.4">
      <c r="A686" s="204">
        <v>658</v>
      </c>
      <c r="B686" s="6">
        <f>IF(AND(障害学生情報入力シート!$G686=$B$27,障害学生情報入力シート!$H686=$B$28,OR(障害学生情報入力シート!D686="入学者(新1年生)",障害学生情報入力シート!D686="在籍者")),1,0)</f>
        <v>0</v>
      </c>
      <c r="C686" s="6">
        <f t="shared" si="65"/>
        <v>0</v>
      </c>
      <c r="D686" s="6" t="str">
        <f t="shared" si="66"/>
        <v/>
      </c>
      <c r="E686" s="6">
        <f>IF(AND(障害学生情報入力シート!$G686=$E$27,ISBLANK(障害学生情報入力シート!$H686),OR(障害学生情報入力シート!D686="入学者(新1年生)",障害学生情報入力シート!D686="在籍者")),1,0)</f>
        <v>0</v>
      </c>
      <c r="F686" s="6">
        <f t="shared" si="67"/>
        <v>0</v>
      </c>
      <c r="G686" s="6" t="str">
        <f t="shared" si="68"/>
        <v/>
      </c>
      <c r="H686" s="7">
        <f>IF(障害学生情報入力シート!BD686="",0,IF(AND(障害学生情報入力シート!BC686=1,Q686=1,障害学生情報入力シート!D686&lt;&gt;"",障害学生情報入力シート!D686&lt;&gt;"在籍者"),1,0))</f>
        <v>0</v>
      </c>
      <c r="I686" s="7">
        <f t="shared" si="69"/>
        <v>0</v>
      </c>
      <c r="J686" s="7" t="str">
        <f t="shared" si="70"/>
        <v/>
      </c>
      <c r="K686" s="8">
        <f>IF(VALUE(障害学生情報入力シート!J686)=1,1,0)</f>
        <v>0</v>
      </c>
      <c r="L686" s="8">
        <f>IF(VALUE(障害学生情報入力シート!K686)=1,1,0)</f>
        <v>0</v>
      </c>
      <c r="M686" s="8">
        <f>SUM(障害学生情報入力シート!N686:Q686)+COUNTA(障害学生情報入力シート!R686)</f>
        <v>0</v>
      </c>
      <c r="N686" s="8">
        <f>SUM(障害学生情報入力シート!S686:V686)+COUNTA(障害学生情報入力シート!W686)</f>
        <v>0</v>
      </c>
      <c r="O686" s="8">
        <f>IF(SUM(障害学生情報入力シート!$X686:$BC686)&gt;0,1,0)</f>
        <v>0</v>
      </c>
      <c r="P686" s="8">
        <f>IF(障害学生情報入力シート!D686="入学者(新1年生)",1,0)</f>
        <v>0</v>
      </c>
      <c r="Q686" s="8">
        <f>IF(ISBLANK(障害学生情報入力シート!$G686),0,
IF(AND(障害学生情報入力シート!$G686="視覚障害",OR(障害学生情報入力シート!$H686="盲",障害学生情報入力シート!$H686="弱視",障害学生情報入力シート!$H686="その他の視覚障害")),1,0)+
IF(AND(障害学生情報入力シート!$G686="聴覚障害",OR(障害学生情報入力シート!$H686="聾",障害学生情報入力シート!$H686="難聴",障害学生情報入力シート!$H686="その他の聴覚障害")),1,0)+
IF(AND(障害学生情報入力シート!$G686="肢体不自由",OR(障害学生情報入力シート!$H686="上肢不自由",障害学生情報入力シート!$H686="下肢不自由",障害学生情報入力シート!$H686="上下肢不自由",障害学生情報入力シート!$H686="その他の肢体不自由")),1,0)+
IF(AND(障害学生情報入力シート!$G686="病弱",ISBLANK(障害学生情報入力シート!$H686)),1,0)+
IF(AND(障害学生情報入力シート!$G686="発達障害",OR(障害学生情報入力シート!$H686="自閉スペクトラム症",障害学生情報入力シート!$H686="注意欠如・多動症",障害学生情報入力シート!$H686="限局性学習症",障害学生情報入力シート!$H686="発達障害の重複",障害学生情報入力シート!$H686="その他の発達障害")),1,0)+
IF(AND(障害学生情報入力シート!$G686="精神障害",OR(障害学生情報入力シート!$H686="統合失調症等",障害学生情報入力シート!$H686="気分障害",障害学生情報入力シート!$H686="神経症性障害等",障害学生情報入力シート!$H686="摂食障害・睡眠障害等",障害学生情報入力シート!$H686="精神障害の重複",障害学生情報入力シート!$H686="その他の精神障害")),1,0)+
IF(AND(障害学生情報入力シート!$G686="知的障害",ISBLANK(障害学生情報入力シート!$H686)),1,0)+
IF(AND(障害学生情報入力シート!$G686="重複障害",OR(障害学生情報入力シート!$H686="身体障害の重複",障害学生情報入力シート!$H686="発達障害と精神障害の重複")),1,0)+
IF(AND(障害学生情報入力シート!$G686="その他の障害",ISBLANK(障害学生情報入力シート!$H686)),1,0)
)</f>
        <v>0</v>
      </c>
    </row>
    <row r="687" spans="1:17" x14ac:dyDescent="0.4">
      <c r="A687" s="204">
        <v>659</v>
      </c>
      <c r="B687" s="6">
        <f>IF(AND(障害学生情報入力シート!$G687=$B$27,障害学生情報入力シート!$H687=$B$28,OR(障害学生情報入力シート!D687="入学者(新1年生)",障害学生情報入力シート!D687="在籍者")),1,0)</f>
        <v>0</v>
      </c>
      <c r="C687" s="6">
        <f t="shared" si="65"/>
        <v>0</v>
      </c>
      <c r="D687" s="6" t="str">
        <f t="shared" si="66"/>
        <v/>
      </c>
      <c r="E687" s="6">
        <f>IF(AND(障害学生情報入力シート!$G687=$E$27,ISBLANK(障害学生情報入力シート!$H687),OR(障害学生情報入力シート!D687="入学者(新1年生)",障害学生情報入力シート!D687="在籍者")),1,0)</f>
        <v>0</v>
      </c>
      <c r="F687" s="6">
        <f t="shared" si="67"/>
        <v>0</v>
      </c>
      <c r="G687" s="6" t="str">
        <f t="shared" si="68"/>
        <v/>
      </c>
      <c r="H687" s="7">
        <f>IF(障害学生情報入力シート!BD687="",0,IF(AND(障害学生情報入力シート!BC687=1,Q687=1,障害学生情報入力シート!D687&lt;&gt;"",障害学生情報入力シート!D687&lt;&gt;"在籍者"),1,0))</f>
        <v>0</v>
      </c>
      <c r="I687" s="7">
        <f t="shared" si="69"/>
        <v>0</v>
      </c>
      <c r="J687" s="7" t="str">
        <f t="shared" si="70"/>
        <v/>
      </c>
      <c r="K687" s="8">
        <f>IF(VALUE(障害学生情報入力シート!J687)=1,1,0)</f>
        <v>0</v>
      </c>
      <c r="L687" s="8">
        <f>IF(VALUE(障害学生情報入力シート!K687)=1,1,0)</f>
        <v>0</v>
      </c>
      <c r="M687" s="8">
        <f>SUM(障害学生情報入力シート!N687:Q687)+COUNTA(障害学生情報入力シート!R687)</f>
        <v>0</v>
      </c>
      <c r="N687" s="8">
        <f>SUM(障害学生情報入力シート!S687:V687)+COUNTA(障害学生情報入力シート!W687)</f>
        <v>0</v>
      </c>
      <c r="O687" s="8">
        <f>IF(SUM(障害学生情報入力シート!$X687:$BC687)&gt;0,1,0)</f>
        <v>0</v>
      </c>
      <c r="P687" s="8">
        <f>IF(障害学生情報入力シート!D687="入学者(新1年生)",1,0)</f>
        <v>0</v>
      </c>
      <c r="Q687" s="8">
        <f>IF(ISBLANK(障害学生情報入力シート!$G687),0,
IF(AND(障害学生情報入力シート!$G687="視覚障害",OR(障害学生情報入力シート!$H687="盲",障害学生情報入力シート!$H687="弱視",障害学生情報入力シート!$H687="その他の視覚障害")),1,0)+
IF(AND(障害学生情報入力シート!$G687="聴覚障害",OR(障害学生情報入力シート!$H687="聾",障害学生情報入力シート!$H687="難聴",障害学生情報入力シート!$H687="その他の聴覚障害")),1,0)+
IF(AND(障害学生情報入力シート!$G687="肢体不自由",OR(障害学生情報入力シート!$H687="上肢不自由",障害学生情報入力シート!$H687="下肢不自由",障害学生情報入力シート!$H687="上下肢不自由",障害学生情報入力シート!$H687="その他の肢体不自由")),1,0)+
IF(AND(障害学生情報入力シート!$G687="病弱",ISBLANK(障害学生情報入力シート!$H687)),1,0)+
IF(AND(障害学生情報入力シート!$G687="発達障害",OR(障害学生情報入力シート!$H687="自閉スペクトラム症",障害学生情報入力シート!$H687="注意欠如・多動症",障害学生情報入力シート!$H687="限局性学習症",障害学生情報入力シート!$H687="発達障害の重複",障害学生情報入力シート!$H687="その他の発達障害")),1,0)+
IF(AND(障害学生情報入力シート!$G687="精神障害",OR(障害学生情報入力シート!$H687="統合失調症等",障害学生情報入力シート!$H687="気分障害",障害学生情報入力シート!$H687="神経症性障害等",障害学生情報入力シート!$H687="摂食障害・睡眠障害等",障害学生情報入力シート!$H687="精神障害の重複",障害学生情報入力シート!$H687="その他の精神障害")),1,0)+
IF(AND(障害学生情報入力シート!$G687="知的障害",ISBLANK(障害学生情報入力シート!$H687)),1,0)+
IF(AND(障害学生情報入力シート!$G687="重複障害",OR(障害学生情報入力シート!$H687="身体障害の重複",障害学生情報入力シート!$H687="発達障害と精神障害の重複")),1,0)+
IF(AND(障害学生情報入力シート!$G687="その他の障害",ISBLANK(障害学生情報入力シート!$H687)),1,0)
)</f>
        <v>0</v>
      </c>
    </row>
    <row r="688" spans="1:17" x14ac:dyDescent="0.4">
      <c r="A688" s="204">
        <v>660</v>
      </c>
      <c r="B688" s="6">
        <f>IF(AND(障害学生情報入力シート!$G688=$B$27,障害学生情報入力シート!$H688=$B$28,OR(障害学生情報入力シート!D688="入学者(新1年生)",障害学生情報入力シート!D688="在籍者")),1,0)</f>
        <v>0</v>
      </c>
      <c r="C688" s="6">
        <f t="shared" si="65"/>
        <v>0</v>
      </c>
      <c r="D688" s="6" t="str">
        <f t="shared" si="66"/>
        <v/>
      </c>
      <c r="E688" s="6">
        <f>IF(AND(障害学生情報入力シート!$G688=$E$27,ISBLANK(障害学生情報入力シート!$H688),OR(障害学生情報入力シート!D688="入学者(新1年生)",障害学生情報入力シート!D688="在籍者")),1,0)</f>
        <v>0</v>
      </c>
      <c r="F688" s="6">
        <f t="shared" si="67"/>
        <v>0</v>
      </c>
      <c r="G688" s="6" t="str">
        <f t="shared" si="68"/>
        <v/>
      </c>
      <c r="H688" s="7">
        <f>IF(障害学生情報入力シート!BD688="",0,IF(AND(障害学生情報入力シート!BC688=1,Q688=1,障害学生情報入力シート!D688&lt;&gt;"",障害学生情報入力シート!D688&lt;&gt;"在籍者"),1,0))</f>
        <v>0</v>
      </c>
      <c r="I688" s="7">
        <f t="shared" si="69"/>
        <v>0</v>
      </c>
      <c r="J688" s="7" t="str">
        <f t="shared" si="70"/>
        <v/>
      </c>
      <c r="K688" s="8">
        <f>IF(VALUE(障害学生情報入力シート!J688)=1,1,0)</f>
        <v>0</v>
      </c>
      <c r="L688" s="8">
        <f>IF(VALUE(障害学生情報入力シート!K688)=1,1,0)</f>
        <v>0</v>
      </c>
      <c r="M688" s="8">
        <f>SUM(障害学生情報入力シート!N688:Q688)+COUNTA(障害学生情報入力シート!R688)</f>
        <v>0</v>
      </c>
      <c r="N688" s="8">
        <f>SUM(障害学生情報入力シート!S688:V688)+COUNTA(障害学生情報入力シート!W688)</f>
        <v>0</v>
      </c>
      <c r="O688" s="8">
        <f>IF(SUM(障害学生情報入力シート!$X688:$BC688)&gt;0,1,0)</f>
        <v>0</v>
      </c>
      <c r="P688" s="8">
        <f>IF(障害学生情報入力シート!D688="入学者(新1年生)",1,0)</f>
        <v>0</v>
      </c>
      <c r="Q688" s="8">
        <f>IF(ISBLANK(障害学生情報入力シート!$G688),0,
IF(AND(障害学生情報入力シート!$G688="視覚障害",OR(障害学生情報入力シート!$H688="盲",障害学生情報入力シート!$H688="弱視",障害学生情報入力シート!$H688="その他の視覚障害")),1,0)+
IF(AND(障害学生情報入力シート!$G688="聴覚障害",OR(障害学生情報入力シート!$H688="聾",障害学生情報入力シート!$H688="難聴",障害学生情報入力シート!$H688="その他の聴覚障害")),1,0)+
IF(AND(障害学生情報入力シート!$G688="肢体不自由",OR(障害学生情報入力シート!$H688="上肢不自由",障害学生情報入力シート!$H688="下肢不自由",障害学生情報入力シート!$H688="上下肢不自由",障害学生情報入力シート!$H688="その他の肢体不自由")),1,0)+
IF(AND(障害学生情報入力シート!$G688="病弱",ISBLANK(障害学生情報入力シート!$H688)),1,0)+
IF(AND(障害学生情報入力シート!$G688="発達障害",OR(障害学生情報入力シート!$H688="自閉スペクトラム症",障害学生情報入力シート!$H688="注意欠如・多動症",障害学生情報入力シート!$H688="限局性学習症",障害学生情報入力シート!$H688="発達障害の重複",障害学生情報入力シート!$H688="その他の発達障害")),1,0)+
IF(AND(障害学生情報入力シート!$G688="精神障害",OR(障害学生情報入力シート!$H688="統合失調症等",障害学生情報入力シート!$H688="気分障害",障害学生情報入力シート!$H688="神経症性障害等",障害学生情報入力シート!$H688="摂食障害・睡眠障害等",障害学生情報入力シート!$H688="精神障害の重複",障害学生情報入力シート!$H688="その他の精神障害")),1,0)+
IF(AND(障害学生情報入力シート!$G688="知的障害",ISBLANK(障害学生情報入力シート!$H688)),1,0)+
IF(AND(障害学生情報入力シート!$G688="重複障害",OR(障害学生情報入力シート!$H688="身体障害の重複",障害学生情報入力シート!$H688="発達障害と精神障害の重複")),1,0)+
IF(AND(障害学生情報入力シート!$G688="その他の障害",ISBLANK(障害学生情報入力シート!$H688)),1,0)
)</f>
        <v>0</v>
      </c>
    </row>
    <row r="689" spans="1:17" x14ac:dyDescent="0.4">
      <c r="A689" s="204">
        <v>661</v>
      </c>
      <c r="B689" s="6">
        <f>IF(AND(障害学生情報入力シート!$G689=$B$27,障害学生情報入力シート!$H689=$B$28,OR(障害学生情報入力シート!D689="入学者(新1年生)",障害学生情報入力シート!D689="在籍者")),1,0)</f>
        <v>0</v>
      </c>
      <c r="C689" s="6">
        <f t="shared" si="65"/>
        <v>0</v>
      </c>
      <c r="D689" s="6" t="str">
        <f t="shared" si="66"/>
        <v/>
      </c>
      <c r="E689" s="6">
        <f>IF(AND(障害学生情報入力シート!$G689=$E$27,ISBLANK(障害学生情報入力シート!$H689),OR(障害学生情報入力シート!D689="入学者(新1年生)",障害学生情報入力シート!D689="在籍者")),1,0)</f>
        <v>0</v>
      </c>
      <c r="F689" s="6">
        <f t="shared" si="67"/>
        <v>0</v>
      </c>
      <c r="G689" s="6" t="str">
        <f t="shared" si="68"/>
        <v/>
      </c>
      <c r="H689" s="7">
        <f>IF(障害学生情報入力シート!BD689="",0,IF(AND(障害学生情報入力シート!BC689=1,Q689=1,障害学生情報入力シート!D689&lt;&gt;"",障害学生情報入力シート!D689&lt;&gt;"在籍者"),1,0))</f>
        <v>0</v>
      </c>
      <c r="I689" s="7">
        <f t="shared" si="69"/>
        <v>0</v>
      </c>
      <c r="J689" s="7" t="str">
        <f t="shared" si="70"/>
        <v/>
      </c>
      <c r="K689" s="8">
        <f>IF(VALUE(障害学生情報入力シート!J689)=1,1,0)</f>
        <v>0</v>
      </c>
      <c r="L689" s="8">
        <f>IF(VALUE(障害学生情報入力シート!K689)=1,1,0)</f>
        <v>0</v>
      </c>
      <c r="M689" s="8">
        <f>SUM(障害学生情報入力シート!N689:Q689)+COUNTA(障害学生情報入力シート!R689)</f>
        <v>0</v>
      </c>
      <c r="N689" s="8">
        <f>SUM(障害学生情報入力シート!S689:V689)+COUNTA(障害学生情報入力シート!W689)</f>
        <v>0</v>
      </c>
      <c r="O689" s="8">
        <f>IF(SUM(障害学生情報入力シート!$X689:$BC689)&gt;0,1,0)</f>
        <v>0</v>
      </c>
      <c r="P689" s="8">
        <f>IF(障害学生情報入力シート!D689="入学者(新1年生)",1,0)</f>
        <v>0</v>
      </c>
      <c r="Q689" s="8">
        <f>IF(ISBLANK(障害学生情報入力シート!$G689),0,
IF(AND(障害学生情報入力シート!$G689="視覚障害",OR(障害学生情報入力シート!$H689="盲",障害学生情報入力シート!$H689="弱視",障害学生情報入力シート!$H689="その他の視覚障害")),1,0)+
IF(AND(障害学生情報入力シート!$G689="聴覚障害",OR(障害学生情報入力シート!$H689="聾",障害学生情報入力シート!$H689="難聴",障害学生情報入力シート!$H689="その他の聴覚障害")),1,0)+
IF(AND(障害学生情報入力シート!$G689="肢体不自由",OR(障害学生情報入力シート!$H689="上肢不自由",障害学生情報入力シート!$H689="下肢不自由",障害学生情報入力シート!$H689="上下肢不自由",障害学生情報入力シート!$H689="その他の肢体不自由")),1,0)+
IF(AND(障害学生情報入力シート!$G689="病弱",ISBLANK(障害学生情報入力シート!$H689)),1,0)+
IF(AND(障害学生情報入力シート!$G689="発達障害",OR(障害学生情報入力シート!$H689="自閉スペクトラム症",障害学生情報入力シート!$H689="注意欠如・多動症",障害学生情報入力シート!$H689="限局性学習症",障害学生情報入力シート!$H689="発達障害の重複",障害学生情報入力シート!$H689="その他の発達障害")),1,0)+
IF(AND(障害学生情報入力シート!$G689="精神障害",OR(障害学生情報入力シート!$H689="統合失調症等",障害学生情報入力シート!$H689="気分障害",障害学生情報入力シート!$H689="神経症性障害等",障害学生情報入力シート!$H689="摂食障害・睡眠障害等",障害学生情報入力シート!$H689="精神障害の重複",障害学生情報入力シート!$H689="その他の精神障害")),1,0)+
IF(AND(障害学生情報入力シート!$G689="知的障害",ISBLANK(障害学生情報入力シート!$H689)),1,0)+
IF(AND(障害学生情報入力シート!$G689="重複障害",OR(障害学生情報入力シート!$H689="身体障害の重複",障害学生情報入力シート!$H689="発達障害と精神障害の重複")),1,0)+
IF(AND(障害学生情報入力シート!$G689="その他の障害",ISBLANK(障害学生情報入力シート!$H689)),1,0)
)</f>
        <v>0</v>
      </c>
    </row>
    <row r="690" spans="1:17" x14ac:dyDescent="0.4">
      <c r="A690" s="204">
        <v>662</v>
      </c>
      <c r="B690" s="6">
        <f>IF(AND(障害学生情報入力シート!$G690=$B$27,障害学生情報入力シート!$H690=$B$28,OR(障害学生情報入力シート!D690="入学者(新1年生)",障害学生情報入力シート!D690="在籍者")),1,0)</f>
        <v>0</v>
      </c>
      <c r="C690" s="6">
        <f t="shared" si="65"/>
        <v>0</v>
      </c>
      <c r="D690" s="6" t="str">
        <f t="shared" si="66"/>
        <v/>
      </c>
      <c r="E690" s="6">
        <f>IF(AND(障害学生情報入力シート!$G690=$E$27,ISBLANK(障害学生情報入力シート!$H690),OR(障害学生情報入力シート!D690="入学者(新1年生)",障害学生情報入力シート!D690="在籍者")),1,0)</f>
        <v>0</v>
      </c>
      <c r="F690" s="6">
        <f t="shared" si="67"/>
        <v>0</v>
      </c>
      <c r="G690" s="6" t="str">
        <f t="shared" si="68"/>
        <v/>
      </c>
      <c r="H690" s="7">
        <f>IF(障害学生情報入力シート!BD690="",0,IF(AND(障害学生情報入力シート!BC690=1,Q690=1,障害学生情報入力シート!D690&lt;&gt;"",障害学生情報入力シート!D690&lt;&gt;"在籍者"),1,0))</f>
        <v>0</v>
      </c>
      <c r="I690" s="7">
        <f t="shared" si="69"/>
        <v>0</v>
      </c>
      <c r="J690" s="7" t="str">
        <f t="shared" si="70"/>
        <v/>
      </c>
      <c r="K690" s="8">
        <f>IF(VALUE(障害学生情報入力シート!J690)=1,1,0)</f>
        <v>0</v>
      </c>
      <c r="L690" s="8">
        <f>IF(VALUE(障害学生情報入力シート!K690)=1,1,0)</f>
        <v>0</v>
      </c>
      <c r="M690" s="8">
        <f>SUM(障害学生情報入力シート!N690:Q690)+COUNTA(障害学生情報入力シート!R690)</f>
        <v>0</v>
      </c>
      <c r="N690" s="8">
        <f>SUM(障害学生情報入力シート!S690:V690)+COUNTA(障害学生情報入力シート!W690)</f>
        <v>0</v>
      </c>
      <c r="O690" s="8">
        <f>IF(SUM(障害学生情報入力シート!$X690:$BC690)&gt;0,1,0)</f>
        <v>0</v>
      </c>
      <c r="P690" s="8">
        <f>IF(障害学生情報入力シート!D690="入学者(新1年生)",1,0)</f>
        <v>0</v>
      </c>
      <c r="Q690" s="8">
        <f>IF(ISBLANK(障害学生情報入力シート!$G690),0,
IF(AND(障害学生情報入力シート!$G690="視覚障害",OR(障害学生情報入力シート!$H690="盲",障害学生情報入力シート!$H690="弱視",障害学生情報入力シート!$H690="その他の視覚障害")),1,0)+
IF(AND(障害学生情報入力シート!$G690="聴覚障害",OR(障害学生情報入力シート!$H690="聾",障害学生情報入力シート!$H690="難聴",障害学生情報入力シート!$H690="その他の聴覚障害")),1,0)+
IF(AND(障害学生情報入力シート!$G690="肢体不自由",OR(障害学生情報入力シート!$H690="上肢不自由",障害学生情報入力シート!$H690="下肢不自由",障害学生情報入力シート!$H690="上下肢不自由",障害学生情報入力シート!$H690="その他の肢体不自由")),1,0)+
IF(AND(障害学生情報入力シート!$G690="病弱",ISBLANK(障害学生情報入力シート!$H690)),1,0)+
IF(AND(障害学生情報入力シート!$G690="発達障害",OR(障害学生情報入力シート!$H690="自閉スペクトラム症",障害学生情報入力シート!$H690="注意欠如・多動症",障害学生情報入力シート!$H690="限局性学習症",障害学生情報入力シート!$H690="発達障害の重複",障害学生情報入力シート!$H690="その他の発達障害")),1,0)+
IF(AND(障害学生情報入力シート!$G690="精神障害",OR(障害学生情報入力シート!$H690="統合失調症等",障害学生情報入力シート!$H690="気分障害",障害学生情報入力シート!$H690="神経症性障害等",障害学生情報入力シート!$H690="摂食障害・睡眠障害等",障害学生情報入力シート!$H690="精神障害の重複",障害学生情報入力シート!$H690="その他の精神障害")),1,0)+
IF(AND(障害学生情報入力シート!$G690="知的障害",ISBLANK(障害学生情報入力シート!$H690)),1,0)+
IF(AND(障害学生情報入力シート!$G690="重複障害",OR(障害学生情報入力シート!$H690="身体障害の重複",障害学生情報入力シート!$H690="発達障害と精神障害の重複")),1,0)+
IF(AND(障害学生情報入力シート!$G690="その他の障害",ISBLANK(障害学生情報入力シート!$H690)),1,0)
)</f>
        <v>0</v>
      </c>
    </row>
    <row r="691" spans="1:17" x14ac:dyDescent="0.4">
      <c r="A691" s="204">
        <v>663</v>
      </c>
      <c r="B691" s="6">
        <f>IF(AND(障害学生情報入力シート!$G691=$B$27,障害学生情報入力シート!$H691=$B$28,OR(障害学生情報入力シート!D691="入学者(新1年生)",障害学生情報入力シート!D691="在籍者")),1,0)</f>
        <v>0</v>
      </c>
      <c r="C691" s="6">
        <f t="shared" si="65"/>
        <v>0</v>
      </c>
      <c r="D691" s="6" t="str">
        <f t="shared" si="66"/>
        <v/>
      </c>
      <c r="E691" s="6">
        <f>IF(AND(障害学生情報入力シート!$G691=$E$27,ISBLANK(障害学生情報入力シート!$H691),OR(障害学生情報入力シート!D691="入学者(新1年生)",障害学生情報入力シート!D691="在籍者")),1,0)</f>
        <v>0</v>
      </c>
      <c r="F691" s="6">
        <f t="shared" si="67"/>
        <v>0</v>
      </c>
      <c r="G691" s="6" t="str">
        <f t="shared" si="68"/>
        <v/>
      </c>
      <c r="H691" s="7">
        <f>IF(障害学生情報入力シート!BD691="",0,IF(AND(障害学生情報入力シート!BC691=1,Q691=1,障害学生情報入力シート!D691&lt;&gt;"",障害学生情報入力シート!D691&lt;&gt;"在籍者"),1,0))</f>
        <v>0</v>
      </c>
      <c r="I691" s="7">
        <f t="shared" si="69"/>
        <v>0</v>
      </c>
      <c r="J691" s="7" t="str">
        <f t="shared" si="70"/>
        <v/>
      </c>
      <c r="K691" s="8">
        <f>IF(VALUE(障害学生情報入力シート!J691)=1,1,0)</f>
        <v>0</v>
      </c>
      <c r="L691" s="8">
        <f>IF(VALUE(障害学生情報入力シート!K691)=1,1,0)</f>
        <v>0</v>
      </c>
      <c r="M691" s="8">
        <f>SUM(障害学生情報入力シート!N691:Q691)+COUNTA(障害学生情報入力シート!R691)</f>
        <v>0</v>
      </c>
      <c r="N691" s="8">
        <f>SUM(障害学生情報入力シート!S691:V691)+COUNTA(障害学生情報入力シート!W691)</f>
        <v>0</v>
      </c>
      <c r="O691" s="8">
        <f>IF(SUM(障害学生情報入力シート!$X691:$BC691)&gt;0,1,0)</f>
        <v>0</v>
      </c>
      <c r="P691" s="8">
        <f>IF(障害学生情報入力シート!D691="入学者(新1年生)",1,0)</f>
        <v>0</v>
      </c>
      <c r="Q691" s="8">
        <f>IF(ISBLANK(障害学生情報入力シート!$G691),0,
IF(AND(障害学生情報入力シート!$G691="視覚障害",OR(障害学生情報入力シート!$H691="盲",障害学生情報入力シート!$H691="弱視",障害学生情報入力シート!$H691="その他の視覚障害")),1,0)+
IF(AND(障害学生情報入力シート!$G691="聴覚障害",OR(障害学生情報入力シート!$H691="聾",障害学生情報入力シート!$H691="難聴",障害学生情報入力シート!$H691="その他の聴覚障害")),1,0)+
IF(AND(障害学生情報入力シート!$G691="肢体不自由",OR(障害学生情報入力シート!$H691="上肢不自由",障害学生情報入力シート!$H691="下肢不自由",障害学生情報入力シート!$H691="上下肢不自由",障害学生情報入力シート!$H691="その他の肢体不自由")),1,0)+
IF(AND(障害学生情報入力シート!$G691="病弱",ISBLANK(障害学生情報入力シート!$H691)),1,0)+
IF(AND(障害学生情報入力シート!$G691="発達障害",OR(障害学生情報入力シート!$H691="自閉スペクトラム症",障害学生情報入力シート!$H691="注意欠如・多動症",障害学生情報入力シート!$H691="限局性学習症",障害学生情報入力シート!$H691="発達障害の重複",障害学生情報入力シート!$H691="その他の発達障害")),1,0)+
IF(AND(障害学生情報入力シート!$G691="精神障害",OR(障害学生情報入力シート!$H691="統合失調症等",障害学生情報入力シート!$H691="気分障害",障害学生情報入力シート!$H691="神経症性障害等",障害学生情報入力シート!$H691="摂食障害・睡眠障害等",障害学生情報入力シート!$H691="精神障害の重複",障害学生情報入力シート!$H691="その他の精神障害")),1,0)+
IF(AND(障害学生情報入力シート!$G691="知的障害",ISBLANK(障害学生情報入力シート!$H691)),1,0)+
IF(AND(障害学生情報入力シート!$G691="重複障害",OR(障害学生情報入力シート!$H691="身体障害の重複",障害学生情報入力シート!$H691="発達障害と精神障害の重複")),1,0)+
IF(AND(障害学生情報入力シート!$G691="その他の障害",ISBLANK(障害学生情報入力シート!$H691)),1,0)
)</f>
        <v>0</v>
      </c>
    </row>
    <row r="692" spans="1:17" x14ac:dyDescent="0.4">
      <c r="A692" s="204">
        <v>664</v>
      </c>
      <c r="B692" s="6">
        <f>IF(AND(障害学生情報入力シート!$G692=$B$27,障害学生情報入力シート!$H692=$B$28,OR(障害学生情報入力シート!D692="入学者(新1年生)",障害学生情報入力シート!D692="在籍者")),1,0)</f>
        <v>0</v>
      </c>
      <c r="C692" s="6">
        <f t="shared" si="65"/>
        <v>0</v>
      </c>
      <c r="D692" s="6" t="str">
        <f t="shared" si="66"/>
        <v/>
      </c>
      <c r="E692" s="6">
        <f>IF(AND(障害学生情報入力シート!$G692=$E$27,ISBLANK(障害学生情報入力シート!$H692),OR(障害学生情報入力シート!D692="入学者(新1年生)",障害学生情報入力シート!D692="在籍者")),1,0)</f>
        <v>0</v>
      </c>
      <c r="F692" s="6">
        <f t="shared" si="67"/>
        <v>0</v>
      </c>
      <c r="G692" s="6" t="str">
        <f t="shared" si="68"/>
        <v/>
      </c>
      <c r="H692" s="7">
        <f>IF(障害学生情報入力シート!BD692="",0,IF(AND(障害学生情報入力シート!BC692=1,Q692=1,障害学生情報入力シート!D692&lt;&gt;"",障害学生情報入力シート!D692&lt;&gt;"在籍者"),1,0))</f>
        <v>0</v>
      </c>
      <c r="I692" s="7">
        <f t="shared" si="69"/>
        <v>0</v>
      </c>
      <c r="J692" s="7" t="str">
        <f t="shared" si="70"/>
        <v/>
      </c>
      <c r="K692" s="8">
        <f>IF(VALUE(障害学生情報入力シート!J692)=1,1,0)</f>
        <v>0</v>
      </c>
      <c r="L692" s="8">
        <f>IF(VALUE(障害学生情報入力シート!K692)=1,1,0)</f>
        <v>0</v>
      </c>
      <c r="M692" s="8">
        <f>SUM(障害学生情報入力シート!N692:Q692)+COUNTA(障害学生情報入力シート!R692)</f>
        <v>0</v>
      </c>
      <c r="N692" s="8">
        <f>SUM(障害学生情報入力シート!S692:V692)+COUNTA(障害学生情報入力シート!W692)</f>
        <v>0</v>
      </c>
      <c r="O692" s="8">
        <f>IF(SUM(障害学生情報入力シート!$X692:$BC692)&gt;0,1,0)</f>
        <v>0</v>
      </c>
      <c r="P692" s="8">
        <f>IF(障害学生情報入力シート!D692="入学者(新1年生)",1,0)</f>
        <v>0</v>
      </c>
      <c r="Q692" s="8">
        <f>IF(ISBLANK(障害学生情報入力シート!$G692),0,
IF(AND(障害学生情報入力シート!$G692="視覚障害",OR(障害学生情報入力シート!$H692="盲",障害学生情報入力シート!$H692="弱視",障害学生情報入力シート!$H692="その他の視覚障害")),1,0)+
IF(AND(障害学生情報入力シート!$G692="聴覚障害",OR(障害学生情報入力シート!$H692="聾",障害学生情報入力シート!$H692="難聴",障害学生情報入力シート!$H692="その他の聴覚障害")),1,0)+
IF(AND(障害学生情報入力シート!$G692="肢体不自由",OR(障害学生情報入力シート!$H692="上肢不自由",障害学生情報入力シート!$H692="下肢不自由",障害学生情報入力シート!$H692="上下肢不自由",障害学生情報入力シート!$H692="その他の肢体不自由")),1,0)+
IF(AND(障害学生情報入力シート!$G692="病弱",ISBLANK(障害学生情報入力シート!$H692)),1,0)+
IF(AND(障害学生情報入力シート!$G692="発達障害",OR(障害学生情報入力シート!$H692="自閉スペクトラム症",障害学生情報入力シート!$H692="注意欠如・多動症",障害学生情報入力シート!$H692="限局性学習症",障害学生情報入力シート!$H692="発達障害の重複",障害学生情報入力シート!$H692="その他の発達障害")),1,0)+
IF(AND(障害学生情報入力シート!$G692="精神障害",OR(障害学生情報入力シート!$H692="統合失調症等",障害学生情報入力シート!$H692="気分障害",障害学生情報入力シート!$H692="神経症性障害等",障害学生情報入力シート!$H692="摂食障害・睡眠障害等",障害学生情報入力シート!$H692="精神障害の重複",障害学生情報入力シート!$H692="その他の精神障害")),1,0)+
IF(AND(障害学生情報入力シート!$G692="知的障害",ISBLANK(障害学生情報入力シート!$H692)),1,0)+
IF(AND(障害学生情報入力シート!$G692="重複障害",OR(障害学生情報入力シート!$H692="身体障害の重複",障害学生情報入力シート!$H692="発達障害と精神障害の重複")),1,0)+
IF(AND(障害学生情報入力シート!$G692="その他の障害",ISBLANK(障害学生情報入力シート!$H692)),1,0)
)</f>
        <v>0</v>
      </c>
    </row>
    <row r="693" spans="1:17" x14ac:dyDescent="0.4">
      <c r="A693" s="204">
        <v>665</v>
      </c>
      <c r="B693" s="6">
        <f>IF(AND(障害学生情報入力シート!$G693=$B$27,障害学生情報入力シート!$H693=$B$28,OR(障害学生情報入力シート!D693="入学者(新1年生)",障害学生情報入力シート!D693="在籍者")),1,0)</f>
        <v>0</v>
      </c>
      <c r="C693" s="6">
        <f t="shared" si="65"/>
        <v>0</v>
      </c>
      <c r="D693" s="6" t="str">
        <f t="shared" si="66"/>
        <v/>
      </c>
      <c r="E693" s="6">
        <f>IF(AND(障害学生情報入力シート!$G693=$E$27,ISBLANK(障害学生情報入力シート!$H693),OR(障害学生情報入力シート!D693="入学者(新1年生)",障害学生情報入力シート!D693="在籍者")),1,0)</f>
        <v>0</v>
      </c>
      <c r="F693" s="6">
        <f t="shared" si="67"/>
        <v>0</v>
      </c>
      <c r="G693" s="6" t="str">
        <f t="shared" si="68"/>
        <v/>
      </c>
      <c r="H693" s="7">
        <f>IF(障害学生情報入力シート!BD693="",0,IF(AND(障害学生情報入力シート!BC693=1,Q693=1,障害学生情報入力シート!D693&lt;&gt;"",障害学生情報入力シート!D693&lt;&gt;"在籍者"),1,0))</f>
        <v>0</v>
      </c>
      <c r="I693" s="7">
        <f t="shared" si="69"/>
        <v>0</v>
      </c>
      <c r="J693" s="7" t="str">
        <f t="shared" si="70"/>
        <v/>
      </c>
      <c r="K693" s="8">
        <f>IF(VALUE(障害学生情報入力シート!J693)=1,1,0)</f>
        <v>0</v>
      </c>
      <c r="L693" s="8">
        <f>IF(VALUE(障害学生情報入力シート!K693)=1,1,0)</f>
        <v>0</v>
      </c>
      <c r="M693" s="8">
        <f>SUM(障害学生情報入力シート!N693:Q693)+COUNTA(障害学生情報入力シート!R693)</f>
        <v>0</v>
      </c>
      <c r="N693" s="8">
        <f>SUM(障害学生情報入力シート!S693:V693)+COUNTA(障害学生情報入力シート!W693)</f>
        <v>0</v>
      </c>
      <c r="O693" s="8">
        <f>IF(SUM(障害学生情報入力シート!$X693:$BC693)&gt;0,1,0)</f>
        <v>0</v>
      </c>
      <c r="P693" s="8">
        <f>IF(障害学生情報入力シート!D693="入学者(新1年生)",1,0)</f>
        <v>0</v>
      </c>
      <c r="Q693" s="8">
        <f>IF(ISBLANK(障害学生情報入力シート!$G693),0,
IF(AND(障害学生情報入力シート!$G693="視覚障害",OR(障害学生情報入力シート!$H693="盲",障害学生情報入力シート!$H693="弱視",障害学生情報入力シート!$H693="その他の視覚障害")),1,0)+
IF(AND(障害学生情報入力シート!$G693="聴覚障害",OR(障害学生情報入力シート!$H693="聾",障害学生情報入力シート!$H693="難聴",障害学生情報入力シート!$H693="その他の聴覚障害")),1,0)+
IF(AND(障害学生情報入力シート!$G693="肢体不自由",OR(障害学生情報入力シート!$H693="上肢不自由",障害学生情報入力シート!$H693="下肢不自由",障害学生情報入力シート!$H693="上下肢不自由",障害学生情報入力シート!$H693="その他の肢体不自由")),1,0)+
IF(AND(障害学生情報入力シート!$G693="病弱",ISBLANK(障害学生情報入力シート!$H693)),1,0)+
IF(AND(障害学生情報入力シート!$G693="発達障害",OR(障害学生情報入力シート!$H693="自閉スペクトラム症",障害学生情報入力シート!$H693="注意欠如・多動症",障害学生情報入力シート!$H693="限局性学習症",障害学生情報入力シート!$H693="発達障害の重複",障害学生情報入力シート!$H693="その他の発達障害")),1,0)+
IF(AND(障害学生情報入力シート!$G693="精神障害",OR(障害学生情報入力シート!$H693="統合失調症等",障害学生情報入力シート!$H693="気分障害",障害学生情報入力シート!$H693="神経症性障害等",障害学生情報入力シート!$H693="摂食障害・睡眠障害等",障害学生情報入力シート!$H693="精神障害の重複",障害学生情報入力シート!$H693="その他の精神障害")),1,0)+
IF(AND(障害学生情報入力シート!$G693="知的障害",ISBLANK(障害学生情報入力シート!$H693)),1,0)+
IF(AND(障害学生情報入力シート!$G693="重複障害",OR(障害学生情報入力シート!$H693="身体障害の重複",障害学生情報入力シート!$H693="発達障害と精神障害の重複")),1,0)+
IF(AND(障害学生情報入力シート!$G693="その他の障害",ISBLANK(障害学生情報入力シート!$H693)),1,0)
)</f>
        <v>0</v>
      </c>
    </row>
    <row r="694" spans="1:17" x14ac:dyDescent="0.4">
      <c r="A694" s="204">
        <v>666</v>
      </c>
      <c r="B694" s="6">
        <f>IF(AND(障害学生情報入力シート!$G694=$B$27,障害学生情報入力シート!$H694=$B$28,OR(障害学生情報入力シート!D694="入学者(新1年生)",障害学生情報入力シート!D694="在籍者")),1,0)</f>
        <v>0</v>
      </c>
      <c r="C694" s="6">
        <f t="shared" si="65"/>
        <v>0</v>
      </c>
      <c r="D694" s="6" t="str">
        <f t="shared" si="66"/>
        <v/>
      </c>
      <c r="E694" s="6">
        <f>IF(AND(障害学生情報入力シート!$G694=$E$27,ISBLANK(障害学生情報入力シート!$H694),OR(障害学生情報入力シート!D694="入学者(新1年生)",障害学生情報入力シート!D694="在籍者")),1,0)</f>
        <v>0</v>
      </c>
      <c r="F694" s="6">
        <f t="shared" si="67"/>
        <v>0</v>
      </c>
      <c r="G694" s="6" t="str">
        <f t="shared" si="68"/>
        <v/>
      </c>
      <c r="H694" s="7">
        <f>IF(障害学生情報入力シート!BD694="",0,IF(AND(障害学生情報入力シート!BC694=1,Q694=1,障害学生情報入力シート!D694&lt;&gt;"",障害学生情報入力シート!D694&lt;&gt;"在籍者"),1,0))</f>
        <v>0</v>
      </c>
      <c r="I694" s="7">
        <f t="shared" si="69"/>
        <v>0</v>
      </c>
      <c r="J694" s="7" t="str">
        <f t="shared" si="70"/>
        <v/>
      </c>
      <c r="K694" s="8">
        <f>IF(VALUE(障害学生情報入力シート!J694)=1,1,0)</f>
        <v>0</v>
      </c>
      <c r="L694" s="8">
        <f>IF(VALUE(障害学生情報入力シート!K694)=1,1,0)</f>
        <v>0</v>
      </c>
      <c r="M694" s="8">
        <f>SUM(障害学生情報入力シート!N694:Q694)+COUNTA(障害学生情報入力シート!R694)</f>
        <v>0</v>
      </c>
      <c r="N694" s="8">
        <f>SUM(障害学生情報入力シート!S694:V694)+COUNTA(障害学生情報入力シート!W694)</f>
        <v>0</v>
      </c>
      <c r="O694" s="8">
        <f>IF(SUM(障害学生情報入力シート!$X694:$BC694)&gt;0,1,0)</f>
        <v>0</v>
      </c>
      <c r="P694" s="8">
        <f>IF(障害学生情報入力シート!D694="入学者(新1年生)",1,0)</f>
        <v>0</v>
      </c>
      <c r="Q694" s="8">
        <f>IF(ISBLANK(障害学生情報入力シート!$G694),0,
IF(AND(障害学生情報入力シート!$G694="視覚障害",OR(障害学生情報入力シート!$H694="盲",障害学生情報入力シート!$H694="弱視",障害学生情報入力シート!$H694="その他の視覚障害")),1,0)+
IF(AND(障害学生情報入力シート!$G694="聴覚障害",OR(障害学生情報入力シート!$H694="聾",障害学生情報入力シート!$H694="難聴",障害学生情報入力シート!$H694="その他の聴覚障害")),1,0)+
IF(AND(障害学生情報入力シート!$G694="肢体不自由",OR(障害学生情報入力シート!$H694="上肢不自由",障害学生情報入力シート!$H694="下肢不自由",障害学生情報入力シート!$H694="上下肢不自由",障害学生情報入力シート!$H694="その他の肢体不自由")),1,0)+
IF(AND(障害学生情報入力シート!$G694="病弱",ISBLANK(障害学生情報入力シート!$H694)),1,0)+
IF(AND(障害学生情報入力シート!$G694="発達障害",OR(障害学生情報入力シート!$H694="自閉スペクトラム症",障害学生情報入力シート!$H694="注意欠如・多動症",障害学生情報入力シート!$H694="限局性学習症",障害学生情報入力シート!$H694="発達障害の重複",障害学生情報入力シート!$H694="その他の発達障害")),1,0)+
IF(AND(障害学生情報入力シート!$G694="精神障害",OR(障害学生情報入力シート!$H694="統合失調症等",障害学生情報入力シート!$H694="気分障害",障害学生情報入力シート!$H694="神経症性障害等",障害学生情報入力シート!$H694="摂食障害・睡眠障害等",障害学生情報入力シート!$H694="精神障害の重複",障害学生情報入力シート!$H694="その他の精神障害")),1,0)+
IF(AND(障害学生情報入力シート!$G694="知的障害",ISBLANK(障害学生情報入力シート!$H694)),1,0)+
IF(AND(障害学生情報入力シート!$G694="重複障害",OR(障害学生情報入力シート!$H694="身体障害の重複",障害学生情報入力シート!$H694="発達障害と精神障害の重複")),1,0)+
IF(AND(障害学生情報入力シート!$G694="その他の障害",ISBLANK(障害学生情報入力シート!$H694)),1,0)
)</f>
        <v>0</v>
      </c>
    </row>
    <row r="695" spans="1:17" x14ac:dyDescent="0.4">
      <c r="A695" s="204">
        <v>667</v>
      </c>
      <c r="B695" s="6">
        <f>IF(AND(障害学生情報入力シート!$G695=$B$27,障害学生情報入力シート!$H695=$B$28,OR(障害学生情報入力シート!D695="入学者(新1年生)",障害学生情報入力シート!D695="在籍者")),1,0)</f>
        <v>0</v>
      </c>
      <c r="C695" s="6">
        <f t="shared" si="65"/>
        <v>0</v>
      </c>
      <c r="D695" s="6" t="str">
        <f t="shared" si="66"/>
        <v/>
      </c>
      <c r="E695" s="6">
        <f>IF(AND(障害学生情報入力シート!$G695=$E$27,ISBLANK(障害学生情報入力シート!$H695),OR(障害学生情報入力シート!D695="入学者(新1年生)",障害学生情報入力シート!D695="在籍者")),1,0)</f>
        <v>0</v>
      </c>
      <c r="F695" s="6">
        <f t="shared" si="67"/>
        <v>0</v>
      </c>
      <c r="G695" s="6" t="str">
        <f t="shared" si="68"/>
        <v/>
      </c>
      <c r="H695" s="7">
        <f>IF(障害学生情報入力シート!BD695="",0,IF(AND(障害学生情報入力シート!BC695=1,Q695=1,障害学生情報入力シート!D695&lt;&gt;"",障害学生情報入力シート!D695&lt;&gt;"在籍者"),1,0))</f>
        <v>0</v>
      </c>
      <c r="I695" s="7">
        <f t="shared" si="69"/>
        <v>0</v>
      </c>
      <c r="J695" s="7" t="str">
        <f t="shared" si="70"/>
        <v/>
      </c>
      <c r="K695" s="8">
        <f>IF(VALUE(障害学生情報入力シート!J695)=1,1,0)</f>
        <v>0</v>
      </c>
      <c r="L695" s="8">
        <f>IF(VALUE(障害学生情報入力シート!K695)=1,1,0)</f>
        <v>0</v>
      </c>
      <c r="M695" s="8">
        <f>SUM(障害学生情報入力シート!N695:Q695)+COUNTA(障害学生情報入力シート!R695)</f>
        <v>0</v>
      </c>
      <c r="N695" s="8">
        <f>SUM(障害学生情報入力シート!S695:V695)+COUNTA(障害学生情報入力シート!W695)</f>
        <v>0</v>
      </c>
      <c r="O695" s="8">
        <f>IF(SUM(障害学生情報入力シート!$X695:$BC695)&gt;0,1,0)</f>
        <v>0</v>
      </c>
      <c r="P695" s="8">
        <f>IF(障害学生情報入力シート!D695="入学者(新1年生)",1,0)</f>
        <v>0</v>
      </c>
      <c r="Q695" s="8">
        <f>IF(ISBLANK(障害学生情報入力シート!$G695),0,
IF(AND(障害学生情報入力シート!$G695="視覚障害",OR(障害学生情報入力シート!$H695="盲",障害学生情報入力シート!$H695="弱視",障害学生情報入力シート!$H695="その他の視覚障害")),1,0)+
IF(AND(障害学生情報入力シート!$G695="聴覚障害",OR(障害学生情報入力シート!$H695="聾",障害学生情報入力シート!$H695="難聴",障害学生情報入力シート!$H695="その他の聴覚障害")),1,0)+
IF(AND(障害学生情報入力シート!$G695="肢体不自由",OR(障害学生情報入力シート!$H695="上肢不自由",障害学生情報入力シート!$H695="下肢不自由",障害学生情報入力シート!$H695="上下肢不自由",障害学生情報入力シート!$H695="その他の肢体不自由")),1,0)+
IF(AND(障害学生情報入力シート!$G695="病弱",ISBLANK(障害学生情報入力シート!$H695)),1,0)+
IF(AND(障害学生情報入力シート!$G695="発達障害",OR(障害学生情報入力シート!$H695="自閉スペクトラム症",障害学生情報入力シート!$H695="注意欠如・多動症",障害学生情報入力シート!$H695="限局性学習症",障害学生情報入力シート!$H695="発達障害の重複",障害学生情報入力シート!$H695="その他の発達障害")),1,0)+
IF(AND(障害学生情報入力シート!$G695="精神障害",OR(障害学生情報入力シート!$H695="統合失調症等",障害学生情報入力シート!$H695="気分障害",障害学生情報入力シート!$H695="神経症性障害等",障害学生情報入力シート!$H695="摂食障害・睡眠障害等",障害学生情報入力シート!$H695="精神障害の重複",障害学生情報入力シート!$H695="その他の精神障害")),1,0)+
IF(AND(障害学生情報入力シート!$G695="知的障害",ISBLANK(障害学生情報入力シート!$H695)),1,0)+
IF(AND(障害学生情報入力シート!$G695="重複障害",OR(障害学生情報入力シート!$H695="身体障害の重複",障害学生情報入力シート!$H695="発達障害と精神障害の重複")),1,0)+
IF(AND(障害学生情報入力シート!$G695="その他の障害",ISBLANK(障害学生情報入力シート!$H695)),1,0)
)</f>
        <v>0</v>
      </c>
    </row>
    <row r="696" spans="1:17" x14ac:dyDescent="0.4">
      <c r="A696" s="204">
        <v>668</v>
      </c>
      <c r="B696" s="6">
        <f>IF(AND(障害学生情報入力シート!$G696=$B$27,障害学生情報入力シート!$H696=$B$28,OR(障害学生情報入力シート!D696="入学者(新1年生)",障害学生情報入力シート!D696="在籍者")),1,0)</f>
        <v>0</v>
      </c>
      <c r="C696" s="6">
        <f t="shared" si="65"/>
        <v>0</v>
      </c>
      <c r="D696" s="6" t="str">
        <f t="shared" si="66"/>
        <v/>
      </c>
      <c r="E696" s="6">
        <f>IF(AND(障害学生情報入力シート!$G696=$E$27,ISBLANK(障害学生情報入力シート!$H696),OR(障害学生情報入力シート!D696="入学者(新1年生)",障害学生情報入力シート!D696="在籍者")),1,0)</f>
        <v>0</v>
      </c>
      <c r="F696" s="6">
        <f t="shared" si="67"/>
        <v>0</v>
      </c>
      <c r="G696" s="6" t="str">
        <f t="shared" si="68"/>
        <v/>
      </c>
      <c r="H696" s="7">
        <f>IF(障害学生情報入力シート!BD696="",0,IF(AND(障害学生情報入力シート!BC696=1,Q696=1,障害学生情報入力シート!D696&lt;&gt;"",障害学生情報入力シート!D696&lt;&gt;"在籍者"),1,0))</f>
        <v>0</v>
      </c>
      <c r="I696" s="7">
        <f t="shared" si="69"/>
        <v>0</v>
      </c>
      <c r="J696" s="7" t="str">
        <f t="shared" si="70"/>
        <v/>
      </c>
      <c r="K696" s="8">
        <f>IF(VALUE(障害学生情報入力シート!J696)=1,1,0)</f>
        <v>0</v>
      </c>
      <c r="L696" s="8">
        <f>IF(VALUE(障害学生情報入力シート!K696)=1,1,0)</f>
        <v>0</v>
      </c>
      <c r="M696" s="8">
        <f>SUM(障害学生情報入力シート!N696:Q696)+COUNTA(障害学生情報入力シート!R696)</f>
        <v>0</v>
      </c>
      <c r="N696" s="8">
        <f>SUM(障害学生情報入力シート!S696:V696)+COUNTA(障害学生情報入力シート!W696)</f>
        <v>0</v>
      </c>
      <c r="O696" s="8">
        <f>IF(SUM(障害学生情報入力シート!$X696:$BC696)&gt;0,1,0)</f>
        <v>0</v>
      </c>
      <c r="P696" s="8">
        <f>IF(障害学生情報入力シート!D696="入学者(新1年生)",1,0)</f>
        <v>0</v>
      </c>
      <c r="Q696" s="8">
        <f>IF(ISBLANK(障害学生情報入力シート!$G696),0,
IF(AND(障害学生情報入力シート!$G696="視覚障害",OR(障害学生情報入力シート!$H696="盲",障害学生情報入力シート!$H696="弱視",障害学生情報入力シート!$H696="その他の視覚障害")),1,0)+
IF(AND(障害学生情報入力シート!$G696="聴覚障害",OR(障害学生情報入力シート!$H696="聾",障害学生情報入力シート!$H696="難聴",障害学生情報入力シート!$H696="その他の聴覚障害")),1,0)+
IF(AND(障害学生情報入力シート!$G696="肢体不自由",OR(障害学生情報入力シート!$H696="上肢不自由",障害学生情報入力シート!$H696="下肢不自由",障害学生情報入力シート!$H696="上下肢不自由",障害学生情報入力シート!$H696="その他の肢体不自由")),1,0)+
IF(AND(障害学生情報入力シート!$G696="病弱",ISBLANK(障害学生情報入力シート!$H696)),1,0)+
IF(AND(障害学生情報入力シート!$G696="発達障害",OR(障害学生情報入力シート!$H696="自閉スペクトラム症",障害学生情報入力シート!$H696="注意欠如・多動症",障害学生情報入力シート!$H696="限局性学習症",障害学生情報入力シート!$H696="発達障害の重複",障害学生情報入力シート!$H696="その他の発達障害")),1,0)+
IF(AND(障害学生情報入力シート!$G696="精神障害",OR(障害学生情報入力シート!$H696="統合失調症等",障害学生情報入力シート!$H696="気分障害",障害学生情報入力シート!$H696="神経症性障害等",障害学生情報入力シート!$H696="摂食障害・睡眠障害等",障害学生情報入力シート!$H696="精神障害の重複",障害学生情報入力シート!$H696="その他の精神障害")),1,0)+
IF(AND(障害学生情報入力シート!$G696="知的障害",ISBLANK(障害学生情報入力シート!$H696)),1,0)+
IF(AND(障害学生情報入力シート!$G696="重複障害",OR(障害学生情報入力シート!$H696="身体障害の重複",障害学生情報入力シート!$H696="発達障害と精神障害の重複")),1,0)+
IF(AND(障害学生情報入力シート!$G696="その他の障害",ISBLANK(障害学生情報入力シート!$H696)),1,0)
)</f>
        <v>0</v>
      </c>
    </row>
    <row r="697" spans="1:17" x14ac:dyDescent="0.4">
      <c r="A697" s="204">
        <v>669</v>
      </c>
      <c r="B697" s="6">
        <f>IF(AND(障害学生情報入力シート!$G697=$B$27,障害学生情報入力シート!$H697=$B$28,OR(障害学生情報入力シート!D697="入学者(新1年生)",障害学生情報入力シート!D697="在籍者")),1,0)</f>
        <v>0</v>
      </c>
      <c r="C697" s="6">
        <f t="shared" si="65"/>
        <v>0</v>
      </c>
      <c r="D697" s="6" t="str">
        <f t="shared" si="66"/>
        <v/>
      </c>
      <c r="E697" s="6">
        <f>IF(AND(障害学生情報入力シート!$G697=$E$27,ISBLANK(障害学生情報入力シート!$H697),OR(障害学生情報入力シート!D697="入学者(新1年生)",障害学生情報入力シート!D697="在籍者")),1,0)</f>
        <v>0</v>
      </c>
      <c r="F697" s="6">
        <f t="shared" si="67"/>
        <v>0</v>
      </c>
      <c r="G697" s="6" t="str">
        <f t="shared" si="68"/>
        <v/>
      </c>
      <c r="H697" s="7">
        <f>IF(障害学生情報入力シート!BD697="",0,IF(AND(障害学生情報入力シート!BC697=1,Q697=1,障害学生情報入力シート!D697&lt;&gt;"",障害学生情報入力シート!D697&lt;&gt;"在籍者"),1,0))</f>
        <v>0</v>
      </c>
      <c r="I697" s="7">
        <f t="shared" si="69"/>
        <v>0</v>
      </c>
      <c r="J697" s="7" t="str">
        <f t="shared" si="70"/>
        <v/>
      </c>
      <c r="K697" s="8">
        <f>IF(VALUE(障害学生情報入力シート!J697)=1,1,0)</f>
        <v>0</v>
      </c>
      <c r="L697" s="8">
        <f>IF(VALUE(障害学生情報入力シート!K697)=1,1,0)</f>
        <v>0</v>
      </c>
      <c r="M697" s="8">
        <f>SUM(障害学生情報入力シート!N697:Q697)+COUNTA(障害学生情報入力シート!R697)</f>
        <v>0</v>
      </c>
      <c r="N697" s="8">
        <f>SUM(障害学生情報入力シート!S697:V697)+COUNTA(障害学生情報入力シート!W697)</f>
        <v>0</v>
      </c>
      <c r="O697" s="8">
        <f>IF(SUM(障害学生情報入力シート!$X697:$BC697)&gt;0,1,0)</f>
        <v>0</v>
      </c>
      <c r="P697" s="8">
        <f>IF(障害学生情報入力シート!D697="入学者(新1年生)",1,0)</f>
        <v>0</v>
      </c>
      <c r="Q697" s="8">
        <f>IF(ISBLANK(障害学生情報入力シート!$G697),0,
IF(AND(障害学生情報入力シート!$G697="視覚障害",OR(障害学生情報入力シート!$H697="盲",障害学生情報入力シート!$H697="弱視",障害学生情報入力シート!$H697="その他の視覚障害")),1,0)+
IF(AND(障害学生情報入力シート!$G697="聴覚障害",OR(障害学生情報入力シート!$H697="聾",障害学生情報入力シート!$H697="難聴",障害学生情報入力シート!$H697="その他の聴覚障害")),1,0)+
IF(AND(障害学生情報入力シート!$G697="肢体不自由",OR(障害学生情報入力シート!$H697="上肢不自由",障害学生情報入力シート!$H697="下肢不自由",障害学生情報入力シート!$H697="上下肢不自由",障害学生情報入力シート!$H697="その他の肢体不自由")),1,0)+
IF(AND(障害学生情報入力シート!$G697="病弱",ISBLANK(障害学生情報入力シート!$H697)),1,0)+
IF(AND(障害学生情報入力シート!$G697="発達障害",OR(障害学生情報入力シート!$H697="自閉スペクトラム症",障害学生情報入力シート!$H697="注意欠如・多動症",障害学生情報入力シート!$H697="限局性学習症",障害学生情報入力シート!$H697="発達障害の重複",障害学生情報入力シート!$H697="その他の発達障害")),1,0)+
IF(AND(障害学生情報入力シート!$G697="精神障害",OR(障害学生情報入力シート!$H697="統合失調症等",障害学生情報入力シート!$H697="気分障害",障害学生情報入力シート!$H697="神経症性障害等",障害学生情報入力シート!$H697="摂食障害・睡眠障害等",障害学生情報入力シート!$H697="精神障害の重複",障害学生情報入力シート!$H697="その他の精神障害")),1,0)+
IF(AND(障害学生情報入力シート!$G697="知的障害",ISBLANK(障害学生情報入力シート!$H697)),1,0)+
IF(AND(障害学生情報入力シート!$G697="重複障害",OR(障害学生情報入力シート!$H697="身体障害の重複",障害学生情報入力シート!$H697="発達障害と精神障害の重複")),1,0)+
IF(AND(障害学生情報入力シート!$G697="その他の障害",ISBLANK(障害学生情報入力シート!$H697)),1,0)
)</f>
        <v>0</v>
      </c>
    </row>
    <row r="698" spans="1:17" x14ac:dyDescent="0.4">
      <c r="A698" s="204">
        <v>670</v>
      </c>
      <c r="B698" s="6">
        <f>IF(AND(障害学生情報入力シート!$G698=$B$27,障害学生情報入力シート!$H698=$B$28,OR(障害学生情報入力シート!D698="入学者(新1年生)",障害学生情報入力シート!D698="在籍者")),1,0)</f>
        <v>0</v>
      </c>
      <c r="C698" s="6">
        <f t="shared" si="65"/>
        <v>0</v>
      </c>
      <c r="D698" s="6" t="str">
        <f t="shared" si="66"/>
        <v/>
      </c>
      <c r="E698" s="6">
        <f>IF(AND(障害学生情報入力シート!$G698=$E$27,ISBLANK(障害学生情報入力シート!$H698),OR(障害学生情報入力シート!D698="入学者(新1年生)",障害学生情報入力シート!D698="在籍者")),1,0)</f>
        <v>0</v>
      </c>
      <c r="F698" s="6">
        <f t="shared" si="67"/>
        <v>0</v>
      </c>
      <c r="G698" s="6" t="str">
        <f t="shared" si="68"/>
        <v/>
      </c>
      <c r="H698" s="7">
        <f>IF(障害学生情報入力シート!BD698="",0,IF(AND(障害学生情報入力シート!BC698=1,Q698=1,障害学生情報入力シート!D698&lt;&gt;"",障害学生情報入力シート!D698&lt;&gt;"在籍者"),1,0))</f>
        <v>0</v>
      </c>
      <c r="I698" s="7">
        <f t="shared" si="69"/>
        <v>0</v>
      </c>
      <c r="J698" s="7" t="str">
        <f t="shared" si="70"/>
        <v/>
      </c>
      <c r="K698" s="8">
        <f>IF(VALUE(障害学生情報入力シート!J698)=1,1,0)</f>
        <v>0</v>
      </c>
      <c r="L698" s="8">
        <f>IF(VALUE(障害学生情報入力シート!K698)=1,1,0)</f>
        <v>0</v>
      </c>
      <c r="M698" s="8">
        <f>SUM(障害学生情報入力シート!N698:Q698)+COUNTA(障害学生情報入力シート!R698)</f>
        <v>0</v>
      </c>
      <c r="N698" s="8">
        <f>SUM(障害学生情報入力シート!S698:V698)+COUNTA(障害学生情報入力シート!W698)</f>
        <v>0</v>
      </c>
      <c r="O698" s="8">
        <f>IF(SUM(障害学生情報入力シート!$X698:$BC698)&gt;0,1,0)</f>
        <v>0</v>
      </c>
      <c r="P698" s="8">
        <f>IF(障害学生情報入力シート!D698="入学者(新1年生)",1,0)</f>
        <v>0</v>
      </c>
      <c r="Q698" s="8">
        <f>IF(ISBLANK(障害学生情報入力シート!$G698),0,
IF(AND(障害学生情報入力シート!$G698="視覚障害",OR(障害学生情報入力シート!$H698="盲",障害学生情報入力シート!$H698="弱視",障害学生情報入力シート!$H698="その他の視覚障害")),1,0)+
IF(AND(障害学生情報入力シート!$G698="聴覚障害",OR(障害学生情報入力シート!$H698="聾",障害学生情報入力シート!$H698="難聴",障害学生情報入力シート!$H698="その他の聴覚障害")),1,0)+
IF(AND(障害学生情報入力シート!$G698="肢体不自由",OR(障害学生情報入力シート!$H698="上肢不自由",障害学生情報入力シート!$H698="下肢不自由",障害学生情報入力シート!$H698="上下肢不自由",障害学生情報入力シート!$H698="その他の肢体不自由")),1,0)+
IF(AND(障害学生情報入力シート!$G698="病弱",ISBLANK(障害学生情報入力シート!$H698)),1,0)+
IF(AND(障害学生情報入力シート!$G698="発達障害",OR(障害学生情報入力シート!$H698="自閉スペクトラム症",障害学生情報入力シート!$H698="注意欠如・多動症",障害学生情報入力シート!$H698="限局性学習症",障害学生情報入力シート!$H698="発達障害の重複",障害学生情報入力シート!$H698="その他の発達障害")),1,0)+
IF(AND(障害学生情報入力シート!$G698="精神障害",OR(障害学生情報入力シート!$H698="統合失調症等",障害学生情報入力シート!$H698="気分障害",障害学生情報入力シート!$H698="神経症性障害等",障害学生情報入力シート!$H698="摂食障害・睡眠障害等",障害学生情報入力シート!$H698="精神障害の重複",障害学生情報入力シート!$H698="その他の精神障害")),1,0)+
IF(AND(障害学生情報入力シート!$G698="知的障害",ISBLANK(障害学生情報入力シート!$H698)),1,0)+
IF(AND(障害学生情報入力シート!$G698="重複障害",OR(障害学生情報入力シート!$H698="身体障害の重複",障害学生情報入力シート!$H698="発達障害と精神障害の重複")),1,0)+
IF(AND(障害学生情報入力シート!$G698="その他の障害",ISBLANK(障害学生情報入力シート!$H698)),1,0)
)</f>
        <v>0</v>
      </c>
    </row>
    <row r="699" spans="1:17" x14ac:dyDescent="0.4">
      <c r="A699" s="204">
        <v>671</v>
      </c>
      <c r="B699" s="6">
        <f>IF(AND(障害学生情報入力シート!$G699=$B$27,障害学生情報入力シート!$H699=$B$28,OR(障害学生情報入力シート!D699="入学者(新1年生)",障害学生情報入力シート!D699="在籍者")),1,0)</f>
        <v>0</v>
      </c>
      <c r="C699" s="6">
        <f t="shared" si="65"/>
        <v>0</v>
      </c>
      <c r="D699" s="6" t="str">
        <f t="shared" si="66"/>
        <v/>
      </c>
      <c r="E699" s="6">
        <f>IF(AND(障害学生情報入力シート!$G699=$E$27,ISBLANK(障害学生情報入力シート!$H699),OR(障害学生情報入力シート!D699="入学者(新1年生)",障害学生情報入力シート!D699="在籍者")),1,0)</f>
        <v>0</v>
      </c>
      <c r="F699" s="6">
        <f t="shared" si="67"/>
        <v>0</v>
      </c>
      <c r="G699" s="6" t="str">
        <f t="shared" si="68"/>
        <v/>
      </c>
      <c r="H699" s="7">
        <f>IF(障害学生情報入力シート!BD699="",0,IF(AND(障害学生情報入力シート!BC699=1,Q699=1,障害学生情報入力シート!D699&lt;&gt;"",障害学生情報入力シート!D699&lt;&gt;"在籍者"),1,0))</f>
        <v>0</v>
      </c>
      <c r="I699" s="7">
        <f t="shared" si="69"/>
        <v>0</v>
      </c>
      <c r="J699" s="7" t="str">
        <f t="shared" si="70"/>
        <v/>
      </c>
      <c r="K699" s="8">
        <f>IF(VALUE(障害学生情報入力シート!J699)=1,1,0)</f>
        <v>0</v>
      </c>
      <c r="L699" s="8">
        <f>IF(VALUE(障害学生情報入力シート!K699)=1,1,0)</f>
        <v>0</v>
      </c>
      <c r="M699" s="8">
        <f>SUM(障害学生情報入力シート!N699:Q699)+COUNTA(障害学生情報入力シート!R699)</f>
        <v>0</v>
      </c>
      <c r="N699" s="8">
        <f>SUM(障害学生情報入力シート!S699:V699)+COUNTA(障害学生情報入力シート!W699)</f>
        <v>0</v>
      </c>
      <c r="O699" s="8">
        <f>IF(SUM(障害学生情報入力シート!$X699:$BC699)&gt;0,1,0)</f>
        <v>0</v>
      </c>
      <c r="P699" s="8">
        <f>IF(障害学生情報入力シート!D699="入学者(新1年生)",1,0)</f>
        <v>0</v>
      </c>
      <c r="Q699" s="8">
        <f>IF(ISBLANK(障害学生情報入力シート!$G699),0,
IF(AND(障害学生情報入力シート!$G699="視覚障害",OR(障害学生情報入力シート!$H699="盲",障害学生情報入力シート!$H699="弱視",障害学生情報入力シート!$H699="その他の視覚障害")),1,0)+
IF(AND(障害学生情報入力シート!$G699="聴覚障害",OR(障害学生情報入力シート!$H699="聾",障害学生情報入力シート!$H699="難聴",障害学生情報入力シート!$H699="その他の聴覚障害")),1,0)+
IF(AND(障害学生情報入力シート!$G699="肢体不自由",OR(障害学生情報入力シート!$H699="上肢不自由",障害学生情報入力シート!$H699="下肢不自由",障害学生情報入力シート!$H699="上下肢不自由",障害学生情報入力シート!$H699="その他の肢体不自由")),1,0)+
IF(AND(障害学生情報入力シート!$G699="病弱",ISBLANK(障害学生情報入力シート!$H699)),1,0)+
IF(AND(障害学生情報入力シート!$G699="発達障害",OR(障害学生情報入力シート!$H699="自閉スペクトラム症",障害学生情報入力シート!$H699="注意欠如・多動症",障害学生情報入力シート!$H699="限局性学習症",障害学生情報入力シート!$H699="発達障害の重複",障害学生情報入力シート!$H699="その他の発達障害")),1,0)+
IF(AND(障害学生情報入力シート!$G699="精神障害",OR(障害学生情報入力シート!$H699="統合失調症等",障害学生情報入力シート!$H699="気分障害",障害学生情報入力シート!$H699="神経症性障害等",障害学生情報入力シート!$H699="摂食障害・睡眠障害等",障害学生情報入力シート!$H699="精神障害の重複",障害学生情報入力シート!$H699="その他の精神障害")),1,0)+
IF(AND(障害学生情報入力シート!$G699="知的障害",ISBLANK(障害学生情報入力シート!$H699)),1,0)+
IF(AND(障害学生情報入力シート!$G699="重複障害",OR(障害学生情報入力シート!$H699="身体障害の重複",障害学生情報入力シート!$H699="発達障害と精神障害の重複")),1,0)+
IF(AND(障害学生情報入力シート!$G699="その他の障害",ISBLANK(障害学生情報入力シート!$H699)),1,0)
)</f>
        <v>0</v>
      </c>
    </row>
    <row r="700" spans="1:17" x14ac:dyDescent="0.4">
      <c r="A700" s="204">
        <v>672</v>
      </c>
      <c r="B700" s="6">
        <f>IF(AND(障害学生情報入力シート!$G700=$B$27,障害学生情報入力シート!$H700=$B$28,OR(障害学生情報入力シート!D700="入学者(新1年生)",障害学生情報入力シート!D700="在籍者")),1,0)</f>
        <v>0</v>
      </c>
      <c r="C700" s="6">
        <f t="shared" si="65"/>
        <v>0</v>
      </c>
      <c r="D700" s="6" t="str">
        <f t="shared" si="66"/>
        <v/>
      </c>
      <c r="E700" s="6">
        <f>IF(AND(障害学生情報入力シート!$G700=$E$27,ISBLANK(障害学生情報入力シート!$H700),OR(障害学生情報入力シート!D700="入学者(新1年生)",障害学生情報入力シート!D700="在籍者")),1,0)</f>
        <v>0</v>
      </c>
      <c r="F700" s="6">
        <f t="shared" si="67"/>
        <v>0</v>
      </c>
      <c r="G700" s="6" t="str">
        <f t="shared" si="68"/>
        <v/>
      </c>
      <c r="H700" s="7">
        <f>IF(障害学生情報入力シート!BD700="",0,IF(AND(障害学生情報入力シート!BC700=1,Q700=1,障害学生情報入力シート!D700&lt;&gt;"",障害学生情報入力シート!D700&lt;&gt;"在籍者"),1,0))</f>
        <v>0</v>
      </c>
      <c r="I700" s="7">
        <f t="shared" si="69"/>
        <v>0</v>
      </c>
      <c r="J700" s="7" t="str">
        <f t="shared" si="70"/>
        <v/>
      </c>
      <c r="K700" s="8">
        <f>IF(VALUE(障害学生情報入力シート!J700)=1,1,0)</f>
        <v>0</v>
      </c>
      <c r="L700" s="8">
        <f>IF(VALUE(障害学生情報入力シート!K700)=1,1,0)</f>
        <v>0</v>
      </c>
      <c r="M700" s="8">
        <f>SUM(障害学生情報入力シート!N700:Q700)+COUNTA(障害学生情報入力シート!R700)</f>
        <v>0</v>
      </c>
      <c r="N700" s="8">
        <f>SUM(障害学生情報入力シート!S700:V700)+COUNTA(障害学生情報入力シート!W700)</f>
        <v>0</v>
      </c>
      <c r="O700" s="8">
        <f>IF(SUM(障害学生情報入力シート!$X700:$BC700)&gt;0,1,0)</f>
        <v>0</v>
      </c>
      <c r="P700" s="8">
        <f>IF(障害学生情報入力シート!D700="入学者(新1年生)",1,0)</f>
        <v>0</v>
      </c>
      <c r="Q700" s="8">
        <f>IF(ISBLANK(障害学生情報入力シート!$G700),0,
IF(AND(障害学生情報入力シート!$G700="視覚障害",OR(障害学生情報入力シート!$H700="盲",障害学生情報入力シート!$H700="弱視",障害学生情報入力シート!$H700="その他の視覚障害")),1,0)+
IF(AND(障害学生情報入力シート!$G700="聴覚障害",OR(障害学生情報入力シート!$H700="聾",障害学生情報入力シート!$H700="難聴",障害学生情報入力シート!$H700="その他の聴覚障害")),1,0)+
IF(AND(障害学生情報入力シート!$G700="肢体不自由",OR(障害学生情報入力シート!$H700="上肢不自由",障害学生情報入力シート!$H700="下肢不自由",障害学生情報入力シート!$H700="上下肢不自由",障害学生情報入力シート!$H700="その他の肢体不自由")),1,0)+
IF(AND(障害学生情報入力シート!$G700="病弱",ISBLANK(障害学生情報入力シート!$H700)),1,0)+
IF(AND(障害学生情報入力シート!$G700="発達障害",OR(障害学生情報入力シート!$H700="自閉スペクトラム症",障害学生情報入力シート!$H700="注意欠如・多動症",障害学生情報入力シート!$H700="限局性学習症",障害学生情報入力シート!$H700="発達障害の重複",障害学生情報入力シート!$H700="その他の発達障害")),1,0)+
IF(AND(障害学生情報入力シート!$G700="精神障害",OR(障害学生情報入力シート!$H700="統合失調症等",障害学生情報入力シート!$H700="気分障害",障害学生情報入力シート!$H700="神経症性障害等",障害学生情報入力シート!$H700="摂食障害・睡眠障害等",障害学生情報入力シート!$H700="精神障害の重複",障害学生情報入力シート!$H700="その他の精神障害")),1,0)+
IF(AND(障害学生情報入力シート!$G700="知的障害",ISBLANK(障害学生情報入力シート!$H700)),1,0)+
IF(AND(障害学生情報入力シート!$G700="重複障害",OR(障害学生情報入力シート!$H700="身体障害の重複",障害学生情報入力シート!$H700="発達障害と精神障害の重複")),1,0)+
IF(AND(障害学生情報入力シート!$G700="その他の障害",ISBLANK(障害学生情報入力シート!$H700)),1,0)
)</f>
        <v>0</v>
      </c>
    </row>
    <row r="701" spans="1:17" x14ac:dyDescent="0.4">
      <c r="A701" s="204">
        <v>673</v>
      </c>
      <c r="B701" s="6">
        <f>IF(AND(障害学生情報入力シート!$G701=$B$27,障害学生情報入力シート!$H701=$B$28,OR(障害学生情報入力シート!D701="入学者(新1年生)",障害学生情報入力シート!D701="在籍者")),1,0)</f>
        <v>0</v>
      </c>
      <c r="C701" s="6">
        <f t="shared" si="65"/>
        <v>0</v>
      </c>
      <c r="D701" s="6" t="str">
        <f t="shared" si="66"/>
        <v/>
      </c>
      <c r="E701" s="6">
        <f>IF(AND(障害学生情報入力シート!$G701=$E$27,ISBLANK(障害学生情報入力シート!$H701),OR(障害学生情報入力シート!D701="入学者(新1年生)",障害学生情報入力シート!D701="在籍者")),1,0)</f>
        <v>0</v>
      </c>
      <c r="F701" s="6">
        <f t="shared" si="67"/>
        <v>0</v>
      </c>
      <c r="G701" s="6" t="str">
        <f t="shared" si="68"/>
        <v/>
      </c>
      <c r="H701" s="7">
        <f>IF(障害学生情報入力シート!BD701="",0,IF(AND(障害学生情報入力シート!BC701=1,Q701=1,障害学生情報入力シート!D701&lt;&gt;"",障害学生情報入力シート!D701&lt;&gt;"在籍者"),1,0))</f>
        <v>0</v>
      </c>
      <c r="I701" s="7">
        <f t="shared" si="69"/>
        <v>0</v>
      </c>
      <c r="J701" s="7" t="str">
        <f t="shared" si="70"/>
        <v/>
      </c>
      <c r="K701" s="8">
        <f>IF(VALUE(障害学生情報入力シート!J701)=1,1,0)</f>
        <v>0</v>
      </c>
      <c r="L701" s="8">
        <f>IF(VALUE(障害学生情報入力シート!K701)=1,1,0)</f>
        <v>0</v>
      </c>
      <c r="M701" s="8">
        <f>SUM(障害学生情報入力シート!N701:Q701)+COUNTA(障害学生情報入力シート!R701)</f>
        <v>0</v>
      </c>
      <c r="N701" s="8">
        <f>SUM(障害学生情報入力シート!S701:V701)+COUNTA(障害学生情報入力シート!W701)</f>
        <v>0</v>
      </c>
      <c r="O701" s="8">
        <f>IF(SUM(障害学生情報入力シート!$X701:$BC701)&gt;0,1,0)</f>
        <v>0</v>
      </c>
      <c r="P701" s="8">
        <f>IF(障害学生情報入力シート!D701="入学者(新1年生)",1,0)</f>
        <v>0</v>
      </c>
      <c r="Q701" s="8">
        <f>IF(ISBLANK(障害学生情報入力シート!$G701),0,
IF(AND(障害学生情報入力シート!$G701="視覚障害",OR(障害学生情報入力シート!$H701="盲",障害学生情報入力シート!$H701="弱視",障害学生情報入力シート!$H701="その他の視覚障害")),1,0)+
IF(AND(障害学生情報入力シート!$G701="聴覚障害",OR(障害学生情報入力シート!$H701="聾",障害学生情報入力シート!$H701="難聴",障害学生情報入力シート!$H701="その他の聴覚障害")),1,0)+
IF(AND(障害学生情報入力シート!$G701="肢体不自由",OR(障害学生情報入力シート!$H701="上肢不自由",障害学生情報入力シート!$H701="下肢不自由",障害学生情報入力シート!$H701="上下肢不自由",障害学生情報入力シート!$H701="その他の肢体不自由")),1,0)+
IF(AND(障害学生情報入力シート!$G701="病弱",ISBLANK(障害学生情報入力シート!$H701)),1,0)+
IF(AND(障害学生情報入力シート!$G701="発達障害",OR(障害学生情報入力シート!$H701="自閉スペクトラム症",障害学生情報入力シート!$H701="注意欠如・多動症",障害学生情報入力シート!$H701="限局性学習症",障害学生情報入力シート!$H701="発達障害の重複",障害学生情報入力シート!$H701="その他の発達障害")),1,0)+
IF(AND(障害学生情報入力シート!$G701="精神障害",OR(障害学生情報入力シート!$H701="統合失調症等",障害学生情報入力シート!$H701="気分障害",障害学生情報入力シート!$H701="神経症性障害等",障害学生情報入力シート!$H701="摂食障害・睡眠障害等",障害学生情報入力シート!$H701="精神障害の重複",障害学生情報入力シート!$H701="その他の精神障害")),1,0)+
IF(AND(障害学生情報入力シート!$G701="知的障害",ISBLANK(障害学生情報入力シート!$H701)),1,0)+
IF(AND(障害学生情報入力シート!$G701="重複障害",OR(障害学生情報入力シート!$H701="身体障害の重複",障害学生情報入力シート!$H701="発達障害と精神障害の重複")),1,0)+
IF(AND(障害学生情報入力シート!$G701="その他の障害",ISBLANK(障害学生情報入力シート!$H701)),1,0)
)</f>
        <v>0</v>
      </c>
    </row>
    <row r="702" spans="1:17" x14ac:dyDescent="0.4">
      <c r="A702" s="204">
        <v>674</v>
      </c>
      <c r="B702" s="6">
        <f>IF(AND(障害学生情報入力シート!$G702=$B$27,障害学生情報入力シート!$H702=$B$28,OR(障害学生情報入力シート!D702="入学者(新1年生)",障害学生情報入力シート!D702="在籍者")),1,0)</f>
        <v>0</v>
      </c>
      <c r="C702" s="6">
        <f t="shared" si="65"/>
        <v>0</v>
      </c>
      <c r="D702" s="6" t="str">
        <f t="shared" si="66"/>
        <v/>
      </c>
      <c r="E702" s="6">
        <f>IF(AND(障害学生情報入力シート!$G702=$E$27,ISBLANK(障害学生情報入力シート!$H702),OR(障害学生情報入力シート!D702="入学者(新1年生)",障害学生情報入力シート!D702="在籍者")),1,0)</f>
        <v>0</v>
      </c>
      <c r="F702" s="6">
        <f t="shared" si="67"/>
        <v>0</v>
      </c>
      <c r="G702" s="6" t="str">
        <f t="shared" si="68"/>
        <v/>
      </c>
      <c r="H702" s="7">
        <f>IF(障害学生情報入力シート!BD702="",0,IF(AND(障害学生情報入力シート!BC702=1,Q702=1,障害学生情報入力シート!D702&lt;&gt;"",障害学生情報入力シート!D702&lt;&gt;"在籍者"),1,0))</f>
        <v>0</v>
      </c>
      <c r="I702" s="7">
        <f t="shared" si="69"/>
        <v>0</v>
      </c>
      <c r="J702" s="7" t="str">
        <f t="shared" si="70"/>
        <v/>
      </c>
      <c r="K702" s="8">
        <f>IF(VALUE(障害学生情報入力シート!J702)=1,1,0)</f>
        <v>0</v>
      </c>
      <c r="L702" s="8">
        <f>IF(VALUE(障害学生情報入力シート!K702)=1,1,0)</f>
        <v>0</v>
      </c>
      <c r="M702" s="8">
        <f>SUM(障害学生情報入力シート!N702:Q702)+COUNTA(障害学生情報入力シート!R702)</f>
        <v>0</v>
      </c>
      <c r="N702" s="8">
        <f>SUM(障害学生情報入力シート!S702:V702)+COUNTA(障害学生情報入力シート!W702)</f>
        <v>0</v>
      </c>
      <c r="O702" s="8">
        <f>IF(SUM(障害学生情報入力シート!$X702:$BC702)&gt;0,1,0)</f>
        <v>0</v>
      </c>
      <c r="P702" s="8">
        <f>IF(障害学生情報入力シート!D702="入学者(新1年生)",1,0)</f>
        <v>0</v>
      </c>
      <c r="Q702" s="8">
        <f>IF(ISBLANK(障害学生情報入力シート!$G702),0,
IF(AND(障害学生情報入力シート!$G702="視覚障害",OR(障害学生情報入力シート!$H702="盲",障害学生情報入力シート!$H702="弱視",障害学生情報入力シート!$H702="その他の視覚障害")),1,0)+
IF(AND(障害学生情報入力シート!$G702="聴覚障害",OR(障害学生情報入力シート!$H702="聾",障害学生情報入力シート!$H702="難聴",障害学生情報入力シート!$H702="その他の聴覚障害")),1,0)+
IF(AND(障害学生情報入力シート!$G702="肢体不自由",OR(障害学生情報入力シート!$H702="上肢不自由",障害学生情報入力シート!$H702="下肢不自由",障害学生情報入力シート!$H702="上下肢不自由",障害学生情報入力シート!$H702="その他の肢体不自由")),1,0)+
IF(AND(障害学生情報入力シート!$G702="病弱",ISBLANK(障害学生情報入力シート!$H702)),1,0)+
IF(AND(障害学生情報入力シート!$G702="発達障害",OR(障害学生情報入力シート!$H702="自閉スペクトラム症",障害学生情報入力シート!$H702="注意欠如・多動症",障害学生情報入力シート!$H702="限局性学習症",障害学生情報入力シート!$H702="発達障害の重複",障害学生情報入力シート!$H702="その他の発達障害")),1,0)+
IF(AND(障害学生情報入力シート!$G702="精神障害",OR(障害学生情報入力シート!$H702="統合失調症等",障害学生情報入力シート!$H702="気分障害",障害学生情報入力シート!$H702="神経症性障害等",障害学生情報入力シート!$H702="摂食障害・睡眠障害等",障害学生情報入力シート!$H702="精神障害の重複",障害学生情報入力シート!$H702="その他の精神障害")),1,0)+
IF(AND(障害学生情報入力シート!$G702="知的障害",ISBLANK(障害学生情報入力シート!$H702)),1,0)+
IF(AND(障害学生情報入力シート!$G702="重複障害",OR(障害学生情報入力シート!$H702="身体障害の重複",障害学生情報入力シート!$H702="発達障害と精神障害の重複")),1,0)+
IF(AND(障害学生情報入力シート!$G702="その他の障害",ISBLANK(障害学生情報入力シート!$H702)),1,0)
)</f>
        <v>0</v>
      </c>
    </row>
    <row r="703" spans="1:17" x14ac:dyDescent="0.4">
      <c r="A703" s="204">
        <v>675</v>
      </c>
      <c r="B703" s="6">
        <f>IF(AND(障害学生情報入力シート!$G703=$B$27,障害学生情報入力シート!$H703=$B$28,OR(障害学生情報入力シート!D703="入学者(新1年生)",障害学生情報入力シート!D703="在籍者")),1,0)</f>
        <v>0</v>
      </c>
      <c r="C703" s="6">
        <f t="shared" si="65"/>
        <v>0</v>
      </c>
      <c r="D703" s="6" t="str">
        <f t="shared" si="66"/>
        <v/>
      </c>
      <c r="E703" s="6">
        <f>IF(AND(障害学生情報入力シート!$G703=$E$27,ISBLANK(障害学生情報入力シート!$H703),OR(障害学生情報入力シート!D703="入学者(新1年生)",障害学生情報入力シート!D703="在籍者")),1,0)</f>
        <v>0</v>
      </c>
      <c r="F703" s="6">
        <f t="shared" si="67"/>
        <v>0</v>
      </c>
      <c r="G703" s="6" t="str">
        <f t="shared" si="68"/>
        <v/>
      </c>
      <c r="H703" s="7">
        <f>IF(障害学生情報入力シート!BD703="",0,IF(AND(障害学生情報入力シート!BC703=1,Q703=1,障害学生情報入力シート!D703&lt;&gt;"",障害学生情報入力シート!D703&lt;&gt;"在籍者"),1,0))</f>
        <v>0</v>
      </c>
      <c r="I703" s="7">
        <f t="shared" si="69"/>
        <v>0</v>
      </c>
      <c r="J703" s="7" t="str">
        <f t="shared" si="70"/>
        <v/>
      </c>
      <c r="K703" s="8">
        <f>IF(VALUE(障害学生情報入力シート!J703)=1,1,0)</f>
        <v>0</v>
      </c>
      <c r="L703" s="8">
        <f>IF(VALUE(障害学生情報入力シート!K703)=1,1,0)</f>
        <v>0</v>
      </c>
      <c r="M703" s="8">
        <f>SUM(障害学生情報入力シート!N703:Q703)+COUNTA(障害学生情報入力シート!R703)</f>
        <v>0</v>
      </c>
      <c r="N703" s="8">
        <f>SUM(障害学生情報入力シート!S703:V703)+COUNTA(障害学生情報入力シート!W703)</f>
        <v>0</v>
      </c>
      <c r="O703" s="8">
        <f>IF(SUM(障害学生情報入力シート!$X703:$BC703)&gt;0,1,0)</f>
        <v>0</v>
      </c>
      <c r="P703" s="8">
        <f>IF(障害学生情報入力シート!D703="入学者(新1年生)",1,0)</f>
        <v>0</v>
      </c>
      <c r="Q703" s="8">
        <f>IF(ISBLANK(障害学生情報入力シート!$G703),0,
IF(AND(障害学生情報入力シート!$G703="視覚障害",OR(障害学生情報入力シート!$H703="盲",障害学生情報入力シート!$H703="弱視",障害学生情報入力シート!$H703="その他の視覚障害")),1,0)+
IF(AND(障害学生情報入力シート!$G703="聴覚障害",OR(障害学生情報入力シート!$H703="聾",障害学生情報入力シート!$H703="難聴",障害学生情報入力シート!$H703="その他の聴覚障害")),1,0)+
IF(AND(障害学生情報入力シート!$G703="肢体不自由",OR(障害学生情報入力シート!$H703="上肢不自由",障害学生情報入力シート!$H703="下肢不自由",障害学生情報入力シート!$H703="上下肢不自由",障害学生情報入力シート!$H703="その他の肢体不自由")),1,0)+
IF(AND(障害学生情報入力シート!$G703="病弱",ISBLANK(障害学生情報入力シート!$H703)),1,0)+
IF(AND(障害学生情報入力シート!$G703="発達障害",OR(障害学生情報入力シート!$H703="自閉スペクトラム症",障害学生情報入力シート!$H703="注意欠如・多動症",障害学生情報入力シート!$H703="限局性学習症",障害学生情報入力シート!$H703="発達障害の重複",障害学生情報入力シート!$H703="その他の発達障害")),1,0)+
IF(AND(障害学生情報入力シート!$G703="精神障害",OR(障害学生情報入力シート!$H703="統合失調症等",障害学生情報入力シート!$H703="気分障害",障害学生情報入力シート!$H703="神経症性障害等",障害学生情報入力シート!$H703="摂食障害・睡眠障害等",障害学生情報入力シート!$H703="精神障害の重複",障害学生情報入力シート!$H703="その他の精神障害")),1,0)+
IF(AND(障害学生情報入力シート!$G703="知的障害",ISBLANK(障害学生情報入力シート!$H703)),1,0)+
IF(AND(障害学生情報入力シート!$G703="重複障害",OR(障害学生情報入力シート!$H703="身体障害の重複",障害学生情報入力シート!$H703="発達障害と精神障害の重複")),1,0)+
IF(AND(障害学生情報入力シート!$G703="その他の障害",ISBLANK(障害学生情報入力シート!$H703)),1,0)
)</f>
        <v>0</v>
      </c>
    </row>
    <row r="704" spans="1:17" x14ac:dyDescent="0.4">
      <c r="A704" s="204">
        <v>676</v>
      </c>
      <c r="B704" s="6">
        <f>IF(AND(障害学生情報入力シート!$G704=$B$27,障害学生情報入力シート!$H704=$B$28,OR(障害学生情報入力シート!D704="入学者(新1年生)",障害学生情報入力シート!D704="在籍者")),1,0)</f>
        <v>0</v>
      </c>
      <c r="C704" s="6">
        <f t="shared" si="65"/>
        <v>0</v>
      </c>
      <c r="D704" s="6" t="str">
        <f t="shared" si="66"/>
        <v/>
      </c>
      <c r="E704" s="6">
        <f>IF(AND(障害学生情報入力シート!$G704=$E$27,ISBLANK(障害学生情報入力シート!$H704),OR(障害学生情報入力シート!D704="入学者(新1年生)",障害学生情報入力シート!D704="在籍者")),1,0)</f>
        <v>0</v>
      </c>
      <c r="F704" s="6">
        <f t="shared" si="67"/>
        <v>0</v>
      </c>
      <c r="G704" s="6" t="str">
        <f t="shared" si="68"/>
        <v/>
      </c>
      <c r="H704" s="7">
        <f>IF(障害学生情報入力シート!BD704="",0,IF(AND(障害学生情報入力シート!BC704=1,Q704=1,障害学生情報入力シート!D704&lt;&gt;"",障害学生情報入力シート!D704&lt;&gt;"在籍者"),1,0))</f>
        <v>0</v>
      </c>
      <c r="I704" s="7">
        <f t="shared" si="69"/>
        <v>0</v>
      </c>
      <c r="J704" s="7" t="str">
        <f t="shared" si="70"/>
        <v/>
      </c>
      <c r="K704" s="8">
        <f>IF(VALUE(障害学生情報入力シート!J704)=1,1,0)</f>
        <v>0</v>
      </c>
      <c r="L704" s="8">
        <f>IF(VALUE(障害学生情報入力シート!K704)=1,1,0)</f>
        <v>0</v>
      </c>
      <c r="M704" s="8">
        <f>SUM(障害学生情報入力シート!N704:Q704)+COUNTA(障害学生情報入力シート!R704)</f>
        <v>0</v>
      </c>
      <c r="N704" s="8">
        <f>SUM(障害学生情報入力シート!S704:V704)+COUNTA(障害学生情報入力シート!W704)</f>
        <v>0</v>
      </c>
      <c r="O704" s="8">
        <f>IF(SUM(障害学生情報入力シート!$X704:$BC704)&gt;0,1,0)</f>
        <v>0</v>
      </c>
      <c r="P704" s="8">
        <f>IF(障害学生情報入力シート!D704="入学者(新1年生)",1,0)</f>
        <v>0</v>
      </c>
      <c r="Q704" s="8">
        <f>IF(ISBLANK(障害学生情報入力シート!$G704),0,
IF(AND(障害学生情報入力シート!$G704="視覚障害",OR(障害学生情報入力シート!$H704="盲",障害学生情報入力シート!$H704="弱視",障害学生情報入力シート!$H704="その他の視覚障害")),1,0)+
IF(AND(障害学生情報入力シート!$G704="聴覚障害",OR(障害学生情報入力シート!$H704="聾",障害学生情報入力シート!$H704="難聴",障害学生情報入力シート!$H704="その他の聴覚障害")),1,0)+
IF(AND(障害学生情報入力シート!$G704="肢体不自由",OR(障害学生情報入力シート!$H704="上肢不自由",障害学生情報入力シート!$H704="下肢不自由",障害学生情報入力シート!$H704="上下肢不自由",障害学生情報入力シート!$H704="その他の肢体不自由")),1,0)+
IF(AND(障害学生情報入力シート!$G704="病弱",ISBLANK(障害学生情報入力シート!$H704)),1,0)+
IF(AND(障害学生情報入力シート!$G704="発達障害",OR(障害学生情報入力シート!$H704="自閉スペクトラム症",障害学生情報入力シート!$H704="注意欠如・多動症",障害学生情報入力シート!$H704="限局性学習症",障害学生情報入力シート!$H704="発達障害の重複",障害学生情報入力シート!$H704="その他の発達障害")),1,0)+
IF(AND(障害学生情報入力シート!$G704="精神障害",OR(障害学生情報入力シート!$H704="統合失調症等",障害学生情報入力シート!$H704="気分障害",障害学生情報入力シート!$H704="神経症性障害等",障害学生情報入力シート!$H704="摂食障害・睡眠障害等",障害学生情報入力シート!$H704="精神障害の重複",障害学生情報入力シート!$H704="その他の精神障害")),1,0)+
IF(AND(障害学生情報入力シート!$G704="知的障害",ISBLANK(障害学生情報入力シート!$H704)),1,0)+
IF(AND(障害学生情報入力シート!$G704="重複障害",OR(障害学生情報入力シート!$H704="身体障害の重複",障害学生情報入力シート!$H704="発達障害と精神障害の重複")),1,0)+
IF(AND(障害学生情報入力シート!$G704="その他の障害",ISBLANK(障害学生情報入力シート!$H704)),1,0)
)</f>
        <v>0</v>
      </c>
    </row>
    <row r="705" spans="1:17" x14ac:dyDescent="0.4">
      <c r="A705" s="204">
        <v>677</v>
      </c>
      <c r="B705" s="6">
        <f>IF(AND(障害学生情報入力シート!$G705=$B$27,障害学生情報入力シート!$H705=$B$28,OR(障害学生情報入力シート!D705="入学者(新1年生)",障害学生情報入力シート!D705="在籍者")),1,0)</f>
        <v>0</v>
      </c>
      <c r="C705" s="6">
        <f t="shared" si="65"/>
        <v>0</v>
      </c>
      <c r="D705" s="6" t="str">
        <f t="shared" si="66"/>
        <v/>
      </c>
      <c r="E705" s="6">
        <f>IF(AND(障害学生情報入力シート!$G705=$E$27,ISBLANK(障害学生情報入力シート!$H705),OR(障害学生情報入力シート!D705="入学者(新1年生)",障害学生情報入力シート!D705="在籍者")),1,0)</f>
        <v>0</v>
      </c>
      <c r="F705" s="6">
        <f t="shared" si="67"/>
        <v>0</v>
      </c>
      <c r="G705" s="6" t="str">
        <f t="shared" si="68"/>
        <v/>
      </c>
      <c r="H705" s="7">
        <f>IF(障害学生情報入力シート!BD705="",0,IF(AND(障害学生情報入力シート!BC705=1,Q705=1,障害学生情報入力シート!D705&lt;&gt;"",障害学生情報入力シート!D705&lt;&gt;"在籍者"),1,0))</f>
        <v>0</v>
      </c>
      <c r="I705" s="7">
        <f t="shared" si="69"/>
        <v>0</v>
      </c>
      <c r="J705" s="7" t="str">
        <f t="shared" si="70"/>
        <v/>
      </c>
      <c r="K705" s="8">
        <f>IF(VALUE(障害学生情報入力シート!J705)=1,1,0)</f>
        <v>0</v>
      </c>
      <c r="L705" s="8">
        <f>IF(VALUE(障害学生情報入力シート!K705)=1,1,0)</f>
        <v>0</v>
      </c>
      <c r="M705" s="8">
        <f>SUM(障害学生情報入力シート!N705:Q705)+COUNTA(障害学生情報入力シート!R705)</f>
        <v>0</v>
      </c>
      <c r="N705" s="8">
        <f>SUM(障害学生情報入力シート!S705:V705)+COUNTA(障害学生情報入力シート!W705)</f>
        <v>0</v>
      </c>
      <c r="O705" s="8">
        <f>IF(SUM(障害学生情報入力シート!$X705:$BC705)&gt;0,1,0)</f>
        <v>0</v>
      </c>
      <c r="P705" s="8">
        <f>IF(障害学生情報入力シート!D705="入学者(新1年生)",1,0)</f>
        <v>0</v>
      </c>
      <c r="Q705" s="8">
        <f>IF(ISBLANK(障害学生情報入力シート!$G705),0,
IF(AND(障害学生情報入力シート!$G705="視覚障害",OR(障害学生情報入力シート!$H705="盲",障害学生情報入力シート!$H705="弱視",障害学生情報入力シート!$H705="その他の視覚障害")),1,0)+
IF(AND(障害学生情報入力シート!$G705="聴覚障害",OR(障害学生情報入力シート!$H705="聾",障害学生情報入力シート!$H705="難聴",障害学生情報入力シート!$H705="その他の聴覚障害")),1,0)+
IF(AND(障害学生情報入力シート!$G705="肢体不自由",OR(障害学生情報入力シート!$H705="上肢不自由",障害学生情報入力シート!$H705="下肢不自由",障害学生情報入力シート!$H705="上下肢不自由",障害学生情報入力シート!$H705="その他の肢体不自由")),1,0)+
IF(AND(障害学生情報入力シート!$G705="病弱",ISBLANK(障害学生情報入力シート!$H705)),1,0)+
IF(AND(障害学生情報入力シート!$G705="発達障害",OR(障害学生情報入力シート!$H705="自閉スペクトラム症",障害学生情報入力シート!$H705="注意欠如・多動症",障害学生情報入力シート!$H705="限局性学習症",障害学生情報入力シート!$H705="発達障害の重複",障害学生情報入力シート!$H705="その他の発達障害")),1,0)+
IF(AND(障害学生情報入力シート!$G705="精神障害",OR(障害学生情報入力シート!$H705="統合失調症等",障害学生情報入力シート!$H705="気分障害",障害学生情報入力シート!$H705="神経症性障害等",障害学生情報入力シート!$H705="摂食障害・睡眠障害等",障害学生情報入力シート!$H705="精神障害の重複",障害学生情報入力シート!$H705="その他の精神障害")),1,0)+
IF(AND(障害学生情報入力シート!$G705="知的障害",ISBLANK(障害学生情報入力シート!$H705)),1,0)+
IF(AND(障害学生情報入力シート!$G705="重複障害",OR(障害学生情報入力シート!$H705="身体障害の重複",障害学生情報入力シート!$H705="発達障害と精神障害の重複")),1,0)+
IF(AND(障害学生情報入力シート!$G705="その他の障害",ISBLANK(障害学生情報入力シート!$H705)),1,0)
)</f>
        <v>0</v>
      </c>
    </row>
    <row r="706" spans="1:17" x14ac:dyDescent="0.4">
      <c r="A706" s="204">
        <v>678</v>
      </c>
      <c r="B706" s="6">
        <f>IF(AND(障害学生情報入力シート!$G706=$B$27,障害学生情報入力シート!$H706=$B$28,OR(障害学生情報入力シート!D706="入学者(新1年生)",障害学生情報入力シート!D706="在籍者")),1,0)</f>
        <v>0</v>
      </c>
      <c r="C706" s="6">
        <f t="shared" si="65"/>
        <v>0</v>
      </c>
      <c r="D706" s="6" t="str">
        <f t="shared" si="66"/>
        <v/>
      </c>
      <c r="E706" s="6">
        <f>IF(AND(障害学生情報入力シート!$G706=$E$27,ISBLANK(障害学生情報入力シート!$H706),OR(障害学生情報入力シート!D706="入学者(新1年生)",障害学生情報入力シート!D706="在籍者")),1,0)</f>
        <v>0</v>
      </c>
      <c r="F706" s="6">
        <f t="shared" si="67"/>
        <v>0</v>
      </c>
      <c r="G706" s="6" t="str">
        <f t="shared" si="68"/>
        <v/>
      </c>
      <c r="H706" s="7">
        <f>IF(障害学生情報入力シート!BD706="",0,IF(AND(障害学生情報入力シート!BC706=1,Q706=1,障害学生情報入力シート!D706&lt;&gt;"",障害学生情報入力シート!D706&lt;&gt;"在籍者"),1,0))</f>
        <v>0</v>
      </c>
      <c r="I706" s="7">
        <f t="shared" si="69"/>
        <v>0</v>
      </c>
      <c r="J706" s="7" t="str">
        <f t="shared" si="70"/>
        <v/>
      </c>
      <c r="K706" s="8">
        <f>IF(VALUE(障害学生情報入力シート!J706)=1,1,0)</f>
        <v>0</v>
      </c>
      <c r="L706" s="8">
        <f>IF(VALUE(障害学生情報入力シート!K706)=1,1,0)</f>
        <v>0</v>
      </c>
      <c r="M706" s="8">
        <f>SUM(障害学生情報入力シート!N706:Q706)+COUNTA(障害学生情報入力シート!R706)</f>
        <v>0</v>
      </c>
      <c r="N706" s="8">
        <f>SUM(障害学生情報入力シート!S706:V706)+COUNTA(障害学生情報入力シート!W706)</f>
        <v>0</v>
      </c>
      <c r="O706" s="8">
        <f>IF(SUM(障害学生情報入力シート!$X706:$BC706)&gt;0,1,0)</f>
        <v>0</v>
      </c>
      <c r="P706" s="8">
        <f>IF(障害学生情報入力シート!D706="入学者(新1年生)",1,0)</f>
        <v>0</v>
      </c>
      <c r="Q706" s="8">
        <f>IF(ISBLANK(障害学生情報入力シート!$G706),0,
IF(AND(障害学生情報入力シート!$G706="視覚障害",OR(障害学生情報入力シート!$H706="盲",障害学生情報入力シート!$H706="弱視",障害学生情報入力シート!$H706="その他の視覚障害")),1,0)+
IF(AND(障害学生情報入力シート!$G706="聴覚障害",OR(障害学生情報入力シート!$H706="聾",障害学生情報入力シート!$H706="難聴",障害学生情報入力シート!$H706="その他の聴覚障害")),1,0)+
IF(AND(障害学生情報入力シート!$G706="肢体不自由",OR(障害学生情報入力シート!$H706="上肢不自由",障害学生情報入力シート!$H706="下肢不自由",障害学生情報入力シート!$H706="上下肢不自由",障害学生情報入力シート!$H706="その他の肢体不自由")),1,0)+
IF(AND(障害学生情報入力シート!$G706="病弱",ISBLANK(障害学生情報入力シート!$H706)),1,0)+
IF(AND(障害学生情報入力シート!$G706="発達障害",OR(障害学生情報入力シート!$H706="自閉スペクトラム症",障害学生情報入力シート!$H706="注意欠如・多動症",障害学生情報入力シート!$H706="限局性学習症",障害学生情報入力シート!$H706="発達障害の重複",障害学生情報入力シート!$H706="その他の発達障害")),1,0)+
IF(AND(障害学生情報入力シート!$G706="精神障害",OR(障害学生情報入力シート!$H706="統合失調症等",障害学生情報入力シート!$H706="気分障害",障害学生情報入力シート!$H706="神経症性障害等",障害学生情報入力シート!$H706="摂食障害・睡眠障害等",障害学生情報入力シート!$H706="精神障害の重複",障害学生情報入力シート!$H706="その他の精神障害")),1,0)+
IF(AND(障害学生情報入力シート!$G706="知的障害",ISBLANK(障害学生情報入力シート!$H706)),1,0)+
IF(AND(障害学生情報入力シート!$G706="重複障害",OR(障害学生情報入力シート!$H706="身体障害の重複",障害学生情報入力シート!$H706="発達障害と精神障害の重複")),1,0)+
IF(AND(障害学生情報入力シート!$G706="その他の障害",ISBLANK(障害学生情報入力シート!$H706)),1,0)
)</f>
        <v>0</v>
      </c>
    </row>
    <row r="707" spans="1:17" x14ac:dyDescent="0.4">
      <c r="A707" s="204">
        <v>679</v>
      </c>
      <c r="B707" s="6">
        <f>IF(AND(障害学生情報入力シート!$G707=$B$27,障害学生情報入力シート!$H707=$B$28,OR(障害学生情報入力シート!D707="入学者(新1年生)",障害学生情報入力シート!D707="在籍者")),1,0)</f>
        <v>0</v>
      </c>
      <c r="C707" s="6">
        <f t="shared" si="65"/>
        <v>0</v>
      </c>
      <c r="D707" s="6" t="str">
        <f t="shared" si="66"/>
        <v/>
      </c>
      <c r="E707" s="6">
        <f>IF(AND(障害学生情報入力シート!$G707=$E$27,ISBLANK(障害学生情報入力シート!$H707),OR(障害学生情報入力シート!D707="入学者(新1年生)",障害学生情報入力シート!D707="在籍者")),1,0)</f>
        <v>0</v>
      </c>
      <c r="F707" s="6">
        <f t="shared" si="67"/>
        <v>0</v>
      </c>
      <c r="G707" s="6" t="str">
        <f t="shared" si="68"/>
        <v/>
      </c>
      <c r="H707" s="7">
        <f>IF(障害学生情報入力シート!BD707="",0,IF(AND(障害学生情報入力シート!BC707=1,Q707=1,障害学生情報入力シート!D707&lt;&gt;"",障害学生情報入力シート!D707&lt;&gt;"在籍者"),1,0))</f>
        <v>0</v>
      </c>
      <c r="I707" s="7">
        <f t="shared" si="69"/>
        <v>0</v>
      </c>
      <c r="J707" s="7" t="str">
        <f t="shared" si="70"/>
        <v/>
      </c>
      <c r="K707" s="8">
        <f>IF(VALUE(障害学生情報入力シート!J707)=1,1,0)</f>
        <v>0</v>
      </c>
      <c r="L707" s="8">
        <f>IF(VALUE(障害学生情報入力シート!K707)=1,1,0)</f>
        <v>0</v>
      </c>
      <c r="M707" s="8">
        <f>SUM(障害学生情報入力シート!N707:Q707)+COUNTA(障害学生情報入力シート!R707)</f>
        <v>0</v>
      </c>
      <c r="N707" s="8">
        <f>SUM(障害学生情報入力シート!S707:V707)+COUNTA(障害学生情報入力シート!W707)</f>
        <v>0</v>
      </c>
      <c r="O707" s="8">
        <f>IF(SUM(障害学生情報入力シート!$X707:$BC707)&gt;0,1,0)</f>
        <v>0</v>
      </c>
      <c r="P707" s="8">
        <f>IF(障害学生情報入力シート!D707="入学者(新1年生)",1,0)</f>
        <v>0</v>
      </c>
      <c r="Q707" s="8">
        <f>IF(ISBLANK(障害学生情報入力シート!$G707),0,
IF(AND(障害学生情報入力シート!$G707="視覚障害",OR(障害学生情報入力シート!$H707="盲",障害学生情報入力シート!$H707="弱視",障害学生情報入力シート!$H707="その他の視覚障害")),1,0)+
IF(AND(障害学生情報入力シート!$G707="聴覚障害",OR(障害学生情報入力シート!$H707="聾",障害学生情報入力シート!$H707="難聴",障害学生情報入力シート!$H707="その他の聴覚障害")),1,0)+
IF(AND(障害学生情報入力シート!$G707="肢体不自由",OR(障害学生情報入力シート!$H707="上肢不自由",障害学生情報入力シート!$H707="下肢不自由",障害学生情報入力シート!$H707="上下肢不自由",障害学生情報入力シート!$H707="その他の肢体不自由")),1,0)+
IF(AND(障害学生情報入力シート!$G707="病弱",ISBLANK(障害学生情報入力シート!$H707)),1,0)+
IF(AND(障害学生情報入力シート!$G707="発達障害",OR(障害学生情報入力シート!$H707="自閉スペクトラム症",障害学生情報入力シート!$H707="注意欠如・多動症",障害学生情報入力シート!$H707="限局性学習症",障害学生情報入力シート!$H707="発達障害の重複",障害学生情報入力シート!$H707="その他の発達障害")),1,0)+
IF(AND(障害学生情報入力シート!$G707="精神障害",OR(障害学生情報入力シート!$H707="統合失調症等",障害学生情報入力シート!$H707="気分障害",障害学生情報入力シート!$H707="神経症性障害等",障害学生情報入力シート!$H707="摂食障害・睡眠障害等",障害学生情報入力シート!$H707="精神障害の重複",障害学生情報入力シート!$H707="その他の精神障害")),1,0)+
IF(AND(障害学生情報入力シート!$G707="知的障害",ISBLANK(障害学生情報入力シート!$H707)),1,0)+
IF(AND(障害学生情報入力シート!$G707="重複障害",OR(障害学生情報入力シート!$H707="身体障害の重複",障害学生情報入力シート!$H707="発達障害と精神障害の重複")),1,0)+
IF(AND(障害学生情報入力シート!$G707="その他の障害",ISBLANK(障害学生情報入力シート!$H707)),1,0)
)</f>
        <v>0</v>
      </c>
    </row>
    <row r="708" spans="1:17" x14ac:dyDescent="0.4">
      <c r="A708" s="204">
        <v>680</v>
      </c>
      <c r="B708" s="6">
        <f>IF(AND(障害学生情報入力シート!$G708=$B$27,障害学生情報入力シート!$H708=$B$28,OR(障害学生情報入力シート!D708="入学者(新1年生)",障害学生情報入力シート!D708="在籍者")),1,0)</f>
        <v>0</v>
      </c>
      <c r="C708" s="6">
        <f t="shared" si="65"/>
        <v>0</v>
      </c>
      <c r="D708" s="6" t="str">
        <f t="shared" si="66"/>
        <v/>
      </c>
      <c r="E708" s="6">
        <f>IF(AND(障害学生情報入力シート!$G708=$E$27,ISBLANK(障害学生情報入力シート!$H708),OR(障害学生情報入力シート!D708="入学者(新1年生)",障害学生情報入力シート!D708="在籍者")),1,0)</f>
        <v>0</v>
      </c>
      <c r="F708" s="6">
        <f t="shared" si="67"/>
        <v>0</v>
      </c>
      <c r="G708" s="6" t="str">
        <f t="shared" si="68"/>
        <v/>
      </c>
      <c r="H708" s="7">
        <f>IF(障害学生情報入力シート!BD708="",0,IF(AND(障害学生情報入力シート!BC708=1,Q708=1,障害学生情報入力シート!D708&lt;&gt;"",障害学生情報入力シート!D708&lt;&gt;"在籍者"),1,0))</f>
        <v>0</v>
      </c>
      <c r="I708" s="7">
        <f t="shared" si="69"/>
        <v>0</v>
      </c>
      <c r="J708" s="7" t="str">
        <f t="shared" si="70"/>
        <v/>
      </c>
      <c r="K708" s="8">
        <f>IF(VALUE(障害学生情報入力シート!J708)=1,1,0)</f>
        <v>0</v>
      </c>
      <c r="L708" s="8">
        <f>IF(VALUE(障害学生情報入力シート!K708)=1,1,0)</f>
        <v>0</v>
      </c>
      <c r="M708" s="8">
        <f>SUM(障害学生情報入力シート!N708:Q708)+COUNTA(障害学生情報入力シート!R708)</f>
        <v>0</v>
      </c>
      <c r="N708" s="8">
        <f>SUM(障害学生情報入力シート!S708:V708)+COUNTA(障害学生情報入力シート!W708)</f>
        <v>0</v>
      </c>
      <c r="O708" s="8">
        <f>IF(SUM(障害学生情報入力シート!$X708:$BC708)&gt;0,1,0)</f>
        <v>0</v>
      </c>
      <c r="P708" s="8">
        <f>IF(障害学生情報入力シート!D708="入学者(新1年生)",1,0)</f>
        <v>0</v>
      </c>
      <c r="Q708" s="8">
        <f>IF(ISBLANK(障害学生情報入力シート!$G708),0,
IF(AND(障害学生情報入力シート!$G708="視覚障害",OR(障害学生情報入力シート!$H708="盲",障害学生情報入力シート!$H708="弱視",障害学生情報入力シート!$H708="その他の視覚障害")),1,0)+
IF(AND(障害学生情報入力シート!$G708="聴覚障害",OR(障害学生情報入力シート!$H708="聾",障害学生情報入力シート!$H708="難聴",障害学生情報入力シート!$H708="その他の聴覚障害")),1,0)+
IF(AND(障害学生情報入力シート!$G708="肢体不自由",OR(障害学生情報入力シート!$H708="上肢不自由",障害学生情報入力シート!$H708="下肢不自由",障害学生情報入力シート!$H708="上下肢不自由",障害学生情報入力シート!$H708="その他の肢体不自由")),1,0)+
IF(AND(障害学生情報入力シート!$G708="病弱",ISBLANK(障害学生情報入力シート!$H708)),1,0)+
IF(AND(障害学生情報入力シート!$G708="発達障害",OR(障害学生情報入力シート!$H708="自閉スペクトラム症",障害学生情報入力シート!$H708="注意欠如・多動症",障害学生情報入力シート!$H708="限局性学習症",障害学生情報入力シート!$H708="発達障害の重複",障害学生情報入力シート!$H708="その他の発達障害")),1,0)+
IF(AND(障害学生情報入力シート!$G708="精神障害",OR(障害学生情報入力シート!$H708="統合失調症等",障害学生情報入力シート!$H708="気分障害",障害学生情報入力シート!$H708="神経症性障害等",障害学生情報入力シート!$H708="摂食障害・睡眠障害等",障害学生情報入力シート!$H708="精神障害の重複",障害学生情報入力シート!$H708="その他の精神障害")),1,0)+
IF(AND(障害学生情報入力シート!$G708="知的障害",ISBLANK(障害学生情報入力シート!$H708)),1,0)+
IF(AND(障害学生情報入力シート!$G708="重複障害",OR(障害学生情報入力シート!$H708="身体障害の重複",障害学生情報入力シート!$H708="発達障害と精神障害の重複")),1,0)+
IF(AND(障害学生情報入力シート!$G708="その他の障害",ISBLANK(障害学生情報入力シート!$H708)),1,0)
)</f>
        <v>0</v>
      </c>
    </row>
    <row r="709" spans="1:17" x14ac:dyDescent="0.4">
      <c r="A709" s="204">
        <v>681</v>
      </c>
      <c r="B709" s="6">
        <f>IF(AND(障害学生情報入力シート!$G709=$B$27,障害学生情報入力シート!$H709=$B$28,OR(障害学生情報入力シート!D709="入学者(新1年生)",障害学生情報入力シート!D709="在籍者")),1,0)</f>
        <v>0</v>
      </c>
      <c r="C709" s="6">
        <f t="shared" si="65"/>
        <v>0</v>
      </c>
      <c r="D709" s="6" t="str">
        <f t="shared" si="66"/>
        <v/>
      </c>
      <c r="E709" s="6">
        <f>IF(AND(障害学生情報入力シート!$G709=$E$27,ISBLANK(障害学生情報入力シート!$H709),OR(障害学生情報入力シート!D709="入学者(新1年生)",障害学生情報入力シート!D709="在籍者")),1,0)</f>
        <v>0</v>
      </c>
      <c r="F709" s="6">
        <f t="shared" si="67"/>
        <v>0</v>
      </c>
      <c r="G709" s="6" t="str">
        <f t="shared" si="68"/>
        <v/>
      </c>
      <c r="H709" s="7">
        <f>IF(障害学生情報入力シート!BD709="",0,IF(AND(障害学生情報入力シート!BC709=1,Q709=1,障害学生情報入力シート!D709&lt;&gt;"",障害学生情報入力シート!D709&lt;&gt;"在籍者"),1,0))</f>
        <v>0</v>
      </c>
      <c r="I709" s="7">
        <f t="shared" si="69"/>
        <v>0</v>
      </c>
      <c r="J709" s="7" t="str">
        <f t="shared" si="70"/>
        <v/>
      </c>
      <c r="K709" s="8">
        <f>IF(VALUE(障害学生情報入力シート!J709)=1,1,0)</f>
        <v>0</v>
      </c>
      <c r="L709" s="8">
        <f>IF(VALUE(障害学生情報入力シート!K709)=1,1,0)</f>
        <v>0</v>
      </c>
      <c r="M709" s="8">
        <f>SUM(障害学生情報入力シート!N709:Q709)+COUNTA(障害学生情報入力シート!R709)</f>
        <v>0</v>
      </c>
      <c r="N709" s="8">
        <f>SUM(障害学生情報入力シート!S709:V709)+COUNTA(障害学生情報入力シート!W709)</f>
        <v>0</v>
      </c>
      <c r="O709" s="8">
        <f>IF(SUM(障害学生情報入力シート!$X709:$BC709)&gt;0,1,0)</f>
        <v>0</v>
      </c>
      <c r="P709" s="8">
        <f>IF(障害学生情報入力シート!D709="入学者(新1年生)",1,0)</f>
        <v>0</v>
      </c>
      <c r="Q709" s="8">
        <f>IF(ISBLANK(障害学生情報入力シート!$G709),0,
IF(AND(障害学生情報入力シート!$G709="視覚障害",OR(障害学生情報入力シート!$H709="盲",障害学生情報入力シート!$H709="弱視",障害学生情報入力シート!$H709="その他の視覚障害")),1,0)+
IF(AND(障害学生情報入力シート!$G709="聴覚障害",OR(障害学生情報入力シート!$H709="聾",障害学生情報入力シート!$H709="難聴",障害学生情報入力シート!$H709="その他の聴覚障害")),1,0)+
IF(AND(障害学生情報入力シート!$G709="肢体不自由",OR(障害学生情報入力シート!$H709="上肢不自由",障害学生情報入力シート!$H709="下肢不自由",障害学生情報入力シート!$H709="上下肢不自由",障害学生情報入力シート!$H709="その他の肢体不自由")),1,0)+
IF(AND(障害学生情報入力シート!$G709="病弱",ISBLANK(障害学生情報入力シート!$H709)),1,0)+
IF(AND(障害学生情報入力シート!$G709="発達障害",OR(障害学生情報入力シート!$H709="自閉スペクトラム症",障害学生情報入力シート!$H709="注意欠如・多動症",障害学生情報入力シート!$H709="限局性学習症",障害学生情報入力シート!$H709="発達障害の重複",障害学生情報入力シート!$H709="その他の発達障害")),1,0)+
IF(AND(障害学生情報入力シート!$G709="精神障害",OR(障害学生情報入力シート!$H709="統合失調症等",障害学生情報入力シート!$H709="気分障害",障害学生情報入力シート!$H709="神経症性障害等",障害学生情報入力シート!$H709="摂食障害・睡眠障害等",障害学生情報入力シート!$H709="精神障害の重複",障害学生情報入力シート!$H709="その他の精神障害")),1,0)+
IF(AND(障害学生情報入力シート!$G709="知的障害",ISBLANK(障害学生情報入力シート!$H709)),1,0)+
IF(AND(障害学生情報入力シート!$G709="重複障害",OR(障害学生情報入力シート!$H709="身体障害の重複",障害学生情報入力シート!$H709="発達障害と精神障害の重複")),1,0)+
IF(AND(障害学生情報入力シート!$G709="その他の障害",ISBLANK(障害学生情報入力シート!$H709)),1,0)
)</f>
        <v>0</v>
      </c>
    </row>
    <row r="710" spans="1:17" x14ac:dyDescent="0.4">
      <c r="A710" s="204">
        <v>682</v>
      </c>
      <c r="B710" s="6">
        <f>IF(AND(障害学生情報入力シート!$G710=$B$27,障害学生情報入力シート!$H710=$B$28,OR(障害学生情報入力シート!D710="入学者(新1年生)",障害学生情報入力シート!D710="在籍者")),1,0)</f>
        <v>0</v>
      </c>
      <c r="C710" s="6">
        <f t="shared" si="65"/>
        <v>0</v>
      </c>
      <c r="D710" s="6" t="str">
        <f t="shared" si="66"/>
        <v/>
      </c>
      <c r="E710" s="6">
        <f>IF(AND(障害学生情報入力シート!$G710=$E$27,ISBLANK(障害学生情報入力シート!$H710),OR(障害学生情報入力シート!D710="入学者(新1年生)",障害学生情報入力シート!D710="在籍者")),1,0)</f>
        <v>0</v>
      </c>
      <c r="F710" s="6">
        <f t="shared" si="67"/>
        <v>0</v>
      </c>
      <c r="G710" s="6" t="str">
        <f t="shared" si="68"/>
        <v/>
      </c>
      <c r="H710" s="7">
        <f>IF(障害学生情報入力シート!BD710="",0,IF(AND(障害学生情報入力シート!BC710=1,Q710=1,障害学生情報入力シート!D710&lt;&gt;"",障害学生情報入力シート!D710&lt;&gt;"在籍者"),1,0))</f>
        <v>0</v>
      </c>
      <c r="I710" s="7">
        <f t="shared" si="69"/>
        <v>0</v>
      </c>
      <c r="J710" s="7" t="str">
        <f t="shared" si="70"/>
        <v/>
      </c>
      <c r="K710" s="8">
        <f>IF(VALUE(障害学生情報入力シート!J710)=1,1,0)</f>
        <v>0</v>
      </c>
      <c r="L710" s="8">
        <f>IF(VALUE(障害学生情報入力シート!K710)=1,1,0)</f>
        <v>0</v>
      </c>
      <c r="M710" s="8">
        <f>SUM(障害学生情報入力シート!N710:Q710)+COUNTA(障害学生情報入力シート!R710)</f>
        <v>0</v>
      </c>
      <c r="N710" s="8">
        <f>SUM(障害学生情報入力シート!S710:V710)+COUNTA(障害学生情報入力シート!W710)</f>
        <v>0</v>
      </c>
      <c r="O710" s="8">
        <f>IF(SUM(障害学生情報入力シート!$X710:$BC710)&gt;0,1,0)</f>
        <v>0</v>
      </c>
      <c r="P710" s="8">
        <f>IF(障害学生情報入力シート!D710="入学者(新1年生)",1,0)</f>
        <v>0</v>
      </c>
      <c r="Q710" s="8">
        <f>IF(ISBLANK(障害学生情報入力シート!$G710),0,
IF(AND(障害学生情報入力シート!$G710="視覚障害",OR(障害学生情報入力シート!$H710="盲",障害学生情報入力シート!$H710="弱視",障害学生情報入力シート!$H710="その他の視覚障害")),1,0)+
IF(AND(障害学生情報入力シート!$G710="聴覚障害",OR(障害学生情報入力シート!$H710="聾",障害学生情報入力シート!$H710="難聴",障害学生情報入力シート!$H710="その他の聴覚障害")),1,0)+
IF(AND(障害学生情報入力シート!$G710="肢体不自由",OR(障害学生情報入力シート!$H710="上肢不自由",障害学生情報入力シート!$H710="下肢不自由",障害学生情報入力シート!$H710="上下肢不自由",障害学生情報入力シート!$H710="その他の肢体不自由")),1,0)+
IF(AND(障害学生情報入力シート!$G710="病弱",ISBLANK(障害学生情報入力シート!$H710)),1,0)+
IF(AND(障害学生情報入力シート!$G710="発達障害",OR(障害学生情報入力シート!$H710="自閉スペクトラム症",障害学生情報入力シート!$H710="注意欠如・多動症",障害学生情報入力シート!$H710="限局性学習症",障害学生情報入力シート!$H710="発達障害の重複",障害学生情報入力シート!$H710="その他の発達障害")),1,0)+
IF(AND(障害学生情報入力シート!$G710="精神障害",OR(障害学生情報入力シート!$H710="統合失調症等",障害学生情報入力シート!$H710="気分障害",障害学生情報入力シート!$H710="神経症性障害等",障害学生情報入力シート!$H710="摂食障害・睡眠障害等",障害学生情報入力シート!$H710="精神障害の重複",障害学生情報入力シート!$H710="その他の精神障害")),1,0)+
IF(AND(障害学生情報入力シート!$G710="知的障害",ISBLANK(障害学生情報入力シート!$H710)),1,0)+
IF(AND(障害学生情報入力シート!$G710="重複障害",OR(障害学生情報入力シート!$H710="身体障害の重複",障害学生情報入力シート!$H710="発達障害と精神障害の重複")),1,0)+
IF(AND(障害学生情報入力シート!$G710="その他の障害",ISBLANK(障害学生情報入力シート!$H710)),1,0)
)</f>
        <v>0</v>
      </c>
    </row>
    <row r="711" spans="1:17" x14ac:dyDescent="0.4">
      <c r="A711" s="204">
        <v>683</v>
      </c>
      <c r="B711" s="6">
        <f>IF(AND(障害学生情報入力シート!$G711=$B$27,障害学生情報入力シート!$H711=$B$28,OR(障害学生情報入力シート!D711="入学者(新1年生)",障害学生情報入力シート!D711="在籍者")),1,0)</f>
        <v>0</v>
      </c>
      <c r="C711" s="6">
        <f t="shared" si="65"/>
        <v>0</v>
      </c>
      <c r="D711" s="6" t="str">
        <f t="shared" si="66"/>
        <v/>
      </c>
      <c r="E711" s="6">
        <f>IF(AND(障害学生情報入力シート!$G711=$E$27,ISBLANK(障害学生情報入力シート!$H711),OR(障害学生情報入力シート!D711="入学者(新1年生)",障害学生情報入力シート!D711="在籍者")),1,0)</f>
        <v>0</v>
      </c>
      <c r="F711" s="6">
        <f t="shared" si="67"/>
        <v>0</v>
      </c>
      <c r="G711" s="6" t="str">
        <f t="shared" si="68"/>
        <v/>
      </c>
      <c r="H711" s="7">
        <f>IF(障害学生情報入力シート!BD711="",0,IF(AND(障害学生情報入力シート!BC711=1,Q711=1,障害学生情報入力シート!D711&lt;&gt;"",障害学生情報入力シート!D711&lt;&gt;"在籍者"),1,0))</f>
        <v>0</v>
      </c>
      <c r="I711" s="7">
        <f t="shared" si="69"/>
        <v>0</v>
      </c>
      <c r="J711" s="7" t="str">
        <f t="shared" si="70"/>
        <v/>
      </c>
      <c r="K711" s="8">
        <f>IF(VALUE(障害学生情報入力シート!J711)=1,1,0)</f>
        <v>0</v>
      </c>
      <c r="L711" s="8">
        <f>IF(VALUE(障害学生情報入力シート!K711)=1,1,0)</f>
        <v>0</v>
      </c>
      <c r="M711" s="8">
        <f>SUM(障害学生情報入力シート!N711:Q711)+COUNTA(障害学生情報入力シート!R711)</f>
        <v>0</v>
      </c>
      <c r="N711" s="8">
        <f>SUM(障害学生情報入力シート!S711:V711)+COUNTA(障害学生情報入力シート!W711)</f>
        <v>0</v>
      </c>
      <c r="O711" s="8">
        <f>IF(SUM(障害学生情報入力シート!$X711:$BC711)&gt;0,1,0)</f>
        <v>0</v>
      </c>
      <c r="P711" s="8">
        <f>IF(障害学生情報入力シート!D711="入学者(新1年生)",1,0)</f>
        <v>0</v>
      </c>
      <c r="Q711" s="8">
        <f>IF(ISBLANK(障害学生情報入力シート!$G711),0,
IF(AND(障害学生情報入力シート!$G711="視覚障害",OR(障害学生情報入力シート!$H711="盲",障害学生情報入力シート!$H711="弱視",障害学生情報入力シート!$H711="その他の視覚障害")),1,0)+
IF(AND(障害学生情報入力シート!$G711="聴覚障害",OR(障害学生情報入力シート!$H711="聾",障害学生情報入力シート!$H711="難聴",障害学生情報入力シート!$H711="その他の聴覚障害")),1,0)+
IF(AND(障害学生情報入力シート!$G711="肢体不自由",OR(障害学生情報入力シート!$H711="上肢不自由",障害学生情報入力シート!$H711="下肢不自由",障害学生情報入力シート!$H711="上下肢不自由",障害学生情報入力シート!$H711="その他の肢体不自由")),1,0)+
IF(AND(障害学生情報入力シート!$G711="病弱",ISBLANK(障害学生情報入力シート!$H711)),1,0)+
IF(AND(障害学生情報入力シート!$G711="発達障害",OR(障害学生情報入力シート!$H711="自閉スペクトラム症",障害学生情報入力シート!$H711="注意欠如・多動症",障害学生情報入力シート!$H711="限局性学習症",障害学生情報入力シート!$H711="発達障害の重複",障害学生情報入力シート!$H711="その他の発達障害")),1,0)+
IF(AND(障害学生情報入力シート!$G711="精神障害",OR(障害学生情報入力シート!$H711="統合失調症等",障害学生情報入力シート!$H711="気分障害",障害学生情報入力シート!$H711="神経症性障害等",障害学生情報入力シート!$H711="摂食障害・睡眠障害等",障害学生情報入力シート!$H711="精神障害の重複",障害学生情報入力シート!$H711="その他の精神障害")),1,0)+
IF(AND(障害学生情報入力シート!$G711="知的障害",ISBLANK(障害学生情報入力シート!$H711)),1,0)+
IF(AND(障害学生情報入力シート!$G711="重複障害",OR(障害学生情報入力シート!$H711="身体障害の重複",障害学生情報入力シート!$H711="発達障害と精神障害の重複")),1,0)+
IF(AND(障害学生情報入力シート!$G711="その他の障害",ISBLANK(障害学生情報入力シート!$H711)),1,0)
)</f>
        <v>0</v>
      </c>
    </row>
    <row r="712" spans="1:17" x14ac:dyDescent="0.4">
      <c r="A712" s="204">
        <v>684</v>
      </c>
      <c r="B712" s="6">
        <f>IF(AND(障害学生情報入力シート!$G712=$B$27,障害学生情報入力シート!$H712=$B$28,OR(障害学生情報入力シート!D712="入学者(新1年生)",障害学生情報入力シート!D712="在籍者")),1,0)</f>
        <v>0</v>
      </c>
      <c r="C712" s="6">
        <f t="shared" si="65"/>
        <v>0</v>
      </c>
      <c r="D712" s="6" t="str">
        <f t="shared" si="66"/>
        <v/>
      </c>
      <c r="E712" s="6">
        <f>IF(AND(障害学生情報入力シート!$G712=$E$27,ISBLANK(障害学生情報入力シート!$H712),OR(障害学生情報入力シート!D712="入学者(新1年生)",障害学生情報入力シート!D712="在籍者")),1,0)</f>
        <v>0</v>
      </c>
      <c r="F712" s="6">
        <f t="shared" si="67"/>
        <v>0</v>
      </c>
      <c r="G712" s="6" t="str">
        <f t="shared" si="68"/>
        <v/>
      </c>
      <c r="H712" s="7">
        <f>IF(障害学生情報入力シート!BD712="",0,IF(AND(障害学生情報入力シート!BC712=1,Q712=1,障害学生情報入力シート!D712&lt;&gt;"",障害学生情報入力シート!D712&lt;&gt;"在籍者"),1,0))</f>
        <v>0</v>
      </c>
      <c r="I712" s="7">
        <f t="shared" si="69"/>
        <v>0</v>
      </c>
      <c r="J712" s="7" t="str">
        <f t="shared" si="70"/>
        <v/>
      </c>
      <c r="K712" s="8">
        <f>IF(VALUE(障害学生情報入力シート!J712)=1,1,0)</f>
        <v>0</v>
      </c>
      <c r="L712" s="8">
        <f>IF(VALUE(障害学生情報入力シート!K712)=1,1,0)</f>
        <v>0</v>
      </c>
      <c r="M712" s="8">
        <f>SUM(障害学生情報入力シート!N712:Q712)+COUNTA(障害学生情報入力シート!R712)</f>
        <v>0</v>
      </c>
      <c r="N712" s="8">
        <f>SUM(障害学生情報入力シート!S712:V712)+COUNTA(障害学生情報入力シート!W712)</f>
        <v>0</v>
      </c>
      <c r="O712" s="8">
        <f>IF(SUM(障害学生情報入力シート!$X712:$BC712)&gt;0,1,0)</f>
        <v>0</v>
      </c>
      <c r="P712" s="8">
        <f>IF(障害学生情報入力シート!D712="入学者(新1年生)",1,0)</f>
        <v>0</v>
      </c>
      <c r="Q712" s="8">
        <f>IF(ISBLANK(障害学生情報入力シート!$G712),0,
IF(AND(障害学生情報入力シート!$G712="視覚障害",OR(障害学生情報入力シート!$H712="盲",障害学生情報入力シート!$H712="弱視",障害学生情報入力シート!$H712="その他の視覚障害")),1,0)+
IF(AND(障害学生情報入力シート!$G712="聴覚障害",OR(障害学生情報入力シート!$H712="聾",障害学生情報入力シート!$H712="難聴",障害学生情報入力シート!$H712="その他の聴覚障害")),1,0)+
IF(AND(障害学生情報入力シート!$G712="肢体不自由",OR(障害学生情報入力シート!$H712="上肢不自由",障害学生情報入力シート!$H712="下肢不自由",障害学生情報入力シート!$H712="上下肢不自由",障害学生情報入力シート!$H712="その他の肢体不自由")),1,0)+
IF(AND(障害学生情報入力シート!$G712="病弱",ISBLANK(障害学生情報入力シート!$H712)),1,0)+
IF(AND(障害学生情報入力シート!$G712="発達障害",OR(障害学生情報入力シート!$H712="自閉スペクトラム症",障害学生情報入力シート!$H712="注意欠如・多動症",障害学生情報入力シート!$H712="限局性学習症",障害学生情報入力シート!$H712="発達障害の重複",障害学生情報入力シート!$H712="その他の発達障害")),1,0)+
IF(AND(障害学生情報入力シート!$G712="精神障害",OR(障害学生情報入力シート!$H712="統合失調症等",障害学生情報入力シート!$H712="気分障害",障害学生情報入力シート!$H712="神経症性障害等",障害学生情報入力シート!$H712="摂食障害・睡眠障害等",障害学生情報入力シート!$H712="精神障害の重複",障害学生情報入力シート!$H712="その他の精神障害")),1,0)+
IF(AND(障害学生情報入力シート!$G712="知的障害",ISBLANK(障害学生情報入力シート!$H712)),1,0)+
IF(AND(障害学生情報入力シート!$G712="重複障害",OR(障害学生情報入力シート!$H712="身体障害の重複",障害学生情報入力シート!$H712="発達障害と精神障害の重複")),1,0)+
IF(AND(障害学生情報入力シート!$G712="その他の障害",ISBLANK(障害学生情報入力シート!$H712)),1,0)
)</f>
        <v>0</v>
      </c>
    </row>
    <row r="713" spans="1:17" x14ac:dyDescent="0.4">
      <c r="A713" s="204">
        <v>685</v>
      </c>
      <c r="B713" s="6">
        <f>IF(AND(障害学生情報入力シート!$G713=$B$27,障害学生情報入力シート!$H713=$B$28,OR(障害学生情報入力シート!D713="入学者(新1年生)",障害学生情報入力シート!D713="在籍者")),1,0)</f>
        <v>0</v>
      </c>
      <c r="C713" s="6">
        <f t="shared" si="65"/>
        <v>0</v>
      </c>
      <c r="D713" s="6" t="str">
        <f t="shared" si="66"/>
        <v/>
      </c>
      <c r="E713" s="6">
        <f>IF(AND(障害学生情報入力シート!$G713=$E$27,ISBLANK(障害学生情報入力シート!$H713),OR(障害学生情報入力シート!D713="入学者(新1年生)",障害学生情報入力シート!D713="在籍者")),1,0)</f>
        <v>0</v>
      </c>
      <c r="F713" s="6">
        <f t="shared" si="67"/>
        <v>0</v>
      </c>
      <c r="G713" s="6" t="str">
        <f t="shared" si="68"/>
        <v/>
      </c>
      <c r="H713" s="7">
        <f>IF(障害学生情報入力シート!BD713="",0,IF(AND(障害学生情報入力シート!BC713=1,Q713=1,障害学生情報入力シート!D713&lt;&gt;"",障害学生情報入力シート!D713&lt;&gt;"在籍者"),1,0))</f>
        <v>0</v>
      </c>
      <c r="I713" s="7">
        <f t="shared" si="69"/>
        <v>0</v>
      </c>
      <c r="J713" s="7" t="str">
        <f t="shared" si="70"/>
        <v/>
      </c>
      <c r="K713" s="8">
        <f>IF(VALUE(障害学生情報入力シート!J713)=1,1,0)</f>
        <v>0</v>
      </c>
      <c r="L713" s="8">
        <f>IF(VALUE(障害学生情報入力シート!K713)=1,1,0)</f>
        <v>0</v>
      </c>
      <c r="M713" s="8">
        <f>SUM(障害学生情報入力シート!N713:Q713)+COUNTA(障害学生情報入力シート!R713)</f>
        <v>0</v>
      </c>
      <c r="N713" s="8">
        <f>SUM(障害学生情報入力シート!S713:V713)+COUNTA(障害学生情報入力シート!W713)</f>
        <v>0</v>
      </c>
      <c r="O713" s="8">
        <f>IF(SUM(障害学生情報入力シート!$X713:$BC713)&gt;0,1,0)</f>
        <v>0</v>
      </c>
      <c r="P713" s="8">
        <f>IF(障害学生情報入力シート!D713="入学者(新1年生)",1,0)</f>
        <v>0</v>
      </c>
      <c r="Q713" s="8">
        <f>IF(ISBLANK(障害学生情報入力シート!$G713),0,
IF(AND(障害学生情報入力シート!$G713="視覚障害",OR(障害学生情報入力シート!$H713="盲",障害学生情報入力シート!$H713="弱視",障害学生情報入力シート!$H713="その他の視覚障害")),1,0)+
IF(AND(障害学生情報入力シート!$G713="聴覚障害",OR(障害学生情報入力シート!$H713="聾",障害学生情報入力シート!$H713="難聴",障害学生情報入力シート!$H713="その他の聴覚障害")),1,0)+
IF(AND(障害学生情報入力シート!$G713="肢体不自由",OR(障害学生情報入力シート!$H713="上肢不自由",障害学生情報入力シート!$H713="下肢不自由",障害学生情報入力シート!$H713="上下肢不自由",障害学生情報入力シート!$H713="その他の肢体不自由")),1,0)+
IF(AND(障害学生情報入力シート!$G713="病弱",ISBLANK(障害学生情報入力シート!$H713)),1,0)+
IF(AND(障害学生情報入力シート!$G713="発達障害",OR(障害学生情報入力シート!$H713="自閉スペクトラム症",障害学生情報入力シート!$H713="注意欠如・多動症",障害学生情報入力シート!$H713="限局性学習症",障害学生情報入力シート!$H713="発達障害の重複",障害学生情報入力シート!$H713="その他の発達障害")),1,0)+
IF(AND(障害学生情報入力シート!$G713="精神障害",OR(障害学生情報入力シート!$H713="統合失調症等",障害学生情報入力シート!$H713="気分障害",障害学生情報入力シート!$H713="神経症性障害等",障害学生情報入力シート!$H713="摂食障害・睡眠障害等",障害学生情報入力シート!$H713="精神障害の重複",障害学生情報入力シート!$H713="その他の精神障害")),1,0)+
IF(AND(障害学生情報入力シート!$G713="知的障害",ISBLANK(障害学生情報入力シート!$H713)),1,0)+
IF(AND(障害学生情報入力シート!$G713="重複障害",OR(障害学生情報入力シート!$H713="身体障害の重複",障害学生情報入力シート!$H713="発達障害と精神障害の重複")),1,0)+
IF(AND(障害学生情報入力シート!$G713="その他の障害",ISBLANK(障害学生情報入力シート!$H713)),1,0)
)</f>
        <v>0</v>
      </c>
    </row>
    <row r="714" spans="1:17" x14ac:dyDescent="0.4">
      <c r="A714" s="204">
        <v>686</v>
      </c>
      <c r="B714" s="6">
        <f>IF(AND(障害学生情報入力シート!$G714=$B$27,障害学生情報入力シート!$H714=$B$28,OR(障害学生情報入力シート!D714="入学者(新1年生)",障害学生情報入力シート!D714="在籍者")),1,0)</f>
        <v>0</v>
      </c>
      <c r="C714" s="6">
        <f t="shared" si="65"/>
        <v>0</v>
      </c>
      <c r="D714" s="6" t="str">
        <f t="shared" si="66"/>
        <v/>
      </c>
      <c r="E714" s="6">
        <f>IF(AND(障害学生情報入力シート!$G714=$E$27,ISBLANK(障害学生情報入力シート!$H714),OR(障害学生情報入力シート!D714="入学者(新1年生)",障害学生情報入力シート!D714="在籍者")),1,0)</f>
        <v>0</v>
      </c>
      <c r="F714" s="6">
        <f t="shared" si="67"/>
        <v>0</v>
      </c>
      <c r="G714" s="6" t="str">
        <f t="shared" si="68"/>
        <v/>
      </c>
      <c r="H714" s="7">
        <f>IF(障害学生情報入力シート!BD714="",0,IF(AND(障害学生情報入力シート!BC714=1,Q714=1,障害学生情報入力シート!D714&lt;&gt;"",障害学生情報入力シート!D714&lt;&gt;"在籍者"),1,0))</f>
        <v>0</v>
      </c>
      <c r="I714" s="7">
        <f t="shared" si="69"/>
        <v>0</v>
      </c>
      <c r="J714" s="7" t="str">
        <f t="shared" si="70"/>
        <v/>
      </c>
      <c r="K714" s="8">
        <f>IF(VALUE(障害学生情報入力シート!J714)=1,1,0)</f>
        <v>0</v>
      </c>
      <c r="L714" s="8">
        <f>IF(VALUE(障害学生情報入力シート!K714)=1,1,0)</f>
        <v>0</v>
      </c>
      <c r="M714" s="8">
        <f>SUM(障害学生情報入力シート!N714:Q714)+COUNTA(障害学生情報入力シート!R714)</f>
        <v>0</v>
      </c>
      <c r="N714" s="8">
        <f>SUM(障害学生情報入力シート!S714:V714)+COUNTA(障害学生情報入力シート!W714)</f>
        <v>0</v>
      </c>
      <c r="O714" s="8">
        <f>IF(SUM(障害学生情報入力シート!$X714:$BC714)&gt;0,1,0)</f>
        <v>0</v>
      </c>
      <c r="P714" s="8">
        <f>IF(障害学生情報入力シート!D714="入学者(新1年生)",1,0)</f>
        <v>0</v>
      </c>
      <c r="Q714" s="8">
        <f>IF(ISBLANK(障害学生情報入力シート!$G714),0,
IF(AND(障害学生情報入力シート!$G714="視覚障害",OR(障害学生情報入力シート!$H714="盲",障害学生情報入力シート!$H714="弱視",障害学生情報入力シート!$H714="その他の視覚障害")),1,0)+
IF(AND(障害学生情報入力シート!$G714="聴覚障害",OR(障害学生情報入力シート!$H714="聾",障害学生情報入力シート!$H714="難聴",障害学生情報入力シート!$H714="その他の聴覚障害")),1,0)+
IF(AND(障害学生情報入力シート!$G714="肢体不自由",OR(障害学生情報入力シート!$H714="上肢不自由",障害学生情報入力シート!$H714="下肢不自由",障害学生情報入力シート!$H714="上下肢不自由",障害学生情報入力シート!$H714="その他の肢体不自由")),1,0)+
IF(AND(障害学生情報入力シート!$G714="病弱",ISBLANK(障害学生情報入力シート!$H714)),1,0)+
IF(AND(障害学生情報入力シート!$G714="発達障害",OR(障害学生情報入力シート!$H714="自閉スペクトラム症",障害学生情報入力シート!$H714="注意欠如・多動症",障害学生情報入力シート!$H714="限局性学習症",障害学生情報入力シート!$H714="発達障害の重複",障害学生情報入力シート!$H714="その他の発達障害")),1,0)+
IF(AND(障害学生情報入力シート!$G714="精神障害",OR(障害学生情報入力シート!$H714="統合失調症等",障害学生情報入力シート!$H714="気分障害",障害学生情報入力シート!$H714="神経症性障害等",障害学生情報入力シート!$H714="摂食障害・睡眠障害等",障害学生情報入力シート!$H714="精神障害の重複",障害学生情報入力シート!$H714="その他の精神障害")),1,0)+
IF(AND(障害学生情報入力シート!$G714="知的障害",ISBLANK(障害学生情報入力シート!$H714)),1,0)+
IF(AND(障害学生情報入力シート!$G714="重複障害",OR(障害学生情報入力シート!$H714="身体障害の重複",障害学生情報入力シート!$H714="発達障害と精神障害の重複")),1,0)+
IF(AND(障害学生情報入力シート!$G714="その他の障害",ISBLANK(障害学生情報入力シート!$H714)),1,0)
)</f>
        <v>0</v>
      </c>
    </row>
    <row r="715" spans="1:17" x14ac:dyDescent="0.4">
      <c r="A715" s="204">
        <v>687</v>
      </c>
      <c r="B715" s="6">
        <f>IF(AND(障害学生情報入力シート!$G715=$B$27,障害学生情報入力シート!$H715=$B$28,OR(障害学生情報入力シート!D715="入学者(新1年生)",障害学生情報入力シート!D715="在籍者")),1,0)</f>
        <v>0</v>
      </c>
      <c r="C715" s="6">
        <f t="shared" si="65"/>
        <v>0</v>
      </c>
      <c r="D715" s="6" t="str">
        <f t="shared" si="66"/>
        <v/>
      </c>
      <c r="E715" s="6">
        <f>IF(AND(障害学生情報入力シート!$G715=$E$27,ISBLANK(障害学生情報入力シート!$H715),OR(障害学生情報入力シート!D715="入学者(新1年生)",障害学生情報入力シート!D715="在籍者")),1,0)</f>
        <v>0</v>
      </c>
      <c r="F715" s="6">
        <f t="shared" si="67"/>
        <v>0</v>
      </c>
      <c r="G715" s="6" t="str">
        <f t="shared" si="68"/>
        <v/>
      </c>
      <c r="H715" s="7">
        <f>IF(障害学生情報入力シート!BD715="",0,IF(AND(障害学生情報入力シート!BC715=1,Q715=1,障害学生情報入力シート!D715&lt;&gt;"",障害学生情報入力シート!D715&lt;&gt;"在籍者"),1,0))</f>
        <v>0</v>
      </c>
      <c r="I715" s="7">
        <f t="shared" si="69"/>
        <v>0</v>
      </c>
      <c r="J715" s="7" t="str">
        <f t="shared" si="70"/>
        <v/>
      </c>
      <c r="K715" s="8">
        <f>IF(VALUE(障害学生情報入力シート!J715)=1,1,0)</f>
        <v>0</v>
      </c>
      <c r="L715" s="8">
        <f>IF(VALUE(障害学生情報入力シート!K715)=1,1,0)</f>
        <v>0</v>
      </c>
      <c r="M715" s="8">
        <f>SUM(障害学生情報入力シート!N715:Q715)+COUNTA(障害学生情報入力シート!R715)</f>
        <v>0</v>
      </c>
      <c r="N715" s="8">
        <f>SUM(障害学生情報入力シート!S715:V715)+COUNTA(障害学生情報入力シート!W715)</f>
        <v>0</v>
      </c>
      <c r="O715" s="8">
        <f>IF(SUM(障害学生情報入力シート!$X715:$BC715)&gt;0,1,0)</f>
        <v>0</v>
      </c>
      <c r="P715" s="8">
        <f>IF(障害学生情報入力シート!D715="入学者(新1年生)",1,0)</f>
        <v>0</v>
      </c>
      <c r="Q715" s="8">
        <f>IF(ISBLANK(障害学生情報入力シート!$G715),0,
IF(AND(障害学生情報入力シート!$G715="視覚障害",OR(障害学生情報入力シート!$H715="盲",障害学生情報入力シート!$H715="弱視",障害学生情報入力シート!$H715="その他の視覚障害")),1,0)+
IF(AND(障害学生情報入力シート!$G715="聴覚障害",OR(障害学生情報入力シート!$H715="聾",障害学生情報入力シート!$H715="難聴",障害学生情報入力シート!$H715="その他の聴覚障害")),1,0)+
IF(AND(障害学生情報入力シート!$G715="肢体不自由",OR(障害学生情報入力シート!$H715="上肢不自由",障害学生情報入力シート!$H715="下肢不自由",障害学生情報入力シート!$H715="上下肢不自由",障害学生情報入力シート!$H715="その他の肢体不自由")),1,0)+
IF(AND(障害学生情報入力シート!$G715="病弱",ISBLANK(障害学生情報入力シート!$H715)),1,0)+
IF(AND(障害学生情報入力シート!$G715="発達障害",OR(障害学生情報入力シート!$H715="自閉スペクトラム症",障害学生情報入力シート!$H715="注意欠如・多動症",障害学生情報入力シート!$H715="限局性学習症",障害学生情報入力シート!$H715="発達障害の重複",障害学生情報入力シート!$H715="その他の発達障害")),1,0)+
IF(AND(障害学生情報入力シート!$G715="精神障害",OR(障害学生情報入力シート!$H715="統合失調症等",障害学生情報入力シート!$H715="気分障害",障害学生情報入力シート!$H715="神経症性障害等",障害学生情報入力シート!$H715="摂食障害・睡眠障害等",障害学生情報入力シート!$H715="精神障害の重複",障害学生情報入力シート!$H715="その他の精神障害")),1,0)+
IF(AND(障害学生情報入力シート!$G715="知的障害",ISBLANK(障害学生情報入力シート!$H715)),1,0)+
IF(AND(障害学生情報入力シート!$G715="重複障害",OR(障害学生情報入力シート!$H715="身体障害の重複",障害学生情報入力シート!$H715="発達障害と精神障害の重複")),1,0)+
IF(AND(障害学生情報入力シート!$G715="その他の障害",ISBLANK(障害学生情報入力シート!$H715)),1,0)
)</f>
        <v>0</v>
      </c>
    </row>
    <row r="716" spans="1:17" x14ac:dyDescent="0.4">
      <c r="A716" s="204">
        <v>688</v>
      </c>
      <c r="B716" s="6">
        <f>IF(AND(障害学生情報入力シート!$G716=$B$27,障害学生情報入力シート!$H716=$B$28,OR(障害学生情報入力シート!D716="入学者(新1年生)",障害学生情報入力シート!D716="在籍者")),1,0)</f>
        <v>0</v>
      </c>
      <c r="C716" s="6">
        <f t="shared" si="65"/>
        <v>0</v>
      </c>
      <c r="D716" s="6" t="str">
        <f t="shared" si="66"/>
        <v/>
      </c>
      <c r="E716" s="6">
        <f>IF(AND(障害学生情報入力シート!$G716=$E$27,ISBLANK(障害学生情報入力シート!$H716),OR(障害学生情報入力シート!D716="入学者(新1年生)",障害学生情報入力シート!D716="在籍者")),1,0)</f>
        <v>0</v>
      </c>
      <c r="F716" s="6">
        <f t="shared" si="67"/>
        <v>0</v>
      </c>
      <c r="G716" s="6" t="str">
        <f t="shared" si="68"/>
        <v/>
      </c>
      <c r="H716" s="7">
        <f>IF(障害学生情報入力シート!BD716="",0,IF(AND(障害学生情報入力シート!BC716=1,Q716=1,障害学生情報入力シート!D716&lt;&gt;"",障害学生情報入力シート!D716&lt;&gt;"在籍者"),1,0))</f>
        <v>0</v>
      </c>
      <c r="I716" s="7">
        <f t="shared" si="69"/>
        <v>0</v>
      </c>
      <c r="J716" s="7" t="str">
        <f t="shared" si="70"/>
        <v/>
      </c>
      <c r="K716" s="8">
        <f>IF(VALUE(障害学生情報入力シート!J716)=1,1,0)</f>
        <v>0</v>
      </c>
      <c r="L716" s="8">
        <f>IF(VALUE(障害学生情報入力シート!K716)=1,1,0)</f>
        <v>0</v>
      </c>
      <c r="M716" s="8">
        <f>SUM(障害学生情報入力シート!N716:Q716)+COUNTA(障害学生情報入力シート!R716)</f>
        <v>0</v>
      </c>
      <c r="N716" s="8">
        <f>SUM(障害学生情報入力シート!S716:V716)+COUNTA(障害学生情報入力シート!W716)</f>
        <v>0</v>
      </c>
      <c r="O716" s="8">
        <f>IF(SUM(障害学生情報入力シート!$X716:$BC716)&gt;0,1,0)</f>
        <v>0</v>
      </c>
      <c r="P716" s="8">
        <f>IF(障害学生情報入力シート!D716="入学者(新1年生)",1,0)</f>
        <v>0</v>
      </c>
      <c r="Q716" s="8">
        <f>IF(ISBLANK(障害学生情報入力シート!$G716),0,
IF(AND(障害学生情報入力シート!$G716="視覚障害",OR(障害学生情報入力シート!$H716="盲",障害学生情報入力シート!$H716="弱視",障害学生情報入力シート!$H716="その他の視覚障害")),1,0)+
IF(AND(障害学生情報入力シート!$G716="聴覚障害",OR(障害学生情報入力シート!$H716="聾",障害学生情報入力シート!$H716="難聴",障害学生情報入力シート!$H716="その他の聴覚障害")),1,0)+
IF(AND(障害学生情報入力シート!$G716="肢体不自由",OR(障害学生情報入力シート!$H716="上肢不自由",障害学生情報入力シート!$H716="下肢不自由",障害学生情報入力シート!$H716="上下肢不自由",障害学生情報入力シート!$H716="その他の肢体不自由")),1,0)+
IF(AND(障害学生情報入力シート!$G716="病弱",ISBLANK(障害学生情報入力シート!$H716)),1,0)+
IF(AND(障害学生情報入力シート!$G716="発達障害",OR(障害学生情報入力シート!$H716="自閉スペクトラム症",障害学生情報入力シート!$H716="注意欠如・多動症",障害学生情報入力シート!$H716="限局性学習症",障害学生情報入力シート!$H716="発達障害の重複",障害学生情報入力シート!$H716="その他の発達障害")),1,0)+
IF(AND(障害学生情報入力シート!$G716="精神障害",OR(障害学生情報入力シート!$H716="統合失調症等",障害学生情報入力シート!$H716="気分障害",障害学生情報入力シート!$H716="神経症性障害等",障害学生情報入力シート!$H716="摂食障害・睡眠障害等",障害学生情報入力シート!$H716="精神障害の重複",障害学生情報入力シート!$H716="その他の精神障害")),1,0)+
IF(AND(障害学生情報入力シート!$G716="知的障害",ISBLANK(障害学生情報入力シート!$H716)),1,0)+
IF(AND(障害学生情報入力シート!$G716="重複障害",OR(障害学生情報入力シート!$H716="身体障害の重複",障害学生情報入力シート!$H716="発達障害と精神障害の重複")),1,0)+
IF(AND(障害学生情報入力シート!$G716="その他の障害",ISBLANK(障害学生情報入力シート!$H716)),1,0)
)</f>
        <v>0</v>
      </c>
    </row>
    <row r="717" spans="1:17" x14ac:dyDescent="0.4">
      <c r="A717" s="204">
        <v>689</v>
      </c>
      <c r="B717" s="6">
        <f>IF(AND(障害学生情報入力シート!$G717=$B$27,障害学生情報入力シート!$H717=$B$28,OR(障害学生情報入力シート!D717="入学者(新1年生)",障害学生情報入力シート!D717="在籍者")),1,0)</f>
        <v>0</v>
      </c>
      <c r="C717" s="6">
        <f t="shared" si="65"/>
        <v>0</v>
      </c>
      <c r="D717" s="6" t="str">
        <f t="shared" si="66"/>
        <v/>
      </c>
      <c r="E717" s="6">
        <f>IF(AND(障害学生情報入力シート!$G717=$E$27,ISBLANK(障害学生情報入力シート!$H717),OR(障害学生情報入力シート!D717="入学者(新1年生)",障害学生情報入力シート!D717="在籍者")),1,0)</f>
        <v>0</v>
      </c>
      <c r="F717" s="6">
        <f t="shared" si="67"/>
        <v>0</v>
      </c>
      <c r="G717" s="6" t="str">
        <f t="shared" si="68"/>
        <v/>
      </c>
      <c r="H717" s="7">
        <f>IF(障害学生情報入力シート!BD717="",0,IF(AND(障害学生情報入力シート!BC717=1,Q717=1,障害学生情報入力シート!D717&lt;&gt;"",障害学生情報入力シート!D717&lt;&gt;"在籍者"),1,0))</f>
        <v>0</v>
      </c>
      <c r="I717" s="7">
        <f t="shared" si="69"/>
        <v>0</v>
      </c>
      <c r="J717" s="7" t="str">
        <f t="shared" si="70"/>
        <v/>
      </c>
      <c r="K717" s="8">
        <f>IF(VALUE(障害学生情報入力シート!J717)=1,1,0)</f>
        <v>0</v>
      </c>
      <c r="L717" s="8">
        <f>IF(VALUE(障害学生情報入力シート!K717)=1,1,0)</f>
        <v>0</v>
      </c>
      <c r="M717" s="8">
        <f>SUM(障害学生情報入力シート!N717:Q717)+COUNTA(障害学生情報入力シート!R717)</f>
        <v>0</v>
      </c>
      <c r="N717" s="8">
        <f>SUM(障害学生情報入力シート!S717:V717)+COUNTA(障害学生情報入力シート!W717)</f>
        <v>0</v>
      </c>
      <c r="O717" s="8">
        <f>IF(SUM(障害学生情報入力シート!$X717:$BC717)&gt;0,1,0)</f>
        <v>0</v>
      </c>
      <c r="P717" s="8">
        <f>IF(障害学生情報入力シート!D717="入学者(新1年生)",1,0)</f>
        <v>0</v>
      </c>
      <c r="Q717" s="8">
        <f>IF(ISBLANK(障害学生情報入力シート!$G717),0,
IF(AND(障害学生情報入力シート!$G717="視覚障害",OR(障害学生情報入力シート!$H717="盲",障害学生情報入力シート!$H717="弱視",障害学生情報入力シート!$H717="その他の視覚障害")),1,0)+
IF(AND(障害学生情報入力シート!$G717="聴覚障害",OR(障害学生情報入力シート!$H717="聾",障害学生情報入力シート!$H717="難聴",障害学生情報入力シート!$H717="その他の聴覚障害")),1,0)+
IF(AND(障害学生情報入力シート!$G717="肢体不自由",OR(障害学生情報入力シート!$H717="上肢不自由",障害学生情報入力シート!$H717="下肢不自由",障害学生情報入力シート!$H717="上下肢不自由",障害学生情報入力シート!$H717="その他の肢体不自由")),1,0)+
IF(AND(障害学生情報入力シート!$G717="病弱",ISBLANK(障害学生情報入力シート!$H717)),1,0)+
IF(AND(障害学生情報入力シート!$G717="発達障害",OR(障害学生情報入力シート!$H717="自閉スペクトラム症",障害学生情報入力シート!$H717="注意欠如・多動症",障害学生情報入力シート!$H717="限局性学習症",障害学生情報入力シート!$H717="発達障害の重複",障害学生情報入力シート!$H717="その他の発達障害")),1,0)+
IF(AND(障害学生情報入力シート!$G717="精神障害",OR(障害学生情報入力シート!$H717="統合失調症等",障害学生情報入力シート!$H717="気分障害",障害学生情報入力シート!$H717="神経症性障害等",障害学生情報入力シート!$H717="摂食障害・睡眠障害等",障害学生情報入力シート!$H717="精神障害の重複",障害学生情報入力シート!$H717="その他の精神障害")),1,0)+
IF(AND(障害学生情報入力シート!$G717="知的障害",ISBLANK(障害学生情報入力シート!$H717)),1,0)+
IF(AND(障害学生情報入力シート!$G717="重複障害",OR(障害学生情報入力シート!$H717="身体障害の重複",障害学生情報入力シート!$H717="発達障害と精神障害の重複")),1,0)+
IF(AND(障害学生情報入力シート!$G717="その他の障害",ISBLANK(障害学生情報入力シート!$H717)),1,0)
)</f>
        <v>0</v>
      </c>
    </row>
    <row r="718" spans="1:17" x14ac:dyDescent="0.4">
      <c r="A718" s="204">
        <v>690</v>
      </c>
      <c r="B718" s="6">
        <f>IF(AND(障害学生情報入力シート!$G718=$B$27,障害学生情報入力シート!$H718=$B$28,OR(障害学生情報入力シート!D718="入学者(新1年生)",障害学生情報入力シート!D718="在籍者")),1,0)</f>
        <v>0</v>
      </c>
      <c r="C718" s="6">
        <f t="shared" si="65"/>
        <v>0</v>
      </c>
      <c r="D718" s="6" t="str">
        <f t="shared" si="66"/>
        <v/>
      </c>
      <c r="E718" s="6">
        <f>IF(AND(障害学生情報入力シート!$G718=$E$27,ISBLANK(障害学生情報入力シート!$H718),OR(障害学生情報入力シート!D718="入学者(新1年生)",障害学生情報入力シート!D718="在籍者")),1,0)</f>
        <v>0</v>
      </c>
      <c r="F718" s="6">
        <f t="shared" si="67"/>
        <v>0</v>
      </c>
      <c r="G718" s="6" t="str">
        <f t="shared" si="68"/>
        <v/>
      </c>
      <c r="H718" s="7">
        <f>IF(障害学生情報入力シート!BD718="",0,IF(AND(障害学生情報入力シート!BC718=1,Q718=1,障害学生情報入力シート!D718&lt;&gt;"",障害学生情報入力シート!D718&lt;&gt;"在籍者"),1,0))</f>
        <v>0</v>
      </c>
      <c r="I718" s="7">
        <f t="shared" si="69"/>
        <v>0</v>
      </c>
      <c r="J718" s="7" t="str">
        <f t="shared" si="70"/>
        <v/>
      </c>
      <c r="K718" s="8">
        <f>IF(VALUE(障害学生情報入力シート!J718)=1,1,0)</f>
        <v>0</v>
      </c>
      <c r="L718" s="8">
        <f>IF(VALUE(障害学生情報入力シート!K718)=1,1,0)</f>
        <v>0</v>
      </c>
      <c r="M718" s="8">
        <f>SUM(障害学生情報入力シート!N718:Q718)+COUNTA(障害学生情報入力シート!R718)</f>
        <v>0</v>
      </c>
      <c r="N718" s="8">
        <f>SUM(障害学生情報入力シート!S718:V718)+COUNTA(障害学生情報入力シート!W718)</f>
        <v>0</v>
      </c>
      <c r="O718" s="8">
        <f>IF(SUM(障害学生情報入力シート!$X718:$BC718)&gt;0,1,0)</f>
        <v>0</v>
      </c>
      <c r="P718" s="8">
        <f>IF(障害学生情報入力シート!D718="入学者(新1年生)",1,0)</f>
        <v>0</v>
      </c>
      <c r="Q718" s="8">
        <f>IF(ISBLANK(障害学生情報入力シート!$G718),0,
IF(AND(障害学生情報入力シート!$G718="視覚障害",OR(障害学生情報入力シート!$H718="盲",障害学生情報入力シート!$H718="弱視",障害学生情報入力シート!$H718="その他の視覚障害")),1,0)+
IF(AND(障害学生情報入力シート!$G718="聴覚障害",OR(障害学生情報入力シート!$H718="聾",障害学生情報入力シート!$H718="難聴",障害学生情報入力シート!$H718="その他の聴覚障害")),1,0)+
IF(AND(障害学生情報入力シート!$G718="肢体不自由",OR(障害学生情報入力シート!$H718="上肢不自由",障害学生情報入力シート!$H718="下肢不自由",障害学生情報入力シート!$H718="上下肢不自由",障害学生情報入力シート!$H718="その他の肢体不自由")),1,0)+
IF(AND(障害学生情報入力シート!$G718="病弱",ISBLANK(障害学生情報入力シート!$H718)),1,0)+
IF(AND(障害学生情報入力シート!$G718="発達障害",OR(障害学生情報入力シート!$H718="自閉スペクトラム症",障害学生情報入力シート!$H718="注意欠如・多動症",障害学生情報入力シート!$H718="限局性学習症",障害学生情報入力シート!$H718="発達障害の重複",障害学生情報入力シート!$H718="その他の発達障害")),1,0)+
IF(AND(障害学生情報入力シート!$G718="精神障害",OR(障害学生情報入力シート!$H718="統合失調症等",障害学生情報入力シート!$H718="気分障害",障害学生情報入力シート!$H718="神経症性障害等",障害学生情報入力シート!$H718="摂食障害・睡眠障害等",障害学生情報入力シート!$H718="精神障害の重複",障害学生情報入力シート!$H718="その他の精神障害")),1,0)+
IF(AND(障害学生情報入力シート!$G718="知的障害",ISBLANK(障害学生情報入力シート!$H718)),1,0)+
IF(AND(障害学生情報入力シート!$G718="重複障害",OR(障害学生情報入力シート!$H718="身体障害の重複",障害学生情報入力シート!$H718="発達障害と精神障害の重複")),1,0)+
IF(AND(障害学生情報入力シート!$G718="その他の障害",ISBLANK(障害学生情報入力シート!$H718)),1,0)
)</f>
        <v>0</v>
      </c>
    </row>
    <row r="719" spans="1:17" x14ac:dyDescent="0.4">
      <c r="A719" s="204">
        <v>691</v>
      </c>
      <c r="B719" s="6">
        <f>IF(AND(障害学生情報入力シート!$G719=$B$27,障害学生情報入力シート!$H719=$B$28,OR(障害学生情報入力シート!D719="入学者(新1年生)",障害学生情報入力シート!D719="在籍者")),1,0)</f>
        <v>0</v>
      </c>
      <c r="C719" s="6">
        <f t="shared" si="65"/>
        <v>0</v>
      </c>
      <c r="D719" s="6" t="str">
        <f t="shared" si="66"/>
        <v/>
      </c>
      <c r="E719" s="6">
        <f>IF(AND(障害学生情報入力シート!$G719=$E$27,ISBLANK(障害学生情報入力シート!$H719),OR(障害学生情報入力シート!D719="入学者(新1年生)",障害学生情報入力シート!D719="在籍者")),1,0)</f>
        <v>0</v>
      </c>
      <c r="F719" s="6">
        <f t="shared" si="67"/>
        <v>0</v>
      </c>
      <c r="G719" s="6" t="str">
        <f t="shared" si="68"/>
        <v/>
      </c>
      <c r="H719" s="7">
        <f>IF(障害学生情報入力シート!BD719="",0,IF(AND(障害学生情報入力シート!BC719=1,Q719=1,障害学生情報入力シート!D719&lt;&gt;"",障害学生情報入力シート!D719&lt;&gt;"在籍者"),1,0))</f>
        <v>0</v>
      </c>
      <c r="I719" s="7">
        <f t="shared" si="69"/>
        <v>0</v>
      </c>
      <c r="J719" s="7" t="str">
        <f t="shared" si="70"/>
        <v/>
      </c>
      <c r="K719" s="8">
        <f>IF(VALUE(障害学生情報入力シート!J719)=1,1,0)</f>
        <v>0</v>
      </c>
      <c r="L719" s="8">
        <f>IF(VALUE(障害学生情報入力シート!K719)=1,1,0)</f>
        <v>0</v>
      </c>
      <c r="M719" s="8">
        <f>SUM(障害学生情報入力シート!N719:Q719)+COUNTA(障害学生情報入力シート!R719)</f>
        <v>0</v>
      </c>
      <c r="N719" s="8">
        <f>SUM(障害学生情報入力シート!S719:V719)+COUNTA(障害学生情報入力シート!W719)</f>
        <v>0</v>
      </c>
      <c r="O719" s="8">
        <f>IF(SUM(障害学生情報入力シート!$X719:$BC719)&gt;0,1,0)</f>
        <v>0</v>
      </c>
      <c r="P719" s="8">
        <f>IF(障害学生情報入力シート!D719="入学者(新1年生)",1,0)</f>
        <v>0</v>
      </c>
      <c r="Q719" s="8">
        <f>IF(ISBLANK(障害学生情報入力シート!$G719),0,
IF(AND(障害学生情報入力シート!$G719="視覚障害",OR(障害学生情報入力シート!$H719="盲",障害学生情報入力シート!$H719="弱視",障害学生情報入力シート!$H719="その他の視覚障害")),1,0)+
IF(AND(障害学生情報入力シート!$G719="聴覚障害",OR(障害学生情報入力シート!$H719="聾",障害学生情報入力シート!$H719="難聴",障害学生情報入力シート!$H719="その他の聴覚障害")),1,0)+
IF(AND(障害学生情報入力シート!$G719="肢体不自由",OR(障害学生情報入力シート!$H719="上肢不自由",障害学生情報入力シート!$H719="下肢不自由",障害学生情報入力シート!$H719="上下肢不自由",障害学生情報入力シート!$H719="その他の肢体不自由")),1,0)+
IF(AND(障害学生情報入力シート!$G719="病弱",ISBLANK(障害学生情報入力シート!$H719)),1,0)+
IF(AND(障害学生情報入力シート!$G719="発達障害",OR(障害学生情報入力シート!$H719="自閉スペクトラム症",障害学生情報入力シート!$H719="注意欠如・多動症",障害学生情報入力シート!$H719="限局性学習症",障害学生情報入力シート!$H719="発達障害の重複",障害学生情報入力シート!$H719="その他の発達障害")),1,0)+
IF(AND(障害学生情報入力シート!$G719="精神障害",OR(障害学生情報入力シート!$H719="統合失調症等",障害学生情報入力シート!$H719="気分障害",障害学生情報入力シート!$H719="神経症性障害等",障害学生情報入力シート!$H719="摂食障害・睡眠障害等",障害学生情報入力シート!$H719="精神障害の重複",障害学生情報入力シート!$H719="その他の精神障害")),1,0)+
IF(AND(障害学生情報入力シート!$G719="知的障害",ISBLANK(障害学生情報入力シート!$H719)),1,0)+
IF(AND(障害学生情報入力シート!$G719="重複障害",OR(障害学生情報入力シート!$H719="身体障害の重複",障害学生情報入力シート!$H719="発達障害と精神障害の重複")),1,0)+
IF(AND(障害学生情報入力シート!$G719="その他の障害",ISBLANK(障害学生情報入力シート!$H719)),1,0)
)</f>
        <v>0</v>
      </c>
    </row>
    <row r="720" spans="1:17" x14ac:dyDescent="0.4">
      <c r="A720" s="204">
        <v>692</v>
      </c>
      <c r="B720" s="6">
        <f>IF(AND(障害学生情報入力シート!$G720=$B$27,障害学生情報入力シート!$H720=$B$28,OR(障害学生情報入力シート!D720="入学者(新1年生)",障害学生情報入力シート!D720="在籍者")),1,0)</f>
        <v>0</v>
      </c>
      <c r="C720" s="6">
        <f t="shared" si="65"/>
        <v>0</v>
      </c>
      <c r="D720" s="6" t="str">
        <f t="shared" si="66"/>
        <v/>
      </c>
      <c r="E720" s="6">
        <f>IF(AND(障害学生情報入力シート!$G720=$E$27,ISBLANK(障害学生情報入力シート!$H720),OR(障害学生情報入力シート!D720="入学者(新1年生)",障害学生情報入力シート!D720="在籍者")),1,0)</f>
        <v>0</v>
      </c>
      <c r="F720" s="6">
        <f t="shared" si="67"/>
        <v>0</v>
      </c>
      <c r="G720" s="6" t="str">
        <f t="shared" si="68"/>
        <v/>
      </c>
      <c r="H720" s="7">
        <f>IF(障害学生情報入力シート!BD720="",0,IF(AND(障害学生情報入力シート!BC720=1,Q720=1,障害学生情報入力シート!D720&lt;&gt;"",障害学生情報入力シート!D720&lt;&gt;"在籍者"),1,0))</f>
        <v>0</v>
      </c>
      <c r="I720" s="7">
        <f t="shared" si="69"/>
        <v>0</v>
      </c>
      <c r="J720" s="7" t="str">
        <f t="shared" si="70"/>
        <v/>
      </c>
      <c r="K720" s="8">
        <f>IF(VALUE(障害学生情報入力シート!J720)=1,1,0)</f>
        <v>0</v>
      </c>
      <c r="L720" s="8">
        <f>IF(VALUE(障害学生情報入力シート!K720)=1,1,0)</f>
        <v>0</v>
      </c>
      <c r="M720" s="8">
        <f>SUM(障害学生情報入力シート!N720:Q720)+COUNTA(障害学生情報入力シート!R720)</f>
        <v>0</v>
      </c>
      <c r="N720" s="8">
        <f>SUM(障害学生情報入力シート!S720:V720)+COUNTA(障害学生情報入力シート!W720)</f>
        <v>0</v>
      </c>
      <c r="O720" s="8">
        <f>IF(SUM(障害学生情報入力シート!$X720:$BC720)&gt;0,1,0)</f>
        <v>0</v>
      </c>
      <c r="P720" s="8">
        <f>IF(障害学生情報入力シート!D720="入学者(新1年生)",1,0)</f>
        <v>0</v>
      </c>
      <c r="Q720" s="8">
        <f>IF(ISBLANK(障害学生情報入力シート!$G720),0,
IF(AND(障害学生情報入力シート!$G720="視覚障害",OR(障害学生情報入力シート!$H720="盲",障害学生情報入力シート!$H720="弱視",障害学生情報入力シート!$H720="その他の視覚障害")),1,0)+
IF(AND(障害学生情報入力シート!$G720="聴覚障害",OR(障害学生情報入力シート!$H720="聾",障害学生情報入力シート!$H720="難聴",障害学生情報入力シート!$H720="その他の聴覚障害")),1,0)+
IF(AND(障害学生情報入力シート!$G720="肢体不自由",OR(障害学生情報入力シート!$H720="上肢不自由",障害学生情報入力シート!$H720="下肢不自由",障害学生情報入力シート!$H720="上下肢不自由",障害学生情報入力シート!$H720="その他の肢体不自由")),1,0)+
IF(AND(障害学生情報入力シート!$G720="病弱",ISBLANK(障害学生情報入力シート!$H720)),1,0)+
IF(AND(障害学生情報入力シート!$G720="発達障害",OR(障害学生情報入力シート!$H720="自閉スペクトラム症",障害学生情報入力シート!$H720="注意欠如・多動症",障害学生情報入力シート!$H720="限局性学習症",障害学生情報入力シート!$H720="発達障害の重複",障害学生情報入力シート!$H720="その他の発達障害")),1,0)+
IF(AND(障害学生情報入力シート!$G720="精神障害",OR(障害学生情報入力シート!$H720="統合失調症等",障害学生情報入力シート!$H720="気分障害",障害学生情報入力シート!$H720="神経症性障害等",障害学生情報入力シート!$H720="摂食障害・睡眠障害等",障害学生情報入力シート!$H720="精神障害の重複",障害学生情報入力シート!$H720="その他の精神障害")),1,0)+
IF(AND(障害学生情報入力シート!$G720="知的障害",ISBLANK(障害学生情報入力シート!$H720)),1,0)+
IF(AND(障害学生情報入力シート!$G720="重複障害",OR(障害学生情報入力シート!$H720="身体障害の重複",障害学生情報入力シート!$H720="発達障害と精神障害の重複")),1,0)+
IF(AND(障害学生情報入力シート!$G720="その他の障害",ISBLANK(障害学生情報入力シート!$H720)),1,0)
)</f>
        <v>0</v>
      </c>
    </row>
    <row r="721" spans="1:17" x14ac:dyDescent="0.4">
      <c r="A721" s="204">
        <v>693</v>
      </c>
      <c r="B721" s="6">
        <f>IF(AND(障害学生情報入力シート!$G721=$B$27,障害学生情報入力シート!$H721=$B$28,OR(障害学生情報入力シート!D721="入学者(新1年生)",障害学生情報入力シート!D721="在籍者")),1,0)</f>
        <v>0</v>
      </c>
      <c r="C721" s="6">
        <f t="shared" si="65"/>
        <v>0</v>
      </c>
      <c r="D721" s="6" t="str">
        <f t="shared" si="66"/>
        <v/>
      </c>
      <c r="E721" s="6">
        <f>IF(AND(障害学生情報入力シート!$G721=$E$27,ISBLANK(障害学生情報入力シート!$H721),OR(障害学生情報入力シート!D721="入学者(新1年生)",障害学生情報入力シート!D721="在籍者")),1,0)</f>
        <v>0</v>
      </c>
      <c r="F721" s="6">
        <f t="shared" si="67"/>
        <v>0</v>
      </c>
      <c r="G721" s="6" t="str">
        <f t="shared" si="68"/>
        <v/>
      </c>
      <c r="H721" s="7">
        <f>IF(障害学生情報入力シート!BD721="",0,IF(AND(障害学生情報入力シート!BC721=1,Q721=1,障害学生情報入力シート!D721&lt;&gt;"",障害学生情報入力シート!D721&lt;&gt;"在籍者"),1,0))</f>
        <v>0</v>
      </c>
      <c r="I721" s="7">
        <f t="shared" si="69"/>
        <v>0</v>
      </c>
      <c r="J721" s="7" t="str">
        <f t="shared" si="70"/>
        <v/>
      </c>
      <c r="K721" s="8">
        <f>IF(VALUE(障害学生情報入力シート!J721)=1,1,0)</f>
        <v>0</v>
      </c>
      <c r="L721" s="8">
        <f>IF(VALUE(障害学生情報入力シート!K721)=1,1,0)</f>
        <v>0</v>
      </c>
      <c r="M721" s="8">
        <f>SUM(障害学生情報入力シート!N721:Q721)+COUNTA(障害学生情報入力シート!R721)</f>
        <v>0</v>
      </c>
      <c r="N721" s="8">
        <f>SUM(障害学生情報入力シート!S721:V721)+COUNTA(障害学生情報入力シート!W721)</f>
        <v>0</v>
      </c>
      <c r="O721" s="8">
        <f>IF(SUM(障害学生情報入力シート!$X721:$BC721)&gt;0,1,0)</f>
        <v>0</v>
      </c>
      <c r="P721" s="8">
        <f>IF(障害学生情報入力シート!D721="入学者(新1年生)",1,0)</f>
        <v>0</v>
      </c>
      <c r="Q721" s="8">
        <f>IF(ISBLANK(障害学生情報入力シート!$G721),0,
IF(AND(障害学生情報入力シート!$G721="視覚障害",OR(障害学生情報入力シート!$H721="盲",障害学生情報入力シート!$H721="弱視",障害学生情報入力シート!$H721="その他の視覚障害")),1,0)+
IF(AND(障害学生情報入力シート!$G721="聴覚障害",OR(障害学生情報入力シート!$H721="聾",障害学生情報入力シート!$H721="難聴",障害学生情報入力シート!$H721="その他の聴覚障害")),1,0)+
IF(AND(障害学生情報入力シート!$G721="肢体不自由",OR(障害学生情報入力シート!$H721="上肢不自由",障害学生情報入力シート!$H721="下肢不自由",障害学生情報入力シート!$H721="上下肢不自由",障害学生情報入力シート!$H721="その他の肢体不自由")),1,0)+
IF(AND(障害学生情報入力シート!$G721="病弱",ISBLANK(障害学生情報入力シート!$H721)),1,0)+
IF(AND(障害学生情報入力シート!$G721="発達障害",OR(障害学生情報入力シート!$H721="自閉スペクトラム症",障害学生情報入力シート!$H721="注意欠如・多動症",障害学生情報入力シート!$H721="限局性学習症",障害学生情報入力シート!$H721="発達障害の重複",障害学生情報入力シート!$H721="その他の発達障害")),1,0)+
IF(AND(障害学生情報入力シート!$G721="精神障害",OR(障害学生情報入力シート!$H721="統合失調症等",障害学生情報入力シート!$H721="気分障害",障害学生情報入力シート!$H721="神経症性障害等",障害学生情報入力シート!$H721="摂食障害・睡眠障害等",障害学生情報入力シート!$H721="精神障害の重複",障害学生情報入力シート!$H721="その他の精神障害")),1,0)+
IF(AND(障害学生情報入力シート!$G721="知的障害",ISBLANK(障害学生情報入力シート!$H721)),1,0)+
IF(AND(障害学生情報入力シート!$G721="重複障害",OR(障害学生情報入力シート!$H721="身体障害の重複",障害学生情報入力シート!$H721="発達障害と精神障害の重複")),1,0)+
IF(AND(障害学生情報入力シート!$G721="その他の障害",ISBLANK(障害学生情報入力シート!$H721)),1,0)
)</f>
        <v>0</v>
      </c>
    </row>
    <row r="722" spans="1:17" x14ac:dyDescent="0.4">
      <c r="A722" s="204">
        <v>694</v>
      </c>
      <c r="B722" s="6">
        <f>IF(AND(障害学生情報入力シート!$G722=$B$27,障害学生情報入力シート!$H722=$B$28,OR(障害学生情報入力シート!D722="入学者(新1年生)",障害学生情報入力シート!D722="在籍者")),1,0)</f>
        <v>0</v>
      </c>
      <c r="C722" s="6">
        <f t="shared" si="65"/>
        <v>0</v>
      </c>
      <c r="D722" s="6" t="str">
        <f t="shared" si="66"/>
        <v/>
      </c>
      <c r="E722" s="6">
        <f>IF(AND(障害学生情報入力シート!$G722=$E$27,ISBLANK(障害学生情報入力シート!$H722),OR(障害学生情報入力シート!D722="入学者(新1年生)",障害学生情報入力シート!D722="在籍者")),1,0)</f>
        <v>0</v>
      </c>
      <c r="F722" s="6">
        <f t="shared" si="67"/>
        <v>0</v>
      </c>
      <c r="G722" s="6" t="str">
        <f t="shared" si="68"/>
        <v/>
      </c>
      <c r="H722" s="7">
        <f>IF(障害学生情報入力シート!BD722="",0,IF(AND(障害学生情報入力シート!BC722=1,Q722=1,障害学生情報入力シート!D722&lt;&gt;"",障害学生情報入力シート!D722&lt;&gt;"在籍者"),1,0))</f>
        <v>0</v>
      </c>
      <c r="I722" s="7">
        <f t="shared" si="69"/>
        <v>0</v>
      </c>
      <c r="J722" s="7" t="str">
        <f t="shared" si="70"/>
        <v/>
      </c>
      <c r="K722" s="8">
        <f>IF(VALUE(障害学生情報入力シート!J722)=1,1,0)</f>
        <v>0</v>
      </c>
      <c r="L722" s="8">
        <f>IF(VALUE(障害学生情報入力シート!K722)=1,1,0)</f>
        <v>0</v>
      </c>
      <c r="M722" s="8">
        <f>SUM(障害学生情報入力シート!N722:Q722)+COUNTA(障害学生情報入力シート!R722)</f>
        <v>0</v>
      </c>
      <c r="N722" s="8">
        <f>SUM(障害学生情報入力シート!S722:V722)+COUNTA(障害学生情報入力シート!W722)</f>
        <v>0</v>
      </c>
      <c r="O722" s="8">
        <f>IF(SUM(障害学生情報入力シート!$X722:$BC722)&gt;0,1,0)</f>
        <v>0</v>
      </c>
      <c r="P722" s="8">
        <f>IF(障害学生情報入力シート!D722="入学者(新1年生)",1,0)</f>
        <v>0</v>
      </c>
      <c r="Q722" s="8">
        <f>IF(ISBLANK(障害学生情報入力シート!$G722),0,
IF(AND(障害学生情報入力シート!$G722="視覚障害",OR(障害学生情報入力シート!$H722="盲",障害学生情報入力シート!$H722="弱視",障害学生情報入力シート!$H722="その他の視覚障害")),1,0)+
IF(AND(障害学生情報入力シート!$G722="聴覚障害",OR(障害学生情報入力シート!$H722="聾",障害学生情報入力シート!$H722="難聴",障害学生情報入力シート!$H722="その他の聴覚障害")),1,0)+
IF(AND(障害学生情報入力シート!$G722="肢体不自由",OR(障害学生情報入力シート!$H722="上肢不自由",障害学生情報入力シート!$H722="下肢不自由",障害学生情報入力シート!$H722="上下肢不自由",障害学生情報入力シート!$H722="その他の肢体不自由")),1,0)+
IF(AND(障害学生情報入力シート!$G722="病弱",ISBLANK(障害学生情報入力シート!$H722)),1,0)+
IF(AND(障害学生情報入力シート!$G722="発達障害",OR(障害学生情報入力シート!$H722="自閉スペクトラム症",障害学生情報入力シート!$H722="注意欠如・多動症",障害学生情報入力シート!$H722="限局性学習症",障害学生情報入力シート!$H722="発達障害の重複",障害学生情報入力シート!$H722="その他の発達障害")),1,0)+
IF(AND(障害学生情報入力シート!$G722="精神障害",OR(障害学生情報入力シート!$H722="統合失調症等",障害学生情報入力シート!$H722="気分障害",障害学生情報入力シート!$H722="神経症性障害等",障害学生情報入力シート!$H722="摂食障害・睡眠障害等",障害学生情報入力シート!$H722="精神障害の重複",障害学生情報入力シート!$H722="その他の精神障害")),1,0)+
IF(AND(障害学生情報入力シート!$G722="知的障害",ISBLANK(障害学生情報入力シート!$H722)),1,0)+
IF(AND(障害学生情報入力シート!$G722="重複障害",OR(障害学生情報入力シート!$H722="身体障害の重複",障害学生情報入力シート!$H722="発達障害と精神障害の重複")),1,0)+
IF(AND(障害学生情報入力シート!$G722="その他の障害",ISBLANK(障害学生情報入力シート!$H722)),1,0)
)</f>
        <v>0</v>
      </c>
    </row>
    <row r="723" spans="1:17" x14ac:dyDescent="0.4">
      <c r="A723" s="204">
        <v>695</v>
      </c>
      <c r="B723" s="6">
        <f>IF(AND(障害学生情報入力シート!$G723=$B$27,障害学生情報入力シート!$H723=$B$28,OR(障害学生情報入力シート!D723="入学者(新1年生)",障害学生情報入力シート!D723="在籍者")),1,0)</f>
        <v>0</v>
      </c>
      <c r="C723" s="6">
        <f t="shared" si="65"/>
        <v>0</v>
      </c>
      <c r="D723" s="6" t="str">
        <f t="shared" si="66"/>
        <v/>
      </c>
      <c r="E723" s="6">
        <f>IF(AND(障害学生情報入力シート!$G723=$E$27,ISBLANK(障害学生情報入力シート!$H723),OR(障害学生情報入力シート!D723="入学者(新1年生)",障害学生情報入力シート!D723="在籍者")),1,0)</f>
        <v>0</v>
      </c>
      <c r="F723" s="6">
        <f t="shared" si="67"/>
        <v>0</v>
      </c>
      <c r="G723" s="6" t="str">
        <f t="shared" si="68"/>
        <v/>
      </c>
      <c r="H723" s="7">
        <f>IF(障害学生情報入力シート!BD723="",0,IF(AND(障害学生情報入力シート!BC723=1,Q723=1,障害学生情報入力シート!D723&lt;&gt;"",障害学生情報入力シート!D723&lt;&gt;"在籍者"),1,0))</f>
        <v>0</v>
      </c>
      <c r="I723" s="7">
        <f t="shared" si="69"/>
        <v>0</v>
      </c>
      <c r="J723" s="7" t="str">
        <f t="shared" si="70"/>
        <v/>
      </c>
      <c r="K723" s="8">
        <f>IF(VALUE(障害学生情報入力シート!J723)=1,1,0)</f>
        <v>0</v>
      </c>
      <c r="L723" s="8">
        <f>IF(VALUE(障害学生情報入力シート!K723)=1,1,0)</f>
        <v>0</v>
      </c>
      <c r="M723" s="8">
        <f>SUM(障害学生情報入力シート!N723:Q723)+COUNTA(障害学生情報入力シート!R723)</f>
        <v>0</v>
      </c>
      <c r="N723" s="8">
        <f>SUM(障害学生情報入力シート!S723:V723)+COUNTA(障害学生情報入力シート!W723)</f>
        <v>0</v>
      </c>
      <c r="O723" s="8">
        <f>IF(SUM(障害学生情報入力シート!$X723:$BC723)&gt;0,1,0)</f>
        <v>0</v>
      </c>
      <c r="P723" s="8">
        <f>IF(障害学生情報入力シート!D723="入学者(新1年生)",1,0)</f>
        <v>0</v>
      </c>
      <c r="Q723" s="8">
        <f>IF(ISBLANK(障害学生情報入力シート!$G723),0,
IF(AND(障害学生情報入力シート!$G723="視覚障害",OR(障害学生情報入力シート!$H723="盲",障害学生情報入力シート!$H723="弱視",障害学生情報入力シート!$H723="その他の視覚障害")),1,0)+
IF(AND(障害学生情報入力シート!$G723="聴覚障害",OR(障害学生情報入力シート!$H723="聾",障害学生情報入力シート!$H723="難聴",障害学生情報入力シート!$H723="その他の聴覚障害")),1,0)+
IF(AND(障害学生情報入力シート!$G723="肢体不自由",OR(障害学生情報入力シート!$H723="上肢不自由",障害学生情報入力シート!$H723="下肢不自由",障害学生情報入力シート!$H723="上下肢不自由",障害学生情報入力シート!$H723="その他の肢体不自由")),1,0)+
IF(AND(障害学生情報入力シート!$G723="病弱",ISBLANK(障害学生情報入力シート!$H723)),1,0)+
IF(AND(障害学生情報入力シート!$G723="発達障害",OR(障害学生情報入力シート!$H723="自閉スペクトラム症",障害学生情報入力シート!$H723="注意欠如・多動症",障害学生情報入力シート!$H723="限局性学習症",障害学生情報入力シート!$H723="発達障害の重複",障害学生情報入力シート!$H723="その他の発達障害")),1,0)+
IF(AND(障害学生情報入力シート!$G723="精神障害",OR(障害学生情報入力シート!$H723="統合失調症等",障害学生情報入力シート!$H723="気分障害",障害学生情報入力シート!$H723="神経症性障害等",障害学生情報入力シート!$H723="摂食障害・睡眠障害等",障害学生情報入力シート!$H723="精神障害の重複",障害学生情報入力シート!$H723="その他の精神障害")),1,0)+
IF(AND(障害学生情報入力シート!$G723="知的障害",ISBLANK(障害学生情報入力シート!$H723)),1,0)+
IF(AND(障害学生情報入力シート!$G723="重複障害",OR(障害学生情報入力シート!$H723="身体障害の重複",障害学生情報入力シート!$H723="発達障害と精神障害の重複")),1,0)+
IF(AND(障害学生情報入力シート!$G723="その他の障害",ISBLANK(障害学生情報入力シート!$H723)),1,0)
)</f>
        <v>0</v>
      </c>
    </row>
    <row r="724" spans="1:17" x14ac:dyDescent="0.4">
      <c r="A724" s="204">
        <v>696</v>
      </c>
      <c r="B724" s="6">
        <f>IF(AND(障害学生情報入力シート!$G724=$B$27,障害学生情報入力シート!$H724=$B$28,OR(障害学生情報入力シート!D724="入学者(新1年生)",障害学生情報入力シート!D724="在籍者")),1,0)</f>
        <v>0</v>
      </c>
      <c r="C724" s="6">
        <f t="shared" si="65"/>
        <v>0</v>
      </c>
      <c r="D724" s="6" t="str">
        <f t="shared" si="66"/>
        <v/>
      </c>
      <c r="E724" s="6">
        <f>IF(AND(障害学生情報入力シート!$G724=$E$27,ISBLANK(障害学生情報入力シート!$H724),OR(障害学生情報入力シート!D724="入学者(新1年生)",障害学生情報入力シート!D724="在籍者")),1,0)</f>
        <v>0</v>
      </c>
      <c r="F724" s="6">
        <f t="shared" si="67"/>
        <v>0</v>
      </c>
      <c r="G724" s="6" t="str">
        <f t="shared" si="68"/>
        <v/>
      </c>
      <c r="H724" s="7">
        <f>IF(障害学生情報入力シート!BD724="",0,IF(AND(障害学生情報入力シート!BC724=1,Q724=1,障害学生情報入力シート!D724&lt;&gt;"",障害学生情報入力シート!D724&lt;&gt;"在籍者"),1,0))</f>
        <v>0</v>
      </c>
      <c r="I724" s="7">
        <f t="shared" si="69"/>
        <v>0</v>
      </c>
      <c r="J724" s="7" t="str">
        <f t="shared" si="70"/>
        <v/>
      </c>
      <c r="K724" s="8">
        <f>IF(VALUE(障害学生情報入力シート!J724)=1,1,0)</f>
        <v>0</v>
      </c>
      <c r="L724" s="8">
        <f>IF(VALUE(障害学生情報入力シート!K724)=1,1,0)</f>
        <v>0</v>
      </c>
      <c r="M724" s="8">
        <f>SUM(障害学生情報入力シート!N724:Q724)+COUNTA(障害学生情報入力シート!R724)</f>
        <v>0</v>
      </c>
      <c r="N724" s="8">
        <f>SUM(障害学生情報入力シート!S724:V724)+COUNTA(障害学生情報入力シート!W724)</f>
        <v>0</v>
      </c>
      <c r="O724" s="8">
        <f>IF(SUM(障害学生情報入力シート!$X724:$BC724)&gt;0,1,0)</f>
        <v>0</v>
      </c>
      <c r="P724" s="8">
        <f>IF(障害学生情報入力シート!D724="入学者(新1年生)",1,0)</f>
        <v>0</v>
      </c>
      <c r="Q724" s="8">
        <f>IF(ISBLANK(障害学生情報入力シート!$G724),0,
IF(AND(障害学生情報入力シート!$G724="視覚障害",OR(障害学生情報入力シート!$H724="盲",障害学生情報入力シート!$H724="弱視",障害学生情報入力シート!$H724="その他の視覚障害")),1,0)+
IF(AND(障害学生情報入力シート!$G724="聴覚障害",OR(障害学生情報入力シート!$H724="聾",障害学生情報入力シート!$H724="難聴",障害学生情報入力シート!$H724="その他の聴覚障害")),1,0)+
IF(AND(障害学生情報入力シート!$G724="肢体不自由",OR(障害学生情報入力シート!$H724="上肢不自由",障害学生情報入力シート!$H724="下肢不自由",障害学生情報入力シート!$H724="上下肢不自由",障害学生情報入力シート!$H724="その他の肢体不自由")),1,0)+
IF(AND(障害学生情報入力シート!$G724="病弱",ISBLANK(障害学生情報入力シート!$H724)),1,0)+
IF(AND(障害学生情報入力シート!$G724="発達障害",OR(障害学生情報入力シート!$H724="自閉スペクトラム症",障害学生情報入力シート!$H724="注意欠如・多動症",障害学生情報入力シート!$H724="限局性学習症",障害学生情報入力シート!$H724="発達障害の重複",障害学生情報入力シート!$H724="その他の発達障害")),1,0)+
IF(AND(障害学生情報入力シート!$G724="精神障害",OR(障害学生情報入力シート!$H724="統合失調症等",障害学生情報入力シート!$H724="気分障害",障害学生情報入力シート!$H724="神経症性障害等",障害学生情報入力シート!$H724="摂食障害・睡眠障害等",障害学生情報入力シート!$H724="精神障害の重複",障害学生情報入力シート!$H724="その他の精神障害")),1,0)+
IF(AND(障害学生情報入力シート!$G724="知的障害",ISBLANK(障害学生情報入力シート!$H724)),1,0)+
IF(AND(障害学生情報入力シート!$G724="重複障害",OR(障害学生情報入力シート!$H724="身体障害の重複",障害学生情報入力シート!$H724="発達障害と精神障害の重複")),1,0)+
IF(AND(障害学生情報入力シート!$G724="その他の障害",ISBLANK(障害学生情報入力シート!$H724)),1,0)
)</f>
        <v>0</v>
      </c>
    </row>
    <row r="725" spans="1:17" x14ac:dyDescent="0.4">
      <c r="A725" s="204">
        <v>697</v>
      </c>
      <c r="B725" s="6">
        <f>IF(AND(障害学生情報入力シート!$G725=$B$27,障害学生情報入力シート!$H725=$B$28,OR(障害学生情報入力シート!D725="入学者(新1年生)",障害学生情報入力シート!D725="在籍者")),1,0)</f>
        <v>0</v>
      </c>
      <c r="C725" s="6">
        <f t="shared" si="65"/>
        <v>0</v>
      </c>
      <c r="D725" s="6" t="str">
        <f t="shared" si="66"/>
        <v/>
      </c>
      <c r="E725" s="6">
        <f>IF(AND(障害学生情報入力シート!$G725=$E$27,ISBLANK(障害学生情報入力シート!$H725),OR(障害学生情報入力シート!D725="入学者(新1年生)",障害学生情報入力シート!D725="在籍者")),1,0)</f>
        <v>0</v>
      </c>
      <c r="F725" s="6">
        <f t="shared" si="67"/>
        <v>0</v>
      </c>
      <c r="G725" s="6" t="str">
        <f t="shared" si="68"/>
        <v/>
      </c>
      <c r="H725" s="7">
        <f>IF(障害学生情報入力シート!BD725="",0,IF(AND(障害学生情報入力シート!BC725=1,Q725=1,障害学生情報入力シート!D725&lt;&gt;"",障害学生情報入力シート!D725&lt;&gt;"在籍者"),1,0))</f>
        <v>0</v>
      </c>
      <c r="I725" s="7">
        <f t="shared" si="69"/>
        <v>0</v>
      </c>
      <c r="J725" s="7" t="str">
        <f t="shared" si="70"/>
        <v/>
      </c>
      <c r="K725" s="8">
        <f>IF(VALUE(障害学生情報入力シート!J725)=1,1,0)</f>
        <v>0</v>
      </c>
      <c r="L725" s="8">
        <f>IF(VALUE(障害学生情報入力シート!K725)=1,1,0)</f>
        <v>0</v>
      </c>
      <c r="M725" s="8">
        <f>SUM(障害学生情報入力シート!N725:Q725)+COUNTA(障害学生情報入力シート!R725)</f>
        <v>0</v>
      </c>
      <c r="N725" s="8">
        <f>SUM(障害学生情報入力シート!S725:V725)+COUNTA(障害学生情報入力シート!W725)</f>
        <v>0</v>
      </c>
      <c r="O725" s="8">
        <f>IF(SUM(障害学生情報入力シート!$X725:$BC725)&gt;0,1,0)</f>
        <v>0</v>
      </c>
      <c r="P725" s="8">
        <f>IF(障害学生情報入力シート!D725="入学者(新1年生)",1,0)</f>
        <v>0</v>
      </c>
      <c r="Q725" s="8">
        <f>IF(ISBLANK(障害学生情報入力シート!$G725),0,
IF(AND(障害学生情報入力シート!$G725="視覚障害",OR(障害学生情報入力シート!$H725="盲",障害学生情報入力シート!$H725="弱視",障害学生情報入力シート!$H725="その他の視覚障害")),1,0)+
IF(AND(障害学生情報入力シート!$G725="聴覚障害",OR(障害学生情報入力シート!$H725="聾",障害学生情報入力シート!$H725="難聴",障害学生情報入力シート!$H725="その他の聴覚障害")),1,0)+
IF(AND(障害学生情報入力シート!$G725="肢体不自由",OR(障害学生情報入力シート!$H725="上肢不自由",障害学生情報入力シート!$H725="下肢不自由",障害学生情報入力シート!$H725="上下肢不自由",障害学生情報入力シート!$H725="その他の肢体不自由")),1,0)+
IF(AND(障害学生情報入力シート!$G725="病弱",ISBLANK(障害学生情報入力シート!$H725)),1,0)+
IF(AND(障害学生情報入力シート!$G725="発達障害",OR(障害学生情報入力シート!$H725="自閉スペクトラム症",障害学生情報入力シート!$H725="注意欠如・多動症",障害学生情報入力シート!$H725="限局性学習症",障害学生情報入力シート!$H725="発達障害の重複",障害学生情報入力シート!$H725="その他の発達障害")),1,0)+
IF(AND(障害学生情報入力シート!$G725="精神障害",OR(障害学生情報入力シート!$H725="統合失調症等",障害学生情報入力シート!$H725="気分障害",障害学生情報入力シート!$H725="神経症性障害等",障害学生情報入力シート!$H725="摂食障害・睡眠障害等",障害学生情報入力シート!$H725="精神障害の重複",障害学生情報入力シート!$H725="その他の精神障害")),1,0)+
IF(AND(障害学生情報入力シート!$G725="知的障害",ISBLANK(障害学生情報入力シート!$H725)),1,0)+
IF(AND(障害学生情報入力シート!$G725="重複障害",OR(障害学生情報入力シート!$H725="身体障害の重複",障害学生情報入力シート!$H725="発達障害と精神障害の重複")),1,0)+
IF(AND(障害学生情報入力シート!$G725="その他の障害",ISBLANK(障害学生情報入力シート!$H725)),1,0)
)</f>
        <v>0</v>
      </c>
    </row>
    <row r="726" spans="1:17" x14ac:dyDescent="0.4">
      <c r="A726" s="204">
        <v>698</v>
      </c>
      <c r="B726" s="6">
        <f>IF(AND(障害学生情報入力シート!$G726=$B$27,障害学生情報入力シート!$H726=$B$28,OR(障害学生情報入力シート!D726="入学者(新1年生)",障害学生情報入力シート!D726="在籍者")),1,0)</f>
        <v>0</v>
      </c>
      <c r="C726" s="6">
        <f t="shared" si="65"/>
        <v>0</v>
      </c>
      <c r="D726" s="6" t="str">
        <f t="shared" si="66"/>
        <v/>
      </c>
      <c r="E726" s="6">
        <f>IF(AND(障害学生情報入力シート!$G726=$E$27,ISBLANK(障害学生情報入力シート!$H726),OR(障害学生情報入力シート!D726="入学者(新1年生)",障害学生情報入力シート!D726="在籍者")),1,0)</f>
        <v>0</v>
      </c>
      <c r="F726" s="6">
        <f t="shared" si="67"/>
        <v>0</v>
      </c>
      <c r="G726" s="6" t="str">
        <f t="shared" si="68"/>
        <v/>
      </c>
      <c r="H726" s="7">
        <f>IF(障害学生情報入力シート!BD726="",0,IF(AND(障害学生情報入力シート!BC726=1,Q726=1,障害学生情報入力シート!D726&lt;&gt;"",障害学生情報入力シート!D726&lt;&gt;"在籍者"),1,0))</f>
        <v>0</v>
      </c>
      <c r="I726" s="7">
        <f t="shared" si="69"/>
        <v>0</v>
      </c>
      <c r="J726" s="7" t="str">
        <f t="shared" si="70"/>
        <v/>
      </c>
      <c r="K726" s="8">
        <f>IF(VALUE(障害学生情報入力シート!J726)=1,1,0)</f>
        <v>0</v>
      </c>
      <c r="L726" s="8">
        <f>IF(VALUE(障害学生情報入力シート!K726)=1,1,0)</f>
        <v>0</v>
      </c>
      <c r="M726" s="8">
        <f>SUM(障害学生情報入力シート!N726:Q726)+COUNTA(障害学生情報入力シート!R726)</f>
        <v>0</v>
      </c>
      <c r="N726" s="8">
        <f>SUM(障害学生情報入力シート!S726:V726)+COUNTA(障害学生情報入力シート!W726)</f>
        <v>0</v>
      </c>
      <c r="O726" s="8">
        <f>IF(SUM(障害学生情報入力シート!$X726:$BC726)&gt;0,1,0)</f>
        <v>0</v>
      </c>
      <c r="P726" s="8">
        <f>IF(障害学生情報入力シート!D726="入学者(新1年生)",1,0)</f>
        <v>0</v>
      </c>
      <c r="Q726" s="8">
        <f>IF(ISBLANK(障害学生情報入力シート!$G726),0,
IF(AND(障害学生情報入力シート!$G726="視覚障害",OR(障害学生情報入力シート!$H726="盲",障害学生情報入力シート!$H726="弱視",障害学生情報入力シート!$H726="その他の視覚障害")),1,0)+
IF(AND(障害学生情報入力シート!$G726="聴覚障害",OR(障害学生情報入力シート!$H726="聾",障害学生情報入力シート!$H726="難聴",障害学生情報入力シート!$H726="その他の聴覚障害")),1,0)+
IF(AND(障害学生情報入力シート!$G726="肢体不自由",OR(障害学生情報入力シート!$H726="上肢不自由",障害学生情報入力シート!$H726="下肢不自由",障害学生情報入力シート!$H726="上下肢不自由",障害学生情報入力シート!$H726="その他の肢体不自由")),1,0)+
IF(AND(障害学生情報入力シート!$G726="病弱",ISBLANK(障害学生情報入力シート!$H726)),1,0)+
IF(AND(障害学生情報入力シート!$G726="発達障害",OR(障害学生情報入力シート!$H726="自閉スペクトラム症",障害学生情報入力シート!$H726="注意欠如・多動症",障害学生情報入力シート!$H726="限局性学習症",障害学生情報入力シート!$H726="発達障害の重複",障害学生情報入力シート!$H726="その他の発達障害")),1,0)+
IF(AND(障害学生情報入力シート!$G726="精神障害",OR(障害学生情報入力シート!$H726="統合失調症等",障害学生情報入力シート!$H726="気分障害",障害学生情報入力シート!$H726="神経症性障害等",障害学生情報入力シート!$H726="摂食障害・睡眠障害等",障害学生情報入力シート!$H726="精神障害の重複",障害学生情報入力シート!$H726="その他の精神障害")),1,0)+
IF(AND(障害学生情報入力シート!$G726="知的障害",ISBLANK(障害学生情報入力シート!$H726)),1,0)+
IF(AND(障害学生情報入力シート!$G726="重複障害",OR(障害学生情報入力シート!$H726="身体障害の重複",障害学生情報入力シート!$H726="発達障害と精神障害の重複")),1,0)+
IF(AND(障害学生情報入力シート!$G726="その他の障害",ISBLANK(障害学生情報入力シート!$H726)),1,0)
)</f>
        <v>0</v>
      </c>
    </row>
    <row r="727" spans="1:17" x14ac:dyDescent="0.4">
      <c r="A727" s="204">
        <v>699</v>
      </c>
      <c r="B727" s="6">
        <f>IF(AND(障害学生情報入力シート!$G727=$B$27,障害学生情報入力シート!$H727=$B$28,OR(障害学生情報入力シート!D727="入学者(新1年生)",障害学生情報入力シート!D727="在籍者")),1,0)</f>
        <v>0</v>
      </c>
      <c r="C727" s="6">
        <f t="shared" si="65"/>
        <v>0</v>
      </c>
      <c r="D727" s="6" t="str">
        <f t="shared" si="66"/>
        <v/>
      </c>
      <c r="E727" s="6">
        <f>IF(AND(障害学生情報入力シート!$G727=$E$27,ISBLANK(障害学生情報入力シート!$H727),OR(障害学生情報入力シート!D727="入学者(新1年生)",障害学生情報入力シート!D727="在籍者")),1,0)</f>
        <v>0</v>
      </c>
      <c r="F727" s="6">
        <f t="shared" si="67"/>
        <v>0</v>
      </c>
      <c r="G727" s="6" t="str">
        <f t="shared" si="68"/>
        <v/>
      </c>
      <c r="H727" s="7">
        <f>IF(障害学生情報入力シート!BD727="",0,IF(AND(障害学生情報入力シート!BC727=1,Q727=1,障害学生情報入力シート!D727&lt;&gt;"",障害学生情報入力シート!D727&lt;&gt;"在籍者"),1,0))</f>
        <v>0</v>
      </c>
      <c r="I727" s="7">
        <f t="shared" si="69"/>
        <v>0</v>
      </c>
      <c r="J727" s="7" t="str">
        <f t="shared" si="70"/>
        <v/>
      </c>
      <c r="K727" s="8">
        <f>IF(VALUE(障害学生情報入力シート!J727)=1,1,0)</f>
        <v>0</v>
      </c>
      <c r="L727" s="8">
        <f>IF(VALUE(障害学生情報入力シート!K727)=1,1,0)</f>
        <v>0</v>
      </c>
      <c r="M727" s="8">
        <f>SUM(障害学生情報入力シート!N727:Q727)+COUNTA(障害学生情報入力シート!R727)</f>
        <v>0</v>
      </c>
      <c r="N727" s="8">
        <f>SUM(障害学生情報入力シート!S727:V727)+COUNTA(障害学生情報入力シート!W727)</f>
        <v>0</v>
      </c>
      <c r="O727" s="8">
        <f>IF(SUM(障害学生情報入力シート!$X727:$BC727)&gt;0,1,0)</f>
        <v>0</v>
      </c>
      <c r="P727" s="8">
        <f>IF(障害学生情報入力シート!D727="入学者(新1年生)",1,0)</f>
        <v>0</v>
      </c>
      <c r="Q727" s="8">
        <f>IF(ISBLANK(障害学生情報入力シート!$G727),0,
IF(AND(障害学生情報入力シート!$G727="視覚障害",OR(障害学生情報入力シート!$H727="盲",障害学生情報入力シート!$H727="弱視",障害学生情報入力シート!$H727="その他の視覚障害")),1,0)+
IF(AND(障害学生情報入力シート!$G727="聴覚障害",OR(障害学生情報入力シート!$H727="聾",障害学生情報入力シート!$H727="難聴",障害学生情報入力シート!$H727="その他の聴覚障害")),1,0)+
IF(AND(障害学生情報入力シート!$G727="肢体不自由",OR(障害学生情報入力シート!$H727="上肢不自由",障害学生情報入力シート!$H727="下肢不自由",障害学生情報入力シート!$H727="上下肢不自由",障害学生情報入力シート!$H727="その他の肢体不自由")),1,0)+
IF(AND(障害学生情報入力シート!$G727="病弱",ISBLANK(障害学生情報入力シート!$H727)),1,0)+
IF(AND(障害学生情報入力シート!$G727="発達障害",OR(障害学生情報入力シート!$H727="自閉スペクトラム症",障害学生情報入力シート!$H727="注意欠如・多動症",障害学生情報入力シート!$H727="限局性学習症",障害学生情報入力シート!$H727="発達障害の重複",障害学生情報入力シート!$H727="その他の発達障害")),1,0)+
IF(AND(障害学生情報入力シート!$G727="精神障害",OR(障害学生情報入力シート!$H727="統合失調症等",障害学生情報入力シート!$H727="気分障害",障害学生情報入力シート!$H727="神経症性障害等",障害学生情報入力シート!$H727="摂食障害・睡眠障害等",障害学生情報入力シート!$H727="精神障害の重複",障害学生情報入力シート!$H727="その他の精神障害")),1,0)+
IF(AND(障害学生情報入力シート!$G727="知的障害",ISBLANK(障害学生情報入力シート!$H727)),1,0)+
IF(AND(障害学生情報入力シート!$G727="重複障害",OR(障害学生情報入力シート!$H727="身体障害の重複",障害学生情報入力シート!$H727="発達障害と精神障害の重複")),1,0)+
IF(AND(障害学生情報入力シート!$G727="その他の障害",ISBLANK(障害学生情報入力シート!$H727)),1,0)
)</f>
        <v>0</v>
      </c>
    </row>
    <row r="728" spans="1:17" x14ac:dyDescent="0.4">
      <c r="A728" s="204">
        <v>700</v>
      </c>
      <c r="B728" s="6">
        <f>IF(AND(障害学生情報入力シート!$G728=$B$27,障害学生情報入力シート!$H728=$B$28,OR(障害学生情報入力シート!D728="入学者(新1年生)",障害学生情報入力シート!D728="在籍者")),1,0)</f>
        <v>0</v>
      </c>
      <c r="C728" s="6">
        <f t="shared" si="65"/>
        <v>0</v>
      </c>
      <c r="D728" s="6" t="str">
        <f t="shared" si="66"/>
        <v/>
      </c>
      <c r="E728" s="6">
        <f>IF(AND(障害学生情報入力シート!$G728=$E$27,ISBLANK(障害学生情報入力シート!$H728),OR(障害学生情報入力シート!D728="入学者(新1年生)",障害学生情報入力シート!D728="在籍者")),1,0)</f>
        <v>0</v>
      </c>
      <c r="F728" s="6">
        <f t="shared" si="67"/>
        <v>0</v>
      </c>
      <c r="G728" s="6" t="str">
        <f t="shared" si="68"/>
        <v/>
      </c>
      <c r="H728" s="7">
        <f>IF(障害学生情報入力シート!BD728="",0,IF(AND(障害学生情報入力シート!BC728=1,Q728=1,障害学生情報入力シート!D728&lt;&gt;"",障害学生情報入力シート!D728&lt;&gt;"在籍者"),1,0))</f>
        <v>0</v>
      </c>
      <c r="I728" s="7">
        <f t="shared" si="69"/>
        <v>0</v>
      </c>
      <c r="J728" s="7" t="str">
        <f t="shared" si="70"/>
        <v/>
      </c>
      <c r="K728" s="8">
        <f>IF(VALUE(障害学生情報入力シート!J728)=1,1,0)</f>
        <v>0</v>
      </c>
      <c r="L728" s="8">
        <f>IF(VALUE(障害学生情報入力シート!K728)=1,1,0)</f>
        <v>0</v>
      </c>
      <c r="M728" s="8">
        <f>SUM(障害学生情報入力シート!N728:Q728)+COUNTA(障害学生情報入力シート!R728)</f>
        <v>0</v>
      </c>
      <c r="N728" s="8">
        <f>SUM(障害学生情報入力シート!S728:V728)+COUNTA(障害学生情報入力シート!W728)</f>
        <v>0</v>
      </c>
      <c r="O728" s="8">
        <f>IF(SUM(障害学生情報入力シート!$X728:$BC728)&gt;0,1,0)</f>
        <v>0</v>
      </c>
      <c r="P728" s="8">
        <f>IF(障害学生情報入力シート!D728="入学者(新1年生)",1,0)</f>
        <v>0</v>
      </c>
      <c r="Q728" s="8">
        <f>IF(ISBLANK(障害学生情報入力シート!$G728),0,
IF(AND(障害学生情報入力シート!$G728="視覚障害",OR(障害学生情報入力シート!$H728="盲",障害学生情報入力シート!$H728="弱視",障害学生情報入力シート!$H728="その他の視覚障害")),1,0)+
IF(AND(障害学生情報入力シート!$G728="聴覚障害",OR(障害学生情報入力シート!$H728="聾",障害学生情報入力シート!$H728="難聴",障害学生情報入力シート!$H728="その他の聴覚障害")),1,0)+
IF(AND(障害学生情報入力シート!$G728="肢体不自由",OR(障害学生情報入力シート!$H728="上肢不自由",障害学生情報入力シート!$H728="下肢不自由",障害学生情報入力シート!$H728="上下肢不自由",障害学生情報入力シート!$H728="その他の肢体不自由")),1,0)+
IF(AND(障害学生情報入力シート!$G728="病弱",ISBLANK(障害学生情報入力シート!$H728)),1,0)+
IF(AND(障害学生情報入力シート!$G728="発達障害",OR(障害学生情報入力シート!$H728="自閉スペクトラム症",障害学生情報入力シート!$H728="注意欠如・多動症",障害学生情報入力シート!$H728="限局性学習症",障害学生情報入力シート!$H728="発達障害の重複",障害学生情報入力シート!$H728="その他の発達障害")),1,0)+
IF(AND(障害学生情報入力シート!$G728="精神障害",OR(障害学生情報入力シート!$H728="統合失調症等",障害学生情報入力シート!$H728="気分障害",障害学生情報入力シート!$H728="神経症性障害等",障害学生情報入力シート!$H728="摂食障害・睡眠障害等",障害学生情報入力シート!$H728="精神障害の重複",障害学生情報入力シート!$H728="その他の精神障害")),1,0)+
IF(AND(障害学生情報入力シート!$G728="知的障害",ISBLANK(障害学生情報入力シート!$H728)),1,0)+
IF(AND(障害学生情報入力シート!$G728="重複障害",OR(障害学生情報入力シート!$H728="身体障害の重複",障害学生情報入力シート!$H728="発達障害と精神障害の重複")),1,0)+
IF(AND(障害学生情報入力シート!$G728="その他の障害",ISBLANK(障害学生情報入力シート!$H728)),1,0)
)</f>
        <v>0</v>
      </c>
    </row>
    <row r="729" spans="1:17" x14ac:dyDescent="0.4">
      <c r="A729" s="204">
        <v>701</v>
      </c>
      <c r="B729" s="6">
        <f>IF(AND(障害学生情報入力シート!$G729=$B$27,障害学生情報入力シート!$H729=$B$28,OR(障害学生情報入力シート!D729="入学者(新1年生)",障害学生情報入力シート!D729="在籍者")),1,0)</f>
        <v>0</v>
      </c>
      <c r="C729" s="6">
        <f t="shared" si="65"/>
        <v>0</v>
      </c>
      <c r="D729" s="6" t="str">
        <f t="shared" si="66"/>
        <v/>
      </c>
      <c r="E729" s="6">
        <f>IF(AND(障害学生情報入力シート!$G729=$E$27,ISBLANK(障害学生情報入力シート!$H729),OR(障害学生情報入力シート!D729="入学者(新1年生)",障害学生情報入力シート!D729="在籍者")),1,0)</f>
        <v>0</v>
      </c>
      <c r="F729" s="6">
        <f t="shared" si="67"/>
        <v>0</v>
      </c>
      <c r="G729" s="6" t="str">
        <f t="shared" si="68"/>
        <v/>
      </c>
      <c r="H729" s="7">
        <f>IF(障害学生情報入力シート!BD729="",0,IF(AND(障害学生情報入力シート!BC729=1,Q729=1,障害学生情報入力シート!D729&lt;&gt;"",障害学生情報入力シート!D729&lt;&gt;"在籍者"),1,0))</f>
        <v>0</v>
      </c>
      <c r="I729" s="7">
        <f t="shared" si="69"/>
        <v>0</v>
      </c>
      <c r="J729" s="7" t="str">
        <f t="shared" si="70"/>
        <v/>
      </c>
      <c r="K729" s="8">
        <f>IF(VALUE(障害学生情報入力シート!J729)=1,1,0)</f>
        <v>0</v>
      </c>
      <c r="L729" s="8">
        <f>IF(VALUE(障害学生情報入力シート!K729)=1,1,0)</f>
        <v>0</v>
      </c>
      <c r="M729" s="8">
        <f>SUM(障害学生情報入力シート!N729:Q729)+COUNTA(障害学生情報入力シート!R729)</f>
        <v>0</v>
      </c>
      <c r="N729" s="8">
        <f>SUM(障害学生情報入力シート!S729:V729)+COUNTA(障害学生情報入力シート!W729)</f>
        <v>0</v>
      </c>
      <c r="O729" s="8">
        <f>IF(SUM(障害学生情報入力シート!$X729:$BC729)&gt;0,1,0)</f>
        <v>0</v>
      </c>
      <c r="P729" s="8">
        <f>IF(障害学生情報入力シート!D729="入学者(新1年生)",1,0)</f>
        <v>0</v>
      </c>
      <c r="Q729" s="8">
        <f>IF(ISBLANK(障害学生情報入力シート!$G729),0,
IF(AND(障害学生情報入力シート!$G729="視覚障害",OR(障害学生情報入力シート!$H729="盲",障害学生情報入力シート!$H729="弱視",障害学生情報入力シート!$H729="その他の視覚障害")),1,0)+
IF(AND(障害学生情報入力シート!$G729="聴覚障害",OR(障害学生情報入力シート!$H729="聾",障害学生情報入力シート!$H729="難聴",障害学生情報入力シート!$H729="その他の聴覚障害")),1,0)+
IF(AND(障害学生情報入力シート!$G729="肢体不自由",OR(障害学生情報入力シート!$H729="上肢不自由",障害学生情報入力シート!$H729="下肢不自由",障害学生情報入力シート!$H729="上下肢不自由",障害学生情報入力シート!$H729="その他の肢体不自由")),1,0)+
IF(AND(障害学生情報入力シート!$G729="病弱",ISBLANK(障害学生情報入力シート!$H729)),1,0)+
IF(AND(障害学生情報入力シート!$G729="発達障害",OR(障害学生情報入力シート!$H729="自閉スペクトラム症",障害学生情報入力シート!$H729="注意欠如・多動症",障害学生情報入力シート!$H729="限局性学習症",障害学生情報入力シート!$H729="発達障害の重複",障害学生情報入力シート!$H729="その他の発達障害")),1,0)+
IF(AND(障害学生情報入力シート!$G729="精神障害",OR(障害学生情報入力シート!$H729="統合失調症等",障害学生情報入力シート!$H729="気分障害",障害学生情報入力シート!$H729="神経症性障害等",障害学生情報入力シート!$H729="摂食障害・睡眠障害等",障害学生情報入力シート!$H729="精神障害の重複",障害学生情報入力シート!$H729="その他の精神障害")),1,0)+
IF(AND(障害学生情報入力シート!$G729="知的障害",ISBLANK(障害学生情報入力シート!$H729)),1,0)+
IF(AND(障害学生情報入力シート!$G729="重複障害",OR(障害学生情報入力シート!$H729="身体障害の重複",障害学生情報入力シート!$H729="発達障害と精神障害の重複")),1,0)+
IF(AND(障害学生情報入力シート!$G729="その他の障害",ISBLANK(障害学生情報入力シート!$H729)),1,0)
)</f>
        <v>0</v>
      </c>
    </row>
    <row r="730" spans="1:17" x14ac:dyDescent="0.4">
      <c r="A730" s="204">
        <v>702</v>
      </c>
      <c r="B730" s="6">
        <f>IF(AND(障害学生情報入力シート!$G730=$B$27,障害学生情報入力シート!$H730=$B$28,OR(障害学生情報入力シート!D730="入学者(新1年生)",障害学生情報入力シート!D730="在籍者")),1,0)</f>
        <v>0</v>
      </c>
      <c r="C730" s="6">
        <f t="shared" si="65"/>
        <v>0</v>
      </c>
      <c r="D730" s="6" t="str">
        <f t="shared" si="66"/>
        <v/>
      </c>
      <c r="E730" s="6">
        <f>IF(AND(障害学生情報入力シート!$G730=$E$27,ISBLANK(障害学生情報入力シート!$H730),OR(障害学生情報入力シート!D730="入学者(新1年生)",障害学生情報入力シート!D730="在籍者")),1,0)</f>
        <v>0</v>
      </c>
      <c r="F730" s="6">
        <f t="shared" si="67"/>
        <v>0</v>
      </c>
      <c r="G730" s="6" t="str">
        <f t="shared" si="68"/>
        <v/>
      </c>
      <c r="H730" s="7">
        <f>IF(障害学生情報入力シート!BD730="",0,IF(AND(障害学生情報入力シート!BC730=1,Q730=1,障害学生情報入力シート!D730&lt;&gt;"",障害学生情報入力シート!D730&lt;&gt;"在籍者"),1,0))</f>
        <v>0</v>
      </c>
      <c r="I730" s="7">
        <f t="shared" si="69"/>
        <v>0</v>
      </c>
      <c r="J730" s="7" t="str">
        <f t="shared" si="70"/>
        <v/>
      </c>
      <c r="K730" s="8">
        <f>IF(VALUE(障害学生情報入力シート!J730)=1,1,0)</f>
        <v>0</v>
      </c>
      <c r="L730" s="8">
        <f>IF(VALUE(障害学生情報入力シート!K730)=1,1,0)</f>
        <v>0</v>
      </c>
      <c r="M730" s="8">
        <f>SUM(障害学生情報入力シート!N730:Q730)+COUNTA(障害学生情報入力シート!R730)</f>
        <v>0</v>
      </c>
      <c r="N730" s="8">
        <f>SUM(障害学生情報入力シート!S730:V730)+COUNTA(障害学生情報入力シート!W730)</f>
        <v>0</v>
      </c>
      <c r="O730" s="8">
        <f>IF(SUM(障害学生情報入力シート!$X730:$BC730)&gt;0,1,0)</f>
        <v>0</v>
      </c>
      <c r="P730" s="8">
        <f>IF(障害学生情報入力シート!D730="入学者(新1年生)",1,0)</f>
        <v>0</v>
      </c>
      <c r="Q730" s="8">
        <f>IF(ISBLANK(障害学生情報入力シート!$G730),0,
IF(AND(障害学生情報入力シート!$G730="視覚障害",OR(障害学生情報入力シート!$H730="盲",障害学生情報入力シート!$H730="弱視",障害学生情報入力シート!$H730="その他の視覚障害")),1,0)+
IF(AND(障害学生情報入力シート!$G730="聴覚障害",OR(障害学生情報入力シート!$H730="聾",障害学生情報入力シート!$H730="難聴",障害学生情報入力シート!$H730="その他の聴覚障害")),1,0)+
IF(AND(障害学生情報入力シート!$G730="肢体不自由",OR(障害学生情報入力シート!$H730="上肢不自由",障害学生情報入力シート!$H730="下肢不自由",障害学生情報入力シート!$H730="上下肢不自由",障害学生情報入力シート!$H730="その他の肢体不自由")),1,0)+
IF(AND(障害学生情報入力シート!$G730="病弱",ISBLANK(障害学生情報入力シート!$H730)),1,0)+
IF(AND(障害学生情報入力シート!$G730="発達障害",OR(障害学生情報入力シート!$H730="自閉スペクトラム症",障害学生情報入力シート!$H730="注意欠如・多動症",障害学生情報入力シート!$H730="限局性学習症",障害学生情報入力シート!$H730="発達障害の重複",障害学生情報入力シート!$H730="その他の発達障害")),1,0)+
IF(AND(障害学生情報入力シート!$G730="精神障害",OR(障害学生情報入力シート!$H730="統合失調症等",障害学生情報入力シート!$H730="気分障害",障害学生情報入力シート!$H730="神経症性障害等",障害学生情報入力シート!$H730="摂食障害・睡眠障害等",障害学生情報入力シート!$H730="精神障害の重複",障害学生情報入力シート!$H730="その他の精神障害")),1,0)+
IF(AND(障害学生情報入力シート!$G730="知的障害",ISBLANK(障害学生情報入力シート!$H730)),1,0)+
IF(AND(障害学生情報入力シート!$G730="重複障害",OR(障害学生情報入力シート!$H730="身体障害の重複",障害学生情報入力シート!$H730="発達障害と精神障害の重複")),1,0)+
IF(AND(障害学生情報入力シート!$G730="その他の障害",ISBLANK(障害学生情報入力シート!$H730)),1,0)
)</f>
        <v>0</v>
      </c>
    </row>
    <row r="731" spans="1:17" x14ac:dyDescent="0.4">
      <c r="A731" s="204">
        <v>703</v>
      </c>
      <c r="B731" s="6">
        <f>IF(AND(障害学生情報入力シート!$G731=$B$27,障害学生情報入力シート!$H731=$B$28,OR(障害学生情報入力シート!D731="入学者(新1年生)",障害学生情報入力シート!D731="在籍者")),1,0)</f>
        <v>0</v>
      </c>
      <c r="C731" s="6">
        <f t="shared" si="65"/>
        <v>0</v>
      </c>
      <c r="D731" s="6" t="str">
        <f t="shared" si="66"/>
        <v/>
      </c>
      <c r="E731" s="6">
        <f>IF(AND(障害学生情報入力シート!$G731=$E$27,ISBLANK(障害学生情報入力シート!$H731),OR(障害学生情報入力シート!D731="入学者(新1年生)",障害学生情報入力シート!D731="在籍者")),1,0)</f>
        <v>0</v>
      </c>
      <c r="F731" s="6">
        <f t="shared" si="67"/>
        <v>0</v>
      </c>
      <c r="G731" s="6" t="str">
        <f t="shared" si="68"/>
        <v/>
      </c>
      <c r="H731" s="7">
        <f>IF(障害学生情報入力シート!BD731="",0,IF(AND(障害学生情報入力シート!BC731=1,Q731=1,障害学生情報入力シート!D731&lt;&gt;"",障害学生情報入力シート!D731&lt;&gt;"在籍者"),1,0))</f>
        <v>0</v>
      </c>
      <c r="I731" s="7">
        <f t="shared" si="69"/>
        <v>0</v>
      </c>
      <c r="J731" s="7" t="str">
        <f t="shared" si="70"/>
        <v/>
      </c>
      <c r="K731" s="8">
        <f>IF(VALUE(障害学生情報入力シート!J731)=1,1,0)</f>
        <v>0</v>
      </c>
      <c r="L731" s="8">
        <f>IF(VALUE(障害学生情報入力シート!K731)=1,1,0)</f>
        <v>0</v>
      </c>
      <c r="M731" s="8">
        <f>SUM(障害学生情報入力シート!N731:Q731)+COUNTA(障害学生情報入力シート!R731)</f>
        <v>0</v>
      </c>
      <c r="N731" s="8">
        <f>SUM(障害学生情報入力シート!S731:V731)+COUNTA(障害学生情報入力シート!W731)</f>
        <v>0</v>
      </c>
      <c r="O731" s="8">
        <f>IF(SUM(障害学生情報入力シート!$X731:$BC731)&gt;0,1,0)</f>
        <v>0</v>
      </c>
      <c r="P731" s="8">
        <f>IF(障害学生情報入力シート!D731="入学者(新1年生)",1,0)</f>
        <v>0</v>
      </c>
      <c r="Q731" s="8">
        <f>IF(ISBLANK(障害学生情報入力シート!$G731),0,
IF(AND(障害学生情報入力シート!$G731="視覚障害",OR(障害学生情報入力シート!$H731="盲",障害学生情報入力シート!$H731="弱視",障害学生情報入力シート!$H731="その他の視覚障害")),1,0)+
IF(AND(障害学生情報入力シート!$G731="聴覚障害",OR(障害学生情報入力シート!$H731="聾",障害学生情報入力シート!$H731="難聴",障害学生情報入力シート!$H731="その他の聴覚障害")),1,0)+
IF(AND(障害学生情報入力シート!$G731="肢体不自由",OR(障害学生情報入力シート!$H731="上肢不自由",障害学生情報入力シート!$H731="下肢不自由",障害学生情報入力シート!$H731="上下肢不自由",障害学生情報入力シート!$H731="その他の肢体不自由")),1,0)+
IF(AND(障害学生情報入力シート!$G731="病弱",ISBLANK(障害学生情報入力シート!$H731)),1,0)+
IF(AND(障害学生情報入力シート!$G731="発達障害",OR(障害学生情報入力シート!$H731="自閉スペクトラム症",障害学生情報入力シート!$H731="注意欠如・多動症",障害学生情報入力シート!$H731="限局性学習症",障害学生情報入力シート!$H731="発達障害の重複",障害学生情報入力シート!$H731="その他の発達障害")),1,0)+
IF(AND(障害学生情報入力シート!$G731="精神障害",OR(障害学生情報入力シート!$H731="統合失調症等",障害学生情報入力シート!$H731="気分障害",障害学生情報入力シート!$H731="神経症性障害等",障害学生情報入力シート!$H731="摂食障害・睡眠障害等",障害学生情報入力シート!$H731="精神障害の重複",障害学生情報入力シート!$H731="その他の精神障害")),1,0)+
IF(AND(障害学生情報入力シート!$G731="知的障害",ISBLANK(障害学生情報入力シート!$H731)),1,0)+
IF(AND(障害学生情報入力シート!$G731="重複障害",OR(障害学生情報入力シート!$H731="身体障害の重複",障害学生情報入力シート!$H731="発達障害と精神障害の重複")),1,0)+
IF(AND(障害学生情報入力シート!$G731="その他の障害",ISBLANK(障害学生情報入力シート!$H731)),1,0)
)</f>
        <v>0</v>
      </c>
    </row>
    <row r="732" spans="1:17" x14ac:dyDescent="0.4">
      <c r="A732" s="204">
        <v>704</v>
      </c>
      <c r="B732" s="6">
        <f>IF(AND(障害学生情報入力シート!$G732=$B$27,障害学生情報入力シート!$H732=$B$28,OR(障害学生情報入力シート!D732="入学者(新1年生)",障害学生情報入力シート!D732="在籍者")),1,0)</f>
        <v>0</v>
      </c>
      <c r="C732" s="6">
        <f t="shared" si="65"/>
        <v>0</v>
      </c>
      <c r="D732" s="6" t="str">
        <f t="shared" si="66"/>
        <v/>
      </c>
      <c r="E732" s="6">
        <f>IF(AND(障害学生情報入力シート!$G732=$E$27,ISBLANK(障害学生情報入力シート!$H732),OR(障害学生情報入力シート!D732="入学者(新1年生)",障害学生情報入力シート!D732="在籍者")),1,0)</f>
        <v>0</v>
      </c>
      <c r="F732" s="6">
        <f t="shared" si="67"/>
        <v>0</v>
      </c>
      <c r="G732" s="6" t="str">
        <f t="shared" si="68"/>
        <v/>
      </c>
      <c r="H732" s="7">
        <f>IF(障害学生情報入力シート!BD732="",0,IF(AND(障害学生情報入力シート!BC732=1,Q732=1,障害学生情報入力シート!D732&lt;&gt;"",障害学生情報入力シート!D732&lt;&gt;"在籍者"),1,0))</f>
        <v>0</v>
      </c>
      <c r="I732" s="7">
        <f t="shared" si="69"/>
        <v>0</v>
      </c>
      <c r="J732" s="7" t="str">
        <f t="shared" si="70"/>
        <v/>
      </c>
      <c r="K732" s="8">
        <f>IF(VALUE(障害学生情報入力シート!J732)=1,1,0)</f>
        <v>0</v>
      </c>
      <c r="L732" s="8">
        <f>IF(VALUE(障害学生情報入力シート!K732)=1,1,0)</f>
        <v>0</v>
      </c>
      <c r="M732" s="8">
        <f>SUM(障害学生情報入力シート!N732:Q732)+COUNTA(障害学生情報入力シート!R732)</f>
        <v>0</v>
      </c>
      <c r="N732" s="8">
        <f>SUM(障害学生情報入力シート!S732:V732)+COUNTA(障害学生情報入力シート!W732)</f>
        <v>0</v>
      </c>
      <c r="O732" s="8">
        <f>IF(SUM(障害学生情報入力シート!$X732:$BC732)&gt;0,1,0)</f>
        <v>0</v>
      </c>
      <c r="P732" s="8">
        <f>IF(障害学生情報入力シート!D732="入学者(新1年生)",1,0)</f>
        <v>0</v>
      </c>
      <c r="Q732" s="8">
        <f>IF(ISBLANK(障害学生情報入力シート!$G732),0,
IF(AND(障害学生情報入力シート!$G732="視覚障害",OR(障害学生情報入力シート!$H732="盲",障害学生情報入力シート!$H732="弱視",障害学生情報入力シート!$H732="その他の視覚障害")),1,0)+
IF(AND(障害学生情報入力シート!$G732="聴覚障害",OR(障害学生情報入力シート!$H732="聾",障害学生情報入力シート!$H732="難聴",障害学生情報入力シート!$H732="その他の聴覚障害")),1,0)+
IF(AND(障害学生情報入力シート!$G732="肢体不自由",OR(障害学生情報入力シート!$H732="上肢不自由",障害学生情報入力シート!$H732="下肢不自由",障害学生情報入力シート!$H732="上下肢不自由",障害学生情報入力シート!$H732="その他の肢体不自由")),1,0)+
IF(AND(障害学生情報入力シート!$G732="病弱",ISBLANK(障害学生情報入力シート!$H732)),1,0)+
IF(AND(障害学生情報入力シート!$G732="発達障害",OR(障害学生情報入力シート!$H732="自閉スペクトラム症",障害学生情報入力シート!$H732="注意欠如・多動症",障害学生情報入力シート!$H732="限局性学習症",障害学生情報入力シート!$H732="発達障害の重複",障害学生情報入力シート!$H732="その他の発達障害")),1,0)+
IF(AND(障害学生情報入力シート!$G732="精神障害",OR(障害学生情報入力シート!$H732="統合失調症等",障害学生情報入力シート!$H732="気分障害",障害学生情報入力シート!$H732="神経症性障害等",障害学生情報入力シート!$H732="摂食障害・睡眠障害等",障害学生情報入力シート!$H732="精神障害の重複",障害学生情報入力シート!$H732="その他の精神障害")),1,0)+
IF(AND(障害学生情報入力シート!$G732="知的障害",ISBLANK(障害学生情報入力シート!$H732)),1,0)+
IF(AND(障害学生情報入力シート!$G732="重複障害",OR(障害学生情報入力シート!$H732="身体障害の重複",障害学生情報入力シート!$H732="発達障害と精神障害の重複")),1,0)+
IF(AND(障害学生情報入力シート!$G732="その他の障害",ISBLANK(障害学生情報入力シート!$H732)),1,0)
)</f>
        <v>0</v>
      </c>
    </row>
    <row r="733" spans="1:17" x14ac:dyDescent="0.4">
      <c r="A733" s="204">
        <v>705</v>
      </c>
      <c r="B733" s="6">
        <f>IF(AND(障害学生情報入力シート!$G733=$B$27,障害学生情報入力シート!$H733=$B$28,OR(障害学生情報入力シート!D733="入学者(新1年生)",障害学生情報入力シート!D733="在籍者")),1,0)</f>
        <v>0</v>
      </c>
      <c r="C733" s="6">
        <f t="shared" si="65"/>
        <v>0</v>
      </c>
      <c r="D733" s="6" t="str">
        <f t="shared" si="66"/>
        <v/>
      </c>
      <c r="E733" s="6">
        <f>IF(AND(障害学生情報入力シート!$G733=$E$27,ISBLANK(障害学生情報入力シート!$H733),OR(障害学生情報入力シート!D733="入学者(新1年生)",障害学生情報入力シート!D733="在籍者")),1,0)</f>
        <v>0</v>
      </c>
      <c r="F733" s="6">
        <f t="shared" si="67"/>
        <v>0</v>
      </c>
      <c r="G733" s="6" t="str">
        <f t="shared" si="68"/>
        <v/>
      </c>
      <c r="H733" s="7">
        <f>IF(障害学生情報入力シート!BD733="",0,IF(AND(障害学生情報入力シート!BC733=1,Q733=1,障害学生情報入力シート!D733&lt;&gt;"",障害学生情報入力シート!D733&lt;&gt;"在籍者"),1,0))</f>
        <v>0</v>
      </c>
      <c r="I733" s="7">
        <f t="shared" si="69"/>
        <v>0</v>
      </c>
      <c r="J733" s="7" t="str">
        <f t="shared" si="70"/>
        <v/>
      </c>
      <c r="K733" s="8">
        <f>IF(VALUE(障害学生情報入力シート!J733)=1,1,0)</f>
        <v>0</v>
      </c>
      <c r="L733" s="8">
        <f>IF(VALUE(障害学生情報入力シート!K733)=1,1,0)</f>
        <v>0</v>
      </c>
      <c r="M733" s="8">
        <f>SUM(障害学生情報入力シート!N733:Q733)+COUNTA(障害学生情報入力シート!R733)</f>
        <v>0</v>
      </c>
      <c r="N733" s="8">
        <f>SUM(障害学生情報入力シート!S733:V733)+COUNTA(障害学生情報入力シート!W733)</f>
        <v>0</v>
      </c>
      <c r="O733" s="8">
        <f>IF(SUM(障害学生情報入力シート!$X733:$BC733)&gt;0,1,0)</f>
        <v>0</v>
      </c>
      <c r="P733" s="8">
        <f>IF(障害学生情報入力シート!D733="入学者(新1年生)",1,0)</f>
        <v>0</v>
      </c>
      <c r="Q733" s="8">
        <f>IF(ISBLANK(障害学生情報入力シート!$G733),0,
IF(AND(障害学生情報入力シート!$G733="視覚障害",OR(障害学生情報入力シート!$H733="盲",障害学生情報入力シート!$H733="弱視",障害学生情報入力シート!$H733="その他の視覚障害")),1,0)+
IF(AND(障害学生情報入力シート!$G733="聴覚障害",OR(障害学生情報入力シート!$H733="聾",障害学生情報入力シート!$H733="難聴",障害学生情報入力シート!$H733="その他の聴覚障害")),1,0)+
IF(AND(障害学生情報入力シート!$G733="肢体不自由",OR(障害学生情報入力シート!$H733="上肢不自由",障害学生情報入力シート!$H733="下肢不自由",障害学生情報入力シート!$H733="上下肢不自由",障害学生情報入力シート!$H733="その他の肢体不自由")),1,0)+
IF(AND(障害学生情報入力シート!$G733="病弱",ISBLANK(障害学生情報入力シート!$H733)),1,0)+
IF(AND(障害学生情報入力シート!$G733="発達障害",OR(障害学生情報入力シート!$H733="自閉スペクトラム症",障害学生情報入力シート!$H733="注意欠如・多動症",障害学生情報入力シート!$H733="限局性学習症",障害学生情報入力シート!$H733="発達障害の重複",障害学生情報入力シート!$H733="その他の発達障害")),1,0)+
IF(AND(障害学生情報入力シート!$G733="精神障害",OR(障害学生情報入力シート!$H733="統合失調症等",障害学生情報入力シート!$H733="気分障害",障害学生情報入力シート!$H733="神経症性障害等",障害学生情報入力シート!$H733="摂食障害・睡眠障害等",障害学生情報入力シート!$H733="精神障害の重複",障害学生情報入力シート!$H733="その他の精神障害")),1,0)+
IF(AND(障害学生情報入力シート!$G733="知的障害",ISBLANK(障害学生情報入力シート!$H733)),1,0)+
IF(AND(障害学生情報入力シート!$G733="重複障害",OR(障害学生情報入力シート!$H733="身体障害の重複",障害学生情報入力シート!$H733="発達障害と精神障害の重複")),1,0)+
IF(AND(障害学生情報入力シート!$G733="その他の障害",ISBLANK(障害学生情報入力シート!$H733)),1,0)
)</f>
        <v>0</v>
      </c>
    </row>
    <row r="734" spans="1:17" x14ac:dyDescent="0.4">
      <c r="A734" s="204">
        <v>706</v>
      </c>
      <c r="B734" s="6">
        <f>IF(AND(障害学生情報入力シート!$G734=$B$27,障害学生情報入力シート!$H734=$B$28,OR(障害学生情報入力シート!D734="入学者(新1年生)",障害学生情報入力シート!D734="在籍者")),1,0)</f>
        <v>0</v>
      </c>
      <c r="C734" s="6">
        <f t="shared" ref="C734:C797" si="71">C733+B734</f>
        <v>0</v>
      </c>
      <c r="D734" s="6" t="str">
        <f t="shared" ref="D734:D797" si="72">IFERROR(MATCH(ROW(706:706),C:C,0),"")</f>
        <v/>
      </c>
      <c r="E734" s="6">
        <f>IF(AND(障害学生情報入力シート!$G734=$E$27,ISBLANK(障害学生情報入力シート!$H734),OR(障害学生情報入力シート!D734="入学者(新1年生)",障害学生情報入力シート!D734="在籍者")),1,0)</f>
        <v>0</v>
      </c>
      <c r="F734" s="6">
        <f t="shared" ref="F734:F797" si="73">F733+E734</f>
        <v>0</v>
      </c>
      <c r="G734" s="6" t="str">
        <f t="shared" ref="G734:G797" si="74">IFERROR(MATCH(ROW(706:706),F:F,0),"")</f>
        <v/>
      </c>
      <c r="H734" s="7">
        <f>IF(障害学生情報入力シート!BD734="",0,IF(AND(障害学生情報入力シート!BC734=1,Q734=1,障害学生情報入力シート!D734&lt;&gt;"",障害学生情報入力シート!D734&lt;&gt;"在籍者"),1,0))</f>
        <v>0</v>
      </c>
      <c r="I734" s="7">
        <f t="shared" ref="I734:I797" si="75">I733+H734</f>
        <v>0</v>
      </c>
      <c r="J734" s="7" t="str">
        <f t="shared" ref="J734:J797" si="76">IFERROR(MATCH(ROW(706:706),I:I,0),"")</f>
        <v/>
      </c>
      <c r="K734" s="8">
        <f>IF(VALUE(障害学生情報入力シート!J734)=1,1,0)</f>
        <v>0</v>
      </c>
      <c r="L734" s="8">
        <f>IF(VALUE(障害学生情報入力シート!K734)=1,1,0)</f>
        <v>0</v>
      </c>
      <c r="M734" s="8">
        <f>SUM(障害学生情報入力シート!N734:Q734)+COUNTA(障害学生情報入力シート!R734)</f>
        <v>0</v>
      </c>
      <c r="N734" s="8">
        <f>SUM(障害学生情報入力シート!S734:V734)+COUNTA(障害学生情報入力シート!W734)</f>
        <v>0</v>
      </c>
      <c r="O734" s="8">
        <f>IF(SUM(障害学生情報入力シート!$X734:$BC734)&gt;0,1,0)</f>
        <v>0</v>
      </c>
      <c r="P734" s="8">
        <f>IF(障害学生情報入力シート!D734="入学者(新1年生)",1,0)</f>
        <v>0</v>
      </c>
      <c r="Q734" s="8">
        <f>IF(ISBLANK(障害学生情報入力シート!$G734),0,
IF(AND(障害学生情報入力シート!$G734="視覚障害",OR(障害学生情報入力シート!$H734="盲",障害学生情報入力シート!$H734="弱視",障害学生情報入力シート!$H734="その他の視覚障害")),1,0)+
IF(AND(障害学生情報入力シート!$G734="聴覚障害",OR(障害学生情報入力シート!$H734="聾",障害学生情報入力シート!$H734="難聴",障害学生情報入力シート!$H734="その他の聴覚障害")),1,0)+
IF(AND(障害学生情報入力シート!$G734="肢体不自由",OR(障害学生情報入力シート!$H734="上肢不自由",障害学生情報入力シート!$H734="下肢不自由",障害学生情報入力シート!$H734="上下肢不自由",障害学生情報入力シート!$H734="その他の肢体不自由")),1,0)+
IF(AND(障害学生情報入力シート!$G734="病弱",ISBLANK(障害学生情報入力シート!$H734)),1,0)+
IF(AND(障害学生情報入力シート!$G734="発達障害",OR(障害学生情報入力シート!$H734="自閉スペクトラム症",障害学生情報入力シート!$H734="注意欠如・多動症",障害学生情報入力シート!$H734="限局性学習症",障害学生情報入力シート!$H734="発達障害の重複",障害学生情報入力シート!$H734="その他の発達障害")),1,0)+
IF(AND(障害学生情報入力シート!$G734="精神障害",OR(障害学生情報入力シート!$H734="統合失調症等",障害学生情報入力シート!$H734="気分障害",障害学生情報入力シート!$H734="神経症性障害等",障害学生情報入力シート!$H734="摂食障害・睡眠障害等",障害学生情報入力シート!$H734="精神障害の重複",障害学生情報入力シート!$H734="その他の精神障害")),1,0)+
IF(AND(障害学生情報入力シート!$G734="知的障害",ISBLANK(障害学生情報入力シート!$H734)),1,0)+
IF(AND(障害学生情報入力シート!$G734="重複障害",OR(障害学生情報入力シート!$H734="身体障害の重複",障害学生情報入力シート!$H734="発達障害と精神障害の重複")),1,0)+
IF(AND(障害学生情報入力シート!$G734="その他の障害",ISBLANK(障害学生情報入力シート!$H734)),1,0)
)</f>
        <v>0</v>
      </c>
    </row>
    <row r="735" spans="1:17" x14ac:dyDescent="0.4">
      <c r="A735" s="204">
        <v>707</v>
      </c>
      <c r="B735" s="6">
        <f>IF(AND(障害学生情報入力シート!$G735=$B$27,障害学生情報入力シート!$H735=$B$28,OR(障害学生情報入力シート!D735="入学者(新1年生)",障害学生情報入力シート!D735="在籍者")),1,0)</f>
        <v>0</v>
      </c>
      <c r="C735" s="6">
        <f t="shared" si="71"/>
        <v>0</v>
      </c>
      <c r="D735" s="6" t="str">
        <f t="shared" si="72"/>
        <v/>
      </c>
      <c r="E735" s="6">
        <f>IF(AND(障害学生情報入力シート!$G735=$E$27,ISBLANK(障害学生情報入力シート!$H735),OR(障害学生情報入力シート!D735="入学者(新1年生)",障害学生情報入力シート!D735="在籍者")),1,0)</f>
        <v>0</v>
      </c>
      <c r="F735" s="6">
        <f t="shared" si="73"/>
        <v>0</v>
      </c>
      <c r="G735" s="6" t="str">
        <f t="shared" si="74"/>
        <v/>
      </c>
      <c r="H735" s="7">
        <f>IF(障害学生情報入力シート!BD735="",0,IF(AND(障害学生情報入力シート!BC735=1,Q735=1,障害学生情報入力シート!D735&lt;&gt;"",障害学生情報入力シート!D735&lt;&gt;"在籍者"),1,0))</f>
        <v>0</v>
      </c>
      <c r="I735" s="7">
        <f t="shared" si="75"/>
        <v>0</v>
      </c>
      <c r="J735" s="7" t="str">
        <f t="shared" si="76"/>
        <v/>
      </c>
      <c r="K735" s="8">
        <f>IF(VALUE(障害学生情報入力シート!J735)=1,1,0)</f>
        <v>0</v>
      </c>
      <c r="L735" s="8">
        <f>IF(VALUE(障害学生情報入力シート!K735)=1,1,0)</f>
        <v>0</v>
      </c>
      <c r="M735" s="8">
        <f>SUM(障害学生情報入力シート!N735:Q735)+COUNTA(障害学生情報入力シート!R735)</f>
        <v>0</v>
      </c>
      <c r="N735" s="8">
        <f>SUM(障害学生情報入力シート!S735:V735)+COUNTA(障害学生情報入力シート!W735)</f>
        <v>0</v>
      </c>
      <c r="O735" s="8">
        <f>IF(SUM(障害学生情報入力シート!$X735:$BC735)&gt;0,1,0)</f>
        <v>0</v>
      </c>
      <c r="P735" s="8">
        <f>IF(障害学生情報入力シート!D735="入学者(新1年生)",1,0)</f>
        <v>0</v>
      </c>
      <c r="Q735" s="8">
        <f>IF(ISBLANK(障害学生情報入力シート!$G735),0,
IF(AND(障害学生情報入力シート!$G735="視覚障害",OR(障害学生情報入力シート!$H735="盲",障害学生情報入力シート!$H735="弱視",障害学生情報入力シート!$H735="その他の視覚障害")),1,0)+
IF(AND(障害学生情報入力シート!$G735="聴覚障害",OR(障害学生情報入力シート!$H735="聾",障害学生情報入力シート!$H735="難聴",障害学生情報入力シート!$H735="その他の聴覚障害")),1,0)+
IF(AND(障害学生情報入力シート!$G735="肢体不自由",OR(障害学生情報入力シート!$H735="上肢不自由",障害学生情報入力シート!$H735="下肢不自由",障害学生情報入力シート!$H735="上下肢不自由",障害学生情報入力シート!$H735="その他の肢体不自由")),1,0)+
IF(AND(障害学生情報入力シート!$G735="病弱",ISBLANK(障害学生情報入力シート!$H735)),1,0)+
IF(AND(障害学生情報入力シート!$G735="発達障害",OR(障害学生情報入力シート!$H735="自閉スペクトラム症",障害学生情報入力シート!$H735="注意欠如・多動症",障害学生情報入力シート!$H735="限局性学習症",障害学生情報入力シート!$H735="発達障害の重複",障害学生情報入力シート!$H735="その他の発達障害")),1,0)+
IF(AND(障害学生情報入力シート!$G735="精神障害",OR(障害学生情報入力シート!$H735="統合失調症等",障害学生情報入力シート!$H735="気分障害",障害学生情報入力シート!$H735="神経症性障害等",障害学生情報入力シート!$H735="摂食障害・睡眠障害等",障害学生情報入力シート!$H735="精神障害の重複",障害学生情報入力シート!$H735="その他の精神障害")),1,0)+
IF(AND(障害学生情報入力シート!$G735="知的障害",ISBLANK(障害学生情報入力シート!$H735)),1,0)+
IF(AND(障害学生情報入力シート!$G735="重複障害",OR(障害学生情報入力シート!$H735="身体障害の重複",障害学生情報入力シート!$H735="発達障害と精神障害の重複")),1,0)+
IF(AND(障害学生情報入力シート!$G735="その他の障害",ISBLANK(障害学生情報入力シート!$H735)),1,0)
)</f>
        <v>0</v>
      </c>
    </row>
    <row r="736" spans="1:17" x14ac:dyDescent="0.4">
      <c r="A736" s="204">
        <v>708</v>
      </c>
      <c r="B736" s="6">
        <f>IF(AND(障害学生情報入力シート!$G736=$B$27,障害学生情報入力シート!$H736=$B$28,OR(障害学生情報入力シート!D736="入学者(新1年生)",障害学生情報入力シート!D736="在籍者")),1,0)</f>
        <v>0</v>
      </c>
      <c r="C736" s="6">
        <f t="shared" si="71"/>
        <v>0</v>
      </c>
      <c r="D736" s="6" t="str">
        <f t="shared" si="72"/>
        <v/>
      </c>
      <c r="E736" s="6">
        <f>IF(AND(障害学生情報入力シート!$G736=$E$27,ISBLANK(障害学生情報入力シート!$H736),OR(障害学生情報入力シート!D736="入学者(新1年生)",障害学生情報入力シート!D736="在籍者")),1,0)</f>
        <v>0</v>
      </c>
      <c r="F736" s="6">
        <f t="shared" si="73"/>
        <v>0</v>
      </c>
      <c r="G736" s="6" t="str">
        <f t="shared" si="74"/>
        <v/>
      </c>
      <c r="H736" s="7">
        <f>IF(障害学生情報入力シート!BD736="",0,IF(AND(障害学生情報入力シート!BC736=1,Q736=1,障害学生情報入力シート!D736&lt;&gt;"",障害学生情報入力シート!D736&lt;&gt;"在籍者"),1,0))</f>
        <v>0</v>
      </c>
      <c r="I736" s="7">
        <f t="shared" si="75"/>
        <v>0</v>
      </c>
      <c r="J736" s="7" t="str">
        <f t="shared" si="76"/>
        <v/>
      </c>
      <c r="K736" s="8">
        <f>IF(VALUE(障害学生情報入力シート!J736)=1,1,0)</f>
        <v>0</v>
      </c>
      <c r="L736" s="8">
        <f>IF(VALUE(障害学生情報入力シート!K736)=1,1,0)</f>
        <v>0</v>
      </c>
      <c r="M736" s="8">
        <f>SUM(障害学生情報入力シート!N736:Q736)+COUNTA(障害学生情報入力シート!R736)</f>
        <v>0</v>
      </c>
      <c r="N736" s="8">
        <f>SUM(障害学生情報入力シート!S736:V736)+COUNTA(障害学生情報入力シート!W736)</f>
        <v>0</v>
      </c>
      <c r="O736" s="8">
        <f>IF(SUM(障害学生情報入力シート!$X736:$BC736)&gt;0,1,0)</f>
        <v>0</v>
      </c>
      <c r="P736" s="8">
        <f>IF(障害学生情報入力シート!D736="入学者(新1年生)",1,0)</f>
        <v>0</v>
      </c>
      <c r="Q736" s="8">
        <f>IF(ISBLANK(障害学生情報入力シート!$G736),0,
IF(AND(障害学生情報入力シート!$G736="視覚障害",OR(障害学生情報入力シート!$H736="盲",障害学生情報入力シート!$H736="弱視",障害学生情報入力シート!$H736="その他の視覚障害")),1,0)+
IF(AND(障害学生情報入力シート!$G736="聴覚障害",OR(障害学生情報入力シート!$H736="聾",障害学生情報入力シート!$H736="難聴",障害学生情報入力シート!$H736="その他の聴覚障害")),1,0)+
IF(AND(障害学生情報入力シート!$G736="肢体不自由",OR(障害学生情報入力シート!$H736="上肢不自由",障害学生情報入力シート!$H736="下肢不自由",障害学生情報入力シート!$H736="上下肢不自由",障害学生情報入力シート!$H736="その他の肢体不自由")),1,0)+
IF(AND(障害学生情報入力シート!$G736="病弱",ISBLANK(障害学生情報入力シート!$H736)),1,0)+
IF(AND(障害学生情報入力シート!$G736="発達障害",OR(障害学生情報入力シート!$H736="自閉スペクトラム症",障害学生情報入力シート!$H736="注意欠如・多動症",障害学生情報入力シート!$H736="限局性学習症",障害学生情報入力シート!$H736="発達障害の重複",障害学生情報入力シート!$H736="その他の発達障害")),1,0)+
IF(AND(障害学生情報入力シート!$G736="精神障害",OR(障害学生情報入力シート!$H736="統合失調症等",障害学生情報入力シート!$H736="気分障害",障害学生情報入力シート!$H736="神経症性障害等",障害学生情報入力シート!$H736="摂食障害・睡眠障害等",障害学生情報入力シート!$H736="精神障害の重複",障害学生情報入力シート!$H736="その他の精神障害")),1,0)+
IF(AND(障害学生情報入力シート!$G736="知的障害",ISBLANK(障害学生情報入力シート!$H736)),1,0)+
IF(AND(障害学生情報入力シート!$G736="重複障害",OR(障害学生情報入力シート!$H736="身体障害の重複",障害学生情報入力シート!$H736="発達障害と精神障害の重複")),1,0)+
IF(AND(障害学生情報入力シート!$G736="その他の障害",ISBLANK(障害学生情報入力シート!$H736)),1,0)
)</f>
        <v>0</v>
      </c>
    </row>
    <row r="737" spans="1:17" x14ac:dyDescent="0.4">
      <c r="A737" s="204">
        <v>709</v>
      </c>
      <c r="B737" s="6">
        <f>IF(AND(障害学生情報入力シート!$G737=$B$27,障害学生情報入力シート!$H737=$B$28,OR(障害学生情報入力シート!D737="入学者(新1年生)",障害学生情報入力シート!D737="在籍者")),1,0)</f>
        <v>0</v>
      </c>
      <c r="C737" s="6">
        <f t="shared" si="71"/>
        <v>0</v>
      </c>
      <c r="D737" s="6" t="str">
        <f t="shared" si="72"/>
        <v/>
      </c>
      <c r="E737" s="6">
        <f>IF(AND(障害学生情報入力シート!$G737=$E$27,ISBLANK(障害学生情報入力シート!$H737),OR(障害学生情報入力シート!D737="入学者(新1年生)",障害学生情報入力シート!D737="在籍者")),1,0)</f>
        <v>0</v>
      </c>
      <c r="F737" s="6">
        <f t="shared" si="73"/>
        <v>0</v>
      </c>
      <c r="G737" s="6" t="str">
        <f t="shared" si="74"/>
        <v/>
      </c>
      <c r="H737" s="7">
        <f>IF(障害学生情報入力シート!BD737="",0,IF(AND(障害学生情報入力シート!BC737=1,Q737=1,障害学生情報入力シート!D737&lt;&gt;"",障害学生情報入力シート!D737&lt;&gt;"在籍者"),1,0))</f>
        <v>0</v>
      </c>
      <c r="I737" s="7">
        <f t="shared" si="75"/>
        <v>0</v>
      </c>
      <c r="J737" s="7" t="str">
        <f t="shared" si="76"/>
        <v/>
      </c>
      <c r="K737" s="8">
        <f>IF(VALUE(障害学生情報入力シート!J737)=1,1,0)</f>
        <v>0</v>
      </c>
      <c r="L737" s="8">
        <f>IF(VALUE(障害学生情報入力シート!K737)=1,1,0)</f>
        <v>0</v>
      </c>
      <c r="M737" s="8">
        <f>SUM(障害学生情報入力シート!N737:Q737)+COUNTA(障害学生情報入力シート!R737)</f>
        <v>0</v>
      </c>
      <c r="N737" s="8">
        <f>SUM(障害学生情報入力シート!S737:V737)+COUNTA(障害学生情報入力シート!W737)</f>
        <v>0</v>
      </c>
      <c r="O737" s="8">
        <f>IF(SUM(障害学生情報入力シート!$X737:$BC737)&gt;0,1,0)</f>
        <v>0</v>
      </c>
      <c r="P737" s="8">
        <f>IF(障害学生情報入力シート!D737="入学者(新1年生)",1,0)</f>
        <v>0</v>
      </c>
      <c r="Q737" s="8">
        <f>IF(ISBLANK(障害学生情報入力シート!$G737),0,
IF(AND(障害学生情報入力シート!$G737="視覚障害",OR(障害学生情報入力シート!$H737="盲",障害学生情報入力シート!$H737="弱視",障害学生情報入力シート!$H737="その他の視覚障害")),1,0)+
IF(AND(障害学生情報入力シート!$G737="聴覚障害",OR(障害学生情報入力シート!$H737="聾",障害学生情報入力シート!$H737="難聴",障害学生情報入力シート!$H737="その他の聴覚障害")),1,0)+
IF(AND(障害学生情報入力シート!$G737="肢体不自由",OR(障害学生情報入力シート!$H737="上肢不自由",障害学生情報入力シート!$H737="下肢不自由",障害学生情報入力シート!$H737="上下肢不自由",障害学生情報入力シート!$H737="その他の肢体不自由")),1,0)+
IF(AND(障害学生情報入力シート!$G737="病弱",ISBLANK(障害学生情報入力シート!$H737)),1,0)+
IF(AND(障害学生情報入力シート!$G737="発達障害",OR(障害学生情報入力シート!$H737="自閉スペクトラム症",障害学生情報入力シート!$H737="注意欠如・多動症",障害学生情報入力シート!$H737="限局性学習症",障害学生情報入力シート!$H737="発達障害の重複",障害学生情報入力シート!$H737="その他の発達障害")),1,0)+
IF(AND(障害学生情報入力シート!$G737="精神障害",OR(障害学生情報入力シート!$H737="統合失調症等",障害学生情報入力シート!$H737="気分障害",障害学生情報入力シート!$H737="神経症性障害等",障害学生情報入力シート!$H737="摂食障害・睡眠障害等",障害学生情報入力シート!$H737="精神障害の重複",障害学生情報入力シート!$H737="その他の精神障害")),1,0)+
IF(AND(障害学生情報入力シート!$G737="知的障害",ISBLANK(障害学生情報入力シート!$H737)),1,0)+
IF(AND(障害学生情報入力シート!$G737="重複障害",OR(障害学生情報入力シート!$H737="身体障害の重複",障害学生情報入力シート!$H737="発達障害と精神障害の重複")),1,0)+
IF(AND(障害学生情報入力シート!$G737="その他の障害",ISBLANK(障害学生情報入力シート!$H737)),1,0)
)</f>
        <v>0</v>
      </c>
    </row>
    <row r="738" spans="1:17" x14ac:dyDescent="0.4">
      <c r="A738" s="204">
        <v>710</v>
      </c>
      <c r="B738" s="6">
        <f>IF(AND(障害学生情報入力シート!$G738=$B$27,障害学生情報入力シート!$H738=$B$28,OR(障害学生情報入力シート!D738="入学者(新1年生)",障害学生情報入力シート!D738="在籍者")),1,0)</f>
        <v>0</v>
      </c>
      <c r="C738" s="6">
        <f t="shared" si="71"/>
        <v>0</v>
      </c>
      <c r="D738" s="6" t="str">
        <f t="shared" si="72"/>
        <v/>
      </c>
      <c r="E738" s="6">
        <f>IF(AND(障害学生情報入力シート!$G738=$E$27,ISBLANK(障害学生情報入力シート!$H738),OR(障害学生情報入力シート!D738="入学者(新1年生)",障害学生情報入力シート!D738="在籍者")),1,0)</f>
        <v>0</v>
      </c>
      <c r="F738" s="6">
        <f t="shared" si="73"/>
        <v>0</v>
      </c>
      <c r="G738" s="6" t="str">
        <f t="shared" si="74"/>
        <v/>
      </c>
      <c r="H738" s="7">
        <f>IF(障害学生情報入力シート!BD738="",0,IF(AND(障害学生情報入力シート!BC738=1,Q738=1,障害学生情報入力シート!D738&lt;&gt;"",障害学生情報入力シート!D738&lt;&gt;"在籍者"),1,0))</f>
        <v>0</v>
      </c>
      <c r="I738" s="7">
        <f t="shared" si="75"/>
        <v>0</v>
      </c>
      <c r="J738" s="7" t="str">
        <f t="shared" si="76"/>
        <v/>
      </c>
      <c r="K738" s="8">
        <f>IF(VALUE(障害学生情報入力シート!J738)=1,1,0)</f>
        <v>0</v>
      </c>
      <c r="L738" s="8">
        <f>IF(VALUE(障害学生情報入力シート!K738)=1,1,0)</f>
        <v>0</v>
      </c>
      <c r="M738" s="8">
        <f>SUM(障害学生情報入力シート!N738:Q738)+COUNTA(障害学生情報入力シート!R738)</f>
        <v>0</v>
      </c>
      <c r="N738" s="8">
        <f>SUM(障害学生情報入力シート!S738:V738)+COUNTA(障害学生情報入力シート!W738)</f>
        <v>0</v>
      </c>
      <c r="O738" s="8">
        <f>IF(SUM(障害学生情報入力シート!$X738:$BC738)&gt;0,1,0)</f>
        <v>0</v>
      </c>
      <c r="P738" s="8">
        <f>IF(障害学生情報入力シート!D738="入学者(新1年生)",1,0)</f>
        <v>0</v>
      </c>
      <c r="Q738" s="8">
        <f>IF(ISBLANK(障害学生情報入力シート!$G738),0,
IF(AND(障害学生情報入力シート!$G738="視覚障害",OR(障害学生情報入力シート!$H738="盲",障害学生情報入力シート!$H738="弱視",障害学生情報入力シート!$H738="その他の視覚障害")),1,0)+
IF(AND(障害学生情報入力シート!$G738="聴覚障害",OR(障害学生情報入力シート!$H738="聾",障害学生情報入力シート!$H738="難聴",障害学生情報入力シート!$H738="その他の聴覚障害")),1,0)+
IF(AND(障害学生情報入力シート!$G738="肢体不自由",OR(障害学生情報入力シート!$H738="上肢不自由",障害学生情報入力シート!$H738="下肢不自由",障害学生情報入力シート!$H738="上下肢不自由",障害学生情報入力シート!$H738="その他の肢体不自由")),1,0)+
IF(AND(障害学生情報入力シート!$G738="病弱",ISBLANK(障害学生情報入力シート!$H738)),1,0)+
IF(AND(障害学生情報入力シート!$G738="発達障害",OR(障害学生情報入力シート!$H738="自閉スペクトラム症",障害学生情報入力シート!$H738="注意欠如・多動症",障害学生情報入力シート!$H738="限局性学習症",障害学生情報入力シート!$H738="発達障害の重複",障害学生情報入力シート!$H738="その他の発達障害")),1,0)+
IF(AND(障害学生情報入力シート!$G738="精神障害",OR(障害学生情報入力シート!$H738="統合失調症等",障害学生情報入力シート!$H738="気分障害",障害学生情報入力シート!$H738="神経症性障害等",障害学生情報入力シート!$H738="摂食障害・睡眠障害等",障害学生情報入力シート!$H738="精神障害の重複",障害学生情報入力シート!$H738="その他の精神障害")),1,0)+
IF(AND(障害学生情報入力シート!$G738="知的障害",ISBLANK(障害学生情報入力シート!$H738)),1,0)+
IF(AND(障害学生情報入力シート!$G738="重複障害",OR(障害学生情報入力シート!$H738="身体障害の重複",障害学生情報入力シート!$H738="発達障害と精神障害の重複")),1,0)+
IF(AND(障害学生情報入力シート!$G738="その他の障害",ISBLANK(障害学生情報入力シート!$H738)),1,0)
)</f>
        <v>0</v>
      </c>
    </row>
    <row r="739" spans="1:17" x14ac:dyDescent="0.4">
      <c r="A739" s="204">
        <v>711</v>
      </c>
      <c r="B739" s="6">
        <f>IF(AND(障害学生情報入力シート!$G739=$B$27,障害学生情報入力シート!$H739=$B$28,OR(障害学生情報入力シート!D739="入学者(新1年生)",障害学生情報入力シート!D739="在籍者")),1,0)</f>
        <v>0</v>
      </c>
      <c r="C739" s="6">
        <f t="shared" si="71"/>
        <v>0</v>
      </c>
      <c r="D739" s="6" t="str">
        <f t="shared" si="72"/>
        <v/>
      </c>
      <c r="E739" s="6">
        <f>IF(AND(障害学生情報入力シート!$G739=$E$27,ISBLANK(障害学生情報入力シート!$H739),OR(障害学生情報入力シート!D739="入学者(新1年生)",障害学生情報入力シート!D739="在籍者")),1,0)</f>
        <v>0</v>
      </c>
      <c r="F739" s="6">
        <f t="shared" si="73"/>
        <v>0</v>
      </c>
      <c r="G739" s="6" t="str">
        <f t="shared" si="74"/>
        <v/>
      </c>
      <c r="H739" s="7">
        <f>IF(障害学生情報入力シート!BD739="",0,IF(AND(障害学生情報入力シート!BC739=1,Q739=1,障害学生情報入力シート!D739&lt;&gt;"",障害学生情報入力シート!D739&lt;&gt;"在籍者"),1,0))</f>
        <v>0</v>
      </c>
      <c r="I739" s="7">
        <f t="shared" si="75"/>
        <v>0</v>
      </c>
      <c r="J739" s="7" t="str">
        <f t="shared" si="76"/>
        <v/>
      </c>
      <c r="K739" s="8">
        <f>IF(VALUE(障害学生情報入力シート!J739)=1,1,0)</f>
        <v>0</v>
      </c>
      <c r="L739" s="8">
        <f>IF(VALUE(障害学生情報入力シート!K739)=1,1,0)</f>
        <v>0</v>
      </c>
      <c r="M739" s="8">
        <f>SUM(障害学生情報入力シート!N739:Q739)+COUNTA(障害学生情報入力シート!R739)</f>
        <v>0</v>
      </c>
      <c r="N739" s="8">
        <f>SUM(障害学生情報入力シート!S739:V739)+COUNTA(障害学生情報入力シート!W739)</f>
        <v>0</v>
      </c>
      <c r="O739" s="8">
        <f>IF(SUM(障害学生情報入力シート!$X739:$BC739)&gt;0,1,0)</f>
        <v>0</v>
      </c>
      <c r="P739" s="8">
        <f>IF(障害学生情報入力シート!D739="入学者(新1年生)",1,0)</f>
        <v>0</v>
      </c>
      <c r="Q739" s="8">
        <f>IF(ISBLANK(障害学生情報入力シート!$G739),0,
IF(AND(障害学生情報入力シート!$G739="視覚障害",OR(障害学生情報入力シート!$H739="盲",障害学生情報入力シート!$H739="弱視",障害学生情報入力シート!$H739="その他の視覚障害")),1,0)+
IF(AND(障害学生情報入力シート!$G739="聴覚障害",OR(障害学生情報入力シート!$H739="聾",障害学生情報入力シート!$H739="難聴",障害学生情報入力シート!$H739="その他の聴覚障害")),1,0)+
IF(AND(障害学生情報入力シート!$G739="肢体不自由",OR(障害学生情報入力シート!$H739="上肢不自由",障害学生情報入力シート!$H739="下肢不自由",障害学生情報入力シート!$H739="上下肢不自由",障害学生情報入力シート!$H739="その他の肢体不自由")),1,0)+
IF(AND(障害学生情報入力シート!$G739="病弱",ISBLANK(障害学生情報入力シート!$H739)),1,0)+
IF(AND(障害学生情報入力シート!$G739="発達障害",OR(障害学生情報入力シート!$H739="自閉スペクトラム症",障害学生情報入力シート!$H739="注意欠如・多動症",障害学生情報入力シート!$H739="限局性学習症",障害学生情報入力シート!$H739="発達障害の重複",障害学生情報入力シート!$H739="その他の発達障害")),1,0)+
IF(AND(障害学生情報入力シート!$G739="精神障害",OR(障害学生情報入力シート!$H739="統合失調症等",障害学生情報入力シート!$H739="気分障害",障害学生情報入力シート!$H739="神経症性障害等",障害学生情報入力シート!$H739="摂食障害・睡眠障害等",障害学生情報入力シート!$H739="精神障害の重複",障害学生情報入力シート!$H739="その他の精神障害")),1,0)+
IF(AND(障害学生情報入力シート!$G739="知的障害",ISBLANK(障害学生情報入力シート!$H739)),1,0)+
IF(AND(障害学生情報入力シート!$G739="重複障害",OR(障害学生情報入力シート!$H739="身体障害の重複",障害学生情報入力シート!$H739="発達障害と精神障害の重複")),1,0)+
IF(AND(障害学生情報入力シート!$G739="その他の障害",ISBLANK(障害学生情報入力シート!$H739)),1,0)
)</f>
        <v>0</v>
      </c>
    </row>
    <row r="740" spans="1:17" x14ac:dyDescent="0.4">
      <c r="A740" s="204">
        <v>712</v>
      </c>
      <c r="B740" s="6">
        <f>IF(AND(障害学生情報入力シート!$G740=$B$27,障害学生情報入力シート!$H740=$B$28,OR(障害学生情報入力シート!D740="入学者(新1年生)",障害学生情報入力シート!D740="在籍者")),1,0)</f>
        <v>0</v>
      </c>
      <c r="C740" s="6">
        <f t="shared" si="71"/>
        <v>0</v>
      </c>
      <c r="D740" s="6" t="str">
        <f t="shared" si="72"/>
        <v/>
      </c>
      <c r="E740" s="6">
        <f>IF(AND(障害学生情報入力シート!$G740=$E$27,ISBLANK(障害学生情報入力シート!$H740),OR(障害学生情報入力シート!D740="入学者(新1年生)",障害学生情報入力シート!D740="在籍者")),1,0)</f>
        <v>0</v>
      </c>
      <c r="F740" s="6">
        <f t="shared" si="73"/>
        <v>0</v>
      </c>
      <c r="G740" s="6" t="str">
        <f t="shared" si="74"/>
        <v/>
      </c>
      <c r="H740" s="7">
        <f>IF(障害学生情報入力シート!BD740="",0,IF(AND(障害学生情報入力シート!BC740=1,Q740=1,障害学生情報入力シート!D740&lt;&gt;"",障害学生情報入力シート!D740&lt;&gt;"在籍者"),1,0))</f>
        <v>0</v>
      </c>
      <c r="I740" s="7">
        <f t="shared" si="75"/>
        <v>0</v>
      </c>
      <c r="J740" s="7" t="str">
        <f t="shared" si="76"/>
        <v/>
      </c>
      <c r="K740" s="8">
        <f>IF(VALUE(障害学生情報入力シート!J740)=1,1,0)</f>
        <v>0</v>
      </c>
      <c r="L740" s="8">
        <f>IF(VALUE(障害学生情報入力シート!K740)=1,1,0)</f>
        <v>0</v>
      </c>
      <c r="M740" s="8">
        <f>SUM(障害学生情報入力シート!N740:Q740)+COUNTA(障害学生情報入力シート!R740)</f>
        <v>0</v>
      </c>
      <c r="N740" s="8">
        <f>SUM(障害学生情報入力シート!S740:V740)+COUNTA(障害学生情報入力シート!W740)</f>
        <v>0</v>
      </c>
      <c r="O740" s="8">
        <f>IF(SUM(障害学生情報入力シート!$X740:$BC740)&gt;0,1,0)</f>
        <v>0</v>
      </c>
      <c r="P740" s="8">
        <f>IF(障害学生情報入力シート!D740="入学者(新1年生)",1,0)</f>
        <v>0</v>
      </c>
      <c r="Q740" s="8">
        <f>IF(ISBLANK(障害学生情報入力シート!$G740),0,
IF(AND(障害学生情報入力シート!$G740="視覚障害",OR(障害学生情報入力シート!$H740="盲",障害学生情報入力シート!$H740="弱視",障害学生情報入力シート!$H740="その他の視覚障害")),1,0)+
IF(AND(障害学生情報入力シート!$G740="聴覚障害",OR(障害学生情報入力シート!$H740="聾",障害学生情報入力シート!$H740="難聴",障害学生情報入力シート!$H740="その他の聴覚障害")),1,0)+
IF(AND(障害学生情報入力シート!$G740="肢体不自由",OR(障害学生情報入力シート!$H740="上肢不自由",障害学生情報入力シート!$H740="下肢不自由",障害学生情報入力シート!$H740="上下肢不自由",障害学生情報入力シート!$H740="その他の肢体不自由")),1,0)+
IF(AND(障害学生情報入力シート!$G740="病弱",ISBLANK(障害学生情報入力シート!$H740)),1,0)+
IF(AND(障害学生情報入力シート!$G740="発達障害",OR(障害学生情報入力シート!$H740="自閉スペクトラム症",障害学生情報入力シート!$H740="注意欠如・多動症",障害学生情報入力シート!$H740="限局性学習症",障害学生情報入力シート!$H740="発達障害の重複",障害学生情報入力シート!$H740="その他の発達障害")),1,0)+
IF(AND(障害学生情報入力シート!$G740="精神障害",OR(障害学生情報入力シート!$H740="統合失調症等",障害学生情報入力シート!$H740="気分障害",障害学生情報入力シート!$H740="神経症性障害等",障害学生情報入力シート!$H740="摂食障害・睡眠障害等",障害学生情報入力シート!$H740="精神障害の重複",障害学生情報入力シート!$H740="その他の精神障害")),1,0)+
IF(AND(障害学生情報入力シート!$G740="知的障害",ISBLANK(障害学生情報入力シート!$H740)),1,0)+
IF(AND(障害学生情報入力シート!$G740="重複障害",OR(障害学生情報入力シート!$H740="身体障害の重複",障害学生情報入力シート!$H740="発達障害と精神障害の重複")),1,0)+
IF(AND(障害学生情報入力シート!$G740="その他の障害",ISBLANK(障害学生情報入力シート!$H740)),1,0)
)</f>
        <v>0</v>
      </c>
    </row>
    <row r="741" spans="1:17" x14ac:dyDescent="0.4">
      <c r="A741" s="204">
        <v>713</v>
      </c>
      <c r="B741" s="6">
        <f>IF(AND(障害学生情報入力シート!$G741=$B$27,障害学生情報入力シート!$H741=$B$28,OR(障害学生情報入力シート!D741="入学者(新1年生)",障害学生情報入力シート!D741="在籍者")),1,0)</f>
        <v>0</v>
      </c>
      <c r="C741" s="6">
        <f t="shared" si="71"/>
        <v>0</v>
      </c>
      <c r="D741" s="6" t="str">
        <f t="shared" si="72"/>
        <v/>
      </c>
      <c r="E741" s="6">
        <f>IF(AND(障害学生情報入力シート!$G741=$E$27,ISBLANK(障害学生情報入力シート!$H741),OR(障害学生情報入力シート!D741="入学者(新1年生)",障害学生情報入力シート!D741="在籍者")),1,0)</f>
        <v>0</v>
      </c>
      <c r="F741" s="6">
        <f t="shared" si="73"/>
        <v>0</v>
      </c>
      <c r="G741" s="6" t="str">
        <f t="shared" si="74"/>
        <v/>
      </c>
      <c r="H741" s="7">
        <f>IF(障害学生情報入力シート!BD741="",0,IF(AND(障害学生情報入力シート!BC741=1,Q741=1,障害学生情報入力シート!D741&lt;&gt;"",障害学生情報入力シート!D741&lt;&gt;"在籍者"),1,0))</f>
        <v>0</v>
      </c>
      <c r="I741" s="7">
        <f t="shared" si="75"/>
        <v>0</v>
      </c>
      <c r="J741" s="7" t="str">
        <f t="shared" si="76"/>
        <v/>
      </c>
      <c r="K741" s="8">
        <f>IF(VALUE(障害学生情報入力シート!J741)=1,1,0)</f>
        <v>0</v>
      </c>
      <c r="L741" s="8">
        <f>IF(VALUE(障害学生情報入力シート!K741)=1,1,0)</f>
        <v>0</v>
      </c>
      <c r="M741" s="8">
        <f>SUM(障害学生情報入力シート!N741:Q741)+COUNTA(障害学生情報入力シート!R741)</f>
        <v>0</v>
      </c>
      <c r="N741" s="8">
        <f>SUM(障害学生情報入力シート!S741:V741)+COUNTA(障害学生情報入力シート!W741)</f>
        <v>0</v>
      </c>
      <c r="O741" s="8">
        <f>IF(SUM(障害学生情報入力シート!$X741:$BC741)&gt;0,1,0)</f>
        <v>0</v>
      </c>
      <c r="P741" s="8">
        <f>IF(障害学生情報入力シート!D741="入学者(新1年生)",1,0)</f>
        <v>0</v>
      </c>
      <c r="Q741" s="8">
        <f>IF(ISBLANK(障害学生情報入力シート!$G741),0,
IF(AND(障害学生情報入力シート!$G741="視覚障害",OR(障害学生情報入力シート!$H741="盲",障害学生情報入力シート!$H741="弱視",障害学生情報入力シート!$H741="その他の視覚障害")),1,0)+
IF(AND(障害学生情報入力シート!$G741="聴覚障害",OR(障害学生情報入力シート!$H741="聾",障害学生情報入力シート!$H741="難聴",障害学生情報入力シート!$H741="その他の聴覚障害")),1,0)+
IF(AND(障害学生情報入力シート!$G741="肢体不自由",OR(障害学生情報入力シート!$H741="上肢不自由",障害学生情報入力シート!$H741="下肢不自由",障害学生情報入力シート!$H741="上下肢不自由",障害学生情報入力シート!$H741="その他の肢体不自由")),1,0)+
IF(AND(障害学生情報入力シート!$G741="病弱",ISBLANK(障害学生情報入力シート!$H741)),1,0)+
IF(AND(障害学生情報入力シート!$G741="発達障害",OR(障害学生情報入力シート!$H741="自閉スペクトラム症",障害学生情報入力シート!$H741="注意欠如・多動症",障害学生情報入力シート!$H741="限局性学習症",障害学生情報入力シート!$H741="発達障害の重複",障害学生情報入力シート!$H741="その他の発達障害")),1,0)+
IF(AND(障害学生情報入力シート!$G741="精神障害",OR(障害学生情報入力シート!$H741="統合失調症等",障害学生情報入力シート!$H741="気分障害",障害学生情報入力シート!$H741="神経症性障害等",障害学生情報入力シート!$H741="摂食障害・睡眠障害等",障害学生情報入力シート!$H741="精神障害の重複",障害学生情報入力シート!$H741="その他の精神障害")),1,0)+
IF(AND(障害学生情報入力シート!$G741="知的障害",ISBLANK(障害学生情報入力シート!$H741)),1,0)+
IF(AND(障害学生情報入力シート!$G741="重複障害",OR(障害学生情報入力シート!$H741="身体障害の重複",障害学生情報入力シート!$H741="発達障害と精神障害の重複")),1,0)+
IF(AND(障害学生情報入力シート!$G741="その他の障害",ISBLANK(障害学生情報入力シート!$H741)),1,0)
)</f>
        <v>0</v>
      </c>
    </row>
    <row r="742" spans="1:17" x14ac:dyDescent="0.4">
      <c r="A742" s="204">
        <v>714</v>
      </c>
      <c r="B742" s="6">
        <f>IF(AND(障害学生情報入力シート!$G742=$B$27,障害学生情報入力シート!$H742=$B$28,OR(障害学生情報入力シート!D742="入学者(新1年生)",障害学生情報入力シート!D742="在籍者")),1,0)</f>
        <v>0</v>
      </c>
      <c r="C742" s="6">
        <f t="shared" si="71"/>
        <v>0</v>
      </c>
      <c r="D742" s="6" t="str">
        <f t="shared" si="72"/>
        <v/>
      </c>
      <c r="E742" s="6">
        <f>IF(AND(障害学生情報入力シート!$G742=$E$27,ISBLANK(障害学生情報入力シート!$H742),OR(障害学生情報入力シート!D742="入学者(新1年生)",障害学生情報入力シート!D742="在籍者")),1,0)</f>
        <v>0</v>
      </c>
      <c r="F742" s="6">
        <f t="shared" si="73"/>
        <v>0</v>
      </c>
      <c r="G742" s="6" t="str">
        <f t="shared" si="74"/>
        <v/>
      </c>
      <c r="H742" s="7">
        <f>IF(障害学生情報入力シート!BD742="",0,IF(AND(障害学生情報入力シート!BC742=1,Q742=1,障害学生情報入力シート!D742&lt;&gt;"",障害学生情報入力シート!D742&lt;&gt;"在籍者"),1,0))</f>
        <v>0</v>
      </c>
      <c r="I742" s="7">
        <f t="shared" si="75"/>
        <v>0</v>
      </c>
      <c r="J742" s="7" t="str">
        <f t="shared" si="76"/>
        <v/>
      </c>
      <c r="K742" s="8">
        <f>IF(VALUE(障害学生情報入力シート!J742)=1,1,0)</f>
        <v>0</v>
      </c>
      <c r="L742" s="8">
        <f>IF(VALUE(障害学生情報入力シート!K742)=1,1,0)</f>
        <v>0</v>
      </c>
      <c r="M742" s="8">
        <f>SUM(障害学生情報入力シート!N742:Q742)+COUNTA(障害学生情報入力シート!R742)</f>
        <v>0</v>
      </c>
      <c r="N742" s="8">
        <f>SUM(障害学生情報入力シート!S742:V742)+COUNTA(障害学生情報入力シート!W742)</f>
        <v>0</v>
      </c>
      <c r="O742" s="8">
        <f>IF(SUM(障害学生情報入力シート!$X742:$BC742)&gt;0,1,0)</f>
        <v>0</v>
      </c>
      <c r="P742" s="8">
        <f>IF(障害学生情報入力シート!D742="入学者(新1年生)",1,0)</f>
        <v>0</v>
      </c>
      <c r="Q742" s="8">
        <f>IF(ISBLANK(障害学生情報入力シート!$G742),0,
IF(AND(障害学生情報入力シート!$G742="視覚障害",OR(障害学生情報入力シート!$H742="盲",障害学生情報入力シート!$H742="弱視",障害学生情報入力シート!$H742="その他の視覚障害")),1,0)+
IF(AND(障害学生情報入力シート!$G742="聴覚障害",OR(障害学生情報入力シート!$H742="聾",障害学生情報入力シート!$H742="難聴",障害学生情報入力シート!$H742="その他の聴覚障害")),1,0)+
IF(AND(障害学生情報入力シート!$G742="肢体不自由",OR(障害学生情報入力シート!$H742="上肢不自由",障害学生情報入力シート!$H742="下肢不自由",障害学生情報入力シート!$H742="上下肢不自由",障害学生情報入力シート!$H742="その他の肢体不自由")),1,0)+
IF(AND(障害学生情報入力シート!$G742="病弱",ISBLANK(障害学生情報入力シート!$H742)),1,0)+
IF(AND(障害学生情報入力シート!$G742="発達障害",OR(障害学生情報入力シート!$H742="自閉スペクトラム症",障害学生情報入力シート!$H742="注意欠如・多動症",障害学生情報入力シート!$H742="限局性学習症",障害学生情報入力シート!$H742="発達障害の重複",障害学生情報入力シート!$H742="その他の発達障害")),1,0)+
IF(AND(障害学生情報入力シート!$G742="精神障害",OR(障害学生情報入力シート!$H742="統合失調症等",障害学生情報入力シート!$H742="気分障害",障害学生情報入力シート!$H742="神経症性障害等",障害学生情報入力シート!$H742="摂食障害・睡眠障害等",障害学生情報入力シート!$H742="精神障害の重複",障害学生情報入力シート!$H742="その他の精神障害")),1,0)+
IF(AND(障害学生情報入力シート!$G742="知的障害",ISBLANK(障害学生情報入力シート!$H742)),1,0)+
IF(AND(障害学生情報入力シート!$G742="重複障害",OR(障害学生情報入力シート!$H742="身体障害の重複",障害学生情報入力シート!$H742="発達障害と精神障害の重複")),1,0)+
IF(AND(障害学生情報入力シート!$G742="その他の障害",ISBLANK(障害学生情報入力シート!$H742)),1,0)
)</f>
        <v>0</v>
      </c>
    </row>
    <row r="743" spans="1:17" x14ac:dyDescent="0.4">
      <c r="A743" s="204">
        <v>715</v>
      </c>
      <c r="B743" s="6">
        <f>IF(AND(障害学生情報入力シート!$G743=$B$27,障害学生情報入力シート!$H743=$B$28,OR(障害学生情報入力シート!D743="入学者(新1年生)",障害学生情報入力シート!D743="在籍者")),1,0)</f>
        <v>0</v>
      </c>
      <c r="C743" s="6">
        <f t="shared" si="71"/>
        <v>0</v>
      </c>
      <c r="D743" s="6" t="str">
        <f t="shared" si="72"/>
        <v/>
      </c>
      <c r="E743" s="6">
        <f>IF(AND(障害学生情報入力シート!$G743=$E$27,ISBLANK(障害学生情報入力シート!$H743),OR(障害学生情報入力シート!D743="入学者(新1年生)",障害学生情報入力シート!D743="在籍者")),1,0)</f>
        <v>0</v>
      </c>
      <c r="F743" s="6">
        <f t="shared" si="73"/>
        <v>0</v>
      </c>
      <c r="G743" s="6" t="str">
        <f t="shared" si="74"/>
        <v/>
      </c>
      <c r="H743" s="7">
        <f>IF(障害学生情報入力シート!BD743="",0,IF(AND(障害学生情報入力シート!BC743=1,Q743=1,障害学生情報入力シート!D743&lt;&gt;"",障害学生情報入力シート!D743&lt;&gt;"在籍者"),1,0))</f>
        <v>0</v>
      </c>
      <c r="I743" s="7">
        <f t="shared" si="75"/>
        <v>0</v>
      </c>
      <c r="J743" s="7" t="str">
        <f t="shared" si="76"/>
        <v/>
      </c>
      <c r="K743" s="8">
        <f>IF(VALUE(障害学生情報入力シート!J743)=1,1,0)</f>
        <v>0</v>
      </c>
      <c r="L743" s="8">
        <f>IF(VALUE(障害学生情報入力シート!K743)=1,1,0)</f>
        <v>0</v>
      </c>
      <c r="M743" s="8">
        <f>SUM(障害学生情報入力シート!N743:Q743)+COUNTA(障害学生情報入力シート!R743)</f>
        <v>0</v>
      </c>
      <c r="N743" s="8">
        <f>SUM(障害学生情報入力シート!S743:V743)+COUNTA(障害学生情報入力シート!W743)</f>
        <v>0</v>
      </c>
      <c r="O743" s="8">
        <f>IF(SUM(障害学生情報入力シート!$X743:$BC743)&gt;0,1,0)</f>
        <v>0</v>
      </c>
      <c r="P743" s="8">
        <f>IF(障害学生情報入力シート!D743="入学者(新1年生)",1,0)</f>
        <v>0</v>
      </c>
      <c r="Q743" s="8">
        <f>IF(ISBLANK(障害学生情報入力シート!$G743),0,
IF(AND(障害学生情報入力シート!$G743="視覚障害",OR(障害学生情報入力シート!$H743="盲",障害学生情報入力シート!$H743="弱視",障害学生情報入力シート!$H743="その他の視覚障害")),1,0)+
IF(AND(障害学生情報入力シート!$G743="聴覚障害",OR(障害学生情報入力シート!$H743="聾",障害学生情報入力シート!$H743="難聴",障害学生情報入力シート!$H743="その他の聴覚障害")),1,0)+
IF(AND(障害学生情報入力シート!$G743="肢体不自由",OR(障害学生情報入力シート!$H743="上肢不自由",障害学生情報入力シート!$H743="下肢不自由",障害学生情報入力シート!$H743="上下肢不自由",障害学生情報入力シート!$H743="その他の肢体不自由")),1,0)+
IF(AND(障害学生情報入力シート!$G743="病弱",ISBLANK(障害学生情報入力シート!$H743)),1,0)+
IF(AND(障害学生情報入力シート!$G743="発達障害",OR(障害学生情報入力シート!$H743="自閉スペクトラム症",障害学生情報入力シート!$H743="注意欠如・多動症",障害学生情報入力シート!$H743="限局性学習症",障害学生情報入力シート!$H743="発達障害の重複",障害学生情報入力シート!$H743="その他の発達障害")),1,0)+
IF(AND(障害学生情報入力シート!$G743="精神障害",OR(障害学生情報入力シート!$H743="統合失調症等",障害学生情報入力シート!$H743="気分障害",障害学生情報入力シート!$H743="神経症性障害等",障害学生情報入力シート!$H743="摂食障害・睡眠障害等",障害学生情報入力シート!$H743="精神障害の重複",障害学生情報入力シート!$H743="その他の精神障害")),1,0)+
IF(AND(障害学生情報入力シート!$G743="知的障害",ISBLANK(障害学生情報入力シート!$H743)),1,0)+
IF(AND(障害学生情報入力シート!$G743="重複障害",OR(障害学生情報入力シート!$H743="身体障害の重複",障害学生情報入力シート!$H743="発達障害と精神障害の重複")),1,0)+
IF(AND(障害学生情報入力シート!$G743="その他の障害",ISBLANK(障害学生情報入力シート!$H743)),1,0)
)</f>
        <v>0</v>
      </c>
    </row>
    <row r="744" spans="1:17" x14ac:dyDescent="0.4">
      <c r="A744" s="204">
        <v>716</v>
      </c>
      <c r="B744" s="6">
        <f>IF(AND(障害学生情報入力シート!$G744=$B$27,障害学生情報入力シート!$H744=$B$28,OR(障害学生情報入力シート!D744="入学者(新1年生)",障害学生情報入力シート!D744="在籍者")),1,0)</f>
        <v>0</v>
      </c>
      <c r="C744" s="6">
        <f t="shared" si="71"/>
        <v>0</v>
      </c>
      <c r="D744" s="6" t="str">
        <f t="shared" si="72"/>
        <v/>
      </c>
      <c r="E744" s="6">
        <f>IF(AND(障害学生情報入力シート!$G744=$E$27,ISBLANK(障害学生情報入力シート!$H744),OR(障害学生情報入力シート!D744="入学者(新1年生)",障害学生情報入力シート!D744="在籍者")),1,0)</f>
        <v>0</v>
      </c>
      <c r="F744" s="6">
        <f t="shared" si="73"/>
        <v>0</v>
      </c>
      <c r="G744" s="6" t="str">
        <f t="shared" si="74"/>
        <v/>
      </c>
      <c r="H744" s="7">
        <f>IF(障害学生情報入力シート!BD744="",0,IF(AND(障害学生情報入力シート!BC744=1,Q744=1,障害学生情報入力シート!D744&lt;&gt;"",障害学生情報入力シート!D744&lt;&gt;"在籍者"),1,0))</f>
        <v>0</v>
      </c>
      <c r="I744" s="7">
        <f t="shared" si="75"/>
        <v>0</v>
      </c>
      <c r="J744" s="7" t="str">
        <f t="shared" si="76"/>
        <v/>
      </c>
      <c r="K744" s="8">
        <f>IF(VALUE(障害学生情報入力シート!J744)=1,1,0)</f>
        <v>0</v>
      </c>
      <c r="L744" s="8">
        <f>IF(VALUE(障害学生情報入力シート!K744)=1,1,0)</f>
        <v>0</v>
      </c>
      <c r="M744" s="8">
        <f>SUM(障害学生情報入力シート!N744:Q744)+COUNTA(障害学生情報入力シート!R744)</f>
        <v>0</v>
      </c>
      <c r="N744" s="8">
        <f>SUM(障害学生情報入力シート!S744:V744)+COUNTA(障害学生情報入力シート!W744)</f>
        <v>0</v>
      </c>
      <c r="O744" s="8">
        <f>IF(SUM(障害学生情報入力シート!$X744:$BC744)&gt;0,1,0)</f>
        <v>0</v>
      </c>
      <c r="P744" s="8">
        <f>IF(障害学生情報入力シート!D744="入学者(新1年生)",1,0)</f>
        <v>0</v>
      </c>
      <c r="Q744" s="8">
        <f>IF(ISBLANK(障害学生情報入力シート!$G744),0,
IF(AND(障害学生情報入力シート!$G744="視覚障害",OR(障害学生情報入力シート!$H744="盲",障害学生情報入力シート!$H744="弱視",障害学生情報入力シート!$H744="その他の視覚障害")),1,0)+
IF(AND(障害学生情報入力シート!$G744="聴覚障害",OR(障害学生情報入力シート!$H744="聾",障害学生情報入力シート!$H744="難聴",障害学生情報入力シート!$H744="その他の聴覚障害")),1,0)+
IF(AND(障害学生情報入力シート!$G744="肢体不自由",OR(障害学生情報入力シート!$H744="上肢不自由",障害学生情報入力シート!$H744="下肢不自由",障害学生情報入力シート!$H744="上下肢不自由",障害学生情報入力シート!$H744="その他の肢体不自由")),1,0)+
IF(AND(障害学生情報入力シート!$G744="病弱",ISBLANK(障害学生情報入力シート!$H744)),1,0)+
IF(AND(障害学生情報入力シート!$G744="発達障害",OR(障害学生情報入力シート!$H744="自閉スペクトラム症",障害学生情報入力シート!$H744="注意欠如・多動症",障害学生情報入力シート!$H744="限局性学習症",障害学生情報入力シート!$H744="発達障害の重複",障害学生情報入力シート!$H744="その他の発達障害")),1,0)+
IF(AND(障害学生情報入力シート!$G744="精神障害",OR(障害学生情報入力シート!$H744="統合失調症等",障害学生情報入力シート!$H744="気分障害",障害学生情報入力シート!$H744="神経症性障害等",障害学生情報入力シート!$H744="摂食障害・睡眠障害等",障害学生情報入力シート!$H744="精神障害の重複",障害学生情報入力シート!$H744="その他の精神障害")),1,0)+
IF(AND(障害学生情報入力シート!$G744="知的障害",ISBLANK(障害学生情報入力シート!$H744)),1,0)+
IF(AND(障害学生情報入力シート!$G744="重複障害",OR(障害学生情報入力シート!$H744="身体障害の重複",障害学生情報入力シート!$H744="発達障害と精神障害の重複")),1,0)+
IF(AND(障害学生情報入力シート!$G744="その他の障害",ISBLANK(障害学生情報入力シート!$H744)),1,0)
)</f>
        <v>0</v>
      </c>
    </row>
    <row r="745" spans="1:17" x14ac:dyDescent="0.4">
      <c r="A745" s="204">
        <v>717</v>
      </c>
      <c r="B745" s="6">
        <f>IF(AND(障害学生情報入力シート!$G745=$B$27,障害学生情報入力シート!$H745=$B$28,OR(障害学生情報入力シート!D745="入学者(新1年生)",障害学生情報入力シート!D745="在籍者")),1,0)</f>
        <v>0</v>
      </c>
      <c r="C745" s="6">
        <f t="shared" si="71"/>
        <v>0</v>
      </c>
      <c r="D745" s="6" t="str">
        <f t="shared" si="72"/>
        <v/>
      </c>
      <c r="E745" s="6">
        <f>IF(AND(障害学生情報入力シート!$G745=$E$27,ISBLANK(障害学生情報入力シート!$H745),OR(障害学生情報入力シート!D745="入学者(新1年生)",障害学生情報入力シート!D745="在籍者")),1,0)</f>
        <v>0</v>
      </c>
      <c r="F745" s="6">
        <f t="shared" si="73"/>
        <v>0</v>
      </c>
      <c r="G745" s="6" t="str">
        <f t="shared" si="74"/>
        <v/>
      </c>
      <c r="H745" s="7">
        <f>IF(障害学生情報入力シート!BD745="",0,IF(AND(障害学生情報入力シート!BC745=1,Q745=1,障害学生情報入力シート!D745&lt;&gt;"",障害学生情報入力シート!D745&lt;&gt;"在籍者"),1,0))</f>
        <v>0</v>
      </c>
      <c r="I745" s="7">
        <f t="shared" si="75"/>
        <v>0</v>
      </c>
      <c r="J745" s="7" t="str">
        <f t="shared" si="76"/>
        <v/>
      </c>
      <c r="K745" s="8">
        <f>IF(VALUE(障害学生情報入力シート!J745)=1,1,0)</f>
        <v>0</v>
      </c>
      <c r="L745" s="8">
        <f>IF(VALUE(障害学生情報入力シート!K745)=1,1,0)</f>
        <v>0</v>
      </c>
      <c r="M745" s="8">
        <f>SUM(障害学生情報入力シート!N745:Q745)+COUNTA(障害学生情報入力シート!R745)</f>
        <v>0</v>
      </c>
      <c r="N745" s="8">
        <f>SUM(障害学生情報入力シート!S745:V745)+COUNTA(障害学生情報入力シート!W745)</f>
        <v>0</v>
      </c>
      <c r="O745" s="8">
        <f>IF(SUM(障害学生情報入力シート!$X745:$BC745)&gt;0,1,0)</f>
        <v>0</v>
      </c>
      <c r="P745" s="8">
        <f>IF(障害学生情報入力シート!D745="入学者(新1年生)",1,0)</f>
        <v>0</v>
      </c>
      <c r="Q745" s="8">
        <f>IF(ISBLANK(障害学生情報入力シート!$G745),0,
IF(AND(障害学生情報入力シート!$G745="視覚障害",OR(障害学生情報入力シート!$H745="盲",障害学生情報入力シート!$H745="弱視",障害学生情報入力シート!$H745="その他の視覚障害")),1,0)+
IF(AND(障害学生情報入力シート!$G745="聴覚障害",OR(障害学生情報入力シート!$H745="聾",障害学生情報入力シート!$H745="難聴",障害学生情報入力シート!$H745="その他の聴覚障害")),1,0)+
IF(AND(障害学生情報入力シート!$G745="肢体不自由",OR(障害学生情報入力シート!$H745="上肢不自由",障害学生情報入力シート!$H745="下肢不自由",障害学生情報入力シート!$H745="上下肢不自由",障害学生情報入力シート!$H745="その他の肢体不自由")),1,0)+
IF(AND(障害学生情報入力シート!$G745="病弱",ISBLANK(障害学生情報入力シート!$H745)),1,0)+
IF(AND(障害学生情報入力シート!$G745="発達障害",OR(障害学生情報入力シート!$H745="自閉スペクトラム症",障害学生情報入力シート!$H745="注意欠如・多動症",障害学生情報入力シート!$H745="限局性学習症",障害学生情報入力シート!$H745="発達障害の重複",障害学生情報入力シート!$H745="その他の発達障害")),1,0)+
IF(AND(障害学生情報入力シート!$G745="精神障害",OR(障害学生情報入力シート!$H745="統合失調症等",障害学生情報入力シート!$H745="気分障害",障害学生情報入力シート!$H745="神経症性障害等",障害学生情報入力シート!$H745="摂食障害・睡眠障害等",障害学生情報入力シート!$H745="精神障害の重複",障害学生情報入力シート!$H745="その他の精神障害")),1,0)+
IF(AND(障害学生情報入力シート!$G745="知的障害",ISBLANK(障害学生情報入力シート!$H745)),1,0)+
IF(AND(障害学生情報入力シート!$G745="重複障害",OR(障害学生情報入力シート!$H745="身体障害の重複",障害学生情報入力シート!$H745="発達障害と精神障害の重複")),1,0)+
IF(AND(障害学生情報入力シート!$G745="その他の障害",ISBLANK(障害学生情報入力シート!$H745)),1,0)
)</f>
        <v>0</v>
      </c>
    </row>
    <row r="746" spans="1:17" x14ac:dyDescent="0.4">
      <c r="A746" s="204">
        <v>718</v>
      </c>
      <c r="B746" s="6">
        <f>IF(AND(障害学生情報入力シート!$G746=$B$27,障害学生情報入力シート!$H746=$B$28,OR(障害学生情報入力シート!D746="入学者(新1年生)",障害学生情報入力シート!D746="在籍者")),1,0)</f>
        <v>0</v>
      </c>
      <c r="C746" s="6">
        <f t="shared" si="71"/>
        <v>0</v>
      </c>
      <c r="D746" s="6" t="str">
        <f t="shared" si="72"/>
        <v/>
      </c>
      <c r="E746" s="6">
        <f>IF(AND(障害学生情報入力シート!$G746=$E$27,ISBLANK(障害学生情報入力シート!$H746),OR(障害学生情報入力シート!D746="入学者(新1年生)",障害学生情報入力シート!D746="在籍者")),1,0)</f>
        <v>0</v>
      </c>
      <c r="F746" s="6">
        <f t="shared" si="73"/>
        <v>0</v>
      </c>
      <c r="G746" s="6" t="str">
        <f t="shared" si="74"/>
        <v/>
      </c>
      <c r="H746" s="7">
        <f>IF(障害学生情報入力シート!BD746="",0,IF(AND(障害学生情報入力シート!BC746=1,Q746=1,障害学生情報入力シート!D746&lt;&gt;"",障害学生情報入力シート!D746&lt;&gt;"在籍者"),1,0))</f>
        <v>0</v>
      </c>
      <c r="I746" s="7">
        <f t="shared" si="75"/>
        <v>0</v>
      </c>
      <c r="J746" s="7" t="str">
        <f t="shared" si="76"/>
        <v/>
      </c>
      <c r="K746" s="8">
        <f>IF(VALUE(障害学生情報入力シート!J746)=1,1,0)</f>
        <v>0</v>
      </c>
      <c r="L746" s="8">
        <f>IF(VALUE(障害学生情報入力シート!K746)=1,1,0)</f>
        <v>0</v>
      </c>
      <c r="M746" s="8">
        <f>SUM(障害学生情報入力シート!N746:Q746)+COUNTA(障害学生情報入力シート!R746)</f>
        <v>0</v>
      </c>
      <c r="N746" s="8">
        <f>SUM(障害学生情報入力シート!S746:V746)+COUNTA(障害学生情報入力シート!W746)</f>
        <v>0</v>
      </c>
      <c r="O746" s="8">
        <f>IF(SUM(障害学生情報入力シート!$X746:$BC746)&gt;0,1,0)</f>
        <v>0</v>
      </c>
      <c r="P746" s="8">
        <f>IF(障害学生情報入力シート!D746="入学者(新1年生)",1,0)</f>
        <v>0</v>
      </c>
      <c r="Q746" s="8">
        <f>IF(ISBLANK(障害学生情報入力シート!$G746),0,
IF(AND(障害学生情報入力シート!$G746="視覚障害",OR(障害学生情報入力シート!$H746="盲",障害学生情報入力シート!$H746="弱視",障害学生情報入力シート!$H746="その他の視覚障害")),1,0)+
IF(AND(障害学生情報入力シート!$G746="聴覚障害",OR(障害学生情報入力シート!$H746="聾",障害学生情報入力シート!$H746="難聴",障害学生情報入力シート!$H746="その他の聴覚障害")),1,0)+
IF(AND(障害学生情報入力シート!$G746="肢体不自由",OR(障害学生情報入力シート!$H746="上肢不自由",障害学生情報入力シート!$H746="下肢不自由",障害学生情報入力シート!$H746="上下肢不自由",障害学生情報入力シート!$H746="その他の肢体不自由")),1,0)+
IF(AND(障害学生情報入力シート!$G746="病弱",ISBLANK(障害学生情報入力シート!$H746)),1,0)+
IF(AND(障害学生情報入力シート!$G746="発達障害",OR(障害学生情報入力シート!$H746="自閉スペクトラム症",障害学生情報入力シート!$H746="注意欠如・多動症",障害学生情報入力シート!$H746="限局性学習症",障害学生情報入力シート!$H746="発達障害の重複",障害学生情報入力シート!$H746="その他の発達障害")),1,0)+
IF(AND(障害学生情報入力シート!$G746="精神障害",OR(障害学生情報入力シート!$H746="統合失調症等",障害学生情報入力シート!$H746="気分障害",障害学生情報入力シート!$H746="神経症性障害等",障害学生情報入力シート!$H746="摂食障害・睡眠障害等",障害学生情報入力シート!$H746="精神障害の重複",障害学生情報入力シート!$H746="その他の精神障害")),1,0)+
IF(AND(障害学生情報入力シート!$G746="知的障害",ISBLANK(障害学生情報入力シート!$H746)),1,0)+
IF(AND(障害学生情報入力シート!$G746="重複障害",OR(障害学生情報入力シート!$H746="身体障害の重複",障害学生情報入力シート!$H746="発達障害と精神障害の重複")),1,0)+
IF(AND(障害学生情報入力シート!$G746="その他の障害",ISBLANK(障害学生情報入力シート!$H746)),1,0)
)</f>
        <v>0</v>
      </c>
    </row>
    <row r="747" spans="1:17" x14ac:dyDescent="0.4">
      <c r="A747" s="204">
        <v>719</v>
      </c>
      <c r="B747" s="6">
        <f>IF(AND(障害学生情報入力シート!$G747=$B$27,障害学生情報入力シート!$H747=$B$28,OR(障害学生情報入力シート!D747="入学者(新1年生)",障害学生情報入力シート!D747="在籍者")),1,0)</f>
        <v>0</v>
      </c>
      <c r="C747" s="6">
        <f t="shared" si="71"/>
        <v>0</v>
      </c>
      <c r="D747" s="6" t="str">
        <f t="shared" si="72"/>
        <v/>
      </c>
      <c r="E747" s="6">
        <f>IF(AND(障害学生情報入力シート!$G747=$E$27,ISBLANK(障害学生情報入力シート!$H747),OR(障害学生情報入力シート!D747="入学者(新1年生)",障害学生情報入力シート!D747="在籍者")),1,0)</f>
        <v>0</v>
      </c>
      <c r="F747" s="6">
        <f t="shared" si="73"/>
        <v>0</v>
      </c>
      <c r="G747" s="6" t="str">
        <f t="shared" si="74"/>
        <v/>
      </c>
      <c r="H747" s="7">
        <f>IF(障害学生情報入力シート!BD747="",0,IF(AND(障害学生情報入力シート!BC747=1,Q747=1,障害学生情報入力シート!D747&lt;&gt;"",障害学生情報入力シート!D747&lt;&gt;"在籍者"),1,0))</f>
        <v>0</v>
      </c>
      <c r="I747" s="7">
        <f t="shared" si="75"/>
        <v>0</v>
      </c>
      <c r="J747" s="7" t="str">
        <f t="shared" si="76"/>
        <v/>
      </c>
      <c r="K747" s="8">
        <f>IF(VALUE(障害学生情報入力シート!J747)=1,1,0)</f>
        <v>0</v>
      </c>
      <c r="L747" s="8">
        <f>IF(VALUE(障害学生情報入力シート!K747)=1,1,0)</f>
        <v>0</v>
      </c>
      <c r="M747" s="8">
        <f>SUM(障害学生情報入力シート!N747:Q747)+COUNTA(障害学生情報入力シート!R747)</f>
        <v>0</v>
      </c>
      <c r="N747" s="8">
        <f>SUM(障害学生情報入力シート!S747:V747)+COUNTA(障害学生情報入力シート!W747)</f>
        <v>0</v>
      </c>
      <c r="O747" s="8">
        <f>IF(SUM(障害学生情報入力シート!$X747:$BC747)&gt;0,1,0)</f>
        <v>0</v>
      </c>
      <c r="P747" s="8">
        <f>IF(障害学生情報入力シート!D747="入学者(新1年生)",1,0)</f>
        <v>0</v>
      </c>
      <c r="Q747" s="8">
        <f>IF(ISBLANK(障害学生情報入力シート!$G747),0,
IF(AND(障害学生情報入力シート!$G747="視覚障害",OR(障害学生情報入力シート!$H747="盲",障害学生情報入力シート!$H747="弱視",障害学生情報入力シート!$H747="その他の視覚障害")),1,0)+
IF(AND(障害学生情報入力シート!$G747="聴覚障害",OR(障害学生情報入力シート!$H747="聾",障害学生情報入力シート!$H747="難聴",障害学生情報入力シート!$H747="その他の聴覚障害")),1,0)+
IF(AND(障害学生情報入力シート!$G747="肢体不自由",OR(障害学生情報入力シート!$H747="上肢不自由",障害学生情報入力シート!$H747="下肢不自由",障害学生情報入力シート!$H747="上下肢不自由",障害学生情報入力シート!$H747="その他の肢体不自由")),1,0)+
IF(AND(障害学生情報入力シート!$G747="病弱",ISBLANK(障害学生情報入力シート!$H747)),1,0)+
IF(AND(障害学生情報入力シート!$G747="発達障害",OR(障害学生情報入力シート!$H747="自閉スペクトラム症",障害学生情報入力シート!$H747="注意欠如・多動症",障害学生情報入力シート!$H747="限局性学習症",障害学生情報入力シート!$H747="発達障害の重複",障害学生情報入力シート!$H747="その他の発達障害")),1,0)+
IF(AND(障害学生情報入力シート!$G747="精神障害",OR(障害学生情報入力シート!$H747="統合失調症等",障害学生情報入力シート!$H747="気分障害",障害学生情報入力シート!$H747="神経症性障害等",障害学生情報入力シート!$H747="摂食障害・睡眠障害等",障害学生情報入力シート!$H747="精神障害の重複",障害学生情報入力シート!$H747="その他の精神障害")),1,0)+
IF(AND(障害学生情報入力シート!$G747="知的障害",ISBLANK(障害学生情報入力シート!$H747)),1,0)+
IF(AND(障害学生情報入力シート!$G747="重複障害",OR(障害学生情報入力シート!$H747="身体障害の重複",障害学生情報入力シート!$H747="発達障害と精神障害の重複")),1,0)+
IF(AND(障害学生情報入力シート!$G747="その他の障害",ISBLANK(障害学生情報入力シート!$H747)),1,0)
)</f>
        <v>0</v>
      </c>
    </row>
    <row r="748" spans="1:17" x14ac:dyDescent="0.4">
      <c r="A748" s="204">
        <v>720</v>
      </c>
      <c r="B748" s="6">
        <f>IF(AND(障害学生情報入力シート!$G748=$B$27,障害学生情報入力シート!$H748=$B$28,OR(障害学生情報入力シート!D748="入学者(新1年生)",障害学生情報入力シート!D748="在籍者")),1,0)</f>
        <v>0</v>
      </c>
      <c r="C748" s="6">
        <f t="shared" si="71"/>
        <v>0</v>
      </c>
      <c r="D748" s="6" t="str">
        <f t="shared" si="72"/>
        <v/>
      </c>
      <c r="E748" s="6">
        <f>IF(AND(障害学生情報入力シート!$G748=$E$27,ISBLANK(障害学生情報入力シート!$H748),OR(障害学生情報入力シート!D748="入学者(新1年生)",障害学生情報入力シート!D748="在籍者")),1,0)</f>
        <v>0</v>
      </c>
      <c r="F748" s="6">
        <f t="shared" si="73"/>
        <v>0</v>
      </c>
      <c r="G748" s="6" t="str">
        <f t="shared" si="74"/>
        <v/>
      </c>
      <c r="H748" s="7">
        <f>IF(障害学生情報入力シート!BD748="",0,IF(AND(障害学生情報入力シート!BC748=1,Q748=1,障害学生情報入力シート!D748&lt;&gt;"",障害学生情報入力シート!D748&lt;&gt;"在籍者"),1,0))</f>
        <v>0</v>
      </c>
      <c r="I748" s="7">
        <f t="shared" si="75"/>
        <v>0</v>
      </c>
      <c r="J748" s="7" t="str">
        <f t="shared" si="76"/>
        <v/>
      </c>
      <c r="K748" s="8">
        <f>IF(VALUE(障害学生情報入力シート!J748)=1,1,0)</f>
        <v>0</v>
      </c>
      <c r="L748" s="8">
        <f>IF(VALUE(障害学生情報入力シート!K748)=1,1,0)</f>
        <v>0</v>
      </c>
      <c r="M748" s="8">
        <f>SUM(障害学生情報入力シート!N748:Q748)+COUNTA(障害学生情報入力シート!R748)</f>
        <v>0</v>
      </c>
      <c r="N748" s="8">
        <f>SUM(障害学生情報入力シート!S748:V748)+COUNTA(障害学生情報入力シート!W748)</f>
        <v>0</v>
      </c>
      <c r="O748" s="8">
        <f>IF(SUM(障害学生情報入力シート!$X748:$BC748)&gt;0,1,0)</f>
        <v>0</v>
      </c>
      <c r="P748" s="8">
        <f>IF(障害学生情報入力シート!D748="入学者(新1年生)",1,0)</f>
        <v>0</v>
      </c>
      <c r="Q748" s="8">
        <f>IF(ISBLANK(障害学生情報入力シート!$G748),0,
IF(AND(障害学生情報入力シート!$G748="視覚障害",OR(障害学生情報入力シート!$H748="盲",障害学生情報入力シート!$H748="弱視",障害学生情報入力シート!$H748="その他の視覚障害")),1,0)+
IF(AND(障害学生情報入力シート!$G748="聴覚障害",OR(障害学生情報入力シート!$H748="聾",障害学生情報入力シート!$H748="難聴",障害学生情報入力シート!$H748="その他の聴覚障害")),1,0)+
IF(AND(障害学生情報入力シート!$G748="肢体不自由",OR(障害学生情報入力シート!$H748="上肢不自由",障害学生情報入力シート!$H748="下肢不自由",障害学生情報入力シート!$H748="上下肢不自由",障害学生情報入力シート!$H748="その他の肢体不自由")),1,0)+
IF(AND(障害学生情報入力シート!$G748="病弱",ISBLANK(障害学生情報入力シート!$H748)),1,0)+
IF(AND(障害学生情報入力シート!$G748="発達障害",OR(障害学生情報入力シート!$H748="自閉スペクトラム症",障害学生情報入力シート!$H748="注意欠如・多動症",障害学生情報入力シート!$H748="限局性学習症",障害学生情報入力シート!$H748="発達障害の重複",障害学生情報入力シート!$H748="その他の発達障害")),1,0)+
IF(AND(障害学生情報入力シート!$G748="精神障害",OR(障害学生情報入力シート!$H748="統合失調症等",障害学生情報入力シート!$H748="気分障害",障害学生情報入力シート!$H748="神経症性障害等",障害学生情報入力シート!$H748="摂食障害・睡眠障害等",障害学生情報入力シート!$H748="精神障害の重複",障害学生情報入力シート!$H748="その他の精神障害")),1,0)+
IF(AND(障害学生情報入力シート!$G748="知的障害",ISBLANK(障害学生情報入力シート!$H748)),1,0)+
IF(AND(障害学生情報入力シート!$G748="重複障害",OR(障害学生情報入力シート!$H748="身体障害の重複",障害学生情報入力シート!$H748="発達障害と精神障害の重複")),1,0)+
IF(AND(障害学生情報入力シート!$G748="その他の障害",ISBLANK(障害学生情報入力シート!$H748)),1,0)
)</f>
        <v>0</v>
      </c>
    </row>
    <row r="749" spans="1:17" x14ac:dyDescent="0.4">
      <c r="A749" s="204">
        <v>721</v>
      </c>
      <c r="B749" s="6">
        <f>IF(AND(障害学生情報入力シート!$G749=$B$27,障害学生情報入力シート!$H749=$B$28,OR(障害学生情報入力シート!D749="入学者(新1年生)",障害学生情報入力シート!D749="在籍者")),1,0)</f>
        <v>0</v>
      </c>
      <c r="C749" s="6">
        <f t="shared" si="71"/>
        <v>0</v>
      </c>
      <c r="D749" s="6" t="str">
        <f t="shared" si="72"/>
        <v/>
      </c>
      <c r="E749" s="6">
        <f>IF(AND(障害学生情報入力シート!$G749=$E$27,ISBLANK(障害学生情報入力シート!$H749),OR(障害学生情報入力シート!D749="入学者(新1年生)",障害学生情報入力シート!D749="在籍者")),1,0)</f>
        <v>0</v>
      </c>
      <c r="F749" s="6">
        <f t="shared" si="73"/>
        <v>0</v>
      </c>
      <c r="G749" s="6" t="str">
        <f t="shared" si="74"/>
        <v/>
      </c>
      <c r="H749" s="7">
        <f>IF(障害学生情報入力シート!BD749="",0,IF(AND(障害学生情報入力シート!BC749=1,Q749=1,障害学生情報入力シート!D749&lt;&gt;"",障害学生情報入力シート!D749&lt;&gt;"在籍者"),1,0))</f>
        <v>0</v>
      </c>
      <c r="I749" s="7">
        <f t="shared" si="75"/>
        <v>0</v>
      </c>
      <c r="J749" s="7" t="str">
        <f t="shared" si="76"/>
        <v/>
      </c>
      <c r="K749" s="8">
        <f>IF(VALUE(障害学生情報入力シート!J749)=1,1,0)</f>
        <v>0</v>
      </c>
      <c r="L749" s="8">
        <f>IF(VALUE(障害学生情報入力シート!K749)=1,1,0)</f>
        <v>0</v>
      </c>
      <c r="M749" s="8">
        <f>SUM(障害学生情報入力シート!N749:Q749)+COUNTA(障害学生情報入力シート!R749)</f>
        <v>0</v>
      </c>
      <c r="N749" s="8">
        <f>SUM(障害学生情報入力シート!S749:V749)+COUNTA(障害学生情報入力シート!W749)</f>
        <v>0</v>
      </c>
      <c r="O749" s="8">
        <f>IF(SUM(障害学生情報入力シート!$X749:$BC749)&gt;0,1,0)</f>
        <v>0</v>
      </c>
      <c r="P749" s="8">
        <f>IF(障害学生情報入力シート!D749="入学者(新1年生)",1,0)</f>
        <v>0</v>
      </c>
      <c r="Q749" s="8">
        <f>IF(ISBLANK(障害学生情報入力シート!$G749),0,
IF(AND(障害学生情報入力シート!$G749="視覚障害",OR(障害学生情報入力シート!$H749="盲",障害学生情報入力シート!$H749="弱視",障害学生情報入力シート!$H749="その他の視覚障害")),1,0)+
IF(AND(障害学生情報入力シート!$G749="聴覚障害",OR(障害学生情報入力シート!$H749="聾",障害学生情報入力シート!$H749="難聴",障害学生情報入力シート!$H749="その他の聴覚障害")),1,0)+
IF(AND(障害学生情報入力シート!$G749="肢体不自由",OR(障害学生情報入力シート!$H749="上肢不自由",障害学生情報入力シート!$H749="下肢不自由",障害学生情報入力シート!$H749="上下肢不自由",障害学生情報入力シート!$H749="その他の肢体不自由")),1,0)+
IF(AND(障害学生情報入力シート!$G749="病弱",ISBLANK(障害学生情報入力シート!$H749)),1,0)+
IF(AND(障害学生情報入力シート!$G749="発達障害",OR(障害学生情報入力シート!$H749="自閉スペクトラム症",障害学生情報入力シート!$H749="注意欠如・多動症",障害学生情報入力シート!$H749="限局性学習症",障害学生情報入力シート!$H749="発達障害の重複",障害学生情報入力シート!$H749="その他の発達障害")),1,0)+
IF(AND(障害学生情報入力シート!$G749="精神障害",OR(障害学生情報入力シート!$H749="統合失調症等",障害学生情報入力シート!$H749="気分障害",障害学生情報入力シート!$H749="神経症性障害等",障害学生情報入力シート!$H749="摂食障害・睡眠障害等",障害学生情報入力シート!$H749="精神障害の重複",障害学生情報入力シート!$H749="その他の精神障害")),1,0)+
IF(AND(障害学生情報入力シート!$G749="知的障害",ISBLANK(障害学生情報入力シート!$H749)),1,0)+
IF(AND(障害学生情報入力シート!$G749="重複障害",OR(障害学生情報入力シート!$H749="身体障害の重複",障害学生情報入力シート!$H749="発達障害と精神障害の重複")),1,0)+
IF(AND(障害学生情報入力シート!$G749="その他の障害",ISBLANK(障害学生情報入力シート!$H749)),1,0)
)</f>
        <v>0</v>
      </c>
    </row>
    <row r="750" spans="1:17" x14ac:dyDescent="0.4">
      <c r="A750" s="204">
        <v>722</v>
      </c>
      <c r="B750" s="6">
        <f>IF(AND(障害学生情報入力シート!$G750=$B$27,障害学生情報入力シート!$H750=$B$28,OR(障害学生情報入力シート!D750="入学者(新1年生)",障害学生情報入力シート!D750="在籍者")),1,0)</f>
        <v>0</v>
      </c>
      <c r="C750" s="6">
        <f t="shared" si="71"/>
        <v>0</v>
      </c>
      <c r="D750" s="6" t="str">
        <f t="shared" si="72"/>
        <v/>
      </c>
      <c r="E750" s="6">
        <f>IF(AND(障害学生情報入力シート!$G750=$E$27,ISBLANK(障害学生情報入力シート!$H750),OR(障害学生情報入力シート!D750="入学者(新1年生)",障害学生情報入力シート!D750="在籍者")),1,0)</f>
        <v>0</v>
      </c>
      <c r="F750" s="6">
        <f t="shared" si="73"/>
        <v>0</v>
      </c>
      <c r="G750" s="6" t="str">
        <f t="shared" si="74"/>
        <v/>
      </c>
      <c r="H750" s="7">
        <f>IF(障害学生情報入力シート!BD750="",0,IF(AND(障害学生情報入力シート!BC750=1,Q750=1,障害学生情報入力シート!D750&lt;&gt;"",障害学生情報入力シート!D750&lt;&gt;"在籍者"),1,0))</f>
        <v>0</v>
      </c>
      <c r="I750" s="7">
        <f t="shared" si="75"/>
        <v>0</v>
      </c>
      <c r="J750" s="7" t="str">
        <f t="shared" si="76"/>
        <v/>
      </c>
      <c r="K750" s="8">
        <f>IF(VALUE(障害学生情報入力シート!J750)=1,1,0)</f>
        <v>0</v>
      </c>
      <c r="L750" s="8">
        <f>IF(VALUE(障害学生情報入力シート!K750)=1,1,0)</f>
        <v>0</v>
      </c>
      <c r="M750" s="8">
        <f>SUM(障害学生情報入力シート!N750:Q750)+COUNTA(障害学生情報入力シート!R750)</f>
        <v>0</v>
      </c>
      <c r="N750" s="8">
        <f>SUM(障害学生情報入力シート!S750:V750)+COUNTA(障害学生情報入力シート!W750)</f>
        <v>0</v>
      </c>
      <c r="O750" s="8">
        <f>IF(SUM(障害学生情報入力シート!$X750:$BC750)&gt;0,1,0)</f>
        <v>0</v>
      </c>
      <c r="P750" s="8">
        <f>IF(障害学生情報入力シート!D750="入学者(新1年生)",1,0)</f>
        <v>0</v>
      </c>
      <c r="Q750" s="8">
        <f>IF(ISBLANK(障害学生情報入力シート!$G750),0,
IF(AND(障害学生情報入力シート!$G750="視覚障害",OR(障害学生情報入力シート!$H750="盲",障害学生情報入力シート!$H750="弱視",障害学生情報入力シート!$H750="その他の視覚障害")),1,0)+
IF(AND(障害学生情報入力シート!$G750="聴覚障害",OR(障害学生情報入力シート!$H750="聾",障害学生情報入力シート!$H750="難聴",障害学生情報入力シート!$H750="その他の聴覚障害")),1,0)+
IF(AND(障害学生情報入力シート!$G750="肢体不自由",OR(障害学生情報入力シート!$H750="上肢不自由",障害学生情報入力シート!$H750="下肢不自由",障害学生情報入力シート!$H750="上下肢不自由",障害学生情報入力シート!$H750="その他の肢体不自由")),1,0)+
IF(AND(障害学生情報入力シート!$G750="病弱",ISBLANK(障害学生情報入力シート!$H750)),1,0)+
IF(AND(障害学生情報入力シート!$G750="発達障害",OR(障害学生情報入力シート!$H750="自閉スペクトラム症",障害学生情報入力シート!$H750="注意欠如・多動症",障害学生情報入力シート!$H750="限局性学習症",障害学生情報入力シート!$H750="発達障害の重複",障害学生情報入力シート!$H750="その他の発達障害")),1,0)+
IF(AND(障害学生情報入力シート!$G750="精神障害",OR(障害学生情報入力シート!$H750="統合失調症等",障害学生情報入力シート!$H750="気分障害",障害学生情報入力シート!$H750="神経症性障害等",障害学生情報入力シート!$H750="摂食障害・睡眠障害等",障害学生情報入力シート!$H750="精神障害の重複",障害学生情報入力シート!$H750="その他の精神障害")),1,0)+
IF(AND(障害学生情報入力シート!$G750="知的障害",ISBLANK(障害学生情報入力シート!$H750)),1,0)+
IF(AND(障害学生情報入力シート!$G750="重複障害",OR(障害学生情報入力シート!$H750="身体障害の重複",障害学生情報入力シート!$H750="発達障害と精神障害の重複")),1,0)+
IF(AND(障害学生情報入力シート!$G750="その他の障害",ISBLANK(障害学生情報入力シート!$H750)),1,0)
)</f>
        <v>0</v>
      </c>
    </row>
    <row r="751" spans="1:17" x14ac:dyDescent="0.4">
      <c r="A751" s="204">
        <v>723</v>
      </c>
      <c r="B751" s="6">
        <f>IF(AND(障害学生情報入力シート!$G751=$B$27,障害学生情報入力シート!$H751=$B$28,OR(障害学生情報入力シート!D751="入学者(新1年生)",障害学生情報入力シート!D751="在籍者")),1,0)</f>
        <v>0</v>
      </c>
      <c r="C751" s="6">
        <f t="shared" si="71"/>
        <v>0</v>
      </c>
      <c r="D751" s="6" t="str">
        <f t="shared" si="72"/>
        <v/>
      </c>
      <c r="E751" s="6">
        <f>IF(AND(障害学生情報入力シート!$G751=$E$27,ISBLANK(障害学生情報入力シート!$H751),OR(障害学生情報入力シート!D751="入学者(新1年生)",障害学生情報入力シート!D751="在籍者")),1,0)</f>
        <v>0</v>
      </c>
      <c r="F751" s="6">
        <f t="shared" si="73"/>
        <v>0</v>
      </c>
      <c r="G751" s="6" t="str">
        <f t="shared" si="74"/>
        <v/>
      </c>
      <c r="H751" s="7">
        <f>IF(障害学生情報入力シート!BD751="",0,IF(AND(障害学生情報入力シート!BC751=1,Q751=1,障害学生情報入力シート!D751&lt;&gt;"",障害学生情報入力シート!D751&lt;&gt;"在籍者"),1,0))</f>
        <v>0</v>
      </c>
      <c r="I751" s="7">
        <f t="shared" si="75"/>
        <v>0</v>
      </c>
      <c r="J751" s="7" t="str">
        <f t="shared" si="76"/>
        <v/>
      </c>
      <c r="K751" s="8">
        <f>IF(VALUE(障害学生情報入力シート!J751)=1,1,0)</f>
        <v>0</v>
      </c>
      <c r="L751" s="8">
        <f>IF(VALUE(障害学生情報入力シート!K751)=1,1,0)</f>
        <v>0</v>
      </c>
      <c r="M751" s="8">
        <f>SUM(障害学生情報入力シート!N751:Q751)+COUNTA(障害学生情報入力シート!R751)</f>
        <v>0</v>
      </c>
      <c r="N751" s="8">
        <f>SUM(障害学生情報入力シート!S751:V751)+COUNTA(障害学生情報入力シート!W751)</f>
        <v>0</v>
      </c>
      <c r="O751" s="8">
        <f>IF(SUM(障害学生情報入力シート!$X751:$BC751)&gt;0,1,0)</f>
        <v>0</v>
      </c>
      <c r="P751" s="8">
        <f>IF(障害学生情報入力シート!D751="入学者(新1年生)",1,0)</f>
        <v>0</v>
      </c>
      <c r="Q751" s="8">
        <f>IF(ISBLANK(障害学生情報入力シート!$G751),0,
IF(AND(障害学生情報入力シート!$G751="視覚障害",OR(障害学生情報入力シート!$H751="盲",障害学生情報入力シート!$H751="弱視",障害学生情報入力シート!$H751="その他の視覚障害")),1,0)+
IF(AND(障害学生情報入力シート!$G751="聴覚障害",OR(障害学生情報入力シート!$H751="聾",障害学生情報入力シート!$H751="難聴",障害学生情報入力シート!$H751="その他の聴覚障害")),1,0)+
IF(AND(障害学生情報入力シート!$G751="肢体不自由",OR(障害学生情報入力シート!$H751="上肢不自由",障害学生情報入力シート!$H751="下肢不自由",障害学生情報入力シート!$H751="上下肢不自由",障害学生情報入力シート!$H751="その他の肢体不自由")),1,0)+
IF(AND(障害学生情報入力シート!$G751="病弱",ISBLANK(障害学生情報入力シート!$H751)),1,0)+
IF(AND(障害学生情報入力シート!$G751="発達障害",OR(障害学生情報入力シート!$H751="自閉スペクトラム症",障害学生情報入力シート!$H751="注意欠如・多動症",障害学生情報入力シート!$H751="限局性学習症",障害学生情報入力シート!$H751="発達障害の重複",障害学生情報入力シート!$H751="その他の発達障害")),1,0)+
IF(AND(障害学生情報入力シート!$G751="精神障害",OR(障害学生情報入力シート!$H751="統合失調症等",障害学生情報入力シート!$H751="気分障害",障害学生情報入力シート!$H751="神経症性障害等",障害学生情報入力シート!$H751="摂食障害・睡眠障害等",障害学生情報入力シート!$H751="精神障害の重複",障害学生情報入力シート!$H751="その他の精神障害")),1,0)+
IF(AND(障害学生情報入力シート!$G751="知的障害",ISBLANK(障害学生情報入力シート!$H751)),1,0)+
IF(AND(障害学生情報入力シート!$G751="重複障害",OR(障害学生情報入力シート!$H751="身体障害の重複",障害学生情報入力シート!$H751="発達障害と精神障害の重複")),1,0)+
IF(AND(障害学生情報入力シート!$G751="その他の障害",ISBLANK(障害学生情報入力シート!$H751)),1,0)
)</f>
        <v>0</v>
      </c>
    </row>
    <row r="752" spans="1:17" x14ac:dyDescent="0.4">
      <c r="A752" s="204">
        <v>724</v>
      </c>
      <c r="B752" s="6">
        <f>IF(AND(障害学生情報入力シート!$G752=$B$27,障害学生情報入力シート!$H752=$B$28,OR(障害学生情報入力シート!D752="入学者(新1年生)",障害学生情報入力シート!D752="在籍者")),1,0)</f>
        <v>0</v>
      </c>
      <c r="C752" s="6">
        <f t="shared" si="71"/>
        <v>0</v>
      </c>
      <c r="D752" s="6" t="str">
        <f t="shared" si="72"/>
        <v/>
      </c>
      <c r="E752" s="6">
        <f>IF(AND(障害学生情報入力シート!$G752=$E$27,ISBLANK(障害学生情報入力シート!$H752),OR(障害学生情報入力シート!D752="入学者(新1年生)",障害学生情報入力シート!D752="在籍者")),1,0)</f>
        <v>0</v>
      </c>
      <c r="F752" s="6">
        <f t="shared" si="73"/>
        <v>0</v>
      </c>
      <c r="G752" s="6" t="str">
        <f t="shared" si="74"/>
        <v/>
      </c>
      <c r="H752" s="7">
        <f>IF(障害学生情報入力シート!BD752="",0,IF(AND(障害学生情報入力シート!BC752=1,Q752=1,障害学生情報入力シート!D752&lt;&gt;"",障害学生情報入力シート!D752&lt;&gt;"在籍者"),1,0))</f>
        <v>0</v>
      </c>
      <c r="I752" s="7">
        <f t="shared" si="75"/>
        <v>0</v>
      </c>
      <c r="J752" s="7" t="str">
        <f t="shared" si="76"/>
        <v/>
      </c>
      <c r="K752" s="8">
        <f>IF(VALUE(障害学生情報入力シート!J752)=1,1,0)</f>
        <v>0</v>
      </c>
      <c r="L752" s="8">
        <f>IF(VALUE(障害学生情報入力シート!K752)=1,1,0)</f>
        <v>0</v>
      </c>
      <c r="M752" s="8">
        <f>SUM(障害学生情報入力シート!N752:Q752)+COUNTA(障害学生情報入力シート!R752)</f>
        <v>0</v>
      </c>
      <c r="N752" s="8">
        <f>SUM(障害学生情報入力シート!S752:V752)+COUNTA(障害学生情報入力シート!W752)</f>
        <v>0</v>
      </c>
      <c r="O752" s="8">
        <f>IF(SUM(障害学生情報入力シート!$X752:$BC752)&gt;0,1,0)</f>
        <v>0</v>
      </c>
      <c r="P752" s="8">
        <f>IF(障害学生情報入力シート!D752="入学者(新1年生)",1,0)</f>
        <v>0</v>
      </c>
      <c r="Q752" s="8">
        <f>IF(ISBLANK(障害学生情報入力シート!$G752),0,
IF(AND(障害学生情報入力シート!$G752="視覚障害",OR(障害学生情報入力シート!$H752="盲",障害学生情報入力シート!$H752="弱視",障害学生情報入力シート!$H752="その他の視覚障害")),1,0)+
IF(AND(障害学生情報入力シート!$G752="聴覚障害",OR(障害学生情報入力シート!$H752="聾",障害学生情報入力シート!$H752="難聴",障害学生情報入力シート!$H752="その他の聴覚障害")),1,0)+
IF(AND(障害学生情報入力シート!$G752="肢体不自由",OR(障害学生情報入力シート!$H752="上肢不自由",障害学生情報入力シート!$H752="下肢不自由",障害学生情報入力シート!$H752="上下肢不自由",障害学生情報入力シート!$H752="その他の肢体不自由")),1,0)+
IF(AND(障害学生情報入力シート!$G752="病弱",ISBLANK(障害学生情報入力シート!$H752)),1,0)+
IF(AND(障害学生情報入力シート!$G752="発達障害",OR(障害学生情報入力シート!$H752="自閉スペクトラム症",障害学生情報入力シート!$H752="注意欠如・多動症",障害学生情報入力シート!$H752="限局性学習症",障害学生情報入力シート!$H752="発達障害の重複",障害学生情報入力シート!$H752="その他の発達障害")),1,0)+
IF(AND(障害学生情報入力シート!$G752="精神障害",OR(障害学生情報入力シート!$H752="統合失調症等",障害学生情報入力シート!$H752="気分障害",障害学生情報入力シート!$H752="神経症性障害等",障害学生情報入力シート!$H752="摂食障害・睡眠障害等",障害学生情報入力シート!$H752="精神障害の重複",障害学生情報入力シート!$H752="その他の精神障害")),1,0)+
IF(AND(障害学生情報入力シート!$G752="知的障害",ISBLANK(障害学生情報入力シート!$H752)),1,0)+
IF(AND(障害学生情報入力シート!$G752="重複障害",OR(障害学生情報入力シート!$H752="身体障害の重複",障害学生情報入力シート!$H752="発達障害と精神障害の重複")),1,0)+
IF(AND(障害学生情報入力シート!$G752="その他の障害",ISBLANK(障害学生情報入力シート!$H752)),1,0)
)</f>
        <v>0</v>
      </c>
    </row>
    <row r="753" spans="1:17" x14ac:dyDescent="0.4">
      <c r="A753" s="204">
        <v>725</v>
      </c>
      <c r="B753" s="6">
        <f>IF(AND(障害学生情報入力シート!$G753=$B$27,障害学生情報入力シート!$H753=$B$28,OR(障害学生情報入力シート!D753="入学者(新1年生)",障害学生情報入力シート!D753="在籍者")),1,0)</f>
        <v>0</v>
      </c>
      <c r="C753" s="6">
        <f t="shared" si="71"/>
        <v>0</v>
      </c>
      <c r="D753" s="6" t="str">
        <f t="shared" si="72"/>
        <v/>
      </c>
      <c r="E753" s="6">
        <f>IF(AND(障害学生情報入力シート!$G753=$E$27,ISBLANK(障害学生情報入力シート!$H753),OR(障害学生情報入力シート!D753="入学者(新1年生)",障害学生情報入力シート!D753="在籍者")),1,0)</f>
        <v>0</v>
      </c>
      <c r="F753" s="6">
        <f t="shared" si="73"/>
        <v>0</v>
      </c>
      <c r="G753" s="6" t="str">
        <f t="shared" si="74"/>
        <v/>
      </c>
      <c r="H753" s="7">
        <f>IF(障害学生情報入力シート!BD753="",0,IF(AND(障害学生情報入力シート!BC753=1,Q753=1,障害学生情報入力シート!D753&lt;&gt;"",障害学生情報入力シート!D753&lt;&gt;"在籍者"),1,0))</f>
        <v>0</v>
      </c>
      <c r="I753" s="7">
        <f t="shared" si="75"/>
        <v>0</v>
      </c>
      <c r="J753" s="7" t="str">
        <f t="shared" si="76"/>
        <v/>
      </c>
      <c r="K753" s="8">
        <f>IF(VALUE(障害学生情報入力シート!J753)=1,1,0)</f>
        <v>0</v>
      </c>
      <c r="L753" s="8">
        <f>IF(VALUE(障害学生情報入力シート!K753)=1,1,0)</f>
        <v>0</v>
      </c>
      <c r="M753" s="8">
        <f>SUM(障害学生情報入力シート!N753:Q753)+COUNTA(障害学生情報入力シート!R753)</f>
        <v>0</v>
      </c>
      <c r="N753" s="8">
        <f>SUM(障害学生情報入力シート!S753:V753)+COUNTA(障害学生情報入力シート!W753)</f>
        <v>0</v>
      </c>
      <c r="O753" s="8">
        <f>IF(SUM(障害学生情報入力シート!$X753:$BC753)&gt;0,1,0)</f>
        <v>0</v>
      </c>
      <c r="P753" s="8">
        <f>IF(障害学生情報入力シート!D753="入学者(新1年生)",1,0)</f>
        <v>0</v>
      </c>
      <c r="Q753" s="8">
        <f>IF(ISBLANK(障害学生情報入力シート!$G753),0,
IF(AND(障害学生情報入力シート!$G753="視覚障害",OR(障害学生情報入力シート!$H753="盲",障害学生情報入力シート!$H753="弱視",障害学生情報入力シート!$H753="その他の視覚障害")),1,0)+
IF(AND(障害学生情報入力シート!$G753="聴覚障害",OR(障害学生情報入力シート!$H753="聾",障害学生情報入力シート!$H753="難聴",障害学生情報入力シート!$H753="その他の聴覚障害")),1,0)+
IF(AND(障害学生情報入力シート!$G753="肢体不自由",OR(障害学生情報入力シート!$H753="上肢不自由",障害学生情報入力シート!$H753="下肢不自由",障害学生情報入力シート!$H753="上下肢不自由",障害学生情報入力シート!$H753="その他の肢体不自由")),1,0)+
IF(AND(障害学生情報入力シート!$G753="病弱",ISBLANK(障害学生情報入力シート!$H753)),1,0)+
IF(AND(障害学生情報入力シート!$G753="発達障害",OR(障害学生情報入力シート!$H753="自閉スペクトラム症",障害学生情報入力シート!$H753="注意欠如・多動症",障害学生情報入力シート!$H753="限局性学習症",障害学生情報入力シート!$H753="発達障害の重複",障害学生情報入力シート!$H753="その他の発達障害")),1,0)+
IF(AND(障害学生情報入力シート!$G753="精神障害",OR(障害学生情報入力シート!$H753="統合失調症等",障害学生情報入力シート!$H753="気分障害",障害学生情報入力シート!$H753="神経症性障害等",障害学生情報入力シート!$H753="摂食障害・睡眠障害等",障害学生情報入力シート!$H753="精神障害の重複",障害学生情報入力シート!$H753="その他の精神障害")),1,0)+
IF(AND(障害学生情報入力シート!$G753="知的障害",ISBLANK(障害学生情報入力シート!$H753)),1,0)+
IF(AND(障害学生情報入力シート!$G753="重複障害",OR(障害学生情報入力シート!$H753="身体障害の重複",障害学生情報入力シート!$H753="発達障害と精神障害の重複")),1,0)+
IF(AND(障害学生情報入力シート!$G753="その他の障害",ISBLANK(障害学生情報入力シート!$H753)),1,0)
)</f>
        <v>0</v>
      </c>
    </row>
    <row r="754" spans="1:17" x14ac:dyDescent="0.4">
      <c r="A754" s="204">
        <v>726</v>
      </c>
      <c r="B754" s="6">
        <f>IF(AND(障害学生情報入力シート!$G754=$B$27,障害学生情報入力シート!$H754=$B$28,OR(障害学生情報入力シート!D754="入学者(新1年生)",障害学生情報入力シート!D754="在籍者")),1,0)</f>
        <v>0</v>
      </c>
      <c r="C754" s="6">
        <f t="shared" si="71"/>
        <v>0</v>
      </c>
      <c r="D754" s="6" t="str">
        <f t="shared" si="72"/>
        <v/>
      </c>
      <c r="E754" s="6">
        <f>IF(AND(障害学生情報入力シート!$G754=$E$27,ISBLANK(障害学生情報入力シート!$H754),OR(障害学生情報入力シート!D754="入学者(新1年生)",障害学生情報入力シート!D754="在籍者")),1,0)</f>
        <v>0</v>
      </c>
      <c r="F754" s="6">
        <f t="shared" si="73"/>
        <v>0</v>
      </c>
      <c r="G754" s="6" t="str">
        <f t="shared" si="74"/>
        <v/>
      </c>
      <c r="H754" s="7">
        <f>IF(障害学生情報入力シート!BD754="",0,IF(AND(障害学生情報入力シート!BC754=1,Q754=1,障害学生情報入力シート!D754&lt;&gt;"",障害学生情報入力シート!D754&lt;&gt;"在籍者"),1,0))</f>
        <v>0</v>
      </c>
      <c r="I754" s="7">
        <f t="shared" si="75"/>
        <v>0</v>
      </c>
      <c r="J754" s="7" t="str">
        <f t="shared" si="76"/>
        <v/>
      </c>
      <c r="K754" s="8">
        <f>IF(VALUE(障害学生情報入力シート!J754)=1,1,0)</f>
        <v>0</v>
      </c>
      <c r="L754" s="8">
        <f>IF(VALUE(障害学生情報入力シート!K754)=1,1,0)</f>
        <v>0</v>
      </c>
      <c r="M754" s="8">
        <f>SUM(障害学生情報入力シート!N754:Q754)+COUNTA(障害学生情報入力シート!R754)</f>
        <v>0</v>
      </c>
      <c r="N754" s="8">
        <f>SUM(障害学生情報入力シート!S754:V754)+COUNTA(障害学生情報入力シート!W754)</f>
        <v>0</v>
      </c>
      <c r="O754" s="8">
        <f>IF(SUM(障害学生情報入力シート!$X754:$BC754)&gt;0,1,0)</f>
        <v>0</v>
      </c>
      <c r="P754" s="8">
        <f>IF(障害学生情報入力シート!D754="入学者(新1年生)",1,0)</f>
        <v>0</v>
      </c>
      <c r="Q754" s="8">
        <f>IF(ISBLANK(障害学生情報入力シート!$G754),0,
IF(AND(障害学生情報入力シート!$G754="視覚障害",OR(障害学生情報入力シート!$H754="盲",障害学生情報入力シート!$H754="弱視",障害学生情報入力シート!$H754="その他の視覚障害")),1,0)+
IF(AND(障害学生情報入力シート!$G754="聴覚障害",OR(障害学生情報入力シート!$H754="聾",障害学生情報入力シート!$H754="難聴",障害学生情報入力シート!$H754="その他の聴覚障害")),1,0)+
IF(AND(障害学生情報入力シート!$G754="肢体不自由",OR(障害学生情報入力シート!$H754="上肢不自由",障害学生情報入力シート!$H754="下肢不自由",障害学生情報入力シート!$H754="上下肢不自由",障害学生情報入力シート!$H754="その他の肢体不自由")),1,0)+
IF(AND(障害学生情報入力シート!$G754="病弱",ISBLANK(障害学生情報入力シート!$H754)),1,0)+
IF(AND(障害学生情報入力シート!$G754="発達障害",OR(障害学生情報入力シート!$H754="自閉スペクトラム症",障害学生情報入力シート!$H754="注意欠如・多動症",障害学生情報入力シート!$H754="限局性学習症",障害学生情報入力シート!$H754="発達障害の重複",障害学生情報入力シート!$H754="その他の発達障害")),1,0)+
IF(AND(障害学生情報入力シート!$G754="精神障害",OR(障害学生情報入力シート!$H754="統合失調症等",障害学生情報入力シート!$H754="気分障害",障害学生情報入力シート!$H754="神経症性障害等",障害学生情報入力シート!$H754="摂食障害・睡眠障害等",障害学生情報入力シート!$H754="精神障害の重複",障害学生情報入力シート!$H754="その他の精神障害")),1,0)+
IF(AND(障害学生情報入力シート!$G754="知的障害",ISBLANK(障害学生情報入力シート!$H754)),1,0)+
IF(AND(障害学生情報入力シート!$G754="重複障害",OR(障害学生情報入力シート!$H754="身体障害の重複",障害学生情報入力シート!$H754="発達障害と精神障害の重複")),1,0)+
IF(AND(障害学生情報入力シート!$G754="その他の障害",ISBLANK(障害学生情報入力シート!$H754)),1,0)
)</f>
        <v>0</v>
      </c>
    </row>
    <row r="755" spans="1:17" x14ac:dyDescent="0.4">
      <c r="A755" s="204">
        <v>727</v>
      </c>
      <c r="B755" s="6">
        <f>IF(AND(障害学生情報入力シート!$G755=$B$27,障害学生情報入力シート!$H755=$B$28,OR(障害学生情報入力シート!D755="入学者(新1年生)",障害学生情報入力シート!D755="在籍者")),1,0)</f>
        <v>0</v>
      </c>
      <c r="C755" s="6">
        <f t="shared" si="71"/>
        <v>0</v>
      </c>
      <c r="D755" s="6" t="str">
        <f t="shared" si="72"/>
        <v/>
      </c>
      <c r="E755" s="6">
        <f>IF(AND(障害学生情報入力シート!$G755=$E$27,ISBLANK(障害学生情報入力シート!$H755),OR(障害学生情報入力シート!D755="入学者(新1年生)",障害学生情報入力シート!D755="在籍者")),1,0)</f>
        <v>0</v>
      </c>
      <c r="F755" s="6">
        <f t="shared" si="73"/>
        <v>0</v>
      </c>
      <c r="G755" s="6" t="str">
        <f t="shared" si="74"/>
        <v/>
      </c>
      <c r="H755" s="7">
        <f>IF(障害学生情報入力シート!BD755="",0,IF(AND(障害学生情報入力シート!BC755=1,Q755=1,障害学生情報入力シート!D755&lt;&gt;"",障害学生情報入力シート!D755&lt;&gt;"在籍者"),1,0))</f>
        <v>0</v>
      </c>
      <c r="I755" s="7">
        <f t="shared" si="75"/>
        <v>0</v>
      </c>
      <c r="J755" s="7" t="str">
        <f t="shared" si="76"/>
        <v/>
      </c>
      <c r="K755" s="8">
        <f>IF(VALUE(障害学生情報入力シート!J755)=1,1,0)</f>
        <v>0</v>
      </c>
      <c r="L755" s="8">
        <f>IF(VALUE(障害学生情報入力シート!K755)=1,1,0)</f>
        <v>0</v>
      </c>
      <c r="M755" s="8">
        <f>SUM(障害学生情報入力シート!N755:Q755)+COUNTA(障害学生情報入力シート!R755)</f>
        <v>0</v>
      </c>
      <c r="N755" s="8">
        <f>SUM(障害学生情報入力シート!S755:V755)+COUNTA(障害学生情報入力シート!W755)</f>
        <v>0</v>
      </c>
      <c r="O755" s="8">
        <f>IF(SUM(障害学生情報入力シート!$X755:$BC755)&gt;0,1,0)</f>
        <v>0</v>
      </c>
      <c r="P755" s="8">
        <f>IF(障害学生情報入力シート!D755="入学者(新1年生)",1,0)</f>
        <v>0</v>
      </c>
      <c r="Q755" s="8">
        <f>IF(ISBLANK(障害学生情報入力シート!$G755),0,
IF(AND(障害学生情報入力シート!$G755="視覚障害",OR(障害学生情報入力シート!$H755="盲",障害学生情報入力シート!$H755="弱視",障害学生情報入力シート!$H755="その他の視覚障害")),1,0)+
IF(AND(障害学生情報入力シート!$G755="聴覚障害",OR(障害学生情報入力シート!$H755="聾",障害学生情報入力シート!$H755="難聴",障害学生情報入力シート!$H755="その他の聴覚障害")),1,0)+
IF(AND(障害学生情報入力シート!$G755="肢体不自由",OR(障害学生情報入力シート!$H755="上肢不自由",障害学生情報入力シート!$H755="下肢不自由",障害学生情報入力シート!$H755="上下肢不自由",障害学生情報入力シート!$H755="その他の肢体不自由")),1,0)+
IF(AND(障害学生情報入力シート!$G755="病弱",ISBLANK(障害学生情報入力シート!$H755)),1,0)+
IF(AND(障害学生情報入力シート!$G755="発達障害",OR(障害学生情報入力シート!$H755="自閉スペクトラム症",障害学生情報入力シート!$H755="注意欠如・多動症",障害学生情報入力シート!$H755="限局性学習症",障害学生情報入力シート!$H755="発達障害の重複",障害学生情報入力シート!$H755="その他の発達障害")),1,0)+
IF(AND(障害学生情報入力シート!$G755="精神障害",OR(障害学生情報入力シート!$H755="統合失調症等",障害学生情報入力シート!$H755="気分障害",障害学生情報入力シート!$H755="神経症性障害等",障害学生情報入力シート!$H755="摂食障害・睡眠障害等",障害学生情報入力シート!$H755="精神障害の重複",障害学生情報入力シート!$H755="その他の精神障害")),1,0)+
IF(AND(障害学生情報入力シート!$G755="知的障害",ISBLANK(障害学生情報入力シート!$H755)),1,0)+
IF(AND(障害学生情報入力シート!$G755="重複障害",OR(障害学生情報入力シート!$H755="身体障害の重複",障害学生情報入力シート!$H755="発達障害と精神障害の重複")),1,0)+
IF(AND(障害学生情報入力シート!$G755="その他の障害",ISBLANK(障害学生情報入力シート!$H755)),1,0)
)</f>
        <v>0</v>
      </c>
    </row>
    <row r="756" spans="1:17" x14ac:dyDescent="0.4">
      <c r="A756" s="204">
        <v>728</v>
      </c>
      <c r="B756" s="6">
        <f>IF(AND(障害学生情報入力シート!$G756=$B$27,障害学生情報入力シート!$H756=$B$28,OR(障害学生情報入力シート!D756="入学者(新1年生)",障害学生情報入力シート!D756="在籍者")),1,0)</f>
        <v>0</v>
      </c>
      <c r="C756" s="6">
        <f t="shared" si="71"/>
        <v>0</v>
      </c>
      <c r="D756" s="6" t="str">
        <f t="shared" si="72"/>
        <v/>
      </c>
      <c r="E756" s="6">
        <f>IF(AND(障害学生情報入力シート!$G756=$E$27,ISBLANK(障害学生情報入力シート!$H756),OR(障害学生情報入力シート!D756="入学者(新1年生)",障害学生情報入力シート!D756="在籍者")),1,0)</f>
        <v>0</v>
      </c>
      <c r="F756" s="6">
        <f t="shared" si="73"/>
        <v>0</v>
      </c>
      <c r="G756" s="6" t="str">
        <f t="shared" si="74"/>
        <v/>
      </c>
      <c r="H756" s="7">
        <f>IF(障害学生情報入力シート!BD756="",0,IF(AND(障害学生情報入力シート!BC756=1,Q756=1,障害学生情報入力シート!D756&lt;&gt;"",障害学生情報入力シート!D756&lt;&gt;"在籍者"),1,0))</f>
        <v>0</v>
      </c>
      <c r="I756" s="7">
        <f t="shared" si="75"/>
        <v>0</v>
      </c>
      <c r="J756" s="7" t="str">
        <f t="shared" si="76"/>
        <v/>
      </c>
      <c r="K756" s="8">
        <f>IF(VALUE(障害学生情報入力シート!J756)=1,1,0)</f>
        <v>0</v>
      </c>
      <c r="L756" s="8">
        <f>IF(VALUE(障害学生情報入力シート!K756)=1,1,0)</f>
        <v>0</v>
      </c>
      <c r="M756" s="8">
        <f>SUM(障害学生情報入力シート!N756:Q756)+COUNTA(障害学生情報入力シート!R756)</f>
        <v>0</v>
      </c>
      <c r="N756" s="8">
        <f>SUM(障害学生情報入力シート!S756:V756)+COUNTA(障害学生情報入力シート!W756)</f>
        <v>0</v>
      </c>
      <c r="O756" s="8">
        <f>IF(SUM(障害学生情報入力シート!$X756:$BC756)&gt;0,1,0)</f>
        <v>0</v>
      </c>
      <c r="P756" s="8">
        <f>IF(障害学生情報入力シート!D756="入学者(新1年生)",1,0)</f>
        <v>0</v>
      </c>
      <c r="Q756" s="8">
        <f>IF(ISBLANK(障害学生情報入力シート!$G756),0,
IF(AND(障害学生情報入力シート!$G756="視覚障害",OR(障害学生情報入力シート!$H756="盲",障害学生情報入力シート!$H756="弱視",障害学生情報入力シート!$H756="その他の視覚障害")),1,0)+
IF(AND(障害学生情報入力シート!$G756="聴覚障害",OR(障害学生情報入力シート!$H756="聾",障害学生情報入力シート!$H756="難聴",障害学生情報入力シート!$H756="その他の聴覚障害")),1,0)+
IF(AND(障害学生情報入力シート!$G756="肢体不自由",OR(障害学生情報入力シート!$H756="上肢不自由",障害学生情報入力シート!$H756="下肢不自由",障害学生情報入力シート!$H756="上下肢不自由",障害学生情報入力シート!$H756="その他の肢体不自由")),1,0)+
IF(AND(障害学生情報入力シート!$G756="病弱",ISBLANK(障害学生情報入力シート!$H756)),1,0)+
IF(AND(障害学生情報入力シート!$G756="発達障害",OR(障害学生情報入力シート!$H756="自閉スペクトラム症",障害学生情報入力シート!$H756="注意欠如・多動症",障害学生情報入力シート!$H756="限局性学習症",障害学生情報入力シート!$H756="発達障害の重複",障害学生情報入力シート!$H756="その他の発達障害")),1,0)+
IF(AND(障害学生情報入力シート!$G756="精神障害",OR(障害学生情報入力シート!$H756="統合失調症等",障害学生情報入力シート!$H756="気分障害",障害学生情報入力シート!$H756="神経症性障害等",障害学生情報入力シート!$H756="摂食障害・睡眠障害等",障害学生情報入力シート!$H756="精神障害の重複",障害学生情報入力シート!$H756="その他の精神障害")),1,0)+
IF(AND(障害学生情報入力シート!$G756="知的障害",ISBLANK(障害学生情報入力シート!$H756)),1,0)+
IF(AND(障害学生情報入力シート!$G756="重複障害",OR(障害学生情報入力シート!$H756="身体障害の重複",障害学生情報入力シート!$H756="発達障害と精神障害の重複")),1,0)+
IF(AND(障害学生情報入力シート!$G756="その他の障害",ISBLANK(障害学生情報入力シート!$H756)),1,0)
)</f>
        <v>0</v>
      </c>
    </row>
    <row r="757" spans="1:17" x14ac:dyDescent="0.4">
      <c r="A757" s="204">
        <v>729</v>
      </c>
      <c r="B757" s="6">
        <f>IF(AND(障害学生情報入力シート!$G757=$B$27,障害学生情報入力シート!$H757=$B$28,OR(障害学生情報入力シート!D757="入学者(新1年生)",障害学生情報入力シート!D757="在籍者")),1,0)</f>
        <v>0</v>
      </c>
      <c r="C757" s="6">
        <f t="shared" si="71"/>
        <v>0</v>
      </c>
      <c r="D757" s="6" t="str">
        <f t="shared" si="72"/>
        <v/>
      </c>
      <c r="E757" s="6">
        <f>IF(AND(障害学生情報入力シート!$G757=$E$27,ISBLANK(障害学生情報入力シート!$H757),OR(障害学生情報入力シート!D757="入学者(新1年生)",障害学生情報入力シート!D757="在籍者")),1,0)</f>
        <v>0</v>
      </c>
      <c r="F757" s="6">
        <f t="shared" si="73"/>
        <v>0</v>
      </c>
      <c r="G757" s="6" t="str">
        <f t="shared" si="74"/>
        <v/>
      </c>
      <c r="H757" s="7">
        <f>IF(障害学生情報入力シート!BD757="",0,IF(AND(障害学生情報入力シート!BC757=1,Q757=1,障害学生情報入力シート!D757&lt;&gt;"",障害学生情報入力シート!D757&lt;&gt;"在籍者"),1,0))</f>
        <v>0</v>
      </c>
      <c r="I757" s="7">
        <f t="shared" si="75"/>
        <v>0</v>
      </c>
      <c r="J757" s="7" t="str">
        <f t="shared" si="76"/>
        <v/>
      </c>
      <c r="K757" s="8">
        <f>IF(VALUE(障害学生情報入力シート!J757)=1,1,0)</f>
        <v>0</v>
      </c>
      <c r="L757" s="8">
        <f>IF(VALUE(障害学生情報入力シート!K757)=1,1,0)</f>
        <v>0</v>
      </c>
      <c r="M757" s="8">
        <f>SUM(障害学生情報入力シート!N757:Q757)+COUNTA(障害学生情報入力シート!R757)</f>
        <v>0</v>
      </c>
      <c r="N757" s="8">
        <f>SUM(障害学生情報入力シート!S757:V757)+COUNTA(障害学生情報入力シート!W757)</f>
        <v>0</v>
      </c>
      <c r="O757" s="8">
        <f>IF(SUM(障害学生情報入力シート!$X757:$BC757)&gt;0,1,0)</f>
        <v>0</v>
      </c>
      <c r="P757" s="8">
        <f>IF(障害学生情報入力シート!D757="入学者(新1年生)",1,0)</f>
        <v>0</v>
      </c>
      <c r="Q757" s="8">
        <f>IF(ISBLANK(障害学生情報入力シート!$G757),0,
IF(AND(障害学生情報入力シート!$G757="視覚障害",OR(障害学生情報入力シート!$H757="盲",障害学生情報入力シート!$H757="弱視",障害学生情報入力シート!$H757="その他の視覚障害")),1,0)+
IF(AND(障害学生情報入力シート!$G757="聴覚障害",OR(障害学生情報入力シート!$H757="聾",障害学生情報入力シート!$H757="難聴",障害学生情報入力シート!$H757="その他の聴覚障害")),1,0)+
IF(AND(障害学生情報入力シート!$G757="肢体不自由",OR(障害学生情報入力シート!$H757="上肢不自由",障害学生情報入力シート!$H757="下肢不自由",障害学生情報入力シート!$H757="上下肢不自由",障害学生情報入力シート!$H757="その他の肢体不自由")),1,0)+
IF(AND(障害学生情報入力シート!$G757="病弱",ISBLANK(障害学生情報入力シート!$H757)),1,0)+
IF(AND(障害学生情報入力シート!$G757="発達障害",OR(障害学生情報入力シート!$H757="自閉スペクトラム症",障害学生情報入力シート!$H757="注意欠如・多動症",障害学生情報入力シート!$H757="限局性学習症",障害学生情報入力シート!$H757="発達障害の重複",障害学生情報入力シート!$H757="その他の発達障害")),1,0)+
IF(AND(障害学生情報入力シート!$G757="精神障害",OR(障害学生情報入力シート!$H757="統合失調症等",障害学生情報入力シート!$H757="気分障害",障害学生情報入力シート!$H757="神経症性障害等",障害学生情報入力シート!$H757="摂食障害・睡眠障害等",障害学生情報入力シート!$H757="精神障害の重複",障害学生情報入力シート!$H757="その他の精神障害")),1,0)+
IF(AND(障害学生情報入力シート!$G757="知的障害",ISBLANK(障害学生情報入力シート!$H757)),1,0)+
IF(AND(障害学生情報入力シート!$G757="重複障害",OR(障害学生情報入力シート!$H757="身体障害の重複",障害学生情報入力シート!$H757="発達障害と精神障害の重複")),1,0)+
IF(AND(障害学生情報入力シート!$G757="その他の障害",ISBLANK(障害学生情報入力シート!$H757)),1,0)
)</f>
        <v>0</v>
      </c>
    </row>
    <row r="758" spans="1:17" x14ac:dyDescent="0.4">
      <c r="A758" s="204">
        <v>730</v>
      </c>
      <c r="B758" s="6">
        <f>IF(AND(障害学生情報入力シート!$G758=$B$27,障害学生情報入力シート!$H758=$B$28,OR(障害学生情報入力シート!D758="入学者(新1年生)",障害学生情報入力シート!D758="在籍者")),1,0)</f>
        <v>0</v>
      </c>
      <c r="C758" s="6">
        <f t="shared" si="71"/>
        <v>0</v>
      </c>
      <c r="D758" s="6" t="str">
        <f t="shared" si="72"/>
        <v/>
      </c>
      <c r="E758" s="6">
        <f>IF(AND(障害学生情報入力シート!$G758=$E$27,ISBLANK(障害学生情報入力シート!$H758),OR(障害学生情報入力シート!D758="入学者(新1年生)",障害学生情報入力シート!D758="在籍者")),1,0)</f>
        <v>0</v>
      </c>
      <c r="F758" s="6">
        <f t="shared" si="73"/>
        <v>0</v>
      </c>
      <c r="G758" s="6" t="str">
        <f t="shared" si="74"/>
        <v/>
      </c>
      <c r="H758" s="7">
        <f>IF(障害学生情報入力シート!BD758="",0,IF(AND(障害学生情報入力シート!BC758=1,Q758=1,障害学生情報入力シート!D758&lt;&gt;"",障害学生情報入力シート!D758&lt;&gt;"在籍者"),1,0))</f>
        <v>0</v>
      </c>
      <c r="I758" s="7">
        <f t="shared" si="75"/>
        <v>0</v>
      </c>
      <c r="J758" s="7" t="str">
        <f t="shared" si="76"/>
        <v/>
      </c>
      <c r="K758" s="8">
        <f>IF(VALUE(障害学生情報入力シート!J758)=1,1,0)</f>
        <v>0</v>
      </c>
      <c r="L758" s="8">
        <f>IF(VALUE(障害学生情報入力シート!K758)=1,1,0)</f>
        <v>0</v>
      </c>
      <c r="M758" s="8">
        <f>SUM(障害学生情報入力シート!N758:Q758)+COUNTA(障害学生情報入力シート!R758)</f>
        <v>0</v>
      </c>
      <c r="N758" s="8">
        <f>SUM(障害学生情報入力シート!S758:V758)+COUNTA(障害学生情報入力シート!W758)</f>
        <v>0</v>
      </c>
      <c r="O758" s="8">
        <f>IF(SUM(障害学生情報入力シート!$X758:$BC758)&gt;0,1,0)</f>
        <v>0</v>
      </c>
      <c r="P758" s="8">
        <f>IF(障害学生情報入力シート!D758="入学者(新1年生)",1,0)</f>
        <v>0</v>
      </c>
      <c r="Q758" s="8">
        <f>IF(ISBLANK(障害学生情報入力シート!$G758),0,
IF(AND(障害学生情報入力シート!$G758="視覚障害",OR(障害学生情報入力シート!$H758="盲",障害学生情報入力シート!$H758="弱視",障害学生情報入力シート!$H758="その他の視覚障害")),1,0)+
IF(AND(障害学生情報入力シート!$G758="聴覚障害",OR(障害学生情報入力シート!$H758="聾",障害学生情報入力シート!$H758="難聴",障害学生情報入力シート!$H758="その他の聴覚障害")),1,0)+
IF(AND(障害学生情報入力シート!$G758="肢体不自由",OR(障害学生情報入力シート!$H758="上肢不自由",障害学生情報入力シート!$H758="下肢不自由",障害学生情報入力シート!$H758="上下肢不自由",障害学生情報入力シート!$H758="その他の肢体不自由")),1,0)+
IF(AND(障害学生情報入力シート!$G758="病弱",ISBLANK(障害学生情報入力シート!$H758)),1,0)+
IF(AND(障害学生情報入力シート!$G758="発達障害",OR(障害学生情報入力シート!$H758="自閉スペクトラム症",障害学生情報入力シート!$H758="注意欠如・多動症",障害学生情報入力シート!$H758="限局性学習症",障害学生情報入力シート!$H758="発達障害の重複",障害学生情報入力シート!$H758="その他の発達障害")),1,0)+
IF(AND(障害学生情報入力シート!$G758="精神障害",OR(障害学生情報入力シート!$H758="統合失調症等",障害学生情報入力シート!$H758="気分障害",障害学生情報入力シート!$H758="神経症性障害等",障害学生情報入力シート!$H758="摂食障害・睡眠障害等",障害学生情報入力シート!$H758="精神障害の重複",障害学生情報入力シート!$H758="その他の精神障害")),1,0)+
IF(AND(障害学生情報入力シート!$G758="知的障害",ISBLANK(障害学生情報入力シート!$H758)),1,0)+
IF(AND(障害学生情報入力シート!$G758="重複障害",OR(障害学生情報入力シート!$H758="身体障害の重複",障害学生情報入力シート!$H758="発達障害と精神障害の重複")),1,0)+
IF(AND(障害学生情報入力シート!$G758="その他の障害",ISBLANK(障害学生情報入力シート!$H758)),1,0)
)</f>
        <v>0</v>
      </c>
    </row>
    <row r="759" spans="1:17" x14ac:dyDescent="0.4">
      <c r="A759" s="204">
        <v>731</v>
      </c>
      <c r="B759" s="6">
        <f>IF(AND(障害学生情報入力シート!$G759=$B$27,障害学生情報入力シート!$H759=$B$28,OR(障害学生情報入力シート!D759="入学者(新1年生)",障害学生情報入力シート!D759="在籍者")),1,0)</f>
        <v>0</v>
      </c>
      <c r="C759" s="6">
        <f t="shared" si="71"/>
        <v>0</v>
      </c>
      <c r="D759" s="6" t="str">
        <f t="shared" si="72"/>
        <v/>
      </c>
      <c r="E759" s="6">
        <f>IF(AND(障害学生情報入力シート!$G759=$E$27,ISBLANK(障害学生情報入力シート!$H759),OR(障害学生情報入力シート!D759="入学者(新1年生)",障害学生情報入力シート!D759="在籍者")),1,0)</f>
        <v>0</v>
      </c>
      <c r="F759" s="6">
        <f t="shared" si="73"/>
        <v>0</v>
      </c>
      <c r="G759" s="6" t="str">
        <f t="shared" si="74"/>
        <v/>
      </c>
      <c r="H759" s="7">
        <f>IF(障害学生情報入力シート!BD759="",0,IF(AND(障害学生情報入力シート!BC759=1,Q759=1,障害学生情報入力シート!D759&lt;&gt;"",障害学生情報入力シート!D759&lt;&gt;"在籍者"),1,0))</f>
        <v>0</v>
      </c>
      <c r="I759" s="7">
        <f t="shared" si="75"/>
        <v>0</v>
      </c>
      <c r="J759" s="7" t="str">
        <f t="shared" si="76"/>
        <v/>
      </c>
      <c r="K759" s="8">
        <f>IF(VALUE(障害学生情報入力シート!J759)=1,1,0)</f>
        <v>0</v>
      </c>
      <c r="L759" s="8">
        <f>IF(VALUE(障害学生情報入力シート!K759)=1,1,0)</f>
        <v>0</v>
      </c>
      <c r="M759" s="8">
        <f>SUM(障害学生情報入力シート!N759:Q759)+COUNTA(障害学生情報入力シート!R759)</f>
        <v>0</v>
      </c>
      <c r="N759" s="8">
        <f>SUM(障害学生情報入力シート!S759:V759)+COUNTA(障害学生情報入力シート!W759)</f>
        <v>0</v>
      </c>
      <c r="O759" s="8">
        <f>IF(SUM(障害学生情報入力シート!$X759:$BC759)&gt;0,1,0)</f>
        <v>0</v>
      </c>
      <c r="P759" s="8">
        <f>IF(障害学生情報入力シート!D759="入学者(新1年生)",1,0)</f>
        <v>0</v>
      </c>
      <c r="Q759" s="8">
        <f>IF(ISBLANK(障害学生情報入力シート!$G759),0,
IF(AND(障害学生情報入力シート!$G759="視覚障害",OR(障害学生情報入力シート!$H759="盲",障害学生情報入力シート!$H759="弱視",障害学生情報入力シート!$H759="その他の視覚障害")),1,0)+
IF(AND(障害学生情報入力シート!$G759="聴覚障害",OR(障害学生情報入力シート!$H759="聾",障害学生情報入力シート!$H759="難聴",障害学生情報入力シート!$H759="その他の聴覚障害")),1,0)+
IF(AND(障害学生情報入力シート!$G759="肢体不自由",OR(障害学生情報入力シート!$H759="上肢不自由",障害学生情報入力シート!$H759="下肢不自由",障害学生情報入力シート!$H759="上下肢不自由",障害学生情報入力シート!$H759="その他の肢体不自由")),1,0)+
IF(AND(障害学生情報入力シート!$G759="病弱",ISBLANK(障害学生情報入力シート!$H759)),1,0)+
IF(AND(障害学生情報入力シート!$G759="発達障害",OR(障害学生情報入力シート!$H759="自閉スペクトラム症",障害学生情報入力シート!$H759="注意欠如・多動症",障害学生情報入力シート!$H759="限局性学習症",障害学生情報入力シート!$H759="発達障害の重複",障害学生情報入力シート!$H759="その他の発達障害")),1,0)+
IF(AND(障害学生情報入力シート!$G759="精神障害",OR(障害学生情報入力シート!$H759="統合失調症等",障害学生情報入力シート!$H759="気分障害",障害学生情報入力シート!$H759="神経症性障害等",障害学生情報入力シート!$H759="摂食障害・睡眠障害等",障害学生情報入力シート!$H759="精神障害の重複",障害学生情報入力シート!$H759="その他の精神障害")),1,0)+
IF(AND(障害学生情報入力シート!$G759="知的障害",ISBLANK(障害学生情報入力シート!$H759)),1,0)+
IF(AND(障害学生情報入力シート!$G759="重複障害",OR(障害学生情報入力シート!$H759="身体障害の重複",障害学生情報入力シート!$H759="発達障害と精神障害の重複")),1,0)+
IF(AND(障害学生情報入力シート!$G759="その他の障害",ISBLANK(障害学生情報入力シート!$H759)),1,0)
)</f>
        <v>0</v>
      </c>
    </row>
    <row r="760" spans="1:17" x14ac:dyDescent="0.4">
      <c r="A760" s="204">
        <v>732</v>
      </c>
      <c r="B760" s="6">
        <f>IF(AND(障害学生情報入力シート!$G760=$B$27,障害学生情報入力シート!$H760=$B$28,OR(障害学生情報入力シート!D760="入学者(新1年生)",障害学生情報入力シート!D760="在籍者")),1,0)</f>
        <v>0</v>
      </c>
      <c r="C760" s="6">
        <f t="shared" si="71"/>
        <v>0</v>
      </c>
      <c r="D760" s="6" t="str">
        <f t="shared" si="72"/>
        <v/>
      </c>
      <c r="E760" s="6">
        <f>IF(AND(障害学生情報入力シート!$G760=$E$27,ISBLANK(障害学生情報入力シート!$H760),OR(障害学生情報入力シート!D760="入学者(新1年生)",障害学生情報入力シート!D760="在籍者")),1,0)</f>
        <v>0</v>
      </c>
      <c r="F760" s="6">
        <f t="shared" si="73"/>
        <v>0</v>
      </c>
      <c r="G760" s="6" t="str">
        <f t="shared" si="74"/>
        <v/>
      </c>
      <c r="H760" s="7">
        <f>IF(障害学生情報入力シート!BD760="",0,IF(AND(障害学生情報入力シート!BC760=1,Q760=1,障害学生情報入力シート!D760&lt;&gt;"",障害学生情報入力シート!D760&lt;&gt;"在籍者"),1,0))</f>
        <v>0</v>
      </c>
      <c r="I760" s="7">
        <f t="shared" si="75"/>
        <v>0</v>
      </c>
      <c r="J760" s="7" t="str">
        <f t="shared" si="76"/>
        <v/>
      </c>
      <c r="K760" s="8">
        <f>IF(VALUE(障害学生情報入力シート!J760)=1,1,0)</f>
        <v>0</v>
      </c>
      <c r="L760" s="8">
        <f>IF(VALUE(障害学生情報入力シート!K760)=1,1,0)</f>
        <v>0</v>
      </c>
      <c r="M760" s="8">
        <f>SUM(障害学生情報入力シート!N760:Q760)+COUNTA(障害学生情報入力シート!R760)</f>
        <v>0</v>
      </c>
      <c r="N760" s="8">
        <f>SUM(障害学生情報入力シート!S760:V760)+COUNTA(障害学生情報入力シート!W760)</f>
        <v>0</v>
      </c>
      <c r="O760" s="8">
        <f>IF(SUM(障害学生情報入力シート!$X760:$BC760)&gt;0,1,0)</f>
        <v>0</v>
      </c>
      <c r="P760" s="8">
        <f>IF(障害学生情報入力シート!D760="入学者(新1年生)",1,0)</f>
        <v>0</v>
      </c>
      <c r="Q760" s="8">
        <f>IF(ISBLANK(障害学生情報入力シート!$G760),0,
IF(AND(障害学生情報入力シート!$G760="視覚障害",OR(障害学生情報入力シート!$H760="盲",障害学生情報入力シート!$H760="弱視",障害学生情報入力シート!$H760="その他の視覚障害")),1,0)+
IF(AND(障害学生情報入力シート!$G760="聴覚障害",OR(障害学生情報入力シート!$H760="聾",障害学生情報入力シート!$H760="難聴",障害学生情報入力シート!$H760="その他の聴覚障害")),1,0)+
IF(AND(障害学生情報入力シート!$G760="肢体不自由",OR(障害学生情報入力シート!$H760="上肢不自由",障害学生情報入力シート!$H760="下肢不自由",障害学生情報入力シート!$H760="上下肢不自由",障害学生情報入力シート!$H760="その他の肢体不自由")),1,0)+
IF(AND(障害学生情報入力シート!$G760="病弱",ISBLANK(障害学生情報入力シート!$H760)),1,0)+
IF(AND(障害学生情報入力シート!$G760="発達障害",OR(障害学生情報入力シート!$H760="自閉スペクトラム症",障害学生情報入力シート!$H760="注意欠如・多動症",障害学生情報入力シート!$H760="限局性学習症",障害学生情報入力シート!$H760="発達障害の重複",障害学生情報入力シート!$H760="その他の発達障害")),1,0)+
IF(AND(障害学生情報入力シート!$G760="精神障害",OR(障害学生情報入力シート!$H760="統合失調症等",障害学生情報入力シート!$H760="気分障害",障害学生情報入力シート!$H760="神経症性障害等",障害学生情報入力シート!$H760="摂食障害・睡眠障害等",障害学生情報入力シート!$H760="精神障害の重複",障害学生情報入力シート!$H760="その他の精神障害")),1,0)+
IF(AND(障害学生情報入力シート!$G760="知的障害",ISBLANK(障害学生情報入力シート!$H760)),1,0)+
IF(AND(障害学生情報入力シート!$G760="重複障害",OR(障害学生情報入力シート!$H760="身体障害の重複",障害学生情報入力シート!$H760="発達障害と精神障害の重複")),1,0)+
IF(AND(障害学生情報入力シート!$G760="その他の障害",ISBLANK(障害学生情報入力シート!$H760)),1,0)
)</f>
        <v>0</v>
      </c>
    </row>
    <row r="761" spans="1:17" x14ac:dyDescent="0.4">
      <c r="A761" s="204">
        <v>733</v>
      </c>
      <c r="B761" s="6">
        <f>IF(AND(障害学生情報入力シート!$G761=$B$27,障害学生情報入力シート!$H761=$B$28,OR(障害学生情報入力シート!D761="入学者(新1年生)",障害学生情報入力シート!D761="在籍者")),1,0)</f>
        <v>0</v>
      </c>
      <c r="C761" s="6">
        <f t="shared" si="71"/>
        <v>0</v>
      </c>
      <c r="D761" s="6" t="str">
        <f t="shared" si="72"/>
        <v/>
      </c>
      <c r="E761" s="6">
        <f>IF(AND(障害学生情報入力シート!$G761=$E$27,ISBLANK(障害学生情報入力シート!$H761),OR(障害学生情報入力シート!D761="入学者(新1年生)",障害学生情報入力シート!D761="在籍者")),1,0)</f>
        <v>0</v>
      </c>
      <c r="F761" s="6">
        <f t="shared" si="73"/>
        <v>0</v>
      </c>
      <c r="G761" s="6" t="str">
        <f t="shared" si="74"/>
        <v/>
      </c>
      <c r="H761" s="7">
        <f>IF(障害学生情報入力シート!BD761="",0,IF(AND(障害学生情報入力シート!BC761=1,Q761=1,障害学生情報入力シート!D761&lt;&gt;"",障害学生情報入力シート!D761&lt;&gt;"在籍者"),1,0))</f>
        <v>0</v>
      </c>
      <c r="I761" s="7">
        <f t="shared" si="75"/>
        <v>0</v>
      </c>
      <c r="J761" s="7" t="str">
        <f t="shared" si="76"/>
        <v/>
      </c>
      <c r="K761" s="8">
        <f>IF(VALUE(障害学生情報入力シート!J761)=1,1,0)</f>
        <v>0</v>
      </c>
      <c r="L761" s="8">
        <f>IF(VALUE(障害学生情報入力シート!K761)=1,1,0)</f>
        <v>0</v>
      </c>
      <c r="M761" s="8">
        <f>SUM(障害学生情報入力シート!N761:Q761)+COUNTA(障害学生情報入力シート!R761)</f>
        <v>0</v>
      </c>
      <c r="N761" s="8">
        <f>SUM(障害学生情報入力シート!S761:V761)+COUNTA(障害学生情報入力シート!W761)</f>
        <v>0</v>
      </c>
      <c r="O761" s="8">
        <f>IF(SUM(障害学生情報入力シート!$X761:$BC761)&gt;0,1,0)</f>
        <v>0</v>
      </c>
      <c r="P761" s="8">
        <f>IF(障害学生情報入力シート!D761="入学者(新1年生)",1,0)</f>
        <v>0</v>
      </c>
      <c r="Q761" s="8">
        <f>IF(ISBLANK(障害学生情報入力シート!$G761),0,
IF(AND(障害学生情報入力シート!$G761="視覚障害",OR(障害学生情報入力シート!$H761="盲",障害学生情報入力シート!$H761="弱視",障害学生情報入力シート!$H761="その他の視覚障害")),1,0)+
IF(AND(障害学生情報入力シート!$G761="聴覚障害",OR(障害学生情報入力シート!$H761="聾",障害学生情報入力シート!$H761="難聴",障害学生情報入力シート!$H761="その他の聴覚障害")),1,0)+
IF(AND(障害学生情報入力シート!$G761="肢体不自由",OR(障害学生情報入力シート!$H761="上肢不自由",障害学生情報入力シート!$H761="下肢不自由",障害学生情報入力シート!$H761="上下肢不自由",障害学生情報入力シート!$H761="その他の肢体不自由")),1,0)+
IF(AND(障害学生情報入力シート!$G761="病弱",ISBLANK(障害学生情報入力シート!$H761)),1,0)+
IF(AND(障害学生情報入力シート!$G761="発達障害",OR(障害学生情報入力シート!$H761="自閉スペクトラム症",障害学生情報入力シート!$H761="注意欠如・多動症",障害学生情報入力シート!$H761="限局性学習症",障害学生情報入力シート!$H761="発達障害の重複",障害学生情報入力シート!$H761="その他の発達障害")),1,0)+
IF(AND(障害学生情報入力シート!$G761="精神障害",OR(障害学生情報入力シート!$H761="統合失調症等",障害学生情報入力シート!$H761="気分障害",障害学生情報入力シート!$H761="神経症性障害等",障害学生情報入力シート!$H761="摂食障害・睡眠障害等",障害学生情報入力シート!$H761="精神障害の重複",障害学生情報入力シート!$H761="その他の精神障害")),1,0)+
IF(AND(障害学生情報入力シート!$G761="知的障害",ISBLANK(障害学生情報入力シート!$H761)),1,0)+
IF(AND(障害学生情報入力シート!$G761="重複障害",OR(障害学生情報入力シート!$H761="身体障害の重複",障害学生情報入力シート!$H761="発達障害と精神障害の重複")),1,0)+
IF(AND(障害学生情報入力シート!$G761="その他の障害",ISBLANK(障害学生情報入力シート!$H761)),1,0)
)</f>
        <v>0</v>
      </c>
    </row>
    <row r="762" spans="1:17" x14ac:dyDescent="0.4">
      <c r="A762" s="204">
        <v>734</v>
      </c>
      <c r="B762" s="6">
        <f>IF(AND(障害学生情報入力シート!$G762=$B$27,障害学生情報入力シート!$H762=$B$28,OR(障害学生情報入力シート!D762="入学者(新1年生)",障害学生情報入力シート!D762="在籍者")),1,0)</f>
        <v>0</v>
      </c>
      <c r="C762" s="6">
        <f t="shared" si="71"/>
        <v>0</v>
      </c>
      <c r="D762" s="6" t="str">
        <f t="shared" si="72"/>
        <v/>
      </c>
      <c r="E762" s="6">
        <f>IF(AND(障害学生情報入力シート!$G762=$E$27,ISBLANK(障害学生情報入力シート!$H762),OR(障害学生情報入力シート!D762="入学者(新1年生)",障害学生情報入力シート!D762="在籍者")),1,0)</f>
        <v>0</v>
      </c>
      <c r="F762" s="6">
        <f t="shared" si="73"/>
        <v>0</v>
      </c>
      <c r="G762" s="6" t="str">
        <f t="shared" si="74"/>
        <v/>
      </c>
      <c r="H762" s="7">
        <f>IF(障害学生情報入力シート!BD762="",0,IF(AND(障害学生情報入力シート!BC762=1,Q762=1,障害学生情報入力シート!D762&lt;&gt;"",障害学生情報入力シート!D762&lt;&gt;"在籍者"),1,0))</f>
        <v>0</v>
      </c>
      <c r="I762" s="7">
        <f t="shared" si="75"/>
        <v>0</v>
      </c>
      <c r="J762" s="7" t="str">
        <f t="shared" si="76"/>
        <v/>
      </c>
      <c r="K762" s="8">
        <f>IF(VALUE(障害学生情報入力シート!J762)=1,1,0)</f>
        <v>0</v>
      </c>
      <c r="L762" s="8">
        <f>IF(VALUE(障害学生情報入力シート!K762)=1,1,0)</f>
        <v>0</v>
      </c>
      <c r="M762" s="8">
        <f>SUM(障害学生情報入力シート!N762:Q762)+COUNTA(障害学生情報入力シート!R762)</f>
        <v>0</v>
      </c>
      <c r="N762" s="8">
        <f>SUM(障害学生情報入力シート!S762:V762)+COUNTA(障害学生情報入力シート!W762)</f>
        <v>0</v>
      </c>
      <c r="O762" s="8">
        <f>IF(SUM(障害学生情報入力シート!$X762:$BC762)&gt;0,1,0)</f>
        <v>0</v>
      </c>
      <c r="P762" s="8">
        <f>IF(障害学生情報入力シート!D762="入学者(新1年生)",1,0)</f>
        <v>0</v>
      </c>
      <c r="Q762" s="8">
        <f>IF(ISBLANK(障害学生情報入力シート!$G762),0,
IF(AND(障害学生情報入力シート!$G762="視覚障害",OR(障害学生情報入力シート!$H762="盲",障害学生情報入力シート!$H762="弱視",障害学生情報入力シート!$H762="その他の視覚障害")),1,0)+
IF(AND(障害学生情報入力シート!$G762="聴覚障害",OR(障害学生情報入力シート!$H762="聾",障害学生情報入力シート!$H762="難聴",障害学生情報入力シート!$H762="その他の聴覚障害")),1,0)+
IF(AND(障害学生情報入力シート!$G762="肢体不自由",OR(障害学生情報入力シート!$H762="上肢不自由",障害学生情報入力シート!$H762="下肢不自由",障害学生情報入力シート!$H762="上下肢不自由",障害学生情報入力シート!$H762="その他の肢体不自由")),1,0)+
IF(AND(障害学生情報入力シート!$G762="病弱",ISBLANK(障害学生情報入力シート!$H762)),1,0)+
IF(AND(障害学生情報入力シート!$G762="発達障害",OR(障害学生情報入力シート!$H762="自閉スペクトラム症",障害学生情報入力シート!$H762="注意欠如・多動症",障害学生情報入力シート!$H762="限局性学習症",障害学生情報入力シート!$H762="発達障害の重複",障害学生情報入力シート!$H762="その他の発達障害")),1,0)+
IF(AND(障害学生情報入力シート!$G762="精神障害",OR(障害学生情報入力シート!$H762="統合失調症等",障害学生情報入力シート!$H762="気分障害",障害学生情報入力シート!$H762="神経症性障害等",障害学生情報入力シート!$H762="摂食障害・睡眠障害等",障害学生情報入力シート!$H762="精神障害の重複",障害学生情報入力シート!$H762="その他の精神障害")),1,0)+
IF(AND(障害学生情報入力シート!$G762="知的障害",ISBLANK(障害学生情報入力シート!$H762)),1,0)+
IF(AND(障害学生情報入力シート!$G762="重複障害",OR(障害学生情報入力シート!$H762="身体障害の重複",障害学生情報入力シート!$H762="発達障害と精神障害の重複")),1,0)+
IF(AND(障害学生情報入力シート!$G762="その他の障害",ISBLANK(障害学生情報入力シート!$H762)),1,0)
)</f>
        <v>0</v>
      </c>
    </row>
    <row r="763" spans="1:17" x14ac:dyDescent="0.4">
      <c r="A763" s="204">
        <v>735</v>
      </c>
      <c r="B763" s="6">
        <f>IF(AND(障害学生情報入力シート!$G763=$B$27,障害学生情報入力シート!$H763=$B$28,OR(障害学生情報入力シート!D763="入学者(新1年生)",障害学生情報入力シート!D763="在籍者")),1,0)</f>
        <v>0</v>
      </c>
      <c r="C763" s="6">
        <f t="shared" si="71"/>
        <v>0</v>
      </c>
      <c r="D763" s="6" t="str">
        <f t="shared" si="72"/>
        <v/>
      </c>
      <c r="E763" s="6">
        <f>IF(AND(障害学生情報入力シート!$G763=$E$27,ISBLANK(障害学生情報入力シート!$H763),OR(障害学生情報入力シート!D763="入学者(新1年生)",障害学生情報入力シート!D763="在籍者")),1,0)</f>
        <v>0</v>
      </c>
      <c r="F763" s="6">
        <f t="shared" si="73"/>
        <v>0</v>
      </c>
      <c r="G763" s="6" t="str">
        <f t="shared" si="74"/>
        <v/>
      </c>
      <c r="H763" s="7">
        <f>IF(障害学生情報入力シート!BD763="",0,IF(AND(障害学生情報入力シート!BC763=1,Q763=1,障害学生情報入力シート!D763&lt;&gt;"",障害学生情報入力シート!D763&lt;&gt;"在籍者"),1,0))</f>
        <v>0</v>
      </c>
      <c r="I763" s="7">
        <f t="shared" si="75"/>
        <v>0</v>
      </c>
      <c r="J763" s="7" t="str">
        <f t="shared" si="76"/>
        <v/>
      </c>
      <c r="K763" s="8">
        <f>IF(VALUE(障害学生情報入力シート!J763)=1,1,0)</f>
        <v>0</v>
      </c>
      <c r="L763" s="8">
        <f>IF(VALUE(障害学生情報入力シート!K763)=1,1,0)</f>
        <v>0</v>
      </c>
      <c r="M763" s="8">
        <f>SUM(障害学生情報入力シート!N763:Q763)+COUNTA(障害学生情報入力シート!R763)</f>
        <v>0</v>
      </c>
      <c r="N763" s="8">
        <f>SUM(障害学生情報入力シート!S763:V763)+COUNTA(障害学生情報入力シート!W763)</f>
        <v>0</v>
      </c>
      <c r="O763" s="8">
        <f>IF(SUM(障害学生情報入力シート!$X763:$BC763)&gt;0,1,0)</f>
        <v>0</v>
      </c>
      <c r="P763" s="8">
        <f>IF(障害学生情報入力シート!D763="入学者(新1年生)",1,0)</f>
        <v>0</v>
      </c>
      <c r="Q763" s="8">
        <f>IF(ISBLANK(障害学生情報入力シート!$G763),0,
IF(AND(障害学生情報入力シート!$G763="視覚障害",OR(障害学生情報入力シート!$H763="盲",障害学生情報入力シート!$H763="弱視",障害学生情報入力シート!$H763="その他の視覚障害")),1,0)+
IF(AND(障害学生情報入力シート!$G763="聴覚障害",OR(障害学生情報入力シート!$H763="聾",障害学生情報入力シート!$H763="難聴",障害学生情報入力シート!$H763="その他の聴覚障害")),1,0)+
IF(AND(障害学生情報入力シート!$G763="肢体不自由",OR(障害学生情報入力シート!$H763="上肢不自由",障害学生情報入力シート!$H763="下肢不自由",障害学生情報入力シート!$H763="上下肢不自由",障害学生情報入力シート!$H763="その他の肢体不自由")),1,0)+
IF(AND(障害学生情報入力シート!$G763="病弱",ISBLANK(障害学生情報入力シート!$H763)),1,0)+
IF(AND(障害学生情報入力シート!$G763="発達障害",OR(障害学生情報入力シート!$H763="自閉スペクトラム症",障害学生情報入力シート!$H763="注意欠如・多動症",障害学生情報入力シート!$H763="限局性学習症",障害学生情報入力シート!$H763="発達障害の重複",障害学生情報入力シート!$H763="その他の発達障害")),1,0)+
IF(AND(障害学生情報入力シート!$G763="精神障害",OR(障害学生情報入力シート!$H763="統合失調症等",障害学生情報入力シート!$H763="気分障害",障害学生情報入力シート!$H763="神経症性障害等",障害学生情報入力シート!$H763="摂食障害・睡眠障害等",障害学生情報入力シート!$H763="精神障害の重複",障害学生情報入力シート!$H763="その他の精神障害")),1,0)+
IF(AND(障害学生情報入力シート!$G763="知的障害",ISBLANK(障害学生情報入力シート!$H763)),1,0)+
IF(AND(障害学生情報入力シート!$G763="重複障害",OR(障害学生情報入力シート!$H763="身体障害の重複",障害学生情報入力シート!$H763="発達障害と精神障害の重複")),1,0)+
IF(AND(障害学生情報入力シート!$G763="その他の障害",ISBLANK(障害学生情報入力シート!$H763)),1,0)
)</f>
        <v>0</v>
      </c>
    </row>
    <row r="764" spans="1:17" x14ac:dyDescent="0.4">
      <c r="A764" s="204">
        <v>736</v>
      </c>
      <c r="B764" s="6">
        <f>IF(AND(障害学生情報入力シート!$G764=$B$27,障害学生情報入力シート!$H764=$B$28,OR(障害学生情報入力シート!D764="入学者(新1年生)",障害学生情報入力シート!D764="在籍者")),1,0)</f>
        <v>0</v>
      </c>
      <c r="C764" s="6">
        <f t="shared" si="71"/>
        <v>0</v>
      </c>
      <c r="D764" s="6" t="str">
        <f t="shared" si="72"/>
        <v/>
      </c>
      <c r="E764" s="6">
        <f>IF(AND(障害学生情報入力シート!$G764=$E$27,ISBLANK(障害学生情報入力シート!$H764),OR(障害学生情報入力シート!D764="入学者(新1年生)",障害学生情報入力シート!D764="在籍者")),1,0)</f>
        <v>0</v>
      </c>
      <c r="F764" s="6">
        <f t="shared" si="73"/>
        <v>0</v>
      </c>
      <c r="G764" s="6" t="str">
        <f t="shared" si="74"/>
        <v/>
      </c>
      <c r="H764" s="7">
        <f>IF(障害学生情報入力シート!BD764="",0,IF(AND(障害学生情報入力シート!BC764=1,Q764=1,障害学生情報入力シート!D764&lt;&gt;"",障害学生情報入力シート!D764&lt;&gt;"在籍者"),1,0))</f>
        <v>0</v>
      </c>
      <c r="I764" s="7">
        <f t="shared" si="75"/>
        <v>0</v>
      </c>
      <c r="J764" s="7" t="str">
        <f t="shared" si="76"/>
        <v/>
      </c>
      <c r="K764" s="8">
        <f>IF(VALUE(障害学生情報入力シート!J764)=1,1,0)</f>
        <v>0</v>
      </c>
      <c r="L764" s="8">
        <f>IF(VALUE(障害学生情報入力シート!K764)=1,1,0)</f>
        <v>0</v>
      </c>
      <c r="M764" s="8">
        <f>SUM(障害学生情報入力シート!N764:Q764)+COUNTA(障害学生情報入力シート!R764)</f>
        <v>0</v>
      </c>
      <c r="N764" s="8">
        <f>SUM(障害学生情報入力シート!S764:V764)+COUNTA(障害学生情報入力シート!W764)</f>
        <v>0</v>
      </c>
      <c r="O764" s="8">
        <f>IF(SUM(障害学生情報入力シート!$X764:$BC764)&gt;0,1,0)</f>
        <v>0</v>
      </c>
      <c r="P764" s="8">
        <f>IF(障害学生情報入力シート!D764="入学者(新1年生)",1,0)</f>
        <v>0</v>
      </c>
      <c r="Q764" s="8">
        <f>IF(ISBLANK(障害学生情報入力シート!$G764),0,
IF(AND(障害学生情報入力シート!$G764="視覚障害",OR(障害学生情報入力シート!$H764="盲",障害学生情報入力シート!$H764="弱視",障害学生情報入力シート!$H764="その他の視覚障害")),1,0)+
IF(AND(障害学生情報入力シート!$G764="聴覚障害",OR(障害学生情報入力シート!$H764="聾",障害学生情報入力シート!$H764="難聴",障害学生情報入力シート!$H764="その他の聴覚障害")),1,0)+
IF(AND(障害学生情報入力シート!$G764="肢体不自由",OR(障害学生情報入力シート!$H764="上肢不自由",障害学生情報入力シート!$H764="下肢不自由",障害学生情報入力シート!$H764="上下肢不自由",障害学生情報入力シート!$H764="その他の肢体不自由")),1,0)+
IF(AND(障害学生情報入力シート!$G764="病弱",ISBLANK(障害学生情報入力シート!$H764)),1,0)+
IF(AND(障害学生情報入力シート!$G764="発達障害",OR(障害学生情報入力シート!$H764="自閉スペクトラム症",障害学生情報入力シート!$H764="注意欠如・多動症",障害学生情報入力シート!$H764="限局性学習症",障害学生情報入力シート!$H764="発達障害の重複",障害学生情報入力シート!$H764="その他の発達障害")),1,0)+
IF(AND(障害学生情報入力シート!$G764="精神障害",OR(障害学生情報入力シート!$H764="統合失調症等",障害学生情報入力シート!$H764="気分障害",障害学生情報入力シート!$H764="神経症性障害等",障害学生情報入力シート!$H764="摂食障害・睡眠障害等",障害学生情報入力シート!$H764="精神障害の重複",障害学生情報入力シート!$H764="その他の精神障害")),1,0)+
IF(AND(障害学生情報入力シート!$G764="知的障害",ISBLANK(障害学生情報入力シート!$H764)),1,0)+
IF(AND(障害学生情報入力シート!$G764="重複障害",OR(障害学生情報入力シート!$H764="身体障害の重複",障害学生情報入力シート!$H764="発達障害と精神障害の重複")),1,0)+
IF(AND(障害学生情報入力シート!$G764="その他の障害",ISBLANK(障害学生情報入力シート!$H764)),1,0)
)</f>
        <v>0</v>
      </c>
    </row>
    <row r="765" spans="1:17" x14ac:dyDescent="0.4">
      <c r="A765" s="204">
        <v>737</v>
      </c>
      <c r="B765" s="6">
        <f>IF(AND(障害学生情報入力シート!$G765=$B$27,障害学生情報入力シート!$H765=$B$28,OR(障害学生情報入力シート!D765="入学者(新1年生)",障害学生情報入力シート!D765="在籍者")),1,0)</f>
        <v>0</v>
      </c>
      <c r="C765" s="6">
        <f t="shared" si="71"/>
        <v>0</v>
      </c>
      <c r="D765" s="6" t="str">
        <f t="shared" si="72"/>
        <v/>
      </c>
      <c r="E765" s="6">
        <f>IF(AND(障害学生情報入力シート!$G765=$E$27,ISBLANK(障害学生情報入力シート!$H765),OR(障害学生情報入力シート!D765="入学者(新1年生)",障害学生情報入力シート!D765="在籍者")),1,0)</f>
        <v>0</v>
      </c>
      <c r="F765" s="6">
        <f t="shared" si="73"/>
        <v>0</v>
      </c>
      <c r="G765" s="6" t="str">
        <f t="shared" si="74"/>
        <v/>
      </c>
      <c r="H765" s="7">
        <f>IF(障害学生情報入力シート!BD765="",0,IF(AND(障害学生情報入力シート!BC765=1,Q765=1,障害学生情報入力シート!D765&lt;&gt;"",障害学生情報入力シート!D765&lt;&gt;"在籍者"),1,0))</f>
        <v>0</v>
      </c>
      <c r="I765" s="7">
        <f t="shared" si="75"/>
        <v>0</v>
      </c>
      <c r="J765" s="7" t="str">
        <f t="shared" si="76"/>
        <v/>
      </c>
      <c r="K765" s="8">
        <f>IF(VALUE(障害学生情報入力シート!J765)=1,1,0)</f>
        <v>0</v>
      </c>
      <c r="L765" s="8">
        <f>IF(VALUE(障害学生情報入力シート!K765)=1,1,0)</f>
        <v>0</v>
      </c>
      <c r="M765" s="8">
        <f>SUM(障害学生情報入力シート!N765:Q765)+COUNTA(障害学生情報入力シート!R765)</f>
        <v>0</v>
      </c>
      <c r="N765" s="8">
        <f>SUM(障害学生情報入力シート!S765:V765)+COUNTA(障害学生情報入力シート!W765)</f>
        <v>0</v>
      </c>
      <c r="O765" s="8">
        <f>IF(SUM(障害学生情報入力シート!$X765:$BC765)&gt;0,1,0)</f>
        <v>0</v>
      </c>
      <c r="P765" s="8">
        <f>IF(障害学生情報入力シート!D765="入学者(新1年生)",1,0)</f>
        <v>0</v>
      </c>
      <c r="Q765" s="8">
        <f>IF(ISBLANK(障害学生情報入力シート!$G765),0,
IF(AND(障害学生情報入力シート!$G765="視覚障害",OR(障害学生情報入力シート!$H765="盲",障害学生情報入力シート!$H765="弱視",障害学生情報入力シート!$H765="その他の視覚障害")),1,0)+
IF(AND(障害学生情報入力シート!$G765="聴覚障害",OR(障害学生情報入力シート!$H765="聾",障害学生情報入力シート!$H765="難聴",障害学生情報入力シート!$H765="その他の聴覚障害")),1,0)+
IF(AND(障害学生情報入力シート!$G765="肢体不自由",OR(障害学生情報入力シート!$H765="上肢不自由",障害学生情報入力シート!$H765="下肢不自由",障害学生情報入力シート!$H765="上下肢不自由",障害学生情報入力シート!$H765="その他の肢体不自由")),1,0)+
IF(AND(障害学生情報入力シート!$G765="病弱",ISBLANK(障害学生情報入力シート!$H765)),1,0)+
IF(AND(障害学生情報入力シート!$G765="発達障害",OR(障害学生情報入力シート!$H765="自閉スペクトラム症",障害学生情報入力シート!$H765="注意欠如・多動症",障害学生情報入力シート!$H765="限局性学習症",障害学生情報入力シート!$H765="発達障害の重複",障害学生情報入力シート!$H765="その他の発達障害")),1,0)+
IF(AND(障害学生情報入力シート!$G765="精神障害",OR(障害学生情報入力シート!$H765="統合失調症等",障害学生情報入力シート!$H765="気分障害",障害学生情報入力シート!$H765="神経症性障害等",障害学生情報入力シート!$H765="摂食障害・睡眠障害等",障害学生情報入力シート!$H765="精神障害の重複",障害学生情報入力シート!$H765="その他の精神障害")),1,0)+
IF(AND(障害学生情報入力シート!$G765="知的障害",ISBLANK(障害学生情報入力シート!$H765)),1,0)+
IF(AND(障害学生情報入力シート!$G765="重複障害",OR(障害学生情報入力シート!$H765="身体障害の重複",障害学生情報入力シート!$H765="発達障害と精神障害の重複")),1,0)+
IF(AND(障害学生情報入力シート!$G765="その他の障害",ISBLANK(障害学生情報入力シート!$H765)),1,0)
)</f>
        <v>0</v>
      </c>
    </row>
    <row r="766" spans="1:17" x14ac:dyDescent="0.4">
      <c r="A766" s="204">
        <v>738</v>
      </c>
      <c r="B766" s="6">
        <f>IF(AND(障害学生情報入力シート!$G766=$B$27,障害学生情報入力シート!$H766=$B$28,OR(障害学生情報入力シート!D766="入学者(新1年生)",障害学生情報入力シート!D766="在籍者")),1,0)</f>
        <v>0</v>
      </c>
      <c r="C766" s="6">
        <f t="shared" si="71"/>
        <v>0</v>
      </c>
      <c r="D766" s="6" t="str">
        <f t="shared" si="72"/>
        <v/>
      </c>
      <c r="E766" s="6">
        <f>IF(AND(障害学生情報入力シート!$G766=$E$27,ISBLANK(障害学生情報入力シート!$H766),OR(障害学生情報入力シート!D766="入学者(新1年生)",障害学生情報入力シート!D766="在籍者")),1,0)</f>
        <v>0</v>
      </c>
      <c r="F766" s="6">
        <f t="shared" si="73"/>
        <v>0</v>
      </c>
      <c r="G766" s="6" t="str">
        <f t="shared" si="74"/>
        <v/>
      </c>
      <c r="H766" s="7">
        <f>IF(障害学生情報入力シート!BD766="",0,IF(AND(障害学生情報入力シート!BC766=1,Q766=1,障害学生情報入力シート!D766&lt;&gt;"",障害学生情報入力シート!D766&lt;&gt;"在籍者"),1,0))</f>
        <v>0</v>
      </c>
      <c r="I766" s="7">
        <f t="shared" si="75"/>
        <v>0</v>
      </c>
      <c r="J766" s="7" t="str">
        <f t="shared" si="76"/>
        <v/>
      </c>
      <c r="K766" s="8">
        <f>IF(VALUE(障害学生情報入力シート!J766)=1,1,0)</f>
        <v>0</v>
      </c>
      <c r="L766" s="8">
        <f>IF(VALUE(障害学生情報入力シート!K766)=1,1,0)</f>
        <v>0</v>
      </c>
      <c r="M766" s="8">
        <f>SUM(障害学生情報入力シート!N766:Q766)+COUNTA(障害学生情報入力シート!R766)</f>
        <v>0</v>
      </c>
      <c r="N766" s="8">
        <f>SUM(障害学生情報入力シート!S766:V766)+COUNTA(障害学生情報入力シート!W766)</f>
        <v>0</v>
      </c>
      <c r="O766" s="8">
        <f>IF(SUM(障害学生情報入力シート!$X766:$BC766)&gt;0,1,0)</f>
        <v>0</v>
      </c>
      <c r="P766" s="8">
        <f>IF(障害学生情報入力シート!D766="入学者(新1年生)",1,0)</f>
        <v>0</v>
      </c>
      <c r="Q766" s="8">
        <f>IF(ISBLANK(障害学生情報入力シート!$G766),0,
IF(AND(障害学生情報入力シート!$G766="視覚障害",OR(障害学生情報入力シート!$H766="盲",障害学生情報入力シート!$H766="弱視",障害学生情報入力シート!$H766="その他の視覚障害")),1,0)+
IF(AND(障害学生情報入力シート!$G766="聴覚障害",OR(障害学生情報入力シート!$H766="聾",障害学生情報入力シート!$H766="難聴",障害学生情報入力シート!$H766="その他の聴覚障害")),1,0)+
IF(AND(障害学生情報入力シート!$G766="肢体不自由",OR(障害学生情報入力シート!$H766="上肢不自由",障害学生情報入力シート!$H766="下肢不自由",障害学生情報入力シート!$H766="上下肢不自由",障害学生情報入力シート!$H766="その他の肢体不自由")),1,0)+
IF(AND(障害学生情報入力シート!$G766="病弱",ISBLANK(障害学生情報入力シート!$H766)),1,0)+
IF(AND(障害学生情報入力シート!$G766="発達障害",OR(障害学生情報入力シート!$H766="自閉スペクトラム症",障害学生情報入力シート!$H766="注意欠如・多動症",障害学生情報入力シート!$H766="限局性学習症",障害学生情報入力シート!$H766="発達障害の重複",障害学生情報入力シート!$H766="その他の発達障害")),1,0)+
IF(AND(障害学生情報入力シート!$G766="精神障害",OR(障害学生情報入力シート!$H766="統合失調症等",障害学生情報入力シート!$H766="気分障害",障害学生情報入力シート!$H766="神経症性障害等",障害学生情報入力シート!$H766="摂食障害・睡眠障害等",障害学生情報入力シート!$H766="精神障害の重複",障害学生情報入力シート!$H766="その他の精神障害")),1,0)+
IF(AND(障害学生情報入力シート!$G766="知的障害",ISBLANK(障害学生情報入力シート!$H766)),1,0)+
IF(AND(障害学生情報入力シート!$G766="重複障害",OR(障害学生情報入力シート!$H766="身体障害の重複",障害学生情報入力シート!$H766="発達障害と精神障害の重複")),1,0)+
IF(AND(障害学生情報入力シート!$G766="その他の障害",ISBLANK(障害学生情報入力シート!$H766)),1,0)
)</f>
        <v>0</v>
      </c>
    </row>
    <row r="767" spans="1:17" x14ac:dyDescent="0.4">
      <c r="A767" s="204">
        <v>739</v>
      </c>
      <c r="B767" s="6">
        <f>IF(AND(障害学生情報入力シート!$G767=$B$27,障害学生情報入力シート!$H767=$B$28,OR(障害学生情報入力シート!D767="入学者(新1年生)",障害学生情報入力シート!D767="在籍者")),1,0)</f>
        <v>0</v>
      </c>
      <c r="C767" s="6">
        <f t="shared" si="71"/>
        <v>0</v>
      </c>
      <c r="D767" s="6" t="str">
        <f t="shared" si="72"/>
        <v/>
      </c>
      <c r="E767" s="6">
        <f>IF(AND(障害学生情報入力シート!$G767=$E$27,ISBLANK(障害学生情報入力シート!$H767),OR(障害学生情報入力シート!D767="入学者(新1年生)",障害学生情報入力シート!D767="在籍者")),1,0)</f>
        <v>0</v>
      </c>
      <c r="F767" s="6">
        <f t="shared" si="73"/>
        <v>0</v>
      </c>
      <c r="G767" s="6" t="str">
        <f t="shared" si="74"/>
        <v/>
      </c>
      <c r="H767" s="7">
        <f>IF(障害学生情報入力シート!BD767="",0,IF(AND(障害学生情報入力シート!BC767=1,Q767=1,障害学生情報入力シート!D767&lt;&gt;"",障害学生情報入力シート!D767&lt;&gt;"在籍者"),1,0))</f>
        <v>0</v>
      </c>
      <c r="I767" s="7">
        <f t="shared" si="75"/>
        <v>0</v>
      </c>
      <c r="J767" s="7" t="str">
        <f t="shared" si="76"/>
        <v/>
      </c>
      <c r="K767" s="8">
        <f>IF(VALUE(障害学生情報入力シート!J767)=1,1,0)</f>
        <v>0</v>
      </c>
      <c r="L767" s="8">
        <f>IF(VALUE(障害学生情報入力シート!K767)=1,1,0)</f>
        <v>0</v>
      </c>
      <c r="M767" s="8">
        <f>SUM(障害学生情報入力シート!N767:Q767)+COUNTA(障害学生情報入力シート!R767)</f>
        <v>0</v>
      </c>
      <c r="N767" s="8">
        <f>SUM(障害学生情報入力シート!S767:V767)+COUNTA(障害学生情報入力シート!W767)</f>
        <v>0</v>
      </c>
      <c r="O767" s="8">
        <f>IF(SUM(障害学生情報入力シート!$X767:$BC767)&gt;0,1,0)</f>
        <v>0</v>
      </c>
      <c r="P767" s="8">
        <f>IF(障害学生情報入力シート!D767="入学者(新1年生)",1,0)</f>
        <v>0</v>
      </c>
      <c r="Q767" s="8">
        <f>IF(ISBLANK(障害学生情報入力シート!$G767),0,
IF(AND(障害学生情報入力シート!$G767="視覚障害",OR(障害学生情報入力シート!$H767="盲",障害学生情報入力シート!$H767="弱視",障害学生情報入力シート!$H767="その他の視覚障害")),1,0)+
IF(AND(障害学生情報入力シート!$G767="聴覚障害",OR(障害学生情報入力シート!$H767="聾",障害学生情報入力シート!$H767="難聴",障害学生情報入力シート!$H767="その他の聴覚障害")),1,0)+
IF(AND(障害学生情報入力シート!$G767="肢体不自由",OR(障害学生情報入力シート!$H767="上肢不自由",障害学生情報入力シート!$H767="下肢不自由",障害学生情報入力シート!$H767="上下肢不自由",障害学生情報入力シート!$H767="その他の肢体不自由")),1,0)+
IF(AND(障害学生情報入力シート!$G767="病弱",ISBLANK(障害学生情報入力シート!$H767)),1,0)+
IF(AND(障害学生情報入力シート!$G767="発達障害",OR(障害学生情報入力シート!$H767="自閉スペクトラム症",障害学生情報入力シート!$H767="注意欠如・多動症",障害学生情報入力シート!$H767="限局性学習症",障害学生情報入力シート!$H767="発達障害の重複",障害学生情報入力シート!$H767="その他の発達障害")),1,0)+
IF(AND(障害学生情報入力シート!$G767="精神障害",OR(障害学生情報入力シート!$H767="統合失調症等",障害学生情報入力シート!$H767="気分障害",障害学生情報入力シート!$H767="神経症性障害等",障害学生情報入力シート!$H767="摂食障害・睡眠障害等",障害学生情報入力シート!$H767="精神障害の重複",障害学生情報入力シート!$H767="その他の精神障害")),1,0)+
IF(AND(障害学生情報入力シート!$G767="知的障害",ISBLANK(障害学生情報入力シート!$H767)),1,0)+
IF(AND(障害学生情報入力シート!$G767="重複障害",OR(障害学生情報入力シート!$H767="身体障害の重複",障害学生情報入力シート!$H767="発達障害と精神障害の重複")),1,0)+
IF(AND(障害学生情報入力シート!$G767="その他の障害",ISBLANK(障害学生情報入力シート!$H767)),1,0)
)</f>
        <v>0</v>
      </c>
    </row>
    <row r="768" spans="1:17" x14ac:dyDescent="0.4">
      <c r="A768" s="204">
        <v>740</v>
      </c>
      <c r="B768" s="6">
        <f>IF(AND(障害学生情報入力シート!$G768=$B$27,障害学生情報入力シート!$H768=$B$28,OR(障害学生情報入力シート!D768="入学者(新1年生)",障害学生情報入力シート!D768="在籍者")),1,0)</f>
        <v>0</v>
      </c>
      <c r="C768" s="6">
        <f t="shared" si="71"/>
        <v>0</v>
      </c>
      <c r="D768" s="6" t="str">
        <f t="shared" si="72"/>
        <v/>
      </c>
      <c r="E768" s="6">
        <f>IF(AND(障害学生情報入力シート!$G768=$E$27,ISBLANK(障害学生情報入力シート!$H768),OR(障害学生情報入力シート!D768="入学者(新1年生)",障害学生情報入力シート!D768="在籍者")),1,0)</f>
        <v>0</v>
      </c>
      <c r="F768" s="6">
        <f t="shared" si="73"/>
        <v>0</v>
      </c>
      <c r="G768" s="6" t="str">
        <f t="shared" si="74"/>
        <v/>
      </c>
      <c r="H768" s="7">
        <f>IF(障害学生情報入力シート!BD768="",0,IF(AND(障害学生情報入力シート!BC768=1,Q768=1,障害学生情報入力シート!D768&lt;&gt;"",障害学生情報入力シート!D768&lt;&gt;"在籍者"),1,0))</f>
        <v>0</v>
      </c>
      <c r="I768" s="7">
        <f t="shared" si="75"/>
        <v>0</v>
      </c>
      <c r="J768" s="7" t="str">
        <f t="shared" si="76"/>
        <v/>
      </c>
      <c r="K768" s="8">
        <f>IF(VALUE(障害学生情報入力シート!J768)=1,1,0)</f>
        <v>0</v>
      </c>
      <c r="L768" s="8">
        <f>IF(VALUE(障害学生情報入力シート!K768)=1,1,0)</f>
        <v>0</v>
      </c>
      <c r="M768" s="8">
        <f>SUM(障害学生情報入力シート!N768:Q768)+COUNTA(障害学生情報入力シート!R768)</f>
        <v>0</v>
      </c>
      <c r="N768" s="8">
        <f>SUM(障害学生情報入力シート!S768:V768)+COUNTA(障害学生情報入力シート!W768)</f>
        <v>0</v>
      </c>
      <c r="O768" s="8">
        <f>IF(SUM(障害学生情報入力シート!$X768:$BC768)&gt;0,1,0)</f>
        <v>0</v>
      </c>
      <c r="P768" s="8">
        <f>IF(障害学生情報入力シート!D768="入学者(新1年生)",1,0)</f>
        <v>0</v>
      </c>
      <c r="Q768" s="8">
        <f>IF(ISBLANK(障害学生情報入力シート!$G768),0,
IF(AND(障害学生情報入力シート!$G768="視覚障害",OR(障害学生情報入力シート!$H768="盲",障害学生情報入力シート!$H768="弱視",障害学生情報入力シート!$H768="その他の視覚障害")),1,0)+
IF(AND(障害学生情報入力シート!$G768="聴覚障害",OR(障害学生情報入力シート!$H768="聾",障害学生情報入力シート!$H768="難聴",障害学生情報入力シート!$H768="その他の聴覚障害")),1,0)+
IF(AND(障害学生情報入力シート!$G768="肢体不自由",OR(障害学生情報入力シート!$H768="上肢不自由",障害学生情報入力シート!$H768="下肢不自由",障害学生情報入力シート!$H768="上下肢不自由",障害学生情報入力シート!$H768="その他の肢体不自由")),1,0)+
IF(AND(障害学生情報入力シート!$G768="病弱",ISBLANK(障害学生情報入力シート!$H768)),1,0)+
IF(AND(障害学生情報入力シート!$G768="発達障害",OR(障害学生情報入力シート!$H768="自閉スペクトラム症",障害学生情報入力シート!$H768="注意欠如・多動症",障害学生情報入力シート!$H768="限局性学習症",障害学生情報入力シート!$H768="発達障害の重複",障害学生情報入力シート!$H768="その他の発達障害")),1,0)+
IF(AND(障害学生情報入力シート!$G768="精神障害",OR(障害学生情報入力シート!$H768="統合失調症等",障害学生情報入力シート!$H768="気分障害",障害学生情報入力シート!$H768="神経症性障害等",障害学生情報入力シート!$H768="摂食障害・睡眠障害等",障害学生情報入力シート!$H768="精神障害の重複",障害学生情報入力シート!$H768="その他の精神障害")),1,0)+
IF(AND(障害学生情報入力シート!$G768="知的障害",ISBLANK(障害学生情報入力シート!$H768)),1,0)+
IF(AND(障害学生情報入力シート!$G768="重複障害",OR(障害学生情報入力シート!$H768="身体障害の重複",障害学生情報入力シート!$H768="発達障害と精神障害の重複")),1,0)+
IF(AND(障害学生情報入力シート!$G768="その他の障害",ISBLANK(障害学生情報入力シート!$H768)),1,0)
)</f>
        <v>0</v>
      </c>
    </row>
    <row r="769" spans="1:17" x14ac:dyDescent="0.4">
      <c r="A769" s="204">
        <v>741</v>
      </c>
      <c r="B769" s="6">
        <f>IF(AND(障害学生情報入力シート!$G769=$B$27,障害学生情報入力シート!$H769=$B$28,OR(障害学生情報入力シート!D769="入学者(新1年生)",障害学生情報入力シート!D769="在籍者")),1,0)</f>
        <v>0</v>
      </c>
      <c r="C769" s="6">
        <f t="shared" si="71"/>
        <v>0</v>
      </c>
      <c r="D769" s="6" t="str">
        <f t="shared" si="72"/>
        <v/>
      </c>
      <c r="E769" s="6">
        <f>IF(AND(障害学生情報入力シート!$G769=$E$27,ISBLANK(障害学生情報入力シート!$H769),OR(障害学生情報入力シート!D769="入学者(新1年生)",障害学生情報入力シート!D769="在籍者")),1,0)</f>
        <v>0</v>
      </c>
      <c r="F769" s="6">
        <f t="shared" si="73"/>
        <v>0</v>
      </c>
      <c r="G769" s="6" t="str">
        <f t="shared" si="74"/>
        <v/>
      </c>
      <c r="H769" s="7">
        <f>IF(障害学生情報入力シート!BD769="",0,IF(AND(障害学生情報入力シート!BC769=1,Q769=1,障害学生情報入力シート!D769&lt;&gt;"",障害学生情報入力シート!D769&lt;&gt;"在籍者"),1,0))</f>
        <v>0</v>
      </c>
      <c r="I769" s="7">
        <f t="shared" si="75"/>
        <v>0</v>
      </c>
      <c r="J769" s="7" t="str">
        <f t="shared" si="76"/>
        <v/>
      </c>
      <c r="K769" s="8">
        <f>IF(VALUE(障害学生情報入力シート!J769)=1,1,0)</f>
        <v>0</v>
      </c>
      <c r="L769" s="8">
        <f>IF(VALUE(障害学生情報入力シート!K769)=1,1,0)</f>
        <v>0</v>
      </c>
      <c r="M769" s="8">
        <f>SUM(障害学生情報入力シート!N769:Q769)+COUNTA(障害学生情報入力シート!R769)</f>
        <v>0</v>
      </c>
      <c r="N769" s="8">
        <f>SUM(障害学生情報入力シート!S769:V769)+COUNTA(障害学生情報入力シート!W769)</f>
        <v>0</v>
      </c>
      <c r="O769" s="8">
        <f>IF(SUM(障害学生情報入力シート!$X769:$BC769)&gt;0,1,0)</f>
        <v>0</v>
      </c>
      <c r="P769" s="8">
        <f>IF(障害学生情報入力シート!D769="入学者(新1年生)",1,0)</f>
        <v>0</v>
      </c>
      <c r="Q769" s="8">
        <f>IF(ISBLANK(障害学生情報入力シート!$G769),0,
IF(AND(障害学生情報入力シート!$G769="視覚障害",OR(障害学生情報入力シート!$H769="盲",障害学生情報入力シート!$H769="弱視",障害学生情報入力シート!$H769="その他の視覚障害")),1,0)+
IF(AND(障害学生情報入力シート!$G769="聴覚障害",OR(障害学生情報入力シート!$H769="聾",障害学生情報入力シート!$H769="難聴",障害学生情報入力シート!$H769="その他の聴覚障害")),1,0)+
IF(AND(障害学生情報入力シート!$G769="肢体不自由",OR(障害学生情報入力シート!$H769="上肢不自由",障害学生情報入力シート!$H769="下肢不自由",障害学生情報入力シート!$H769="上下肢不自由",障害学生情報入力シート!$H769="その他の肢体不自由")),1,0)+
IF(AND(障害学生情報入力シート!$G769="病弱",ISBLANK(障害学生情報入力シート!$H769)),1,0)+
IF(AND(障害学生情報入力シート!$G769="発達障害",OR(障害学生情報入力シート!$H769="自閉スペクトラム症",障害学生情報入力シート!$H769="注意欠如・多動症",障害学生情報入力シート!$H769="限局性学習症",障害学生情報入力シート!$H769="発達障害の重複",障害学生情報入力シート!$H769="その他の発達障害")),1,0)+
IF(AND(障害学生情報入力シート!$G769="精神障害",OR(障害学生情報入力シート!$H769="統合失調症等",障害学生情報入力シート!$H769="気分障害",障害学生情報入力シート!$H769="神経症性障害等",障害学生情報入力シート!$H769="摂食障害・睡眠障害等",障害学生情報入力シート!$H769="精神障害の重複",障害学生情報入力シート!$H769="その他の精神障害")),1,0)+
IF(AND(障害学生情報入力シート!$G769="知的障害",ISBLANK(障害学生情報入力シート!$H769)),1,0)+
IF(AND(障害学生情報入力シート!$G769="重複障害",OR(障害学生情報入力シート!$H769="身体障害の重複",障害学生情報入力シート!$H769="発達障害と精神障害の重複")),1,0)+
IF(AND(障害学生情報入力シート!$G769="その他の障害",ISBLANK(障害学生情報入力シート!$H769)),1,0)
)</f>
        <v>0</v>
      </c>
    </row>
    <row r="770" spans="1:17" x14ac:dyDescent="0.4">
      <c r="A770" s="204">
        <v>742</v>
      </c>
      <c r="B770" s="6">
        <f>IF(AND(障害学生情報入力シート!$G770=$B$27,障害学生情報入力シート!$H770=$B$28,OR(障害学生情報入力シート!D770="入学者(新1年生)",障害学生情報入力シート!D770="在籍者")),1,0)</f>
        <v>0</v>
      </c>
      <c r="C770" s="6">
        <f t="shared" si="71"/>
        <v>0</v>
      </c>
      <c r="D770" s="6" t="str">
        <f t="shared" si="72"/>
        <v/>
      </c>
      <c r="E770" s="6">
        <f>IF(AND(障害学生情報入力シート!$G770=$E$27,ISBLANK(障害学生情報入力シート!$H770),OR(障害学生情報入力シート!D770="入学者(新1年生)",障害学生情報入力シート!D770="在籍者")),1,0)</f>
        <v>0</v>
      </c>
      <c r="F770" s="6">
        <f t="shared" si="73"/>
        <v>0</v>
      </c>
      <c r="G770" s="6" t="str">
        <f t="shared" si="74"/>
        <v/>
      </c>
      <c r="H770" s="7">
        <f>IF(障害学生情報入力シート!BD770="",0,IF(AND(障害学生情報入力シート!BC770=1,Q770=1,障害学生情報入力シート!D770&lt;&gt;"",障害学生情報入力シート!D770&lt;&gt;"在籍者"),1,0))</f>
        <v>0</v>
      </c>
      <c r="I770" s="7">
        <f t="shared" si="75"/>
        <v>0</v>
      </c>
      <c r="J770" s="7" t="str">
        <f t="shared" si="76"/>
        <v/>
      </c>
      <c r="K770" s="8">
        <f>IF(VALUE(障害学生情報入力シート!J770)=1,1,0)</f>
        <v>0</v>
      </c>
      <c r="L770" s="8">
        <f>IF(VALUE(障害学生情報入力シート!K770)=1,1,0)</f>
        <v>0</v>
      </c>
      <c r="M770" s="8">
        <f>SUM(障害学生情報入力シート!N770:Q770)+COUNTA(障害学生情報入力シート!R770)</f>
        <v>0</v>
      </c>
      <c r="N770" s="8">
        <f>SUM(障害学生情報入力シート!S770:V770)+COUNTA(障害学生情報入力シート!W770)</f>
        <v>0</v>
      </c>
      <c r="O770" s="8">
        <f>IF(SUM(障害学生情報入力シート!$X770:$BC770)&gt;0,1,0)</f>
        <v>0</v>
      </c>
      <c r="P770" s="8">
        <f>IF(障害学生情報入力シート!D770="入学者(新1年生)",1,0)</f>
        <v>0</v>
      </c>
      <c r="Q770" s="8">
        <f>IF(ISBLANK(障害学生情報入力シート!$G770),0,
IF(AND(障害学生情報入力シート!$G770="視覚障害",OR(障害学生情報入力シート!$H770="盲",障害学生情報入力シート!$H770="弱視",障害学生情報入力シート!$H770="その他の視覚障害")),1,0)+
IF(AND(障害学生情報入力シート!$G770="聴覚障害",OR(障害学生情報入力シート!$H770="聾",障害学生情報入力シート!$H770="難聴",障害学生情報入力シート!$H770="その他の聴覚障害")),1,0)+
IF(AND(障害学生情報入力シート!$G770="肢体不自由",OR(障害学生情報入力シート!$H770="上肢不自由",障害学生情報入力シート!$H770="下肢不自由",障害学生情報入力シート!$H770="上下肢不自由",障害学生情報入力シート!$H770="その他の肢体不自由")),1,0)+
IF(AND(障害学生情報入力シート!$G770="病弱",ISBLANK(障害学生情報入力シート!$H770)),1,0)+
IF(AND(障害学生情報入力シート!$G770="発達障害",OR(障害学生情報入力シート!$H770="自閉スペクトラム症",障害学生情報入力シート!$H770="注意欠如・多動症",障害学生情報入力シート!$H770="限局性学習症",障害学生情報入力シート!$H770="発達障害の重複",障害学生情報入力シート!$H770="その他の発達障害")),1,0)+
IF(AND(障害学生情報入力シート!$G770="精神障害",OR(障害学生情報入力シート!$H770="統合失調症等",障害学生情報入力シート!$H770="気分障害",障害学生情報入力シート!$H770="神経症性障害等",障害学生情報入力シート!$H770="摂食障害・睡眠障害等",障害学生情報入力シート!$H770="精神障害の重複",障害学生情報入力シート!$H770="その他の精神障害")),1,0)+
IF(AND(障害学生情報入力シート!$G770="知的障害",ISBLANK(障害学生情報入力シート!$H770)),1,0)+
IF(AND(障害学生情報入力シート!$G770="重複障害",OR(障害学生情報入力シート!$H770="身体障害の重複",障害学生情報入力シート!$H770="発達障害と精神障害の重複")),1,0)+
IF(AND(障害学生情報入力シート!$G770="その他の障害",ISBLANK(障害学生情報入力シート!$H770)),1,0)
)</f>
        <v>0</v>
      </c>
    </row>
    <row r="771" spans="1:17" x14ac:dyDescent="0.4">
      <c r="A771" s="204">
        <v>743</v>
      </c>
      <c r="B771" s="6">
        <f>IF(AND(障害学生情報入力シート!$G771=$B$27,障害学生情報入力シート!$H771=$B$28,OR(障害学生情報入力シート!D771="入学者(新1年生)",障害学生情報入力シート!D771="在籍者")),1,0)</f>
        <v>0</v>
      </c>
      <c r="C771" s="6">
        <f t="shared" si="71"/>
        <v>0</v>
      </c>
      <c r="D771" s="6" t="str">
        <f t="shared" si="72"/>
        <v/>
      </c>
      <c r="E771" s="6">
        <f>IF(AND(障害学生情報入力シート!$G771=$E$27,ISBLANK(障害学生情報入力シート!$H771),OR(障害学生情報入力シート!D771="入学者(新1年生)",障害学生情報入力シート!D771="在籍者")),1,0)</f>
        <v>0</v>
      </c>
      <c r="F771" s="6">
        <f t="shared" si="73"/>
        <v>0</v>
      </c>
      <c r="G771" s="6" t="str">
        <f t="shared" si="74"/>
        <v/>
      </c>
      <c r="H771" s="7">
        <f>IF(障害学生情報入力シート!BD771="",0,IF(AND(障害学生情報入力シート!BC771=1,Q771=1,障害学生情報入力シート!D771&lt;&gt;"",障害学生情報入力シート!D771&lt;&gt;"在籍者"),1,0))</f>
        <v>0</v>
      </c>
      <c r="I771" s="7">
        <f t="shared" si="75"/>
        <v>0</v>
      </c>
      <c r="J771" s="7" t="str">
        <f t="shared" si="76"/>
        <v/>
      </c>
      <c r="K771" s="8">
        <f>IF(VALUE(障害学生情報入力シート!J771)=1,1,0)</f>
        <v>0</v>
      </c>
      <c r="L771" s="8">
        <f>IF(VALUE(障害学生情報入力シート!K771)=1,1,0)</f>
        <v>0</v>
      </c>
      <c r="M771" s="8">
        <f>SUM(障害学生情報入力シート!N771:Q771)+COUNTA(障害学生情報入力シート!R771)</f>
        <v>0</v>
      </c>
      <c r="N771" s="8">
        <f>SUM(障害学生情報入力シート!S771:V771)+COUNTA(障害学生情報入力シート!W771)</f>
        <v>0</v>
      </c>
      <c r="O771" s="8">
        <f>IF(SUM(障害学生情報入力シート!$X771:$BC771)&gt;0,1,0)</f>
        <v>0</v>
      </c>
      <c r="P771" s="8">
        <f>IF(障害学生情報入力シート!D771="入学者(新1年生)",1,0)</f>
        <v>0</v>
      </c>
      <c r="Q771" s="8">
        <f>IF(ISBLANK(障害学生情報入力シート!$G771),0,
IF(AND(障害学生情報入力シート!$G771="視覚障害",OR(障害学生情報入力シート!$H771="盲",障害学生情報入力シート!$H771="弱視",障害学生情報入力シート!$H771="その他の視覚障害")),1,0)+
IF(AND(障害学生情報入力シート!$G771="聴覚障害",OR(障害学生情報入力シート!$H771="聾",障害学生情報入力シート!$H771="難聴",障害学生情報入力シート!$H771="その他の聴覚障害")),1,0)+
IF(AND(障害学生情報入力シート!$G771="肢体不自由",OR(障害学生情報入力シート!$H771="上肢不自由",障害学生情報入力シート!$H771="下肢不自由",障害学生情報入力シート!$H771="上下肢不自由",障害学生情報入力シート!$H771="その他の肢体不自由")),1,0)+
IF(AND(障害学生情報入力シート!$G771="病弱",ISBLANK(障害学生情報入力シート!$H771)),1,0)+
IF(AND(障害学生情報入力シート!$G771="発達障害",OR(障害学生情報入力シート!$H771="自閉スペクトラム症",障害学生情報入力シート!$H771="注意欠如・多動症",障害学生情報入力シート!$H771="限局性学習症",障害学生情報入力シート!$H771="発達障害の重複",障害学生情報入力シート!$H771="その他の発達障害")),1,0)+
IF(AND(障害学生情報入力シート!$G771="精神障害",OR(障害学生情報入力シート!$H771="統合失調症等",障害学生情報入力シート!$H771="気分障害",障害学生情報入力シート!$H771="神経症性障害等",障害学生情報入力シート!$H771="摂食障害・睡眠障害等",障害学生情報入力シート!$H771="精神障害の重複",障害学生情報入力シート!$H771="その他の精神障害")),1,0)+
IF(AND(障害学生情報入力シート!$G771="知的障害",ISBLANK(障害学生情報入力シート!$H771)),1,0)+
IF(AND(障害学生情報入力シート!$G771="重複障害",OR(障害学生情報入力シート!$H771="身体障害の重複",障害学生情報入力シート!$H771="発達障害と精神障害の重複")),1,0)+
IF(AND(障害学生情報入力シート!$G771="その他の障害",ISBLANK(障害学生情報入力シート!$H771)),1,0)
)</f>
        <v>0</v>
      </c>
    </row>
    <row r="772" spans="1:17" x14ac:dyDescent="0.4">
      <c r="A772" s="204">
        <v>744</v>
      </c>
      <c r="B772" s="6">
        <f>IF(AND(障害学生情報入力シート!$G772=$B$27,障害学生情報入力シート!$H772=$B$28,OR(障害学生情報入力シート!D772="入学者(新1年生)",障害学生情報入力シート!D772="在籍者")),1,0)</f>
        <v>0</v>
      </c>
      <c r="C772" s="6">
        <f t="shared" si="71"/>
        <v>0</v>
      </c>
      <c r="D772" s="6" t="str">
        <f t="shared" si="72"/>
        <v/>
      </c>
      <c r="E772" s="6">
        <f>IF(AND(障害学生情報入力シート!$G772=$E$27,ISBLANK(障害学生情報入力シート!$H772),OR(障害学生情報入力シート!D772="入学者(新1年生)",障害学生情報入力シート!D772="在籍者")),1,0)</f>
        <v>0</v>
      </c>
      <c r="F772" s="6">
        <f t="shared" si="73"/>
        <v>0</v>
      </c>
      <c r="G772" s="6" t="str">
        <f t="shared" si="74"/>
        <v/>
      </c>
      <c r="H772" s="7">
        <f>IF(障害学生情報入力シート!BD772="",0,IF(AND(障害学生情報入力シート!BC772=1,Q772=1,障害学生情報入力シート!D772&lt;&gt;"",障害学生情報入力シート!D772&lt;&gt;"在籍者"),1,0))</f>
        <v>0</v>
      </c>
      <c r="I772" s="7">
        <f t="shared" si="75"/>
        <v>0</v>
      </c>
      <c r="J772" s="7" t="str">
        <f t="shared" si="76"/>
        <v/>
      </c>
      <c r="K772" s="8">
        <f>IF(VALUE(障害学生情報入力シート!J772)=1,1,0)</f>
        <v>0</v>
      </c>
      <c r="L772" s="8">
        <f>IF(VALUE(障害学生情報入力シート!K772)=1,1,0)</f>
        <v>0</v>
      </c>
      <c r="M772" s="8">
        <f>SUM(障害学生情報入力シート!N772:Q772)+COUNTA(障害学生情報入力シート!R772)</f>
        <v>0</v>
      </c>
      <c r="N772" s="8">
        <f>SUM(障害学生情報入力シート!S772:V772)+COUNTA(障害学生情報入力シート!W772)</f>
        <v>0</v>
      </c>
      <c r="O772" s="8">
        <f>IF(SUM(障害学生情報入力シート!$X772:$BC772)&gt;0,1,0)</f>
        <v>0</v>
      </c>
      <c r="P772" s="8">
        <f>IF(障害学生情報入力シート!D772="入学者(新1年生)",1,0)</f>
        <v>0</v>
      </c>
      <c r="Q772" s="8">
        <f>IF(ISBLANK(障害学生情報入力シート!$G772),0,
IF(AND(障害学生情報入力シート!$G772="視覚障害",OR(障害学生情報入力シート!$H772="盲",障害学生情報入力シート!$H772="弱視",障害学生情報入力シート!$H772="その他の視覚障害")),1,0)+
IF(AND(障害学生情報入力シート!$G772="聴覚障害",OR(障害学生情報入力シート!$H772="聾",障害学生情報入力シート!$H772="難聴",障害学生情報入力シート!$H772="その他の聴覚障害")),1,0)+
IF(AND(障害学生情報入力シート!$G772="肢体不自由",OR(障害学生情報入力シート!$H772="上肢不自由",障害学生情報入力シート!$H772="下肢不自由",障害学生情報入力シート!$H772="上下肢不自由",障害学生情報入力シート!$H772="その他の肢体不自由")),1,0)+
IF(AND(障害学生情報入力シート!$G772="病弱",ISBLANK(障害学生情報入力シート!$H772)),1,0)+
IF(AND(障害学生情報入力シート!$G772="発達障害",OR(障害学生情報入力シート!$H772="自閉スペクトラム症",障害学生情報入力シート!$H772="注意欠如・多動症",障害学生情報入力シート!$H772="限局性学習症",障害学生情報入力シート!$H772="発達障害の重複",障害学生情報入力シート!$H772="その他の発達障害")),1,0)+
IF(AND(障害学生情報入力シート!$G772="精神障害",OR(障害学生情報入力シート!$H772="統合失調症等",障害学生情報入力シート!$H772="気分障害",障害学生情報入力シート!$H772="神経症性障害等",障害学生情報入力シート!$H772="摂食障害・睡眠障害等",障害学生情報入力シート!$H772="精神障害の重複",障害学生情報入力シート!$H772="その他の精神障害")),1,0)+
IF(AND(障害学生情報入力シート!$G772="知的障害",ISBLANK(障害学生情報入力シート!$H772)),1,0)+
IF(AND(障害学生情報入力シート!$G772="重複障害",OR(障害学生情報入力シート!$H772="身体障害の重複",障害学生情報入力シート!$H772="発達障害と精神障害の重複")),1,0)+
IF(AND(障害学生情報入力シート!$G772="その他の障害",ISBLANK(障害学生情報入力シート!$H772)),1,0)
)</f>
        <v>0</v>
      </c>
    </row>
    <row r="773" spans="1:17" x14ac:dyDescent="0.4">
      <c r="A773" s="204">
        <v>745</v>
      </c>
      <c r="B773" s="6">
        <f>IF(AND(障害学生情報入力シート!$G773=$B$27,障害学生情報入力シート!$H773=$B$28,OR(障害学生情報入力シート!D773="入学者(新1年生)",障害学生情報入力シート!D773="在籍者")),1,0)</f>
        <v>0</v>
      </c>
      <c r="C773" s="6">
        <f t="shared" si="71"/>
        <v>0</v>
      </c>
      <c r="D773" s="6" t="str">
        <f t="shared" si="72"/>
        <v/>
      </c>
      <c r="E773" s="6">
        <f>IF(AND(障害学生情報入力シート!$G773=$E$27,ISBLANK(障害学生情報入力シート!$H773),OR(障害学生情報入力シート!D773="入学者(新1年生)",障害学生情報入力シート!D773="在籍者")),1,0)</f>
        <v>0</v>
      </c>
      <c r="F773" s="6">
        <f t="shared" si="73"/>
        <v>0</v>
      </c>
      <c r="G773" s="6" t="str">
        <f t="shared" si="74"/>
        <v/>
      </c>
      <c r="H773" s="7">
        <f>IF(障害学生情報入力シート!BD773="",0,IF(AND(障害学生情報入力シート!BC773=1,Q773=1,障害学生情報入力シート!D773&lt;&gt;"",障害学生情報入力シート!D773&lt;&gt;"在籍者"),1,0))</f>
        <v>0</v>
      </c>
      <c r="I773" s="7">
        <f t="shared" si="75"/>
        <v>0</v>
      </c>
      <c r="J773" s="7" t="str">
        <f t="shared" si="76"/>
        <v/>
      </c>
      <c r="K773" s="8">
        <f>IF(VALUE(障害学生情報入力シート!J773)=1,1,0)</f>
        <v>0</v>
      </c>
      <c r="L773" s="8">
        <f>IF(VALUE(障害学生情報入力シート!K773)=1,1,0)</f>
        <v>0</v>
      </c>
      <c r="M773" s="8">
        <f>SUM(障害学生情報入力シート!N773:Q773)+COUNTA(障害学生情報入力シート!R773)</f>
        <v>0</v>
      </c>
      <c r="N773" s="8">
        <f>SUM(障害学生情報入力シート!S773:V773)+COUNTA(障害学生情報入力シート!W773)</f>
        <v>0</v>
      </c>
      <c r="O773" s="8">
        <f>IF(SUM(障害学生情報入力シート!$X773:$BC773)&gt;0,1,0)</f>
        <v>0</v>
      </c>
      <c r="P773" s="8">
        <f>IF(障害学生情報入力シート!D773="入学者(新1年生)",1,0)</f>
        <v>0</v>
      </c>
      <c r="Q773" s="8">
        <f>IF(ISBLANK(障害学生情報入力シート!$G773),0,
IF(AND(障害学生情報入力シート!$G773="視覚障害",OR(障害学生情報入力シート!$H773="盲",障害学生情報入力シート!$H773="弱視",障害学生情報入力シート!$H773="その他の視覚障害")),1,0)+
IF(AND(障害学生情報入力シート!$G773="聴覚障害",OR(障害学生情報入力シート!$H773="聾",障害学生情報入力シート!$H773="難聴",障害学生情報入力シート!$H773="その他の聴覚障害")),1,0)+
IF(AND(障害学生情報入力シート!$G773="肢体不自由",OR(障害学生情報入力シート!$H773="上肢不自由",障害学生情報入力シート!$H773="下肢不自由",障害学生情報入力シート!$H773="上下肢不自由",障害学生情報入力シート!$H773="その他の肢体不自由")),1,0)+
IF(AND(障害学生情報入力シート!$G773="病弱",ISBLANK(障害学生情報入力シート!$H773)),1,0)+
IF(AND(障害学生情報入力シート!$G773="発達障害",OR(障害学生情報入力シート!$H773="自閉スペクトラム症",障害学生情報入力シート!$H773="注意欠如・多動症",障害学生情報入力シート!$H773="限局性学習症",障害学生情報入力シート!$H773="発達障害の重複",障害学生情報入力シート!$H773="その他の発達障害")),1,0)+
IF(AND(障害学生情報入力シート!$G773="精神障害",OR(障害学生情報入力シート!$H773="統合失調症等",障害学生情報入力シート!$H773="気分障害",障害学生情報入力シート!$H773="神経症性障害等",障害学生情報入力シート!$H773="摂食障害・睡眠障害等",障害学生情報入力シート!$H773="精神障害の重複",障害学生情報入力シート!$H773="その他の精神障害")),1,0)+
IF(AND(障害学生情報入力シート!$G773="知的障害",ISBLANK(障害学生情報入力シート!$H773)),1,0)+
IF(AND(障害学生情報入力シート!$G773="重複障害",OR(障害学生情報入力シート!$H773="身体障害の重複",障害学生情報入力シート!$H773="発達障害と精神障害の重複")),1,0)+
IF(AND(障害学生情報入力シート!$G773="その他の障害",ISBLANK(障害学生情報入力シート!$H773)),1,0)
)</f>
        <v>0</v>
      </c>
    </row>
    <row r="774" spans="1:17" x14ac:dyDescent="0.4">
      <c r="A774" s="204">
        <v>746</v>
      </c>
      <c r="B774" s="6">
        <f>IF(AND(障害学生情報入力シート!$G774=$B$27,障害学生情報入力シート!$H774=$B$28,OR(障害学生情報入力シート!D774="入学者(新1年生)",障害学生情報入力シート!D774="在籍者")),1,0)</f>
        <v>0</v>
      </c>
      <c r="C774" s="6">
        <f t="shared" si="71"/>
        <v>0</v>
      </c>
      <c r="D774" s="6" t="str">
        <f t="shared" si="72"/>
        <v/>
      </c>
      <c r="E774" s="6">
        <f>IF(AND(障害学生情報入力シート!$G774=$E$27,ISBLANK(障害学生情報入力シート!$H774),OR(障害学生情報入力シート!D774="入学者(新1年生)",障害学生情報入力シート!D774="在籍者")),1,0)</f>
        <v>0</v>
      </c>
      <c r="F774" s="6">
        <f t="shared" si="73"/>
        <v>0</v>
      </c>
      <c r="G774" s="6" t="str">
        <f t="shared" si="74"/>
        <v/>
      </c>
      <c r="H774" s="7">
        <f>IF(障害学生情報入力シート!BD774="",0,IF(AND(障害学生情報入力シート!BC774=1,Q774=1,障害学生情報入力シート!D774&lt;&gt;"",障害学生情報入力シート!D774&lt;&gt;"在籍者"),1,0))</f>
        <v>0</v>
      </c>
      <c r="I774" s="7">
        <f t="shared" si="75"/>
        <v>0</v>
      </c>
      <c r="J774" s="7" t="str">
        <f t="shared" si="76"/>
        <v/>
      </c>
      <c r="K774" s="8">
        <f>IF(VALUE(障害学生情報入力シート!J774)=1,1,0)</f>
        <v>0</v>
      </c>
      <c r="L774" s="8">
        <f>IF(VALUE(障害学生情報入力シート!K774)=1,1,0)</f>
        <v>0</v>
      </c>
      <c r="M774" s="8">
        <f>SUM(障害学生情報入力シート!N774:Q774)+COUNTA(障害学生情報入力シート!R774)</f>
        <v>0</v>
      </c>
      <c r="N774" s="8">
        <f>SUM(障害学生情報入力シート!S774:V774)+COUNTA(障害学生情報入力シート!W774)</f>
        <v>0</v>
      </c>
      <c r="O774" s="8">
        <f>IF(SUM(障害学生情報入力シート!$X774:$BC774)&gt;0,1,0)</f>
        <v>0</v>
      </c>
      <c r="P774" s="8">
        <f>IF(障害学生情報入力シート!D774="入学者(新1年生)",1,0)</f>
        <v>0</v>
      </c>
      <c r="Q774" s="8">
        <f>IF(ISBLANK(障害学生情報入力シート!$G774),0,
IF(AND(障害学生情報入力シート!$G774="視覚障害",OR(障害学生情報入力シート!$H774="盲",障害学生情報入力シート!$H774="弱視",障害学生情報入力シート!$H774="その他の視覚障害")),1,0)+
IF(AND(障害学生情報入力シート!$G774="聴覚障害",OR(障害学生情報入力シート!$H774="聾",障害学生情報入力シート!$H774="難聴",障害学生情報入力シート!$H774="その他の聴覚障害")),1,0)+
IF(AND(障害学生情報入力シート!$G774="肢体不自由",OR(障害学生情報入力シート!$H774="上肢不自由",障害学生情報入力シート!$H774="下肢不自由",障害学生情報入力シート!$H774="上下肢不自由",障害学生情報入力シート!$H774="その他の肢体不自由")),1,0)+
IF(AND(障害学生情報入力シート!$G774="病弱",ISBLANK(障害学生情報入力シート!$H774)),1,0)+
IF(AND(障害学生情報入力シート!$G774="発達障害",OR(障害学生情報入力シート!$H774="自閉スペクトラム症",障害学生情報入力シート!$H774="注意欠如・多動症",障害学生情報入力シート!$H774="限局性学習症",障害学生情報入力シート!$H774="発達障害の重複",障害学生情報入力シート!$H774="その他の発達障害")),1,0)+
IF(AND(障害学生情報入力シート!$G774="精神障害",OR(障害学生情報入力シート!$H774="統合失調症等",障害学生情報入力シート!$H774="気分障害",障害学生情報入力シート!$H774="神経症性障害等",障害学生情報入力シート!$H774="摂食障害・睡眠障害等",障害学生情報入力シート!$H774="精神障害の重複",障害学生情報入力シート!$H774="その他の精神障害")),1,0)+
IF(AND(障害学生情報入力シート!$G774="知的障害",ISBLANK(障害学生情報入力シート!$H774)),1,0)+
IF(AND(障害学生情報入力シート!$G774="重複障害",OR(障害学生情報入力シート!$H774="身体障害の重複",障害学生情報入力シート!$H774="発達障害と精神障害の重複")),1,0)+
IF(AND(障害学生情報入力シート!$G774="その他の障害",ISBLANK(障害学生情報入力シート!$H774)),1,0)
)</f>
        <v>0</v>
      </c>
    </row>
    <row r="775" spans="1:17" x14ac:dyDescent="0.4">
      <c r="A775" s="204">
        <v>747</v>
      </c>
      <c r="B775" s="6">
        <f>IF(AND(障害学生情報入力シート!$G775=$B$27,障害学生情報入力シート!$H775=$B$28,OR(障害学生情報入力シート!D775="入学者(新1年生)",障害学生情報入力シート!D775="在籍者")),1,0)</f>
        <v>0</v>
      </c>
      <c r="C775" s="6">
        <f t="shared" si="71"/>
        <v>0</v>
      </c>
      <c r="D775" s="6" t="str">
        <f t="shared" si="72"/>
        <v/>
      </c>
      <c r="E775" s="6">
        <f>IF(AND(障害学生情報入力シート!$G775=$E$27,ISBLANK(障害学生情報入力シート!$H775),OR(障害学生情報入力シート!D775="入学者(新1年生)",障害学生情報入力シート!D775="在籍者")),1,0)</f>
        <v>0</v>
      </c>
      <c r="F775" s="6">
        <f t="shared" si="73"/>
        <v>0</v>
      </c>
      <c r="G775" s="6" t="str">
        <f t="shared" si="74"/>
        <v/>
      </c>
      <c r="H775" s="7">
        <f>IF(障害学生情報入力シート!BD775="",0,IF(AND(障害学生情報入力シート!BC775=1,Q775=1,障害学生情報入力シート!D775&lt;&gt;"",障害学生情報入力シート!D775&lt;&gt;"在籍者"),1,0))</f>
        <v>0</v>
      </c>
      <c r="I775" s="7">
        <f t="shared" si="75"/>
        <v>0</v>
      </c>
      <c r="J775" s="7" t="str">
        <f t="shared" si="76"/>
        <v/>
      </c>
      <c r="K775" s="8">
        <f>IF(VALUE(障害学生情報入力シート!J775)=1,1,0)</f>
        <v>0</v>
      </c>
      <c r="L775" s="8">
        <f>IF(VALUE(障害学生情報入力シート!K775)=1,1,0)</f>
        <v>0</v>
      </c>
      <c r="M775" s="8">
        <f>SUM(障害学生情報入力シート!N775:Q775)+COUNTA(障害学生情報入力シート!R775)</f>
        <v>0</v>
      </c>
      <c r="N775" s="8">
        <f>SUM(障害学生情報入力シート!S775:V775)+COUNTA(障害学生情報入力シート!W775)</f>
        <v>0</v>
      </c>
      <c r="O775" s="8">
        <f>IF(SUM(障害学生情報入力シート!$X775:$BC775)&gt;0,1,0)</f>
        <v>0</v>
      </c>
      <c r="P775" s="8">
        <f>IF(障害学生情報入力シート!D775="入学者(新1年生)",1,0)</f>
        <v>0</v>
      </c>
      <c r="Q775" s="8">
        <f>IF(ISBLANK(障害学生情報入力シート!$G775),0,
IF(AND(障害学生情報入力シート!$G775="視覚障害",OR(障害学生情報入力シート!$H775="盲",障害学生情報入力シート!$H775="弱視",障害学生情報入力シート!$H775="その他の視覚障害")),1,0)+
IF(AND(障害学生情報入力シート!$G775="聴覚障害",OR(障害学生情報入力シート!$H775="聾",障害学生情報入力シート!$H775="難聴",障害学生情報入力シート!$H775="その他の聴覚障害")),1,0)+
IF(AND(障害学生情報入力シート!$G775="肢体不自由",OR(障害学生情報入力シート!$H775="上肢不自由",障害学生情報入力シート!$H775="下肢不自由",障害学生情報入力シート!$H775="上下肢不自由",障害学生情報入力シート!$H775="その他の肢体不自由")),1,0)+
IF(AND(障害学生情報入力シート!$G775="病弱",ISBLANK(障害学生情報入力シート!$H775)),1,0)+
IF(AND(障害学生情報入力シート!$G775="発達障害",OR(障害学生情報入力シート!$H775="自閉スペクトラム症",障害学生情報入力シート!$H775="注意欠如・多動症",障害学生情報入力シート!$H775="限局性学習症",障害学生情報入力シート!$H775="発達障害の重複",障害学生情報入力シート!$H775="その他の発達障害")),1,0)+
IF(AND(障害学生情報入力シート!$G775="精神障害",OR(障害学生情報入力シート!$H775="統合失調症等",障害学生情報入力シート!$H775="気分障害",障害学生情報入力シート!$H775="神経症性障害等",障害学生情報入力シート!$H775="摂食障害・睡眠障害等",障害学生情報入力シート!$H775="精神障害の重複",障害学生情報入力シート!$H775="その他の精神障害")),1,0)+
IF(AND(障害学生情報入力シート!$G775="知的障害",ISBLANK(障害学生情報入力シート!$H775)),1,0)+
IF(AND(障害学生情報入力シート!$G775="重複障害",OR(障害学生情報入力シート!$H775="身体障害の重複",障害学生情報入力シート!$H775="発達障害と精神障害の重複")),1,0)+
IF(AND(障害学生情報入力シート!$G775="その他の障害",ISBLANK(障害学生情報入力シート!$H775)),1,0)
)</f>
        <v>0</v>
      </c>
    </row>
    <row r="776" spans="1:17" x14ac:dyDescent="0.4">
      <c r="A776" s="204">
        <v>748</v>
      </c>
      <c r="B776" s="6">
        <f>IF(AND(障害学生情報入力シート!$G776=$B$27,障害学生情報入力シート!$H776=$B$28,OR(障害学生情報入力シート!D776="入学者(新1年生)",障害学生情報入力シート!D776="在籍者")),1,0)</f>
        <v>0</v>
      </c>
      <c r="C776" s="6">
        <f t="shared" si="71"/>
        <v>0</v>
      </c>
      <c r="D776" s="6" t="str">
        <f t="shared" si="72"/>
        <v/>
      </c>
      <c r="E776" s="6">
        <f>IF(AND(障害学生情報入力シート!$G776=$E$27,ISBLANK(障害学生情報入力シート!$H776),OR(障害学生情報入力シート!D776="入学者(新1年生)",障害学生情報入力シート!D776="在籍者")),1,0)</f>
        <v>0</v>
      </c>
      <c r="F776" s="6">
        <f t="shared" si="73"/>
        <v>0</v>
      </c>
      <c r="G776" s="6" t="str">
        <f t="shared" si="74"/>
        <v/>
      </c>
      <c r="H776" s="7">
        <f>IF(障害学生情報入力シート!BD776="",0,IF(AND(障害学生情報入力シート!BC776=1,Q776=1,障害学生情報入力シート!D776&lt;&gt;"",障害学生情報入力シート!D776&lt;&gt;"在籍者"),1,0))</f>
        <v>0</v>
      </c>
      <c r="I776" s="7">
        <f t="shared" si="75"/>
        <v>0</v>
      </c>
      <c r="J776" s="7" t="str">
        <f t="shared" si="76"/>
        <v/>
      </c>
      <c r="K776" s="8">
        <f>IF(VALUE(障害学生情報入力シート!J776)=1,1,0)</f>
        <v>0</v>
      </c>
      <c r="L776" s="8">
        <f>IF(VALUE(障害学生情報入力シート!K776)=1,1,0)</f>
        <v>0</v>
      </c>
      <c r="M776" s="8">
        <f>SUM(障害学生情報入力シート!N776:Q776)+COUNTA(障害学生情報入力シート!R776)</f>
        <v>0</v>
      </c>
      <c r="N776" s="8">
        <f>SUM(障害学生情報入力シート!S776:V776)+COUNTA(障害学生情報入力シート!W776)</f>
        <v>0</v>
      </c>
      <c r="O776" s="8">
        <f>IF(SUM(障害学生情報入力シート!$X776:$BC776)&gt;0,1,0)</f>
        <v>0</v>
      </c>
      <c r="P776" s="8">
        <f>IF(障害学生情報入力シート!D776="入学者(新1年生)",1,0)</f>
        <v>0</v>
      </c>
      <c r="Q776" s="8">
        <f>IF(ISBLANK(障害学生情報入力シート!$G776),0,
IF(AND(障害学生情報入力シート!$G776="視覚障害",OR(障害学生情報入力シート!$H776="盲",障害学生情報入力シート!$H776="弱視",障害学生情報入力シート!$H776="その他の視覚障害")),1,0)+
IF(AND(障害学生情報入力シート!$G776="聴覚障害",OR(障害学生情報入力シート!$H776="聾",障害学生情報入力シート!$H776="難聴",障害学生情報入力シート!$H776="その他の聴覚障害")),1,0)+
IF(AND(障害学生情報入力シート!$G776="肢体不自由",OR(障害学生情報入力シート!$H776="上肢不自由",障害学生情報入力シート!$H776="下肢不自由",障害学生情報入力シート!$H776="上下肢不自由",障害学生情報入力シート!$H776="その他の肢体不自由")),1,0)+
IF(AND(障害学生情報入力シート!$G776="病弱",ISBLANK(障害学生情報入力シート!$H776)),1,0)+
IF(AND(障害学生情報入力シート!$G776="発達障害",OR(障害学生情報入力シート!$H776="自閉スペクトラム症",障害学生情報入力シート!$H776="注意欠如・多動症",障害学生情報入力シート!$H776="限局性学習症",障害学生情報入力シート!$H776="発達障害の重複",障害学生情報入力シート!$H776="その他の発達障害")),1,0)+
IF(AND(障害学生情報入力シート!$G776="精神障害",OR(障害学生情報入力シート!$H776="統合失調症等",障害学生情報入力シート!$H776="気分障害",障害学生情報入力シート!$H776="神経症性障害等",障害学生情報入力シート!$H776="摂食障害・睡眠障害等",障害学生情報入力シート!$H776="精神障害の重複",障害学生情報入力シート!$H776="その他の精神障害")),1,0)+
IF(AND(障害学生情報入力シート!$G776="知的障害",ISBLANK(障害学生情報入力シート!$H776)),1,0)+
IF(AND(障害学生情報入力シート!$G776="重複障害",OR(障害学生情報入力シート!$H776="身体障害の重複",障害学生情報入力シート!$H776="発達障害と精神障害の重複")),1,0)+
IF(AND(障害学生情報入力シート!$G776="その他の障害",ISBLANK(障害学生情報入力シート!$H776)),1,0)
)</f>
        <v>0</v>
      </c>
    </row>
    <row r="777" spans="1:17" x14ac:dyDescent="0.4">
      <c r="A777" s="204">
        <v>749</v>
      </c>
      <c r="B777" s="6">
        <f>IF(AND(障害学生情報入力シート!$G777=$B$27,障害学生情報入力シート!$H777=$B$28,OR(障害学生情報入力シート!D777="入学者(新1年生)",障害学生情報入力シート!D777="在籍者")),1,0)</f>
        <v>0</v>
      </c>
      <c r="C777" s="6">
        <f t="shared" si="71"/>
        <v>0</v>
      </c>
      <c r="D777" s="6" t="str">
        <f t="shared" si="72"/>
        <v/>
      </c>
      <c r="E777" s="6">
        <f>IF(AND(障害学生情報入力シート!$G777=$E$27,ISBLANK(障害学生情報入力シート!$H777),OR(障害学生情報入力シート!D777="入学者(新1年生)",障害学生情報入力シート!D777="在籍者")),1,0)</f>
        <v>0</v>
      </c>
      <c r="F777" s="6">
        <f t="shared" si="73"/>
        <v>0</v>
      </c>
      <c r="G777" s="6" t="str">
        <f t="shared" si="74"/>
        <v/>
      </c>
      <c r="H777" s="7">
        <f>IF(障害学生情報入力シート!BD777="",0,IF(AND(障害学生情報入力シート!BC777=1,Q777=1,障害学生情報入力シート!D777&lt;&gt;"",障害学生情報入力シート!D777&lt;&gt;"在籍者"),1,0))</f>
        <v>0</v>
      </c>
      <c r="I777" s="7">
        <f t="shared" si="75"/>
        <v>0</v>
      </c>
      <c r="J777" s="7" t="str">
        <f t="shared" si="76"/>
        <v/>
      </c>
      <c r="K777" s="8">
        <f>IF(VALUE(障害学生情報入力シート!J777)=1,1,0)</f>
        <v>0</v>
      </c>
      <c r="L777" s="8">
        <f>IF(VALUE(障害学生情報入力シート!K777)=1,1,0)</f>
        <v>0</v>
      </c>
      <c r="M777" s="8">
        <f>SUM(障害学生情報入力シート!N777:Q777)+COUNTA(障害学生情報入力シート!R777)</f>
        <v>0</v>
      </c>
      <c r="N777" s="8">
        <f>SUM(障害学生情報入力シート!S777:V777)+COUNTA(障害学生情報入力シート!W777)</f>
        <v>0</v>
      </c>
      <c r="O777" s="8">
        <f>IF(SUM(障害学生情報入力シート!$X777:$BC777)&gt;0,1,0)</f>
        <v>0</v>
      </c>
      <c r="P777" s="8">
        <f>IF(障害学生情報入力シート!D777="入学者(新1年生)",1,0)</f>
        <v>0</v>
      </c>
      <c r="Q777" s="8">
        <f>IF(ISBLANK(障害学生情報入力シート!$G777),0,
IF(AND(障害学生情報入力シート!$G777="視覚障害",OR(障害学生情報入力シート!$H777="盲",障害学生情報入力シート!$H777="弱視",障害学生情報入力シート!$H777="その他の視覚障害")),1,0)+
IF(AND(障害学生情報入力シート!$G777="聴覚障害",OR(障害学生情報入力シート!$H777="聾",障害学生情報入力シート!$H777="難聴",障害学生情報入力シート!$H777="その他の聴覚障害")),1,0)+
IF(AND(障害学生情報入力シート!$G777="肢体不自由",OR(障害学生情報入力シート!$H777="上肢不自由",障害学生情報入力シート!$H777="下肢不自由",障害学生情報入力シート!$H777="上下肢不自由",障害学生情報入力シート!$H777="その他の肢体不自由")),1,0)+
IF(AND(障害学生情報入力シート!$G777="病弱",ISBLANK(障害学生情報入力シート!$H777)),1,0)+
IF(AND(障害学生情報入力シート!$G777="発達障害",OR(障害学生情報入力シート!$H777="自閉スペクトラム症",障害学生情報入力シート!$H777="注意欠如・多動症",障害学生情報入力シート!$H777="限局性学習症",障害学生情報入力シート!$H777="発達障害の重複",障害学生情報入力シート!$H777="その他の発達障害")),1,0)+
IF(AND(障害学生情報入力シート!$G777="精神障害",OR(障害学生情報入力シート!$H777="統合失調症等",障害学生情報入力シート!$H777="気分障害",障害学生情報入力シート!$H777="神経症性障害等",障害学生情報入力シート!$H777="摂食障害・睡眠障害等",障害学生情報入力シート!$H777="精神障害の重複",障害学生情報入力シート!$H777="その他の精神障害")),1,0)+
IF(AND(障害学生情報入力シート!$G777="知的障害",ISBLANK(障害学生情報入力シート!$H777)),1,0)+
IF(AND(障害学生情報入力シート!$G777="重複障害",OR(障害学生情報入力シート!$H777="身体障害の重複",障害学生情報入力シート!$H777="発達障害と精神障害の重複")),1,0)+
IF(AND(障害学生情報入力シート!$G777="その他の障害",ISBLANK(障害学生情報入力シート!$H777)),1,0)
)</f>
        <v>0</v>
      </c>
    </row>
    <row r="778" spans="1:17" x14ac:dyDescent="0.4">
      <c r="A778" s="204">
        <v>750</v>
      </c>
      <c r="B778" s="6">
        <f>IF(AND(障害学生情報入力シート!$G778=$B$27,障害学生情報入力シート!$H778=$B$28,OR(障害学生情報入力シート!D778="入学者(新1年生)",障害学生情報入力シート!D778="在籍者")),1,0)</f>
        <v>0</v>
      </c>
      <c r="C778" s="6">
        <f t="shared" si="71"/>
        <v>0</v>
      </c>
      <c r="D778" s="6" t="str">
        <f t="shared" si="72"/>
        <v/>
      </c>
      <c r="E778" s="6">
        <f>IF(AND(障害学生情報入力シート!$G778=$E$27,ISBLANK(障害学生情報入力シート!$H778),OR(障害学生情報入力シート!D778="入学者(新1年生)",障害学生情報入力シート!D778="在籍者")),1,0)</f>
        <v>0</v>
      </c>
      <c r="F778" s="6">
        <f t="shared" si="73"/>
        <v>0</v>
      </c>
      <c r="G778" s="6" t="str">
        <f t="shared" si="74"/>
        <v/>
      </c>
      <c r="H778" s="7">
        <f>IF(障害学生情報入力シート!BD778="",0,IF(AND(障害学生情報入力シート!BC778=1,Q778=1,障害学生情報入力シート!D778&lt;&gt;"",障害学生情報入力シート!D778&lt;&gt;"在籍者"),1,0))</f>
        <v>0</v>
      </c>
      <c r="I778" s="7">
        <f t="shared" si="75"/>
        <v>0</v>
      </c>
      <c r="J778" s="7" t="str">
        <f t="shared" si="76"/>
        <v/>
      </c>
      <c r="K778" s="8">
        <f>IF(VALUE(障害学生情報入力シート!J778)=1,1,0)</f>
        <v>0</v>
      </c>
      <c r="L778" s="8">
        <f>IF(VALUE(障害学生情報入力シート!K778)=1,1,0)</f>
        <v>0</v>
      </c>
      <c r="M778" s="8">
        <f>SUM(障害学生情報入力シート!N778:Q778)+COUNTA(障害学生情報入力シート!R778)</f>
        <v>0</v>
      </c>
      <c r="N778" s="8">
        <f>SUM(障害学生情報入力シート!S778:V778)+COUNTA(障害学生情報入力シート!W778)</f>
        <v>0</v>
      </c>
      <c r="O778" s="8">
        <f>IF(SUM(障害学生情報入力シート!$X778:$BC778)&gt;0,1,0)</f>
        <v>0</v>
      </c>
      <c r="P778" s="8">
        <f>IF(障害学生情報入力シート!D778="入学者(新1年生)",1,0)</f>
        <v>0</v>
      </c>
      <c r="Q778" s="8">
        <f>IF(ISBLANK(障害学生情報入力シート!$G778),0,
IF(AND(障害学生情報入力シート!$G778="視覚障害",OR(障害学生情報入力シート!$H778="盲",障害学生情報入力シート!$H778="弱視",障害学生情報入力シート!$H778="その他の視覚障害")),1,0)+
IF(AND(障害学生情報入力シート!$G778="聴覚障害",OR(障害学生情報入力シート!$H778="聾",障害学生情報入力シート!$H778="難聴",障害学生情報入力シート!$H778="その他の聴覚障害")),1,0)+
IF(AND(障害学生情報入力シート!$G778="肢体不自由",OR(障害学生情報入力シート!$H778="上肢不自由",障害学生情報入力シート!$H778="下肢不自由",障害学生情報入力シート!$H778="上下肢不自由",障害学生情報入力シート!$H778="その他の肢体不自由")),1,0)+
IF(AND(障害学生情報入力シート!$G778="病弱",ISBLANK(障害学生情報入力シート!$H778)),1,0)+
IF(AND(障害学生情報入力シート!$G778="発達障害",OR(障害学生情報入力シート!$H778="自閉スペクトラム症",障害学生情報入力シート!$H778="注意欠如・多動症",障害学生情報入力シート!$H778="限局性学習症",障害学生情報入力シート!$H778="発達障害の重複",障害学生情報入力シート!$H778="その他の発達障害")),1,0)+
IF(AND(障害学生情報入力シート!$G778="精神障害",OR(障害学生情報入力シート!$H778="統合失調症等",障害学生情報入力シート!$H778="気分障害",障害学生情報入力シート!$H778="神経症性障害等",障害学生情報入力シート!$H778="摂食障害・睡眠障害等",障害学生情報入力シート!$H778="精神障害の重複",障害学生情報入力シート!$H778="その他の精神障害")),1,0)+
IF(AND(障害学生情報入力シート!$G778="知的障害",ISBLANK(障害学生情報入力シート!$H778)),1,0)+
IF(AND(障害学生情報入力シート!$G778="重複障害",OR(障害学生情報入力シート!$H778="身体障害の重複",障害学生情報入力シート!$H778="発達障害と精神障害の重複")),1,0)+
IF(AND(障害学生情報入力シート!$G778="その他の障害",ISBLANK(障害学生情報入力シート!$H778)),1,0)
)</f>
        <v>0</v>
      </c>
    </row>
    <row r="779" spans="1:17" x14ac:dyDescent="0.4">
      <c r="A779" s="204">
        <v>751</v>
      </c>
      <c r="B779" s="6">
        <f>IF(AND(障害学生情報入力シート!$G779=$B$27,障害学生情報入力シート!$H779=$B$28,OR(障害学生情報入力シート!D779="入学者(新1年生)",障害学生情報入力シート!D779="在籍者")),1,0)</f>
        <v>0</v>
      </c>
      <c r="C779" s="6">
        <f t="shared" si="71"/>
        <v>0</v>
      </c>
      <c r="D779" s="6" t="str">
        <f t="shared" si="72"/>
        <v/>
      </c>
      <c r="E779" s="6">
        <f>IF(AND(障害学生情報入力シート!$G779=$E$27,ISBLANK(障害学生情報入力シート!$H779),OR(障害学生情報入力シート!D779="入学者(新1年生)",障害学生情報入力シート!D779="在籍者")),1,0)</f>
        <v>0</v>
      </c>
      <c r="F779" s="6">
        <f t="shared" si="73"/>
        <v>0</v>
      </c>
      <c r="G779" s="6" t="str">
        <f t="shared" si="74"/>
        <v/>
      </c>
      <c r="H779" s="7">
        <f>IF(障害学生情報入力シート!BD779="",0,IF(AND(障害学生情報入力シート!BC779=1,Q779=1,障害学生情報入力シート!D779&lt;&gt;"",障害学生情報入力シート!D779&lt;&gt;"在籍者"),1,0))</f>
        <v>0</v>
      </c>
      <c r="I779" s="7">
        <f t="shared" si="75"/>
        <v>0</v>
      </c>
      <c r="J779" s="7" t="str">
        <f t="shared" si="76"/>
        <v/>
      </c>
      <c r="K779" s="8">
        <f>IF(VALUE(障害学生情報入力シート!J779)=1,1,0)</f>
        <v>0</v>
      </c>
      <c r="L779" s="8">
        <f>IF(VALUE(障害学生情報入力シート!K779)=1,1,0)</f>
        <v>0</v>
      </c>
      <c r="M779" s="8">
        <f>SUM(障害学生情報入力シート!N779:Q779)+COUNTA(障害学生情報入力シート!R779)</f>
        <v>0</v>
      </c>
      <c r="N779" s="8">
        <f>SUM(障害学生情報入力シート!S779:V779)+COUNTA(障害学生情報入力シート!W779)</f>
        <v>0</v>
      </c>
      <c r="O779" s="8">
        <f>IF(SUM(障害学生情報入力シート!$X779:$BC779)&gt;0,1,0)</f>
        <v>0</v>
      </c>
      <c r="P779" s="8">
        <f>IF(障害学生情報入力シート!D779="入学者(新1年生)",1,0)</f>
        <v>0</v>
      </c>
      <c r="Q779" s="8">
        <f>IF(ISBLANK(障害学生情報入力シート!$G779),0,
IF(AND(障害学生情報入力シート!$G779="視覚障害",OR(障害学生情報入力シート!$H779="盲",障害学生情報入力シート!$H779="弱視",障害学生情報入力シート!$H779="その他の視覚障害")),1,0)+
IF(AND(障害学生情報入力シート!$G779="聴覚障害",OR(障害学生情報入力シート!$H779="聾",障害学生情報入力シート!$H779="難聴",障害学生情報入力シート!$H779="その他の聴覚障害")),1,0)+
IF(AND(障害学生情報入力シート!$G779="肢体不自由",OR(障害学生情報入力シート!$H779="上肢不自由",障害学生情報入力シート!$H779="下肢不自由",障害学生情報入力シート!$H779="上下肢不自由",障害学生情報入力シート!$H779="その他の肢体不自由")),1,0)+
IF(AND(障害学生情報入力シート!$G779="病弱",ISBLANK(障害学生情報入力シート!$H779)),1,0)+
IF(AND(障害学生情報入力シート!$G779="発達障害",OR(障害学生情報入力シート!$H779="自閉スペクトラム症",障害学生情報入力シート!$H779="注意欠如・多動症",障害学生情報入力シート!$H779="限局性学習症",障害学生情報入力シート!$H779="発達障害の重複",障害学生情報入力シート!$H779="その他の発達障害")),1,0)+
IF(AND(障害学生情報入力シート!$G779="精神障害",OR(障害学生情報入力シート!$H779="統合失調症等",障害学生情報入力シート!$H779="気分障害",障害学生情報入力シート!$H779="神経症性障害等",障害学生情報入力シート!$H779="摂食障害・睡眠障害等",障害学生情報入力シート!$H779="精神障害の重複",障害学生情報入力シート!$H779="その他の精神障害")),1,0)+
IF(AND(障害学生情報入力シート!$G779="知的障害",ISBLANK(障害学生情報入力シート!$H779)),1,0)+
IF(AND(障害学生情報入力シート!$G779="重複障害",OR(障害学生情報入力シート!$H779="身体障害の重複",障害学生情報入力シート!$H779="発達障害と精神障害の重複")),1,0)+
IF(AND(障害学生情報入力シート!$G779="その他の障害",ISBLANK(障害学生情報入力シート!$H779)),1,0)
)</f>
        <v>0</v>
      </c>
    </row>
    <row r="780" spans="1:17" x14ac:dyDescent="0.4">
      <c r="A780" s="204">
        <v>752</v>
      </c>
      <c r="B780" s="6">
        <f>IF(AND(障害学生情報入力シート!$G780=$B$27,障害学生情報入力シート!$H780=$B$28,OR(障害学生情報入力シート!D780="入学者(新1年生)",障害学生情報入力シート!D780="在籍者")),1,0)</f>
        <v>0</v>
      </c>
      <c r="C780" s="6">
        <f t="shared" si="71"/>
        <v>0</v>
      </c>
      <c r="D780" s="6" t="str">
        <f t="shared" si="72"/>
        <v/>
      </c>
      <c r="E780" s="6">
        <f>IF(AND(障害学生情報入力シート!$G780=$E$27,ISBLANK(障害学生情報入力シート!$H780),OR(障害学生情報入力シート!D780="入学者(新1年生)",障害学生情報入力シート!D780="在籍者")),1,0)</f>
        <v>0</v>
      </c>
      <c r="F780" s="6">
        <f t="shared" si="73"/>
        <v>0</v>
      </c>
      <c r="G780" s="6" t="str">
        <f t="shared" si="74"/>
        <v/>
      </c>
      <c r="H780" s="7">
        <f>IF(障害学生情報入力シート!BD780="",0,IF(AND(障害学生情報入力シート!BC780=1,Q780=1,障害学生情報入力シート!D780&lt;&gt;"",障害学生情報入力シート!D780&lt;&gt;"在籍者"),1,0))</f>
        <v>0</v>
      </c>
      <c r="I780" s="7">
        <f t="shared" si="75"/>
        <v>0</v>
      </c>
      <c r="J780" s="7" t="str">
        <f t="shared" si="76"/>
        <v/>
      </c>
      <c r="K780" s="8">
        <f>IF(VALUE(障害学生情報入力シート!J780)=1,1,0)</f>
        <v>0</v>
      </c>
      <c r="L780" s="8">
        <f>IF(VALUE(障害学生情報入力シート!K780)=1,1,0)</f>
        <v>0</v>
      </c>
      <c r="M780" s="8">
        <f>SUM(障害学生情報入力シート!N780:Q780)+COUNTA(障害学生情報入力シート!R780)</f>
        <v>0</v>
      </c>
      <c r="N780" s="8">
        <f>SUM(障害学生情報入力シート!S780:V780)+COUNTA(障害学生情報入力シート!W780)</f>
        <v>0</v>
      </c>
      <c r="O780" s="8">
        <f>IF(SUM(障害学生情報入力シート!$X780:$BC780)&gt;0,1,0)</f>
        <v>0</v>
      </c>
      <c r="P780" s="8">
        <f>IF(障害学生情報入力シート!D780="入学者(新1年生)",1,0)</f>
        <v>0</v>
      </c>
      <c r="Q780" s="8">
        <f>IF(ISBLANK(障害学生情報入力シート!$G780),0,
IF(AND(障害学生情報入力シート!$G780="視覚障害",OR(障害学生情報入力シート!$H780="盲",障害学生情報入力シート!$H780="弱視",障害学生情報入力シート!$H780="その他の視覚障害")),1,0)+
IF(AND(障害学生情報入力シート!$G780="聴覚障害",OR(障害学生情報入力シート!$H780="聾",障害学生情報入力シート!$H780="難聴",障害学生情報入力シート!$H780="その他の聴覚障害")),1,0)+
IF(AND(障害学生情報入力シート!$G780="肢体不自由",OR(障害学生情報入力シート!$H780="上肢不自由",障害学生情報入力シート!$H780="下肢不自由",障害学生情報入力シート!$H780="上下肢不自由",障害学生情報入力シート!$H780="その他の肢体不自由")),1,0)+
IF(AND(障害学生情報入力シート!$G780="病弱",ISBLANK(障害学生情報入力シート!$H780)),1,0)+
IF(AND(障害学生情報入力シート!$G780="発達障害",OR(障害学生情報入力シート!$H780="自閉スペクトラム症",障害学生情報入力シート!$H780="注意欠如・多動症",障害学生情報入力シート!$H780="限局性学習症",障害学生情報入力シート!$H780="発達障害の重複",障害学生情報入力シート!$H780="その他の発達障害")),1,0)+
IF(AND(障害学生情報入力シート!$G780="精神障害",OR(障害学生情報入力シート!$H780="統合失調症等",障害学生情報入力シート!$H780="気分障害",障害学生情報入力シート!$H780="神経症性障害等",障害学生情報入力シート!$H780="摂食障害・睡眠障害等",障害学生情報入力シート!$H780="精神障害の重複",障害学生情報入力シート!$H780="その他の精神障害")),1,0)+
IF(AND(障害学生情報入力シート!$G780="知的障害",ISBLANK(障害学生情報入力シート!$H780)),1,0)+
IF(AND(障害学生情報入力シート!$G780="重複障害",OR(障害学生情報入力シート!$H780="身体障害の重複",障害学生情報入力シート!$H780="発達障害と精神障害の重複")),1,0)+
IF(AND(障害学生情報入力シート!$G780="その他の障害",ISBLANK(障害学生情報入力シート!$H780)),1,0)
)</f>
        <v>0</v>
      </c>
    </row>
    <row r="781" spans="1:17" x14ac:dyDescent="0.4">
      <c r="A781" s="204">
        <v>753</v>
      </c>
      <c r="B781" s="6">
        <f>IF(AND(障害学生情報入力シート!$G781=$B$27,障害学生情報入力シート!$H781=$B$28,OR(障害学生情報入力シート!D781="入学者(新1年生)",障害学生情報入力シート!D781="在籍者")),1,0)</f>
        <v>0</v>
      </c>
      <c r="C781" s="6">
        <f t="shared" si="71"/>
        <v>0</v>
      </c>
      <c r="D781" s="6" t="str">
        <f t="shared" si="72"/>
        <v/>
      </c>
      <c r="E781" s="6">
        <f>IF(AND(障害学生情報入力シート!$G781=$E$27,ISBLANK(障害学生情報入力シート!$H781),OR(障害学生情報入力シート!D781="入学者(新1年生)",障害学生情報入力シート!D781="在籍者")),1,0)</f>
        <v>0</v>
      </c>
      <c r="F781" s="6">
        <f t="shared" si="73"/>
        <v>0</v>
      </c>
      <c r="G781" s="6" t="str">
        <f t="shared" si="74"/>
        <v/>
      </c>
      <c r="H781" s="7">
        <f>IF(障害学生情報入力シート!BD781="",0,IF(AND(障害学生情報入力シート!BC781=1,Q781=1,障害学生情報入力シート!D781&lt;&gt;"",障害学生情報入力シート!D781&lt;&gt;"在籍者"),1,0))</f>
        <v>0</v>
      </c>
      <c r="I781" s="7">
        <f t="shared" si="75"/>
        <v>0</v>
      </c>
      <c r="J781" s="7" t="str">
        <f t="shared" si="76"/>
        <v/>
      </c>
      <c r="K781" s="8">
        <f>IF(VALUE(障害学生情報入力シート!J781)=1,1,0)</f>
        <v>0</v>
      </c>
      <c r="L781" s="8">
        <f>IF(VALUE(障害学生情報入力シート!K781)=1,1,0)</f>
        <v>0</v>
      </c>
      <c r="M781" s="8">
        <f>SUM(障害学生情報入力シート!N781:Q781)+COUNTA(障害学生情報入力シート!R781)</f>
        <v>0</v>
      </c>
      <c r="N781" s="8">
        <f>SUM(障害学生情報入力シート!S781:V781)+COUNTA(障害学生情報入力シート!W781)</f>
        <v>0</v>
      </c>
      <c r="O781" s="8">
        <f>IF(SUM(障害学生情報入力シート!$X781:$BC781)&gt;0,1,0)</f>
        <v>0</v>
      </c>
      <c r="P781" s="8">
        <f>IF(障害学生情報入力シート!D781="入学者(新1年生)",1,0)</f>
        <v>0</v>
      </c>
      <c r="Q781" s="8">
        <f>IF(ISBLANK(障害学生情報入力シート!$G781),0,
IF(AND(障害学生情報入力シート!$G781="視覚障害",OR(障害学生情報入力シート!$H781="盲",障害学生情報入力シート!$H781="弱視",障害学生情報入力シート!$H781="その他の視覚障害")),1,0)+
IF(AND(障害学生情報入力シート!$G781="聴覚障害",OR(障害学生情報入力シート!$H781="聾",障害学生情報入力シート!$H781="難聴",障害学生情報入力シート!$H781="その他の聴覚障害")),1,0)+
IF(AND(障害学生情報入力シート!$G781="肢体不自由",OR(障害学生情報入力シート!$H781="上肢不自由",障害学生情報入力シート!$H781="下肢不自由",障害学生情報入力シート!$H781="上下肢不自由",障害学生情報入力シート!$H781="その他の肢体不自由")),1,0)+
IF(AND(障害学生情報入力シート!$G781="病弱",ISBLANK(障害学生情報入力シート!$H781)),1,0)+
IF(AND(障害学生情報入力シート!$G781="発達障害",OR(障害学生情報入力シート!$H781="自閉スペクトラム症",障害学生情報入力シート!$H781="注意欠如・多動症",障害学生情報入力シート!$H781="限局性学習症",障害学生情報入力シート!$H781="発達障害の重複",障害学生情報入力シート!$H781="その他の発達障害")),1,0)+
IF(AND(障害学生情報入力シート!$G781="精神障害",OR(障害学生情報入力シート!$H781="統合失調症等",障害学生情報入力シート!$H781="気分障害",障害学生情報入力シート!$H781="神経症性障害等",障害学生情報入力シート!$H781="摂食障害・睡眠障害等",障害学生情報入力シート!$H781="精神障害の重複",障害学生情報入力シート!$H781="その他の精神障害")),1,0)+
IF(AND(障害学生情報入力シート!$G781="知的障害",ISBLANK(障害学生情報入力シート!$H781)),1,0)+
IF(AND(障害学生情報入力シート!$G781="重複障害",OR(障害学生情報入力シート!$H781="身体障害の重複",障害学生情報入力シート!$H781="発達障害と精神障害の重複")),1,0)+
IF(AND(障害学生情報入力シート!$G781="その他の障害",ISBLANK(障害学生情報入力シート!$H781)),1,0)
)</f>
        <v>0</v>
      </c>
    </row>
    <row r="782" spans="1:17" x14ac:dyDescent="0.4">
      <c r="A782" s="204">
        <v>754</v>
      </c>
      <c r="B782" s="6">
        <f>IF(AND(障害学生情報入力シート!$G782=$B$27,障害学生情報入力シート!$H782=$B$28,OR(障害学生情報入力シート!D782="入学者(新1年生)",障害学生情報入力シート!D782="在籍者")),1,0)</f>
        <v>0</v>
      </c>
      <c r="C782" s="6">
        <f t="shared" si="71"/>
        <v>0</v>
      </c>
      <c r="D782" s="6" t="str">
        <f t="shared" si="72"/>
        <v/>
      </c>
      <c r="E782" s="6">
        <f>IF(AND(障害学生情報入力シート!$G782=$E$27,ISBLANK(障害学生情報入力シート!$H782),OR(障害学生情報入力シート!D782="入学者(新1年生)",障害学生情報入力シート!D782="在籍者")),1,0)</f>
        <v>0</v>
      </c>
      <c r="F782" s="6">
        <f t="shared" si="73"/>
        <v>0</v>
      </c>
      <c r="G782" s="6" t="str">
        <f t="shared" si="74"/>
        <v/>
      </c>
      <c r="H782" s="7">
        <f>IF(障害学生情報入力シート!BD782="",0,IF(AND(障害学生情報入力シート!BC782=1,Q782=1,障害学生情報入力シート!D782&lt;&gt;"",障害学生情報入力シート!D782&lt;&gt;"在籍者"),1,0))</f>
        <v>0</v>
      </c>
      <c r="I782" s="7">
        <f t="shared" si="75"/>
        <v>0</v>
      </c>
      <c r="J782" s="7" t="str">
        <f t="shared" si="76"/>
        <v/>
      </c>
      <c r="K782" s="8">
        <f>IF(VALUE(障害学生情報入力シート!J782)=1,1,0)</f>
        <v>0</v>
      </c>
      <c r="L782" s="8">
        <f>IF(VALUE(障害学生情報入力シート!K782)=1,1,0)</f>
        <v>0</v>
      </c>
      <c r="M782" s="8">
        <f>SUM(障害学生情報入力シート!N782:Q782)+COUNTA(障害学生情報入力シート!R782)</f>
        <v>0</v>
      </c>
      <c r="N782" s="8">
        <f>SUM(障害学生情報入力シート!S782:V782)+COUNTA(障害学生情報入力シート!W782)</f>
        <v>0</v>
      </c>
      <c r="O782" s="8">
        <f>IF(SUM(障害学生情報入力シート!$X782:$BC782)&gt;0,1,0)</f>
        <v>0</v>
      </c>
      <c r="P782" s="8">
        <f>IF(障害学生情報入力シート!D782="入学者(新1年生)",1,0)</f>
        <v>0</v>
      </c>
      <c r="Q782" s="8">
        <f>IF(ISBLANK(障害学生情報入力シート!$G782),0,
IF(AND(障害学生情報入力シート!$G782="視覚障害",OR(障害学生情報入力シート!$H782="盲",障害学生情報入力シート!$H782="弱視",障害学生情報入力シート!$H782="その他の視覚障害")),1,0)+
IF(AND(障害学生情報入力シート!$G782="聴覚障害",OR(障害学生情報入力シート!$H782="聾",障害学生情報入力シート!$H782="難聴",障害学生情報入力シート!$H782="その他の聴覚障害")),1,0)+
IF(AND(障害学生情報入力シート!$G782="肢体不自由",OR(障害学生情報入力シート!$H782="上肢不自由",障害学生情報入力シート!$H782="下肢不自由",障害学生情報入力シート!$H782="上下肢不自由",障害学生情報入力シート!$H782="その他の肢体不自由")),1,0)+
IF(AND(障害学生情報入力シート!$G782="病弱",ISBLANK(障害学生情報入力シート!$H782)),1,0)+
IF(AND(障害学生情報入力シート!$G782="発達障害",OR(障害学生情報入力シート!$H782="自閉スペクトラム症",障害学生情報入力シート!$H782="注意欠如・多動症",障害学生情報入力シート!$H782="限局性学習症",障害学生情報入力シート!$H782="発達障害の重複",障害学生情報入力シート!$H782="その他の発達障害")),1,0)+
IF(AND(障害学生情報入力シート!$G782="精神障害",OR(障害学生情報入力シート!$H782="統合失調症等",障害学生情報入力シート!$H782="気分障害",障害学生情報入力シート!$H782="神経症性障害等",障害学生情報入力シート!$H782="摂食障害・睡眠障害等",障害学生情報入力シート!$H782="精神障害の重複",障害学生情報入力シート!$H782="その他の精神障害")),1,0)+
IF(AND(障害学生情報入力シート!$G782="知的障害",ISBLANK(障害学生情報入力シート!$H782)),1,0)+
IF(AND(障害学生情報入力シート!$G782="重複障害",OR(障害学生情報入力シート!$H782="身体障害の重複",障害学生情報入力シート!$H782="発達障害と精神障害の重複")),1,0)+
IF(AND(障害学生情報入力シート!$G782="その他の障害",ISBLANK(障害学生情報入力シート!$H782)),1,0)
)</f>
        <v>0</v>
      </c>
    </row>
    <row r="783" spans="1:17" x14ac:dyDescent="0.4">
      <c r="A783" s="204">
        <v>755</v>
      </c>
      <c r="B783" s="6">
        <f>IF(AND(障害学生情報入力シート!$G783=$B$27,障害学生情報入力シート!$H783=$B$28,OR(障害学生情報入力シート!D783="入学者(新1年生)",障害学生情報入力シート!D783="在籍者")),1,0)</f>
        <v>0</v>
      </c>
      <c r="C783" s="6">
        <f t="shared" si="71"/>
        <v>0</v>
      </c>
      <c r="D783" s="6" t="str">
        <f t="shared" si="72"/>
        <v/>
      </c>
      <c r="E783" s="6">
        <f>IF(AND(障害学生情報入力シート!$G783=$E$27,ISBLANK(障害学生情報入力シート!$H783),OR(障害学生情報入力シート!D783="入学者(新1年生)",障害学生情報入力シート!D783="在籍者")),1,0)</f>
        <v>0</v>
      </c>
      <c r="F783" s="6">
        <f t="shared" si="73"/>
        <v>0</v>
      </c>
      <c r="G783" s="6" t="str">
        <f t="shared" si="74"/>
        <v/>
      </c>
      <c r="H783" s="7">
        <f>IF(障害学生情報入力シート!BD783="",0,IF(AND(障害学生情報入力シート!BC783=1,Q783=1,障害学生情報入力シート!D783&lt;&gt;"",障害学生情報入力シート!D783&lt;&gt;"在籍者"),1,0))</f>
        <v>0</v>
      </c>
      <c r="I783" s="7">
        <f t="shared" si="75"/>
        <v>0</v>
      </c>
      <c r="J783" s="7" t="str">
        <f t="shared" si="76"/>
        <v/>
      </c>
      <c r="K783" s="8">
        <f>IF(VALUE(障害学生情報入力シート!J783)=1,1,0)</f>
        <v>0</v>
      </c>
      <c r="L783" s="8">
        <f>IF(VALUE(障害学生情報入力シート!K783)=1,1,0)</f>
        <v>0</v>
      </c>
      <c r="M783" s="8">
        <f>SUM(障害学生情報入力シート!N783:Q783)+COUNTA(障害学生情報入力シート!R783)</f>
        <v>0</v>
      </c>
      <c r="N783" s="8">
        <f>SUM(障害学生情報入力シート!S783:V783)+COUNTA(障害学生情報入力シート!W783)</f>
        <v>0</v>
      </c>
      <c r="O783" s="8">
        <f>IF(SUM(障害学生情報入力シート!$X783:$BC783)&gt;0,1,0)</f>
        <v>0</v>
      </c>
      <c r="P783" s="8">
        <f>IF(障害学生情報入力シート!D783="入学者(新1年生)",1,0)</f>
        <v>0</v>
      </c>
      <c r="Q783" s="8">
        <f>IF(ISBLANK(障害学生情報入力シート!$G783),0,
IF(AND(障害学生情報入力シート!$G783="視覚障害",OR(障害学生情報入力シート!$H783="盲",障害学生情報入力シート!$H783="弱視",障害学生情報入力シート!$H783="その他の視覚障害")),1,0)+
IF(AND(障害学生情報入力シート!$G783="聴覚障害",OR(障害学生情報入力シート!$H783="聾",障害学生情報入力シート!$H783="難聴",障害学生情報入力シート!$H783="その他の聴覚障害")),1,0)+
IF(AND(障害学生情報入力シート!$G783="肢体不自由",OR(障害学生情報入力シート!$H783="上肢不自由",障害学生情報入力シート!$H783="下肢不自由",障害学生情報入力シート!$H783="上下肢不自由",障害学生情報入力シート!$H783="その他の肢体不自由")),1,0)+
IF(AND(障害学生情報入力シート!$G783="病弱",ISBLANK(障害学生情報入力シート!$H783)),1,0)+
IF(AND(障害学生情報入力シート!$G783="発達障害",OR(障害学生情報入力シート!$H783="自閉スペクトラム症",障害学生情報入力シート!$H783="注意欠如・多動症",障害学生情報入力シート!$H783="限局性学習症",障害学生情報入力シート!$H783="発達障害の重複",障害学生情報入力シート!$H783="その他の発達障害")),1,0)+
IF(AND(障害学生情報入力シート!$G783="精神障害",OR(障害学生情報入力シート!$H783="統合失調症等",障害学生情報入力シート!$H783="気分障害",障害学生情報入力シート!$H783="神経症性障害等",障害学生情報入力シート!$H783="摂食障害・睡眠障害等",障害学生情報入力シート!$H783="精神障害の重複",障害学生情報入力シート!$H783="その他の精神障害")),1,0)+
IF(AND(障害学生情報入力シート!$G783="知的障害",ISBLANK(障害学生情報入力シート!$H783)),1,0)+
IF(AND(障害学生情報入力シート!$G783="重複障害",OR(障害学生情報入力シート!$H783="身体障害の重複",障害学生情報入力シート!$H783="発達障害と精神障害の重複")),1,0)+
IF(AND(障害学生情報入力シート!$G783="その他の障害",ISBLANK(障害学生情報入力シート!$H783)),1,0)
)</f>
        <v>0</v>
      </c>
    </row>
    <row r="784" spans="1:17" x14ac:dyDescent="0.4">
      <c r="A784" s="204">
        <v>756</v>
      </c>
      <c r="B784" s="6">
        <f>IF(AND(障害学生情報入力シート!$G784=$B$27,障害学生情報入力シート!$H784=$B$28,OR(障害学生情報入力シート!D784="入学者(新1年生)",障害学生情報入力シート!D784="在籍者")),1,0)</f>
        <v>0</v>
      </c>
      <c r="C784" s="6">
        <f t="shared" si="71"/>
        <v>0</v>
      </c>
      <c r="D784" s="6" t="str">
        <f t="shared" si="72"/>
        <v/>
      </c>
      <c r="E784" s="6">
        <f>IF(AND(障害学生情報入力シート!$G784=$E$27,ISBLANK(障害学生情報入力シート!$H784),OR(障害学生情報入力シート!D784="入学者(新1年生)",障害学生情報入力シート!D784="在籍者")),1,0)</f>
        <v>0</v>
      </c>
      <c r="F784" s="6">
        <f t="shared" si="73"/>
        <v>0</v>
      </c>
      <c r="G784" s="6" t="str">
        <f t="shared" si="74"/>
        <v/>
      </c>
      <c r="H784" s="7">
        <f>IF(障害学生情報入力シート!BD784="",0,IF(AND(障害学生情報入力シート!BC784=1,Q784=1,障害学生情報入力シート!D784&lt;&gt;"",障害学生情報入力シート!D784&lt;&gt;"在籍者"),1,0))</f>
        <v>0</v>
      </c>
      <c r="I784" s="7">
        <f t="shared" si="75"/>
        <v>0</v>
      </c>
      <c r="J784" s="7" t="str">
        <f t="shared" si="76"/>
        <v/>
      </c>
      <c r="K784" s="8">
        <f>IF(VALUE(障害学生情報入力シート!J784)=1,1,0)</f>
        <v>0</v>
      </c>
      <c r="L784" s="8">
        <f>IF(VALUE(障害学生情報入力シート!K784)=1,1,0)</f>
        <v>0</v>
      </c>
      <c r="M784" s="8">
        <f>SUM(障害学生情報入力シート!N784:Q784)+COUNTA(障害学生情報入力シート!R784)</f>
        <v>0</v>
      </c>
      <c r="N784" s="8">
        <f>SUM(障害学生情報入力シート!S784:V784)+COUNTA(障害学生情報入力シート!W784)</f>
        <v>0</v>
      </c>
      <c r="O784" s="8">
        <f>IF(SUM(障害学生情報入力シート!$X784:$BC784)&gt;0,1,0)</f>
        <v>0</v>
      </c>
      <c r="P784" s="8">
        <f>IF(障害学生情報入力シート!D784="入学者(新1年生)",1,0)</f>
        <v>0</v>
      </c>
      <c r="Q784" s="8">
        <f>IF(ISBLANK(障害学生情報入力シート!$G784),0,
IF(AND(障害学生情報入力シート!$G784="視覚障害",OR(障害学生情報入力シート!$H784="盲",障害学生情報入力シート!$H784="弱視",障害学生情報入力シート!$H784="その他の視覚障害")),1,0)+
IF(AND(障害学生情報入力シート!$G784="聴覚障害",OR(障害学生情報入力シート!$H784="聾",障害学生情報入力シート!$H784="難聴",障害学生情報入力シート!$H784="その他の聴覚障害")),1,0)+
IF(AND(障害学生情報入力シート!$G784="肢体不自由",OR(障害学生情報入力シート!$H784="上肢不自由",障害学生情報入力シート!$H784="下肢不自由",障害学生情報入力シート!$H784="上下肢不自由",障害学生情報入力シート!$H784="その他の肢体不自由")),1,0)+
IF(AND(障害学生情報入力シート!$G784="病弱",ISBLANK(障害学生情報入力シート!$H784)),1,0)+
IF(AND(障害学生情報入力シート!$G784="発達障害",OR(障害学生情報入力シート!$H784="自閉スペクトラム症",障害学生情報入力シート!$H784="注意欠如・多動症",障害学生情報入力シート!$H784="限局性学習症",障害学生情報入力シート!$H784="発達障害の重複",障害学生情報入力シート!$H784="その他の発達障害")),1,0)+
IF(AND(障害学生情報入力シート!$G784="精神障害",OR(障害学生情報入力シート!$H784="統合失調症等",障害学生情報入力シート!$H784="気分障害",障害学生情報入力シート!$H784="神経症性障害等",障害学生情報入力シート!$H784="摂食障害・睡眠障害等",障害学生情報入力シート!$H784="精神障害の重複",障害学生情報入力シート!$H784="その他の精神障害")),1,0)+
IF(AND(障害学生情報入力シート!$G784="知的障害",ISBLANK(障害学生情報入力シート!$H784)),1,0)+
IF(AND(障害学生情報入力シート!$G784="重複障害",OR(障害学生情報入力シート!$H784="身体障害の重複",障害学生情報入力シート!$H784="発達障害と精神障害の重複")),1,0)+
IF(AND(障害学生情報入力シート!$G784="その他の障害",ISBLANK(障害学生情報入力シート!$H784)),1,0)
)</f>
        <v>0</v>
      </c>
    </row>
    <row r="785" spans="1:17" x14ac:dyDescent="0.4">
      <c r="A785" s="204">
        <v>757</v>
      </c>
      <c r="B785" s="6">
        <f>IF(AND(障害学生情報入力シート!$G785=$B$27,障害学生情報入力シート!$H785=$B$28,OR(障害学生情報入力シート!D785="入学者(新1年生)",障害学生情報入力シート!D785="在籍者")),1,0)</f>
        <v>0</v>
      </c>
      <c r="C785" s="6">
        <f t="shared" si="71"/>
        <v>0</v>
      </c>
      <c r="D785" s="6" t="str">
        <f t="shared" si="72"/>
        <v/>
      </c>
      <c r="E785" s="6">
        <f>IF(AND(障害学生情報入力シート!$G785=$E$27,ISBLANK(障害学生情報入力シート!$H785),OR(障害学生情報入力シート!D785="入学者(新1年生)",障害学生情報入力シート!D785="在籍者")),1,0)</f>
        <v>0</v>
      </c>
      <c r="F785" s="6">
        <f t="shared" si="73"/>
        <v>0</v>
      </c>
      <c r="G785" s="6" t="str">
        <f t="shared" si="74"/>
        <v/>
      </c>
      <c r="H785" s="7">
        <f>IF(障害学生情報入力シート!BD785="",0,IF(AND(障害学生情報入力シート!BC785=1,Q785=1,障害学生情報入力シート!D785&lt;&gt;"",障害学生情報入力シート!D785&lt;&gt;"在籍者"),1,0))</f>
        <v>0</v>
      </c>
      <c r="I785" s="7">
        <f t="shared" si="75"/>
        <v>0</v>
      </c>
      <c r="J785" s="7" t="str">
        <f t="shared" si="76"/>
        <v/>
      </c>
      <c r="K785" s="8">
        <f>IF(VALUE(障害学生情報入力シート!J785)=1,1,0)</f>
        <v>0</v>
      </c>
      <c r="L785" s="8">
        <f>IF(VALUE(障害学生情報入力シート!K785)=1,1,0)</f>
        <v>0</v>
      </c>
      <c r="M785" s="8">
        <f>SUM(障害学生情報入力シート!N785:Q785)+COUNTA(障害学生情報入力シート!R785)</f>
        <v>0</v>
      </c>
      <c r="N785" s="8">
        <f>SUM(障害学生情報入力シート!S785:V785)+COUNTA(障害学生情報入力シート!W785)</f>
        <v>0</v>
      </c>
      <c r="O785" s="8">
        <f>IF(SUM(障害学生情報入力シート!$X785:$BC785)&gt;0,1,0)</f>
        <v>0</v>
      </c>
      <c r="P785" s="8">
        <f>IF(障害学生情報入力シート!D785="入学者(新1年生)",1,0)</f>
        <v>0</v>
      </c>
      <c r="Q785" s="8">
        <f>IF(ISBLANK(障害学生情報入力シート!$G785),0,
IF(AND(障害学生情報入力シート!$G785="視覚障害",OR(障害学生情報入力シート!$H785="盲",障害学生情報入力シート!$H785="弱視",障害学生情報入力シート!$H785="その他の視覚障害")),1,0)+
IF(AND(障害学生情報入力シート!$G785="聴覚障害",OR(障害学生情報入力シート!$H785="聾",障害学生情報入力シート!$H785="難聴",障害学生情報入力シート!$H785="その他の聴覚障害")),1,0)+
IF(AND(障害学生情報入力シート!$G785="肢体不自由",OR(障害学生情報入力シート!$H785="上肢不自由",障害学生情報入力シート!$H785="下肢不自由",障害学生情報入力シート!$H785="上下肢不自由",障害学生情報入力シート!$H785="その他の肢体不自由")),1,0)+
IF(AND(障害学生情報入力シート!$G785="病弱",ISBLANK(障害学生情報入力シート!$H785)),1,0)+
IF(AND(障害学生情報入力シート!$G785="発達障害",OR(障害学生情報入力シート!$H785="自閉スペクトラム症",障害学生情報入力シート!$H785="注意欠如・多動症",障害学生情報入力シート!$H785="限局性学習症",障害学生情報入力シート!$H785="発達障害の重複",障害学生情報入力シート!$H785="その他の発達障害")),1,0)+
IF(AND(障害学生情報入力シート!$G785="精神障害",OR(障害学生情報入力シート!$H785="統合失調症等",障害学生情報入力シート!$H785="気分障害",障害学生情報入力シート!$H785="神経症性障害等",障害学生情報入力シート!$H785="摂食障害・睡眠障害等",障害学生情報入力シート!$H785="精神障害の重複",障害学生情報入力シート!$H785="その他の精神障害")),1,0)+
IF(AND(障害学生情報入力シート!$G785="知的障害",ISBLANK(障害学生情報入力シート!$H785)),1,0)+
IF(AND(障害学生情報入力シート!$G785="重複障害",OR(障害学生情報入力シート!$H785="身体障害の重複",障害学生情報入力シート!$H785="発達障害と精神障害の重複")),1,0)+
IF(AND(障害学生情報入力シート!$G785="その他の障害",ISBLANK(障害学生情報入力シート!$H785)),1,0)
)</f>
        <v>0</v>
      </c>
    </row>
    <row r="786" spans="1:17" x14ac:dyDescent="0.4">
      <c r="A786" s="204">
        <v>758</v>
      </c>
      <c r="B786" s="6">
        <f>IF(AND(障害学生情報入力シート!$G786=$B$27,障害学生情報入力シート!$H786=$B$28,OR(障害学生情報入力シート!D786="入学者(新1年生)",障害学生情報入力シート!D786="在籍者")),1,0)</f>
        <v>0</v>
      </c>
      <c r="C786" s="6">
        <f t="shared" si="71"/>
        <v>0</v>
      </c>
      <c r="D786" s="6" t="str">
        <f t="shared" si="72"/>
        <v/>
      </c>
      <c r="E786" s="6">
        <f>IF(AND(障害学生情報入力シート!$G786=$E$27,ISBLANK(障害学生情報入力シート!$H786),OR(障害学生情報入力シート!D786="入学者(新1年生)",障害学生情報入力シート!D786="在籍者")),1,0)</f>
        <v>0</v>
      </c>
      <c r="F786" s="6">
        <f t="shared" si="73"/>
        <v>0</v>
      </c>
      <c r="G786" s="6" t="str">
        <f t="shared" si="74"/>
        <v/>
      </c>
      <c r="H786" s="7">
        <f>IF(障害学生情報入力シート!BD786="",0,IF(AND(障害学生情報入力シート!BC786=1,Q786=1,障害学生情報入力シート!D786&lt;&gt;"",障害学生情報入力シート!D786&lt;&gt;"在籍者"),1,0))</f>
        <v>0</v>
      </c>
      <c r="I786" s="7">
        <f t="shared" si="75"/>
        <v>0</v>
      </c>
      <c r="J786" s="7" t="str">
        <f t="shared" si="76"/>
        <v/>
      </c>
      <c r="K786" s="8">
        <f>IF(VALUE(障害学生情報入力シート!J786)=1,1,0)</f>
        <v>0</v>
      </c>
      <c r="L786" s="8">
        <f>IF(VALUE(障害学生情報入力シート!K786)=1,1,0)</f>
        <v>0</v>
      </c>
      <c r="M786" s="8">
        <f>SUM(障害学生情報入力シート!N786:Q786)+COUNTA(障害学生情報入力シート!R786)</f>
        <v>0</v>
      </c>
      <c r="N786" s="8">
        <f>SUM(障害学生情報入力シート!S786:V786)+COUNTA(障害学生情報入力シート!W786)</f>
        <v>0</v>
      </c>
      <c r="O786" s="8">
        <f>IF(SUM(障害学生情報入力シート!$X786:$BC786)&gt;0,1,0)</f>
        <v>0</v>
      </c>
      <c r="P786" s="8">
        <f>IF(障害学生情報入力シート!D786="入学者(新1年生)",1,0)</f>
        <v>0</v>
      </c>
      <c r="Q786" s="8">
        <f>IF(ISBLANK(障害学生情報入力シート!$G786),0,
IF(AND(障害学生情報入力シート!$G786="視覚障害",OR(障害学生情報入力シート!$H786="盲",障害学生情報入力シート!$H786="弱視",障害学生情報入力シート!$H786="その他の視覚障害")),1,0)+
IF(AND(障害学生情報入力シート!$G786="聴覚障害",OR(障害学生情報入力シート!$H786="聾",障害学生情報入力シート!$H786="難聴",障害学生情報入力シート!$H786="その他の聴覚障害")),1,0)+
IF(AND(障害学生情報入力シート!$G786="肢体不自由",OR(障害学生情報入力シート!$H786="上肢不自由",障害学生情報入力シート!$H786="下肢不自由",障害学生情報入力シート!$H786="上下肢不自由",障害学生情報入力シート!$H786="その他の肢体不自由")),1,0)+
IF(AND(障害学生情報入力シート!$G786="病弱",ISBLANK(障害学生情報入力シート!$H786)),1,0)+
IF(AND(障害学生情報入力シート!$G786="発達障害",OR(障害学生情報入力シート!$H786="自閉スペクトラム症",障害学生情報入力シート!$H786="注意欠如・多動症",障害学生情報入力シート!$H786="限局性学習症",障害学生情報入力シート!$H786="発達障害の重複",障害学生情報入力シート!$H786="その他の発達障害")),1,0)+
IF(AND(障害学生情報入力シート!$G786="精神障害",OR(障害学生情報入力シート!$H786="統合失調症等",障害学生情報入力シート!$H786="気分障害",障害学生情報入力シート!$H786="神経症性障害等",障害学生情報入力シート!$H786="摂食障害・睡眠障害等",障害学生情報入力シート!$H786="精神障害の重複",障害学生情報入力シート!$H786="その他の精神障害")),1,0)+
IF(AND(障害学生情報入力シート!$G786="知的障害",ISBLANK(障害学生情報入力シート!$H786)),1,0)+
IF(AND(障害学生情報入力シート!$G786="重複障害",OR(障害学生情報入力シート!$H786="身体障害の重複",障害学生情報入力シート!$H786="発達障害と精神障害の重複")),1,0)+
IF(AND(障害学生情報入力シート!$G786="その他の障害",ISBLANK(障害学生情報入力シート!$H786)),1,0)
)</f>
        <v>0</v>
      </c>
    </row>
    <row r="787" spans="1:17" x14ac:dyDescent="0.4">
      <c r="A787" s="204">
        <v>759</v>
      </c>
      <c r="B787" s="6">
        <f>IF(AND(障害学生情報入力シート!$G787=$B$27,障害学生情報入力シート!$H787=$B$28,OR(障害学生情報入力シート!D787="入学者(新1年生)",障害学生情報入力シート!D787="在籍者")),1,0)</f>
        <v>0</v>
      </c>
      <c r="C787" s="6">
        <f t="shared" si="71"/>
        <v>0</v>
      </c>
      <c r="D787" s="6" t="str">
        <f t="shared" si="72"/>
        <v/>
      </c>
      <c r="E787" s="6">
        <f>IF(AND(障害学生情報入力シート!$G787=$E$27,ISBLANK(障害学生情報入力シート!$H787),OR(障害学生情報入力シート!D787="入学者(新1年生)",障害学生情報入力シート!D787="在籍者")),1,0)</f>
        <v>0</v>
      </c>
      <c r="F787" s="6">
        <f t="shared" si="73"/>
        <v>0</v>
      </c>
      <c r="G787" s="6" t="str">
        <f t="shared" si="74"/>
        <v/>
      </c>
      <c r="H787" s="7">
        <f>IF(障害学生情報入力シート!BD787="",0,IF(AND(障害学生情報入力シート!BC787=1,Q787=1,障害学生情報入力シート!D787&lt;&gt;"",障害学生情報入力シート!D787&lt;&gt;"在籍者"),1,0))</f>
        <v>0</v>
      </c>
      <c r="I787" s="7">
        <f t="shared" si="75"/>
        <v>0</v>
      </c>
      <c r="J787" s="7" t="str">
        <f t="shared" si="76"/>
        <v/>
      </c>
      <c r="K787" s="8">
        <f>IF(VALUE(障害学生情報入力シート!J787)=1,1,0)</f>
        <v>0</v>
      </c>
      <c r="L787" s="8">
        <f>IF(VALUE(障害学生情報入力シート!K787)=1,1,0)</f>
        <v>0</v>
      </c>
      <c r="M787" s="8">
        <f>SUM(障害学生情報入力シート!N787:Q787)+COUNTA(障害学生情報入力シート!R787)</f>
        <v>0</v>
      </c>
      <c r="N787" s="8">
        <f>SUM(障害学生情報入力シート!S787:V787)+COUNTA(障害学生情報入力シート!W787)</f>
        <v>0</v>
      </c>
      <c r="O787" s="8">
        <f>IF(SUM(障害学生情報入力シート!$X787:$BC787)&gt;0,1,0)</f>
        <v>0</v>
      </c>
      <c r="P787" s="8">
        <f>IF(障害学生情報入力シート!D787="入学者(新1年生)",1,0)</f>
        <v>0</v>
      </c>
      <c r="Q787" s="8">
        <f>IF(ISBLANK(障害学生情報入力シート!$G787),0,
IF(AND(障害学生情報入力シート!$G787="視覚障害",OR(障害学生情報入力シート!$H787="盲",障害学生情報入力シート!$H787="弱視",障害学生情報入力シート!$H787="その他の視覚障害")),1,0)+
IF(AND(障害学生情報入力シート!$G787="聴覚障害",OR(障害学生情報入力シート!$H787="聾",障害学生情報入力シート!$H787="難聴",障害学生情報入力シート!$H787="その他の聴覚障害")),1,0)+
IF(AND(障害学生情報入力シート!$G787="肢体不自由",OR(障害学生情報入力シート!$H787="上肢不自由",障害学生情報入力シート!$H787="下肢不自由",障害学生情報入力シート!$H787="上下肢不自由",障害学生情報入力シート!$H787="その他の肢体不自由")),1,0)+
IF(AND(障害学生情報入力シート!$G787="病弱",ISBLANK(障害学生情報入力シート!$H787)),1,0)+
IF(AND(障害学生情報入力シート!$G787="発達障害",OR(障害学生情報入力シート!$H787="自閉スペクトラム症",障害学生情報入力シート!$H787="注意欠如・多動症",障害学生情報入力シート!$H787="限局性学習症",障害学生情報入力シート!$H787="発達障害の重複",障害学生情報入力シート!$H787="その他の発達障害")),1,0)+
IF(AND(障害学生情報入力シート!$G787="精神障害",OR(障害学生情報入力シート!$H787="統合失調症等",障害学生情報入力シート!$H787="気分障害",障害学生情報入力シート!$H787="神経症性障害等",障害学生情報入力シート!$H787="摂食障害・睡眠障害等",障害学生情報入力シート!$H787="精神障害の重複",障害学生情報入力シート!$H787="その他の精神障害")),1,0)+
IF(AND(障害学生情報入力シート!$G787="知的障害",ISBLANK(障害学生情報入力シート!$H787)),1,0)+
IF(AND(障害学生情報入力シート!$G787="重複障害",OR(障害学生情報入力シート!$H787="身体障害の重複",障害学生情報入力シート!$H787="発達障害と精神障害の重複")),1,0)+
IF(AND(障害学生情報入力シート!$G787="その他の障害",ISBLANK(障害学生情報入力シート!$H787)),1,0)
)</f>
        <v>0</v>
      </c>
    </row>
    <row r="788" spans="1:17" x14ac:dyDescent="0.4">
      <c r="A788" s="204">
        <v>760</v>
      </c>
      <c r="B788" s="6">
        <f>IF(AND(障害学生情報入力シート!$G788=$B$27,障害学生情報入力シート!$H788=$B$28,OR(障害学生情報入力シート!D788="入学者(新1年生)",障害学生情報入力シート!D788="在籍者")),1,0)</f>
        <v>0</v>
      </c>
      <c r="C788" s="6">
        <f t="shared" si="71"/>
        <v>0</v>
      </c>
      <c r="D788" s="6" t="str">
        <f t="shared" si="72"/>
        <v/>
      </c>
      <c r="E788" s="6">
        <f>IF(AND(障害学生情報入力シート!$G788=$E$27,ISBLANK(障害学生情報入力シート!$H788),OR(障害学生情報入力シート!D788="入学者(新1年生)",障害学生情報入力シート!D788="在籍者")),1,0)</f>
        <v>0</v>
      </c>
      <c r="F788" s="6">
        <f t="shared" si="73"/>
        <v>0</v>
      </c>
      <c r="G788" s="6" t="str">
        <f t="shared" si="74"/>
        <v/>
      </c>
      <c r="H788" s="7">
        <f>IF(障害学生情報入力シート!BD788="",0,IF(AND(障害学生情報入力シート!BC788=1,Q788=1,障害学生情報入力シート!D788&lt;&gt;"",障害学生情報入力シート!D788&lt;&gt;"在籍者"),1,0))</f>
        <v>0</v>
      </c>
      <c r="I788" s="7">
        <f t="shared" si="75"/>
        <v>0</v>
      </c>
      <c r="J788" s="7" t="str">
        <f t="shared" si="76"/>
        <v/>
      </c>
      <c r="K788" s="8">
        <f>IF(VALUE(障害学生情報入力シート!J788)=1,1,0)</f>
        <v>0</v>
      </c>
      <c r="L788" s="8">
        <f>IF(VALUE(障害学生情報入力シート!K788)=1,1,0)</f>
        <v>0</v>
      </c>
      <c r="M788" s="8">
        <f>SUM(障害学生情報入力シート!N788:Q788)+COUNTA(障害学生情報入力シート!R788)</f>
        <v>0</v>
      </c>
      <c r="N788" s="8">
        <f>SUM(障害学生情報入力シート!S788:V788)+COUNTA(障害学生情報入力シート!W788)</f>
        <v>0</v>
      </c>
      <c r="O788" s="8">
        <f>IF(SUM(障害学生情報入力シート!$X788:$BC788)&gt;0,1,0)</f>
        <v>0</v>
      </c>
      <c r="P788" s="8">
        <f>IF(障害学生情報入力シート!D788="入学者(新1年生)",1,0)</f>
        <v>0</v>
      </c>
      <c r="Q788" s="8">
        <f>IF(ISBLANK(障害学生情報入力シート!$G788),0,
IF(AND(障害学生情報入力シート!$G788="視覚障害",OR(障害学生情報入力シート!$H788="盲",障害学生情報入力シート!$H788="弱視",障害学生情報入力シート!$H788="その他の視覚障害")),1,0)+
IF(AND(障害学生情報入力シート!$G788="聴覚障害",OR(障害学生情報入力シート!$H788="聾",障害学生情報入力シート!$H788="難聴",障害学生情報入力シート!$H788="その他の聴覚障害")),1,0)+
IF(AND(障害学生情報入力シート!$G788="肢体不自由",OR(障害学生情報入力シート!$H788="上肢不自由",障害学生情報入力シート!$H788="下肢不自由",障害学生情報入力シート!$H788="上下肢不自由",障害学生情報入力シート!$H788="その他の肢体不自由")),1,0)+
IF(AND(障害学生情報入力シート!$G788="病弱",ISBLANK(障害学生情報入力シート!$H788)),1,0)+
IF(AND(障害学生情報入力シート!$G788="発達障害",OR(障害学生情報入力シート!$H788="自閉スペクトラム症",障害学生情報入力シート!$H788="注意欠如・多動症",障害学生情報入力シート!$H788="限局性学習症",障害学生情報入力シート!$H788="発達障害の重複",障害学生情報入力シート!$H788="その他の発達障害")),1,0)+
IF(AND(障害学生情報入力シート!$G788="精神障害",OR(障害学生情報入力シート!$H788="統合失調症等",障害学生情報入力シート!$H788="気分障害",障害学生情報入力シート!$H788="神経症性障害等",障害学生情報入力シート!$H788="摂食障害・睡眠障害等",障害学生情報入力シート!$H788="精神障害の重複",障害学生情報入力シート!$H788="その他の精神障害")),1,0)+
IF(AND(障害学生情報入力シート!$G788="知的障害",ISBLANK(障害学生情報入力シート!$H788)),1,0)+
IF(AND(障害学生情報入力シート!$G788="重複障害",OR(障害学生情報入力シート!$H788="身体障害の重複",障害学生情報入力シート!$H788="発達障害と精神障害の重複")),1,0)+
IF(AND(障害学生情報入力シート!$G788="その他の障害",ISBLANK(障害学生情報入力シート!$H788)),1,0)
)</f>
        <v>0</v>
      </c>
    </row>
    <row r="789" spans="1:17" x14ac:dyDescent="0.4">
      <c r="A789" s="204">
        <v>761</v>
      </c>
      <c r="B789" s="6">
        <f>IF(AND(障害学生情報入力シート!$G789=$B$27,障害学生情報入力シート!$H789=$B$28,OR(障害学生情報入力シート!D789="入学者(新1年生)",障害学生情報入力シート!D789="在籍者")),1,0)</f>
        <v>0</v>
      </c>
      <c r="C789" s="6">
        <f t="shared" si="71"/>
        <v>0</v>
      </c>
      <c r="D789" s="6" t="str">
        <f t="shared" si="72"/>
        <v/>
      </c>
      <c r="E789" s="6">
        <f>IF(AND(障害学生情報入力シート!$G789=$E$27,ISBLANK(障害学生情報入力シート!$H789),OR(障害学生情報入力シート!D789="入学者(新1年生)",障害学生情報入力シート!D789="在籍者")),1,0)</f>
        <v>0</v>
      </c>
      <c r="F789" s="6">
        <f t="shared" si="73"/>
        <v>0</v>
      </c>
      <c r="G789" s="6" t="str">
        <f t="shared" si="74"/>
        <v/>
      </c>
      <c r="H789" s="7">
        <f>IF(障害学生情報入力シート!BD789="",0,IF(AND(障害学生情報入力シート!BC789=1,Q789=1,障害学生情報入力シート!D789&lt;&gt;"",障害学生情報入力シート!D789&lt;&gt;"在籍者"),1,0))</f>
        <v>0</v>
      </c>
      <c r="I789" s="7">
        <f t="shared" si="75"/>
        <v>0</v>
      </c>
      <c r="J789" s="7" t="str">
        <f t="shared" si="76"/>
        <v/>
      </c>
      <c r="K789" s="8">
        <f>IF(VALUE(障害学生情報入力シート!J789)=1,1,0)</f>
        <v>0</v>
      </c>
      <c r="L789" s="8">
        <f>IF(VALUE(障害学生情報入力シート!K789)=1,1,0)</f>
        <v>0</v>
      </c>
      <c r="M789" s="8">
        <f>SUM(障害学生情報入力シート!N789:Q789)+COUNTA(障害学生情報入力シート!R789)</f>
        <v>0</v>
      </c>
      <c r="N789" s="8">
        <f>SUM(障害学生情報入力シート!S789:V789)+COUNTA(障害学生情報入力シート!W789)</f>
        <v>0</v>
      </c>
      <c r="O789" s="8">
        <f>IF(SUM(障害学生情報入力シート!$X789:$BC789)&gt;0,1,0)</f>
        <v>0</v>
      </c>
      <c r="P789" s="8">
        <f>IF(障害学生情報入力シート!D789="入学者(新1年生)",1,0)</f>
        <v>0</v>
      </c>
      <c r="Q789" s="8">
        <f>IF(ISBLANK(障害学生情報入力シート!$G789),0,
IF(AND(障害学生情報入力シート!$G789="視覚障害",OR(障害学生情報入力シート!$H789="盲",障害学生情報入力シート!$H789="弱視",障害学生情報入力シート!$H789="その他の視覚障害")),1,0)+
IF(AND(障害学生情報入力シート!$G789="聴覚障害",OR(障害学生情報入力シート!$H789="聾",障害学生情報入力シート!$H789="難聴",障害学生情報入力シート!$H789="その他の聴覚障害")),1,0)+
IF(AND(障害学生情報入力シート!$G789="肢体不自由",OR(障害学生情報入力シート!$H789="上肢不自由",障害学生情報入力シート!$H789="下肢不自由",障害学生情報入力シート!$H789="上下肢不自由",障害学生情報入力シート!$H789="その他の肢体不自由")),1,0)+
IF(AND(障害学生情報入力シート!$G789="病弱",ISBLANK(障害学生情報入力シート!$H789)),1,0)+
IF(AND(障害学生情報入力シート!$G789="発達障害",OR(障害学生情報入力シート!$H789="自閉スペクトラム症",障害学生情報入力シート!$H789="注意欠如・多動症",障害学生情報入力シート!$H789="限局性学習症",障害学生情報入力シート!$H789="発達障害の重複",障害学生情報入力シート!$H789="その他の発達障害")),1,0)+
IF(AND(障害学生情報入力シート!$G789="精神障害",OR(障害学生情報入力シート!$H789="統合失調症等",障害学生情報入力シート!$H789="気分障害",障害学生情報入力シート!$H789="神経症性障害等",障害学生情報入力シート!$H789="摂食障害・睡眠障害等",障害学生情報入力シート!$H789="精神障害の重複",障害学生情報入力シート!$H789="その他の精神障害")),1,0)+
IF(AND(障害学生情報入力シート!$G789="知的障害",ISBLANK(障害学生情報入力シート!$H789)),1,0)+
IF(AND(障害学生情報入力シート!$G789="重複障害",OR(障害学生情報入力シート!$H789="身体障害の重複",障害学生情報入力シート!$H789="発達障害と精神障害の重複")),1,0)+
IF(AND(障害学生情報入力シート!$G789="その他の障害",ISBLANK(障害学生情報入力シート!$H789)),1,0)
)</f>
        <v>0</v>
      </c>
    </row>
    <row r="790" spans="1:17" x14ac:dyDescent="0.4">
      <c r="A790" s="204">
        <v>762</v>
      </c>
      <c r="B790" s="6">
        <f>IF(AND(障害学生情報入力シート!$G790=$B$27,障害学生情報入力シート!$H790=$B$28,OR(障害学生情報入力シート!D790="入学者(新1年生)",障害学生情報入力シート!D790="在籍者")),1,0)</f>
        <v>0</v>
      </c>
      <c r="C790" s="6">
        <f t="shared" si="71"/>
        <v>0</v>
      </c>
      <c r="D790" s="6" t="str">
        <f t="shared" si="72"/>
        <v/>
      </c>
      <c r="E790" s="6">
        <f>IF(AND(障害学生情報入力シート!$G790=$E$27,ISBLANK(障害学生情報入力シート!$H790),OR(障害学生情報入力シート!D790="入学者(新1年生)",障害学生情報入力シート!D790="在籍者")),1,0)</f>
        <v>0</v>
      </c>
      <c r="F790" s="6">
        <f t="shared" si="73"/>
        <v>0</v>
      </c>
      <c r="G790" s="6" t="str">
        <f t="shared" si="74"/>
        <v/>
      </c>
      <c r="H790" s="7">
        <f>IF(障害学生情報入力シート!BD790="",0,IF(AND(障害学生情報入力シート!BC790=1,Q790=1,障害学生情報入力シート!D790&lt;&gt;"",障害学生情報入力シート!D790&lt;&gt;"在籍者"),1,0))</f>
        <v>0</v>
      </c>
      <c r="I790" s="7">
        <f t="shared" si="75"/>
        <v>0</v>
      </c>
      <c r="J790" s="7" t="str">
        <f t="shared" si="76"/>
        <v/>
      </c>
      <c r="K790" s="8">
        <f>IF(VALUE(障害学生情報入力シート!J790)=1,1,0)</f>
        <v>0</v>
      </c>
      <c r="L790" s="8">
        <f>IF(VALUE(障害学生情報入力シート!K790)=1,1,0)</f>
        <v>0</v>
      </c>
      <c r="M790" s="8">
        <f>SUM(障害学生情報入力シート!N790:Q790)+COUNTA(障害学生情報入力シート!R790)</f>
        <v>0</v>
      </c>
      <c r="N790" s="8">
        <f>SUM(障害学生情報入力シート!S790:V790)+COUNTA(障害学生情報入力シート!W790)</f>
        <v>0</v>
      </c>
      <c r="O790" s="8">
        <f>IF(SUM(障害学生情報入力シート!$X790:$BC790)&gt;0,1,0)</f>
        <v>0</v>
      </c>
      <c r="P790" s="8">
        <f>IF(障害学生情報入力シート!D790="入学者(新1年生)",1,0)</f>
        <v>0</v>
      </c>
      <c r="Q790" s="8">
        <f>IF(ISBLANK(障害学生情報入力シート!$G790),0,
IF(AND(障害学生情報入力シート!$G790="視覚障害",OR(障害学生情報入力シート!$H790="盲",障害学生情報入力シート!$H790="弱視",障害学生情報入力シート!$H790="その他の視覚障害")),1,0)+
IF(AND(障害学生情報入力シート!$G790="聴覚障害",OR(障害学生情報入力シート!$H790="聾",障害学生情報入力シート!$H790="難聴",障害学生情報入力シート!$H790="その他の聴覚障害")),1,0)+
IF(AND(障害学生情報入力シート!$G790="肢体不自由",OR(障害学生情報入力シート!$H790="上肢不自由",障害学生情報入力シート!$H790="下肢不自由",障害学生情報入力シート!$H790="上下肢不自由",障害学生情報入力シート!$H790="その他の肢体不自由")),1,0)+
IF(AND(障害学生情報入力シート!$G790="病弱",ISBLANK(障害学生情報入力シート!$H790)),1,0)+
IF(AND(障害学生情報入力シート!$G790="発達障害",OR(障害学生情報入力シート!$H790="自閉スペクトラム症",障害学生情報入力シート!$H790="注意欠如・多動症",障害学生情報入力シート!$H790="限局性学習症",障害学生情報入力シート!$H790="発達障害の重複",障害学生情報入力シート!$H790="その他の発達障害")),1,0)+
IF(AND(障害学生情報入力シート!$G790="精神障害",OR(障害学生情報入力シート!$H790="統合失調症等",障害学生情報入力シート!$H790="気分障害",障害学生情報入力シート!$H790="神経症性障害等",障害学生情報入力シート!$H790="摂食障害・睡眠障害等",障害学生情報入力シート!$H790="精神障害の重複",障害学生情報入力シート!$H790="その他の精神障害")),1,0)+
IF(AND(障害学生情報入力シート!$G790="知的障害",ISBLANK(障害学生情報入力シート!$H790)),1,0)+
IF(AND(障害学生情報入力シート!$G790="重複障害",OR(障害学生情報入力シート!$H790="身体障害の重複",障害学生情報入力シート!$H790="発達障害と精神障害の重複")),1,0)+
IF(AND(障害学生情報入力シート!$G790="その他の障害",ISBLANK(障害学生情報入力シート!$H790)),1,0)
)</f>
        <v>0</v>
      </c>
    </row>
    <row r="791" spans="1:17" x14ac:dyDescent="0.4">
      <c r="A791" s="204">
        <v>763</v>
      </c>
      <c r="B791" s="6">
        <f>IF(AND(障害学生情報入力シート!$G791=$B$27,障害学生情報入力シート!$H791=$B$28,OR(障害学生情報入力シート!D791="入学者(新1年生)",障害学生情報入力シート!D791="在籍者")),1,0)</f>
        <v>0</v>
      </c>
      <c r="C791" s="6">
        <f t="shared" si="71"/>
        <v>0</v>
      </c>
      <c r="D791" s="6" t="str">
        <f t="shared" si="72"/>
        <v/>
      </c>
      <c r="E791" s="6">
        <f>IF(AND(障害学生情報入力シート!$G791=$E$27,ISBLANK(障害学生情報入力シート!$H791),OR(障害学生情報入力シート!D791="入学者(新1年生)",障害学生情報入力シート!D791="在籍者")),1,0)</f>
        <v>0</v>
      </c>
      <c r="F791" s="6">
        <f t="shared" si="73"/>
        <v>0</v>
      </c>
      <c r="G791" s="6" t="str">
        <f t="shared" si="74"/>
        <v/>
      </c>
      <c r="H791" s="7">
        <f>IF(障害学生情報入力シート!BD791="",0,IF(AND(障害学生情報入力シート!BC791=1,Q791=1,障害学生情報入力シート!D791&lt;&gt;"",障害学生情報入力シート!D791&lt;&gt;"在籍者"),1,0))</f>
        <v>0</v>
      </c>
      <c r="I791" s="7">
        <f t="shared" si="75"/>
        <v>0</v>
      </c>
      <c r="J791" s="7" t="str">
        <f t="shared" si="76"/>
        <v/>
      </c>
      <c r="K791" s="8">
        <f>IF(VALUE(障害学生情報入力シート!J791)=1,1,0)</f>
        <v>0</v>
      </c>
      <c r="L791" s="8">
        <f>IF(VALUE(障害学生情報入力シート!K791)=1,1,0)</f>
        <v>0</v>
      </c>
      <c r="M791" s="8">
        <f>SUM(障害学生情報入力シート!N791:Q791)+COUNTA(障害学生情報入力シート!R791)</f>
        <v>0</v>
      </c>
      <c r="N791" s="8">
        <f>SUM(障害学生情報入力シート!S791:V791)+COUNTA(障害学生情報入力シート!W791)</f>
        <v>0</v>
      </c>
      <c r="O791" s="8">
        <f>IF(SUM(障害学生情報入力シート!$X791:$BC791)&gt;0,1,0)</f>
        <v>0</v>
      </c>
      <c r="P791" s="8">
        <f>IF(障害学生情報入力シート!D791="入学者(新1年生)",1,0)</f>
        <v>0</v>
      </c>
      <c r="Q791" s="8">
        <f>IF(ISBLANK(障害学生情報入力シート!$G791),0,
IF(AND(障害学生情報入力シート!$G791="視覚障害",OR(障害学生情報入力シート!$H791="盲",障害学生情報入力シート!$H791="弱視",障害学生情報入力シート!$H791="その他の視覚障害")),1,0)+
IF(AND(障害学生情報入力シート!$G791="聴覚障害",OR(障害学生情報入力シート!$H791="聾",障害学生情報入力シート!$H791="難聴",障害学生情報入力シート!$H791="その他の聴覚障害")),1,0)+
IF(AND(障害学生情報入力シート!$G791="肢体不自由",OR(障害学生情報入力シート!$H791="上肢不自由",障害学生情報入力シート!$H791="下肢不自由",障害学生情報入力シート!$H791="上下肢不自由",障害学生情報入力シート!$H791="その他の肢体不自由")),1,0)+
IF(AND(障害学生情報入力シート!$G791="病弱",ISBLANK(障害学生情報入力シート!$H791)),1,0)+
IF(AND(障害学生情報入力シート!$G791="発達障害",OR(障害学生情報入力シート!$H791="自閉スペクトラム症",障害学生情報入力シート!$H791="注意欠如・多動症",障害学生情報入力シート!$H791="限局性学習症",障害学生情報入力シート!$H791="発達障害の重複",障害学生情報入力シート!$H791="その他の発達障害")),1,0)+
IF(AND(障害学生情報入力シート!$G791="精神障害",OR(障害学生情報入力シート!$H791="統合失調症等",障害学生情報入力シート!$H791="気分障害",障害学生情報入力シート!$H791="神経症性障害等",障害学生情報入力シート!$H791="摂食障害・睡眠障害等",障害学生情報入力シート!$H791="精神障害の重複",障害学生情報入力シート!$H791="その他の精神障害")),1,0)+
IF(AND(障害学生情報入力シート!$G791="知的障害",ISBLANK(障害学生情報入力シート!$H791)),1,0)+
IF(AND(障害学生情報入力シート!$G791="重複障害",OR(障害学生情報入力シート!$H791="身体障害の重複",障害学生情報入力シート!$H791="発達障害と精神障害の重複")),1,0)+
IF(AND(障害学生情報入力シート!$G791="その他の障害",ISBLANK(障害学生情報入力シート!$H791)),1,0)
)</f>
        <v>0</v>
      </c>
    </row>
    <row r="792" spans="1:17" x14ac:dyDescent="0.4">
      <c r="A792" s="204">
        <v>764</v>
      </c>
      <c r="B792" s="6">
        <f>IF(AND(障害学生情報入力シート!$G792=$B$27,障害学生情報入力シート!$H792=$B$28,OR(障害学生情報入力シート!D792="入学者(新1年生)",障害学生情報入力シート!D792="在籍者")),1,0)</f>
        <v>0</v>
      </c>
      <c r="C792" s="6">
        <f t="shared" si="71"/>
        <v>0</v>
      </c>
      <c r="D792" s="6" t="str">
        <f t="shared" si="72"/>
        <v/>
      </c>
      <c r="E792" s="6">
        <f>IF(AND(障害学生情報入力シート!$G792=$E$27,ISBLANK(障害学生情報入力シート!$H792),OR(障害学生情報入力シート!D792="入学者(新1年生)",障害学生情報入力シート!D792="在籍者")),1,0)</f>
        <v>0</v>
      </c>
      <c r="F792" s="6">
        <f t="shared" si="73"/>
        <v>0</v>
      </c>
      <c r="G792" s="6" t="str">
        <f t="shared" si="74"/>
        <v/>
      </c>
      <c r="H792" s="7">
        <f>IF(障害学生情報入力シート!BD792="",0,IF(AND(障害学生情報入力シート!BC792=1,Q792=1,障害学生情報入力シート!D792&lt;&gt;"",障害学生情報入力シート!D792&lt;&gt;"在籍者"),1,0))</f>
        <v>0</v>
      </c>
      <c r="I792" s="7">
        <f t="shared" si="75"/>
        <v>0</v>
      </c>
      <c r="J792" s="7" t="str">
        <f t="shared" si="76"/>
        <v/>
      </c>
      <c r="K792" s="8">
        <f>IF(VALUE(障害学生情報入力シート!J792)=1,1,0)</f>
        <v>0</v>
      </c>
      <c r="L792" s="8">
        <f>IF(VALUE(障害学生情報入力シート!K792)=1,1,0)</f>
        <v>0</v>
      </c>
      <c r="M792" s="8">
        <f>SUM(障害学生情報入力シート!N792:Q792)+COUNTA(障害学生情報入力シート!R792)</f>
        <v>0</v>
      </c>
      <c r="N792" s="8">
        <f>SUM(障害学生情報入力シート!S792:V792)+COUNTA(障害学生情報入力シート!W792)</f>
        <v>0</v>
      </c>
      <c r="O792" s="8">
        <f>IF(SUM(障害学生情報入力シート!$X792:$BC792)&gt;0,1,0)</f>
        <v>0</v>
      </c>
      <c r="P792" s="8">
        <f>IF(障害学生情報入力シート!D792="入学者(新1年生)",1,0)</f>
        <v>0</v>
      </c>
      <c r="Q792" s="8">
        <f>IF(ISBLANK(障害学生情報入力シート!$G792),0,
IF(AND(障害学生情報入力シート!$G792="視覚障害",OR(障害学生情報入力シート!$H792="盲",障害学生情報入力シート!$H792="弱視",障害学生情報入力シート!$H792="その他の視覚障害")),1,0)+
IF(AND(障害学生情報入力シート!$G792="聴覚障害",OR(障害学生情報入力シート!$H792="聾",障害学生情報入力シート!$H792="難聴",障害学生情報入力シート!$H792="その他の聴覚障害")),1,0)+
IF(AND(障害学生情報入力シート!$G792="肢体不自由",OR(障害学生情報入力シート!$H792="上肢不自由",障害学生情報入力シート!$H792="下肢不自由",障害学生情報入力シート!$H792="上下肢不自由",障害学生情報入力シート!$H792="その他の肢体不自由")),1,0)+
IF(AND(障害学生情報入力シート!$G792="病弱",ISBLANK(障害学生情報入力シート!$H792)),1,0)+
IF(AND(障害学生情報入力シート!$G792="発達障害",OR(障害学生情報入力シート!$H792="自閉スペクトラム症",障害学生情報入力シート!$H792="注意欠如・多動症",障害学生情報入力シート!$H792="限局性学習症",障害学生情報入力シート!$H792="発達障害の重複",障害学生情報入力シート!$H792="その他の発達障害")),1,0)+
IF(AND(障害学生情報入力シート!$G792="精神障害",OR(障害学生情報入力シート!$H792="統合失調症等",障害学生情報入力シート!$H792="気分障害",障害学生情報入力シート!$H792="神経症性障害等",障害学生情報入力シート!$H792="摂食障害・睡眠障害等",障害学生情報入力シート!$H792="精神障害の重複",障害学生情報入力シート!$H792="その他の精神障害")),1,0)+
IF(AND(障害学生情報入力シート!$G792="知的障害",ISBLANK(障害学生情報入力シート!$H792)),1,0)+
IF(AND(障害学生情報入力シート!$G792="重複障害",OR(障害学生情報入力シート!$H792="身体障害の重複",障害学生情報入力シート!$H792="発達障害と精神障害の重複")),1,0)+
IF(AND(障害学生情報入力シート!$G792="その他の障害",ISBLANK(障害学生情報入力シート!$H792)),1,0)
)</f>
        <v>0</v>
      </c>
    </row>
    <row r="793" spans="1:17" x14ac:dyDescent="0.4">
      <c r="A793" s="204">
        <v>765</v>
      </c>
      <c r="B793" s="6">
        <f>IF(AND(障害学生情報入力シート!$G793=$B$27,障害学生情報入力シート!$H793=$B$28,OR(障害学生情報入力シート!D793="入学者(新1年生)",障害学生情報入力シート!D793="在籍者")),1,0)</f>
        <v>0</v>
      </c>
      <c r="C793" s="6">
        <f t="shared" si="71"/>
        <v>0</v>
      </c>
      <c r="D793" s="6" t="str">
        <f t="shared" si="72"/>
        <v/>
      </c>
      <c r="E793" s="6">
        <f>IF(AND(障害学生情報入力シート!$G793=$E$27,ISBLANK(障害学生情報入力シート!$H793),OR(障害学生情報入力シート!D793="入学者(新1年生)",障害学生情報入力シート!D793="在籍者")),1,0)</f>
        <v>0</v>
      </c>
      <c r="F793" s="6">
        <f t="shared" si="73"/>
        <v>0</v>
      </c>
      <c r="G793" s="6" t="str">
        <f t="shared" si="74"/>
        <v/>
      </c>
      <c r="H793" s="7">
        <f>IF(障害学生情報入力シート!BD793="",0,IF(AND(障害学生情報入力シート!BC793=1,Q793=1,障害学生情報入力シート!D793&lt;&gt;"",障害学生情報入力シート!D793&lt;&gt;"在籍者"),1,0))</f>
        <v>0</v>
      </c>
      <c r="I793" s="7">
        <f t="shared" si="75"/>
        <v>0</v>
      </c>
      <c r="J793" s="7" t="str">
        <f t="shared" si="76"/>
        <v/>
      </c>
      <c r="K793" s="8">
        <f>IF(VALUE(障害学生情報入力シート!J793)=1,1,0)</f>
        <v>0</v>
      </c>
      <c r="L793" s="8">
        <f>IF(VALUE(障害学生情報入力シート!K793)=1,1,0)</f>
        <v>0</v>
      </c>
      <c r="M793" s="8">
        <f>SUM(障害学生情報入力シート!N793:Q793)+COUNTA(障害学生情報入力シート!R793)</f>
        <v>0</v>
      </c>
      <c r="N793" s="8">
        <f>SUM(障害学生情報入力シート!S793:V793)+COUNTA(障害学生情報入力シート!W793)</f>
        <v>0</v>
      </c>
      <c r="O793" s="8">
        <f>IF(SUM(障害学生情報入力シート!$X793:$BC793)&gt;0,1,0)</f>
        <v>0</v>
      </c>
      <c r="P793" s="8">
        <f>IF(障害学生情報入力シート!D793="入学者(新1年生)",1,0)</f>
        <v>0</v>
      </c>
      <c r="Q793" s="8">
        <f>IF(ISBLANK(障害学生情報入力シート!$G793),0,
IF(AND(障害学生情報入力シート!$G793="視覚障害",OR(障害学生情報入力シート!$H793="盲",障害学生情報入力シート!$H793="弱視",障害学生情報入力シート!$H793="その他の視覚障害")),1,0)+
IF(AND(障害学生情報入力シート!$G793="聴覚障害",OR(障害学生情報入力シート!$H793="聾",障害学生情報入力シート!$H793="難聴",障害学生情報入力シート!$H793="その他の聴覚障害")),1,0)+
IF(AND(障害学生情報入力シート!$G793="肢体不自由",OR(障害学生情報入力シート!$H793="上肢不自由",障害学生情報入力シート!$H793="下肢不自由",障害学生情報入力シート!$H793="上下肢不自由",障害学生情報入力シート!$H793="その他の肢体不自由")),1,0)+
IF(AND(障害学生情報入力シート!$G793="病弱",ISBLANK(障害学生情報入力シート!$H793)),1,0)+
IF(AND(障害学生情報入力シート!$G793="発達障害",OR(障害学生情報入力シート!$H793="自閉スペクトラム症",障害学生情報入力シート!$H793="注意欠如・多動症",障害学生情報入力シート!$H793="限局性学習症",障害学生情報入力シート!$H793="発達障害の重複",障害学生情報入力シート!$H793="その他の発達障害")),1,0)+
IF(AND(障害学生情報入力シート!$G793="精神障害",OR(障害学生情報入力シート!$H793="統合失調症等",障害学生情報入力シート!$H793="気分障害",障害学生情報入力シート!$H793="神経症性障害等",障害学生情報入力シート!$H793="摂食障害・睡眠障害等",障害学生情報入力シート!$H793="精神障害の重複",障害学生情報入力シート!$H793="その他の精神障害")),1,0)+
IF(AND(障害学生情報入力シート!$G793="知的障害",ISBLANK(障害学生情報入力シート!$H793)),1,0)+
IF(AND(障害学生情報入力シート!$G793="重複障害",OR(障害学生情報入力シート!$H793="身体障害の重複",障害学生情報入力シート!$H793="発達障害と精神障害の重複")),1,0)+
IF(AND(障害学生情報入力シート!$G793="その他の障害",ISBLANK(障害学生情報入力シート!$H793)),1,0)
)</f>
        <v>0</v>
      </c>
    </row>
    <row r="794" spans="1:17" x14ac:dyDescent="0.4">
      <c r="A794" s="204">
        <v>766</v>
      </c>
      <c r="B794" s="6">
        <f>IF(AND(障害学生情報入力シート!$G794=$B$27,障害学生情報入力シート!$H794=$B$28,OR(障害学生情報入力シート!D794="入学者(新1年生)",障害学生情報入力シート!D794="在籍者")),1,0)</f>
        <v>0</v>
      </c>
      <c r="C794" s="6">
        <f t="shared" si="71"/>
        <v>0</v>
      </c>
      <c r="D794" s="6" t="str">
        <f t="shared" si="72"/>
        <v/>
      </c>
      <c r="E794" s="6">
        <f>IF(AND(障害学生情報入力シート!$G794=$E$27,ISBLANK(障害学生情報入力シート!$H794),OR(障害学生情報入力シート!D794="入学者(新1年生)",障害学生情報入力シート!D794="在籍者")),1,0)</f>
        <v>0</v>
      </c>
      <c r="F794" s="6">
        <f t="shared" si="73"/>
        <v>0</v>
      </c>
      <c r="G794" s="6" t="str">
        <f t="shared" si="74"/>
        <v/>
      </c>
      <c r="H794" s="7">
        <f>IF(障害学生情報入力シート!BD794="",0,IF(AND(障害学生情報入力シート!BC794=1,Q794=1,障害学生情報入力シート!D794&lt;&gt;"",障害学生情報入力シート!D794&lt;&gt;"在籍者"),1,0))</f>
        <v>0</v>
      </c>
      <c r="I794" s="7">
        <f t="shared" si="75"/>
        <v>0</v>
      </c>
      <c r="J794" s="7" t="str">
        <f t="shared" si="76"/>
        <v/>
      </c>
      <c r="K794" s="8">
        <f>IF(VALUE(障害学生情報入力シート!J794)=1,1,0)</f>
        <v>0</v>
      </c>
      <c r="L794" s="8">
        <f>IF(VALUE(障害学生情報入力シート!K794)=1,1,0)</f>
        <v>0</v>
      </c>
      <c r="M794" s="8">
        <f>SUM(障害学生情報入力シート!N794:Q794)+COUNTA(障害学生情報入力シート!R794)</f>
        <v>0</v>
      </c>
      <c r="N794" s="8">
        <f>SUM(障害学生情報入力シート!S794:V794)+COUNTA(障害学生情報入力シート!W794)</f>
        <v>0</v>
      </c>
      <c r="O794" s="8">
        <f>IF(SUM(障害学生情報入力シート!$X794:$BC794)&gt;0,1,0)</f>
        <v>0</v>
      </c>
      <c r="P794" s="8">
        <f>IF(障害学生情報入力シート!D794="入学者(新1年生)",1,0)</f>
        <v>0</v>
      </c>
      <c r="Q794" s="8">
        <f>IF(ISBLANK(障害学生情報入力シート!$G794),0,
IF(AND(障害学生情報入力シート!$G794="視覚障害",OR(障害学生情報入力シート!$H794="盲",障害学生情報入力シート!$H794="弱視",障害学生情報入力シート!$H794="その他の視覚障害")),1,0)+
IF(AND(障害学生情報入力シート!$G794="聴覚障害",OR(障害学生情報入力シート!$H794="聾",障害学生情報入力シート!$H794="難聴",障害学生情報入力シート!$H794="その他の聴覚障害")),1,0)+
IF(AND(障害学生情報入力シート!$G794="肢体不自由",OR(障害学生情報入力シート!$H794="上肢不自由",障害学生情報入力シート!$H794="下肢不自由",障害学生情報入力シート!$H794="上下肢不自由",障害学生情報入力シート!$H794="その他の肢体不自由")),1,0)+
IF(AND(障害学生情報入力シート!$G794="病弱",ISBLANK(障害学生情報入力シート!$H794)),1,0)+
IF(AND(障害学生情報入力シート!$G794="発達障害",OR(障害学生情報入力シート!$H794="自閉スペクトラム症",障害学生情報入力シート!$H794="注意欠如・多動症",障害学生情報入力シート!$H794="限局性学習症",障害学生情報入力シート!$H794="発達障害の重複",障害学生情報入力シート!$H794="その他の発達障害")),1,0)+
IF(AND(障害学生情報入力シート!$G794="精神障害",OR(障害学生情報入力シート!$H794="統合失調症等",障害学生情報入力シート!$H794="気分障害",障害学生情報入力シート!$H794="神経症性障害等",障害学生情報入力シート!$H794="摂食障害・睡眠障害等",障害学生情報入力シート!$H794="精神障害の重複",障害学生情報入力シート!$H794="その他の精神障害")),1,0)+
IF(AND(障害学生情報入力シート!$G794="知的障害",ISBLANK(障害学生情報入力シート!$H794)),1,0)+
IF(AND(障害学生情報入力シート!$G794="重複障害",OR(障害学生情報入力シート!$H794="身体障害の重複",障害学生情報入力シート!$H794="発達障害と精神障害の重複")),1,0)+
IF(AND(障害学生情報入力シート!$G794="その他の障害",ISBLANK(障害学生情報入力シート!$H794)),1,0)
)</f>
        <v>0</v>
      </c>
    </row>
    <row r="795" spans="1:17" x14ac:dyDescent="0.4">
      <c r="A795" s="204">
        <v>767</v>
      </c>
      <c r="B795" s="6">
        <f>IF(AND(障害学生情報入力シート!$G795=$B$27,障害学生情報入力シート!$H795=$B$28,OR(障害学生情報入力シート!D795="入学者(新1年生)",障害学生情報入力シート!D795="在籍者")),1,0)</f>
        <v>0</v>
      </c>
      <c r="C795" s="6">
        <f t="shared" si="71"/>
        <v>0</v>
      </c>
      <c r="D795" s="6" t="str">
        <f t="shared" si="72"/>
        <v/>
      </c>
      <c r="E795" s="6">
        <f>IF(AND(障害学生情報入力シート!$G795=$E$27,ISBLANK(障害学生情報入力シート!$H795),OR(障害学生情報入力シート!D795="入学者(新1年生)",障害学生情報入力シート!D795="在籍者")),1,0)</f>
        <v>0</v>
      </c>
      <c r="F795" s="6">
        <f t="shared" si="73"/>
        <v>0</v>
      </c>
      <c r="G795" s="6" t="str">
        <f t="shared" si="74"/>
        <v/>
      </c>
      <c r="H795" s="7">
        <f>IF(障害学生情報入力シート!BD795="",0,IF(AND(障害学生情報入力シート!BC795=1,Q795=1,障害学生情報入力シート!D795&lt;&gt;"",障害学生情報入力シート!D795&lt;&gt;"在籍者"),1,0))</f>
        <v>0</v>
      </c>
      <c r="I795" s="7">
        <f t="shared" si="75"/>
        <v>0</v>
      </c>
      <c r="J795" s="7" t="str">
        <f t="shared" si="76"/>
        <v/>
      </c>
      <c r="K795" s="8">
        <f>IF(VALUE(障害学生情報入力シート!J795)=1,1,0)</f>
        <v>0</v>
      </c>
      <c r="L795" s="8">
        <f>IF(VALUE(障害学生情報入力シート!K795)=1,1,0)</f>
        <v>0</v>
      </c>
      <c r="M795" s="8">
        <f>SUM(障害学生情報入力シート!N795:Q795)+COUNTA(障害学生情報入力シート!R795)</f>
        <v>0</v>
      </c>
      <c r="N795" s="8">
        <f>SUM(障害学生情報入力シート!S795:V795)+COUNTA(障害学生情報入力シート!W795)</f>
        <v>0</v>
      </c>
      <c r="O795" s="8">
        <f>IF(SUM(障害学生情報入力シート!$X795:$BC795)&gt;0,1,0)</f>
        <v>0</v>
      </c>
      <c r="P795" s="8">
        <f>IF(障害学生情報入力シート!D795="入学者(新1年生)",1,0)</f>
        <v>0</v>
      </c>
      <c r="Q795" s="8">
        <f>IF(ISBLANK(障害学生情報入力シート!$G795),0,
IF(AND(障害学生情報入力シート!$G795="視覚障害",OR(障害学生情報入力シート!$H795="盲",障害学生情報入力シート!$H795="弱視",障害学生情報入力シート!$H795="その他の視覚障害")),1,0)+
IF(AND(障害学生情報入力シート!$G795="聴覚障害",OR(障害学生情報入力シート!$H795="聾",障害学生情報入力シート!$H795="難聴",障害学生情報入力シート!$H795="その他の聴覚障害")),1,0)+
IF(AND(障害学生情報入力シート!$G795="肢体不自由",OR(障害学生情報入力シート!$H795="上肢不自由",障害学生情報入力シート!$H795="下肢不自由",障害学生情報入力シート!$H795="上下肢不自由",障害学生情報入力シート!$H795="その他の肢体不自由")),1,0)+
IF(AND(障害学生情報入力シート!$G795="病弱",ISBLANK(障害学生情報入力シート!$H795)),1,0)+
IF(AND(障害学生情報入力シート!$G795="発達障害",OR(障害学生情報入力シート!$H795="自閉スペクトラム症",障害学生情報入力シート!$H795="注意欠如・多動症",障害学生情報入力シート!$H795="限局性学習症",障害学生情報入力シート!$H795="発達障害の重複",障害学生情報入力シート!$H795="その他の発達障害")),1,0)+
IF(AND(障害学生情報入力シート!$G795="精神障害",OR(障害学生情報入力シート!$H795="統合失調症等",障害学生情報入力シート!$H795="気分障害",障害学生情報入力シート!$H795="神経症性障害等",障害学生情報入力シート!$H795="摂食障害・睡眠障害等",障害学生情報入力シート!$H795="精神障害の重複",障害学生情報入力シート!$H795="その他の精神障害")),1,0)+
IF(AND(障害学生情報入力シート!$G795="知的障害",ISBLANK(障害学生情報入力シート!$H795)),1,0)+
IF(AND(障害学生情報入力シート!$G795="重複障害",OR(障害学生情報入力シート!$H795="身体障害の重複",障害学生情報入力シート!$H795="発達障害と精神障害の重複")),1,0)+
IF(AND(障害学生情報入力シート!$G795="その他の障害",ISBLANK(障害学生情報入力シート!$H795)),1,0)
)</f>
        <v>0</v>
      </c>
    </row>
    <row r="796" spans="1:17" x14ac:dyDescent="0.4">
      <c r="A796" s="204">
        <v>768</v>
      </c>
      <c r="B796" s="6">
        <f>IF(AND(障害学生情報入力シート!$G796=$B$27,障害学生情報入力シート!$H796=$B$28,OR(障害学生情報入力シート!D796="入学者(新1年生)",障害学生情報入力シート!D796="在籍者")),1,0)</f>
        <v>0</v>
      </c>
      <c r="C796" s="6">
        <f t="shared" si="71"/>
        <v>0</v>
      </c>
      <c r="D796" s="6" t="str">
        <f t="shared" si="72"/>
        <v/>
      </c>
      <c r="E796" s="6">
        <f>IF(AND(障害学生情報入力シート!$G796=$E$27,ISBLANK(障害学生情報入力シート!$H796),OR(障害学生情報入力シート!D796="入学者(新1年生)",障害学生情報入力シート!D796="在籍者")),1,0)</f>
        <v>0</v>
      </c>
      <c r="F796" s="6">
        <f t="shared" si="73"/>
        <v>0</v>
      </c>
      <c r="G796" s="6" t="str">
        <f t="shared" si="74"/>
        <v/>
      </c>
      <c r="H796" s="7">
        <f>IF(障害学生情報入力シート!BD796="",0,IF(AND(障害学生情報入力シート!BC796=1,Q796=1,障害学生情報入力シート!D796&lt;&gt;"",障害学生情報入力シート!D796&lt;&gt;"在籍者"),1,0))</f>
        <v>0</v>
      </c>
      <c r="I796" s="7">
        <f t="shared" si="75"/>
        <v>0</v>
      </c>
      <c r="J796" s="7" t="str">
        <f t="shared" si="76"/>
        <v/>
      </c>
      <c r="K796" s="8">
        <f>IF(VALUE(障害学生情報入力シート!J796)=1,1,0)</f>
        <v>0</v>
      </c>
      <c r="L796" s="8">
        <f>IF(VALUE(障害学生情報入力シート!K796)=1,1,0)</f>
        <v>0</v>
      </c>
      <c r="M796" s="8">
        <f>SUM(障害学生情報入力シート!N796:Q796)+COUNTA(障害学生情報入力シート!R796)</f>
        <v>0</v>
      </c>
      <c r="N796" s="8">
        <f>SUM(障害学生情報入力シート!S796:V796)+COUNTA(障害学生情報入力シート!W796)</f>
        <v>0</v>
      </c>
      <c r="O796" s="8">
        <f>IF(SUM(障害学生情報入力シート!$X796:$BC796)&gt;0,1,0)</f>
        <v>0</v>
      </c>
      <c r="P796" s="8">
        <f>IF(障害学生情報入力シート!D796="入学者(新1年生)",1,0)</f>
        <v>0</v>
      </c>
      <c r="Q796" s="8">
        <f>IF(ISBLANK(障害学生情報入力シート!$G796),0,
IF(AND(障害学生情報入力シート!$G796="視覚障害",OR(障害学生情報入力シート!$H796="盲",障害学生情報入力シート!$H796="弱視",障害学生情報入力シート!$H796="その他の視覚障害")),1,0)+
IF(AND(障害学生情報入力シート!$G796="聴覚障害",OR(障害学生情報入力シート!$H796="聾",障害学生情報入力シート!$H796="難聴",障害学生情報入力シート!$H796="その他の聴覚障害")),1,0)+
IF(AND(障害学生情報入力シート!$G796="肢体不自由",OR(障害学生情報入力シート!$H796="上肢不自由",障害学生情報入力シート!$H796="下肢不自由",障害学生情報入力シート!$H796="上下肢不自由",障害学生情報入力シート!$H796="その他の肢体不自由")),1,0)+
IF(AND(障害学生情報入力シート!$G796="病弱",ISBLANK(障害学生情報入力シート!$H796)),1,0)+
IF(AND(障害学生情報入力シート!$G796="発達障害",OR(障害学生情報入力シート!$H796="自閉スペクトラム症",障害学生情報入力シート!$H796="注意欠如・多動症",障害学生情報入力シート!$H796="限局性学習症",障害学生情報入力シート!$H796="発達障害の重複",障害学生情報入力シート!$H796="その他の発達障害")),1,0)+
IF(AND(障害学生情報入力シート!$G796="精神障害",OR(障害学生情報入力シート!$H796="統合失調症等",障害学生情報入力シート!$H796="気分障害",障害学生情報入力シート!$H796="神経症性障害等",障害学生情報入力シート!$H796="摂食障害・睡眠障害等",障害学生情報入力シート!$H796="精神障害の重複",障害学生情報入力シート!$H796="その他の精神障害")),1,0)+
IF(AND(障害学生情報入力シート!$G796="知的障害",ISBLANK(障害学生情報入力シート!$H796)),1,0)+
IF(AND(障害学生情報入力シート!$G796="重複障害",OR(障害学生情報入力シート!$H796="身体障害の重複",障害学生情報入力シート!$H796="発達障害と精神障害の重複")),1,0)+
IF(AND(障害学生情報入力シート!$G796="その他の障害",ISBLANK(障害学生情報入力シート!$H796)),1,0)
)</f>
        <v>0</v>
      </c>
    </row>
    <row r="797" spans="1:17" x14ac:dyDescent="0.4">
      <c r="A797" s="204">
        <v>769</v>
      </c>
      <c r="B797" s="6">
        <f>IF(AND(障害学生情報入力シート!$G797=$B$27,障害学生情報入力シート!$H797=$B$28,OR(障害学生情報入力シート!D797="入学者(新1年生)",障害学生情報入力シート!D797="在籍者")),1,0)</f>
        <v>0</v>
      </c>
      <c r="C797" s="6">
        <f t="shared" si="71"/>
        <v>0</v>
      </c>
      <c r="D797" s="6" t="str">
        <f t="shared" si="72"/>
        <v/>
      </c>
      <c r="E797" s="6">
        <f>IF(AND(障害学生情報入力シート!$G797=$E$27,ISBLANK(障害学生情報入力シート!$H797),OR(障害学生情報入力シート!D797="入学者(新1年生)",障害学生情報入力シート!D797="在籍者")),1,0)</f>
        <v>0</v>
      </c>
      <c r="F797" s="6">
        <f t="shared" si="73"/>
        <v>0</v>
      </c>
      <c r="G797" s="6" t="str">
        <f t="shared" si="74"/>
        <v/>
      </c>
      <c r="H797" s="7">
        <f>IF(障害学生情報入力シート!BD797="",0,IF(AND(障害学生情報入力シート!BC797=1,Q797=1,障害学生情報入力シート!D797&lt;&gt;"",障害学生情報入力シート!D797&lt;&gt;"在籍者"),1,0))</f>
        <v>0</v>
      </c>
      <c r="I797" s="7">
        <f t="shared" si="75"/>
        <v>0</v>
      </c>
      <c r="J797" s="7" t="str">
        <f t="shared" si="76"/>
        <v/>
      </c>
      <c r="K797" s="8">
        <f>IF(VALUE(障害学生情報入力シート!J797)=1,1,0)</f>
        <v>0</v>
      </c>
      <c r="L797" s="8">
        <f>IF(VALUE(障害学生情報入力シート!K797)=1,1,0)</f>
        <v>0</v>
      </c>
      <c r="M797" s="8">
        <f>SUM(障害学生情報入力シート!N797:Q797)+COUNTA(障害学生情報入力シート!R797)</f>
        <v>0</v>
      </c>
      <c r="N797" s="8">
        <f>SUM(障害学生情報入力シート!S797:V797)+COUNTA(障害学生情報入力シート!W797)</f>
        <v>0</v>
      </c>
      <c r="O797" s="8">
        <f>IF(SUM(障害学生情報入力シート!$X797:$BC797)&gt;0,1,0)</f>
        <v>0</v>
      </c>
      <c r="P797" s="8">
        <f>IF(障害学生情報入力シート!D797="入学者(新1年生)",1,0)</f>
        <v>0</v>
      </c>
      <c r="Q797" s="8">
        <f>IF(ISBLANK(障害学生情報入力シート!$G797),0,
IF(AND(障害学生情報入力シート!$G797="視覚障害",OR(障害学生情報入力シート!$H797="盲",障害学生情報入力シート!$H797="弱視",障害学生情報入力シート!$H797="その他の視覚障害")),1,0)+
IF(AND(障害学生情報入力シート!$G797="聴覚障害",OR(障害学生情報入力シート!$H797="聾",障害学生情報入力シート!$H797="難聴",障害学生情報入力シート!$H797="その他の聴覚障害")),1,0)+
IF(AND(障害学生情報入力シート!$G797="肢体不自由",OR(障害学生情報入力シート!$H797="上肢不自由",障害学生情報入力シート!$H797="下肢不自由",障害学生情報入力シート!$H797="上下肢不自由",障害学生情報入力シート!$H797="その他の肢体不自由")),1,0)+
IF(AND(障害学生情報入力シート!$G797="病弱",ISBLANK(障害学生情報入力シート!$H797)),1,0)+
IF(AND(障害学生情報入力シート!$G797="発達障害",OR(障害学生情報入力シート!$H797="自閉スペクトラム症",障害学生情報入力シート!$H797="注意欠如・多動症",障害学生情報入力シート!$H797="限局性学習症",障害学生情報入力シート!$H797="発達障害の重複",障害学生情報入力シート!$H797="その他の発達障害")),1,0)+
IF(AND(障害学生情報入力シート!$G797="精神障害",OR(障害学生情報入力シート!$H797="統合失調症等",障害学生情報入力シート!$H797="気分障害",障害学生情報入力シート!$H797="神経症性障害等",障害学生情報入力シート!$H797="摂食障害・睡眠障害等",障害学生情報入力シート!$H797="精神障害の重複",障害学生情報入力シート!$H797="その他の精神障害")),1,0)+
IF(AND(障害学生情報入力シート!$G797="知的障害",ISBLANK(障害学生情報入力シート!$H797)),1,0)+
IF(AND(障害学生情報入力シート!$G797="重複障害",OR(障害学生情報入力シート!$H797="身体障害の重複",障害学生情報入力シート!$H797="発達障害と精神障害の重複")),1,0)+
IF(AND(障害学生情報入力シート!$G797="その他の障害",ISBLANK(障害学生情報入力シート!$H797)),1,0)
)</f>
        <v>0</v>
      </c>
    </row>
    <row r="798" spans="1:17" x14ac:dyDescent="0.4">
      <c r="A798" s="204">
        <v>770</v>
      </c>
      <c r="B798" s="6">
        <f>IF(AND(障害学生情報入力シート!$G798=$B$27,障害学生情報入力シート!$H798=$B$28,OR(障害学生情報入力シート!D798="入学者(新1年生)",障害学生情報入力シート!D798="在籍者")),1,0)</f>
        <v>0</v>
      </c>
      <c r="C798" s="6">
        <f t="shared" ref="C798:C861" si="77">C797+B798</f>
        <v>0</v>
      </c>
      <c r="D798" s="6" t="str">
        <f t="shared" ref="D798:D861" si="78">IFERROR(MATCH(ROW(770:770),C:C,0),"")</f>
        <v/>
      </c>
      <c r="E798" s="6">
        <f>IF(AND(障害学生情報入力シート!$G798=$E$27,ISBLANK(障害学生情報入力シート!$H798),OR(障害学生情報入力シート!D798="入学者(新1年生)",障害学生情報入力シート!D798="在籍者")),1,0)</f>
        <v>0</v>
      </c>
      <c r="F798" s="6">
        <f t="shared" ref="F798:F861" si="79">F797+E798</f>
        <v>0</v>
      </c>
      <c r="G798" s="6" t="str">
        <f t="shared" ref="G798:G861" si="80">IFERROR(MATCH(ROW(770:770),F:F,0),"")</f>
        <v/>
      </c>
      <c r="H798" s="7">
        <f>IF(障害学生情報入力シート!BD798="",0,IF(AND(障害学生情報入力シート!BC798=1,Q798=1,障害学生情報入力シート!D798&lt;&gt;"",障害学生情報入力シート!D798&lt;&gt;"在籍者"),1,0))</f>
        <v>0</v>
      </c>
      <c r="I798" s="7">
        <f t="shared" ref="I798:I861" si="81">I797+H798</f>
        <v>0</v>
      </c>
      <c r="J798" s="7" t="str">
        <f t="shared" ref="J798:J861" si="82">IFERROR(MATCH(ROW(770:770),I:I,0),"")</f>
        <v/>
      </c>
      <c r="K798" s="8">
        <f>IF(VALUE(障害学生情報入力シート!J798)=1,1,0)</f>
        <v>0</v>
      </c>
      <c r="L798" s="8">
        <f>IF(VALUE(障害学生情報入力シート!K798)=1,1,0)</f>
        <v>0</v>
      </c>
      <c r="M798" s="8">
        <f>SUM(障害学生情報入力シート!N798:Q798)+COUNTA(障害学生情報入力シート!R798)</f>
        <v>0</v>
      </c>
      <c r="N798" s="8">
        <f>SUM(障害学生情報入力シート!S798:V798)+COUNTA(障害学生情報入力シート!W798)</f>
        <v>0</v>
      </c>
      <c r="O798" s="8">
        <f>IF(SUM(障害学生情報入力シート!$X798:$BC798)&gt;0,1,0)</f>
        <v>0</v>
      </c>
      <c r="P798" s="8">
        <f>IF(障害学生情報入力シート!D798="入学者(新1年生)",1,0)</f>
        <v>0</v>
      </c>
      <c r="Q798" s="8">
        <f>IF(ISBLANK(障害学生情報入力シート!$G798),0,
IF(AND(障害学生情報入力シート!$G798="視覚障害",OR(障害学生情報入力シート!$H798="盲",障害学生情報入力シート!$H798="弱視",障害学生情報入力シート!$H798="その他の視覚障害")),1,0)+
IF(AND(障害学生情報入力シート!$G798="聴覚障害",OR(障害学生情報入力シート!$H798="聾",障害学生情報入力シート!$H798="難聴",障害学生情報入力シート!$H798="その他の聴覚障害")),1,0)+
IF(AND(障害学生情報入力シート!$G798="肢体不自由",OR(障害学生情報入力シート!$H798="上肢不自由",障害学生情報入力シート!$H798="下肢不自由",障害学生情報入力シート!$H798="上下肢不自由",障害学生情報入力シート!$H798="その他の肢体不自由")),1,0)+
IF(AND(障害学生情報入力シート!$G798="病弱",ISBLANK(障害学生情報入力シート!$H798)),1,0)+
IF(AND(障害学生情報入力シート!$G798="発達障害",OR(障害学生情報入力シート!$H798="自閉スペクトラム症",障害学生情報入力シート!$H798="注意欠如・多動症",障害学生情報入力シート!$H798="限局性学習症",障害学生情報入力シート!$H798="発達障害の重複",障害学生情報入力シート!$H798="その他の発達障害")),1,0)+
IF(AND(障害学生情報入力シート!$G798="精神障害",OR(障害学生情報入力シート!$H798="統合失調症等",障害学生情報入力シート!$H798="気分障害",障害学生情報入力シート!$H798="神経症性障害等",障害学生情報入力シート!$H798="摂食障害・睡眠障害等",障害学生情報入力シート!$H798="精神障害の重複",障害学生情報入力シート!$H798="その他の精神障害")),1,0)+
IF(AND(障害学生情報入力シート!$G798="知的障害",ISBLANK(障害学生情報入力シート!$H798)),1,0)+
IF(AND(障害学生情報入力シート!$G798="重複障害",OR(障害学生情報入力シート!$H798="身体障害の重複",障害学生情報入力シート!$H798="発達障害と精神障害の重複")),1,0)+
IF(AND(障害学生情報入力シート!$G798="その他の障害",ISBLANK(障害学生情報入力シート!$H798)),1,0)
)</f>
        <v>0</v>
      </c>
    </row>
    <row r="799" spans="1:17" x14ac:dyDescent="0.4">
      <c r="A799" s="204">
        <v>771</v>
      </c>
      <c r="B799" s="6">
        <f>IF(AND(障害学生情報入力シート!$G799=$B$27,障害学生情報入力シート!$H799=$B$28,OR(障害学生情報入力シート!D799="入学者(新1年生)",障害学生情報入力シート!D799="在籍者")),1,0)</f>
        <v>0</v>
      </c>
      <c r="C799" s="6">
        <f t="shared" si="77"/>
        <v>0</v>
      </c>
      <c r="D799" s="6" t="str">
        <f t="shared" si="78"/>
        <v/>
      </c>
      <c r="E799" s="6">
        <f>IF(AND(障害学生情報入力シート!$G799=$E$27,ISBLANK(障害学生情報入力シート!$H799),OR(障害学生情報入力シート!D799="入学者(新1年生)",障害学生情報入力シート!D799="在籍者")),1,0)</f>
        <v>0</v>
      </c>
      <c r="F799" s="6">
        <f t="shared" si="79"/>
        <v>0</v>
      </c>
      <c r="G799" s="6" t="str">
        <f t="shared" si="80"/>
        <v/>
      </c>
      <c r="H799" s="7">
        <f>IF(障害学生情報入力シート!BD799="",0,IF(AND(障害学生情報入力シート!BC799=1,Q799=1,障害学生情報入力シート!D799&lt;&gt;"",障害学生情報入力シート!D799&lt;&gt;"在籍者"),1,0))</f>
        <v>0</v>
      </c>
      <c r="I799" s="7">
        <f t="shared" si="81"/>
        <v>0</v>
      </c>
      <c r="J799" s="7" t="str">
        <f t="shared" si="82"/>
        <v/>
      </c>
      <c r="K799" s="8">
        <f>IF(VALUE(障害学生情報入力シート!J799)=1,1,0)</f>
        <v>0</v>
      </c>
      <c r="L799" s="8">
        <f>IF(VALUE(障害学生情報入力シート!K799)=1,1,0)</f>
        <v>0</v>
      </c>
      <c r="M799" s="8">
        <f>SUM(障害学生情報入力シート!N799:Q799)+COUNTA(障害学生情報入力シート!R799)</f>
        <v>0</v>
      </c>
      <c r="N799" s="8">
        <f>SUM(障害学生情報入力シート!S799:V799)+COUNTA(障害学生情報入力シート!W799)</f>
        <v>0</v>
      </c>
      <c r="O799" s="8">
        <f>IF(SUM(障害学生情報入力シート!$X799:$BC799)&gt;0,1,0)</f>
        <v>0</v>
      </c>
      <c r="P799" s="8">
        <f>IF(障害学生情報入力シート!D799="入学者(新1年生)",1,0)</f>
        <v>0</v>
      </c>
      <c r="Q799" s="8">
        <f>IF(ISBLANK(障害学生情報入力シート!$G799),0,
IF(AND(障害学生情報入力シート!$G799="視覚障害",OR(障害学生情報入力シート!$H799="盲",障害学生情報入力シート!$H799="弱視",障害学生情報入力シート!$H799="その他の視覚障害")),1,0)+
IF(AND(障害学生情報入力シート!$G799="聴覚障害",OR(障害学生情報入力シート!$H799="聾",障害学生情報入力シート!$H799="難聴",障害学生情報入力シート!$H799="その他の聴覚障害")),1,0)+
IF(AND(障害学生情報入力シート!$G799="肢体不自由",OR(障害学生情報入力シート!$H799="上肢不自由",障害学生情報入力シート!$H799="下肢不自由",障害学生情報入力シート!$H799="上下肢不自由",障害学生情報入力シート!$H799="その他の肢体不自由")),1,0)+
IF(AND(障害学生情報入力シート!$G799="病弱",ISBLANK(障害学生情報入力シート!$H799)),1,0)+
IF(AND(障害学生情報入力シート!$G799="発達障害",OR(障害学生情報入力シート!$H799="自閉スペクトラム症",障害学生情報入力シート!$H799="注意欠如・多動症",障害学生情報入力シート!$H799="限局性学習症",障害学生情報入力シート!$H799="発達障害の重複",障害学生情報入力シート!$H799="その他の発達障害")),1,0)+
IF(AND(障害学生情報入力シート!$G799="精神障害",OR(障害学生情報入力シート!$H799="統合失調症等",障害学生情報入力シート!$H799="気分障害",障害学生情報入力シート!$H799="神経症性障害等",障害学生情報入力シート!$H799="摂食障害・睡眠障害等",障害学生情報入力シート!$H799="精神障害の重複",障害学生情報入力シート!$H799="その他の精神障害")),1,0)+
IF(AND(障害学生情報入力シート!$G799="知的障害",ISBLANK(障害学生情報入力シート!$H799)),1,0)+
IF(AND(障害学生情報入力シート!$G799="重複障害",OR(障害学生情報入力シート!$H799="身体障害の重複",障害学生情報入力シート!$H799="発達障害と精神障害の重複")),1,0)+
IF(AND(障害学生情報入力シート!$G799="その他の障害",ISBLANK(障害学生情報入力シート!$H799)),1,0)
)</f>
        <v>0</v>
      </c>
    </row>
    <row r="800" spans="1:17" x14ac:dyDescent="0.4">
      <c r="A800" s="204">
        <v>772</v>
      </c>
      <c r="B800" s="6">
        <f>IF(AND(障害学生情報入力シート!$G800=$B$27,障害学生情報入力シート!$H800=$B$28,OR(障害学生情報入力シート!D800="入学者(新1年生)",障害学生情報入力シート!D800="在籍者")),1,0)</f>
        <v>0</v>
      </c>
      <c r="C800" s="6">
        <f t="shared" si="77"/>
        <v>0</v>
      </c>
      <c r="D800" s="6" t="str">
        <f t="shared" si="78"/>
        <v/>
      </c>
      <c r="E800" s="6">
        <f>IF(AND(障害学生情報入力シート!$G800=$E$27,ISBLANK(障害学生情報入力シート!$H800),OR(障害学生情報入力シート!D800="入学者(新1年生)",障害学生情報入力シート!D800="在籍者")),1,0)</f>
        <v>0</v>
      </c>
      <c r="F800" s="6">
        <f t="shared" si="79"/>
        <v>0</v>
      </c>
      <c r="G800" s="6" t="str">
        <f t="shared" si="80"/>
        <v/>
      </c>
      <c r="H800" s="7">
        <f>IF(障害学生情報入力シート!BD800="",0,IF(AND(障害学生情報入力シート!BC800=1,Q800=1,障害学生情報入力シート!D800&lt;&gt;"",障害学生情報入力シート!D800&lt;&gt;"在籍者"),1,0))</f>
        <v>0</v>
      </c>
      <c r="I800" s="7">
        <f t="shared" si="81"/>
        <v>0</v>
      </c>
      <c r="J800" s="7" t="str">
        <f t="shared" si="82"/>
        <v/>
      </c>
      <c r="K800" s="8">
        <f>IF(VALUE(障害学生情報入力シート!J800)=1,1,0)</f>
        <v>0</v>
      </c>
      <c r="L800" s="8">
        <f>IF(VALUE(障害学生情報入力シート!K800)=1,1,0)</f>
        <v>0</v>
      </c>
      <c r="M800" s="8">
        <f>SUM(障害学生情報入力シート!N800:Q800)+COUNTA(障害学生情報入力シート!R800)</f>
        <v>0</v>
      </c>
      <c r="N800" s="8">
        <f>SUM(障害学生情報入力シート!S800:V800)+COUNTA(障害学生情報入力シート!W800)</f>
        <v>0</v>
      </c>
      <c r="O800" s="8">
        <f>IF(SUM(障害学生情報入力シート!$X800:$BC800)&gt;0,1,0)</f>
        <v>0</v>
      </c>
      <c r="P800" s="8">
        <f>IF(障害学生情報入力シート!D800="入学者(新1年生)",1,0)</f>
        <v>0</v>
      </c>
      <c r="Q800" s="8">
        <f>IF(ISBLANK(障害学生情報入力シート!$G800),0,
IF(AND(障害学生情報入力シート!$G800="視覚障害",OR(障害学生情報入力シート!$H800="盲",障害学生情報入力シート!$H800="弱視",障害学生情報入力シート!$H800="その他の視覚障害")),1,0)+
IF(AND(障害学生情報入力シート!$G800="聴覚障害",OR(障害学生情報入力シート!$H800="聾",障害学生情報入力シート!$H800="難聴",障害学生情報入力シート!$H800="その他の聴覚障害")),1,0)+
IF(AND(障害学生情報入力シート!$G800="肢体不自由",OR(障害学生情報入力シート!$H800="上肢不自由",障害学生情報入力シート!$H800="下肢不自由",障害学生情報入力シート!$H800="上下肢不自由",障害学生情報入力シート!$H800="その他の肢体不自由")),1,0)+
IF(AND(障害学生情報入力シート!$G800="病弱",ISBLANK(障害学生情報入力シート!$H800)),1,0)+
IF(AND(障害学生情報入力シート!$G800="発達障害",OR(障害学生情報入力シート!$H800="自閉スペクトラム症",障害学生情報入力シート!$H800="注意欠如・多動症",障害学生情報入力シート!$H800="限局性学習症",障害学生情報入力シート!$H800="発達障害の重複",障害学生情報入力シート!$H800="その他の発達障害")),1,0)+
IF(AND(障害学生情報入力シート!$G800="精神障害",OR(障害学生情報入力シート!$H800="統合失調症等",障害学生情報入力シート!$H800="気分障害",障害学生情報入力シート!$H800="神経症性障害等",障害学生情報入力シート!$H800="摂食障害・睡眠障害等",障害学生情報入力シート!$H800="精神障害の重複",障害学生情報入力シート!$H800="その他の精神障害")),1,0)+
IF(AND(障害学生情報入力シート!$G800="知的障害",ISBLANK(障害学生情報入力シート!$H800)),1,0)+
IF(AND(障害学生情報入力シート!$G800="重複障害",OR(障害学生情報入力シート!$H800="身体障害の重複",障害学生情報入力シート!$H800="発達障害と精神障害の重複")),1,0)+
IF(AND(障害学生情報入力シート!$G800="その他の障害",ISBLANK(障害学生情報入力シート!$H800)),1,0)
)</f>
        <v>0</v>
      </c>
    </row>
    <row r="801" spans="1:17" x14ac:dyDescent="0.4">
      <c r="A801" s="204">
        <v>773</v>
      </c>
      <c r="B801" s="6">
        <f>IF(AND(障害学生情報入力シート!$G801=$B$27,障害学生情報入力シート!$H801=$B$28,OR(障害学生情報入力シート!D801="入学者(新1年生)",障害学生情報入力シート!D801="在籍者")),1,0)</f>
        <v>0</v>
      </c>
      <c r="C801" s="6">
        <f t="shared" si="77"/>
        <v>0</v>
      </c>
      <c r="D801" s="6" t="str">
        <f t="shared" si="78"/>
        <v/>
      </c>
      <c r="E801" s="6">
        <f>IF(AND(障害学生情報入力シート!$G801=$E$27,ISBLANK(障害学生情報入力シート!$H801),OR(障害学生情報入力シート!D801="入学者(新1年生)",障害学生情報入力シート!D801="在籍者")),1,0)</f>
        <v>0</v>
      </c>
      <c r="F801" s="6">
        <f t="shared" si="79"/>
        <v>0</v>
      </c>
      <c r="G801" s="6" t="str">
        <f t="shared" si="80"/>
        <v/>
      </c>
      <c r="H801" s="7">
        <f>IF(障害学生情報入力シート!BD801="",0,IF(AND(障害学生情報入力シート!BC801=1,Q801=1,障害学生情報入力シート!D801&lt;&gt;"",障害学生情報入力シート!D801&lt;&gt;"在籍者"),1,0))</f>
        <v>0</v>
      </c>
      <c r="I801" s="7">
        <f t="shared" si="81"/>
        <v>0</v>
      </c>
      <c r="J801" s="7" t="str">
        <f t="shared" si="82"/>
        <v/>
      </c>
      <c r="K801" s="8">
        <f>IF(VALUE(障害学生情報入力シート!J801)=1,1,0)</f>
        <v>0</v>
      </c>
      <c r="L801" s="8">
        <f>IF(VALUE(障害学生情報入力シート!K801)=1,1,0)</f>
        <v>0</v>
      </c>
      <c r="M801" s="8">
        <f>SUM(障害学生情報入力シート!N801:Q801)+COUNTA(障害学生情報入力シート!R801)</f>
        <v>0</v>
      </c>
      <c r="N801" s="8">
        <f>SUM(障害学生情報入力シート!S801:V801)+COUNTA(障害学生情報入力シート!W801)</f>
        <v>0</v>
      </c>
      <c r="O801" s="8">
        <f>IF(SUM(障害学生情報入力シート!$X801:$BC801)&gt;0,1,0)</f>
        <v>0</v>
      </c>
      <c r="P801" s="8">
        <f>IF(障害学生情報入力シート!D801="入学者(新1年生)",1,0)</f>
        <v>0</v>
      </c>
      <c r="Q801" s="8">
        <f>IF(ISBLANK(障害学生情報入力シート!$G801),0,
IF(AND(障害学生情報入力シート!$G801="視覚障害",OR(障害学生情報入力シート!$H801="盲",障害学生情報入力シート!$H801="弱視",障害学生情報入力シート!$H801="その他の視覚障害")),1,0)+
IF(AND(障害学生情報入力シート!$G801="聴覚障害",OR(障害学生情報入力シート!$H801="聾",障害学生情報入力シート!$H801="難聴",障害学生情報入力シート!$H801="その他の聴覚障害")),1,0)+
IF(AND(障害学生情報入力シート!$G801="肢体不自由",OR(障害学生情報入力シート!$H801="上肢不自由",障害学生情報入力シート!$H801="下肢不自由",障害学生情報入力シート!$H801="上下肢不自由",障害学生情報入力シート!$H801="その他の肢体不自由")),1,0)+
IF(AND(障害学生情報入力シート!$G801="病弱",ISBLANK(障害学生情報入力シート!$H801)),1,0)+
IF(AND(障害学生情報入力シート!$G801="発達障害",OR(障害学生情報入力シート!$H801="自閉スペクトラム症",障害学生情報入力シート!$H801="注意欠如・多動症",障害学生情報入力シート!$H801="限局性学習症",障害学生情報入力シート!$H801="発達障害の重複",障害学生情報入力シート!$H801="その他の発達障害")),1,0)+
IF(AND(障害学生情報入力シート!$G801="精神障害",OR(障害学生情報入力シート!$H801="統合失調症等",障害学生情報入力シート!$H801="気分障害",障害学生情報入力シート!$H801="神経症性障害等",障害学生情報入力シート!$H801="摂食障害・睡眠障害等",障害学生情報入力シート!$H801="精神障害の重複",障害学生情報入力シート!$H801="その他の精神障害")),1,0)+
IF(AND(障害学生情報入力シート!$G801="知的障害",ISBLANK(障害学生情報入力シート!$H801)),1,0)+
IF(AND(障害学生情報入力シート!$G801="重複障害",OR(障害学生情報入力シート!$H801="身体障害の重複",障害学生情報入力シート!$H801="発達障害と精神障害の重複")),1,0)+
IF(AND(障害学生情報入力シート!$G801="その他の障害",ISBLANK(障害学生情報入力シート!$H801)),1,0)
)</f>
        <v>0</v>
      </c>
    </row>
    <row r="802" spans="1:17" x14ac:dyDescent="0.4">
      <c r="A802" s="204">
        <v>774</v>
      </c>
      <c r="B802" s="6">
        <f>IF(AND(障害学生情報入力シート!$G802=$B$27,障害学生情報入力シート!$H802=$B$28,OR(障害学生情報入力シート!D802="入学者(新1年生)",障害学生情報入力シート!D802="在籍者")),1,0)</f>
        <v>0</v>
      </c>
      <c r="C802" s="6">
        <f t="shared" si="77"/>
        <v>0</v>
      </c>
      <c r="D802" s="6" t="str">
        <f t="shared" si="78"/>
        <v/>
      </c>
      <c r="E802" s="6">
        <f>IF(AND(障害学生情報入力シート!$G802=$E$27,ISBLANK(障害学生情報入力シート!$H802),OR(障害学生情報入力シート!D802="入学者(新1年生)",障害学生情報入力シート!D802="在籍者")),1,0)</f>
        <v>0</v>
      </c>
      <c r="F802" s="6">
        <f t="shared" si="79"/>
        <v>0</v>
      </c>
      <c r="G802" s="6" t="str">
        <f t="shared" si="80"/>
        <v/>
      </c>
      <c r="H802" s="7">
        <f>IF(障害学生情報入力シート!BD802="",0,IF(AND(障害学生情報入力シート!BC802=1,Q802=1,障害学生情報入力シート!D802&lt;&gt;"",障害学生情報入力シート!D802&lt;&gt;"在籍者"),1,0))</f>
        <v>0</v>
      </c>
      <c r="I802" s="7">
        <f t="shared" si="81"/>
        <v>0</v>
      </c>
      <c r="J802" s="7" t="str">
        <f t="shared" si="82"/>
        <v/>
      </c>
      <c r="K802" s="8">
        <f>IF(VALUE(障害学生情報入力シート!J802)=1,1,0)</f>
        <v>0</v>
      </c>
      <c r="L802" s="8">
        <f>IF(VALUE(障害学生情報入力シート!K802)=1,1,0)</f>
        <v>0</v>
      </c>
      <c r="M802" s="8">
        <f>SUM(障害学生情報入力シート!N802:Q802)+COUNTA(障害学生情報入力シート!R802)</f>
        <v>0</v>
      </c>
      <c r="N802" s="8">
        <f>SUM(障害学生情報入力シート!S802:V802)+COUNTA(障害学生情報入力シート!W802)</f>
        <v>0</v>
      </c>
      <c r="O802" s="8">
        <f>IF(SUM(障害学生情報入力シート!$X802:$BC802)&gt;0,1,0)</f>
        <v>0</v>
      </c>
      <c r="P802" s="8">
        <f>IF(障害学生情報入力シート!D802="入学者(新1年生)",1,0)</f>
        <v>0</v>
      </c>
      <c r="Q802" s="8">
        <f>IF(ISBLANK(障害学生情報入力シート!$G802),0,
IF(AND(障害学生情報入力シート!$G802="視覚障害",OR(障害学生情報入力シート!$H802="盲",障害学生情報入力シート!$H802="弱視",障害学生情報入力シート!$H802="その他の視覚障害")),1,0)+
IF(AND(障害学生情報入力シート!$G802="聴覚障害",OR(障害学生情報入力シート!$H802="聾",障害学生情報入力シート!$H802="難聴",障害学生情報入力シート!$H802="その他の聴覚障害")),1,0)+
IF(AND(障害学生情報入力シート!$G802="肢体不自由",OR(障害学生情報入力シート!$H802="上肢不自由",障害学生情報入力シート!$H802="下肢不自由",障害学生情報入力シート!$H802="上下肢不自由",障害学生情報入力シート!$H802="その他の肢体不自由")),1,0)+
IF(AND(障害学生情報入力シート!$G802="病弱",ISBLANK(障害学生情報入力シート!$H802)),1,0)+
IF(AND(障害学生情報入力シート!$G802="発達障害",OR(障害学生情報入力シート!$H802="自閉スペクトラム症",障害学生情報入力シート!$H802="注意欠如・多動症",障害学生情報入力シート!$H802="限局性学習症",障害学生情報入力シート!$H802="発達障害の重複",障害学生情報入力シート!$H802="その他の発達障害")),1,0)+
IF(AND(障害学生情報入力シート!$G802="精神障害",OR(障害学生情報入力シート!$H802="統合失調症等",障害学生情報入力シート!$H802="気分障害",障害学生情報入力シート!$H802="神経症性障害等",障害学生情報入力シート!$H802="摂食障害・睡眠障害等",障害学生情報入力シート!$H802="精神障害の重複",障害学生情報入力シート!$H802="その他の精神障害")),1,0)+
IF(AND(障害学生情報入力シート!$G802="知的障害",ISBLANK(障害学生情報入力シート!$H802)),1,0)+
IF(AND(障害学生情報入力シート!$G802="重複障害",OR(障害学生情報入力シート!$H802="身体障害の重複",障害学生情報入力シート!$H802="発達障害と精神障害の重複")),1,0)+
IF(AND(障害学生情報入力シート!$G802="その他の障害",ISBLANK(障害学生情報入力シート!$H802)),1,0)
)</f>
        <v>0</v>
      </c>
    </row>
    <row r="803" spans="1:17" x14ac:dyDescent="0.4">
      <c r="A803" s="204">
        <v>775</v>
      </c>
      <c r="B803" s="6">
        <f>IF(AND(障害学生情報入力シート!$G803=$B$27,障害学生情報入力シート!$H803=$B$28,OR(障害学生情報入力シート!D803="入学者(新1年生)",障害学生情報入力シート!D803="在籍者")),1,0)</f>
        <v>0</v>
      </c>
      <c r="C803" s="6">
        <f t="shared" si="77"/>
        <v>0</v>
      </c>
      <c r="D803" s="6" t="str">
        <f t="shared" si="78"/>
        <v/>
      </c>
      <c r="E803" s="6">
        <f>IF(AND(障害学生情報入力シート!$G803=$E$27,ISBLANK(障害学生情報入力シート!$H803),OR(障害学生情報入力シート!D803="入学者(新1年生)",障害学生情報入力シート!D803="在籍者")),1,0)</f>
        <v>0</v>
      </c>
      <c r="F803" s="6">
        <f t="shared" si="79"/>
        <v>0</v>
      </c>
      <c r="G803" s="6" t="str">
        <f t="shared" si="80"/>
        <v/>
      </c>
      <c r="H803" s="7">
        <f>IF(障害学生情報入力シート!BD803="",0,IF(AND(障害学生情報入力シート!BC803=1,Q803=1,障害学生情報入力シート!D803&lt;&gt;"",障害学生情報入力シート!D803&lt;&gt;"在籍者"),1,0))</f>
        <v>0</v>
      </c>
      <c r="I803" s="7">
        <f t="shared" si="81"/>
        <v>0</v>
      </c>
      <c r="J803" s="7" t="str">
        <f t="shared" si="82"/>
        <v/>
      </c>
      <c r="K803" s="8">
        <f>IF(VALUE(障害学生情報入力シート!J803)=1,1,0)</f>
        <v>0</v>
      </c>
      <c r="L803" s="8">
        <f>IF(VALUE(障害学生情報入力シート!K803)=1,1,0)</f>
        <v>0</v>
      </c>
      <c r="M803" s="8">
        <f>SUM(障害学生情報入力シート!N803:Q803)+COUNTA(障害学生情報入力シート!R803)</f>
        <v>0</v>
      </c>
      <c r="N803" s="8">
        <f>SUM(障害学生情報入力シート!S803:V803)+COUNTA(障害学生情報入力シート!W803)</f>
        <v>0</v>
      </c>
      <c r="O803" s="8">
        <f>IF(SUM(障害学生情報入力シート!$X803:$BC803)&gt;0,1,0)</f>
        <v>0</v>
      </c>
      <c r="P803" s="8">
        <f>IF(障害学生情報入力シート!D803="入学者(新1年生)",1,0)</f>
        <v>0</v>
      </c>
      <c r="Q803" s="8">
        <f>IF(ISBLANK(障害学生情報入力シート!$G803),0,
IF(AND(障害学生情報入力シート!$G803="視覚障害",OR(障害学生情報入力シート!$H803="盲",障害学生情報入力シート!$H803="弱視",障害学生情報入力シート!$H803="その他の視覚障害")),1,0)+
IF(AND(障害学生情報入力シート!$G803="聴覚障害",OR(障害学生情報入力シート!$H803="聾",障害学生情報入力シート!$H803="難聴",障害学生情報入力シート!$H803="その他の聴覚障害")),1,0)+
IF(AND(障害学生情報入力シート!$G803="肢体不自由",OR(障害学生情報入力シート!$H803="上肢不自由",障害学生情報入力シート!$H803="下肢不自由",障害学生情報入力シート!$H803="上下肢不自由",障害学生情報入力シート!$H803="その他の肢体不自由")),1,0)+
IF(AND(障害学生情報入力シート!$G803="病弱",ISBLANK(障害学生情報入力シート!$H803)),1,0)+
IF(AND(障害学生情報入力シート!$G803="発達障害",OR(障害学生情報入力シート!$H803="自閉スペクトラム症",障害学生情報入力シート!$H803="注意欠如・多動症",障害学生情報入力シート!$H803="限局性学習症",障害学生情報入力シート!$H803="発達障害の重複",障害学生情報入力シート!$H803="その他の発達障害")),1,0)+
IF(AND(障害学生情報入力シート!$G803="精神障害",OR(障害学生情報入力シート!$H803="統合失調症等",障害学生情報入力シート!$H803="気分障害",障害学生情報入力シート!$H803="神経症性障害等",障害学生情報入力シート!$H803="摂食障害・睡眠障害等",障害学生情報入力シート!$H803="精神障害の重複",障害学生情報入力シート!$H803="その他の精神障害")),1,0)+
IF(AND(障害学生情報入力シート!$G803="知的障害",ISBLANK(障害学生情報入力シート!$H803)),1,0)+
IF(AND(障害学生情報入力シート!$G803="重複障害",OR(障害学生情報入力シート!$H803="身体障害の重複",障害学生情報入力シート!$H803="発達障害と精神障害の重複")),1,0)+
IF(AND(障害学生情報入力シート!$G803="その他の障害",ISBLANK(障害学生情報入力シート!$H803)),1,0)
)</f>
        <v>0</v>
      </c>
    </row>
    <row r="804" spans="1:17" x14ac:dyDescent="0.4">
      <c r="A804" s="204">
        <v>776</v>
      </c>
      <c r="B804" s="6">
        <f>IF(AND(障害学生情報入力シート!$G804=$B$27,障害学生情報入力シート!$H804=$B$28,OR(障害学生情報入力シート!D804="入学者(新1年生)",障害学生情報入力シート!D804="在籍者")),1,0)</f>
        <v>0</v>
      </c>
      <c r="C804" s="6">
        <f t="shared" si="77"/>
        <v>0</v>
      </c>
      <c r="D804" s="6" t="str">
        <f t="shared" si="78"/>
        <v/>
      </c>
      <c r="E804" s="6">
        <f>IF(AND(障害学生情報入力シート!$G804=$E$27,ISBLANK(障害学生情報入力シート!$H804),OR(障害学生情報入力シート!D804="入学者(新1年生)",障害学生情報入力シート!D804="在籍者")),1,0)</f>
        <v>0</v>
      </c>
      <c r="F804" s="6">
        <f t="shared" si="79"/>
        <v>0</v>
      </c>
      <c r="G804" s="6" t="str">
        <f t="shared" si="80"/>
        <v/>
      </c>
      <c r="H804" s="7">
        <f>IF(障害学生情報入力シート!BD804="",0,IF(AND(障害学生情報入力シート!BC804=1,Q804=1,障害学生情報入力シート!D804&lt;&gt;"",障害学生情報入力シート!D804&lt;&gt;"在籍者"),1,0))</f>
        <v>0</v>
      </c>
      <c r="I804" s="7">
        <f t="shared" si="81"/>
        <v>0</v>
      </c>
      <c r="J804" s="7" t="str">
        <f t="shared" si="82"/>
        <v/>
      </c>
      <c r="K804" s="8">
        <f>IF(VALUE(障害学生情報入力シート!J804)=1,1,0)</f>
        <v>0</v>
      </c>
      <c r="L804" s="8">
        <f>IF(VALUE(障害学生情報入力シート!K804)=1,1,0)</f>
        <v>0</v>
      </c>
      <c r="M804" s="8">
        <f>SUM(障害学生情報入力シート!N804:Q804)+COUNTA(障害学生情報入力シート!R804)</f>
        <v>0</v>
      </c>
      <c r="N804" s="8">
        <f>SUM(障害学生情報入力シート!S804:V804)+COUNTA(障害学生情報入力シート!W804)</f>
        <v>0</v>
      </c>
      <c r="O804" s="8">
        <f>IF(SUM(障害学生情報入力シート!$X804:$BC804)&gt;0,1,0)</f>
        <v>0</v>
      </c>
      <c r="P804" s="8">
        <f>IF(障害学生情報入力シート!D804="入学者(新1年生)",1,0)</f>
        <v>0</v>
      </c>
      <c r="Q804" s="8">
        <f>IF(ISBLANK(障害学生情報入力シート!$G804),0,
IF(AND(障害学生情報入力シート!$G804="視覚障害",OR(障害学生情報入力シート!$H804="盲",障害学生情報入力シート!$H804="弱視",障害学生情報入力シート!$H804="その他の視覚障害")),1,0)+
IF(AND(障害学生情報入力シート!$G804="聴覚障害",OR(障害学生情報入力シート!$H804="聾",障害学生情報入力シート!$H804="難聴",障害学生情報入力シート!$H804="その他の聴覚障害")),1,0)+
IF(AND(障害学生情報入力シート!$G804="肢体不自由",OR(障害学生情報入力シート!$H804="上肢不自由",障害学生情報入力シート!$H804="下肢不自由",障害学生情報入力シート!$H804="上下肢不自由",障害学生情報入力シート!$H804="その他の肢体不自由")),1,0)+
IF(AND(障害学生情報入力シート!$G804="病弱",ISBLANK(障害学生情報入力シート!$H804)),1,0)+
IF(AND(障害学生情報入力シート!$G804="発達障害",OR(障害学生情報入力シート!$H804="自閉スペクトラム症",障害学生情報入力シート!$H804="注意欠如・多動症",障害学生情報入力シート!$H804="限局性学習症",障害学生情報入力シート!$H804="発達障害の重複",障害学生情報入力シート!$H804="その他の発達障害")),1,0)+
IF(AND(障害学生情報入力シート!$G804="精神障害",OR(障害学生情報入力シート!$H804="統合失調症等",障害学生情報入力シート!$H804="気分障害",障害学生情報入力シート!$H804="神経症性障害等",障害学生情報入力シート!$H804="摂食障害・睡眠障害等",障害学生情報入力シート!$H804="精神障害の重複",障害学生情報入力シート!$H804="その他の精神障害")),1,0)+
IF(AND(障害学生情報入力シート!$G804="知的障害",ISBLANK(障害学生情報入力シート!$H804)),1,0)+
IF(AND(障害学生情報入力シート!$G804="重複障害",OR(障害学生情報入力シート!$H804="身体障害の重複",障害学生情報入力シート!$H804="発達障害と精神障害の重複")),1,0)+
IF(AND(障害学生情報入力シート!$G804="その他の障害",ISBLANK(障害学生情報入力シート!$H804)),1,0)
)</f>
        <v>0</v>
      </c>
    </row>
    <row r="805" spans="1:17" x14ac:dyDescent="0.4">
      <c r="A805" s="204">
        <v>777</v>
      </c>
      <c r="B805" s="6">
        <f>IF(AND(障害学生情報入力シート!$G805=$B$27,障害学生情報入力シート!$H805=$B$28,OR(障害学生情報入力シート!D805="入学者(新1年生)",障害学生情報入力シート!D805="在籍者")),1,0)</f>
        <v>0</v>
      </c>
      <c r="C805" s="6">
        <f t="shared" si="77"/>
        <v>0</v>
      </c>
      <c r="D805" s="6" t="str">
        <f t="shared" si="78"/>
        <v/>
      </c>
      <c r="E805" s="6">
        <f>IF(AND(障害学生情報入力シート!$G805=$E$27,ISBLANK(障害学生情報入力シート!$H805),OR(障害学生情報入力シート!D805="入学者(新1年生)",障害学生情報入力シート!D805="在籍者")),1,0)</f>
        <v>0</v>
      </c>
      <c r="F805" s="6">
        <f t="shared" si="79"/>
        <v>0</v>
      </c>
      <c r="G805" s="6" t="str">
        <f t="shared" si="80"/>
        <v/>
      </c>
      <c r="H805" s="7">
        <f>IF(障害学生情報入力シート!BD805="",0,IF(AND(障害学生情報入力シート!BC805=1,Q805=1,障害学生情報入力シート!D805&lt;&gt;"",障害学生情報入力シート!D805&lt;&gt;"在籍者"),1,0))</f>
        <v>0</v>
      </c>
      <c r="I805" s="7">
        <f t="shared" si="81"/>
        <v>0</v>
      </c>
      <c r="J805" s="7" t="str">
        <f t="shared" si="82"/>
        <v/>
      </c>
      <c r="K805" s="8">
        <f>IF(VALUE(障害学生情報入力シート!J805)=1,1,0)</f>
        <v>0</v>
      </c>
      <c r="L805" s="8">
        <f>IF(VALUE(障害学生情報入力シート!K805)=1,1,0)</f>
        <v>0</v>
      </c>
      <c r="M805" s="8">
        <f>SUM(障害学生情報入力シート!N805:Q805)+COUNTA(障害学生情報入力シート!R805)</f>
        <v>0</v>
      </c>
      <c r="N805" s="8">
        <f>SUM(障害学生情報入力シート!S805:V805)+COUNTA(障害学生情報入力シート!W805)</f>
        <v>0</v>
      </c>
      <c r="O805" s="8">
        <f>IF(SUM(障害学生情報入力シート!$X805:$BC805)&gt;0,1,0)</f>
        <v>0</v>
      </c>
      <c r="P805" s="8">
        <f>IF(障害学生情報入力シート!D805="入学者(新1年生)",1,0)</f>
        <v>0</v>
      </c>
      <c r="Q805" s="8">
        <f>IF(ISBLANK(障害学生情報入力シート!$G805),0,
IF(AND(障害学生情報入力シート!$G805="視覚障害",OR(障害学生情報入力シート!$H805="盲",障害学生情報入力シート!$H805="弱視",障害学生情報入力シート!$H805="その他の視覚障害")),1,0)+
IF(AND(障害学生情報入力シート!$G805="聴覚障害",OR(障害学生情報入力シート!$H805="聾",障害学生情報入力シート!$H805="難聴",障害学生情報入力シート!$H805="その他の聴覚障害")),1,0)+
IF(AND(障害学生情報入力シート!$G805="肢体不自由",OR(障害学生情報入力シート!$H805="上肢不自由",障害学生情報入力シート!$H805="下肢不自由",障害学生情報入力シート!$H805="上下肢不自由",障害学生情報入力シート!$H805="その他の肢体不自由")),1,0)+
IF(AND(障害学生情報入力シート!$G805="病弱",ISBLANK(障害学生情報入力シート!$H805)),1,0)+
IF(AND(障害学生情報入力シート!$G805="発達障害",OR(障害学生情報入力シート!$H805="自閉スペクトラム症",障害学生情報入力シート!$H805="注意欠如・多動症",障害学生情報入力シート!$H805="限局性学習症",障害学生情報入力シート!$H805="発達障害の重複",障害学生情報入力シート!$H805="その他の発達障害")),1,0)+
IF(AND(障害学生情報入力シート!$G805="精神障害",OR(障害学生情報入力シート!$H805="統合失調症等",障害学生情報入力シート!$H805="気分障害",障害学生情報入力シート!$H805="神経症性障害等",障害学生情報入力シート!$H805="摂食障害・睡眠障害等",障害学生情報入力シート!$H805="精神障害の重複",障害学生情報入力シート!$H805="その他の精神障害")),1,0)+
IF(AND(障害学生情報入力シート!$G805="知的障害",ISBLANK(障害学生情報入力シート!$H805)),1,0)+
IF(AND(障害学生情報入力シート!$G805="重複障害",OR(障害学生情報入力シート!$H805="身体障害の重複",障害学生情報入力シート!$H805="発達障害と精神障害の重複")),1,0)+
IF(AND(障害学生情報入力シート!$G805="その他の障害",ISBLANK(障害学生情報入力シート!$H805)),1,0)
)</f>
        <v>0</v>
      </c>
    </row>
    <row r="806" spans="1:17" x14ac:dyDescent="0.4">
      <c r="A806" s="204">
        <v>778</v>
      </c>
      <c r="B806" s="6">
        <f>IF(AND(障害学生情報入力シート!$G806=$B$27,障害学生情報入力シート!$H806=$B$28,OR(障害学生情報入力シート!D806="入学者(新1年生)",障害学生情報入力シート!D806="在籍者")),1,0)</f>
        <v>0</v>
      </c>
      <c r="C806" s="6">
        <f t="shared" si="77"/>
        <v>0</v>
      </c>
      <c r="D806" s="6" t="str">
        <f t="shared" si="78"/>
        <v/>
      </c>
      <c r="E806" s="6">
        <f>IF(AND(障害学生情報入力シート!$G806=$E$27,ISBLANK(障害学生情報入力シート!$H806),OR(障害学生情報入力シート!D806="入学者(新1年生)",障害学生情報入力シート!D806="在籍者")),1,0)</f>
        <v>0</v>
      </c>
      <c r="F806" s="6">
        <f t="shared" si="79"/>
        <v>0</v>
      </c>
      <c r="G806" s="6" t="str">
        <f t="shared" si="80"/>
        <v/>
      </c>
      <c r="H806" s="7">
        <f>IF(障害学生情報入力シート!BD806="",0,IF(AND(障害学生情報入力シート!BC806=1,Q806=1,障害学生情報入力シート!D806&lt;&gt;"",障害学生情報入力シート!D806&lt;&gt;"在籍者"),1,0))</f>
        <v>0</v>
      </c>
      <c r="I806" s="7">
        <f t="shared" si="81"/>
        <v>0</v>
      </c>
      <c r="J806" s="7" t="str">
        <f t="shared" si="82"/>
        <v/>
      </c>
      <c r="K806" s="8">
        <f>IF(VALUE(障害学生情報入力シート!J806)=1,1,0)</f>
        <v>0</v>
      </c>
      <c r="L806" s="8">
        <f>IF(VALUE(障害学生情報入力シート!K806)=1,1,0)</f>
        <v>0</v>
      </c>
      <c r="M806" s="8">
        <f>SUM(障害学生情報入力シート!N806:Q806)+COUNTA(障害学生情報入力シート!R806)</f>
        <v>0</v>
      </c>
      <c r="N806" s="8">
        <f>SUM(障害学生情報入力シート!S806:V806)+COUNTA(障害学生情報入力シート!W806)</f>
        <v>0</v>
      </c>
      <c r="O806" s="8">
        <f>IF(SUM(障害学生情報入力シート!$X806:$BC806)&gt;0,1,0)</f>
        <v>0</v>
      </c>
      <c r="P806" s="8">
        <f>IF(障害学生情報入力シート!D806="入学者(新1年生)",1,0)</f>
        <v>0</v>
      </c>
      <c r="Q806" s="8">
        <f>IF(ISBLANK(障害学生情報入力シート!$G806),0,
IF(AND(障害学生情報入力シート!$G806="視覚障害",OR(障害学生情報入力シート!$H806="盲",障害学生情報入力シート!$H806="弱視",障害学生情報入力シート!$H806="その他の視覚障害")),1,0)+
IF(AND(障害学生情報入力シート!$G806="聴覚障害",OR(障害学生情報入力シート!$H806="聾",障害学生情報入力シート!$H806="難聴",障害学生情報入力シート!$H806="その他の聴覚障害")),1,0)+
IF(AND(障害学生情報入力シート!$G806="肢体不自由",OR(障害学生情報入力シート!$H806="上肢不自由",障害学生情報入力シート!$H806="下肢不自由",障害学生情報入力シート!$H806="上下肢不自由",障害学生情報入力シート!$H806="その他の肢体不自由")),1,0)+
IF(AND(障害学生情報入力シート!$G806="病弱",ISBLANK(障害学生情報入力シート!$H806)),1,0)+
IF(AND(障害学生情報入力シート!$G806="発達障害",OR(障害学生情報入力シート!$H806="自閉スペクトラム症",障害学生情報入力シート!$H806="注意欠如・多動症",障害学生情報入力シート!$H806="限局性学習症",障害学生情報入力シート!$H806="発達障害の重複",障害学生情報入力シート!$H806="その他の発達障害")),1,0)+
IF(AND(障害学生情報入力シート!$G806="精神障害",OR(障害学生情報入力シート!$H806="統合失調症等",障害学生情報入力シート!$H806="気分障害",障害学生情報入力シート!$H806="神経症性障害等",障害学生情報入力シート!$H806="摂食障害・睡眠障害等",障害学生情報入力シート!$H806="精神障害の重複",障害学生情報入力シート!$H806="その他の精神障害")),1,0)+
IF(AND(障害学生情報入力シート!$G806="知的障害",ISBLANK(障害学生情報入力シート!$H806)),1,0)+
IF(AND(障害学生情報入力シート!$G806="重複障害",OR(障害学生情報入力シート!$H806="身体障害の重複",障害学生情報入力シート!$H806="発達障害と精神障害の重複")),1,0)+
IF(AND(障害学生情報入力シート!$G806="その他の障害",ISBLANK(障害学生情報入力シート!$H806)),1,0)
)</f>
        <v>0</v>
      </c>
    </row>
    <row r="807" spans="1:17" x14ac:dyDescent="0.4">
      <c r="A807" s="204">
        <v>779</v>
      </c>
      <c r="B807" s="6">
        <f>IF(AND(障害学生情報入力シート!$G807=$B$27,障害学生情報入力シート!$H807=$B$28,OR(障害学生情報入力シート!D807="入学者(新1年生)",障害学生情報入力シート!D807="在籍者")),1,0)</f>
        <v>0</v>
      </c>
      <c r="C807" s="6">
        <f t="shared" si="77"/>
        <v>0</v>
      </c>
      <c r="D807" s="6" t="str">
        <f t="shared" si="78"/>
        <v/>
      </c>
      <c r="E807" s="6">
        <f>IF(AND(障害学生情報入力シート!$G807=$E$27,ISBLANK(障害学生情報入力シート!$H807),OR(障害学生情報入力シート!D807="入学者(新1年生)",障害学生情報入力シート!D807="在籍者")),1,0)</f>
        <v>0</v>
      </c>
      <c r="F807" s="6">
        <f t="shared" si="79"/>
        <v>0</v>
      </c>
      <c r="G807" s="6" t="str">
        <f t="shared" si="80"/>
        <v/>
      </c>
      <c r="H807" s="7">
        <f>IF(障害学生情報入力シート!BD807="",0,IF(AND(障害学生情報入力シート!BC807=1,Q807=1,障害学生情報入力シート!D807&lt;&gt;"",障害学生情報入力シート!D807&lt;&gt;"在籍者"),1,0))</f>
        <v>0</v>
      </c>
      <c r="I807" s="7">
        <f t="shared" si="81"/>
        <v>0</v>
      </c>
      <c r="J807" s="7" t="str">
        <f t="shared" si="82"/>
        <v/>
      </c>
      <c r="K807" s="8">
        <f>IF(VALUE(障害学生情報入力シート!J807)=1,1,0)</f>
        <v>0</v>
      </c>
      <c r="L807" s="8">
        <f>IF(VALUE(障害学生情報入力シート!K807)=1,1,0)</f>
        <v>0</v>
      </c>
      <c r="M807" s="8">
        <f>SUM(障害学生情報入力シート!N807:Q807)+COUNTA(障害学生情報入力シート!R807)</f>
        <v>0</v>
      </c>
      <c r="N807" s="8">
        <f>SUM(障害学生情報入力シート!S807:V807)+COUNTA(障害学生情報入力シート!W807)</f>
        <v>0</v>
      </c>
      <c r="O807" s="8">
        <f>IF(SUM(障害学生情報入力シート!$X807:$BC807)&gt;0,1,0)</f>
        <v>0</v>
      </c>
      <c r="P807" s="8">
        <f>IF(障害学生情報入力シート!D807="入学者(新1年生)",1,0)</f>
        <v>0</v>
      </c>
      <c r="Q807" s="8">
        <f>IF(ISBLANK(障害学生情報入力シート!$G807),0,
IF(AND(障害学生情報入力シート!$G807="視覚障害",OR(障害学生情報入力シート!$H807="盲",障害学生情報入力シート!$H807="弱視",障害学生情報入力シート!$H807="その他の視覚障害")),1,0)+
IF(AND(障害学生情報入力シート!$G807="聴覚障害",OR(障害学生情報入力シート!$H807="聾",障害学生情報入力シート!$H807="難聴",障害学生情報入力シート!$H807="その他の聴覚障害")),1,0)+
IF(AND(障害学生情報入力シート!$G807="肢体不自由",OR(障害学生情報入力シート!$H807="上肢不自由",障害学生情報入力シート!$H807="下肢不自由",障害学生情報入力シート!$H807="上下肢不自由",障害学生情報入力シート!$H807="その他の肢体不自由")),1,0)+
IF(AND(障害学生情報入力シート!$G807="病弱",ISBLANK(障害学生情報入力シート!$H807)),1,0)+
IF(AND(障害学生情報入力シート!$G807="発達障害",OR(障害学生情報入力シート!$H807="自閉スペクトラム症",障害学生情報入力シート!$H807="注意欠如・多動症",障害学生情報入力シート!$H807="限局性学習症",障害学生情報入力シート!$H807="発達障害の重複",障害学生情報入力シート!$H807="その他の発達障害")),1,0)+
IF(AND(障害学生情報入力シート!$G807="精神障害",OR(障害学生情報入力シート!$H807="統合失調症等",障害学生情報入力シート!$H807="気分障害",障害学生情報入力シート!$H807="神経症性障害等",障害学生情報入力シート!$H807="摂食障害・睡眠障害等",障害学生情報入力シート!$H807="精神障害の重複",障害学生情報入力シート!$H807="その他の精神障害")),1,0)+
IF(AND(障害学生情報入力シート!$G807="知的障害",ISBLANK(障害学生情報入力シート!$H807)),1,0)+
IF(AND(障害学生情報入力シート!$G807="重複障害",OR(障害学生情報入力シート!$H807="身体障害の重複",障害学生情報入力シート!$H807="発達障害と精神障害の重複")),1,0)+
IF(AND(障害学生情報入力シート!$G807="その他の障害",ISBLANK(障害学生情報入力シート!$H807)),1,0)
)</f>
        <v>0</v>
      </c>
    </row>
    <row r="808" spans="1:17" x14ac:dyDescent="0.4">
      <c r="A808" s="204">
        <v>780</v>
      </c>
      <c r="B808" s="6">
        <f>IF(AND(障害学生情報入力シート!$G808=$B$27,障害学生情報入力シート!$H808=$B$28,OR(障害学生情報入力シート!D808="入学者(新1年生)",障害学生情報入力シート!D808="在籍者")),1,0)</f>
        <v>0</v>
      </c>
      <c r="C808" s="6">
        <f t="shared" si="77"/>
        <v>0</v>
      </c>
      <c r="D808" s="6" t="str">
        <f t="shared" si="78"/>
        <v/>
      </c>
      <c r="E808" s="6">
        <f>IF(AND(障害学生情報入力シート!$G808=$E$27,ISBLANK(障害学生情報入力シート!$H808),OR(障害学生情報入力シート!D808="入学者(新1年生)",障害学生情報入力シート!D808="在籍者")),1,0)</f>
        <v>0</v>
      </c>
      <c r="F808" s="6">
        <f t="shared" si="79"/>
        <v>0</v>
      </c>
      <c r="G808" s="6" t="str">
        <f t="shared" si="80"/>
        <v/>
      </c>
      <c r="H808" s="7">
        <f>IF(障害学生情報入力シート!BD808="",0,IF(AND(障害学生情報入力シート!BC808=1,Q808=1,障害学生情報入力シート!D808&lt;&gt;"",障害学生情報入力シート!D808&lt;&gt;"在籍者"),1,0))</f>
        <v>0</v>
      </c>
      <c r="I808" s="7">
        <f t="shared" si="81"/>
        <v>0</v>
      </c>
      <c r="J808" s="7" t="str">
        <f t="shared" si="82"/>
        <v/>
      </c>
      <c r="K808" s="8">
        <f>IF(VALUE(障害学生情報入力シート!J808)=1,1,0)</f>
        <v>0</v>
      </c>
      <c r="L808" s="8">
        <f>IF(VALUE(障害学生情報入力シート!K808)=1,1,0)</f>
        <v>0</v>
      </c>
      <c r="M808" s="8">
        <f>SUM(障害学生情報入力シート!N808:Q808)+COUNTA(障害学生情報入力シート!R808)</f>
        <v>0</v>
      </c>
      <c r="N808" s="8">
        <f>SUM(障害学生情報入力シート!S808:V808)+COUNTA(障害学生情報入力シート!W808)</f>
        <v>0</v>
      </c>
      <c r="O808" s="8">
        <f>IF(SUM(障害学生情報入力シート!$X808:$BC808)&gt;0,1,0)</f>
        <v>0</v>
      </c>
      <c r="P808" s="8">
        <f>IF(障害学生情報入力シート!D808="入学者(新1年生)",1,0)</f>
        <v>0</v>
      </c>
      <c r="Q808" s="8">
        <f>IF(ISBLANK(障害学生情報入力シート!$G808),0,
IF(AND(障害学生情報入力シート!$G808="視覚障害",OR(障害学生情報入力シート!$H808="盲",障害学生情報入力シート!$H808="弱視",障害学生情報入力シート!$H808="その他の視覚障害")),1,0)+
IF(AND(障害学生情報入力シート!$G808="聴覚障害",OR(障害学生情報入力シート!$H808="聾",障害学生情報入力シート!$H808="難聴",障害学生情報入力シート!$H808="その他の聴覚障害")),1,0)+
IF(AND(障害学生情報入力シート!$G808="肢体不自由",OR(障害学生情報入力シート!$H808="上肢不自由",障害学生情報入力シート!$H808="下肢不自由",障害学生情報入力シート!$H808="上下肢不自由",障害学生情報入力シート!$H808="その他の肢体不自由")),1,0)+
IF(AND(障害学生情報入力シート!$G808="病弱",ISBLANK(障害学生情報入力シート!$H808)),1,0)+
IF(AND(障害学生情報入力シート!$G808="発達障害",OR(障害学生情報入力シート!$H808="自閉スペクトラム症",障害学生情報入力シート!$H808="注意欠如・多動症",障害学生情報入力シート!$H808="限局性学習症",障害学生情報入力シート!$H808="発達障害の重複",障害学生情報入力シート!$H808="その他の発達障害")),1,0)+
IF(AND(障害学生情報入力シート!$G808="精神障害",OR(障害学生情報入力シート!$H808="統合失調症等",障害学生情報入力シート!$H808="気分障害",障害学生情報入力シート!$H808="神経症性障害等",障害学生情報入力シート!$H808="摂食障害・睡眠障害等",障害学生情報入力シート!$H808="精神障害の重複",障害学生情報入力シート!$H808="その他の精神障害")),1,0)+
IF(AND(障害学生情報入力シート!$G808="知的障害",ISBLANK(障害学生情報入力シート!$H808)),1,0)+
IF(AND(障害学生情報入力シート!$G808="重複障害",OR(障害学生情報入力シート!$H808="身体障害の重複",障害学生情報入力シート!$H808="発達障害と精神障害の重複")),1,0)+
IF(AND(障害学生情報入力シート!$G808="その他の障害",ISBLANK(障害学生情報入力シート!$H808)),1,0)
)</f>
        <v>0</v>
      </c>
    </row>
    <row r="809" spans="1:17" x14ac:dyDescent="0.4">
      <c r="A809" s="204">
        <v>781</v>
      </c>
      <c r="B809" s="6">
        <f>IF(AND(障害学生情報入力シート!$G809=$B$27,障害学生情報入力シート!$H809=$B$28,OR(障害学生情報入力シート!D809="入学者(新1年生)",障害学生情報入力シート!D809="在籍者")),1,0)</f>
        <v>0</v>
      </c>
      <c r="C809" s="6">
        <f t="shared" si="77"/>
        <v>0</v>
      </c>
      <c r="D809" s="6" t="str">
        <f t="shared" si="78"/>
        <v/>
      </c>
      <c r="E809" s="6">
        <f>IF(AND(障害学生情報入力シート!$G809=$E$27,ISBLANK(障害学生情報入力シート!$H809),OR(障害学生情報入力シート!D809="入学者(新1年生)",障害学生情報入力シート!D809="在籍者")),1,0)</f>
        <v>0</v>
      </c>
      <c r="F809" s="6">
        <f t="shared" si="79"/>
        <v>0</v>
      </c>
      <c r="G809" s="6" t="str">
        <f t="shared" si="80"/>
        <v/>
      </c>
      <c r="H809" s="7">
        <f>IF(障害学生情報入力シート!BD809="",0,IF(AND(障害学生情報入力シート!BC809=1,Q809=1,障害学生情報入力シート!D809&lt;&gt;"",障害学生情報入力シート!D809&lt;&gt;"在籍者"),1,0))</f>
        <v>0</v>
      </c>
      <c r="I809" s="7">
        <f t="shared" si="81"/>
        <v>0</v>
      </c>
      <c r="J809" s="7" t="str">
        <f t="shared" si="82"/>
        <v/>
      </c>
      <c r="K809" s="8">
        <f>IF(VALUE(障害学生情報入力シート!J809)=1,1,0)</f>
        <v>0</v>
      </c>
      <c r="L809" s="8">
        <f>IF(VALUE(障害学生情報入力シート!K809)=1,1,0)</f>
        <v>0</v>
      </c>
      <c r="M809" s="8">
        <f>SUM(障害学生情報入力シート!N809:Q809)+COUNTA(障害学生情報入力シート!R809)</f>
        <v>0</v>
      </c>
      <c r="N809" s="8">
        <f>SUM(障害学生情報入力シート!S809:V809)+COUNTA(障害学生情報入力シート!W809)</f>
        <v>0</v>
      </c>
      <c r="O809" s="8">
        <f>IF(SUM(障害学生情報入力シート!$X809:$BC809)&gt;0,1,0)</f>
        <v>0</v>
      </c>
      <c r="P809" s="8">
        <f>IF(障害学生情報入力シート!D809="入学者(新1年生)",1,0)</f>
        <v>0</v>
      </c>
      <c r="Q809" s="8">
        <f>IF(ISBLANK(障害学生情報入力シート!$G809),0,
IF(AND(障害学生情報入力シート!$G809="視覚障害",OR(障害学生情報入力シート!$H809="盲",障害学生情報入力シート!$H809="弱視",障害学生情報入力シート!$H809="その他の視覚障害")),1,0)+
IF(AND(障害学生情報入力シート!$G809="聴覚障害",OR(障害学生情報入力シート!$H809="聾",障害学生情報入力シート!$H809="難聴",障害学生情報入力シート!$H809="その他の聴覚障害")),1,0)+
IF(AND(障害学生情報入力シート!$G809="肢体不自由",OR(障害学生情報入力シート!$H809="上肢不自由",障害学生情報入力シート!$H809="下肢不自由",障害学生情報入力シート!$H809="上下肢不自由",障害学生情報入力シート!$H809="その他の肢体不自由")),1,0)+
IF(AND(障害学生情報入力シート!$G809="病弱",ISBLANK(障害学生情報入力シート!$H809)),1,0)+
IF(AND(障害学生情報入力シート!$G809="発達障害",OR(障害学生情報入力シート!$H809="自閉スペクトラム症",障害学生情報入力シート!$H809="注意欠如・多動症",障害学生情報入力シート!$H809="限局性学習症",障害学生情報入力シート!$H809="発達障害の重複",障害学生情報入力シート!$H809="その他の発達障害")),1,0)+
IF(AND(障害学生情報入力シート!$G809="精神障害",OR(障害学生情報入力シート!$H809="統合失調症等",障害学生情報入力シート!$H809="気分障害",障害学生情報入力シート!$H809="神経症性障害等",障害学生情報入力シート!$H809="摂食障害・睡眠障害等",障害学生情報入力シート!$H809="精神障害の重複",障害学生情報入力シート!$H809="その他の精神障害")),1,0)+
IF(AND(障害学生情報入力シート!$G809="知的障害",ISBLANK(障害学生情報入力シート!$H809)),1,0)+
IF(AND(障害学生情報入力シート!$G809="重複障害",OR(障害学生情報入力シート!$H809="身体障害の重複",障害学生情報入力シート!$H809="発達障害と精神障害の重複")),1,0)+
IF(AND(障害学生情報入力シート!$G809="その他の障害",ISBLANK(障害学生情報入力シート!$H809)),1,0)
)</f>
        <v>0</v>
      </c>
    </row>
    <row r="810" spans="1:17" x14ac:dyDescent="0.4">
      <c r="A810" s="204">
        <v>782</v>
      </c>
      <c r="B810" s="6">
        <f>IF(AND(障害学生情報入力シート!$G810=$B$27,障害学生情報入力シート!$H810=$B$28,OR(障害学生情報入力シート!D810="入学者(新1年生)",障害学生情報入力シート!D810="在籍者")),1,0)</f>
        <v>0</v>
      </c>
      <c r="C810" s="6">
        <f t="shared" si="77"/>
        <v>0</v>
      </c>
      <c r="D810" s="6" t="str">
        <f t="shared" si="78"/>
        <v/>
      </c>
      <c r="E810" s="6">
        <f>IF(AND(障害学生情報入力シート!$G810=$E$27,ISBLANK(障害学生情報入力シート!$H810),OR(障害学生情報入力シート!D810="入学者(新1年生)",障害学生情報入力シート!D810="在籍者")),1,0)</f>
        <v>0</v>
      </c>
      <c r="F810" s="6">
        <f t="shared" si="79"/>
        <v>0</v>
      </c>
      <c r="G810" s="6" t="str">
        <f t="shared" si="80"/>
        <v/>
      </c>
      <c r="H810" s="7">
        <f>IF(障害学生情報入力シート!BD810="",0,IF(AND(障害学生情報入力シート!BC810=1,Q810=1,障害学生情報入力シート!D810&lt;&gt;"",障害学生情報入力シート!D810&lt;&gt;"在籍者"),1,0))</f>
        <v>0</v>
      </c>
      <c r="I810" s="7">
        <f t="shared" si="81"/>
        <v>0</v>
      </c>
      <c r="J810" s="7" t="str">
        <f t="shared" si="82"/>
        <v/>
      </c>
      <c r="K810" s="8">
        <f>IF(VALUE(障害学生情報入力シート!J810)=1,1,0)</f>
        <v>0</v>
      </c>
      <c r="L810" s="8">
        <f>IF(VALUE(障害学生情報入力シート!K810)=1,1,0)</f>
        <v>0</v>
      </c>
      <c r="M810" s="8">
        <f>SUM(障害学生情報入力シート!N810:Q810)+COUNTA(障害学生情報入力シート!R810)</f>
        <v>0</v>
      </c>
      <c r="N810" s="8">
        <f>SUM(障害学生情報入力シート!S810:V810)+COUNTA(障害学生情報入力シート!W810)</f>
        <v>0</v>
      </c>
      <c r="O810" s="8">
        <f>IF(SUM(障害学生情報入力シート!$X810:$BC810)&gt;0,1,0)</f>
        <v>0</v>
      </c>
      <c r="P810" s="8">
        <f>IF(障害学生情報入力シート!D810="入学者(新1年生)",1,0)</f>
        <v>0</v>
      </c>
      <c r="Q810" s="8">
        <f>IF(ISBLANK(障害学生情報入力シート!$G810),0,
IF(AND(障害学生情報入力シート!$G810="視覚障害",OR(障害学生情報入力シート!$H810="盲",障害学生情報入力シート!$H810="弱視",障害学生情報入力シート!$H810="その他の視覚障害")),1,0)+
IF(AND(障害学生情報入力シート!$G810="聴覚障害",OR(障害学生情報入力シート!$H810="聾",障害学生情報入力シート!$H810="難聴",障害学生情報入力シート!$H810="その他の聴覚障害")),1,0)+
IF(AND(障害学生情報入力シート!$G810="肢体不自由",OR(障害学生情報入力シート!$H810="上肢不自由",障害学生情報入力シート!$H810="下肢不自由",障害学生情報入力シート!$H810="上下肢不自由",障害学生情報入力シート!$H810="その他の肢体不自由")),1,0)+
IF(AND(障害学生情報入力シート!$G810="病弱",ISBLANK(障害学生情報入力シート!$H810)),1,0)+
IF(AND(障害学生情報入力シート!$G810="発達障害",OR(障害学生情報入力シート!$H810="自閉スペクトラム症",障害学生情報入力シート!$H810="注意欠如・多動症",障害学生情報入力シート!$H810="限局性学習症",障害学生情報入力シート!$H810="発達障害の重複",障害学生情報入力シート!$H810="その他の発達障害")),1,0)+
IF(AND(障害学生情報入力シート!$G810="精神障害",OR(障害学生情報入力シート!$H810="統合失調症等",障害学生情報入力シート!$H810="気分障害",障害学生情報入力シート!$H810="神経症性障害等",障害学生情報入力シート!$H810="摂食障害・睡眠障害等",障害学生情報入力シート!$H810="精神障害の重複",障害学生情報入力シート!$H810="その他の精神障害")),1,0)+
IF(AND(障害学生情報入力シート!$G810="知的障害",ISBLANK(障害学生情報入力シート!$H810)),1,0)+
IF(AND(障害学生情報入力シート!$G810="重複障害",OR(障害学生情報入力シート!$H810="身体障害の重複",障害学生情報入力シート!$H810="発達障害と精神障害の重複")),1,0)+
IF(AND(障害学生情報入力シート!$G810="その他の障害",ISBLANK(障害学生情報入力シート!$H810)),1,0)
)</f>
        <v>0</v>
      </c>
    </row>
    <row r="811" spans="1:17" x14ac:dyDescent="0.4">
      <c r="A811" s="204">
        <v>783</v>
      </c>
      <c r="B811" s="6">
        <f>IF(AND(障害学生情報入力シート!$G811=$B$27,障害学生情報入力シート!$H811=$B$28,OR(障害学生情報入力シート!D811="入学者(新1年生)",障害学生情報入力シート!D811="在籍者")),1,0)</f>
        <v>0</v>
      </c>
      <c r="C811" s="6">
        <f t="shared" si="77"/>
        <v>0</v>
      </c>
      <c r="D811" s="6" t="str">
        <f t="shared" si="78"/>
        <v/>
      </c>
      <c r="E811" s="6">
        <f>IF(AND(障害学生情報入力シート!$G811=$E$27,ISBLANK(障害学生情報入力シート!$H811),OR(障害学生情報入力シート!D811="入学者(新1年生)",障害学生情報入力シート!D811="在籍者")),1,0)</f>
        <v>0</v>
      </c>
      <c r="F811" s="6">
        <f t="shared" si="79"/>
        <v>0</v>
      </c>
      <c r="G811" s="6" t="str">
        <f t="shared" si="80"/>
        <v/>
      </c>
      <c r="H811" s="7">
        <f>IF(障害学生情報入力シート!BD811="",0,IF(AND(障害学生情報入力シート!BC811=1,Q811=1,障害学生情報入力シート!D811&lt;&gt;"",障害学生情報入力シート!D811&lt;&gt;"在籍者"),1,0))</f>
        <v>0</v>
      </c>
      <c r="I811" s="7">
        <f t="shared" si="81"/>
        <v>0</v>
      </c>
      <c r="J811" s="7" t="str">
        <f t="shared" si="82"/>
        <v/>
      </c>
      <c r="K811" s="8">
        <f>IF(VALUE(障害学生情報入力シート!J811)=1,1,0)</f>
        <v>0</v>
      </c>
      <c r="L811" s="8">
        <f>IF(VALUE(障害学生情報入力シート!K811)=1,1,0)</f>
        <v>0</v>
      </c>
      <c r="M811" s="8">
        <f>SUM(障害学生情報入力シート!N811:Q811)+COUNTA(障害学生情報入力シート!R811)</f>
        <v>0</v>
      </c>
      <c r="N811" s="8">
        <f>SUM(障害学生情報入力シート!S811:V811)+COUNTA(障害学生情報入力シート!W811)</f>
        <v>0</v>
      </c>
      <c r="O811" s="8">
        <f>IF(SUM(障害学生情報入力シート!$X811:$BC811)&gt;0,1,0)</f>
        <v>0</v>
      </c>
      <c r="P811" s="8">
        <f>IF(障害学生情報入力シート!D811="入学者(新1年生)",1,0)</f>
        <v>0</v>
      </c>
      <c r="Q811" s="8">
        <f>IF(ISBLANK(障害学生情報入力シート!$G811),0,
IF(AND(障害学生情報入力シート!$G811="視覚障害",OR(障害学生情報入力シート!$H811="盲",障害学生情報入力シート!$H811="弱視",障害学生情報入力シート!$H811="その他の視覚障害")),1,0)+
IF(AND(障害学生情報入力シート!$G811="聴覚障害",OR(障害学生情報入力シート!$H811="聾",障害学生情報入力シート!$H811="難聴",障害学生情報入力シート!$H811="その他の聴覚障害")),1,0)+
IF(AND(障害学生情報入力シート!$G811="肢体不自由",OR(障害学生情報入力シート!$H811="上肢不自由",障害学生情報入力シート!$H811="下肢不自由",障害学生情報入力シート!$H811="上下肢不自由",障害学生情報入力シート!$H811="その他の肢体不自由")),1,0)+
IF(AND(障害学生情報入力シート!$G811="病弱",ISBLANK(障害学生情報入力シート!$H811)),1,0)+
IF(AND(障害学生情報入力シート!$G811="発達障害",OR(障害学生情報入力シート!$H811="自閉スペクトラム症",障害学生情報入力シート!$H811="注意欠如・多動症",障害学生情報入力シート!$H811="限局性学習症",障害学生情報入力シート!$H811="発達障害の重複",障害学生情報入力シート!$H811="その他の発達障害")),1,0)+
IF(AND(障害学生情報入力シート!$G811="精神障害",OR(障害学生情報入力シート!$H811="統合失調症等",障害学生情報入力シート!$H811="気分障害",障害学生情報入力シート!$H811="神経症性障害等",障害学生情報入力シート!$H811="摂食障害・睡眠障害等",障害学生情報入力シート!$H811="精神障害の重複",障害学生情報入力シート!$H811="その他の精神障害")),1,0)+
IF(AND(障害学生情報入力シート!$G811="知的障害",ISBLANK(障害学生情報入力シート!$H811)),1,0)+
IF(AND(障害学生情報入力シート!$G811="重複障害",OR(障害学生情報入力シート!$H811="身体障害の重複",障害学生情報入力シート!$H811="発達障害と精神障害の重複")),1,0)+
IF(AND(障害学生情報入力シート!$G811="その他の障害",ISBLANK(障害学生情報入力シート!$H811)),1,0)
)</f>
        <v>0</v>
      </c>
    </row>
    <row r="812" spans="1:17" x14ac:dyDescent="0.4">
      <c r="A812" s="204">
        <v>784</v>
      </c>
      <c r="B812" s="6">
        <f>IF(AND(障害学生情報入力シート!$G812=$B$27,障害学生情報入力シート!$H812=$B$28,OR(障害学生情報入力シート!D812="入学者(新1年生)",障害学生情報入力シート!D812="在籍者")),1,0)</f>
        <v>0</v>
      </c>
      <c r="C812" s="6">
        <f t="shared" si="77"/>
        <v>0</v>
      </c>
      <c r="D812" s="6" t="str">
        <f t="shared" si="78"/>
        <v/>
      </c>
      <c r="E812" s="6">
        <f>IF(AND(障害学生情報入力シート!$G812=$E$27,ISBLANK(障害学生情報入力シート!$H812),OR(障害学生情報入力シート!D812="入学者(新1年生)",障害学生情報入力シート!D812="在籍者")),1,0)</f>
        <v>0</v>
      </c>
      <c r="F812" s="6">
        <f t="shared" si="79"/>
        <v>0</v>
      </c>
      <c r="G812" s="6" t="str">
        <f t="shared" si="80"/>
        <v/>
      </c>
      <c r="H812" s="7">
        <f>IF(障害学生情報入力シート!BD812="",0,IF(AND(障害学生情報入力シート!BC812=1,Q812=1,障害学生情報入力シート!D812&lt;&gt;"",障害学生情報入力シート!D812&lt;&gt;"在籍者"),1,0))</f>
        <v>0</v>
      </c>
      <c r="I812" s="7">
        <f t="shared" si="81"/>
        <v>0</v>
      </c>
      <c r="J812" s="7" t="str">
        <f t="shared" si="82"/>
        <v/>
      </c>
      <c r="K812" s="8">
        <f>IF(VALUE(障害学生情報入力シート!J812)=1,1,0)</f>
        <v>0</v>
      </c>
      <c r="L812" s="8">
        <f>IF(VALUE(障害学生情報入力シート!K812)=1,1,0)</f>
        <v>0</v>
      </c>
      <c r="M812" s="8">
        <f>SUM(障害学生情報入力シート!N812:Q812)+COUNTA(障害学生情報入力シート!R812)</f>
        <v>0</v>
      </c>
      <c r="N812" s="8">
        <f>SUM(障害学生情報入力シート!S812:V812)+COUNTA(障害学生情報入力シート!W812)</f>
        <v>0</v>
      </c>
      <c r="O812" s="8">
        <f>IF(SUM(障害学生情報入力シート!$X812:$BC812)&gt;0,1,0)</f>
        <v>0</v>
      </c>
      <c r="P812" s="8">
        <f>IF(障害学生情報入力シート!D812="入学者(新1年生)",1,0)</f>
        <v>0</v>
      </c>
      <c r="Q812" s="8">
        <f>IF(ISBLANK(障害学生情報入力シート!$G812),0,
IF(AND(障害学生情報入力シート!$G812="視覚障害",OR(障害学生情報入力シート!$H812="盲",障害学生情報入力シート!$H812="弱視",障害学生情報入力シート!$H812="その他の視覚障害")),1,0)+
IF(AND(障害学生情報入力シート!$G812="聴覚障害",OR(障害学生情報入力シート!$H812="聾",障害学生情報入力シート!$H812="難聴",障害学生情報入力シート!$H812="その他の聴覚障害")),1,0)+
IF(AND(障害学生情報入力シート!$G812="肢体不自由",OR(障害学生情報入力シート!$H812="上肢不自由",障害学生情報入力シート!$H812="下肢不自由",障害学生情報入力シート!$H812="上下肢不自由",障害学生情報入力シート!$H812="その他の肢体不自由")),1,0)+
IF(AND(障害学生情報入力シート!$G812="病弱",ISBLANK(障害学生情報入力シート!$H812)),1,0)+
IF(AND(障害学生情報入力シート!$G812="発達障害",OR(障害学生情報入力シート!$H812="自閉スペクトラム症",障害学生情報入力シート!$H812="注意欠如・多動症",障害学生情報入力シート!$H812="限局性学習症",障害学生情報入力シート!$H812="発達障害の重複",障害学生情報入力シート!$H812="その他の発達障害")),1,0)+
IF(AND(障害学生情報入力シート!$G812="精神障害",OR(障害学生情報入力シート!$H812="統合失調症等",障害学生情報入力シート!$H812="気分障害",障害学生情報入力シート!$H812="神経症性障害等",障害学生情報入力シート!$H812="摂食障害・睡眠障害等",障害学生情報入力シート!$H812="精神障害の重複",障害学生情報入力シート!$H812="その他の精神障害")),1,0)+
IF(AND(障害学生情報入力シート!$G812="知的障害",ISBLANK(障害学生情報入力シート!$H812)),1,0)+
IF(AND(障害学生情報入力シート!$G812="重複障害",OR(障害学生情報入力シート!$H812="身体障害の重複",障害学生情報入力シート!$H812="発達障害と精神障害の重複")),1,0)+
IF(AND(障害学生情報入力シート!$G812="その他の障害",ISBLANK(障害学生情報入力シート!$H812)),1,0)
)</f>
        <v>0</v>
      </c>
    </row>
    <row r="813" spans="1:17" x14ac:dyDescent="0.4">
      <c r="A813" s="204">
        <v>785</v>
      </c>
      <c r="B813" s="6">
        <f>IF(AND(障害学生情報入力シート!$G813=$B$27,障害学生情報入力シート!$H813=$B$28,OR(障害学生情報入力シート!D813="入学者(新1年生)",障害学生情報入力シート!D813="在籍者")),1,0)</f>
        <v>0</v>
      </c>
      <c r="C813" s="6">
        <f t="shared" si="77"/>
        <v>0</v>
      </c>
      <c r="D813" s="6" t="str">
        <f t="shared" si="78"/>
        <v/>
      </c>
      <c r="E813" s="6">
        <f>IF(AND(障害学生情報入力シート!$G813=$E$27,ISBLANK(障害学生情報入力シート!$H813),OR(障害学生情報入力シート!D813="入学者(新1年生)",障害学生情報入力シート!D813="在籍者")),1,0)</f>
        <v>0</v>
      </c>
      <c r="F813" s="6">
        <f t="shared" si="79"/>
        <v>0</v>
      </c>
      <c r="G813" s="6" t="str">
        <f t="shared" si="80"/>
        <v/>
      </c>
      <c r="H813" s="7">
        <f>IF(障害学生情報入力シート!BD813="",0,IF(AND(障害学生情報入力シート!BC813=1,Q813=1,障害学生情報入力シート!D813&lt;&gt;"",障害学生情報入力シート!D813&lt;&gt;"在籍者"),1,0))</f>
        <v>0</v>
      </c>
      <c r="I813" s="7">
        <f t="shared" si="81"/>
        <v>0</v>
      </c>
      <c r="J813" s="7" t="str">
        <f t="shared" si="82"/>
        <v/>
      </c>
      <c r="K813" s="8">
        <f>IF(VALUE(障害学生情報入力シート!J813)=1,1,0)</f>
        <v>0</v>
      </c>
      <c r="L813" s="8">
        <f>IF(VALUE(障害学生情報入力シート!K813)=1,1,0)</f>
        <v>0</v>
      </c>
      <c r="M813" s="8">
        <f>SUM(障害学生情報入力シート!N813:Q813)+COUNTA(障害学生情報入力シート!R813)</f>
        <v>0</v>
      </c>
      <c r="N813" s="8">
        <f>SUM(障害学生情報入力シート!S813:V813)+COUNTA(障害学生情報入力シート!W813)</f>
        <v>0</v>
      </c>
      <c r="O813" s="8">
        <f>IF(SUM(障害学生情報入力シート!$X813:$BC813)&gt;0,1,0)</f>
        <v>0</v>
      </c>
      <c r="P813" s="8">
        <f>IF(障害学生情報入力シート!D813="入学者(新1年生)",1,0)</f>
        <v>0</v>
      </c>
      <c r="Q813" s="8">
        <f>IF(ISBLANK(障害学生情報入力シート!$G813),0,
IF(AND(障害学生情報入力シート!$G813="視覚障害",OR(障害学生情報入力シート!$H813="盲",障害学生情報入力シート!$H813="弱視",障害学生情報入力シート!$H813="その他の視覚障害")),1,0)+
IF(AND(障害学生情報入力シート!$G813="聴覚障害",OR(障害学生情報入力シート!$H813="聾",障害学生情報入力シート!$H813="難聴",障害学生情報入力シート!$H813="その他の聴覚障害")),1,0)+
IF(AND(障害学生情報入力シート!$G813="肢体不自由",OR(障害学生情報入力シート!$H813="上肢不自由",障害学生情報入力シート!$H813="下肢不自由",障害学生情報入力シート!$H813="上下肢不自由",障害学生情報入力シート!$H813="その他の肢体不自由")),1,0)+
IF(AND(障害学生情報入力シート!$G813="病弱",ISBLANK(障害学生情報入力シート!$H813)),1,0)+
IF(AND(障害学生情報入力シート!$G813="発達障害",OR(障害学生情報入力シート!$H813="自閉スペクトラム症",障害学生情報入力シート!$H813="注意欠如・多動症",障害学生情報入力シート!$H813="限局性学習症",障害学生情報入力シート!$H813="発達障害の重複",障害学生情報入力シート!$H813="その他の発達障害")),1,0)+
IF(AND(障害学生情報入力シート!$G813="精神障害",OR(障害学生情報入力シート!$H813="統合失調症等",障害学生情報入力シート!$H813="気分障害",障害学生情報入力シート!$H813="神経症性障害等",障害学生情報入力シート!$H813="摂食障害・睡眠障害等",障害学生情報入力シート!$H813="精神障害の重複",障害学生情報入力シート!$H813="その他の精神障害")),1,0)+
IF(AND(障害学生情報入力シート!$G813="知的障害",ISBLANK(障害学生情報入力シート!$H813)),1,0)+
IF(AND(障害学生情報入力シート!$G813="重複障害",OR(障害学生情報入力シート!$H813="身体障害の重複",障害学生情報入力シート!$H813="発達障害と精神障害の重複")),1,0)+
IF(AND(障害学生情報入力シート!$G813="その他の障害",ISBLANK(障害学生情報入力シート!$H813)),1,0)
)</f>
        <v>0</v>
      </c>
    </row>
    <row r="814" spans="1:17" x14ac:dyDescent="0.4">
      <c r="A814" s="204">
        <v>786</v>
      </c>
      <c r="B814" s="6">
        <f>IF(AND(障害学生情報入力シート!$G814=$B$27,障害学生情報入力シート!$H814=$B$28,OR(障害学生情報入力シート!D814="入学者(新1年生)",障害学生情報入力シート!D814="在籍者")),1,0)</f>
        <v>0</v>
      </c>
      <c r="C814" s="6">
        <f t="shared" si="77"/>
        <v>0</v>
      </c>
      <c r="D814" s="6" t="str">
        <f t="shared" si="78"/>
        <v/>
      </c>
      <c r="E814" s="6">
        <f>IF(AND(障害学生情報入力シート!$G814=$E$27,ISBLANK(障害学生情報入力シート!$H814),OR(障害学生情報入力シート!D814="入学者(新1年生)",障害学生情報入力シート!D814="在籍者")),1,0)</f>
        <v>0</v>
      </c>
      <c r="F814" s="6">
        <f t="shared" si="79"/>
        <v>0</v>
      </c>
      <c r="G814" s="6" t="str">
        <f t="shared" si="80"/>
        <v/>
      </c>
      <c r="H814" s="7">
        <f>IF(障害学生情報入力シート!BD814="",0,IF(AND(障害学生情報入力シート!BC814=1,Q814=1,障害学生情報入力シート!D814&lt;&gt;"",障害学生情報入力シート!D814&lt;&gt;"在籍者"),1,0))</f>
        <v>0</v>
      </c>
      <c r="I814" s="7">
        <f t="shared" si="81"/>
        <v>0</v>
      </c>
      <c r="J814" s="7" t="str">
        <f t="shared" si="82"/>
        <v/>
      </c>
      <c r="K814" s="8">
        <f>IF(VALUE(障害学生情報入力シート!J814)=1,1,0)</f>
        <v>0</v>
      </c>
      <c r="L814" s="8">
        <f>IF(VALUE(障害学生情報入力シート!K814)=1,1,0)</f>
        <v>0</v>
      </c>
      <c r="M814" s="8">
        <f>SUM(障害学生情報入力シート!N814:Q814)+COUNTA(障害学生情報入力シート!R814)</f>
        <v>0</v>
      </c>
      <c r="N814" s="8">
        <f>SUM(障害学生情報入力シート!S814:V814)+COUNTA(障害学生情報入力シート!W814)</f>
        <v>0</v>
      </c>
      <c r="O814" s="8">
        <f>IF(SUM(障害学生情報入力シート!$X814:$BC814)&gt;0,1,0)</f>
        <v>0</v>
      </c>
      <c r="P814" s="8">
        <f>IF(障害学生情報入力シート!D814="入学者(新1年生)",1,0)</f>
        <v>0</v>
      </c>
      <c r="Q814" s="8">
        <f>IF(ISBLANK(障害学生情報入力シート!$G814),0,
IF(AND(障害学生情報入力シート!$G814="視覚障害",OR(障害学生情報入力シート!$H814="盲",障害学生情報入力シート!$H814="弱視",障害学生情報入力シート!$H814="その他の視覚障害")),1,0)+
IF(AND(障害学生情報入力シート!$G814="聴覚障害",OR(障害学生情報入力シート!$H814="聾",障害学生情報入力シート!$H814="難聴",障害学生情報入力シート!$H814="その他の聴覚障害")),1,0)+
IF(AND(障害学生情報入力シート!$G814="肢体不自由",OR(障害学生情報入力シート!$H814="上肢不自由",障害学生情報入力シート!$H814="下肢不自由",障害学生情報入力シート!$H814="上下肢不自由",障害学生情報入力シート!$H814="その他の肢体不自由")),1,0)+
IF(AND(障害学生情報入力シート!$G814="病弱",ISBLANK(障害学生情報入力シート!$H814)),1,0)+
IF(AND(障害学生情報入力シート!$G814="発達障害",OR(障害学生情報入力シート!$H814="自閉スペクトラム症",障害学生情報入力シート!$H814="注意欠如・多動症",障害学生情報入力シート!$H814="限局性学習症",障害学生情報入力シート!$H814="発達障害の重複",障害学生情報入力シート!$H814="その他の発達障害")),1,0)+
IF(AND(障害学生情報入力シート!$G814="精神障害",OR(障害学生情報入力シート!$H814="統合失調症等",障害学生情報入力シート!$H814="気分障害",障害学生情報入力シート!$H814="神経症性障害等",障害学生情報入力シート!$H814="摂食障害・睡眠障害等",障害学生情報入力シート!$H814="精神障害の重複",障害学生情報入力シート!$H814="その他の精神障害")),1,0)+
IF(AND(障害学生情報入力シート!$G814="知的障害",ISBLANK(障害学生情報入力シート!$H814)),1,0)+
IF(AND(障害学生情報入力シート!$G814="重複障害",OR(障害学生情報入力シート!$H814="身体障害の重複",障害学生情報入力シート!$H814="発達障害と精神障害の重複")),1,0)+
IF(AND(障害学生情報入力シート!$G814="その他の障害",ISBLANK(障害学生情報入力シート!$H814)),1,0)
)</f>
        <v>0</v>
      </c>
    </row>
    <row r="815" spans="1:17" x14ac:dyDescent="0.4">
      <c r="A815" s="204">
        <v>787</v>
      </c>
      <c r="B815" s="6">
        <f>IF(AND(障害学生情報入力シート!$G815=$B$27,障害学生情報入力シート!$H815=$B$28,OR(障害学生情報入力シート!D815="入学者(新1年生)",障害学生情報入力シート!D815="在籍者")),1,0)</f>
        <v>0</v>
      </c>
      <c r="C815" s="6">
        <f t="shared" si="77"/>
        <v>0</v>
      </c>
      <c r="D815" s="6" t="str">
        <f t="shared" si="78"/>
        <v/>
      </c>
      <c r="E815" s="6">
        <f>IF(AND(障害学生情報入力シート!$G815=$E$27,ISBLANK(障害学生情報入力シート!$H815),OR(障害学生情報入力シート!D815="入学者(新1年生)",障害学生情報入力シート!D815="在籍者")),1,0)</f>
        <v>0</v>
      </c>
      <c r="F815" s="6">
        <f t="shared" si="79"/>
        <v>0</v>
      </c>
      <c r="G815" s="6" t="str">
        <f t="shared" si="80"/>
        <v/>
      </c>
      <c r="H815" s="7">
        <f>IF(障害学生情報入力シート!BD815="",0,IF(AND(障害学生情報入力シート!BC815=1,Q815=1,障害学生情報入力シート!D815&lt;&gt;"",障害学生情報入力シート!D815&lt;&gt;"在籍者"),1,0))</f>
        <v>0</v>
      </c>
      <c r="I815" s="7">
        <f t="shared" si="81"/>
        <v>0</v>
      </c>
      <c r="J815" s="7" t="str">
        <f t="shared" si="82"/>
        <v/>
      </c>
      <c r="K815" s="8">
        <f>IF(VALUE(障害学生情報入力シート!J815)=1,1,0)</f>
        <v>0</v>
      </c>
      <c r="L815" s="8">
        <f>IF(VALUE(障害学生情報入力シート!K815)=1,1,0)</f>
        <v>0</v>
      </c>
      <c r="M815" s="8">
        <f>SUM(障害学生情報入力シート!N815:Q815)+COUNTA(障害学生情報入力シート!R815)</f>
        <v>0</v>
      </c>
      <c r="N815" s="8">
        <f>SUM(障害学生情報入力シート!S815:V815)+COUNTA(障害学生情報入力シート!W815)</f>
        <v>0</v>
      </c>
      <c r="O815" s="8">
        <f>IF(SUM(障害学生情報入力シート!$X815:$BC815)&gt;0,1,0)</f>
        <v>0</v>
      </c>
      <c r="P815" s="8">
        <f>IF(障害学生情報入力シート!D815="入学者(新1年生)",1,0)</f>
        <v>0</v>
      </c>
      <c r="Q815" s="8">
        <f>IF(ISBLANK(障害学生情報入力シート!$G815),0,
IF(AND(障害学生情報入力シート!$G815="視覚障害",OR(障害学生情報入力シート!$H815="盲",障害学生情報入力シート!$H815="弱視",障害学生情報入力シート!$H815="その他の視覚障害")),1,0)+
IF(AND(障害学生情報入力シート!$G815="聴覚障害",OR(障害学生情報入力シート!$H815="聾",障害学生情報入力シート!$H815="難聴",障害学生情報入力シート!$H815="その他の聴覚障害")),1,0)+
IF(AND(障害学生情報入力シート!$G815="肢体不自由",OR(障害学生情報入力シート!$H815="上肢不自由",障害学生情報入力シート!$H815="下肢不自由",障害学生情報入力シート!$H815="上下肢不自由",障害学生情報入力シート!$H815="その他の肢体不自由")),1,0)+
IF(AND(障害学生情報入力シート!$G815="病弱",ISBLANK(障害学生情報入力シート!$H815)),1,0)+
IF(AND(障害学生情報入力シート!$G815="発達障害",OR(障害学生情報入力シート!$H815="自閉スペクトラム症",障害学生情報入力シート!$H815="注意欠如・多動症",障害学生情報入力シート!$H815="限局性学習症",障害学生情報入力シート!$H815="発達障害の重複",障害学生情報入力シート!$H815="その他の発達障害")),1,0)+
IF(AND(障害学生情報入力シート!$G815="精神障害",OR(障害学生情報入力シート!$H815="統合失調症等",障害学生情報入力シート!$H815="気分障害",障害学生情報入力シート!$H815="神経症性障害等",障害学生情報入力シート!$H815="摂食障害・睡眠障害等",障害学生情報入力シート!$H815="精神障害の重複",障害学生情報入力シート!$H815="その他の精神障害")),1,0)+
IF(AND(障害学生情報入力シート!$G815="知的障害",ISBLANK(障害学生情報入力シート!$H815)),1,0)+
IF(AND(障害学生情報入力シート!$G815="重複障害",OR(障害学生情報入力シート!$H815="身体障害の重複",障害学生情報入力シート!$H815="発達障害と精神障害の重複")),1,0)+
IF(AND(障害学生情報入力シート!$G815="その他の障害",ISBLANK(障害学生情報入力シート!$H815)),1,0)
)</f>
        <v>0</v>
      </c>
    </row>
    <row r="816" spans="1:17" x14ac:dyDescent="0.4">
      <c r="A816" s="204">
        <v>788</v>
      </c>
      <c r="B816" s="6">
        <f>IF(AND(障害学生情報入力シート!$G816=$B$27,障害学生情報入力シート!$H816=$B$28,OR(障害学生情報入力シート!D816="入学者(新1年生)",障害学生情報入力シート!D816="在籍者")),1,0)</f>
        <v>0</v>
      </c>
      <c r="C816" s="6">
        <f t="shared" si="77"/>
        <v>0</v>
      </c>
      <c r="D816" s="6" t="str">
        <f t="shared" si="78"/>
        <v/>
      </c>
      <c r="E816" s="6">
        <f>IF(AND(障害学生情報入力シート!$G816=$E$27,ISBLANK(障害学生情報入力シート!$H816),OR(障害学生情報入力シート!D816="入学者(新1年生)",障害学生情報入力シート!D816="在籍者")),1,0)</f>
        <v>0</v>
      </c>
      <c r="F816" s="6">
        <f t="shared" si="79"/>
        <v>0</v>
      </c>
      <c r="G816" s="6" t="str">
        <f t="shared" si="80"/>
        <v/>
      </c>
      <c r="H816" s="7">
        <f>IF(障害学生情報入力シート!BD816="",0,IF(AND(障害学生情報入力シート!BC816=1,Q816=1,障害学生情報入力シート!D816&lt;&gt;"",障害学生情報入力シート!D816&lt;&gt;"在籍者"),1,0))</f>
        <v>0</v>
      </c>
      <c r="I816" s="7">
        <f t="shared" si="81"/>
        <v>0</v>
      </c>
      <c r="J816" s="7" t="str">
        <f t="shared" si="82"/>
        <v/>
      </c>
      <c r="K816" s="8">
        <f>IF(VALUE(障害学生情報入力シート!J816)=1,1,0)</f>
        <v>0</v>
      </c>
      <c r="L816" s="8">
        <f>IF(VALUE(障害学生情報入力シート!K816)=1,1,0)</f>
        <v>0</v>
      </c>
      <c r="M816" s="8">
        <f>SUM(障害学生情報入力シート!N816:Q816)+COUNTA(障害学生情報入力シート!R816)</f>
        <v>0</v>
      </c>
      <c r="N816" s="8">
        <f>SUM(障害学生情報入力シート!S816:V816)+COUNTA(障害学生情報入力シート!W816)</f>
        <v>0</v>
      </c>
      <c r="O816" s="8">
        <f>IF(SUM(障害学生情報入力シート!$X816:$BC816)&gt;0,1,0)</f>
        <v>0</v>
      </c>
      <c r="P816" s="8">
        <f>IF(障害学生情報入力シート!D816="入学者(新1年生)",1,0)</f>
        <v>0</v>
      </c>
      <c r="Q816" s="8">
        <f>IF(ISBLANK(障害学生情報入力シート!$G816),0,
IF(AND(障害学生情報入力シート!$G816="視覚障害",OR(障害学生情報入力シート!$H816="盲",障害学生情報入力シート!$H816="弱視",障害学生情報入力シート!$H816="その他の視覚障害")),1,0)+
IF(AND(障害学生情報入力シート!$G816="聴覚障害",OR(障害学生情報入力シート!$H816="聾",障害学生情報入力シート!$H816="難聴",障害学生情報入力シート!$H816="その他の聴覚障害")),1,0)+
IF(AND(障害学生情報入力シート!$G816="肢体不自由",OR(障害学生情報入力シート!$H816="上肢不自由",障害学生情報入力シート!$H816="下肢不自由",障害学生情報入力シート!$H816="上下肢不自由",障害学生情報入力シート!$H816="その他の肢体不自由")),1,0)+
IF(AND(障害学生情報入力シート!$G816="病弱",ISBLANK(障害学生情報入力シート!$H816)),1,0)+
IF(AND(障害学生情報入力シート!$G816="発達障害",OR(障害学生情報入力シート!$H816="自閉スペクトラム症",障害学生情報入力シート!$H816="注意欠如・多動症",障害学生情報入力シート!$H816="限局性学習症",障害学生情報入力シート!$H816="発達障害の重複",障害学生情報入力シート!$H816="その他の発達障害")),1,0)+
IF(AND(障害学生情報入力シート!$G816="精神障害",OR(障害学生情報入力シート!$H816="統合失調症等",障害学生情報入力シート!$H816="気分障害",障害学生情報入力シート!$H816="神経症性障害等",障害学生情報入力シート!$H816="摂食障害・睡眠障害等",障害学生情報入力シート!$H816="精神障害の重複",障害学生情報入力シート!$H816="その他の精神障害")),1,0)+
IF(AND(障害学生情報入力シート!$G816="知的障害",ISBLANK(障害学生情報入力シート!$H816)),1,0)+
IF(AND(障害学生情報入力シート!$G816="重複障害",OR(障害学生情報入力シート!$H816="身体障害の重複",障害学生情報入力シート!$H816="発達障害と精神障害の重複")),1,0)+
IF(AND(障害学生情報入力シート!$G816="その他の障害",ISBLANK(障害学生情報入力シート!$H816)),1,0)
)</f>
        <v>0</v>
      </c>
    </row>
    <row r="817" spans="1:17" x14ac:dyDescent="0.4">
      <c r="A817" s="204">
        <v>789</v>
      </c>
      <c r="B817" s="6">
        <f>IF(AND(障害学生情報入力シート!$G817=$B$27,障害学生情報入力シート!$H817=$B$28,OR(障害学生情報入力シート!D817="入学者(新1年生)",障害学生情報入力シート!D817="在籍者")),1,0)</f>
        <v>0</v>
      </c>
      <c r="C817" s="6">
        <f t="shared" si="77"/>
        <v>0</v>
      </c>
      <c r="D817" s="6" t="str">
        <f t="shared" si="78"/>
        <v/>
      </c>
      <c r="E817" s="6">
        <f>IF(AND(障害学生情報入力シート!$G817=$E$27,ISBLANK(障害学生情報入力シート!$H817),OR(障害学生情報入力シート!D817="入学者(新1年生)",障害学生情報入力シート!D817="在籍者")),1,0)</f>
        <v>0</v>
      </c>
      <c r="F817" s="6">
        <f t="shared" si="79"/>
        <v>0</v>
      </c>
      <c r="G817" s="6" t="str">
        <f t="shared" si="80"/>
        <v/>
      </c>
      <c r="H817" s="7">
        <f>IF(障害学生情報入力シート!BD817="",0,IF(AND(障害学生情報入力シート!BC817=1,Q817=1,障害学生情報入力シート!D817&lt;&gt;"",障害学生情報入力シート!D817&lt;&gt;"在籍者"),1,0))</f>
        <v>0</v>
      </c>
      <c r="I817" s="7">
        <f t="shared" si="81"/>
        <v>0</v>
      </c>
      <c r="J817" s="7" t="str">
        <f t="shared" si="82"/>
        <v/>
      </c>
      <c r="K817" s="8">
        <f>IF(VALUE(障害学生情報入力シート!J817)=1,1,0)</f>
        <v>0</v>
      </c>
      <c r="L817" s="8">
        <f>IF(VALUE(障害学生情報入力シート!K817)=1,1,0)</f>
        <v>0</v>
      </c>
      <c r="M817" s="8">
        <f>SUM(障害学生情報入力シート!N817:Q817)+COUNTA(障害学生情報入力シート!R817)</f>
        <v>0</v>
      </c>
      <c r="N817" s="8">
        <f>SUM(障害学生情報入力シート!S817:V817)+COUNTA(障害学生情報入力シート!W817)</f>
        <v>0</v>
      </c>
      <c r="O817" s="8">
        <f>IF(SUM(障害学生情報入力シート!$X817:$BC817)&gt;0,1,0)</f>
        <v>0</v>
      </c>
      <c r="P817" s="8">
        <f>IF(障害学生情報入力シート!D817="入学者(新1年生)",1,0)</f>
        <v>0</v>
      </c>
      <c r="Q817" s="8">
        <f>IF(ISBLANK(障害学生情報入力シート!$G817),0,
IF(AND(障害学生情報入力シート!$G817="視覚障害",OR(障害学生情報入力シート!$H817="盲",障害学生情報入力シート!$H817="弱視",障害学生情報入力シート!$H817="その他の視覚障害")),1,0)+
IF(AND(障害学生情報入力シート!$G817="聴覚障害",OR(障害学生情報入力シート!$H817="聾",障害学生情報入力シート!$H817="難聴",障害学生情報入力シート!$H817="その他の聴覚障害")),1,0)+
IF(AND(障害学生情報入力シート!$G817="肢体不自由",OR(障害学生情報入力シート!$H817="上肢不自由",障害学生情報入力シート!$H817="下肢不自由",障害学生情報入力シート!$H817="上下肢不自由",障害学生情報入力シート!$H817="その他の肢体不自由")),1,0)+
IF(AND(障害学生情報入力シート!$G817="病弱",ISBLANK(障害学生情報入力シート!$H817)),1,0)+
IF(AND(障害学生情報入力シート!$G817="発達障害",OR(障害学生情報入力シート!$H817="自閉スペクトラム症",障害学生情報入力シート!$H817="注意欠如・多動症",障害学生情報入力シート!$H817="限局性学習症",障害学生情報入力シート!$H817="発達障害の重複",障害学生情報入力シート!$H817="その他の発達障害")),1,0)+
IF(AND(障害学生情報入力シート!$G817="精神障害",OR(障害学生情報入力シート!$H817="統合失調症等",障害学生情報入力シート!$H817="気分障害",障害学生情報入力シート!$H817="神経症性障害等",障害学生情報入力シート!$H817="摂食障害・睡眠障害等",障害学生情報入力シート!$H817="精神障害の重複",障害学生情報入力シート!$H817="その他の精神障害")),1,0)+
IF(AND(障害学生情報入力シート!$G817="知的障害",ISBLANK(障害学生情報入力シート!$H817)),1,0)+
IF(AND(障害学生情報入力シート!$G817="重複障害",OR(障害学生情報入力シート!$H817="身体障害の重複",障害学生情報入力シート!$H817="発達障害と精神障害の重複")),1,0)+
IF(AND(障害学生情報入力シート!$G817="その他の障害",ISBLANK(障害学生情報入力シート!$H817)),1,0)
)</f>
        <v>0</v>
      </c>
    </row>
    <row r="818" spans="1:17" x14ac:dyDescent="0.4">
      <c r="A818" s="204">
        <v>790</v>
      </c>
      <c r="B818" s="6">
        <f>IF(AND(障害学生情報入力シート!$G818=$B$27,障害学生情報入力シート!$H818=$B$28,OR(障害学生情報入力シート!D818="入学者(新1年生)",障害学生情報入力シート!D818="在籍者")),1,0)</f>
        <v>0</v>
      </c>
      <c r="C818" s="6">
        <f t="shared" si="77"/>
        <v>0</v>
      </c>
      <c r="D818" s="6" t="str">
        <f t="shared" si="78"/>
        <v/>
      </c>
      <c r="E818" s="6">
        <f>IF(AND(障害学生情報入力シート!$G818=$E$27,ISBLANK(障害学生情報入力シート!$H818),OR(障害学生情報入力シート!D818="入学者(新1年生)",障害学生情報入力シート!D818="在籍者")),1,0)</f>
        <v>0</v>
      </c>
      <c r="F818" s="6">
        <f t="shared" si="79"/>
        <v>0</v>
      </c>
      <c r="G818" s="6" t="str">
        <f t="shared" si="80"/>
        <v/>
      </c>
      <c r="H818" s="7">
        <f>IF(障害学生情報入力シート!BD818="",0,IF(AND(障害学生情報入力シート!BC818=1,Q818=1,障害学生情報入力シート!D818&lt;&gt;"",障害学生情報入力シート!D818&lt;&gt;"在籍者"),1,0))</f>
        <v>0</v>
      </c>
      <c r="I818" s="7">
        <f t="shared" si="81"/>
        <v>0</v>
      </c>
      <c r="J818" s="7" t="str">
        <f t="shared" si="82"/>
        <v/>
      </c>
      <c r="K818" s="8">
        <f>IF(VALUE(障害学生情報入力シート!J818)=1,1,0)</f>
        <v>0</v>
      </c>
      <c r="L818" s="8">
        <f>IF(VALUE(障害学生情報入力シート!K818)=1,1,0)</f>
        <v>0</v>
      </c>
      <c r="M818" s="8">
        <f>SUM(障害学生情報入力シート!N818:Q818)+COUNTA(障害学生情報入力シート!R818)</f>
        <v>0</v>
      </c>
      <c r="N818" s="8">
        <f>SUM(障害学生情報入力シート!S818:V818)+COUNTA(障害学生情報入力シート!W818)</f>
        <v>0</v>
      </c>
      <c r="O818" s="8">
        <f>IF(SUM(障害学生情報入力シート!$X818:$BC818)&gt;0,1,0)</f>
        <v>0</v>
      </c>
      <c r="P818" s="8">
        <f>IF(障害学生情報入力シート!D818="入学者(新1年生)",1,0)</f>
        <v>0</v>
      </c>
      <c r="Q818" s="8">
        <f>IF(ISBLANK(障害学生情報入力シート!$G818),0,
IF(AND(障害学生情報入力シート!$G818="視覚障害",OR(障害学生情報入力シート!$H818="盲",障害学生情報入力シート!$H818="弱視",障害学生情報入力シート!$H818="その他の視覚障害")),1,0)+
IF(AND(障害学生情報入力シート!$G818="聴覚障害",OR(障害学生情報入力シート!$H818="聾",障害学生情報入力シート!$H818="難聴",障害学生情報入力シート!$H818="その他の聴覚障害")),1,0)+
IF(AND(障害学生情報入力シート!$G818="肢体不自由",OR(障害学生情報入力シート!$H818="上肢不自由",障害学生情報入力シート!$H818="下肢不自由",障害学生情報入力シート!$H818="上下肢不自由",障害学生情報入力シート!$H818="その他の肢体不自由")),1,0)+
IF(AND(障害学生情報入力シート!$G818="病弱",ISBLANK(障害学生情報入力シート!$H818)),1,0)+
IF(AND(障害学生情報入力シート!$G818="発達障害",OR(障害学生情報入力シート!$H818="自閉スペクトラム症",障害学生情報入力シート!$H818="注意欠如・多動症",障害学生情報入力シート!$H818="限局性学習症",障害学生情報入力シート!$H818="発達障害の重複",障害学生情報入力シート!$H818="その他の発達障害")),1,0)+
IF(AND(障害学生情報入力シート!$G818="精神障害",OR(障害学生情報入力シート!$H818="統合失調症等",障害学生情報入力シート!$H818="気分障害",障害学生情報入力シート!$H818="神経症性障害等",障害学生情報入力シート!$H818="摂食障害・睡眠障害等",障害学生情報入力シート!$H818="精神障害の重複",障害学生情報入力シート!$H818="その他の精神障害")),1,0)+
IF(AND(障害学生情報入力シート!$G818="知的障害",ISBLANK(障害学生情報入力シート!$H818)),1,0)+
IF(AND(障害学生情報入力シート!$G818="重複障害",OR(障害学生情報入力シート!$H818="身体障害の重複",障害学生情報入力シート!$H818="発達障害と精神障害の重複")),1,0)+
IF(AND(障害学生情報入力シート!$G818="その他の障害",ISBLANK(障害学生情報入力シート!$H818)),1,0)
)</f>
        <v>0</v>
      </c>
    </row>
    <row r="819" spans="1:17" x14ac:dyDescent="0.4">
      <c r="A819" s="204">
        <v>791</v>
      </c>
      <c r="B819" s="6">
        <f>IF(AND(障害学生情報入力シート!$G819=$B$27,障害学生情報入力シート!$H819=$B$28,OR(障害学生情報入力シート!D819="入学者(新1年生)",障害学生情報入力シート!D819="在籍者")),1,0)</f>
        <v>0</v>
      </c>
      <c r="C819" s="6">
        <f t="shared" si="77"/>
        <v>0</v>
      </c>
      <c r="D819" s="6" t="str">
        <f t="shared" si="78"/>
        <v/>
      </c>
      <c r="E819" s="6">
        <f>IF(AND(障害学生情報入力シート!$G819=$E$27,ISBLANK(障害学生情報入力シート!$H819),OR(障害学生情報入力シート!D819="入学者(新1年生)",障害学生情報入力シート!D819="在籍者")),1,0)</f>
        <v>0</v>
      </c>
      <c r="F819" s="6">
        <f t="shared" si="79"/>
        <v>0</v>
      </c>
      <c r="G819" s="6" t="str">
        <f t="shared" si="80"/>
        <v/>
      </c>
      <c r="H819" s="7">
        <f>IF(障害学生情報入力シート!BD819="",0,IF(AND(障害学生情報入力シート!BC819=1,Q819=1,障害学生情報入力シート!D819&lt;&gt;"",障害学生情報入力シート!D819&lt;&gt;"在籍者"),1,0))</f>
        <v>0</v>
      </c>
      <c r="I819" s="7">
        <f t="shared" si="81"/>
        <v>0</v>
      </c>
      <c r="J819" s="7" t="str">
        <f t="shared" si="82"/>
        <v/>
      </c>
      <c r="K819" s="8">
        <f>IF(VALUE(障害学生情報入力シート!J819)=1,1,0)</f>
        <v>0</v>
      </c>
      <c r="L819" s="8">
        <f>IF(VALUE(障害学生情報入力シート!K819)=1,1,0)</f>
        <v>0</v>
      </c>
      <c r="M819" s="8">
        <f>SUM(障害学生情報入力シート!N819:Q819)+COUNTA(障害学生情報入力シート!R819)</f>
        <v>0</v>
      </c>
      <c r="N819" s="8">
        <f>SUM(障害学生情報入力シート!S819:V819)+COUNTA(障害学生情報入力シート!W819)</f>
        <v>0</v>
      </c>
      <c r="O819" s="8">
        <f>IF(SUM(障害学生情報入力シート!$X819:$BC819)&gt;0,1,0)</f>
        <v>0</v>
      </c>
      <c r="P819" s="8">
        <f>IF(障害学生情報入力シート!D819="入学者(新1年生)",1,0)</f>
        <v>0</v>
      </c>
      <c r="Q819" s="8">
        <f>IF(ISBLANK(障害学生情報入力シート!$G819),0,
IF(AND(障害学生情報入力シート!$G819="視覚障害",OR(障害学生情報入力シート!$H819="盲",障害学生情報入力シート!$H819="弱視",障害学生情報入力シート!$H819="その他の視覚障害")),1,0)+
IF(AND(障害学生情報入力シート!$G819="聴覚障害",OR(障害学生情報入力シート!$H819="聾",障害学生情報入力シート!$H819="難聴",障害学生情報入力シート!$H819="その他の聴覚障害")),1,0)+
IF(AND(障害学生情報入力シート!$G819="肢体不自由",OR(障害学生情報入力シート!$H819="上肢不自由",障害学生情報入力シート!$H819="下肢不自由",障害学生情報入力シート!$H819="上下肢不自由",障害学生情報入力シート!$H819="その他の肢体不自由")),1,0)+
IF(AND(障害学生情報入力シート!$G819="病弱",ISBLANK(障害学生情報入力シート!$H819)),1,0)+
IF(AND(障害学生情報入力シート!$G819="発達障害",OR(障害学生情報入力シート!$H819="自閉スペクトラム症",障害学生情報入力シート!$H819="注意欠如・多動症",障害学生情報入力シート!$H819="限局性学習症",障害学生情報入力シート!$H819="発達障害の重複",障害学生情報入力シート!$H819="その他の発達障害")),1,0)+
IF(AND(障害学生情報入力シート!$G819="精神障害",OR(障害学生情報入力シート!$H819="統合失調症等",障害学生情報入力シート!$H819="気分障害",障害学生情報入力シート!$H819="神経症性障害等",障害学生情報入力シート!$H819="摂食障害・睡眠障害等",障害学生情報入力シート!$H819="精神障害の重複",障害学生情報入力シート!$H819="その他の精神障害")),1,0)+
IF(AND(障害学生情報入力シート!$G819="知的障害",ISBLANK(障害学生情報入力シート!$H819)),1,0)+
IF(AND(障害学生情報入力シート!$G819="重複障害",OR(障害学生情報入力シート!$H819="身体障害の重複",障害学生情報入力シート!$H819="発達障害と精神障害の重複")),1,0)+
IF(AND(障害学生情報入力シート!$G819="その他の障害",ISBLANK(障害学生情報入力シート!$H819)),1,0)
)</f>
        <v>0</v>
      </c>
    </row>
    <row r="820" spans="1:17" x14ac:dyDescent="0.4">
      <c r="A820" s="204">
        <v>792</v>
      </c>
      <c r="B820" s="6">
        <f>IF(AND(障害学生情報入力シート!$G820=$B$27,障害学生情報入力シート!$H820=$B$28,OR(障害学生情報入力シート!D820="入学者(新1年生)",障害学生情報入力シート!D820="在籍者")),1,0)</f>
        <v>0</v>
      </c>
      <c r="C820" s="6">
        <f t="shared" si="77"/>
        <v>0</v>
      </c>
      <c r="D820" s="6" t="str">
        <f t="shared" si="78"/>
        <v/>
      </c>
      <c r="E820" s="6">
        <f>IF(AND(障害学生情報入力シート!$G820=$E$27,ISBLANK(障害学生情報入力シート!$H820),OR(障害学生情報入力シート!D820="入学者(新1年生)",障害学生情報入力シート!D820="在籍者")),1,0)</f>
        <v>0</v>
      </c>
      <c r="F820" s="6">
        <f t="shared" si="79"/>
        <v>0</v>
      </c>
      <c r="G820" s="6" t="str">
        <f t="shared" si="80"/>
        <v/>
      </c>
      <c r="H820" s="7">
        <f>IF(障害学生情報入力シート!BD820="",0,IF(AND(障害学生情報入力シート!BC820=1,Q820=1,障害学生情報入力シート!D820&lt;&gt;"",障害学生情報入力シート!D820&lt;&gt;"在籍者"),1,0))</f>
        <v>0</v>
      </c>
      <c r="I820" s="7">
        <f t="shared" si="81"/>
        <v>0</v>
      </c>
      <c r="J820" s="7" t="str">
        <f t="shared" si="82"/>
        <v/>
      </c>
      <c r="K820" s="8">
        <f>IF(VALUE(障害学生情報入力シート!J820)=1,1,0)</f>
        <v>0</v>
      </c>
      <c r="L820" s="8">
        <f>IF(VALUE(障害学生情報入力シート!K820)=1,1,0)</f>
        <v>0</v>
      </c>
      <c r="M820" s="8">
        <f>SUM(障害学生情報入力シート!N820:Q820)+COUNTA(障害学生情報入力シート!R820)</f>
        <v>0</v>
      </c>
      <c r="N820" s="8">
        <f>SUM(障害学生情報入力シート!S820:V820)+COUNTA(障害学生情報入力シート!W820)</f>
        <v>0</v>
      </c>
      <c r="O820" s="8">
        <f>IF(SUM(障害学生情報入力シート!$X820:$BC820)&gt;0,1,0)</f>
        <v>0</v>
      </c>
      <c r="P820" s="8">
        <f>IF(障害学生情報入力シート!D820="入学者(新1年生)",1,0)</f>
        <v>0</v>
      </c>
      <c r="Q820" s="8">
        <f>IF(ISBLANK(障害学生情報入力シート!$G820),0,
IF(AND(障害学生情報入力シート!$G820="視覚障害",OR(障害学生情報入力シート!$H820="盲",障害学生情報入力シート!$H820="弱視",障害学生情報入力シート!$H820="その他の視覚障害")),1,0)+
IF(AND(障害学生情報入力シート!$G820="聴覚障害",OR(障害学生情報入力シート!$H820="聾",障害学生情報入力シート!$H820="難聴",障害学生情報入力シート!$H820="その他の聴覚障害")),1,0)+
IF(AND(障害学生情報入力シート!$G820="肢体不自由",OR(障害学生情報入力シート!$H820="上肢不自由",障害学生情報入力シート!$H820="下肢不自由",障害学生情報入力シート!$H820="上下肢不自由",障害学生情報入力シート!$H820="その他の肢体不自由")),1,0)+
IF(AND(障害学生情報入力シート!$G820="病弱",ISBLANK(障害学生情報入力シート!$H820)),1,0)+
IF(AND(障害学生情報入力シート!$G820="発達障害",OR(障害学生情報入力シート!$H820="自閉スペクトラム症",障害学生情報入力シート!$H820="注意欠如・多動症",障害学生情報入力シート!$H820="限局性学習症",障害学生情報入力シート!$H820="発達障害の重複",障害学生情報入力シート!$H820="その他の発達障害")),1,0)+
IF(AND(障害学生情報入力シート!$G820="精神障害",OR(障害学生情報入力シート!$H820="統合失調症等",障害学生情報入力シート!$H820="気分障害",障害学生情報入力シート!$H820="神経症性障害等",障害学生情報入力シート!$H820="摂食障害・睡眠障害等",障害学生情報入力シート!$H820="精神障害の重複",障害学生情報入力シート!$H820="その他の精神障害")),1,0)+
IF(AND(障害学生情報入力シート!$G820="知的障害",ISBLANK(障害学生情報入力シート!$H820)),1,0)+
IF(AND(障害学生情報入力シート!$G820="重複障害",OR(障害学生情報入力シート!$H820="身体障害の重複",障害学生情報入力シート!$H820="発達障害と精神障害の重複")),1,0)+
IF(AND(障害学生情報入力シート!$G820="その他の障害",ISBLANK(障害学生情報入力シート!$H820)),1,0)
)</f>
        <v>0</v>
      </c>
    </row>
    <row r="821" spans="1:17" x14ac:dyDescent="0.4">
      <c r="A821" s="204">
        <v>793</v>
      </c>
      <c r="B821" s="6">
        <f>IF(AND(障害学生情報入力シート!$G821=$B$27,障害学生情報入力シート!$H821=$B$28,OR(障害学生情報入力シート!D821="入学者(新1年生)",障害学生情報入力シート!D821="在籍者")),1,0)</f>
        <v>0</v>
      </c>
      <c r="C821" s="6">
        <f t="shared" si="77"/>
        <v>0</v>
      </c>
      <c r="D821" s="6" t="str">
        <f t="shared" si="78"/>
        <v/>
      </c>
      <c r="E821" s="6">
        <f>IF(AND(障害学生情報入力シート!$G821=$E$27,ISBLANK(障害学生情報入力シート!$H821),OR(障害学生情報入力シート!D821="入学者(新1年生)",障害学生情報入力シート!D821="在籍者")),1,0)</f>
        <v>0</v>
      </c>
      <c r="F821" s="6">
        <f t="shared" si="79"/>
        <v>0</v>
      </c>
      <c r="G821" s="6" t="str">
        <f t="shared" si="80"/>
        <v/>
      </c>
      <c r="H821" s="7">
        <f>IF(障害学生情報入力シート!BD821="",0,IF(AND(障害学生情報入力シート!BC821=1,Q821=1,障害学生情報入力シート!D821&lt;&gt;"",障害学生情報入力シート!D821&lt;&gt;"在籍者"),1,0))</f>
        <v>0</v>
      </c>
      <c r="I821" s="7">
        <f t="shared" si="81"/>
        <v>0</v>
      </c>
      <c r="J821" s="7" t="str">
        <f t="shared" si="82"/>
        <v/>
      </c>
      <c r="K821" s="8">
        <f>IF(VALUE(障害学生情報入力シート!J821)=1,1,0)</f>
        <v>0</v>
      </c>
      <c r="L821" s="8">
        <f>IF(VALUE(障害学生情報入力シート!K821)=1,1,0)</f>
        <v>0</v>
      </c>
      <c r="M821" s="8">
        <f>SUM(障害学生情報入力シート!N821:Q821)+COUNTA(障害学生情報入力シート!R821)</f>
        <v>0</v>
      </c>
      <c r="N821" s="8">
        <f>SUM(障害学生情報入力シート!S821:V821)+COUNTA(障害学生情報入力シート!W821)</f>
        <v>0</v>
      </c>
      <c r="O821" s="8">
        <f>IF(SUM(障害学生情報入力シート!$X821:$BC821)&gt;0,1,0)</f>
        <v>0</v>
      </c>
      <c r="P821" s="8">
        <f>IF(障害学生情報入力シート!D821="入学者(新1年生)",1,0)</f>
        <v>0</v>
      </c>
      <c r="Q821" s="8">
        <f>IF(ISBLANK(障害学生情報入力シート!$G821),0,
IF(AND(障害学生情報入力シート!$G821="視覚障害",OR(障害学生情報入力シート!$H821="盲",障害学生情報入力シート!$H821="弱視",障害学生情報入力シート!$H821="その他の視覚障害")),1,0)+
IF(AND(障害学生情報入力シート!$G821="聴覚障害",OR(障害学生情報入力シート!$H821="聾",障害学生情報入力シート!$H821="難聴",障害学生情報入力シート!$H821="その他の聴覚障害")),1,0)+
IF(AND(障害学生情報入力シート!$G821="肢体不自由",OR(障害学生情報入力シート!$H821="上肢不自由",障害学生情報入力シート!$H821="下肢不自由",障害学生情報入力シート!$H821="上下肢不自由",障害学生情報入力シート!$H821="その他の肢体不自由")),1,0)+
IF(AND(障害学生情報入力シート!$G821="病弱",ISBLANK(障害学生情報入力シート!$H821)),1,0)+
IF(AND(障害学生情報入力シート!$G821="発達障害",OR(障害学生情報入力シート!$H821="自閉スペクトラム症",障害学生情報入力シート!$H821="注意欠如・多動症",障害学生情報入力シート!$H821="限局性学習症",障害学生情報入力シート!$H821="発達障害の重複",障害学生情報入力シート!$H821="その他の発達障害")),1,0)+
IF(AND(障害学生情報入力シート!$G821="精神障害",OR(障害学生情報入力シート!$H821="統合失調症等",障害学生情報入力シート!$H821="気分障害",障害学生情報入力シート!$H821="神経症性障害等",障害学生情報入力シート!$H821="摂食障害・睡眠障害等",障害学生情報入力シート!$H821="精神障害の重複",障害学生情報入力シート!$H821="その他の精神障害")),1,0)+
IF(AND(障害学生情報入力シート!$G821="知的障害",ISBLANK(障害学生情報入力シート!$H821)),1,0)+
IF(AND(障害学生情報入力シート!$G821="重複障害",OR(障害学生情報入力シート!$H821="身体障害の重複",障害学生情報入力シート!$H821="発達障害と精神障害の重複")),1,0)+
IF(AND(障害学生情報入力シート!$G821="その他の障害",ISBLANK(障害学生情報入力シート!$H821)),1,0)
)</f>
        <v>0</v>
      </c>
    </row>
    <row r="822" spans="1:17" x14ac:dyDescent="0.4">
      <c r="A822" s="204">
        <v>794</v>
      </c>
      <c r="B822" s="6">
        <f>IF(AND(障害学生情報入力シート!$G822=$B$27,障害学生情報入力シート!$H822=$B$28,OR(障害学生情報入力シート!D822="入学者(新1年生)",障害学生情報入力シート!D822="在籍者")),1,0)</f>
        <v>0</v>
      </c>
      <c r="C822" s="6">
        <f t="shared" si="77"/>
        <v>0</v>
      </c>
      <c r="D822" s="6" t="str">
        <f t="shared" si="78"/>
        <v/>
      </c>
      <c r="E822" s="6">
        <f>IF(AND(障害学生情報入力シート!$G822=$E$27,ISBLANK(障害学生情報入力シート!$H822),OR(障害学生情報入力シート!D822="入学者(新1年生)",障害学生情報入力シート!D822="在籍者")),1,0)</f>
        <v>0</v>
      </c>
      <c r="F822" s="6">
        <f t="shared" si="79"/>
        <v>0</v>
      </c>
      <c r="G822" s="6" t="str">
        <f t="shared" si="80"/>
        <v/>
      </c>
      <c r="H822" s="7">
        <f>IF(障害学生情報入力シート!BD822="",0,IF(AND(障害学生情報入力シート!BC822=1,Q822=1,障害学生情報入力シート!D822&lt;&gt;"",障害学生情報入力シート!D822&lt;&gt;"在籍者"),1,0))</f>
        <v>0</v>
      </c>
      <c r="I822" s="7">
        <f t="shared" si="81"/>
        <v>0</v>
      </c>
      <c r="J822" s="7" t="str">
        <f t="shared" si="82"/>
        <v/>
      </c>
      <c r="K822" s="8">
        <f>IF(VALUE(障害学生情報入力シート!J822)=1,1,0)</f>
        <v>0</v>
      </c>
      <c r="L822" s="8">
        <f>IF(VALUE(障害学生情報入力シート!K822)=1,1,0)</f>
        <v>0</v>
      </c>
      <c r="M822" s="8">
        <f>SUM(障害学生情報入力シート!N822:Q822)+COUNTA(障害学生情報入力シート!R822)</f>
        <v>0</v>
      </c>
      <c r="N822" s="8">
        <f>SUM(障害学生情報入力シート!S822:V822)+COUNTA(障害学生情報入力シート!W822)</f>
        <v>0</v>
      </c>
      <c r="O822" s="8">
        <f>IF(SUM(障害学生情報入力シート!$X822:$BC822)&gt;0,1,0)</f>
        <v>0</v>
      </c>
      <c r="P822" s="8">
        <f>IF(障害学生情報入力シート!D822="入学者(新1年生)",1,0)</f>
        <v>0</v>
      </c>
      <c r="Q822" s="8">
        <f>IF(ISBLANK(障害学生情報入力シート!$G822),0,
IF(AND(障害学生情報入力シート!$G822="視覚障害",OR(障害学生情報入力シート!$H822="盲",障害学生情報入力シート!$H822="弱視",障害学生情報入力シート!$H822="その他の視覚障害")),1,0)+
IF(AND(障害学生情報入力シート!$G822="聴覚障害",OR(障害学生情報入力シート!$H822="聾",障害学生情報入力シート!$H822="難聴",障害学生情報入力シート!$H822="その他の聴覚障害")),1,0)+
IF(AND(障害学生情報入力シート!$G822="肢体不自由",OR(障害学生情報入力シート!$H822="上肢不自由",障害学生情報入力シート!$H822="下肢不自由",障害学生情報入力シート!$H822="上下肢不自由",障害学生情報入力シート!$H822="その他の肢体不自由")),1,0)+
IF(AND(障害学生情報入力シート!$G822="病弱",ISBLANK(障害学生情報入力シート!$H822)),1,0)+
IF(AND(障害学生情報入力シート!$G822="発達障害",OR(障害学生情報入力シート!$H822="自閉スペクトラム症",障害学生情報入力シート!$H822="注意欠如・多動症",障害学生情報入力シート!$H822="限局性学習症",障害学生情報入力シート!$H822="発達障害の重複",障害学生情報入力シート!$H822="その他の発達障害")),1,0)+
IF(AND(障害学生情報入力シート!$G822="精神障害",OR(障害学生情報入力シート!$H822="統合失調症等",障害学生情報入力シート!$H822="気分障害",障害学生情報入力シート!$H822="神経症性障害等",障害学生情報入力シート!$H822="摂食障害・睡眠障害等",障害学生情報入力シート!$H822="精神障害の重複",障害学生情報入力シート!$H822="その他の精神障害")),1,0)+
IF(AND(障害学生情報入力シート!$G822="知的障害",ISBLANK(障害学生情報入力シート!$H822)),1,0)+
IF(AND(障害学生情報入力シート!$G822="重複障害",OR(障害学生情報入力シート!$H822="身体障害の重複",障害学生情報入力シート!$H822="発達障害と精神障害の重複")),1,0)+
IF(AND(障害学生情報入力シート!$G822="その他の障害",ISBLANK(障害学生情報入力シート!$H822)),1,0)
)</f>
        <v>0</v>
      </c>
    </row>
    <row r="823" spans="1:17" x14ac:dyDescent="0.4">
      <c r="A823" s="204">
        <v>795</v>
      </c>
      <c r="B823" s="6">
        <f>IF(AND(障害学生情報入力シート!$G823=$B$27,障害学生情報入力シート!$H823=$B$28,OR(障害学生情報入力シート!D823="入学者(新1年生)",障害学生情報入力シート!D823="在籍者")),1,0)</f>
        <v>0</v>
      </c>
      <c r="C823" s="6">
        <f t="shared" si="77"/>
        <v>0</v>
      </c>
      <c r="D823" s="6" t="str">
        <f t="shared" si="78"/>
        <v/>
      </c>
      <c r="E823" s="6">
        <f>IF(AND(障害学生情報入力シート!$G823=$E$27,ISBLANK(障害学生情報入力シート!$H823),OR(障害学生情報入力シート!D823="入学者(新1年生)",障害学生情報入力シート!D823="在籍者")),1,0)</f>
        <v>0</v>
      </c>
      <c r="F823" s="6">
        <f t="shared" si="79"/>
        <v>0</v>
      </c>
      <c r="G823" s="6" t="str">
        <f t="shared" si="80"/>
        <v/>
      </c>
      <c r="H823" s="7">
        <f>IF(障害学生情報入力シート!BD823="",0,IF(AND(障害学生情報入力シート!BC823=1,Q823=1,障害学生情報入力シート!D823&lt;&gt;"",障害学生情報入力シート!D823&lt;&gt;"在籍者"),1,0))</f>
        <v>0</v>
      </c>
      <c r="I823" s="7">
        <f t="shared" si="81"/>
        <v>0</v>
      </c>
      <c r="J823" s="7" t="str">
        <f t="shared" si="82"/>
        <v/>
      </c>
      <c r="K823" s="8">
        <f>IF(VALUE(障害学生情報入力シート!J823)=1,1,0)</f>
        <v>0</v>
      </c>
      <c r="L823" s="8">
        <f>IF(VALUE(障害学生情報入力シート!K823)=1,1,0)</f>
        <v>0</v>
      </c>
      <c r="M823" s="8">
        <f>SUM(障害学生情報入力シート!N823:Q823)+COUNTA(障害学生情報入力シート!R823)</f>
        <v>0</v>
      </c>
      <c r="N823" s="8">
        <f>SUM(障害学生情報入力シート!S823:V823)+COUNTA(障害学生情報入力シート!W823)</f>
        <v>0</v>
      </c>
      <c r="O823" s="8">
        <f>IF(SUM(障害学生情報入力シート!$X823:$BC823)&gt;0,1,0)</f>
        <v>0</v>
      </c>
      <c r="P823" s="8">
        <f>IF(障害学生情報入力シート!D823="入学者(新1年生)",1,0)</f>
        <v>0</v>
      </c>
      <c r="Q823" s="8">
        <f>IF(ISBLANK(障害学生情報入力シート!$G823),0,
IF(AND(障害学生情報入力シート!$G823="視覚障害",OR(障害学生情報入力シート!$H823="盲",障害学生情報入力シート!$H823="弱視",障害学生情報入力シート!$H823="その他の視覚障害")),1,0)+
IF(AND(障害学生情報入力シート!$G823="聴覚障害",OR(障害学生情報入力シート!$H823="聾",障害学生情報入力シート!$H823="難聴",障害学生情報入力シート!$H823="その他の聴覚障害")),1,0)+
IF(AND(障害学生情報入力シート!$G823="肢体不自由",OR(障害学生情報入力シート!$H823="上肢不自由",障害学生情報入力シート!$H823="下肢不自由",障害学生情報入力シート!$H823="上下肢不自由",障害学生情報入力シート!$H823="その他の肢体不自由")),1,0)+
IF(AND(障害学生情報入力シート!$G823="病弱",ISBLANK(障害学生情報入力シート!$H823)),1,0)+
IF(AND(障害学生情報入力シート!$G823="発達障害",OR(障害学生情報入力シート!$H823="自閉スペクトラム症",障害学生情報入力シート!$H823="注意欠如・多動症",障害学生情報入力シート!$H823="限局性学習症",障害学生情報入力シート!$H823="発達障害の重複",障害学生情報入力シート!$H823="その他の発達障害")),1,0)+
IF(AND(障害学生情報入力シート!$G823="精神障害",OR(障害学生情報入力シート!$H823="統合失調症等",障害学生情報入力シート!$H823="気分障害",障害学生情報入力シート!$H823="神経症性障害等",障害学生情報入力シート!$H823="摂食障害・睡眠障害等",障害学生情報入力シート!$H823="精神障害の重複",障害学生情報入力シート!$H823="その他の精神障害")),1,0)+
IF(AND(障害学生情報入力シート!$G823="知的障害",ISBLANK(障害学生情報入力シート!$H823)),1,0)+
IF(AND(障害学生情報入力シート!$G823="重複障害",OR(障害学生情報入力シート!$H823="身体障害の重複",障害学生情報入力シート!$H823="発達障害と精神障害の重複")),1,0)+
IF(AND(障害学生情報入力シート!$G823="その他の障害",ISBLANK(障害学生情報入力シート!$H823)),1,0)
)</f>
        <v>0</v>
      </c>
    </row>
    <row r="824" spans="1:17" x14ac:dyDescent="0.4">
      <c r="A824" s="204">
        <v>796</v>
      </c>
      <c r="B824" s="6">
        <f>IF(AND(障害学生情報入力シート!$G824=$B$27,障害学生情報入力シート!$H824=$B$28,OR(障害学生情報入力シート!D824="入学者(新1年生)",障害学生情報入力シート!D824="在籍者")),1,0)</f>
        <v>0</v>
      </c>
      <c r="C824" s="6">
        <f t="shared" si="77"/>
        <v>0</v>
      </c>
      <c r="D824" s="6" t="str">
        <f t="shared" si="78"/>
        <v/>
      </c>
      <c r="E824" s="6">
        <f>IF(AND(障害学生情報入力シート!$G824=$E$27,ISBLANK(障害学生情報入力シート!$H824),OR(障害学生情報入力シート!D824="入学者(新1年生)",障害学生情報入力シート!D824="在籍者")),1,0)</f>
        <v>0</v>
      </c>
      <c r="F824" s="6">
        <f t="shared" si="79"/>
        <v>0</v>
      </c>
      <c r="G824" s="6" t="str">
        <f t="shared" si="80"/>
        <v/>
      </c>
      <c r="H824" s="7">
        <f>IF(障害学生情報入力シート!BD824="",0,IF(AND(障害学生情報入力シート!BC824=1,Q824=1,障害学生情報入力シート!D824&lt;&gt;"",障害学生情報入力シート!D824&lt;&gt;"在籍者"),1,0))</f>
        <v>0</v>
      </c>
      <c r="I824" s="7">
        <f t="shared" si="81"/>
        <v>0</v>
      </c>
      <c r="J824" s="7" t="str">
        <f t="shared" si="82"/>
        <v/>
      </c>
      <c r="K824" s="8">
        <f>IF(VALUE(障害学生情報入力シート!J824)=1,1,0)</f>
        <v>0</v>
      </c>
      <c r="L824" s="8">
        <f>IF(VALUE(障害学生情報入力シート!K824)=1,1,0)</f>
        <v>0</v>
      </c>
      <c r="M824" s="8">
        <f>SUM(障害学生情報入力シート!N824:Q824)+COUNTA(障害学生情報入力シート!R824)</f>
        <v>0</v>
      </c>
      <c r="N824" s="8">
        <f>SUM(障害学生情報入力シート!S824:V824)+COUNTA(障害学生情報入力シート!W824)</f>
        <v>0</v>
      </c>
      <c r="O824" s="8">
        <f>IF(SUM(障害学生情報入力シート!$X824:$BC824)&gt;0,1,0)</f>
        <v>0</v>
      </c>
      <c r="P824" s="8">
        <f>IF(障害学生情報入力シート!D824="入学者(新1年生)",1,0)</f>
        <v>0</v>
      </c>
      <c r="Q824" s="8">
        <f>IF(ISBLANK(障害学生情報入力シート!$G824),0,
IF(AND(障害学生情報入力シート!$G824="視覚障害",OR(障害学生情報入力シート!$H824="盲",障害学生情報入力シート!$H824="弱視",障害学生情報入力シート!$H824="その他の視覚障害")),1,0)+
IF(AND(障害学生情報入力シート!$G824="聴覚障害",OR(障害学生情報入力シート!$H824="聾",障害学生情報入力シート!$H824="難聴",障害学生情報入力シート!$H824="その他の聴覚障害")),1,0)+
IF(AND(障害学生情報入力シート!$G824="肢体不自由",OR(障害学生情報入力シート!$H824="上肢不自由",障害学生情報入力シート!$H824="下肢不自由",障害学生情報入力シート!$H824="上下肢不自由",障害学生情報入力シート!$H824="その他の肢体不自由")),1,0)+
IF(AND(障害学生情報入力シート!$G824="病弱",ISBLANK(障害学生情報入力シート!$H824)),1,0)+
IF(AND(障害学生情報入力シート!$G824="発達障害",OR(障害学生情報入力シート!$H824="自閉スペクトラム症",障害学生情報入力シート!$H824="注意欠如・多動症",障害学生情報入力シート!$H824="限局性学習症",障害学生情報入力シート!$H824="発達障害の重複",障害学生情報入力シート!$H824="その他の発達障害")),1,0)+
IF(AND(障害学生情報入力シート!$G824="精神障害",OR(障害学生情報入力シート!$H824="統合失調症等",障害学生情報入力シート!$H824="気分障害",障害学生情報入力シート!$H824="神経症性障害等",障害学生情報入力シート!$H824="摂食障害・睡眠障害等",障害学生情報入力シート!$H824="精神障害の重複",障害学生情報入力シート!$H824="その他の精神障害")),1,0)+
IF(AND(障害学生情報入力シート!$G824="知的障害",ISBLANK(障害学生情報入力シート!$H824)),1,0)+
IF(AND(障害学生情報入力シート!$G824="重複障害",OR(障害学生情報入力シート!$H824="身体障害の重複",障害学生情報入力シート!$H824="発達障害と精神障害の重複")),1,0)+
IF(AND(障害学生情報入力シート!$G824="その他の障害",ISBLANK(障害学生情報入力シート!$H824)),1,0)
)</f>
        <v>0</v>
      </c>
    </row>
    <row r="825" spans="1:17" x14ac:dyDescent="0.4">
      <c r="A825" s="204">
        <v>797</v>
      </c>
      <c r="B825" s="6">
        <f>IF(AND(障害学生情報入力シート!$G825=$B$27,障害学生情報入力シート!$H825=$B$28,OR(障害学生情報入力シート!D825="入学者(新1年生)",障害学生情報入力シート!D825="在籍者")),1,0)</f>
        <v>0</v>
      </c>
      <c r="C825" s="6">
        <f t="shared" si="77"/>
        <v>0</v>
      </c>
      <c r="D825" s="6" t="str">
        <f t="shared" si="78"/>
        <v/>
      </c>
      <c r="E825" s="6">
        <f>IF(AND(障害学生情報入力シート!$G825=$E$27,ISBLANK(障害学生情報入力シート!$H825),OR(障害学生情報入力シート!D825="入学者(新1年生)",障害学生情報入力シート!D825="在籍者")),1,0)</f>
        <v>0</v>
      </c>
      <c r="F825" s="6">
        <f t="shared" si="79"/>
        <v>0</v>
      </c>
      <c r="G825" s="6" t="str">
        <f t="shared" si="80"/>
        <v/>
      </c>
      <c r="H825" s="7">
        <f>IF(障害学生情報入力シート!BD825="",0,IF(AND(障害学生情報入力シート!BC825=1,Q825=1,障害学生情報入力シート!D825&lt;&gt;"",障害学生情報入力シート!D825&lt;&gt;"在籍者"),1,0))</f>
        <v>0</v>
      </c>
      <c r="I825" s="7">
        <f t="shared" si="81"/>
        <v>0</v>
      </c>
      <c r="J825" s="7" t="str">
        <f t="shared" si="82"/>
        <v/>
      </c>
      <c r="K825" s="8">
        <f>IF(VALUE(障害学生情報入力シート!J825)=1,1,0)</f>
        <v>0</v>
      </c>
      <c r="L825" s="8">
        <f>IF(VALUE(障害学生情報入力シート!K825)=1,1,0)</f>
        <v>0</v>
      </c>
      <c r="M825" s="8">
        <f>SUM(障害学生情報入力シート!N825:Q825)+COUNTA(障害学生情報入力シート!R825)</f>
        <v>0</v>
      </c>
      <c r="N825" s="8">
        <f>SUM(障害学生情報入力シート!S825:V825)+COUNTA(障害学生情報入力シート!W825)</f>
        <v>0</v>
      </c>
      <c r="O825" s="8">
        <f>IF(SUM(障害学生情報入力シート!$X825:$BC825)&gt;0,1,0)</f>
        <v>0</v>
      </c>
      <c r="P825" s="8">
        <f>IF(障害学生情報入力シート!D825="入学者(新1年生)",1,0)</f>
        <v>0</v>
      </c>
      <c r="Q825" s="8">
        <f>IF(ISBLANK(障害学生情報入力シート!$G825),0,
IF(AND(障害学生情報入力シート!$G825="視覚障害",OR(障害学生情報入力シート!$H825="盲",障害学生情報入力シート!$H825="弱視",障害学生情報入力シート!$H825="その他の視覚障害")),1,0)+
IF(AND(障害学生情報入力シート!$G825="聴覚障害",OR(障害学生情報入力シート!$H825="聾",障害学生情報入力シート!$H825="難聴",障害学生情報入力シート!$H825="その他の聴覚障害")),1,0)+
IF(AND(障害学生情報入力シート!$G825="肢体不自由",OR(障害学生情報入力シート!$H825="上肢不自由",障害学生情報入力シート!$H825="下肢不自由",障害学生情報入力シート!$H825="上下肢不自由",障害学生情報入力シート!$H825="その他の肢体不自由")),1,0)+
IF(AND(障害学生情報入力シート!$G825="病弱",ISBLANK(障害学生情報入力シート!$H825)),1,0)+
IF(AND(障害学生情報入力シート!$G825="発達障害",OR(障害学生情報入力シート!$H825="自閉スペクトラム症",障害学生情報入力シート!$H825="注意欠如・多動症",障害学生情報入力シート!$H825="限局性学習症",障害学生情報入力シート!$H825="発達障害の重複",障害学生情報入力シート!$H825="その他の発達障害")),1,0)+
IF(AND(障害学生情報入力シート!$G825="精神障害",OR(障害学生情報入力シート!$H825="統合失調症等",障害学生情報入力シート!$H825="気分障害",障害学生情報入力シート!$H825="神経症性障害等",障害学生情報入力シート!$H825="摂食障害・睡眠障害等",障害学生情報入力シート!$H825="精神障害の重複",障害学生情報入力シート!$H825="その他の精神障害")),1,0)+
IF(AND(障害学生情報入力シート!$G825="知的障害",ISBLANK(障害学生情報入力シート!$H825)),1,0)+
IF(AND(障害学生情報入力シート!$G825="重複障害",OR(障害学生情報入力シート!$H825="身体障害の重複",障害学生情報入力シート!$H825="発達障害と精神障害の重複")),1,0)+
IF(AND(障害学生情報入力シート!$G825="その他の障害",ISBLANK(障害学生情報入力シート!$H825)),1,0)
)</f>
        <v>0</v>
      </c>
    </row>
    <row r="826" spans="1:17" x14ac:dyDescent="0.4">
      <c r="A826" s="204">
        <v>798</v>
      </c>
      <c r="B826" s="6">
        <f>IF(AND(障害学生情報入力シート!$G826=$B$27,障害学生情報入力シート!$H826=$B$28,OR(障害学生情報入力シート!D826="入学者(新1年生)",障害学生情報入力シート!D826="在籍者")),1,0)</f>
        <v>0</v>
      </c>
      <c r="C826" s="6">
        <f t="shared" si="77"/>
        <v>0</v>
      </c>
      <c r="D826" s="6" t="str">
        <f t="shared" si="78"/>
        <v/>
      </c>
      <c r="E826" s="6">
        <f>IF(AND(障害学生情報入力シート!$G826=$E$27,ISBLANK(障害学生情報入力シート!$H826),OR(障害学生情報入力シート!D826="入学者(新1年生)",障害学生情報入力シート!D826="在籍者")),1,0)</f>
        <v>0</v>
      </c>
      <c r="F826" s="6">
        <f t="shared" si="79"/>
        <v>0</v>
      </c>
      <c r="G826" s="6" t="str">
        <f t="shared" si="80"/>
        <v/>
      </c>
      <c r="H826" s="7">
        <f>IF(障害学生情報入力シート!BD826="",0,IF(AND(障害学生情報入力シート!BC826=1,Q826=1,障害学生情報入力シート!D826&lt;&gt;"",障害学生情報入力シート!D826&lt;&gt;"在籍者"),1,0))</f>
        <v>0</v>
      </c>
      <c r="I826" s="7">
        <f t="shared" si="81"/>
        <v>0</v>
      </c>
      <c r="J826" s="7" t="str">
        <f t="shared" si="82"/>
        <v/>
      </c>
      <c r="K826" s="8">
        <f>IF(VALUE(障害学生情報入力シート!J826)=1,1,0)</f>
        <v>0</v>
      </c>
      <c r="L826" s="8">
        <f>IF(VALUE(障害学生情報入力シート!K826)=1,1,0)</f>
        <v>0</v>
      </c>
      <c r="M826" s="8">
        <f>SUM(障害学生情報入力シート!N826:Q826)+COUNTA(障害学生情報入力シート!R826)</f>
        <v>0</v>
      </c>
      <c r="N826" s="8">
        <f>SUM(障害学生情報入力シート!S826:V826)+COUNTA(障害学生情報入力シート!W826)</f>
        <v>0</v>
      </c>
      <c r="O826" s="8">
        <f>IF(SUM(障害学生情報入力シート!$X826:$BC826)&gt;0,1,0)</f>
        <v>0</v>
      </c>
      <c r="P826" s="8">
        <f>IF(障害学生情報入力シート!D826="入学者(新1年生)",1,0)</f>
        <v>0</v>
      </c>
      <c r="Q826" s="8">
        <f>IF(ISBLANK(障害学生情報入力シート!$G826),0,
IF(AND(障害学生情報入力シート!$G826="視覚障害",OR(障害学生情報入力シート!$H826="盲",障害学生情報入力シート!$H826="弱視",障害学生情報入力シート!$H826="その他の視覚障害")),1,0)+
IF(AND(障害学生情報入力シート!$G826="聴覚障害",OR(障害学生情報入力シート!$H826="聾",障害学生情報入力シート!$H826="難聴",障害学生情報入力シート!$H826="その他の聴覚障害")),1,0)+
IF(AND(障害学生情報入力シート!$G826="肢体不自由",OR(障害学生情報入力シート!$H826="上肢不自由",障害学生情報入力シート!$H826="下肢不自由",障害学生情報入力シート!$H826="上下肢不自由",障害学生情報入力シート!$H826="その他の肢体不自由")),1,0)+
IF(AND(障害学生情報入力シート!$G826="病弱",ISBLANK(障害学生情報入力シート!$H826)),1,0)+
IF(AND(障害学生情報入力シート!$G826="発達障害",OR(障害学生情報入力シート!$H826="自閉スペクトラム症",障害学生情報入力シート!$H826="注意欠如・多動症",障害学生情報入力シート!$H826="限局性学習症",障害学生情報入力シート!$H826="発達障害の重複",障害学生情報入力シート!$H826="その他の発達障害")),1,0)+
IF(AND(障害学生情報入力シート!$G826="精神障害",OR(障害学生情報入力シート!$H826="統合失調症等",障害学生情報入力シート!$H826="気分障害",障害学生情報入力シート!$H826="神経症性障害等",障害学生情報入力シート!$H826="摂食障害・睡眠障害等",障害学生情報入力シート!$H826="精神障害の重複",障害学生情報入力シート!$H826="その他の精神障害")),1,0)+
IF(AND(障害学生情報入力シート!$G826="知的障害",ISBLANK(障害学生情報入力シート!$H826)),1,0)+
IF(AND(障害学生情報入力シート!$G826="重複障害",OR(障害学生情報入力シート!$H826="身体障害の重複",障害学生情報入力シート!$H826="発達障害と精神障害の重複")),1,0)+
IF(AND(障害学生情報入力シート!$G826="その他の障害",ISBLANK(障害学生情報入力シート!$H826)),1,0)
)</f>
        <v>0</v>
      </c>
    </row>
    <row r="827" spans="1:17" x14ac:dyDescent="0.4">
      <c r="A827" s="204">
        <v>799</v>
      </c>
      <c r="B827" s="6">
        <f>IF(AND(障害学生情報入力シート!$G827=$B$27,障害学生情報入力シート!$H827=$B$28,OR(障害学生情報入力シート!D827="入学者(新1年生)",障害学生情報入力シート!D827="在籍者")),1,0)</f>
        <v>0</v>
      </c>
      <c r="C827" s="6">
        <f t="shared" si="77"/>
        <v>0</v>
      </c>
      <c r="D827" s="6" t="str">
        <f t="shared" si="78"/>
        <v/>
      </c>
      <c r="E827" s="6">
        <f>IF(AND(障害学生情報入力シート!$G827=$E$27,ISBLANK(障害学生情報入力シート!$H827),OR(障害学生情報入力シート!D827="入学者(新1年生)",障害学生情報入力シート!D827="在籍者")),1,0)</f>
        <v>0</v>
      </c>
      <c r="F827" s="6">
        <f t="shared" si="79"/>
        <v>0</v>
      </c>
      <c r="G827" s="6" t="str">
        <f t="shared" si="80"/>
        <v/>
      </c>
      <c r="H827" s="7">
        <f>IF(障害学生情報入力シート!BD827="",0,IF(AND(障害学生情報入力シート!BC827=1,Q827=1,障害学生情報入力シート!D827&lt;&gt;"",障害学生情報入力シート!D827&lt;&gt;"在籍者"),1,0))</f>
        <v>0</v>
      </c>
      <c r="I827" s="7">
        <f t="shared" si="81"/>
        <v>0</v>
      </c>
      <c r="J827" s="7" t="str">
        <f t="shared" si="82"/>
        <v/>
      </c>
      <c r="K827" s="8">
        <f>IF(VALUE(障害学生情報入力シート!J827)=1,1,0)</f>
        <v>0</v>
      </c>
      <c r="L827" s="8">
        <f>IF(VALUE(障害学生情報入力シート!K827)=1,1,0)</f>
        <v>0</v>
      </c>
      <c r="M827" s="8">
        <f>SUM(障害学生情報入力シート!N827:Q827)+COUNTA(障害学生情報入力シート!R827)</f>
        <v>0</v>
      </c>
      <c r="N827" s="8">
        <f>SUM(障害学生情報入力シート!S827:V827)+COUNTA(障害学生情報入力シート!W827)</f>
        <v>0</v>
      </c>
      <c r="O827" s="8">
        <f>IF(SUM(障害学生情報入力シート!$X827:$BC827)&gt;0,1,0)</f>
        <v>0</v>
      </c>
      <c r="P827" s="8">
        <f>IF(障害学生情報入力シート!D827="入学者(新1年生)",1,0)</f>
        <v>0</v>
      </c>
      <c r="Q827" s="8">
        <f>IF(ISBLANK(障害学生情報入力シート!$G827),0,
IF(AND(障害学生情報入力シート!$G827="視覚障害",OR(障害学生情報入力シート!$H827="盲",障害学生情報入力シート!$H827="弱視",障害学生情報入力シート!$H827="その他の視覚障害")),1,0)+
IF(AND(障害学生情報入力シート!$G827="聴覚障害",OR(障害学生情報入力シート!$H827="聾",障害学生情報入力シート!$H827="難聴",障害学生情報入力シート!$H827="その他の聴覚障害")),1,0)+
IF(AND(障害学生情報入力シート!$G827="肢体不自由",OR(障害学生情報入力シート!$H827="上肢不自由",障害学生情報入力シート!$H827="下肢不自由",障害学生情報入力シート!$H827="上下肢不自由",障害学生情報入力シート!$H827="その他の肢体不自由")),1,0)+
IF(AND(障害学生情報入力シート!$G827="病弱",ISBLANK(障害学生情報入力シート!$H827)),1,0)+
IF(AND(障害学生情報入力シート!$G827="発達障害",OR(障害学生情報入力シート!$H827="自閉スペクトラム症",障害学生情報入力シート!$H827="注意欠如・多動症",障害学生情報入力シート!$H827="限局性学習症",障害学生情報入力シート!$H827="発達障害の重複",障害学生情報入力シート!$H827="その他の発達障害")),1,0)+
IF(AND(障害学生情報入力シート!$G827="精神障害",OR(障害学生情報入力シート!$H827="統合失調症等",障害学生情報入力シート!$H827="気分障害",障害学生情報入力シート!$H827="神経症性障害等",障害学生情報入力シート!$H827="摂食障害・睡眠障害等",障害学生情報入力シート!$H827="精神障害の重複",障害学生情報入力シート!$H827="その他の精神障害")),1,0)+
IF(AND(障害学生情報入力シート!$G827="知的障害",ISBLANK(障害学生情報入力シート!$H827)),1,0)+
IF(AND(障害学生情報入力シート!$G827="重複障害",OR(障害学生情報入力シート!$H827="身体障害の重複",障害学生情報入力シート!$H827="発達障害と精神障害の重複")),1,0)+
IF(AND(障害学生情報入力シート!$G827="その他の障害",ISBLANK(障害学生情報入力シート!$H827)),1,0)
)</f>
        <v>0</v>
      </c>
    </row>
    <row r="828" spans="1:17" x14ac:dyDescent="0.4">
      <c r="A828" s="204">
        <v>800</v>
      </c>
      <c r="B828" s="6">
        <f>IF(AND(障害学生情報入力シート!$G828=$B$27,障害学生情報入力シート!$H828=$B$28,OR(障害学生情報入力シート!D828="入学者(新1年生)",障害学生情報入力シート!D828="在籍者")),1,0)</f>
        <v>0</v>
      </c>
      <c r="C828" s="6">
        <f t="shared" si="77"/>
        <v>0</v>
      </c>
      <c r="D828" s="6" t="str">
        <f t="shared" si="78"/>
        <v/>
      </c>
      <c r="E828" s="6">
        <f>IF(AND(障害学生情報入力シート!$G828=$E$27,ISBLANK(障害学生情報入力シート!$H828),OR(障害学生情報入力シート!D828="入学者(新1年生)",障害学生情報入力シート!D828="在籍者")),1,0)</f>
        <v>0</v>
      </c>
      <c r="F828" s="6">
        <f t="shared" si="79"/>
        <v>0</v>
      </c>
      <c r="G828" s="6" t="str">
        <f t="shared" si="80"/>
        <v/>
      </c>
      <c r="H828" s="7">
        <f>IF(障害学生情報入力シート!BD828="",0,IF(AND(障害学生情報入力シート!BC828=1,Q828=1,障害学生情報入力シート!D828&lt;&gt;"",障害学生情報入力シート!D828&lt;&gt;"在籍者"),1,0))</f>
        <v>0</v>
      </c>
      <c r="I828" s="7">
        <f t="shared" si="81"/>
        <v>0</v>
      </c>
      <c r="J828" s="7" t="str">
        <f t="shared" si="82"/>
        <v/>
      </c>
      <c r="K828" s="8">
        <f>IF(VALUE(障害学生情報入力シート!J828)=1,1,0)</f>
        <v>0</v>
      </c>
      <c r="L828" s="8">
        <f>IF(VALUE(障害学生情報入力シート!K828)=1,1,0)</f>
        <v>0</v>
      </c>
      <c r="M828" s="8">
        <f>SUM(障害学生情報入力シート!N828:Q828)+COUNTA(障害学生情報入力シート!R828)</f>
        <v>0</v>
      </c>
      <c r="N828" s="8">
        <f>SUM(障害学生情報入力シート!S828:V828)+COUNTA(障害学生情報入力シート!W828)</f>
        <v>0</v>
      </c>
      <c r="O828" s="8">
        <f>IF(SUM(障害学生情報入力シート!$X828:$BC828)&gt;0,1,0)</f>
        <v>0</v>
      </c>
      <c r="P828" s="8">
        <f>IF(障害学生情報入力シート!D828="入学者(新1年生)",1,0)</f>
        <v>0</v>
      </c>
      <c r="Q828" s="8">
        <f>IF(ISBLANK(障害学生情報入力シート!$G828),0,
IF(AND(障害学生情報入力シート!$G828="視覚障害",OR(障害学生情報入力シート!$H828="盲",障害学生情報入力シート!$H828="弱視",障害学生情報入力シート!$H828="その他の視覚障害")),1,0)+
IF(AND(障害学生情報入力シート!$G828="聴覚障害",OR(障害学生情報入力シート!$H828="聾",障害学生情報入力シート!$H828="難聴",障害学生情報入力シート!$H828="その他の聴覚障害")),1,0)+
IF(AND(障害学生情報入力シート!$G828="肢体不自由",OR(障害学生情報入力シート!$H828="上肢不自由",障害学生情報入力シート!$H828="下肢不自由",障害学生情報入力シート!$H828="上下肢不自由",障害学生情報入力シート!$H828="その他の肢体不自由")),1,0)+
IF(AND(障害学生情報入力シート!$G828="病弱",ISBLANK(障害学生情報入力シート!$H828)),1,0)+
IF(AND(障害学生情報入力シート!$G828="発達障害",OR(障害学生情報入力シート!$H828="自閉スペクトラム症",障害学生情報入力シート!$H828="注意欠如・多動症",障害学生情報入力シート!$H828="限局性学習症",障害学生情報入力シート!$H828="発達障害の重複",障害学生情報入力シート!$H828="その他の発達障害")),1,0)+
IF(AND(障害学生情報入力シート!$G828="精神障害",OR(障害学生情報入力シート!$H828="統合失調症等",障害学生情報入力シート!$H828="気分障害",障害学生情報入力シート!$H828="神経症性障害等",障害学生情報入力シート!$H828="摂食障害・睡眠障害等",障害学生情報入力シート!$H828="精神障害の重複",障害学生情報入力シート!$H828="その他の精神障害")),1,0)+
IF(AND(障害学生情報入力シート!$G828="知的障害",ISBLANK(障害学生情報入力シート!$H828)),1,0)+
IF(AND(障害学生情報入力シート!$G828="重複障害",OR(障害学生情報入力シート!$H828="身体障害の重複",障害学生情報入力シート!$H828="発達障害と精神障害の重複")),1,0)+
IF(AND(障害学生情報入力シート!$G828="その他の障害",ISBLANK(障害学生情報入力シート!$H828)),1,0)
)</f>
        <v>0</v>
      </c>
    </row>
    <row r="829" spans="1:17" x14ac:dyDescent="0.4">
      <c r="A829" s="204">
        <v>801</v>
      </c>
      <c r="B829" s="6">
        <f>IF(AND(障害学生情報入力シート!$G829=$B$27,障害学生情報入力シート!$H829=$B$28,OR(障害学生情報入力シート!D829="入学者(新1年生)",障害学生情報入力シート!D829="在籍者")),1,0)</f>
        <v>0</v>
      </c>
      <c r="C829" s="6">
        <f t="shared" si="77"/>
        <v>0</v>
      </c>
      <c r="D829" s="6" t="str">
        <f t="shared" si="78"/>
        <v/>
      </c>
      <c r="E829" s="6">
        <f>IF(AND(障害学生情報入力シート!$G829=$E$27,ISBLANK(障害学生情報入力シート!$H829),OR(障害学生情報入力シート!D829="入学者(新1年生)",障害学生情報入力シート!D829="在籍者")),1,0)</f>
        <v>0</v>
      </c>
      <c r="F829" s="6">
        <f t="shared" si="79"/>
        <v>0</v>
      </c>
      <c r="G829" s="6" t="str">
        <f t="shared" si="80"/>
        <v/>
      </c>
      <c r="H829" s="7">
        <f>IF(障害学生情報入力シート!BD829="",0,IF(AND(障害学生情報入力シート!BC829=1,Q829=1,障害学生情報入力シート!D829&lt;&gt;"",障害学生情報入力シート!D829&lt;&gt;"在籍者"),1,0))</f>
        <v>0</v>
      </c>
      <c r="I829" s="7">
        <f t="shared" si="81"/>
        <v>0</v>
      </c>
      <c r="J829" s="7" t="str">
        <f t="shared" si="82"/>
        <v/>
      </c>
      <c r="K829" s="8">
        <f>IF(VALUE(障害学生情報入力シート!J829)=1,1,0)</f>
        <v>0</v>
      </c>
      <c r="L829" s="8">
        <f>IF(VALUE(障害学生情報入力シート!K829)=1,1,0)</f>
        <v>0</v>
      </c>
      <c r="M829" s="8">
        <f>SUM(障害学生情報入力シート!N829:Q829)+COUNTA(障害学生情報入力シート!R829)</f>
        <v>0</v>
      </c>
      <c r="N829" s="8">
        <f>SUM(障害学生情報入力シート!S829:V829)+COUNTA(障害学生情報入力シート!W829)</f>
        <v>0</v>
      </c>
      <c r="O829" s="8">
        <f>IF(SUM(障害学生情報入力シート!$X829:$BC829)&gt;0,1,0)</f>
        <v>0</v>
      </c>
      <c r="P829" s="8">
        <f>IF(障害学生情報入力シート!D829="入学者(新1年生)",1,0)</f>
        <v>0</v>
      </c>
      <c r="Q829" s="8">
        <f>IF(ISBLANK(障害学生情報入力シート!$G829),0,
IF(AND(障害学生情報入力シート!$G829="視覚障害",OR(障害学生情報入力シート!$H829="盲",障害学生情報入力シート!$H829="弱視",障害学生情報入力シート!$H829="その他の視覚障害")),1,0)+
IF(AND(障害学生情報入力シート!$G829="聴覚障害",OR(障害学生情報入力シート!$H829="聾",障害学生情報入力シート!$H829="難聴",障害学生情報入力シート!$H829="その他の聴覚障害")),1,0)+
IF(AND(障害学生情報入力シート!$G829="肢体不自由",OR(障害学生情報入力シート!$H829="上肢不自由",障害学生情報入力シート!$H829="下肢不自由",障害学生情報入力シート!$H829="上下肢不自由",障害学生情報入力シート!$H829="その他の肢体不自由")),1,0)+
IF(AND(障害学生情報入力シート!$G829="病弱",ISBLANK(障害学生情報入力シート!$H829)),1,0)+
IF(AND(障害学生情報入力シート!$G829="発達障害",OR(障害学生情報入力シート!$H829="自閉スペクトラム症",障害学生情報入力シート!$H829="注意欠如・多動症",障害学生情報入力シート!$H829="限局性学習症",障害学生情報入力シート!$H829="発達障害の重複",障害学生情報入力シート!$H829="その他の発達障害")),1,0)+
IF(AND(障害学生情報入力シート!$G829="精神障害",OR(障害学生情報入力シート!$H829="統合失調症等",障害学生情報入力シート!$H829="気分障害",障害学生情報入力シート!$H829="神経症性障害等",障害学生情報入力シート!$H829="摂食障害・睡眠障害等",障害学生情報入力シート!$H829="精神障害の重複",障害学生情報入力シート!$H829="その他の精神障害")),1,0)+
IF(AND(障害学生情報入力シート!$G829="知的障害",ISBLANK(障害学生情報入力シート!$H829)),1,0)+
IF(AND(障害学生情報入力シート!$G829="重複障害",OR(障害学生情報入力シート!$H829="身体障害の重複",障害学生情報入力シート!$H829="発達障害と精神障害の重複")),1,0)+
IF(AND(障害学生情報入力シート!$G829="その他の障害",ISBLANK(障害学生情報入力シート!$H829)),1,0)
)</f>
        <v>0</v>
      </c>
    </row>
    <row r="830" spans="1:17" x14ac:dyDescent="0.4">
      <c r="A830" s="204">
        <v>802</v>
      </c>
      <c r="B830" s="6">
        <f>IF(AND(障害学生情報入力シート!$G830=$B$27,障害学生情報入力シート!$H830=$B$28,OR(障害学生情報入力シート!D830="入学者(新1年生)",障害学生情報入力シート!D830="在籍者")),1,0)</f>
        <v>0</v>
      </c>
      <c r="C830" s="6">
        <f t="shared" si="77"/>
        <v>0</v>
      </c>
      <c r="D830" s="6" t="str">
        <f t="shared" si="78"/>
        <v/>
      </c>
      <c r="E830" s="6">
        <f>IF(AND(障害学生情報入力シート!$G830=$E$27,ISBLANK(障害学生情報入力シート!$H830),OR(障害学生情報入力シート!D830="入学者(新1年生)",障害学生情報入力シート!D830="在籍者")),1,0)</f>
        <v>0</v>
      </c>
      <c r="F830" s="6">
        <f t="shared" si="79"/>
        <v>0</v>
      </c>
      <c r="G830" s="6" t="str">
        <f t="shared" si="80"/>
        <v/>
      </c>
      <c r="H830" s="7">
        <f>IF(障害学生情報入力シート!BD830="",0,IF(AND(障害学生情報入力シート!BC830=1,Q830=1,障害学生情報入力シート!D830&lt;&gt;"",障害学生情報入力シート!D830&lt;&gt;"在籍者"),1,0))</f>
        <v>0</v>
      </c>
      <c r="I830" s="7">
        <f t="shared" si="81"/>
        <v>0</v>
      </c>
      <c r="J830" s="7" t="str">
        <f t="shared" si="82"/>
        <v/>
      </c>
      <c r="K830" s="8">
        <f>IF(VALUE(障害学生情報入力シート!J830)=1,1,0)</f>
        <v>0</v>
      </c>
      <c r="L830" s="8">
        <f>IF(VALUE(障害学生情報入力シート!K830)=1,1,0)</f>
        <v>0</v>
      </c>
      <c r="M830" s="8">
        <f>SUM(障害学生情報入力シート!N830:Q830)+COUNTA(障害学生情報入力シート!R830)</f>
        <v>0</v>
      </c>
      <c r="N830" s="8">
        <f>SUM(障害学生情報入力シート!S830:V830)+COUNTA(障害学生情報入力シート!W830)</f>
        <v>0</v>
      </c>
      <c r="O830" s="8">
        <f>IF(SUM(障害学生情報入力シート!$X830:$BC830)&gt;0,1,0)</f>
        <v>0</v>
      </c>
      <c r="P830" s="8">
        <f>IF(障害学生情報入力シート!D830="入学者(新1年生)",1,0)</f>
        <v>0</v>
      </c>
      <c r="Q830" s="8">
        <f>IF(ISBLANK(障害学生情報入力シート!$G830),0,
IF(AND(障害学生情報入力シート!$G830="視覚障害",OR(障害学生情報入力シート!$H830="盲",障害学生情報入力シート!$H830="弱視",障害学生情報入力シート!$H830="その他の視覚障害")),1,0)+
IF(AND(障害学生情報入力シート!$G830="聴覚障害",OR(障害学生情報入力シート!$H830="聾",障害学生情報入力シート!$H830="難聴",障害学生情報入力シート!$H830="その他の聴覚障害")),1,0)+
IF(AND(障害学生情報入力シート!$G830="肢体不自由",OR(障害学生情報入力シート!$H830="上肢不自由",障害学生情報入力シート!$H830="下肢不自由",障害学生情報入力シート!$H830="上下肢不自由",障害学生情報入力シート!$H830="その他の肢体不自由")),1,0)+
IF(AND(障害学生情報入力シート!$G830="病弱",ISBLANK(障害学生情報入力シート!$H830)),1,0)+
IF(AND(障害学生情報入力シート!$G830="発達障害",OR(障害学生情報入力シート!$H830="自閉スペクトラム症",障害学生情報入力シート!$H830="注意欠如・多動症",障害学生情報入力シート!$H830="限局性学習症",障害学生情報入力シート!$H830="発達障害の重複",障害学生情報入力シート!$H830="その他の発達障害")),1,0)+
IF(AND(障害学生情報入力シート!$G830="精神障害",OR(障害学生情報入力シート!$H830="統合失調症等",障害学生情報入力シート!$H830="気分障害",障害学生情報入力シート!$H830="神経症性障害等",障害学生情報入力シート!$H830="摂食障害・睡眠障害等",障害学生情報入力シート!$H830="精神障害の重複",障害学生情報入力シート!$H830="その他の精神障害")),1,0)+
IF(AND(障害学生情報入力シート!$G830="知的障害",ISBLANK(障害学生情報入力シート!$H830)),1,0)+
IF(AND(障害学生情報入力シート!$G830="重複障害",OR(障害学生情報入力シート!$H830="身体障害の重複",障害学生情報入力シート!$H830="発達障害と精神障害の重複")),1,0)+
IF(AND(障害学生情報入力シート!$G830="その他の障害",ISBLANK(障害学生情報入力シート!$H830)),1,0)
)</f>
        <v>0</v>
      </c>
    </row>
    <row r="831" spans="1:17" x14ac:dyDescent="0.4">
      <c r="A831" s="204">
        <v>803</v>
      </c>
      <c r="B831" s="6">
        <f>IF(AND(障害学生情報入力シート!$G831=$B$27,障害学生情報入力シート!$H831=$B$28,OR(障害学生情報入力シート!D831="入学者(新1年生)",障害学生情報入力シート!D831="在籍者")),1,0)</f>
        <v>0</v>
      </c>
      <c r="C831" s="6">
        <f t="shared" si="77"/>
        <v>0</v>
      </c>
      <c r="D831" s="6" t="str">
        <f t="shared" si="78"/>
        <v/>
      </c>
      <c r="E831" s="6">
        <f>IF(AND(障害学生情報入力シート!$G831=$E$27,ISBLANK(障害学生情報入力シート!$H831),OR(障害学生情報入力シート!D831="入学者(新1年生)",障害学生情報入力シート!D831="在籍者")),1,0)</f>
        <v>0</v>
      </c>
      <c r="F831" s="6">
        <f t="shared" si="79"/>
        <v>0</v>
      </c>
      <c r="G831" s="6" t="str">
        <f t="shared" si="80"/>
        <v/>
      </c>
      <c r="H831" s="7">
        <f>IF(障害学生情報入力シート!BD831="",0,IF(AND(障害学生情報入力シート!BC831=1,Q831=1,障害学生情報入力シート!D831&lt;&gt;"",障害学生情報入力シート!D831&lt;&gt;"在籍者"),1,0))</f>
        <v>0</v>
      </c>
      <c r="I831" s="7">
        <f t="shared" si="81"/>
        <v>0</v>
      </c>
      <c r="J831" s="7" t="str">
        <f t="shared" si="82"/>
        <v/>
      </c>
      <c r="K831" s="8">
        <f>IF(VALUE(障害学生情報入力シート!J831)=1,1,0)</f>
        <v>0</v>
      </c>
      <c r="L831" s="8">
        <f>IF(VALUE(障害学生情報入力シート!K831)=1,1,0)</f>
        <v>0</v>
      </c>
      <c r="M831" s="8">
        <f>SUM(障害学生情報入力シート!N831:Q831)+COUNTA(障害学生情報入力シート!R831)</f>
        <v>0</v>
      </c>
      <c r="N831" s="8">
        <f>SUM(障害学生情報入力シート!S831:V831)+COUNTA(障害学生情報入力シート!W831)</f>
        <v>0</v>
      </c>
      <c r="O831" s="8">
        <f>IF(SUM(障害学生情報入力シート!$X831:$BC831)&gt;0,1,0)</f>
        <v>0</v>
      </c>
      <c r="P831" s="8">
        <f>IF(障害学生情報入力シート!D831="入学者(新1年生)",1,0)</f>
        <v>0</v>
      </c>
      <c r="Q831" s="8">
        <f>IF(ISBLANK(障害学生情報入力シート!$G831),0,
IF(AND(障害学生情報入力シート!$G831="視覚障害",OR(障害学生情報入力シート!$H831="盲",障害学生情報入力シート!$H831="弱視",障害学生情報入力シート!$H831="その他の視覚障害")),1,0)+
IF(AND(障害学生情報入力シート!$G831="聴覚障害",OR(障害学生情報入力シート!$H831="聾",障害学生情報入力シート!$H831="難聴",障害学生情報入力シート!$H831="その他の聴覚障害")),1,0)+
IF(AND(障害学生情報入力シート!$G831="肢体不自由",OR(障害学生情報入力シート!$H831="上肢不自由",障害学生情報入力シート!$H831="下肢不自由",障害学生情報入力シート!$H831="上下肢不自由",障害学生情報入力シート!$H831="その他の肢体不自由")),1,0)+
IF(AND(障害学生情報入力シート!$G831="病弱",ISBLANK(障害学生情報入力シート!$H831)),1,0)+
IF(AND(障害学生情報入力シート!$G831="発達障害",OR(障害学生情報入力シート!$H831="自閉スペクトラム症",障害学生情報入力シート!$H831="注意欠如・多動症",障害学生情報入力シート!$H831="限局性学習症",障害学生情報入力シート!$H831="発達障害の重複",障害学生情報入力シート!$H831="その他の発達障害")),1,0)+
IF(AND(障害学生情報入力シート!$G831="精神障害",OR(障害学生情報入力シート!$H831="統合失調症等",障害学生情報入力シート!$H831="気分障害",障害学生情報入力シート!$H831="神経症性障害等",障害学生情報入力シート!$H831="摂食障害・睡眠障害等",障害学生情報入力シート!$H831="精神障害の重複",障害学生情報入力シート!$H831="その他の精神障害")),1,0)+
IF(AND(障害学生情報入力シート!$G831="知的障害",ISBLANK(障害学生情報入力シート!$H831)),1,0)+
IF(AND(障害学生情報入力シート!$G831="重複障害",OR(障害学生情報入力シート!$H831="身体障害の重複",障害学生情報入力シート!$H831="発達障害と精神障害の重複")),1,0)+
IF(AND(障害学生情報入力シート!$G831="その他の障害",ISBLANK(障害学生情報入力シート!$H831)),1,0)
)</f>
        <v>0</v>
      </c>
    </row>
    <row r="832" spans="1:17" x14ac:dyDescent="0.4">
      <c r="A832" s="204">
        <v>804</v>
      </c>
      <c r="B832" s="6">
        <f>IF(AND(障害学生情報入力シート!$G832=$B$27,障害学生情報入力シート!$H832=$B$28,OR(障害学生情報入力シート!D832="入学者(新1年生)",障害学生情報入力シート!D832="在籍者")),1,0)</f>
        <v>0</v>
      </c>
      <c r="C832" s="6">
        <f t="shared" si="77"/>
        <v>0</v>
      </c>
      <c r="D832" s="6" t="str">
        <f t="shared" si="78"/>
        <v/>
      </c>
      <c r="E832" s="6">
        <f>IF(AND(障害学生情報入力シート!$G832=$E$27,ISBLANK(障害学生情報入力シート!$H832),OR(障害学生情報入力シート!D832="入学者(新1年生)",障害学生情報入力シート!D832="在籍者")),1,0)</f>
        <v>0</v>
      </c>
      <c r="F832" s="6">
        <f t="shared" si="79"/>
        <v>0</v>
      </c>
      <c r="G832" s="6" t="str">
        <f t="shared" si="80"/>
        <v/>
      </c>
      <c r="H832" s="7">
        <f>IF(障害学生情報入力シート!BD832="",0,IF(AND(障害学生情報入力シート!BC832=1,Q832=1,障害学生情報入力シート!D832&lt;&gt;"",障害学生情報入力シート!D832&lt;&gt;"在籍者"),1,0))</f>
        <v>0</v>
      </c>
      <c r="I832" s="7">
        <f t="shared" si="81"/>
        <v>0</v>
      </c>
      <c r="J832" s="7" t="str">
        <f t="shared" si="82"/>
        <v/>
      </c>
      <c r="K832" s="8">
        <f>IF(VALUE(障害学生情報入力シート!J832)=1,1,0)</f>
        <v>0</v>
      </c>
      <c r="L832" s="8">
        <f>IF(VALUE(障害学生情報入力シート!K832)=1,1,0)</f>
        <v>0</v>
      </c>
      <c r="M832" s="8">
        <f>SUM(障害学生情報入力シート!N832:Q832)+COUNTA(障害学生情報入力シート!R832)</f>
        <v>0</v>
      </c>
      <c r="N832" s="8">
        <f>SUM(障害学生情報入力シート!S832:V832)+COUNTA(障害学生情報入力シート!W832)</f>
        <v>0</v>
      </c>
      <c r="O832" s="8">
        <f>IF(SUM(障害学生情報入力シート!$X832:$BC832)&gt;0,1,0)</f>
        <v>0</v>
      </c>
      <c r="P832" s="8">
        <f>IF(障害学生情報入力シート!D832="入学者(新1年生)",1,0)</f>
        <v>0</v>
      </c>
      <c r="Q832" s="8">
        <f>IF(ISBLANK(障害学生情報入力シート!$G832),0,
IF(AND(障害学生情報入力シート!$G832="視覚障害",OR(障害学生情報入力シート!$H832="盲",障害学生情報入力シート!$H832="弱視",障害学生情報入力シート!$H832="その他の視覚障害")),1,0)+
IF(AND(障害学生情報入力シート!$G832="聴覚障害",OR(障害学生情報入力シート!$H832="聾",障害学生情報入力シート!$H832="難聴",障害学生情報入力シート!$H832="その他の聴覚障害")),1,0)+
IF(AND(障害学生情報入力シート!$G832="肢体不自由",OR(障害学生情報入力シート!$H832="上肢不自由",障害学生情報入力シート!$H832="下肢不自由",障害学生情報入力シート!$H832="上下肢不自由",障害学生情報入力シート!$H832="その他の肢体不自由")),1,0)+
IF(AND(障害学生情報入力シート!$G832="病弱",ISBLANK(障害学生情報入力シート!$H832)),1,0)+
IF(AND(障害学生情報入力シート!$G832="発達障害",OR(障害学生情報入力シート!$H832="自閉スペクトラム症",障害学生情報入力シート!$H832="注意欠如・多動症",障害学生情報入力シート!$H832="限局性学習症",障害学生情報入力シート!$H832="発達障害の重複",障害学生情報入力シート!$H832="その他の発達障害")),1,0)+
IF(AND(障害学生情報入力シート!$G832="精神障害",OR(障害学生情報入力シート!$H832="統合失調症等",障害学生情報入力シート!$H832="気分障害",障害学生情報入力シート!$H832="神経症性障害等",障害学生情報入力シート!$H832="摂食障害・睡眠障害等",障害学生情報入力シート!$H832="精神障害の重複",障害学生情報入力シート!$H832="その他の精神障害")),1,0)+
IF(AND(障害学生情報入力シート!$G832="知的障害",ISBLANK(障害学生情報入力シート!$H832)),1,0)+
IF(AND(障害学生情報入力シート!$G832="重複障害",OR(障害学生情報入力シート!$H832="身体障害の重複",障害学生情報入力シート!$H832="発達障害と精神障害の重複")),1,0)+
IF(AND(障害学生情報入力シート!$G832="その他の障害",ISBLANK(障害学生情報入力シート!$H832)),1,0)
)</f>
        <v>0</v>
      </c>
    </row>
    <row r="833" spans="1:17" x14ac:dyDescent="0.4">
      <c r="A833" s="204">
        <v>805</v>
      </c>
      <c r="B833" s="6">
        <f>IF(AND(障害学生情報入力シート!$G833=$B$27,障害学生情報入力シート!$H833=$B$28,OR(障害学生情報入力シート!D833="入学者(新1年生)",障害学生情報入力シート!D833="在籍者")),1,0)</f>
        <v>0</v>
      </c>
      <c r="C833" s="6">
        <f t="shared" si="77"/>
        <v>0</v>
      </c>
      <c r="D833" s="6" t="str">
        <f t="shared" si="78"/>
        <v/>
      </c>
      <c r="E833" s="6">
        <f>IF(AND(障害学生情報入力シート!$G833=$E$27,ISBLANK(障害学生情報入力シート!$H833),OR(障害学生情報入力シート!D833="入学者(新1年生)",障害学生情報入力シート!D833="在籍者")),1,0)</f>
        <v>0</v>
      </c>
      <c r="F833" s="6">
        <f t="shared" si="79"/>
        <v>0</v>
      </c>
      <c r="G833" s="6" t="str">
        <f t="shared" si="80"/>
        <v/>
      </c>
      <c r="H833" s="7">
        <f>IF(障害学生情報入力シート!BD833="",0,IF(AND(障害学生情報入力シート!BC833=1,Q833=1,障害学生情報入力シート!D833&lt;&gt;"",障害学生情報入力シート!D833&lt;&gt;"在籍者"),1,0))</f>
        <v>0</v>
      </c>
      <c r="I833" s="7">
        <f t="shared" si="81"/>
        <v>0</v>
      </c>
      <c r="J833" s="7" t="str">
        <f t="shared" si="82"/>
        <v/>
      </c>
      <c r="K833" s="8">
        <f>IF(VALUE(障害学生情報入力シート!J833)=1,1,0)</f>
        <v>0</v>
      </c>
      <c r="L833" s="8">
        <f>IF(VALUE(障害学生情報入力シート!K833)=1,1,0)</f>
        <v>0</v>
      </c>
      <c r="M833" s="8">
        <f>SUM(障害学生情報入力シート!N833:Q833)+COUNTA(障害学生情報入力シート!R833)</f>
        <v>0</v>
      </c>
      <c r="N833" s="8">
        <f>SUM(障害学生情報入力シート!S833:V833)+COUNTA(障害学生情報入力シート!W833)</f>
        <v>0</v>
      </c>
      <c r="O833" s="8">
        <f>IF(SUM(障害学生情報入力シート!$X833:$BC833)&gt;0,1,0)</f>
        <v>0</v>
      </c>
      <c r="P833" s="8">
        <f>IF(障害学生情報入力シート!D833="入学者(新1年生)",1,0)</f>
        <v>0</v>
      </c>
      <c r="Q833" s="8">
        <f>IF(ISBLANK(障害学生情報入力シート!$G833),0,
IF(AND(障害学生情報入力シート!$G833="視覚障害",OR(障害学生情報入力シート!$H833="盲",障害学生情報入力シート!$H833="弱視",障害学生情報入力シート!$H833="その他の視覚障害")),1,0)+
IF(AND(障害学生情報入力シート!$G833="聴覚障害",OR(障害学生情報入力シート!$H833="聾",障害学生情報入力シート!$H833="難聴",障害学生情報入力シート!$H833="その他の聴覚障害")),1,0)+
IF(AND(障害学生情報入力シート!$G833="肢体不自由",OR(障害学生情報入力シート!$H833="上肢不自由",障害学生情報入力シート!$H833="下肢不自由",障害学生情報入力シート!$H833="上下肢不自由",障害学生情報入力シート!$H833="その他の肢体不自由")),1,0)+
IF(AND(障害学生情報入力シート!$G833="病弱",ISBLANK(障害学生情報入力シート!$H833)),1,0)+
IF(AND(障害学生情報入力シート!$G833="発達障害",OR(障害学生情報入力シート!$H833="自閉スペクトラム症",障害学生情報入力シート!$H833="注意欠如・多動症",障害学生情報入力シート!$H833="限局性学習症",障害学生情報入力シート!$H833="発達障害の重複",障害学生情報入力シート!$H833="その他の発達障害")),1,0)+
IF(AND(障害学生情報入力シート!$G833="精神障害",OR(障害学生情報入力シート!$H833="統合失調症等",障害学生情報入力シート!$H833="気分障害",障害学生情報入力シート!$H833="神経症性障害等",障害学生情報入力シート!$H833="摂食障害・睡眠障害等",障害学生情報入力シート!$H833="精神障害の重複",障害学生情報入力シート!$H833="その他の精神障害")),1,0)+
IF(AND(障害学生情報入力シート!$G833="知的障害",ISBLANK(障害学生情報入力シート!$H833)),1,0)+
IF(AND(障害学生情報入力シート!$G833="重複障害",OR(障害学生情報入力シート!$H833="身体障害の重複",障害学生情報入力シート!$H833="発達障害と精神障害の重複")),1,0)+
IF(AND(障害学生情報入力シート!$G833="その他の障害",ISBLANK(障害学生情報入力シート!$H833)),1,0)
)</f>
        <v>0</v>
      </c>
    </row>
    <row r="834" spans="1:17" x14ac:dyDescent="0.4">
      <c r="A834" s="204">
        <v>806</v>
      </c>
      <c r="B834" s="6">
        <f>IF(AND(障害学生情報入力シート!$G834=$B$27,障害学生情報入力シート!$H834=$B$28,OR(障害学生情報入力シート!D834="入学者(新1年生)",障害学生情報入力シート!D834="在籍者")),1,0)</f>
        <v>0</v>
      </c>
      <c r="C834" s="6">
        <f t="shared" si="77"/>
        <v>0</v>
      </c>
      <c r="D834" s="6" t="str">
        <f t="shared" si="78"/>
        <v/>
      </c>
      <c r="E834" s="6">
        <f>IF(AND(障害学生情報入力シート!$G834=$E$27,ISBLANK(障害学生情報入力シート!$H834),OR(障害学生情報入力シート!D834="入学者(新1年生)",障害学生情報入力シート!D834="在籍者")),1,0)</f>
        <v>0</v>
      </c>
      <c r="F834" s="6">
        <f t="shared" si="79"/>
        <v>0</v>
      </c>
      <c r="G834" s="6" t="str">
        <f t="shared" si="80"/>
        <v/>
      </c>
      <c r="H834" s="7">
        <f>IF(障害学生情報入力シート!BD834="",0,IF(AND(障害学生情報入力シート!BC834=1,Q834=1,障害学生情報入力シート!D834&lt;&gt;"",障害学生情報入力シート!D834&lt;&gt;"在籍者"),1,0))</f>
        <v>0</v>
      </c>
      <c r="I834" s="7">
        <f t="shared" si="81"/>
        <v>0</v>
      </c>
      <c r="J834" s="7" t="str">
        <f t="shared" si="82"/>
        <v/>
      </c>
      <c r="K834" s="8">
        <f>IF(VALUE(障害学生情報入力シート!J834)=1,1,0)</f>
        <v>0</v>
      </c>
      <c r="L834" s="8">
        <f>IF(VALUE(障害学生情報入力シート!K834)=1,1,0)</f>
        <v>0</v>
      </c>
      <c r="M834" s="8">
        <f>SUM(障害学生情報入力シート!N834:Q834)+COUNTA(障害学生情報入力シート!R834)</f>
        <v>0</v>
      </c>
      <c r="N834" s="8">
        <f>SUM(障害学生情報入力シート!S834:V834)+COUNTA(障害学生情報入力シート!W834)</f>
        <v>0</v>
      </c>
      <c r="O834" s="8">
        <f>IF(SUM(障害学生情報入力シート!$X834:$BC834)&gt;0,1,0)</f>
        <v>0</v>
      </c>
      <c r="P834" s="8">
        <f>IF(障害学生情報入力シート!D834="入学者(新1年生)",1,0)</f>
        <v>0</v>
      </c>
      <c r="Q834" s="8">
        <f>IF(ISBLANK(障害学生情報入力シート!$G834),0,
IF(AND(障害学生情報入力シート!$G834="視覚障害",OR(障害学生情報入力シート!$H834="盲",障害学生情報入力シート!$H834="弱視",障害学生情報入力シート!$H834="その他の視覚障害")),1,0)+
IF(AND(障害学生情報入力シート!$G834="聴覚障害",OR(障害学生情報入力シート!$H834="聾",障害学生情報入力シート!$H834="難聴",障害学生情報入力シート!$H834="その他の聴覚障害")),1,0)+
IF(AND(障害学生情報入力シート!$G834="肢体不自由",OR(障害学生情報入力シート!$H834="上肢不自由",障害学生情報入力シート!$H834="下肢不自由",障害学生情報入力シート!$H834="上下肢不自由",障害学生情報入力シート!$H834="その他の肢体不自由")),1,0)+
IF(AND(障害学生情報入力シート!$G834="病弱",ISBLANK(障害学生情報入力シート!$H834)),1,0)+
IF(AND(障害学生情報入力シート!$G834="発達障害",OR(障害学生情報入力シート!$H834="自閉スペクトラム症",障害学生情報入力シート!$H834="注意欠如・多動症",障害学生情報入力シート!$H834="限局性学習症",障害学生情報入力シート!$H834="発達障害の重複",障害学生情報入力シート!$H834="その他の発達障害")),1,0)+
IF(AND(障害学生情報入力シート!$G834="精神障害",OR(障害学生情報入力シート!$H834="統合失調症等",障害学生情報入力シート!$H834="気分障害",障害学生情報入力シート!$H834="神経症性障害等",障害学生情報入力シート!$H834="摂食障害・睡眠障害等",障害学生情報入力シート!$H834="精神障害の重複",障害学生情報入力シート!$H834="その他の精神障害")),1,0)+
IF(AND(障害学生情報入力シート!$G834="知的障害",ISBLANK(障害学生情報入力シート!$H834)),1,0)+
IF(AND(障害学生情報入力シート!$G834="重複障害",OR(障害学生情報入力シート!$H834="身体障害の重複",障害学生情報入力シート!$H834="発達障害と精神障害の重複")),1,0)+
IF(AND(障害学生情報入力シート!$G834="その他の障害",ISBLANK(障害学生情報入力シート!$H834)),1,0)
)</f>
        <v>0</v>
      </c>
    </row>
    <row r="835" spans="1:17" x14ac:dyDescent="0.4">
      <c r="A835" s="204">
        <v>807</v>
      </c>
      <c r="B835" s="6">
        <f>IF(AND(障害学生情報入力シート!$G835=$B$27,障害学生情報入力シート!$H835=$B$28,OR(障害学生情報入力シート!D835="入学者(新1年生)",障害学生情報入力シート!D835="在籍者")),1,0)</f>
        <v>0</v>
      </c>
      <c r="C835" s="6">
        <f t="shared" si="77"/>
        <v>0</v>
      </c>
      <c r="D835" s="6" t="str">
        <f t="shared" si="78"/>
        <v/>
      </c>
      <c r="E835" s="6">
        <f>IF(AND(障害学生情報入力シート!$G835=$E$27,ISBLANK(障害学生情報入力シート!$H835),OR(障害学生情報入力シート!D835="入学者(新1年生)",障害学生情報入力シート!D835="在籍者")),1,0)</f>
        <v>0</v>
      </c>
      <c r="F835" s="6">
        <f t="shared" si="79"/>
        <v>0</v>
      </c>
      <c r="G835" s="6" t="str">
        <f t="shared" si="80"/>
        <v/>
      </c>
      <c r="H835" s="7">
        <f>IF(障害学生情報入力シート!BD835="",0,IF(AND(障害学生情報入力シート!BC835=1,Q835=1,障害学生情報入力シート!D835&lt;&gt;"",障害学生情報入力シート!D835&lt;&gt;"在籍者"),1,0))</f>
        <v>0</v>
      </c>
      <c r="I835" s="7">
        <f t="shared" si="81"/>
        <v>0</v>
      </c>
      <c r="J835" s="7" t="str">
        <f t="shared" si="82"/>
        <v/>
      </c>
      <c r="K835" s="8">
        <f>IF(VALUE(障害学生情報入力シート!J835)=1,1,0)</f>
        <v>0</v>
      </c>
      <c r="L835" s="8">
        <f>IF(VALUE(障害学生情報入力シート!K835)=1,1,0)</f>
        <v>0</v>
      </c>
      <c r="M835" s="8">
        <f>SUM(障害学生情報入力シート!N835:Q835)+COUNTA(障害学生情報入力シート!R835)</f>
        <v>0</v>
      </c>
      <c r="N835" s="8">
        <f>SUM(障害学生情報入力シート!S835:V835)+COUNTA(障害学生情報入力シート!W835)</f>
        <v>0</v>
      </c>
      <c r="O835" s="8">
        <f>IF(SUM(障害学生情報入力シート!$X835:$BC835)&gt;0,1,0)</f>
        <v>0</v>
      </c>
      <c r="P835" s="8">
        <f>IF(障害学生情報入力シート!D835="入学者(新1年生)",1,0)</f>
        <v>0</v>
      </c>
      <c r="Q835" s="8">
        <f>IF(ISBLANK(障害学生情報入力シート!$G835),0,
IF(AND(障害学生情報入力シート!$G835="視覚障害",OR(障害学生情報入力シート!$H835="盲",障害学生情報入力シート!$H835="弱視",障害学生情報入力シート!$H835="その他の視覚障害")),1,0)+
IF(AND(障害学生情報入力シート!$G835="聴覚障害",OR(障害学生情報入力シート!$H835="聾",障害学生情報入力シート!$H835="難聴",障害学生情報入力シート!$H835="その他の聴覚障害")),1,0)+
IF(AND(障害学生情報入力シート!$G835="肢体不自由",OR(障害学生情報入力シート!$H835="上肢不自由",障害学生情報入力シート!$H835="下肢不自由",障害学生情報入力シート!$H835="上下肢不自由",障害学生情報入力シート!$H835="その他の肢体不自由")),1,0)+
IF(AND(障害学生情報入力シート!$G835="病弱",ISBLANK(障害学生情報入力シート!$H835)),1,0)+
IF(AND(障害学生情報入力シート!$G835="発達障害",OR(障害学生情報入力シート!$H835="自閉スペクトラム症",障害学生情報入力シート!$H835="注意欠如・多動症",障害学生情報入力シート!$H835="限局性学習症",障害学生情報入力シート!$H835="発達障害の重複",障害学生情報入力シート!$H835="その他の発達障害")),1,0)+
IF(AND(障害学生情報入力シート!$G835="精神障害",OR(障害学生情報入力シート!$H835="統合失調症等",障害学生情報入力シート!$H835="気分障害",障害学生情報入力シート!$H835="神経症性障害等",障害学生情報入力シート!$H835="摂食障害・睡眠障害等",障害学生情報入力シート!$H835="精神障害の重複",障害学生情報入力シート!$H835="その他の精神障害")),1,0)+
IF(AND(障害学生情報入力シート!$G835="知的障害",ISBLANK(障害学生情報入力シート!$H835)),1,0)+
IF(AND(障害学生情報入力シート!$G835="重複障害",OR(障害学生情報入力シート!$H835="身体障害の重複",障害学生情報入力シート!$H835="発達障害と精神障害の重複")),1,0)+
IF(AND(障害学生情報入力シート!$G835="その他の障害",ISBLANK(障害学生情報入力シート!$H835)),1,0)
)</f>
        <v>0</v>
      </c>
    </row>
    <row r="836" spans="1:17" x14ac:dyDescent="0.4">
      <c r="A836" s="204">
        <v>808</v>
      </c>
      <c r="B836" s="6">
        <f>IF(AND(障害学生情報入力シート!$G836=$B$27,障害学生情報入力シート!$H836=$B$28,OR(障害学生情報入力シート!D836="入学者(新1年生)",障害学生情報入力シート!D836="在籍者")),1,0)</f>
        <v>0</v>
      </c>
      <c r="C836" s="6">
        <f t="shared" si="77"/>
        <v>0</v>
      </c>
      <c r="D836" s="6" t="str">
        <f t="shared" si="78"/>
        <v/>
      </c>
      <c r="E836" s="6">
        <f>IF(AND(障害学生情報入力シート!$G836=$E$27,ISBLANK(障害学生情報入力シート!$H836),OR(障害学生情報入力シート!D836="入学者(新1年生)",障害学生情報入力シート!D836="在籍者")),1,0)</f>
        <v>0</v>
      </c>
      <c r="F836" s="6">
        <f t="shared" si="79"/>
        <v>0</v>
      </c>
      <c r="G836" s="6" t="str">
        <f t="shared" si="80"/>
        <v/>
      </c>
      <c r="H836" s="7">
        <f>IF(障害学生情報入力シート!BD836="",0,IF(AND(障害学生情報入力シート!BC836=1,Q836=1,障害学生情報入力シート!D836&lt;&gt;"",障害学生情報入力シート!D836&lt;&gt;"在籍者"),1,0))</f>
        <v>0</v>
      </c>
      <c r="I836" s="7">
        <f t="shared" si="81"/>
        <v>0</v>
      </c>
      <c r="J836" s="7" t="str">
        <f t="shared" si="82"/>
        <v/>
      </c>
      <c r="K836" s="8">
        <f>IF(VALUE(障害学生情報入力シート!J836)=1,1,0)</f>
        <v>0</v>
      </c>
      <c r="L836" s="8">
        <f>IF(VALUE(障害学生情報入力シート!K836)=1,1,0)</f>
        <v>0</v>
      </c>
      <c r="M836" s="8">
        <f>SUM(障害学生情報入力シート!N836:Q836)+COUNTA(障害学生情報入力シート!R836)</f>
        <v>0</v>
      </c>
      <c r="N836" s="8">
        <f>SUM(障害学生情報入力シート!S836:V836)+COUNTA(障害学生情報入力シート!W836)</f>
        <v>0</v>
      </c>
      <c r="O836" s="8">
        <f>IF(SUM(障害学生情報入力シート!$X836:$BC836)&gt;0,1,0)</f>
        <v>0</v>
      </c>
      <c r="P836" s="8">
        <f>IF(障害学生情報入力シート!D836="入学者(新1年生)",1,0)</f>
        <v>0</v>
      </c>
      <c r="Q836" s="8">
        <f>IF(ISBLANK(障害学生情報入力シート!$G836),0,
IF(AND(障害学生情報入力シート!$G836="視覚障害",OR(障害学生情報入力シート!$H836="盲",障害学生情報入力シート!$H836="弱視",障害学生情報入力シート!$H836="その他の視覚障害")),1,0)+
IF(AND(障害学生情報入力シート!$G836="聴覚障害",OR(障害学生情報入力シート!$H836="聾",障害学生情報入力シート!$H836="難聴",障害学生情報入力シート!$H836="その他の聴覚障害")),1,0)+
IF(AND(障害学生情報入力シート!$G836="肢体不自由",OR(障害学生情報入力シート!$H836="上肢不自由",障害学生情報入力シート!$H836="下肢不自由",障害学生情報入力シート!$H836="上下肢不自由",障害学生情報入力シート!$H836="その他の肢体不自由")),1,0)+
IF(AND(障害学生情報入力シート!$G836="病弱",ISBLANK(障害学生情報入力シート!$H836)),1,0)+
IF(AND(障害学生情報入力シート!$G836="発達障害",OR(障害学生情報入力シート!$H836="自閉スペクトラム症",障害学生情報入力シート!$H836="注意欠如・多動症",障害学生情報入力シート!$H836="限局性学習症",障害学生情報入力シート!$H836="発達障害の重複",障害学生情報入力シート!$H836="その他の発達障害")),1,0)+
IF(AND(障害学生情報入力シート!$G836="精神障害",OR(障害学生情報入力シート!$H836="統合失調症等",障害学生情報入力シート!$H836="気分障害",障害学生情報入力シート!$H836="神経症性障害等",障害学生情報入力シート!$H836="摂食障害・睡眠障害等",障害学生情報入力シート!$H836="精神障害の重複",障害学生情報入力シート!$H836="その他の精神障害")),1,0)+
IF(AND(障害学生情報入力シート!$G836="知的障害",ISBLANK(障害学生情報入力シート!$H836)),1,0)+
IF(AND(障害学生情報入力シート!$G836="重複障害",OR(障害学生情報入力シート!$H836="身体障害の重複",障害学生情報入力シート!$H836="発達障害と精神障害の重複")),1,0)+
IF(AND(障害学生情報入力シート!$G836="その他の障害",ISBLANK(障害学生情報入力シート!$H836)),1,0)
)</f>
        <v>0</v>
      </c>
    </row>
    <row r="837" spans="1:17" x14ac:dyDescent="0.4">
      <c r="A837" s="204">
        <v>809</v>
      </c>
      <c r="B837" s="6">
        <f>IF(AND(障害学生情報入力シート!$G837=$B$27,障害学生情報入力シート!$H837=$B$28,OR(障害学生情報入力シート!D837="入学者(新1年生)",障害学生情報入力シート!D837="在籍者")),1,0)</f>
        <v>0</v>
      </c>
      <c r="C837" s="6">
        <f t="shared" si="77"/>
        <v>0</v>
      </c>
      <c r="D837" s="6" t="str">
        <f t="shared" si="78"/>
        <v/>
      </c>
      <c r="E837" s="6">
        <f>IF(AND(障害学生情報入力シート!$G837=$E$27,ISBLANK(障害学生情報入力シート!$H837),OR(障害学生情報入力シート!D837="入学者(新1年生)",障害学生情報入力シート!D837="在籍者")),1,0)</f>
        <v>0</v>
      </c>
      <c r="F837" s="6">
        <f t="shared" si="79"/>
        <v>0</v>
      </c>
      <c r="G837" s="6" t="str">
        <f t="shared" si="80"/>
        <v/>
      </c>
      <c r="H837" s="7">
        <f>IF(障害学生情報入力シート!BD837="",0,IF(AND(障害学生情報入力シート!BC837=1,Q837=1,障害学生情報入力シート!D837&lt;&gt;"",障害学生情報入力シート!D837&lt;&gt;"在籍者"),1,0))</f>
        <v>0</v>
      </c>
      <c r="I837" s="7">
        <f t="shared" si="81"/>
        <v>0</v>
      </c>
      <c r="J837" s="7" t="str">
        <f t="shared" si="82"/>
        <v/>
      </c>
      <c r="K837" s="8">
        <f>IF(VALUE(障害学生情報入力シート!J837)=1,1,0)</f>
        <v>0</v>
      </c>
      <c r="L837" s="8">
        <f>IF(VALUE(障害学生情報入力シート!K837)=1,1,0)</f>
        <v>0</v>
      </c>
      <c r="M837" s="8">
        <f>SUM(障害学生情報入力シート!N837:Q837)+COUNTA(障害学生情報入力シート!R837)</f>
        <v>0</v>
      </c>
      <c r="N837" s="8">
        <f>SUM(障害学生情報入力シート!S837:V837)+COUNTA(障害学生情報入力シート!W837)</f>
        <v>0</v>
      </c>
      <c r="O837" s="8">
        <f>IF(SUM(障害学生情報入力シート!$X837:$BC837)&gt;0,1,0)</f>
        <v>0</v>
      </c>
      <c r="P837" s="8">
        <f>IF(障害学生情報入力シート!D837="入学者(新1年生)",1,0)</f>
        <v>0</v>
      </c>
      <c r="Q837" s="8">
        <f>IF(ISBLANK(障害学生情報入力シート!$G837),0,
IF(AND(障害学生情報入力シート!$G837="視覚障害",OR(障害学生情報入力シート!$H837="盲",障害学生情報入力シート!$H837="弱視",障害学生情報入力シート!$H837="その他の視覚障害")),1,0)+
IF(AND(障害学生情報入力シート!$G837="聴覚障害",OR(障害学生情報入力シート!$H837="聾",障害学生情報入力シート!$H837="難聴",障害学生情報入力シート!$H837="その他の聴覚障害")),1,0)+
IF(AND(障害学生情報入力シート!$G837="肢体不自由",OR(障害学生情報入力シート!$H837="上肢不自由",障害学生情報入力シート!$H837="下肢不自由",障害学生情報入力シート!$H837="上下肢不自由",障害学生情報入力シート!$H837="その他の肢体不自由")),1,0)+
IF(AND(障害学生情報入力シート!$G837="病弱",ISBLANK(障害学生情報入力シート!$H837)),1,0)+
IF(AND(障害学生情報入力シート!$G837="発達障害",OR(障害学生情報入力シート!$H837="自閉スペクトラム症",障害学生情報入力シート!$H837="注意欠如・多動症",障害学生情報入力シート!$H837="限局性学習症",障害学生情報入力シート!$H837="発達障害の重複",障害学生情報入力シート!$H837="その他の発達障害")),1,0)+
IF(AND(障害学生情報入力シート!$G837="精神障害",OR(障害学生情報入力シート!$H837="統合失調症等",障害学生情報入力シート!$H837="気分障害",障害学生情報入力シート!$H837="神経症性障害等",障害学生情報入力シート!$H837="摂食障害・睡眠障害等",障害学生情報入力シート!$H837="精神障害の重複",障害学生情報入力シート!$H837="その他の精神障害")),1,0)+
IF(AND(障害学生情報入力シート!$G837="知的障害",ISBLANK(障害学生情報入力シート!$H837)),1,0)+
IF(AND(障害学生情報入力シート!$G837="重複障害",OR(障害学生情報入力シート!$H837="身体障害の重複",障害学生情報入力シート!$H837="発達障害と精神障害の重複")),1,0)+
IF(AND(障害学生情報入力シート!$G837="その他の障害",ISBLANK(障害学生情報入力シート!$H837)),1,0)
)</f>
        <v>0</v>
      </c>
    </row>
    <row r="838" spans="1:17" x14ac:dyDescent="0.4">
      <c r="A838" s="204">
        <v>810</v>
      </c>
      <c r="B838" s="6">
        <f>IF(AND(障害学生情報入力シート!$G838=$B$27,障害学生情報入力シート!$H838=$B$28,OR(障害学生情報入力シート!D838="入学者(新1年生)",障害学生情報入力シート!D838="在籍者")),1,0)</f>
        <v>0</v>
      </c>
      <c r="C838" s="6">
        <f t="shared" si="77"/>
        <v>0</v>
      </c>
      <c r="D838" s="6" t="str">
        <f t="shared" si="78"/>
        <v/>
      </c>
      <c r="E838" s="6">
        <f>IF(AND(障害学生情報入力シート!$G838=$E$27,ISBLANK(障害学生情報入力シート!$H838),OR(障害学生情報入力シート!D838="入学者(新1年生)",障害学生情報入力シート!D838="在籍者")),1,0)</f>
        <v>0</v>
      </c>
      <c r="F838" s="6">
        <f t="shared" si="79"/>
        <v>0</v>
      </c>
      <c r="G838" s="6" t="str">
        <f t="shared" si="80"/>
        <v/>
      </c>
      <c r="H838" s="7">
        <f>IF(障害学生情報入力シート!BD838="",0,IF(AND(障害学生情報入力シート!BC838=1,Q838=1,障害学生情報入力シート!D838&lt;&gt;"",障害学生情報入力シート!D838&lt;&gt;"在籍者"),1,0))</f>
        <v>0</v>
      </c>
      <c r="I838" s="7">
        <f t="shared" si="81"/>
        <v>0</v>
      </c>
      <c r="J838" s="7" t="str">
        <f t="shared" si="82"/>
        <v/>
      </c>
      <c r="K838" s="8">
        <f>IF(VALUE(障害学生情報入力シート!J838)=1,1,0)</f>
        <v>0</v>
      </c>
      <c r="L838" s="8">
        <f>IF(VALUE(障害学生情報入力シート!K838)=1,1,0)</f>
        <v>0</v>
      </c>
      <c r="M838" s="8">
        <f>SUM(障害学生情報入力シート!N838:Q838)+COUNTA(障害学生情報入力シート!R838)</f>
        <v>0</v>
      </c>
      <c r="N838" s="8">
        <f>SUM(障害学生情報入力シート!S838:V838)+COUNTA(障害学生情報入力シート!W838)</f>
        <v>0</v>
      </c>
      <c r="O838" s="8">
        <f>IF(SUM(障害学生情報入力シート!$X838:$BC838)&gt;0,1,0)</f>
        <v>0</v>
      </c>
      <c r="P838" s="8">
        <f>IF(障害学生情報入力シート!D838="入学者(新1年生)",1,0)</f>
        <v>0</v>
      </c>
      <c r="Q838" s="8">
        <f>IF(ISBLANK(障害学生情報入力シート!$G838),0,
IF(AND(障害学生情報入力シート!$G838="視覚障害",OR(障害学生情報入力シート!$H838="盲",障害学生情報入力シート!$H838="弱視",障害学生情報入力シート!$H838="その他の視覚障害")),1,0)+
IF(AND(障害学生情報入力シート!$G838="聴覚障害",OR(障害学生情報入力シート!$H838="聾",障害学生情報入力シート!$H838="難聴",障害学生情報入力シート!$H838="その他の聴覚障害")),1,0)+
IF(AND(障害学生情報入力シート!$G838="肢体不自由",OR(障害学生情報入力シート!$H838="上肢不自由",障害学生情報入力シート!$H838="下肢不自由",障害学生情報入力シート!$H838="上下肢不自由",障害学生情報入力シート!$H838="その他の肢体不自由")),1,0)+
IF(AND(障害学生情報入力シート!$G838="病弱",ISBLANK(障害学生情報入力シート!$H838)),1,0)+
IF(AND(障害学生情報入力シート!$G838="発達障害",OR(障害学生情報入力シート!$H838="自閉スペクトラム症",障害学生情報入力シート!$H838="注意欠如・多動症",障害学生情報入力シート!$H838="限局性学習症",障害学生情報入力シート!$H838="発達障害の重複",障害学生情報入力シート!$H838="その他の発達障害")),1,0)+
IF(AND(障害学生情報入力シート!$G838="精神障害",OR(障害学生情報入力シート!$H838="統合失調症等",障害学生情報入力シート!$H838="気分障害",障害学生情報入力シート!$H838="神経症性障害等",障害学生情報入力シート!$H838="摂食障害・睡眠障害等",障害学生情報入力シート!$H838="精神障害の重複",障害学生情報入力シート!$H838="その他の精神障害")),1,0)+
IF(AND(障害学生情報入力シート!$G838="知的障害",ISBLANK(障害学生情報入力シート!$H838)),1,0)+
IF(AND(障害学生情報入力シート!$G838="重複障害",OR(障害学生情報入力シート!$H838="身体障害の重複",障害学生情報入力シート!$H838="発達障害と精神障害の重複")),1,0)+
IF(AND(障害学生情報入力シート!$G838="その他の障害",ISBLANK(障害学生情報入力シート!$H838)),1,0)
)</f>
        <v>0</v>
      </c>
    </row>
    <row r="839" spans="1:17" x14ac:dyDescent="0.4">
      <c r="A839" s="204">
        <v>811</v>
      </c>
      <c r="B839" s="6">
        <f>IF(AND(障害学生情報入力シート!$G839=$B$27,障害学生情報入力シート!$H839=$B$28,OR(障害学生情報入力シート!D839="入学者(新1年生)",障害学生情報入力シート!D839="在籍者")),1,0)</f>
        <v>0</v>
      </c>
      <c r="C839" s="6">
        <f t="shared" si="77"/>
        <v>0</v>
      </c>
      <c r="D839" s="6" t="str">
        <f t="shared" si="78"/>
        <v/>
      </c>
      <c r="E839" s="6">
        <f>IF(AND(障害学生情報入力シート!$G839=$E$27,ISBLANK(障害学生情報入力シート!$H839),OR(障害学生情報入力シート!D839="入学者(新1年生)",障害学生情報入力シート!D839="在籍者")),1,0)</f>
        <v>0</v>
      </c>
      <c r="F839" s="6">
        <f t="shared" si="79"/>
        <v>0</v>
      </c>
      <c r="G839" s="6" t="str">
        <f t="shared" si="80"/>
        <v/>
      </c>
      <c r="H839" s="7">
        <f>IF(障害学生情報入力シート!BD839="",0,IF(AND(障害学生情報入力シート!BC839=1,Q839=1,障害学生情報入力シート!D839&lt;&gt;"",障害学生情報入力シート!D839&lt;&gt;"在籍者"),1,0))</f>
        <v>0</v>
      </c>
      <c r="I839" s="7">
        <f t="shared" si="81"/>
        <v>0</v>
      </c>
      <c r="J839" s="7" t="str">
        <f t="shared" si="82"/>
        <v/>
      </c>
      <c r="K839" s="8">
        <f>IF(VALUE(障害学生情報入力シート!J839)=1,1,0)</f>
        <v>0</v>
      </c>
      <c r="L839" s="8">
        <f>IF(VALUE(障害学生情報入力シート!K839)=1,1,0)</f>
        <v>0</v>
      </c>
      <c r="M839" s="8">
        <f>SUM(障害学生情報入力シート!N839:Q839)+COUNTA(障害学生情報入力シート!R839)</f>
        <v>0</v>
      </c>
      <c r="N839" s="8">
        <f>SUM(障害学生情報入力シート!S839:V839)+COUNTA(障害学生情報入力シート!W839)</f>
        <v>0</v>
      </c>
      <c r="O839" s="8">
        <f>IF(SUM(障害学生情報入力シート!$X839:$BC839)&gt;0,1,0)</f>
        <v>0</v>
      </c>
      <c r="P839" s="8">
        <f>IF(障害学生情報入力シート!D839="入学者(新1年生)",1,0)</f>
        <v>0</v>
      </c>
      <c r="Q839" s="8">
        <f>IF(ISBLANK(障害学生情報入力シート!$G839),0,
IF(AND(障害学生情報入力シート!$G839="視覚障害",OR(障害学生情報入力シート!$H839="盲",障害学生情報入力シート!$H839="弱視",障害学生情報入力シート!$H839="その他の視覚障害")),1,0)+
IF(AND(障害学生情報入力シート!$G839="聴覚障害",OR(障害学生情報入力シート!$H839="聾",障害学生情報入力シート!$H839="難聴",障害学生情報入力シート!$H839="その他の聴覚障害")),1,0)+
IF(AND(障害学生情報入力シート!$G839="肢体不自由",OR(障害学生情報入力シート!$H839="上肢不自由",障害学生情報入力シート!$H839="下肢不自由",障害学生情報入力シート!$H839="上下肢不自由",障害学生情報入力シート!$H839="その他の肢体不自由")),1,0)+
IF(AND(障害学生情報入力シート!$G839="病弱",ISBLANK(障害学生情報入力シート!$H839)),1,0)+
IF(AND(障害学生情報入力シート!$G839="発達障害",OR(障害学生情報入力シート!$H839="自閉スペクトラム症",障害学生情報入力シート!$H839="注意欠如・多動症",障害学生情報入力シート!$H839="限局性学習症",障害学生情報入力シート!$H839="発達障害の重複",障害学生情報入力シート!$H839="その他の発達障害")),1,0)+
IF(AND(障害学生情報入力シート!$G839="精神障害",OR(障害学生情報入力シート!$H839="統合失調症等",障害学生情報入力シート!$H839="気分障害",障害学生情報入力シート!$H839="神経症性障害等",障害学生情報入力シート!$H839="摂食障害・睡眠障害等",障害学生情報入力シート!$H839="精神障害の重複",障害学生情報入力シート!$H839="その他の精神障害")),1,0)+
IF(AND(障害学生情報入力シート!$G839="知的障害",ISBLANK(障害学生情報入力シート!$H839)),1,0)+
IF(AND(障害学生情報入力シート!$G839="重複障害",OR(障害学生情報入力シート!$H839="身体障害の重複",障害学生情報入力シート!$H839="発達障害と精神障害の重複")),1,0)+
IF(AND(障害学生情報入力シート!$G839="その他の障害",ISBLANK(障害学生情報入力シート!$H839)),1,0)
)</f>
        <v>0</v>
      </c>
    </row>
    <row r="840" spans="1:17" x14ac:dyDescent="0.4">
      <c r="A840" s="204">
        <v>812</v>
      </c>
      <c r="B840" s="6">
        <f>IF(AND(障害学生情報入力シート!$G840=$B$27,障害学生情報入力シート!$H840=$B$28,OR(障害学生情報入力シート!D840="入学者(新1年生)",障害学生情報入力シート!D840="在籍者")),1,0)</f>
        <v>0</v>
      </c>
      <c r="C840" s="6">
        <f t="shared" si="77"/>
        <v>0</v>
      </c>
      <c r="D840" s="6" t="str">
        <f t="shared" si="78"/>
        <v/>
      </c>
      <c r="E840" s="6">
        <f>IF(AND(障害学生情報入力シート!$G840=$E$27,ISBLANK(障害学生情報入力シート!$H840),OR(障害学生情報入力シート!D840="入学者(新1年生)",障害学生情報入力シート!D840="在籍者")),1,0)</f>
        <v>0</v>
      </c>
      <c r="F840" s="6">
        <f t="shared" si="79"/>
        <v>0</v>
      </c>
      <c r="G840" s="6" t="str">
        <f t="shared" si="80"/>
        <v/>
      </c>
      <c r="H840" s="7">
        <f>IF(障害学生情報入力シート!BD840="",0,IF(AND(障害学生情報入力シート!BC840=1,Q840=1,障害学生情報入力シート!D840&lt;&gt;"",障害学生情報入力シート!D840&lt;&gt;"在籍者"),1,0))</f>
        <v>0</v>
      </c>
      <c r="I840" s="7">
        <f t="shared" si="81"/>
        <v>0</v>
      </c>
      <c r="J840" s="7" t="str">
        <f t="shared" si="82"/>
        <v/>
      </c>
      <c r="K840" s="8">
        <f>IF(VALUE(障害学生情報入力シート!J840)=1,1,0)</f>
        <v>0</v>
      </c>
      <c r="L840" s="8">
        <f>IF(VALUE(障害学生情報入力シート!K840)=1,1,0)</f>
        <v>0</v>
      </c>
      <c r="M840" s="8">
        <f>SUM(障害学生情報入力シート!N840:Q840)+COUNTA(障害学生情報入力シート!R840)</f>
        <v>0</v>
      </c>
      <c r="N840" s="8">
        <f>SUM(障害学生情報入力シート!S840:V840)+COUNTA(障害学生情報入力シート!W840)</f>
        <v>0</v>
      </c>
      <c r="O840" s="8">
        <f>IF(SUM(障害学生情報入力シート!$X840:$BC840)&gt;0,1,0)</f>
        <v>0</v>
      </c>
      <c r="P840" s="8">
        <f>IF(障害学生情報入力シート!D840="入学者(新1年生)",1,0)</f>
        <v>0</v>
      </c>
      <c r="Q840" s="8">
        <f>IF(ISBLANK(障害学生情報入力シート!$G840),0,
IF(AND(障害学生情報入力シート!$G840="視覚障害",OR(障害学生情報入力シート!$H840="盲",障害学生情報入力シート!$H840="弱視",障害学生情報入力シート!$H840="その他の視覚障害")),1,0)+
IF(AND(障害学生情報入力シート!$G840="聴覚障害",OR(障害学生情報入力シート!$H840="聾",障害学生情報入力シート!$H840="難聴",障害学生情報入力シート!$H840="その他の聴覚障害")),1,0)+
IF(AND(障害学生情報入力シート!$G840="肢体不自由",OR(障害学生情報入力シート!$H840="上肢不自由",障害学生情報入力シート!$H840="下肢不自由",障害学生情報入力シート!$H840="上下肢不自由",障害学生情報入力シート!$H840="その他の肢体不自由")),1,0)+
IF(AND(障害学生情報入力シート!$G840="病弱",ISBLANK(障害学生情報入力シート!$H840)),1,0)+
IF(AND(障害学生情報入力シート!$G840="発達障害",OR(障害学生情報入力シート!$H840="自閉スペクトラム症",障害学生情報入力シート!$H840="注意欠如・多動症",障害学生情報入力シート!$H840="限局性学習症",障害学生情報入力シート!$H840="発達障害の重複",障害学生情報入力シート!$H840="その他の発達障害")),1,0)+
IF(AND(障害学生情報入力シート!$G840="精神障害",OR(障害学生情報入力シート!$H840="統合失調症等",障害学生情報入力シート!$H840="気分障害",障害学生情報入力シート!$H840="神経症性障害等",障害学生情報入力シート!$H840="摂食障害・睡眠障害等",障害学生情報入力シート!$H840="精神障害の重複",障害学生情報入力シート!$H840="その他の精神障害")),1,0)+
IF(AND(障害学生情報入力シート!$G840="知的障害",ISBLANK(障害学生情報入力シート!$H840)),1,0)+
IF(AND(障害学生情報入力シート!$G840="重複障害",OR(障害学生情報入力シート!$H840="身体障害の重複",障害学生情報入力シート!$H840="発達障害と精神障害の重複")),1,0)+
IF(AND(障害学生情報入力シート!$G840="その他の障害",ISBLANK(障害学生情報入力シート!$H840)),1,0)
)</f>
        <v>0</v>
      </c>
    </row>
    <row r="841" spans="1:17" x14ac:dyDescent="0.4">
      <c r="A841" s="204">
        <v>813</v>
      </c>
      <c r="B841" s="6">
        <f>IF(AND(障害学生情報入力シート!$G841=$B$27,障害学生情報入力シート!$H841=$B$28,OR(障害学生情報入力シート!D841="入学者(新1年生)",障害学生情報入力シート!D841="在籍者")),1,0)</f>
        <v>0</v>
      </c>
      <c r="C841" s="6">
        <f t="shared" si="77"/>
        <v>0</v>
      </c>
      <c r="D841" s="6" t="str">
        <f t="shared" si="78"/>
        <v/>
      </c>
      <c r="E841" s="6">
        <f>IF(AND(障害学生情報入力シート!$G841=$E$27,ISBLANK(障害学生情報入力シート!$H841),OR(障害学生情報入力シート!D841="入学者(新1年生)",障害学生情報入力シート!D841="在籍者")),1,0)</f>
        <v>0</v>
      </c>
      <c r="F841" s="6">
        <f t="shared" si="79"/>
        <v>0</v>
      </c>
      <c r="G841" s="6" t="str">
        <f t="shared" si="80"/>
        <v/>
      </c>
      <c r="H841" s="7">
        <f>IF(障害学生情報入力シート!BD841="",0,IF(AND(障害学生情報入力シート!BC841=1,Q841=1,障害学生情報入力シート!D841&lt;&gt;"",障害学生情報入力シート!D841&lt;&gt;"在籍者"),1,0))</f>
        <v>0</v>
      </c>
      <c r="I841" s="7">
        <f t="shared" si="81"/>
        <v>0</v>
      </c>
      <c r="J841" s="7" t="str">
        <f t="shared" si="82"/>
        <v/>
      </c>
      <c r="K841" s="8">
        <f>IF(VALUE(障害学生情報入力シート!J841)=1,1,0)</f>
        <v>0</v>
      </c>
      <c r="L841" s="8">
        <f>IF(VALUE(障害学生情報入力シート!K841)=1,1,0)</f>
        <v>0</v>
      </c>
      <c r="M841" s="8">
        <f>SUM(障害学生情報入力シート!N841:Q841)+COUNTA(障害学生情報入力シート!R841)</f>
        <v>0</v>
      </c>
      <c r="N841" s="8">
        <f>SUM(障害学生情報入力シート!S841:V841)+COUNTA(障害学生情報入力シート!W841)</f>
        <v>0</v>
      </c>
      <c r="O841" s="8">
        <f>IF(SUM(障害学生情報入力シート!$X841:$BC841)&gt;0,1,0)</f>
        <v>0</v>
      </c>
      <c r="P841" s="8">
        <f>IF(障害学生情報入力シート!D841="入学者(新1年生)",1,0)</f>
        <v>0</v>
      </c>
      <c r="Q841" s="8">
        <f>IF(ISBLANK(障害学生情報入力シート!$G841),0,
IF(AND(障害学生情報入力シート!$G841="視覚障害",OR(障害学生情報入力シート!$H841="盲",障害学生情報入力シート!$H841="弱視",障害学生情報入力シート!$H841="その他の視覚障害")),1,0)+
IF(AND(障害学生情報入力シート!$G841="聴覚障害",OR(障害学生情報入力シート!$H841="聾",障害学生情報入力シート!$H841="難聴",障害学生情報入力シート!$H841="その他の聴覚障害")),1,0)+
IF(AND(障害学生情報入力シート!$G841="肢体不自由",OR(障害学生情報入力シート!$H841="上肢不自由",障害学生情報入力シート!$H841="下肢不自由",障害学生情報入力シート!$H841="上下肢不自由",障害学生情報入力シート!$H841="その他の肢体不自由")),1,0)+
IF(AND(障害学生情報入力シート!$G841="病弱",ISBLANK(障害学生情報入力シート!$H841)),1,0)+
IF(AND(障害学生情報入力シート!$G841="発達障害",OR(障害学生情報入力シート!$H841="自閉スペクトラム症",障害学生情報入力シート!$H841="注意欠如・多動症",障害学生情報入力シート!$H841="限局性学習症",障害学生情報入力シート!$H841="発達障害の重複",障害学生情報入力シート!$H841="その他の発達障害")),1,0)+
IF(AND(障害学生情報入力シート!$G841="精神障害",OR(障害学生情報入力シート!$H841="統合失調症等",障害学生情報入力シート!$H841="気分障害",障害学生情報入力シート!$H841="神経症性障害等",障害学生情報入力シート!$H841="摂食障害・睡眠障害等",障害学生情報入力シート!$H841="精神障害の重複",障害学生情報入力シート!$H841="その他の精神障害")),1,0)+
IF(AND(障害学生情報入力シート!$G841="知的障害",ISBLANK(障害学生情報入力シート!$H841)),1,0)+
IF(AND(障害学生情報入力シート!$G841="重複障害",OR(障害学生情報入力シート!$H841="身体障害の重複",障害学生情報入力シート!$H841="発達障害と精神障害の重複")),1,0)+
IF(AND(障害学生情報入力シート!$G841="その他の障害",ISBLANK(障害学生情報入力シート!$H841)),1,0)
)</f>
        <v>0</v>
      </c>
    </row>
    <row r="842" spans="1:17" x14ac:dyDescent="0.4">
      <c r="A842" s="204">
        <v>814</v>
      </c>
      <c r="B842" s="6">
        <f>IF(AND(障害学生情報入力シート!$G842=$B$27,障害学生情報入力シート!$H842=$B$28,OR(障害学生情報入力シート!D842="入学者(新1年生)",障害学生情報入力シート!D842="在籍者")),1,0)</f>
        <v>0</v>
      </c>
      <c r="C842" s="6">
        <f t="shared" si="77"/>
        <v>0</v>
      </c>
      <c r="D842" s="6" t="str">
        <f t="shared" si="78"/>
        <v/>
      </c>
      <c r="E842" s="6">
        <f>IF(AND(障害学生情報入力シート!$G842=$E$27,ISBLANK(障害学生情報入力シート!$H842),OR(障害学生情報入力シート!D842="入学者(新1年生)",障害学生情報入力シート!D842="在籍者")),1,0)</f>
        <v>0</v>
      </c>
      <c r="F842" s="6">
        <f t="shared" si="79"/>
        <v>0</v>
      </c>
      <c r="G842" s="6" t="str">
        <f t="shared" si="80"/>
        <v/>
      </c>
      <c r="H842" s="7">
        <f>IF(障害学生情報入力シート!BD842="",0,IF(AND(障害学生情報入力シート!BC842=1,Q842=1,障害学生情報入力シート!D842&lt;&gt;"",障害学生情報入力シート!D842&lt;&gt;"在籍者"),1,0))</f>
        <v>0</v>
      </c>
      <c r="I842" s="7">
        <f t="shared" si="81"/>
        <v>0</v>
      </c>
      <c r="J842" s="7" t="str">
        <f t="shared" si="82"/>
        <v/>
      </c>
      <c r="K842" s="8">
        <f>IF(VALUE(障害学生情報入力シート!J842)=1,1,0)</f>
        <v>0</v>
      </c>
      <c r="L842" s="8">
        <f>IF(VALUE(障害学生情報入力シート!K842)=1,1,0)</f>
        <v>0</v>
      </c>
      <c r="M842" s="8">
        <f>SUM(障害学生情報入力シート!N842:Q842)+COUNTA(障害学生情報入力シート!R842)</f>
        <v>0</v>
      </c>
      <c r="N842" s="8">
        <f>SUM(障害学生情報入力シート!S842:V842)+COUNTA(障害学生情報入力シート!W842)</f>
        <v>0</v>
      </c>
      <c r="O842" s="8">
        <f>IF(SUM(障害学生情報入力シート!$X842:$BC842)&gt;0,1,0)</f>
        <v>0</v>
      </c>
      <c r="P842" s="8">
        <f>IF(障害学生情報入力シート!D842="入学者(新1年生)",1,0)</f>
        <v>0</v>
      </c>
      <c r="Q842" s="8">
        <f>IF(ISBLANK(障害学生情報入力シート!$G842),0,
IF(AND(障害学生情報入力シート!$G842="視覚障害",OR(障害学生情報入力シート!$H842="盲",障害学生情報入力シート!$H842="弱視",障害学生情報入力シート!$H842="その他の視覚障害")),1,0)+
IF(AND(障害学生情報入力シート!$G842="聴覚障害",OR(障害学生情報入力シート!$H842="聾",障害学生情報入力シート!$H842="難聴",障害学生情報入力シート!$H842="その他の聴覚障害")),1,0)+
IF(AND(障害学生情報入力シート!$G842="肢体不自由",OR(障害学生情報入力シート!$H842="上肢不自由",障害学生情報入力シート!$H842="下肢不自由",障害学生情報入力シート!$H842="上下肢不自由",障害学生情報入力シート!$H842="その他の肢体不自由")),1,0)+
IF(AND(障害学生情報入力シート!$G842="病弱",ISBLANK(障害学生情報入力シート!$H842)),1,0)+
IF(AND(障害学生情報入力シート!$G842="発達障害",OR(障害学生情報入力シート!$H842="自閉スペクトラム症",障害学生情報入力シート!$H842="注意欠如・多動症",障害学生情報入力シート!$H842="限局性学習症",障害学生情報入力シート!$H842="発達障害の重複",障害学生情報入力シート!$H842="その他の発達障害")),1,0)+
IF(AND(障害学生情報入力シート!$G842="精神障害",OR(障害学生情報入力シート!$H842="統合失調症等",障害学生情報入力シート!$H842="気分障害",障害学生情報入力シート!$H842="神経症性障害等",障害学生情報入力シート!$H842="摂食障害・睡眠障害等",障害学生情報入力シート!$H842="精神障害の重複",障害学生情報入力シート!$H842="その他の精神障害")),1,0)+
IF(AND(障害学生情報入力シート!$G842="知的障害",ISBLANK(障害学生情報入力シート!$H842)),1,0)+
IF(AND(障害学生情報入力シート!$G842="重複障害",OR(障害学生情報入力シート!$H842="身体障害の重複",障害学生情報入力シート!$H842="発達障害と精神障害の重複")),1,0)+
IF(AND(障害学生情報入力シート!$G842="その他の障害",ISBLANK(障害学生情報入力シート!$H842)),1,0)
)</f>
        <v>0</v>
      </c>
    </row>
    <row r="843" spans="1:17" x14ac:dyDescent="0.4">
      <c r="A843" s="204">
        <v>815</v>
      </c>
      <c r="B843" s="6">
        <f>IF(AND(障害学生情報入力シート!$G843=$B$27,障害学生情報入力シート!$H843=$B$28,OR(障害学生情報入力シート!D843="入学者(新1年生)",障害学生情報入力シート!D843="在籍者")),1,0)</f>
        <v>0</v>
      </c>
      <c r="C843" s="6">
        <f t="shared" si="77"/>
        <v>0</v>
      </c>
      <c r="D843" s="6" t="str">
        <f t="shared" si="78"/>
        <v/>
      </c>
      <c r="E843" s="6">
        <f>IF(AND(障害学生情報入力シート!$G843=$E$27,ISBLANK(障害学生情報入力シート!$H843),OR(障害学生情報入力シート!D843="入学者(新1年生)",障害学生情報入力シート!D843="在籍者")),1,0)</f>
        <v>0</v>
      </c>
      <c r="F843" s="6">
        <f t="shared" si="79"/>
        <v>0</v>
      </c>
      <c r="G843" s="6" t="str">
        <f t="shared" si="80"/>
        <v/>
      </c>
      <c r="H843" s="7">
        <f>IF(障害学生情報入力シート!BD843="",0,IF(AND(障害学生情報入力シート!BC843=1,Q843=1,障害学生情報入力シート!D843&lt;&gt;"",障害学生情報入力シート!D843&lt;&gt;"在籍者"),1,0))</f>
        <v>0</v>
      </c>
      <c r="I843" s="7">
        <f t="shared" si="81"/>
        <v>0</v>
      </c>
      <c r="J843" s="7" t="str">
        <f t="shared" si="82"/>
        <v/>
      </c>
      <c r="K843" s="8">
        <f>IF(VALUE(障害学生情報入力シート!J843)=1,1,0)</f>
        <v>0</v>
      </c>
      <c r="L843" s="8">
        <f>IF(VALUE(障害学生情報入力シート!K843)=1,1,0)</f>
        <v>0</v>
      </c>
      <c r="M843" s="8">
        <f>SUM(障害学生情報入力シート!N843:Q843)+COUNTA(障害学生情報入力シート!R843)</f>
        <v>0</v>
      </c>
      <c r="N843" s="8">
        <f>SUM(障害学生情報入力シート!S843:V843)+COUNTA(障害学生情報入力シート!W843)</f>
        <v>0</v>
      </c>
      <c r="O843" s="8">
        <f>IF(SUM(障害学生情報入力シート!$X843:$BC843)&gt;0,1,0)</f>
        <v>0</v>
      </c>
      <c r="P843" s="8">
        <f>IF(障害学生情報入力シート!D843="入学者(新1年生)",1,0)</f>
        <v>0</v>
      </c>
      <c r="Q843" s="8">
        <f>IF(ISBLANK(障害学生情報入力シート!$G843),0,
IF(AND(障害学生情報入力シート!$G843="視覚障害",OR(障害学生情報入力シート!$H843="盲",障害学生情報入力シート!$H843="弱視",障害学生情報入力シート!$H843="その他の視覚障害")),1,0)+
IF(AND(障害学生情報入力シート!$G843="聴覚障害",OR(障害学生情報入力シート!$H843="聾",障害学生情報入力シート!$H843="難聴",障害学生情報入力シート!$H843="その他の聴覚障害")),1,0)+
IF(AND(障害学生情報入力シート!$G843="肢体不自由",OR(障害学生情報入力シート!$H843="上肢不自由",障害学生情報入力シート!$H843="下肢不自由",障害学生情報入力シート!$H843="上下肢不自由",障害学生情報入力シート!$H843="その他の肢体不自由")),1,0)+
IF(AND(障害学生情報入力シート!$G843="病弱",ISBLANK(障害学生情報入力シート!$H843)),1,0)+
IF(AND(障害学生情報入力シート!$G843="発達障害",OR(障害学生情報入力シート!$H843="自閉スペクトラム症",障害学生情報入力シート!$H843="注意欠如・多動症",障害学生情報入力シート!$H843="限局性学習症",障害学生情報入力シート!$H843="発達障害の重複",障害学生情報入力シート!$H843="その他の発達障害")),1,0)+
IF(AND(障害学生情報入力シート!$G843="精神障害",OR(障害学生情報入力シート!$H843="統合失調症等",障害学生情報入力シート!$H843="気分障害",障害学生情報入力シート!$H843="神経症性障害等",障害学生情報入力シート!$H843="摂食障害・睡眠障害等",障害学生情報入力シート!$H843="精神障害の重複",障害学生情報入力シート!$H843="その他の精神障害")),1,0)+
IF(AND(障害学生情報入力シート!$G843="知的障害",ISBLANK(障害学生情報入力シート!$H843)),1,0)+
IF(AND(障害学生情報入力シート!$G843="重複障害",OR(障害学生情報入力シート!$H843="身体障害の重複",障害学生情報入力シート!$H843="発達障害と精神障害の重複")),1,0)+
IF(AND(障害学生情報入力シート!$G843="その他の障害",ISBLANK(障害学生情報入力シート!$H843)),1,0)
)</f>
        <v>0</v>
      </c>
    </row>
    <row r="844" spans="1:17" x14ac:dyDescent="0.4">
      <c r="A844" s="204">
        <v>816</v>
      </c>
      <c r="B844" s="6">
        <f>IF(AND(障害学生情報入力シート!$G844=$B$27,障害学生情報入力シート!$H844=$B$28,OR(障害学生情報入力シート!D844="入学者(新1年生)",障害学生情報入力シート!D844="在籍者")),1,0)</f>
        <v>0</v>
      </c>
      <c r="C844" s="6">
        <f t="shared" si="77"/>
        <v>0</v>
      </c>
      <c r="D844" s="6" t="str">
        <f t="shared" si="78"/>
        <v/>
      </c>
      <c r="E844" s="6">
        <f>IF(AND(障害学生情報入力シート!$G844=$E$27,ISBLANK(障害学生情報入力シート!$H844),OR(障害学生情報入力シート!D844="入学者(新1年生)",障害学生情報入力シート!D844="在籍者")),1,0)</f>
        <v>0</v>
      </c>
      <c r="F844" s="6">
        <f t="shared" si="79"/>
        <v>0</v>
      </c>
      <c r="G844" s="6" t="str">
        <f t="shared" si="80"/>
        <v/>
      </c>
      <c r="H844" s="7">
        <f>IF(障害学生情報入力シート!BD844="",0,IF(AND(障害学生情報入力シート!BC844=1,Q844=1,障害学生情報入力シート!D844&lt;&gt;"",障害学生情報入力シート!D844&lt;&gt;"在籍者"),1,0))</f>
        <v>0</v>
      </c>
      <c r="I844" s="7">
        <f t="shared" si="81"/>
        <v>0</v>
      </c>
      <c r="J844" s="7" t="str">
        <f t="shared" si="82"/>
        <v/>
      </c>
      <c r="K844" s="8">
        <f>IF(VALUE(障害学生情報入力シート!J844)=1,1,0)</f>
        <v>0</v>
      </c>
      <c r="L844" s="8">
        <f>IF(VALUE(障害学生情報入力シート!K844)=1,1,0)</f>
        <v>0</v>
      </c>
      <c r="M844" s="8">
        <f>SUM(障害学生情報入力シート!N844:Q844)+COUNTA(障害学生情報入力シート!R844)</f>
        <v>0</v>
      </c>
      <c r="N844" s="8">
        <f>SUM(障害学生情報入力シート!S844:V844)+COUNTA(障害学生情報入力シート!W844)</f>
        <v>0</v>
      </c>
      <c r="O844" s="8">
        <f>IF(SUM(障害学生情報入力シート!$X844:$BC844)&gt;0,1,0)</f>
        <v>0</v>
      </c>
      <c r="P844" s="8">
        <f>IF(障害学生情報入力シート!D844="入学者(新1年生)",1,0)</f>
        <v>0</v>
      </c>
      <c r="Q844" s="8">
        <f>IF(ISBLANK(障害学生情報入力シート!$G844),0,
IF(AND(障害学生情報入力シート!$G844="視覚障害",OR(障害学生情報入力シート!$H844="盲",障害学生情報入力シート!$H844="弱視",障害学生情報入力シート!$H844="その他の視覚障害")),1,0)+
IF(AND(障害学生情報入力シート!$G844="聴覚障害",OR(障害学生情報入力シート!$H844="聾",障害学生情報入力シート!$H844="難聴",障害学生情報入力シート!$H844="その他の聴覚障害")),1,0)+
IF(AND(障害学生情報入力シート!$G844="肢体不自由",OR(障害学生情報入力シート!$H844="上肢不自由",障害学生情報入力シート!$H844="下肢不自由",障害学生情報入力シート!$H844="上下肢不自由",障害学生情報入力シート!$H844="その他の肢体不自由")),1,0)+
IF(AND(障害学生情報入力シート!$G844="病弱",ISBLANK(障害学生情報入力シート!$H844)),1,0)+
IF(AND(障害学生情報入力シート!$G844="発達障害",OR(障害学生情報入力シート!$H844="自閉スペクトラム症",障害学生情報入力シート!$H844="注意欠如・多動症",障害学生情報入力シート!$H844="限局性学習症",障害学生情報入力シート!$H844="発達障害の重複",障害学生情報入力シート!$H844="その他の発達障害")),1,0)+
IF(AND(障害学生情報入力シート!$G844="精神障害",OR(障害学生情報入力シート!$H844="統合失調症等",障害学生情報入力シート!$H844="気分障害",障害学生情報入力シート!$H844="神経症性障害等",障害学生情報入力シート!$H844="摂食障害・睡眠障害等",障害学生情報入力シート!$H844="精神障害の重複",障害学生情報入力シート!$H844="その他の精神障害")),1,0)+
IF(AND(障害学生情報入力シート!$G844="知的障害",ISBLANK(障害学生情報入力シート!$H844)),1,0)+
IF(AND(障害学生情報入力シート!$G844="重複障害",OR(障害学生情報入力シート!$H844="身体障害の重複",障害学生情報入力シート!$H844="発達障害と精神障害の重複")),1,0)+
IF(AND(障害学生情報入力シート!$G844="その他の障害",ISBLANK(障害学生情報入力シート!$H844)),1,0)
)</f>
        <v>0</v>
      </c>
    </row>
    <row r="845" spans="1:17" x14ac:dyDescent="0.4">
      <c r="A845" s="204">
        <v>817</v>
      </c>
      <c r="B845" s="6">
        <f>IF(AND(障害学生情報入力シート!$G845=$B$27,障害学生情報入力シート!$H845=$B$28,OR(障害学生情報入力シート!D845="入学者(新1年生)",障害学生情報入力シート!D845="在籍者")),1,0)</f>
        <v>0</v>
      </c>
      <c r="C845" s="6">
        <f t="shared" si="77"/>
        <v>0</v>
      </c>
      <c r="D845" s="6" t="str">
        <f t="shared" si="78"/>
        <v/>
      </c>
      <c r="E845" s="6">
        <f>IF(AND(障害学生情報入力シート!$G845=$E$27,ISBLANK(障害学生情報入力シート!$H845),OR(障害学生情報入力シート!D845="入学者(新1年生)",障害学生情報入力シート!D845="在籍者")),1,0)</f>
        <v>0</v>
      </c>
      <c r="F845" s="6">
        <f t="shared" si="79"/>
        <v>0</v>
      </c>
      <c r="G845" s="6" t="str">
        <f t="shared" si="80"/>
        <v/>
      </c>
      <c r="H845" s="7">
        <f>IF(障害学生情報入力シート!BD845="",0,IF(AND(障害学生情報入力シート!BC845=1,Q845=1,障害学生情報入力シート!D845&lt;&gt;"",障害学生情報入力シート!D845&lt;&gt;"在籍者"),1,0))</f>
        <v>0</v>
      </c>
      <c r="I845" s="7">
        <f t="shared" si="81"/>
        <v>0</v>
      </c>
      <c r="J845" s="7" t="str">
        <f t="shared" si="82"/>
        <v/>
      </c>
      <c r="K845" s="8">
        <f>IF(VALUE(障害学生情報入力シート!J845)=1,1,0)</f>
        <v>0</v>
      </c>
      <c r="L845" s="8">
        <f>IF(VALUE(障害学生情報入力シート!K845)=1,1,0)</f>
        <v>0</v>
      </c>
      <c r="M845" s="8">
        <f>SUM(障害学生情報入力シート!N845:Q845)+COUNTA(障害学生情報入力シート!R845)</f>
        <v>0</v>
      </c>
      <c r="N845" s="8">
        <f>SUM(障害学生情報入力シート!S845:V845)+COUNTA(障害学生情報入力シート!W845)</f>
        <v>0</v>
      </c>
      <c r="O845" s="8">
        <f>IF(SUM(障害学生情報入力シート!$X845:$BC845)&gt;0,1,0)</f>
        <v>0</v>
      </c>
      <c r="P845" s="8">
        <f>IF(障害学生情報入力シート!D845="入学者(新1年生)",1,0)</f>
        <v>0</v>
      </c>
      <c r="Q845" s="8">
        <f>IF(ISBLANK(障害学生情報入力シート!$G845),0,
IF(AND(障害学生情報入力シート!$G845="視覚障害",OR(障害学生情報入力シート!$H845="盲",障害学生情報入力シート!$H845="弱視",障害学生情報入力シート!$H845="その他の視覚障害")),1,0)+
IF(AND(障害学生情報入力シート!$G845="聴覚障害",OR(障害学生情報入力シート!$H845="聾",障害学生情報入力シート!$H845="難聴",障害学生情報入力シート!$H845="その他の聴覚障害")),1,0)+
IF(AND(障害学生情報入力シート!$G845="肢体不自由",OR(障害学生情報入力シート!$H845="上肢不自由",障害学生情報入力シート!$H845="下肢不自由",障害学生情報入力シート!$H845="上下肢不自由",障害学生情報入力シート!$H845="その他の肢体不自由")),1,0)+
IF(AND(障害学生情報入力シート!$G845="病弱",ISBLANK(障害学生情報入力シート!$H845)),1,0)+
IF(AND(障害学生情報入力シート!$G845="発達障害",OR(障害学生情報入力シート!$H845="自閉スペクトラム症",障害学生情報入力シート!$H845="注意欠如・多動症",障害学生情報入力シート!$H845="限局性学習症",障害学生情報入力シート!$H845="発達障害の重複",障害学生情報入力シート!$H845="その他の発達障害")),1,0)+
IF(AND(障害学生情報入力シート!$G845="精神障害",OR(障害学生情報入力シート!$H845="統合失調症等",障害学生情報入力シート!$H845="気分障害",障害学生情報入力シート!$H845="神経症性障害等",障害学生情報入力シート!$H845="摂食障害・睡眠障害等",障害学生情報入力シート!$H845="精神障害の重複",障害学生情報入力シート!$H845="その他の精神障害")),1,0)+
IF(AND(障害学生情報入力シート!$G845="知的障害",ISBLANK(障害学生情報入力シート!$H845)),1,0)+
IF(AND(障害学生情報入力シート!$G845="重複障害",OR(障害学生情報入力シート!$H845="身体障害の重複",障害学生情報入力シート!$H845="発達障害と精神障害の重複")),1,0)+
IF(AND(障害学生情報入力シート!$G845="その他の障害",ISBLANK(障害学生情報入力シート!$H845)),1,0)
)</f>
        <v>0</v>
      </c>
    </row>
    <row r="846" spans="1:17" x14ac:dyDescent="0.4">
      <c r="A846" s="204">
        <v>818</v>
      </c>
      <c r="B846" s="6">
        <f>IF(AND(障害学生情報入力シート!$G846=$B$27,障害学生情報入力シート!$H846=$B$28,OR(障害学生情報入力シート!D846="入学者(新1年生)",障害学生情報入力シート!D846="在籍者")),1,0)</f>
        <v>0</v>
      </c>
      <c r="C846" s="6">
        <f t="shared" si="77"/>
        <v>0</v>
      </c>
      <c r="D846" s="6" t="str">
        <f t="shared" si="78"/>
        <v/>
      </c>
      <c r="E846" s="6">
        <f>IF(AND(障害学生情報入力シート!$G846=$E$27,ISBLANK(障害学生情報入力シート!$H846),OR(障害学生情報入力シート!D846="入学者(新1年生)",障害学生情報入力シート!D846="在籍者")),1,0)</f>
        <v>0</v>
      </c>
      <c r="F846" s="6">
        <f t="shared" si="79"/>
        <v>0</v>
      </c>
      <c r="G846" s="6" t="str">
        <f t="shared" si="80"/>
        <v/>
      </c>
      <c r="H846" s="7">
        <f>IF(障害学生情報入力シート!BD846="",0,IF(AND(障害学生情報入力シート!BC846=1,Q846=1,障害学生情報入力シート!D846&lt;&gt;"",障害学生情報入力シート!D846&lt;&gt;"在籍者"),1,0))</f>
        <v>0</v>
      </c>
      <c r="I846" s="7">
        <f t="shared" si="81"/>
        <v>0</v>
      </c>
      <c r="J846" s="7" t="str">
        <f t="shared" si="82"/>
        <v/>
      </c>
      <c r="K846" s="8">
        <f>IF(VALUE(障害学生情報入力シート!J846)=1,1,0)</f>
        <v>0</v>
      </c>
      <c r="L846" s="8">
        <f>IF(VALUE(障害学生情報入力シート!K846)=1,1,0)</f>
        <v>0</v>
      </c>
      <c r="M846" s="8">
        <f>SUM(障害学生情報入力シート!N846:Q846)+COUNTA(障害学生情報入力シート!R846)</f>
        <v>0</v>
      </c>
      <c r="N846" s="8">
        <f>SUM(障害学生情報入力シート!S846:V846)+COUNTA(障害学生情報入力シート!W846)</f>
        <v>0</v>
      </c>
      <c r="O846" s="8">
        <f>IF(SUM(障害学生情報入力シート!$X846:$BC846)&gt;0,1,0)</f>
        <v>0</v>
      </c>
      <c r="P846" s="8">
        <f>IF(障害学生情報入力シート!D846="入学者(新1年生)",1,0)</f>
        <v>0</v>
      </c>
      <c r="Q846" s="8">
        <f>IF(ISBLANK(障害学生情報入力シート!$G846),0,
IF(AND(障害学生情報入力シート!$G846="視覚障害",OR(障害学生情報入力シート!$H846="盲",障害学生情報入力シート!$H846="弱視",障害学生情報入力シート!$H846="その他の視覚障害")),1,0)+
IF(AND(障害学生情報入力シート!$G846="聴覚障害",OR(障害学生情報入力シート!$H846="聾",障害学生情報入力シート!$H846="難聴",障害学生情報入力シート!$H846="その他の聴覚障害")),1,0)+
IF(AND(障害学生情報入力シート!$G846="肢体不自由",OR(障害学生情報入力シート!$H846="上肢不自由",障害学生情報入力シート!$H846="下肢不自由",障害学生情報入力シート!$H846="上下肢不自由",障害学生情報入力シート!$H846="その他の肢体不自由")),1,0)+
IF(AND(障害学生情報入力シート!$G846="病弱",ISBLANK(障害学生情報入力シート!$H846)),1,0)+
IF(AND(障害学生情報入力シート!$G846="発達障害",OR(障害学生情報入力シート!$H846="自閉スペクトラム症",障害学生情報入力シート!$H846="注意欠如・多動症",障害学生情報入力シート!$H846="限局性学習症",障害学生情報入力シート!$H846="発達障害の重複",障害学生情報入力シート!$H846="その他の発達障害")),1,0)+
IF(AND(障害学生情報入力シート!$G846="精神障害",OR(障害学生情報入力シート!$H846="統合失調症等",障害学生情報入力シート!$H846="気分障害",障害学生情報入力シート!$H846="神経症性障害等",障害学生情報入力シート!$H846="摂食障害・睡眠障害等",障害学生情報入力シート!$H846="精神障害の重複",障害学生情報入力シート!$H846="その他の精神障害")),1,0)+
IF(AND(障害学生情報入力シート!$G846="知的障害",ISBLANK(障害学生情報入力シート!$H846)),1,0)+
IF(AND(障害学生情報入力シート!$G846="重複障害",OR(障害学生情報入力シート!$H846="身体障害の重複",障害学生情報入力シート!$H846="発達障害と精神障害の重複")),1,0)+
IF(AND(障害学生情報入力シート!$G846="その他の障害",ISBLANK(障害学生情報入力シート!$H846)),1,0)
)</f>
        <v>0</v>
      </c>
    </row>
    <row r="847" spans="1:17" x14ac:dyDescent="0.4">
      <c r="A847" s="204">
        <v>819</v>
      </c>
      <c r="B847" s="6">
        <f>IF(AND(障害学生情報入力シート!$G847=$B$27,障害学生情報入力シート!$H847=$B$28,OR(障害学生情報入力シート!D847="入学者(新1年生)",障害学生情報入力シート!D847="在籍者")),1,0)</f>
        <v>0</v>
      </c>
      <c r="C847" s="6">
        <f t="shared" si="77"/>
        <v>0</v>
      </c>
      <c r="D847" s="6" t="str">
        <f t="shared" si="78"/>
        <v/>
      </c>
      <c r="E847" s="6">
        <f>IF(AND(障害学生情報入力シート!$G847=$E$27,ISBLANK(障害学生情報入力シート!$H847),OR(障害学生情報入力シート!D847="入学者(新1年生)",障害学生情報入力シート!D847="在籍者")),1,0)</f>
        <v>0</v>
      </c>
      <c r="F847" s="6">
        <f t="shared" si="79"/>
        <v>0</v>
      </c>
      <c r="G847" s="6" t="str">
        <f t="shared" si="80"/>
        <v/>
      </c>
      <c r="H847" s="7">
        <f>IF(障害学生情報入力シート!BD847="",0,IF(AND(障害学生情報入力シート!BC847=1,Q847=1,障害学生情報入力シート!D847&lt;&gt;"",障害学生情報入力シート!D847&lt;&gt;"在籍者"),1,0))</f>
        <v>0</v>
      </c>
      <c r="I847" s="7">
        <f t="shared" si="81"/>
        <v>0</v>
      </c>
      <c r="J847" s="7" t="str">
        <f t="shared" si="82"/>
        <v/>
      </c>
      <c r="K847" s="8">
        <f>IF(VALUE(障害学生情報入力シート!J847)=1,1,0)</f>
        <v>0</v>
      </c>
      <c r="L847" s="8">
        <f>IF(VALUE(障害学生情報入力シート!K847)=1,1,0)</f>
        <v>0</v>
      </c>
      <c r="M847" s="8">
        <f>SUM(障害学生情報入力シート!N847:Q847)+COUNTA(障害学生情報入力シート!R847)</f>
        <v>0</v>
      </c>
      <c r="N847" s="8">
        <f>SUM(障害学生情報入力シート!S847:V847)+COUNTA(障害学生情報入力シート!W847)</f>
        <v>0</v>
      </c>
      <c r="O847" s="8">
        <f>IF(SUM(障害学生情報入力シート!$X847:$BC847)&gt;0,1,0)</f>
        <v>0</v>
      </c>
      <c r="P847" s="8">
        <f>IF(障害学生情報入力シート!D847="入学者(新1年生)",1,0)</f>
        <v>0</v>
      </c>
      <c r="Q847" s="8">
        <f>IF(ISBLANK(障害学生情報入力シート!$G847),0,
IF(AND(障害学生情報入力シート!$G847="視覚障害",OR(障害学生情報入力シート!$H847="盲",障害学生情報入力シート!$H847="弱視",障害学生情報入力シート!$H847="その他の視覚障害")),1,0)+
IF(AND(障害学生情報入力シート!$G847="聴覚障害",OR(障害学生情報入力シート!$H847="聾",障害学生情報入力シート!$H847="難聴",障害学生情報入力シート!$H847="その他の聴覚障害")),1,0)+
IF(AND(障害学生情報入力シート!$G847="肢体不自由",OR(障害学生情報入力シート!$H847="上肢不自由",障害学生情報入力シート!$H847="下肢不自由",障害学生情報入力シート!$H847="上下肢不自由",障害学生情報入力シート!$H847="その他の肢体不自由")),1,0)+
IF(AND(障害学生情報入力シート!$G847="病弱",ISBLANK(障害学生情報入力シート!$H847)),1,0)+
IF(AND(障害学生情報入力シート!$G847="発達障害",OR(障害学生情報入力シート!$H847="自閉スペクトラム症",障害学生情報入力シート!$H847="注意欠如・多動症",障害学生情報入力シート!$H847="限局性学習症",障害学生情報入力シート!$H847="発達障害の重複",障害学生情報入力シート!$H847="その他の発達障害")),1,0)+
IF(AND(障害学生情報入力シート!$G847="精神障害",OR(障害学生情報入力シート!$H847="統合失調症等",障害学生情報入力シート!$H847="気分障害",障害学生情報入力シート!$H847="神経症性障害等",障害学生情報入力シート!$H847="摂食障害・睡眠障害等",障害学生情報入力シート!$H847="精神障害の重複",障害学生情報入力シート!$H847="その他の精神障害")),1,0)+
IF(AND(障害学生情報入力シート!$G847="知的障害",ISBLANK(障害学生情報入力シート!$H847)),1,0)+
IF(AND(障害学生情報入力シート!$G847="重複障害",OR(障害学生情報入力シート!$H847="身体障害の重複",障害学生情報入力シート!$H847="発達障害と精神障害の重複")),1,0)+
IF(AND(障害学生情報入力シート!$G847="その他の障害",ISBLANK(障害学生情報入力シート!$H847)),1,0)
)</f>
        <v>0</v>
      </c>
    </row>
    <row r="848" spans="1:17" x14ac:dyDescent="0.4">
      <c r="A848" s="204">
        <v>820</v>
      </c>
      <c r="B848" s="6">
        <f>IF(AND(障害学生情報入力シート!$G848=$B$27,障害学生情報入力シート!$H848=$B$28,OR(障害学生情報入力シート!D848="入学者(新1年生)",障害学生情報入力シート!D848="在籍者")),1,0)</f>
        <v>0</v>
      </c>
      <c r="C848" s="6">
        <f t="shared" si="77"/>
        <v>0</v>
      </c>
      <c r="D848" s="6" t="str">
        <f t="shared" si="78"/>
        <v/>
      </c>
      <c r="E848" s="6">
        <f>IF(AND(障害学生情報入力シート!$G848=$E$27,ISBLANK(障害学生情報入力シート!$H848),OR(障害学生情報入力シート!D848="入学者(新1年生)",障害学生情報入力シート!D848="在籍者")),1,0)</f>
        <v>0</v>
      </c>
      <c r="F848" s="6">
        <f t="shared" si="79"/>
        <v>0</v>
      </c>
      <c r="G848" s="6" t="str">
        <f t="shared" si="80"/>
        <v/>
      </c>
      <c r="H848" s="7">
        <f>IF(障害学生情報入力シート!BD848="",0,IF(AND(障害学生情報入力シート!BC848=1,Q848=1,障害学生情報入力シート!D848&lt;&gt;"",障害学生情報入力シート!D848&lt;&gt;"在籍者"),1,0))</f>
        <v>0</v>
      </c>
      <c r="I848" s="7">
        <f t="shared" si="81"/>
        <v>0</v>
      </c>
      <c r="J848" s="7" t="str">
        <f t="shared" si="82"/>
        <v/>
      </c>
      <c r="K848" s="8">
        <f>IF(VALUE(障害学生情報入力シート!J848)=1,1,0)</f>
        <v>0</v>
      </c>
      <c r="L848" s="8">
        <f>IF(VALUE(障害学生情報入力シート!K848)=1,1,0)</f>
        <v>0</v>
      </c>
      <c r="M848" s="8">
        <f>SUM(障害学生情報入力シート!N848:Q848)+COUNTA(障害学生情報入力シート!R848)</f>
        <v>0</v>
      </c>
      <c r="N848" s="8">
        <f>SUM(障害学生情報入力シート!S848:V848)+COUNTA(障害学生情報入力シート!W848)</f>
        <v>0</v>
      </c>
      <c r="O848" s="8">
        <f>IF(SUM(障害学生情報入力シート!$X848:$BC848)&gt;0,1,0)</f>
        <v>0</v>
      </c>
      <c r="P848" s="8">
        <f>IF(障害学生情報入力シート!D848="入学者(新1年生)",1,0)</f>
        <v>0</v>
      </c>
      <c r="Q848" s="8">
        <f>IF(ISBLANK(障害学生情報入力シート!$G848),0,
IF(AND(障害学生情報入力シート!$G848="視覚障害",OR(障害学生情報入力シート!$H848="盲",障害学生情報入力シート!$H848="弱視",障害学生情報入力シート!$H848="その他の視覚障害")),1,0)+
IF(AND(障害学生情報入力シート!$G848="聴覚障害",OR(障害学生情報入力シート!$H848="聾",障害学生情報入力シート!$H848="難聴",障害学生情報入力シート!$H848="その他の聴覚障害")),1,0)+
IF(AND(障害学生情報入力シート!$G848="肢体不自由",OR(障害学生情報入力シート!$H848="上肢不自由",障害学生情報入力シート!$H848="下肢不自由",障害学生情報入力シート!$H848="上下肢不自由",障害学生情報入力シート!$H848="その他の肢体不自由")),1,0)+
IF(AND(障害学生情報入力シート!$G848="病弱",ISBLANK(障害学生情報入力シート!$H848)),1,0)+
IF(AND(障害学生情報入力シート!$G848="発達障害",OR(障害学生情報入力シート!$H848="自閉スペクトラム症",障害学生情報入力シート!$H848="注意欠如・多動症",障害学生情報入力シート!$H848="限局性学習症",障害学生情報入力シート!$H848="発達障害の重複",障害学生情報入力シート!$H848="その他の発達障害")),1,0)+
IF(AND(障害学生情報入力シート!$G848="精神障害",OR(障害学生情報入力シート!$H848="統合失調症等",障害学生情報入力シート!$H848="気分障害",障害学生情報入力シート!$H848="神経症性障害等",障害学生情報入力シート!$H848="摂食障害・睡眠障害等",障害学生情報入力シート!$H848="精神障害の重複",障害学生情報入力シート!$H848="その他の精神障害")),1,0)+
IF(AND(障害学生情報入力シート!$G848="知的障害",ISBLANK(障害学生情報入力シート!$H848)),1,0)+
IF(AND(障害学生情報入力シート!$G848="重複障害",OR(障害学生情報入力シート!$H848="身体障害の重複",障害学生情報入力シート!$H848="発達障害と精神障害の重複")),1,0)+
IF(AND(障害学生情報入力シート!$G848="その他の障害",ISBLANK(障害学生情報入力シート!$H848)),1,0)
)</f>
        <v>0</v>
      </c>
    </row>
    <row r="849" spans="1:17" x14ac:dyDescent="0.4">
      <c r="A849" s="204">
        <v>821</v>
      </c>
      <c r="B849" s="6">
        <f>IF(AND(障害学生情報入力シート!$G849=$B$27,障害学生情報入力シート!$H849=$B$28,OR(障害学生情報入力シート!D849="入学者(新1年生)",障害学生情報入力シート!D849="在籍者")),1,0)</f>
        <v>0</v>
      </c>
      <c r="C849" s="6">
        <f t="shared" si="77"/>
        <v>0</v>
      </c>
      <c r="D849" s="6" t="str">
        <f t="shared" si="78"/>
        <v/>
      </c>
      <c r="E849" s="6">
        <f>IF(AND(障害学生情報入力シート!$G849=$E$27,ISBLANK(障害学生情報入力シート!$H849),OR(障害学生情報入力シート!D849="入学者(新1年生)",障害学生情報入力シート!D849="在籍者")),1,0)</f>
        <v>0</v>
      </c>
      <c r="F849" s="6">
        <f t="shared" si="79"/>
        <v>0</v>
      </c>
      <c r="G849" s="6" t="str">
        <f t="shared" si="80"/>
        <v/>
      </c>
      <c r="H849" s="7">
        <f>IF(障害学生情報入力シート!BD849="",0,IF(AND(障害学生情報入力シート!BC849=1,Q849=1,障害学生情報入力シート!D849&lt;&gt;"",障害学生情報入力シート!D849&lt;&gt;"在籍者"),1,0))</f>
        <v>0</v>
      </c>
      <c r="I849" s="7">
        <f t="shared" si="81"/>
        <v>0</v>
      </c>
      <c r="J849" s="7" t="str">
        <f t="shared" si="82"/>
        <v/>
      </c>
      <c r="K849" s="8">
        <f>IF(VALUE(障害学生情報入力シート!J849)=1,1,0)</f>
        <v>0</v>
      </c>
      <c r="L849" s="8">
        <f>IF(VALUE(障害学生情報入力シート!K849)=1,1,0)</f>
        <v>0</v>
      </c>
      <c r="M849" s="8">
        <f>SUM(障害学生情報入力シート!N849:Q849)+COUNTA(障害学生情報入力シート!R849)</f>
        <v>0</v>
      </c>
      <c r="N849" s="8">
        <f>SUM(障害学生情報入力シート!S849:V849)+COUNTA(障害学生情報入力シート!W849)</f>
        <v>0</v>
      </c>
      <c r="O849" s="8">
        <f>IF(SUM(障害学生情報入力シート!$X849:$BC849)&gt;0,1,0)</f>
        <v>0</v>
      </c>
      <c r="P849" s="8">
        <f>IF(障害学生情報入力シート!D849="入学者(新1年生)",1,0)</f>
        <v>0</v>
      </c>
      <c r="Q849" s="8">
        <f>IF(ISBLANK(障害学生情報入力シート!$G849),0,
IF(AND(障害学生情報入力シート!$G849="視覚障害",OR(障害学生情報入力シート!$H849="盲",障害学生情報入力シート!$H849="弱視",障害学生情報入力シート!$H849="その他の視覚障害")),1,0)+
IF(AND(障害学生情報入力シート!$G849="聴覚障害",OR(障害学生情報入力シート!$H849="聾",障害学生情報入力シート!$H849="難聴",障害学生情報入力シート!$H849="その他の聴覚障害")),1,0)+
IF(AND(障害学生情報入力シート!$G849="肢体不自由",OR(障害学生情報入力シート!$H849="上肢不自由",障害学生情報入力シート!$H849="下肢不自由",障害学生情報入力シート!$H849="上下肢不自由",障害学生情報入力シート!$H849="その他の肢体不自由")),1,0)+
IF(AND(障害学生情報入力シート!$G849="病弱",ISBLANK(障害学生情報入力シート!$H849)),1,0)+
IF(AND(障害学生情報入力シート!$G849="発達障害",OR(障害学生情報入力シート!$H849="自閉スペクトラム症",障害学生情報入力シート!$H849="注意欠如・多動症",障害学生情報入力シート!$H849="限局性学習症",障害学生情報入力シート!$H849="発達障害の重複",障害学生情報入力シート!$H849="その他の発達障害")),1,0)+
IF(AND(障害学生情報入力シート!$G849="精神障害",OR(障害学生情報入力シート!$H849="統合失調症等",障害学生情報入力シート!$H849="気分障害",障害学生情報入力シート!$H849="神経症性障害等",障害学生情報入力シート!$H849="摂食障害・睡眠障害等",障害学生情報入力シート!$H849="精神障害の重複",障害学生情報入力シート!$H849="その他の精神障害")),1,0)+
IF(AND(障害学生情報入力シート!$G849="知的障害",ISBLANK(障害学生情報入力シート!$H849)),1,0)+
IF(AND(障害学生情報入力シート!$G849="重複障害",OR(障害学生情報入力シート!$H849="身体障害の重複",障害学生情報入力シート!$H849="発達障害と精神障害の重複")),1,0)+
IF(AND(障害学生情報入力シート!$G849="その他の障害",ISBLANK(障害学生情報入力シート!$H849)),1,0)
)</f>
        <v>0</v>
      </c>
    </row>
    <row r="850" spans="1:17" x14ac:dyDescent="0.4">
      <c r="A850" s="204">
        <v>822</v>
      </c>
      <c r="B850" s="6">
        <f>IF(AND(障害学生情報入力シート!$G850=$B$27,障害学生情報入力シート!$H850=$B$28,OR(障害学生情報入力シート!D850="入学者(新1年生)",障害学生情報入力シート!D850="在籍者")),1,0)</f>
        <v>0</v>
      </c>
      <c r="C850" s="6">
        <f t="shared" si="77"/>
        <v>0</v>
      </c>
      <c r="D850" s="6" t="str">
        <f t="shared" si="78"/>
        <v/>
      </c>
      <c r="E850" s="6">
        <f>IF(AND(障害学生情報入力シート!$G850=$E$27,ISBLANK(障害学生情報入力シート!$H850),OR(障害学生情報入力シート!D850="入学者(新1年生)",障害学生情報入力シート!D850="在籍者")),1,0)</f>
        <v>0</v>
      </c>
      <c r="F850" s="6">
        <f t="shared" si="79"/>
        <v>0</v>
      </c>
      <c r="G850" s="6" t="str">
        <f t="shared" si="80"/>
        <v/>
      </c>
      <c r="H850" s="7">
        <f>IF(障害学生情報入力シート!BD850="",0,IF(AND(障害学生情報入力シート!BC850=1,Q850=1,障害学生情報入力シート!D850&lt;&gt;"",障害学生情報入力シート!D850&lt;&gt;"在籍者"),1,0))</f>
        <v>0</v>
      </c>
      <c r="I850" s="7">
        <f t="shared" si="81"/>
        <v>0</v>
      </c>
      <c r="J850" s="7" t="str">
        <f t="shared" si="82"/>
        <v/>
      </c>
      <c r="K850" s="8">
        <f>IF(VALUE(障害学生情報入力シート!J850)=1,1,0)</f>
        <v>0</v>
      </c>
      <c r="L850" s="8">
        <f>IF(VALUE(障害学生情報入力シート!K850)=1,1,0)</f>
        <v>0</v>
      </c>
      <c r="M850" s="8">
        <f>SUM(障害学生情報入力シート!N850:Q850)+COUNTA(障害学生情報入力シート!R850)</f>
        <v>0</v>
      </c>
      <c r="N850" s="8">
        <f>SUM(障害学生情報入力シート!S850:V850)+COUNTA(障害学生情報入力シート!W850)</f>
        <v>0</v>
      </c>
      <c r="O850" s="8">
        <f>IF(SUM(障害学生情報入力シート!$X850:$BC850)&gt;0,1,0)</f>
        <v>0</v>
      </c>
      <c r="P850" s="8">
        <f>IF(障害学生情報入力シート!D850="入学者(新1年生)",1,0)</f>
        <v>0</v>
      </c>
      <c r="Q850" s="8">
        <f>IF(ISBLANK(障害学生情報入力シート!$G850),0,
IF(AND(障害学生情報入力シート!$G850="視覚障害",OR(障害学生情報入力シート!$H850="盲",障害学生情報入力シート!$H850="弱視",障害学生情報入力シート!$H850="その他の視覚障害")),1,0)+
IF(AND(障害学生情報入力シート!$G850="聴覚障害",OR(障害学生情報入力シート!$H850="聾",障害学生情報入力シート!$H850="難聴",障害学生情報入力シート!$H850="その他の聴覚障害")),1,0)+
IF(AND(障害学生情報入力シート!$G850="肢体不自由",OR(障害学生情報入力シート!$H850="上肢不自由",障害学生情報入力シート!$H850="下肢不自由",障害学生情報入力シート!$H850="上下肢不自由",障害学生情報入力シート!$H850="その他の肢体不自由")),1,0)+
IF(AND(障害学生情報入力シート!$G850="病弱",ISBLANK(障害学生情報入力シート!$H850)),1,0)+
IF(AND(障害学生情報入力シート!$G850="発達障害",OR(障害学生情報入力シート!$H850="自閉スペクトラム症",障害学生情報入力シート!$H850="注意欠如・多動症",障害学生情報入力シート!$H850="限局性学習症",障害学生情報入力シート!$H850="発達障害の重複",障害学生情報入力シート!$H850="その他の発達障害")),1,0)+
IF(AND(障害学生情報入力シート!$G850="精神障害",OR(障害学生情報入力シート!$H850="統合失調症等",障害学生情報入力シート!$H850="気分障害",障害学生情報入力シート!$H850="神経症性障害等",障害学生情報入力シート!$H850="摂食障害・睡眠障害等",障害学生情報入力シート!$H850="精神障害の重複",障害学生情報入力シート!$H850="その他の精神障害")),1,0)+
IF(AND(障害学生情報入力シート!$G850="知的障害",ISBLANK(障害学生情報入力シート!$H850)),1,0)+
IF(AND(障害学生情報入力シート!$G850="重複障害",OR(障害学生情報入力シート!$H850="身体障害の重複",障害学生情報入力シート!$H850="発達障害と精神障害の重複")),1,0)+
IF(AND(障害学生情報入力シート!$G850="その他の障害",ISBLANK(障害学生情報入力シート!$H850)),1,0)
)</f>
        <v>0</v>
      </c>
    </row>
    <row r="851" spans="1:17" x14ac:dyDescent="0.4">
      <c r="A851" s="204">
        <v>823</v>
      </c>
      <c r="B851" s="6">
        <f>IF(AND(障害学生情報入力シート!$G851=$B$27,障害学生情報入力シート!$H851=$B$28,OR(障害学生情報入力シート!D851="入学者(新1年生)",障害学生情報入力シート!D851="在籍者")),1,0)</f>
        <v>0</v>
      </c>
      <c r="C851" s="6">
        <f t="shared" si="77"/>
        <v>0</v>
      </c>
      <c r="D851" s="6" t="str">
        <f t="shared" si="78"/>
        <v/>
      </c>
      <c r="E851" s="6">
        <f>IF(AND(障害学生情報入力シート!$G851=$E$27,ISBLANK(障害学生情報入力シート!$H851),OR(障害学生情報入力シート!D851="入学者(新1年生)",障害学生情報入力シート!D851="在籍者")),1,0)</f>
        <v>0</v>
      </c>
      <c r="F851" s="6">
        <f t="shared" si="79"/>
        <v>0</v>
      </c>
      <c r="G851" s="6" t="str">
        <f t="shared" si="80"/>
        <v/>
      </c>
      <c r="H851" s="7">
        <f>IF(障害学生情報入力シート!BD851="",0,IF(AND(障害学生情報入力シート!BC851=1,Q851=1,障害学生情報入力シート!D851&lt;&gt;"",障害学生情報入力シート!D851&lt;&gt;"在籍者"),1,0))</f>
        <v>0</v>
      </c>
      <c r="I851" s="7">
        <f t="shared" si="81"/>
        <v>0</v>
      </c>
      <c r="J851" s="7" t="str">
        <f t="shared" si="82"/>
        <v/>
      </c>
      <c r="K851" s="8">
        <f>IF(VALUE(障害学生情報入力シート!J851)=1,1,0)</f>
        <v>0</v>
      </c>
      <c r="L851" s="8">
        <f>IF(VALUE(障害学生情報入力シート!K851)=1,1,0)</f>
        <v>0</v>
      </c>
      <c r="M851" s="8">
        <f>SUM(障害学生情報入力シート!N851:Q851)+COUNTA(障害学生情報入力シート!R851)</f>
        <v>0</v>
      </c>
      <c r="N851" s="8">
        <f>SUM(障害学生情報入力シート!S851:V851)+COUNTA(障害学生情報入力シート!W851)</f>
        <v>0</v>
      </c>
      <c r="O851" s="8">
        <f>IF(SUM(障害学生情報入力シート!$X851:$BC851)&gt;0,1,0)</f>
        <v>0</v>
      </c>
      <c r="P851" s="8">
        <f>IF(障害学生情報入力シート!D851="入学者(新1年生)",1,0)</f>
        <v>0</v>
      </c>
      <c r="Q851" s="8">
        <f>IF(ISBLANK(障害学生情報入力シート!$G851),0,
IF(AND(障害学生情報入力シート!$G851="視覚障害",OR(障害学生情報入力シート!$H851="盲",障害学生情報入力シート!$H851="弱視",障害学生情報入力シート!$H851="その他の視覚障害")),1,0)+
IF(AND(障害学生情報入力シート!$G851="聴覚障害",OR(障害学生情報入力シート!$H851="聾",障害学生情報入力シート!$H851="難聴",障害学生情報入力シート!$H851="その他の聴覚障害")),1,0)+
IF(AND(障害学生情報入力シート!$G851="肢体不自由",OR(障害学生情報入力シート!$H851="上肢不自由",障害学生情報入力シート!$H851="下肢不自由",障害学生情報入力シート!$H851="上下肢不自由",障害学生情報入力シート!$H851="その他の肢体不自由")),1,0)+
IF(AND(障害学生情報入力シート!$G851="病弱",ISBLANK(障害学生情報入力シート!$H851)),1,0)+
IF(AND(障害学生情報入力シート!$G851="発達障害",OR(障害学生情報入力シート!$H851="自閉スペクトラム症",障害学生情報入力シート!$H851="注意欠如・多動症",障害学生情報入力シート!$H851="限局性学習症",障害学生情報入力シート!$H851="発達障害の重複",障害学生情報入力シート!$H851="その他の発達障害")),1,0)+
IF(AND(障害学生情報入力シート!$G851="精神障害",OR(障害学生情報入力シート!$H851="統合失調症等",障害学生情報入力シート!$H851="気分障害",障害学生情報入力シート!$H851="神経症性障害等",障害学生情報入力シート!$H851="摂食障害・睡眠障害等",障害学生情報入力シート!$H851="精神障害の重複",障害学生情報入力シート!$H851="その他の精神障害")),1,0)+
IF(AND(障害学生情報入力シート!$G851="知的障害",ISBLANK(障害学生情報入力シート!$H851)),1,0)+
IF(AND(障害学生情報入力シート!$G851="重複障害",OR(障害学生情報入力シート!$H851="身体障害の重複",障害学生情報入力シート!$H851="発達障害と精神障害の重複")),1,0)+
IF(AND(障害学生情報入力シート!$G851="その他の障害",ISBLANK(障害学生情報入力シート!$H851)),1,0)
)</f>
        <v>0</v>
      </c>
    </row>
    <row r="852" spans="1:17" x14ac:dyDescent="0.4">
      <c r="A852" s="204">
        <v>824</v>
      </c>
      <c r="B852" s="6">
        <f>IF(AND(障害学生情報入力シート!$G852=$B$27,障害学生情報入力シート!$H852=$B$28,OR(障害学生情報入力シート!D852="入学者(新1年生)",障害学生情報入力シート!D852="在籍者")),1,0)</f>
        <v>0</v>
      </c>
      <c r="C852" s="6">
        <f t="shared" si="77"/>
        <v>0</v>
      </c>
      <c r="D852" s="6" t="str">
        <f t="shared" si="78"/>
        <v/>
      </c>
      <c r="E852" s="6">
        <f>IF(AND(障害学生情報入力シート!$G852=$E$27,ISBLANK(障害学生情報入力シート!$H852),OR(障害学生情報入力シート!D852="入学者(新1年生)",障害学生情報入力シート!D852="在籍者")),1,0)</f>
        <v>0</v>
      </c>
      <c r="F852" s="6">
        <f t="shared" si="79"/>
        <v>0</v>
      </c>
      <c r="G852" s="6" t="str">
        <f t="shared" si="80"/>
        <v/>
      </c>
      <c r="H852" s="7">
        <f>IF(障害学生情報入力シート!BD852="",0,IF(AND(障害学生情報入力シート!BC852=1,Q852=1,障害学生情報入力シート!D852&lt;&gt;"",障害学生情報入力シート!D852&lt;&gt;"在籍者"),1,0))</f>
        <v>0</v>
      </c>
      <c r="I852" s="7">
        <f t="shared" si="81"/>
        <v>0</v>
      </c>
      <c r="J852" s="7" t="str">
        <f t="shared" si="82"/>
        <v/>
      </c>
      <c r="K852" s="8">
        <f>IF(VALUE(障害学生情報入力シート!J852)=1,1,0)</f>
        <v>0</v>
      </c>
      <c r="L852" s="8">
        <f>IF(VALUE(障害学生情報入力シート!K852)=1,1,0)</f>
        <v>0</v>
      </c>
      <c r="M852" s="8">
        <f>SUM(障害学生情報入力シート!N852:Q852)+COUNTA(障害学生情報入力シート!R852)</f>
        <v>0</v>
      </c>
      <c r="N852" s="8">
        <f>SUM(障害学生情報入力シート!S852:V852)+COUNTA(障害学生情報入力シート!W852)</f>
        <v>0</v>
      </c>
      <c r="O852" s="8">
        <f>IF(SUM(障害学生情報入力シート!$X852:$BC852)&gt;0,1,0)</f>
        <v>0</v>
      </c>
      <c r="P852" s="8">
        <f>IF(障害学生情報入力シート!D852="入学者(新1年生)",1,0)</f>
        <v>0</v>
      </c>
      <c r="Q852" s="8">
        <f>IF(ISBLANK(障害学生情報入力シート!$G852),0,
IF(AND(障害学生情報入力シート!$G852="視覚障害",OR(障害学生情報入力シート!$H852="盲",障害学生情報入力シート!$H852="弱視",障害学生情報入力シート!$H852="その他の視覚障害")),1,0)+
IF(AND(障害学生情報入力シート!$G852="聴覚障害",OR(障害学生情報入力シート!$H852="聾",障害学生情報入力シート!$H852="難聴",障害学生情報入力シート!$H852="その他の聴覚障害")),1,0)+
IF(AND(障害学生情報入力シート!$G852="肢体不自由",OR(障害学生情報入力シート!$H852="上肢不自由",障害学生情報入力シート!$H852="下肢不自由",障害学生情報入力シート!$H852="上下肢不自由",障害学生情報入力シート!$H852="その他の肢体不自由")),1,0)+
IF(AND(障害学生情報入力シート!$G852="病弱",ISBLANK(障害学生情報入力シート!$H852)),1,0)+
IF(AND(障害学生情報入力シート!$G852="発達障害",OR(障害学生情報入力シート!$H852="自閉スペクトラム症",障害学生情報入力シート!$H852="注意欠如・多動症",障害学生情報入力シート!$H852="限局性学習症",障害学生情報入力シート!$H852="発達障害の重複",障害学生情報入力シート!$H852="その他の発達障害")),1,0)+
IF(AND(障害学生情報入力シート!$G852="精神障害",OR(障害学生情報入力シート!$H852="統合失調症等",障害学生情報入力シート!$H852="気分障害",障害学生情報入力シート!$H852="神経症性障害等",障害学生情報入力シート!$H852="摂食障害・睡眠障害等",障害学生情報入力シート!$H852="精神障害の重複",障害学生情報入力シート!$H852="その他の精神障害")),1,0)+
IF(AND(障害学生情報入力シート!$G852="知的障害",ISBLANK(障害学生情報入力シート!$H852)),1,0)+
IF(AND(障害学生情報入力シート!$G852="重複障害",OR(障害学生情報入力シート!$H852="身体障害の重複",障害学生情報入力シート!$H852="発達障害と精神障害の重複")),1,0)+
IF(AND(障害学生情報入力シート!$G852="その他の障害",ISBLANK(障害学生情報入力シート!$H852)),1,0)
)</f>
        <v>0</v>
      </c>
    </row>
    <row r="853" spans="1:17" x14ac:dyDescent="0.4">
      <c r="A853" s="204">
        <v>825</v>
      </c>
      <c r="B853" s="6">
        <f>IF(AND(障害学生情報入力シート!$G853=$B$27,障害学生情報入力シート!$H853=$B$28,OR(障害学生情報入力シート!D853="入学者(新1年生)",障害学生情報入力シート!D853="在籍者")),1,0)</f>
        <v>0</v>
      </c>
      <c r="C853" s="6">
        <f t="shared" si="77"/>
        <v>0</v>
      </c>
      <c r="D853" s="6" t="str">
        <f t="shared" si="78"/>
        <v/>
      </c>
      <c r="E853" s="6">
        <f>IF(AND(障害学生情報入力シート!$G853=$E$27,ISBLANK(障害学生情報入力シート!$H853),OR(障害学生情報入力シート!D853="入学者(新1年生)",障害学生情報入力シート!D853="在籍者")),1,0)</f>
        <v>0</v>
      </c>
      <c r="F853" s="6">
        <f t="shared" si="79"/>
        <v>0</v>
      </c>
      <c r="G853" s="6" t="str">
        <f t="shared" si="80"/>
        <v/>
      </c>
      <c r="H853" s="7">
        <f>IF(障害学生情報入力シート!BD853="",0,IF(AND(障害学生情報入力シート!BC853=1,Q853=1,障害学生情報入力シート!D853&lt;&gt;"",障害学生情報入力シート!D853&lt;&gt;"在籍者"),1,0))</f>
        <v>0</v>
      </c>
      <c r="I853" s="7">
        <f t="shared" si="81"/>
        <v>0</v>
      </c>
      <c r="J853" s="7" t="str">
        <f t="shared" si="82"/>
        <v/>
      </c>
      <c r="K853" s="8">
        <f>IF(VALUE(障害学生情報入力シート!J853)=1,1,0)</f>
        <v>0</v>
      </c>
      <c r="L853" s="8">
        <f>IF(VALUE(障害学生情報入力シート!K853)=1,1,0)</f>
        <v>0</v>
      </c>
      <c r="M853" s="8">
        <f>SUM(障害学生情報入力シート!N853:Q853)+COUNTA(障害学生情報入力シート!R853)</f>
        <v>0</v>
      </c>
      <c r="N853" s="8">
        <f>SUM(障害学生情報入力シート!S853:V853)+COUNTA(障害学生情報入力シート!W853)</f>
        <v>0</v>
      </c>
      <c r="O853" s="8">
        <f>IF(SUM(障害学生情報入力シート!$X853:$BC853)&gt;0,1,0)</f>
        <v>0</v>
      </c>
      <c r="P853" s="8">
        <f>IF(障害学生情報入力シート!D853="入学者(新1年生)",1,0)</f>
        <v>0</v>
      </c>
      <c r="Q853" s="8">
        <f>IF(ISBLANK(障害学生情報入力シート!$G853),0,
IF(AND(障害学生情報入力シート!$G853="視覚障害",OR(障害学生情報入力シート!$H853="盲",障害学生情報入力シート!$H853="弱視",障害学生情報入力シート!$H853="その他の視覚障害")),1,0)+
IF(AND(障害学生情報入力シート!$G853="聴覚障害",OR(障害学生情報入力シート!$H853="聾",障害学生情報入力シート!$H853="難聴",障害学生情報入力シート!$H853="その他の聴覚障害")),1,0)+
IF(AND(障害学生情報入力シート!$G853="肢体不自由",OR(障害学生情報入力シート!$H853="上肢不自由",障害学生情報入力シート!$H853="下肢不自由",障害学生情報入力シート!$H853="上下肢不自由",障害学生情報入力シート!$H853="その他の肢体不自由")),1,0)+
IF(AND(障害学生情報入力シート!$G853="病弱",ISBLANK(障害学生情報入力シート!$H853)),1,0)+
IF(AND(障害学生情報入力シート!$G853="発達障害",OR(障害学生情報入力シート!$H853="自閉スペクトラム症",障害学生情報入力シート!$H853="注意欠如・多動症",障害学生情報入力シート!$H853="限局性学習症",障害学生情報入力シート!$H853="発達障害の重複",障害学生情報入力シート!$H853="その他の発達障害")),1,0)+
IF(AND(障害学生情報入力シート!$G853="精神障害",OR(障害学生情報入力シート!$H853="統合失調症等",障害学生情報入力シート!$H853="気分障害",障害学生情報入力シート!$H853="神経症性障害等",障害学生情報入力シート!$H853="摂食障害・睡眠障害等",障害学生情報入力シート!$H853="精神障害の重複",障害学生情報入力シート!$H853="その他の精神障害")),1,0)+
IF(AND(障害学生情報入力シート!$G853="知的障害",ISBLANK(障害学生情報入力シート!$H853)),1,0)+
IF(AND(障害学生情報入力シート!$G853="重複障害",OR(障害学生情報入力シート!$H853="身体障害の重複",障害学生情報入力シート!$H853="発達障害と精神障害の重複")),1,0)+
IF(AND(障害学生情報入力シート!$G853="その他の障害",ISBLANK(障害学生情報入力シート!$H853)),1,0)
)</f>
        <v>0</v>
      </c>
    </row>
    <row r="854" spans="1:17" x14ac:dyDescent="0.4">
      <c r="A854" s="204">
        <v>826</v>
      </c>
      <c r="B854" s="6">
        <f>IF(AND(障害学生情報入力シート!$G854=$B$27,障害学生情報入力シート!$H854=$B$28,OR(障害学生情報入力シート!D854="入学者(新1年生)",障害学生情報入力シート!D854="在籍者")),1,0)</f>
        <v>0</v>
      </c>
      <c r="C854" s="6">
        <f t="shared" si="77"/>
        <v>0</v>
      </c>
      <c r="D854" s="6" t="str">
        <f t="shared" si="78"/>
        <v/>
      </c>
      <c r="E854" s="6">
        <f>IF(AND(障害学生情報入力シート!$G854=$E$27,ISBLANK(障害学生情報入力シート!$H854),OR(障害学生情報入力シート!D854="入学者(新1年生)",障害学生情報入力シート!D854="在籍者")),1,0)</f>
        <v>0</v>
      </c>
      <c r="F854" s="6">
        <f t="shared" si="79"/>
        <v>0</v>
      </c>
      <c r="G854" s="6" t="str">
        <f t="shared" si="80"/>
        <v/>
      </c>
      <c r="H854" s="7">
        <f>IF(障害学生情報入力シート!BD854="",0,IF(AND(障害学生情報入力シート!BC854=1,Q854=1,障害学生情報入力シート!D854&lt;&gt;"",障害学生情報入力シート!D854&lt;&gt;"在籍者"),1,0))</f>
        <v>0</v>
      </c>
      <c r="I854" s="7">
        <f t="shared" si="81"/>
        <v>0</v>
      </c>
      <c r="J854" s="7" t="str">
        <f t="shared" si="82"/>
        <v/>
      </c>
      <c r="K854" s="8">
        <f>IF(VALUE(障害学生情報入力シート!J854)=1,1,0)</f>
        <v>0</v>
      </c>
      <c r="L854" s="8">
        <f>IF(VALUE(障害学生情報入力シート!K854)=1,1,0)</f>
        <v>0</v>
      </c>
      <c r="M854" s="8">
        <f>SUM(障害学生情報入力シート!N854:Q854)+COUNTA(障害学生情報入力シート!R854)</f>
        <v>0</v>
      </c>
      <c r="N854" s="8">
        <f>SUM(障害学生情報入力シート!S854:V854)+COUNTA(障害学生情報入力シート!W854)</f>
        <v>0</v>
      </c>
      <c r="O854" s="8">
        <f>IF(SUM(障害学生情報入力シート!$X854:$BC854)&gt;0,1,0)</f>
        <v>0</v>
      </c>
      <c r="P854" s="8">
        <f>IF(障害学生情報入力シート!D854="入学者(新1年生)",1,0)</f>
        <v>0</v>
      </c>
      <c r="Q854" s="8">
        <f>IF(ISBLANK(障害学生情報入力シート!$G854),0,
IF(AND(障害学生情報入力シート!$G854="視覚障害",OR(障害学生情報入力シート!$H854="盲",障害学生情報入力シート!$H854="弱視",障害学生情報入力シート!$H854="その他の視覚障害")),1,0)+
IF(AND(障害学生情報入力シート!$G854="聴覚障害",OR(障害学生情報入力シート!$H854="聾",障害学生情報入力シート!$H854="難聴",障害学生情報入力シート!$H854="その他の聴覚障害")),1,0)+
IF(AND(障害学生情報入力シート!$G854="肢体不自由",OR(障害学生情報入力シート!$H854="上肢不自由",障害学生情報入力シート!$H854="下肢不自由",障害学生情報入力シート!$H854="上下肢不自由",障害学生情報入力シート!$H854="その他の肢体不自由")),1,0)+
IF(AND(障害学生情報入力シート!$G854="病弱",ISBLANK(障害学生情報入力シート!$H854)),1,0)+
IF(AND(障害学生情報入力シート!$G854="発達障害",OR(障害学生情報入力シート!$H854="自閉スペクトラム症",障害学生情報入力シート!$H854="注意欠如・多動症",障害学生情報入力シート!$H854="限局性学習症",障害学生情報入力シート!$H854="発達障害の重複",障害学生情報入力シート!$H854="その他の発達障害")),1,0)+
IF(AND(障害学生情報入力シート!$G854="精神障害",OR(障害学生情報入力シート!$H854="統合失調症等",障害学生情報入力シート!$H854="気分障害",障害学生情報入力シート!$H854="神経症性障害等",障害学生情報入力シート!$H854="摂食障害・睡眠障害等",障害学生情報入力シート!$H854="精神障害の重複",障害学生情報入力シート!$H854="その他の精神障害")),1,0)+
IF(AND(障害学生情報入力シート!$G854="知的障害",ISBLANK(障害学生情報入力シート!$H854)),1,0)+
IF(AND(障害学生情報入力シート!$G854="重複障害",OR(障害学生情報入力シート!$H854="身体障害の重複",障害学生情報入力シート!$H854="発達障害と精神障害の重複")),1,0)+
IF(AND(障害学生情報入力シート!$G854="その他の障害",ISBLANK(障害学生情報入力シート!$H854)),1,0)
)</f>
        <v>0</v>
      </c>
    </row>
    <row r="855" spans="1:17" x14ac:dyDescent="0.4">
      <c r="A855" s="204">
        <v>827</v>
      </c>
      <c r="B855" s="6">
        <f>IF(AND(障害学生情報入力シート!$G855=$B$27,障害学生情報入力シート!$H855=$B$28,OR(障害学生情報入力シート!D855="入学者(新1年生)",障害学生情報入力シート!D855="在籍者")),1,0)</f>
        <v>0</v>
      </c>
      <c r="C855" s="6">
        <f t="shared" si="77"/>
        <v>0</v>
      </c>
      <c r="D855" s="6" t="str">
        <f t="shared" si="78"/>
        <v/>
      </c>
      <c r="E855" s="6">
        <f>IF(AND(障害学生情報入力シート!$G855=$E$27,ISBLANK(障害学生情報入力シート!$H855),OR(障害学生情報入力シート!D855="入学者(新1年生)",障害学生情報入力シート!D855="在籍者")),1,0)</f>
        <v>0</v>
      </c>
      <c r="F855" s="6">
        <f t="shared" si="79"/>
        <v>0</v>
      </c>
      <c r="G855" s="6" t="str">
        <f t="shared" si="80"/>
        <v/>
      </c>
      <c r="H855" s="7">
        <f>IF(障害学生情報入力シート!BD855="",0,IF(AND(障害学生情報入力シート!BC855=1,Q855=1,障害学生情報入力シート!D855&lt;&gt;"",障害学生情報入力シート!D855&lt;&gt;"在籍者"),1,0))</f>
        <v>0</v>
      </c>
      <c r="I855" s="7">
        <f t="shared" si="81"/>
        <v>0</v>
      </c>
      <c r="J855" s="7" t="str">
        <f t="shared" si="82"/>
        <v/>
      </c>
      <c r="K855" s="8">
        <f>IF(VALUE(障害学生情報入力シート!J855)=1,1,0)</f>
        <v>0</v>
      </c>
      <c r="L855" s="8">
        <f>IF(VALUE(障害学生情報入力シート!K855)=1,1,0)</f>
        <v>0</v>
      </c>
      <c r="M855" s="8">
        <f>SUM(障害学生情報入力シート!N855:Q855)+COUNTA(障害学生情報入力シート!R855)</f>
        <v>0</v>
      </c>
      <c r="N855" s="8">
        <f>SUM(障害学生情報入力シート!S855:V855)+COUNTA(障害学生情報入力シート!W855)</f>
        <v>0</v>
      </c>
      <c r="O855" s="8">
        <f>IF(SUM(障害学生情報入力シート!$X855:$BC855)&gt;0,1,0)</f>
        <v>0</v>
      </c>
      <c r="P855" s="8">
        <f>IF(障害学生情報入力シート!D855="入学者(新1年生)",1,0)</f>
        <v>0</v>
      </c>
      <c r="Q855" s="8">
        <f>IF(ISBLANK(障害学生情報入力シート!$G855),0,
IF(AND(障害学生情報入力シート!$G855="視覚障害",OR(障害学生情報入力シート!$H855="盲",障害学生情報入力シート!$H855="弱視",障害学生情報入力シート!$H855="その他の視覚障害")),1,0)+
IF(AND(障害学生情報入力シート!$G855="聴覚障害",OR(障害学生情報入力シート!$H855="聾",障害学生情報入力シート!$H855="難聴",障害学生情報入力シート!$H855="その他の聴覚障害")),1,0)+
IF(AND(障害学生情報入力シート!$G855="肢体不自由",OR(障害学生情報入力シート!$H855="上肢不自由",障害学生情報入力シート!$H855="下肢不自由",障害学生情報入力シート!$H855="上下肢不自由",障害学生情報入力シート!$H855="その他の肢体不自由")),1,0)+
IF(AND(障害学生情報入力シート!$G855="病弱",ISBLANK(障害学生情報入力シート!$H855)),1,0)+
IF(AND(障害学生情報入力シート!$G855="発達障害",OR(障害学生情報入力シート!$H855="自閉スペクトラム症",障害学生情報入力シート!$H855="注意欠如・多動症",障害学生情報入力シート!$H855="限局性学習症",障害学生情報入力シート!$H855="発達障害の重複",障害学生情報入力シート!$H855="その他の発達障害")),1,0)+
IF(AND(障害学生情報入力シート!$G855="精神障害",OR(障害学生情報入力シート!$H855="統合失調症等",障害学生情報入力シート!$H855="気分障害",障害学生情報入力シート!$H855="神経症性障害等",障害学生情報入力シート!$H855="摂食障害・睡眠障害等",障害学生情報入力シート!$H855="精神障害の重複",障害学生情報入力シート!$H855="その他の精神障害")),1,0)+
IF(AND(障害学生情報入力シート!$G855="知的障害",ISBLANK(障害学生情報入力シート!$H855)),1,0)+
IF(AND(障害学生情報入力シート!$G855="重複障害",OR(障害学生情報入力シート!$H855="身体障害の重複",障害学生情報入力シート!$H855="発達障害と精神障害の重複")),1,0)+
IF(AND(障害学生情報入力シート!$G855="その他の障害",ISBLANK(障害学生情報入力シート!$H855)),1,0)
)</f>
        <v>0</v>
      </c>
    </row>
    <row r="856" spans="1:17" x14ac:dyDescent="0.4">
      <c r="A856" s="204">
        <v>828</v>
      </c>
      <c r="B856" s="6">
        <f>IF(AND(障害学生情報入力シート!$G856=$B$27,障害学生情報入力シート!$H856=$B$28,OR(障害学生情報入力シート!D856="入学者(新1年生)",障害学生情報入力シート!D856="在籍者")),1,0)</f>
        <v>0</v>
      </c>
      <c r="C856" s="6">
        <f t="shared" si="77"/>
        <v>0</v>
      </c>
      <c r="D856" s="6" t="str">
        <f t="shared" si="78"/>
        <v/>
      </c>
      <c r="E856" s="6">
        <f>IF(AND(障害学生情報入力シート!$G856=$E$27,ISBLANK(障害学生情報入力シート!$H856),OR(障害学生情報入力シート!D856="入学者(新1年生)",障害学生情報入力シート!D856="在籍者")),1,0)</f>
        <v>0</v>
      </c>
      <c r="F856" s="6">
        <f t="shared" si="79"/>
        <v>0</v>
      </c>
      <c r="G856" s="6" t="str">
        <f t="shared" si="80"/>
        <v/>
      </c>
      <c r="H856" s="7">
        <f>IF(障害学生情報入力シート!BD856="",0,IF(AND(障害学生情報入力シート!BC856=1,Q856=1,障害学生情報入力シート!D856&lt;&gt;"",障害学生情報入力シート!D856&lt;&gt;"在籍者"),1,0))</f>
        <v>0</v>
      </c>
      <c r="I856" s="7">
        <f t="shared" si="81"/>
        <v>0</v>
      </c>
      <c r="J856" s="7" t="str">
        <f t="shared" si="82"/>
        <v/>
      </c>
      <c r="K856" s="8">
        <f>IF(VALUE(障害学生情報入力シート!J856)=1,1,0)</f>
        <v>0</v>
      </c>
      <c r="L856" s="8">
        <f>IF(VALUE(障害学生情報入力シート!K856)=1,1,0)</f>
        <v>0</v>
      </c>
      <c r="M856" s="8">
        <f>SUM(障害学生情報入力シート!N856:Q856)+COUNTA(障害学生情報入力シート!R856)</f>
        <v>0</v>
      </c>
      <c r="N856" s="8">
        <f>SUM(障害学生情報入力シート!S856:V856)+COUNTA(障害学生情報入力シート!W856)</f>
        <v>0</v>
      </c>
      <c r="O856" s="8">
        <f>IF(SUM(障害学生情報入力シート!$X856:$BC856)&gt;0,1,0)</f>
        <v>0</v>
      </c>
      <c r="P856" s="8">
        <f>IF(障害学生情報入力シート!D856="入学者(新1年生)",1,0)</f>
        <v>0</v>
      </c>
      <c r="Q856" s="8">
        <f>IF(ISBLANK(障害学生情報入力シート!$G856),0,
IF(AND(障害学生情報入力シート!$G856="視覚障害",OR(障害学生情報入力シート!$H856="盲",障害学生情報入力シート!$H856="弱視",障害学生情報入力シート!$H856="その他の視覚障害")),1,0)+
IF(AND(障害学生情報入力シート!$G856="聴覚障害",OR(障害学生情報入力シート!$H856="聾",障害学生情報入力シート!$H856="難聴",障害学生情報入力シート!$H856="その他の聴覚障害")),1,0)+
IF(AND(障害学生情報入力シート!$G856="肢体不自由",OR(障害学生情報入力シート!$H856="上肢不自由",障害学生情報入力シート!$H856="下肢不自由",障害学生情報入力シート!$H856="上下肢不自由",障害学生情報入力シート!$H856="その他の肢体不自由")),1,0)+
IF(AND(障害学生情報入力シート!$G856="病弱",ISBLANK(障害学生情報入力シート!$H856)),1,0)+
IF(AND(障害学生情報入力シート!$G856="発達障害",OR(障害学生情報入力シート!$H856="自閉スペクトラム症",障害学生情報入力シート!$H856="注意欠如・多動症",障害学生情報入力シート!$H856="限局性学習症",障害学生情報入力シート!$H856="発達障害の重複",障害学生情報入力シート!$H856="その他の発達障害")),1,0)+
IF(AND(障害学生情報入力シート!$G856="精神障害",OR(障害学生情報入力シート!$H856="統合失調症等",障害学生情報入力シート!$H856="気分障害",障害学生情報入力シート!$H856="神経症性障害等",障害学生情報入力シート!$H856="摂食障害・睡眠障害等",障害学生情報入力シート!$H856="精神障害の重複",障害学生情報入力シート!$H856="その他の精神障害")),1,0)+
IF(AND(障害学生情報入力シート!$G856="知的障害",ISBLANK(障害学生情報入力シート!$H856)),1,0)+
IF(AND(障害学生情報入力シート!$G856="重複障害",OR(障害学生情報入力シート!$H856="身体障害の重複",障害学生情報入力シート!$H856="発達障害と精神障害の重複")),1,0)+
IF(AND(障害学生情報入力シート!$G856="その他の障害",ISBLANK(障害学生情報入力シート!$H856)),1,0)
)</f>
        <v>0</v>
      </c>
    </row>
    <row r="857" spans="1:17" x14ac:dyDescent="0.4">
      <c r="A857" s="204">
        <v>829</v>
      </c>
      <c r="B857" s="6">
        <f>IF(AND(障害学生情報入力シート!$G857=$B$27,障害学生情報入力シート!$H857=$B$28,OR(障害学生情報入力シート!D857="入学者(新1年生)",障害学生情報入力シート!D857="在籍者")),1,0)</f>
        <v>0</v>
      </c>
      <c r="C857" s="6">
        <f t="shared" si="77"/>
        <v>0</v>
      </c>
      <c r="D857" s="6" t="str">
        <f t="shared" si="78"/>
        <v/>
      </c>
      <c r="E857" s="6">
        <f>IF(AND(障害学生情報入力シート!$G857=$E$27,ISBLANK(障害学生情報入力シート!$H857),OR(障害学生情報入力シート!D857="入学者(新1年生)",障害学生情報入力シート!D857="在籍者")),1,0)</f>
        <v>0</v>
      </c>
      <c r="F857" s="6">
        <f t="shared" si="79"/>
        <v>0</v>
      </c>
      <c r="G857" s="6" t="str">
        <f t="shared" si="80"/>
        <v/>
      </c>
      <c r="H857" s="7">
        <f>IF(障害学生情報入力シート!BD857="",0,IF(AND(障害学生情報入力シート!BC857=1,Q857=1,障害学生情報入力シート!D857&lt;&gt;"",障害学生情報入力シート!D857&lt;&gt;"在籍者"),1,0))</f>
        <v>0</v>
      </c>
      <c r="I857" s="7">
        <f t="shared" si="81"/>
        <v>0</v>
      </c>
      <c r="J857" s="7" t="str">
        <f t="shared" si="82"/>
        <v/>
      </c>
      <c r="K857" s="8">
        <f>IF(VALUE(障害学生情報入力シート!J857)=1,1,0)</f>
        <v>0</v>
      </c>
      <c r="L857" s="8">
        <f>IF(VALUE(障害学生情報入力シート!K857)=1,1,0)</f>
        <v>0</v>
      </c>
      <c r="M857" s="8">
        <f>SUM(障害学生情報入力シート!N857:Q857)+COUNTA(障害学生情報入力シート!R857)</f>
        <v>0</v>
      </c>
      <c r="N857" s="8">
        <f>SUM(障害学生情報入力シート!S857:V857)+COUNTA(障害学生情報入力シート!W857)</f>
        <v>0</v>
      </c>
      <c r="O857" s="8">
        <f>IF(SUM(障害学生情報入力シート!$X857:$BC857)&gt;0,1,0)</f>
        <v>0</v>
      </c>
      <c r="P857" s="8">
        <f>IF(障害学生情報入力シート!D857="入学者(新1年生)",1,0)</f>
        <v>0</v>
      </c>
      <c r="Q857" s="8">
        <f>IF(ISBLANK(障害学生情報入力シート!$G857),0,
IF(AND(障害学生情報入力シート!$G857="視覚障害",OR(障害学生情報入力シート!$H857="盲",障害学生情報入力シート!$H857="弱視",障害学生情報入力シート!$H857="その他の視覚障害")),1,0)+
IF(AND(障害学生情報入力シート!$G857="聴覚障害",OR(障害学生情報入力シート!$H857="聾",障害学生情報入力シート!$H857="難聴",障害学生情報入力シート!$H857="その他の聴覚障害")),1,0)+
IF(AND(障害学生情報入力シート!$G857="肢体不自由",OR(障害学生情報入力シート!$H857="上肢不自由",障害学生情報入力シート!$H857="下肢不自由",障害学生情報入力シート!$H857="上下肢不自由",障害学生情報入力シート!$H857="その他の肢体不自由")),1,0)+
IF(AND(障害学生情報入力シート!$G857="病弱",ISBLANK(障害学生情報入力シート!$H857)),1,0)+
IF(AND(障害学生情報入力シート!$G857="発達障害",OR(障害学生情報入力シート!$H857="自閉スペクトラム症",障害学生情報入力シート!$H857="注意欠如・多動症",障害学生情報入力シート!$H857="限局性学習症",障害学生情報入力シート!$H857="発達障害の重複",障害学生情報入力シート!$H857="その他の発達障害")),1,0)+
IF(AND(障害学生情報入力シート!$G857="精神障害",OR(障害学生情報入力シート!$H857="統合失調症等",障害学生情報入力シート!$H857="気分障害",障害学生情報入力シート!$H857="神経症性障害等",障害学生情報入力シート!$H857="摂食障害・睡眠障害等",障害学生情報入力シート!$H857="精神障害の重複",障害学生情報入力シート!$H857="その他の精神障害")),1,0)+
IF(AND(障害学生情報入力シート!$G857="知的障害",ISBLANK(障害学生情報入力シート!$H857)),1,0)+
IF(AND(障害学生情報入力シート!$G857="重複障害",OR(障害学生情報入力シート!$H857="身体障害の重複",障害学生情報入力シート!$H857="発達障害と精神障害の重複")),1,0)+
IF(AND(障害学生情報入力シート!$G857="その他の障害",ISBLANK(障害学生情報入力シート!$H857)),1,0)
)</f>
        <v>0</v>
      </c>
    </row>
    <row r="858" spans="1:17" x14ac:dyDescent="0.4">
      <c r="A858" s="204">
        <v>830</v>
      </c>
      <c r="B858" s="6">
        <f>IF(AND(障害学生情報入力シート!$G858=$B$27,障害学生情報入力シート!$H858=$B$28,OR(障害学生情報入力シート!D858="入学者(新1年生)",障害学生情報入力シート!D858="在籍者")),1,0)</f>
        <v>0</v>
      </c>
      <c r="C858" s="6">
        <f t="shared" si="77"/>
        <v>0</v>
      </c>
      <c r="D858" s="6" t="str">
        <f t="shared" si="78"/>
        <v/>
      </c>
      <c r="E858" s="6">
        <f>IF(AND(障害学生情報入力シート!$G858=$E$27,ISBLANK(障害学生情報入力シート!$H858),OR(障害学生情報入力シート!D858="入学者(新1年生)",障害学生情報入力シート!D858="在籍者")),1,0)</f>
        <v>0</v>
      </c>
      <c r="F858" s="6">
        <f t="shared" si="79"/>
        <v>0</v>
      </c>
      <c r="G858" s="6" t="str">
        <f t="shared" si="80"/>
        <v/>
      </c>
      <c r="H858" s="7">
        <f>IF(障害学生情報入力シート!BD858="",0,IF(AND(障害学生情報入力シート!BC858=1,Q858=1,障害学生情報入力シート!D858&lt;&gt;"",障害学生情報入力シート!D858&lt;&gt;"在籍者"),1,0))</f>
        <v>0</v>
      </c>
      <c r="I858" s="7">
        <f t="shared" si="81"/>
        <v>0</v>
      </c>
      <c r="J858" s="7" t="str">
        <f t="shared" si="82"/>
        <v/>
      </c>
      <c r="K858" s="8">
        <f>IF(VALUE(障害学生情報入力シート!J858)=1,1,0)</f>
        <v>0</v>
      </c>
      <c r="L858" s="8">
        <f>IF(VALUE(障害学生情報入力シート!K858)=1,1,0)</f>
        <v>0</v>
      </c>
      <c r="M858" s="8">
        <f>SUM(障害学生情報入力シート!N858:Q858)+COUNTA(障害学生情報入力シート!R858)</f>
        <v>0</v>
      </c>
      <c r="N858" s="8">
        <f>SUM(障害学生情報入力シート!S858:V858)+COUNTA(障害学生情報入力シート!W858)</f>
        <v>0</v>
      </c>
      <c r="O858" s="8">
        <f>IF(SUM(障害学生情報入力シート!$X858:$BC858)&gt;0,1,0)</f>
        <v>0</v>
      </c>
      <c r="P858" s="8">
        <f>IF(障害学生情報入力シート!D858="入学者(新1年生)",1,0)</f>
        <v>0</v>
      </c>
      <c r="Q858" s="8">
        <f>IF(ISBLANK(障害学生情報入力シート!$G858),0,
IF(AND(障害学生情報入力シート!$G858="視覚障害",OR(障害学生情報入力シート!$H858="盲",障害学生情報入力シート!$H858="弱視",障害学生情報入力シート!$H858="その他の視覚障害")),1,0)+
IF(AND(障害学生情報入力シート!$G858="聴覚障害",OR(障害学生情報入力シート!$H858="聾",障害学生情報入力シート!$H858="難聴",障害学生情報入力シート!$H858="その他の聴覚障害")),1,0)+
IF(AND(障害学生情報入力シート!$G858="肢体不自由",OR(障害学生情報入力シート!$H858="上肢不自由",障害学生情報入力シート!$H858="下肢不自由",障害学生情報入力シート!$H858="上下肢不自由",障害学生情報入力シート!$H858="その他の肢体不自由")),1,0)+
IF(AND(障害学生情報入力シート!$G858="病弱",ISBLANK(障害学生情報入力シート!$H858)),1,0)+
IF(AND(障害学生情報入力シート!$G858="発達障害",OR(障害学生情報入力シート!$H858="自閉スペクトラム症",障害学生情報入力シート!$H858="注意欠如・多動症",障害学生情報入力シート!$H858="限局性学習症",障害学生情報入力シート!$H858="発達障害の重複",障害学生情報入力シート!$H858="その他の発達障害")),1,0)+
IF(AND(障害学生情報入力シート!$G858="精神障害",OR(障害学生情報入力シート!$H858="統合失調症等",障害学生情報入力シート!$H858="気分障害",障害学生情報入力シート!$H858="神経症性障害等",障害学生情報入力シート!$H858="摂食障害・睡眠障害等",障害学生情報入力シート!$H858="精神障害の重複",障害学生情報入力シート!$H858="その他の精神障害")),1,0)+
IF(AND(障害学生情報入力シート!$G858="知的障害",ISBLANK(障害学生情報入力シート!$H858)),1,0)+
IF(AND(障害学生情報入力シート!$G858="重複障害",OR(障害学生情報入力シート!$H858="身体障害の重複",障害学生情報入力シート!$H858="発達障害と精神障害の重複")),1,0)+
IF(AND(障害学生情報入力シート!$G858="その他の障害",ISBLANK(障害学生情報入力シート!$H858)),1,0)
)</f>
        <v>0</v>
      </c>
    </row>
    <row r="859" spans="1:17" x14ac:dyDescent="0.4">
      <c r="A859" s="204">
        <v>831</v>
      </c>
      <c r="B859" s="6">
        <f>IF(AND(障害学生情報入力シート!$G859=$B$27,障害学生情報入力シート!$H859=$B$28,OR(障害学生情報入力シート!D859="入学者(新1年生)",障害学生情報入力シート!D859="在籍者")),1,0)</f>
        <v>0</v>
      </c>
      <c r="C859" s="6">
        <f t="shared" si="77"/>
        <v>0</v>
      </c>
      <c r="D859" s="6" t="str">
        <f t="shared" si="78"/>
        <v/>
      </c>
      <c r="E859" s="6">
        <f>IF(AND(障害学生情報入力シート!$G859=$E$27,ISBLANK(障害学生情報入力シート!$H859),OR(障害学生情報入力シート!D859="入学者(新1年生)",障害学生情報入力シート!D859="在籍者")),1,0)</f>
        <v>0</v>
      </c>
      <c r="F859" s="6">
        <f t="shared" si="79"/>
        <v>0</v>
      </c>
      <c r="G859" s="6" t="str">
        <f t="shared" si="80"/>
        <v/>
      </c>
      <c r="H859" s="7">
        <f>IF(障害学生情報入力シート!BD859="",0,IF(AND(障害学生情報入力シート!BC859=1,Q859=1,障害学生情報入力シート!D859&lt;&gt;"",障害学生情報入力シート!D859&lt;&gt;"在籍者"),1,0))</f>
        <v>0</v>
      </c>
      <c r="I859" s="7">
        <f t="shared" si="81"/>
        <v>0</v>
      </c>
      <c r="J859" s="7" t="str">
        <f t="shared" si="82"/>
        <v/>
      </c>
      <c r="K859" s="8">
        <f>IF(VALUE(障害学生情報入力シート!J859)=1,1,0)</f>
        <v>0</v>
      </c>
      <c r="L859" s="8">
        <f>IF(VALUE(障害学生情報入力シート!K859)=1,1,0)</f>
        <v>0</v>
      </c>
      <c r="M859" s="8">
        <f>SUM(障害学生情報入力シート!N859:Q859)+COUNTA(障害学生情報入力シート!R859)</f>
        <v>0</v>
      </c>
      <c r="N859" s="8">
        <f>SUM(障害学生情報入力シート!S859:V859)+COUNTA(障害学生情報入力シート!W859)</f>
        <v>0</v>
      </c>
      <c r="O859" s="8">
        <f>IF(SUM(障害学生情報入力シート!$X859:$BC859)&gt;0,1,0)</f>
        <v>0</v>
      </c>
      <c r="P859" s="8">
        <f>IF(障害学生情報入力シート!D859="入学者(新1年生)",1,0)</f>
        <v>0</v>
      </c>
      <c r="Q859" s="8">
        <f>IF(ISBLANK(障害学生情報入力シート!$G859),0,
IF(AND(障害学生情報入力シート!$G859="視覚障害",OR(障害学生情報入力シート!$H859="盲",障害学生情報入力シート!$H859="弱視",障害学生情報入力シート!$H859="その他の視覚障害")),1,0)+
IF(AND(障害学生情報入力シート!$G859="聴覚障害",OR(障害学生情報入力シート!$H859="聾",障害学生情報入力シート!$H859="難聴",障害学生情報入力シート!$H859="その他の聴覚障害")),1,0)+
IF(AND(障害学生情報入力シート!$G859="肢体不自由",OR(障害学生情報入力シート!$H859="上肢不自由",障害学生情報入力シート!$H859="下肢不自由",障害学生情報入力シート!$H859="上下肢不自由",障害学生情報入力シート!$H859="その他の肢体不自由")),1,0)+
IF(AND(障害学生情報入力シート!$G859="病弱",ISBLANK(障害学生情報入力シート!$H859)),1,0)+
IF(AND(障害学生情報入力シート!$G859="発達障害",OR(障害学生情報入力シート!$H859="自閉スペクトラム症",障害学生情報入力シート!$H859="注意欠如・多動症",障害学生情報入力シート!$H859="限局性学習症",障害学生情報入力シート!$H859="発達障害の重複",障害学生情報入力シート!$H859="その他の発達障害")),1,0)+
IF(AND(障害学生情報入力シート!$G859="精神障害",OR(障害学生情報入力シート!$H859="統合失調症等",障害学生情報入力シート!$H859="気分障害",障害学生情報入力シート!$H859="神経症性障害等",障害学生情報入力シート!$H859="摂食障害・睡眠障害等",障害学生情報入力シート!$H859="精神障害の重複",障害学生情報入力シート!$H859="その他の精神障害")),1,0)+
IF(AND(障害学生情報入力シート!$G859="知的障害",ISBLANK(障害学生情報入力シート!$H859)),1,0)+
IF(AND(障害学生情報入力シート!$G859="重複障害",OR(障害学生情報入力シート!$H859="身体障害の重複",障害学生情報入力シート!$H859="発達障害と精神障害の重複")),1,0)+
IF(AND(障害学生情報入力シート!$G859="その他の障害",ISBLANK(障害学生情報入力シート!$H859)),1,0)
)</f>
        <v>0</v>
      </c>
    </row>
    <row r="860" spans="1:17" x14ac:dyDescent="0.4">
      <c r="A860" s="204">
        <v>832</v>
      </c>
      <c r="B860" s="6">
        <f>IF(AND(障害学生情報入力シート!$G860=$B$27,障害学生情報入力シート!$H860=$B$28,OR(障害学生情報入力シート!D860="入学者(新1年生)",障害学生情報入力シート!D860="在籍者")),1,0)</f>
        <v>0</v>
      </c>
      <c r="C860" s="6">
        <f t="shared" si="77"/>
        <v>0</v>
      </c>
      <c r="D860" s="6" t="str">
        <f t="shared" si="78"/>
        <v/>
      </c>
      <c r="E860" s="6">
        <f>IF(AND(障害学生情報入力シート!$G860=$E$27,ISBLANK(障害学生情報入力シート!$H860),OR(障害学生情報入力シート!D860="入学者(新1年生)",障害学生情報入力シート!D860="在籍者")),1,0)</f>
        <v>0</v>
      </c>
      <c r="F860" s="6">
        <f t="shared" si="79"/>
        <v>0</v>
      </c>
      <c r="G860" s="6" t="str">
        <f t="shared" si="80"/>
        <v/>
      </c>
      <c r="H860" s="7">
        <f>IF(障害学生情報入力シート!BD860="",0,IF(AND(障害学生情報入力シート!BC860=1,Q860=1,障害学生情報入力シート!D860&lt;&gt;"",障害学生情報入力シート!D860&lt;&gt;"在籍者"),1,0))</f>
        <v>0</v>
      </c>
      <c r="I860" s="7">
        <f t="shared" si="81"/>
        <v>0</v>
      </c>
      <c r="J860" s="7" t="str">
        <f t="shared" si="82"/>
        <v/>
      </c>
      <c r="K860" s="8">
        <f>IF(VALUE(障害学生情報入力シート!J860)=1,1,0)</f>
        <v>0</v>
      </c>
      <c r="L860" s="8">
        <f>IF(VALUE(障害学生情報入力シート!K860)=1,1,0)</f>
        <v>0</v>
      </c>
      <c r="M860" s="8">
        <f>SUM(障害学生情報入力シート!N860:Q860)+COUNTA(障害学生情報入力シート!R860)</f>
        <v>0</v>
      </c>
      <c r="N860" s="8">
        <f>SUM(障害学生情報入力シート!S860:V860)+COUNTA(障害学生情報入力シート!W860)</f>
        <v>0</v>
      </c>
      <c r="O860" s="8">
        <f>IF(SUM(障害学生情報入力シート!$X860:$BC860)&gt;0,1,0)</f>
        <v>0</v>
      </c>
      <c r="P860" s="8">
        <f>IF(障害学生情報入力シート!D860="入学者(新1年生)",1,0)</f>
        <v>0</v>
      </c>
      <c r="Q860" s="8">
        <f>IF(ISBLANK(障害学生情報入力シート!$G860),0,
IF(AND(障害学生情報入力シート!$G860="視覚障害",OR(障害学生情報入力シート!$H860="盲",障害学生情報入力シート!$H860="弱視",障害学生情報入力シート!$H860="その他の視覚障害")),1,0)+
IF(AND(障害学生情報入力シート!$G860="聴覚障害",OR(障害学生情報入力シート!$H860="聾",障害学生情報入力シート!$H860="難聴",障害学生情報入力シート!$H860="その他の聴覚障害")),1,0)+
IF(AND(障害学生情報入力シート!$G860="肢体不自由",OR(障害学生情報入力シート!$H860="上肢不自由",障害学生情報入力シート!$H860="下肢不自由",障害学生情報入力シート!$H860="上下肢不自由",障害学生情報入力シート!$H860="その他の肢体不自由")),1,0)+
IF(AND(障害学生情報入力シート!$G860="病弱",ISBLANK(障害学生情報入力シート!$H860)),1,0)+
IF(AND(障害学生情報入力シート!$G860="発達障害",OR(障害学生情報入力シート!$H860="自閉スペクトラム症",障害学生情報入力シート!$H860="注意欠如・多動症",障害学生情報入力シート!$H860="限局性学習症",障害学生情報入力シート!$H860="発達障害の重複",障害学生情報入力シート!$H860="その他の発達障害")),1,0)+
IF(AND(障害学生情報入力シート!$G860="精神障害",OR(障害学生情報入力シート!$H860="統合失調症等",障害学生情報入力シート!$H860="気分障害",障害学生情報入力シート!$H860="神経症性障害等",障害学生情報入力シート!$H860="摂食障害・睡眠障害等",障害学生情報入力シート!$H860="精神障害の重複",障害学生情報入力シート!$H860="その他の精神障害")),1,0)+
IF(AND(障害学生情報入力シート!$G860="知的障害",ISBLANK(障害学生情報入力シート!$H860)),1,0)+
IF(AND(障害学生情報入力シート!$G860="重複障害",OR(障害学生情報入力シート!$H860="身体障害の重複",障害学生情報入力シート!$H860="発達障害と精神障害の重複")),1,0)+
IF(AND(障害学生情報入力シート!$G860="その他の障害",ISBLANK(障害学生情報入力シート!$H860)),1,0)
)</f>
        <v>0</v>
      </c>
    </row>
    <row r="861" spans="1:17" x14ac:dyDescent="0.4">
      <c r="A861" s="204">
        <v>833</v>
      </c>
      <c r="B861" s="6">
        <f>IF(AND(障害学生情報入力シート!$G861=$B$27,障害学生情報入力シート!$H861=$B$28,OR(障害学生情報入力シート!D861="入学者(新1年生)",障害学生情報入力シート!D861="在籍者")),1,0)</f>
        <v>0</v>
      </c>
      <c r="C861" s="6">
        <f t="shared" si="77"/>
        <v>0</v>
      </c>
      <c r="D861" s="6" t="str">
        <f t="shared" si="78"/>
        <v/>
      </c>
      <c r="E861" s="6">
        <f>IF(AND(障害学生情報入力シート!$G861=$E$27,ISBLANK(障害学生情報入力シート!$H861),OR(障害学生情報入力シート!D861="入学者(新1年生)",障害学生情報入力シート!D861="在籍者")),1,0)</f>
        <v>0</v>
      </c>
      <c r="F861" s="6">
        <f t="shared" si="79"/>
        <v>0</v>
      </c>
      <c r="G861" s="6" t="str">
        <f t="shared" si="80"/>
        <v/>
      </c>
      <c r="H861" s="7">
        <f>IF(障害学生情報入力シート!BD861="",0,IF(AND(障害学生情報入力シート!BC861=1,Q861=1,障害学生情報入力シート!D861&lt;&gt;"",障害学生情報入力シート!D861&lt;&gt;"在籍者"),1,0))</f>
        <v>0</v>
      </c>
      <c r="I861" s="7">
        <f t="shared" si="81"/>
        <v>0</v>
      </c>
      <c r="J861" s="7" t="str">
        <f t="shared" si="82"/>
        <v/>
      </c>
      <c r="K861" s="8">
        <f>IF(VALUE(障害学生情報入力シート!J861)=1,1,0)</f>
        <v>0</v>
      </c>
      <c r="L861" s="8">
        <f>IF(VALUE(障害学生情報入力シート!K861)=1,1,0)</f>
        <v>0</v>
      </c>
      <c r="M861" s="8">
        <f>SUM(障害学生情報入力シート!N861:Q861)+COUNTA(障害学生情報入力シート!R861)</f>
        <v>0</v>
      </c>
      <c r="N861" s="8">
        <f>SUM(障害学生情報入力シート!S861:V861)+COUNTA(障害学生情報入力シート!W861)</f>
        <v>0</v>
      </c>
      <c r="O861" s="8">
        <f>IF(SUM(障害学生情報入力シート!$X861:$BC861)&gt;0,1,0)</f>
        <v>0</v>
      </c>
      <c r="P861" s="8">
        <f>IF(障害学生情報入力シート!D861="入学者(新1年生)",1,0)</f>
        <v>0</v>
      </c>
      <c r="Q861" s="8">
        <f>IF(ISBLANK(障害学生情報入力シート!$G861),0,
IF(AND(障害学生情報入力シート!$G861="視覚障害",OR(障害学生情報入力シート!$H861="盲",障害学生情報入力シート!$H861="弱視",障害学生情報入力シート!$H861="その他の視覚障害")),1,0)+
IF(AND(障害学生情報入力シート!$G861="聴覚障害",OR(障害学生情報入力シート!$H861="聾",障害学生情報入力シート!$H861="難聴",障害学生情報入力シート!$H861="その他の聴覚障害")),1,0)+
IF(AND(障害学生情報入力シート!$G861="肢体不自由",OR(障害学生情報入力シート!$H861="上肢不自由",障害学生情報入力シート!$H861="下肢不自由",障害学生情報入力シート!$H861="上下肢不自由",障害学生情報入力シート!$H861="その他の肢体不自由")),1,0)+
IF(AND(障害学生情報入力シート!$G861="病弱",ISBLANK(障害学生情報入力シート!$H861)),1,0)+
IF(AND(障害学生情報入力シート!$G861="発達障害",OR(障害学生情報入力シート!$H861="自閉スペクトラム症",障害学生情報入力シート!$H861="注意欠如・多動症",障害学生情報入力シート!$H861="限局性学習症",障害学生情報入力シート!$H861="発達障害の重複",障害学生情報入力シート!$H861="その他の発達障害")),1,0)+
IF(AND(障害学生情報入力シート!$G861="精神障害",OR(障害学生情報入力シート!$H861="統合失調症等",障害学生情報入力シート!$H861="気分障害",障害学生情報入力シート!$H861="神経症性障害等",障害学生情報入力シート!$H861="摂食障害・睡眠障害等",障害学生情報入力シート!$H861="精神障害の重複",障害学生情報入力シート!$H861="その他の精神障害")),1,0)+
IF(AND(障害学生情報入力シート!$G861="知的障害",ISBLANK(障害学生情報入力シート!$H861)),1,0)+
IF(AND(障害学生情報入力シート!$G861="重複障害",OR(障害学生情報入力シート!$H861="身体障害の重複",障害学生情報入力シート!$H861="発達障害と精神障害の重複")),1,0)+
IF(AND(障害学生情報入力シート!$G861="その他の障害",ISBLANK(障害学生情報入力シート!$H861)),1,0)
)</f>
        <v>0</v>
      </c>
    </row>
    <row r="862" spans="1:17" x14ac:dyDescent="0.4">
      <c r="A862" s="204">
        <v>834</v>
      </c>
      <c r="B862" s="6">
        <f>IF(AND(障害学生情報入力シート!$G862=$B$27,障害学生情報入力シート!$H862=$B$28,OR(障害学生情報入力シート!D862="入学者(新1年生)",障害学生情報入力シート!D862="在籍者")),1,0)</f>
        <v>0</v>
      </c>
      <c r="C862" s="6">
        <f t="shared" ref="C862:C925" si="83">C861+B862</f>
        <v>0</v>
      </c>
      <c r="D862" s="6" t="str">
        <f t="shared" ref="D862:D925" si="84">IFERROR(MATCH(ROW(834:834),C:C,0),"")</f>
        <v/>
      </c>
      <c r="E862" s="6">
        <f>IF(AND(障害学生情報入力シート!$G862=$E$27,ISBLANK(障害学生情報入力シート!$H862),OR(障害学生情報入力シート!D862="入学者(新1年生)",障害学生情報入力シート!D862="在籍者")),1,0)</f>
        <v>0</v>
      </c>
      <c r="F862" s="6">
        <f t="shared" ref="F862:F925" si="85">F861+E862</f>
        <v>0</v>
      </c>
      <c r="G862" s="6" t="str">
        <f t="shared" ref="G862:G925" si="86">IFERROR(MATCH(ROW(834:834),F:F,0),"")</f>
        <v/>
      </c>
      <c r="H862" s="7">
        <f>IF(障害学生情報入力シート!BD862="",0,IF(AND(障害学生情報入力シート!BC862=1,Q862=1,障害学生情報入力シート!D862&lt;&gt;"",障害学生情報入力シート!D862&lt;&gt;"在籍者"),1,0))</f>
        <v>0</v>
      </c>
      <c r="I862" s="7">
        <f t="shared" ref="I862:I925" si="87">I861+H862</f>
        <v>0</v>
      </c>
      <c r="J862" s="7" t="str">
        <f t="shared" ref="J862:J925" si="88">IFERROR(MATCH(ROW(834:834),I:I,0),"")</f>
        <v/>
      </c>
      <c r="K862" s="8">
        <f>IF(VALUE(障害学生情報入力シート!J862)=1,1,0)</f>
        <v>0</v>
      </c>
      <c r="L862" s="8">
        <f>IF(VALUE(障害学生情報入力シート!K862)=1,1,0)</f>
        <v>0</v>
      </c>
      <c r="M862" s="8">
        <f>SUM(障害学生情報入力シート!N862:Q862)+COUNTA(障害学生情報入力シート!R862)</f>
        <v>0</v>
      </c>
      <c r="N862" s="8">
        <f>SUM(障害学生情報入力シート!S862:V862)+COUNTA(障害学生情報入力シート!W862)</f>
        <v>0</v>
      </c>
      <c r="O862" s="8">
        <f>IF(SUM(障害学生情報入力シート!$X862:$BC862)&gt;0,1,0)</f>
        <v>0</v>
      </c>
      <c r="P862" s="8">
        <f>IF(障害学生情報入力シート!D862="入学者(新1年生)",1,0)</f>
        <v>0</v>
      </c>
      <c r="Q862" s="8">
        <f>IF(ISBLANK(障害学生情報入力シート!$G862),0,
IF(AND(障害学生情報入力シート!$G862="視覚障害",OR(障害学生情報入力シート!$H862="盲",障害学生情報入力シート!$H862="弱視",障害学生情報入力シート!$H862="その他の視覚障害")),1,0)+
IF(AND(障害学生情報入力シート!$G862="聴覚障害",OR(障害学生情報入力シート!$H862="聾",障害学生情報入力シート!$H862="難聴",障害学生情報入力シート!$H862="その他の聴覚障害")),1,0)+
IF(AND(障害学生情報入力シート!$G862="肢体不自由",OR(障害学生情報入力シート!$H862="上肢不自由",障害学生情報入力シート!$H862="下肢不自由",障害学生情報入力シート!$H862="上下肢不自由",障害学生情報入力シート!$H862="その他の肢体不自由")),1,0)+
IF(AND(障害学生情報入力シート!$G862="病弱",ISBLANK(障害学生情報入力シート!$H862)),1,0)+
IF(AND(障害学生情報入力シート!$G862="発達障害",OR(障害学生情報入力シート!$H862="自閉スペクトラム症",障害学生情報入力シート!$H862="注意欠如・多動症",障害学生情報入力シート!$H862="限局性学習症",障害学生情報入力シート!$H862="発達障害の重複",障害学生情報入力シート!$H862="その他の発達障害")),1,0)+
IF(AND(障害学生情報入力シート!$G862="精神障害",OR(障害学生情報入力シート!$H862="統合失調症等",障害学生情報入力シート!$H862="気分障害",障害学生情報入力シート!$H862="神経症性障害等",障害学生情報入力シート!$H862="摂食障害・睡眠障害等",障害学生情報入力シート!$H862="精神障害の重複",障害学生情報入力シート!$H862="その他の精神障害")),1,0)+
IF(AND(障害学生情報入力シート!$G862="知的障害",ISBLANK(障害学生情報入力シート!$H862)),1,0)+
IF(AND(障害学生情報入力シート!$G862="重複障害",OR(障害学生情報入力シート!$H862="身体障害の重複",障害学生情報入力シート!$H862="発達障害と精神障害の重複")),1,0)+
IF(AND(障害学生情報入力シート!$G862="その他の障害",ISBLANK(障害学生情報入力シート!$H862)),1,0)
)</f>
        <v>0</v>
      </c>
    </row>
    <row r="863" spans="1:17" x14ac:dyDescent="0.4">
      <c r="A863" s="204">
        <v>835</v>
      </c>
      <c r="B863" s="6">
        <f>IF(AND(障害学生情報入力シート!$G863=$B$27,障害学生情報入力シート!$H863=$B$28,OR(障害学生情報入力シート!D863="入学者(新1年生)",障害学生情報入力シート!D863="在籍者")),1,0)</f>
        <v>0</v>
      </c>
      <c r="C863" s="6">
        <f t="shared" si="83"/>
        <v>0</v>
      </c>
      <c r="D863" s="6" t="str">
        <f t="shared" si="84"/>
        <v/>
      </c>
      <c r="E863" s="6">
        <f>IF(AND(障害学生情報入力シート!$G863=$E$27,ISBLANK(障害学生情報入力シート!$H863),OR(障害学生情報入力シート!D863="入学者(新1年生)",障害学生情報入力シート!D863="在籍者")),1,0)</f>
        <v>0</v>
      </c>
      <c r="F863" s="6">
        <f t="shared" si="85"/>
        <v>0</v>
      </c>
      <c r="G863" s="6" t="str">
        <f t="shared" si="86"/>
        <v/>
      </c>
      <c r="H863" s="7">
        <f>IF(障害学生情報入力シート!BD863="",0,IF(AND(障害学生情報入力シート!BC863=1,Q863=1,障害学生情報入力シート!D863&lt;&gt;"",障害学生情報入力シート!D863&lt;&gt;"在籍者"),1,0))</f>
        <v>0</v>
      </c>
      <c r="I863" s="7">
        <f t="shared" si="87"/>
        <v>0</v>
      </c>
      <c r="J863" s="7" t="str">
        <f t="shared" si="88"/>
        <v/>
      </c>
      <c r="K863" s="8">
        <f>IF(VALUE(障害学生情報入力シート!J863)=1,1,0)</f>
        <v>0</v>
      </c>
      <c r="L863" s="8">
        <f>IF(VALUE(障害学生情報入力シート!K863)=1,1,0)</f>
        <v>0</v>
      </c>
      <c r="M863" s="8">
        <f>SUM(障害学生情報入力シート!N863:Q863)+COUNTA(障害学生情報入力シート!R863)</f>
        <v>0</v>
      </c>
      <c r="N863" s="8">
        <f>SUM(障害学生情報入力シート!S863:V863)+COUNTA(障害学生情報入力シート!W863)</f>
        <v>0</v>
      </c>
      <c r="O863" s="8">
        <f>IF(SUM(障害学生情報入力シート!$X863:$BC863)&gt;0,1,0)</f>
        <v>0</v>
      </c>
      <c r="P863" s="8">
        <f>IF(障害学生情報入力シート!D863="入学者(新1年生)",1,0)</f>
        <v>0</v>
      </c>
      <c r="Q863" s="8">
        <f>IF(ISBLANK(障害学生情報入力シート!$G863),0,
IF(AND(障害学生情報入力シート!$G863="視覚障害",OR(障害学生情報入力シート!$H863="盲",障害学生情報入力シート!$H863="弱視",障害学生情報入力シート!$H863="その他の視覚障害")),1,0)+
IF(AND(障害学生情報入力シート!$G863="聴覚障害",OR(障害学生情報入力シート!$H863="聾",障害学生情報入力シート!$H863="難聴",障害学生情報入力シート!$H863="その他の聴覚障害")),1,0)+
IF(AND(障害学生情報入力シート!$G863="肢体不自由",OR(障害学生情報入力シート!$H863="上肢不自由",障害学生情報入力シート!$H863="下肢不自由",障害学生情報入力シート!$H863="上下肢不自由",障害学生情報入力シート!$H863="その他の肢体不自由")),1,0)+
IF(AND(障害学生情報入力シート!$G863="病弱",ISBLANK(障害学生情報入力シート!$H863)),1,0)+
IF(AND(障害学生情報入力シート!$G863="発達障害",OR(障害学生情報入力シート!$H863="自閉スペクトラム症",障害学生情報入力シート!$H863="注意欠如・多動症",障害学生情報入力シート!$H863="限局性学習症",障害学生情報入力シート!$H863="発達障害の重複",障害学生情報入力シート!$H863="その他の発達障害")),1,0)+
IF(AND(障害学生情報入力シート!$G863="精神障害",OR(障害学生情報入力シート!$H863="統合失調症等",障害学生情報入力シート!$H863="気分障害",障害学生情報入力シート!$H863="神経症性障害等",障害学生情報入力シート!$H863="摂食障害・睡眠障害等",障害学生情報入力シート!$H863="精神障害の重複",障害学生情報入力シート!$H863="その他の精神障害")),1,0)+
IF(AND(障害学生情報入力シート!$G863="知的障害",ISBLANK(障害学生情報入力シート!$H863)),1,0)+
IF(AND(障害学生情報入力シート!$G863="重複障害",OR(障害学生情報入力シート!$H863="身体障害の重複",障害学生情報入力シート!$H863="発達障害と精神障害の重複")),1,0)+
IF(AND(障害学生情報入力シート!$G863="その他の障害",ISBLANK(障害学生情報入力シート!$H863)),1,0)
)</f>
        <v>0</v>
      </c>
    </row>
    <row r="864" spans="1:17" x14ac:dyDescent="0.4">
      <c r="A864" s="204">
        <v>836</v>
      </c>
      <c r="B864" s="6">
        <f>IF(AND(障害学生情報入力シート!$G864=$B$27,障害学生情報入力シート!$H864=$B$28,OR(障害学生情報入力シート!D864="入学者(新1年生)",障害学生情報入力シート!D864="在籍者")),1,0)</f>
        <v>0</v>
      </c>
      <c r="C864" s="6">
        <f t="shared" si="83"/>
        <v>0</v>
      </c>
      <c r="D864" s="6" t="str">
        <f t="shared" si="84"/>
        <v/>
      </c>
      <c r="E864" s="6">
        <f>IF(AND(障害学生情報入力シート!$G864=$E$27,ISBLANK(障害学生情報入力シート!$H864),OR(障害学生情報入力シート!D864="入学者(新1年生)",障害学生情報入力シート!D864="在籍者")),1,0)</f>
        <v>0</v>
      </c>
      <c r="F864" s="6">
        <f t="shared" si="85"/>
        <v>0</v>
      </c>
      <c r="G864" s="6" t="str">
        <f t="shared" si="86"/>
        <v/>
      </c>
      <c r="H864" s="7">
        <f>IF(障害学生情報入力シート!BD864="",0,IF(AND(障害学生情報入力シート!BC864=1,Q864=1,障害学生情報入力シート!D864&lt;&gt;"",障害学生情報入力シート!D864&lt;&gt;"在籍者"),1,0))</f>
        <v>0</v>
      </c>
      <c r="I864" s="7">
        <f t="shared" si="87"/>
        <v>0</v>
      </c>
      <c r="J864" s="7" t="str">
        <f t="shared" si="88"/>
        <v/>
      </c>
      <c r="K864" s="8">
        <f>IF(VALUE(障害学生情報入力シート!J864)=1,1,0)</f>
        <v>0</v>
      </c>
      <c r="L864" s="8">
        <f>IF(VALUE(障害学生情報入力シート!K864)=1,1,0)</f>
        <v>0</v>
      </c>
      <c r="M864" s="8">
        <f>SUM(障害学生情報入力シート!N864:Q864)+COUNTA(障害学生情報入力シート!R864)</f>
        <v>0</v>
      </c>
      <c r="N864" s="8">
        <f>SUM(障害学生情報入力シート!S864:V864)+COUNTA(障害学生情報入力シート!W864)</f>
        <v>0</v>
      </c>
      <c r="O864" s="8">
        <f>IF(SUM(障害学生情報入力シート!$X864:$BC864)&gt;0,1,0)</f>
        <v>0</v>
      </c>
      <c r="P864" s="8">
        <f>IF(障害学生情報入力シート!D864="入学者(新1年生)",1,0)</f>
        <v>0</v>
      </c>
      <c r="Q864" s="8">
        <f>IF(ISBLANK(障害学生情報入力シート!$G864),0,
IF(AND(障害学生情報入力シート!$G864="視覚障害",OR(障害学生情報入力シート!$H864="盲",障害学生情報入力シート!$H864="弱視",障害学生情報入力シート!$H864="その他の視覚障害")),1,0)+
IF(AND(障害学生情報入力シート!$G864="聴覚障害",OR(障害学生情報入力シート!$H864="聾",障害学生情報入力シート!$H864="難聴",障害学生情報入力シート!$H864="その他の聴覚障害")),1,0)+
IF(AND(障害学生情報入力シート!$G864="肢体不自由",OR(障害学生情報入力シート!$H864="上肢不自由",障害学生情報入力シート!$H864="下肢不自由",障害学生情報入力シート!$H864="上下肢不自由",障害学生情報入力シート!$H864="その他の肢体不自由")),1,0)+
IF(AND(障害学生情報入力シート!$G864="病弱",ISBLANK(障害学生情報入力シート!$H864)),1,0)+
IF(AND(障害学生情報入力シート!$G864="発達障害",OR(障害学生情報入力シート!$H864="自閉スペクトラム症",障害学生情報入力シート!$H864="注意欠如・多動症",障害学生情報入力シート!$H864="限局性学習症",障害学生情報入力シート!$H864="発達障害の重複",障害学生情報入力シート!$H864="その他の発達障害")),1,0)+
IF(AND(障害学生情報入力シート!$G864="精神障害",OR(障害学生情報入力シート!$H864="統合失調症等",障害学生情報入力シート!$H864="気分障害",障害学生情報入力シート!$H864="神経症性障害等",障害学生情報入力シート!$H864="摂食障害・睡眠障害等",障害学生情報入力シート!$H864="精神障害の重複",障害学生情報入力シート!$H864="その他の精神障害")),1,0)+
IF(AND(障害学生情報入力シート!$G864="知的障害",ISBLANK(障害学生情報入力シート!$H864)),1,0)+
IF(AND(障害学生情報入力シート!$G864="重複障害",OR(障害学生情報入力シート!$H864="身体障害の重複",障害学生情報入力シート!$H864="発達障害と精神障害の重複")),1,0)+
IF(AND(障害学生情報入力シート!$G864="その他の障害",ISBLANK(障害学生情報入力シート!$H864)),1,0)
)</f>
        <v>0</v>
      </c>
    </row>
    <row r="865" spans="1:17" x14ac:dyDescent="0.4">
      <c r="A865" s="204">
        <v>837</v>
      </c>
      <c r="B865" s="6">
        <f>IF(AND(障害学生情報入力シート!$G865=$B$27,障害学生情報入力シート!$H865=$B$28,OR(障害学生情報入力シート!D865="入学者(新1年生)",障害学生情報入力シート!D865="在籍者")),1,0)</f>
        <v>0</v>
      </c>
      <c r="C865" s="6">
        <f t="shared" si="83"/>
        <v>0</v>
      </c>
      <c r="D865" s="6" t="str">
        <f t="shared" si="84"/>
        <v/>
      </c>
      <c r="E865" s="6">
        <f>IF(AND(障害学生情報入力シート!$G865=$E$27,ISBLANK(障害学生情報入力シート!$H865),OR(障害学生情報入力シート!D865="入学者(新1年生)",障害学生情報入力シート!D865="在籍者")),1,0)</f>
        <v>0</v>
      </c>
      <c r="F865" s="6">
        <f t="shared" si="85"/>
        <v>0</v>
      </c>
      <c r="G865" s="6" t="str">
        <f t="shared" si="86"/>
        <v/>
      </c>
      <c r="H865" s="7">
        <f>IF(障害学生情報入力シート!BD865="",0,IF(AND(障害学生情報入力シート!BC865=1,Q865=1,障害学生情報入力シート!D865&lt;&gt;"",障害学生情報入力シート!D865&lt;&gt;"在籍者"),1,0))</f>
        <v>0</v>
      </c>
      <c r="I865" s="7">
        <f t="shared" si="87"/>
        <v>0</v>
      </c>
      <c r="J865" s="7" t="str">
        <f t="shared" si="88"/>
        <v/>
      </c>
      <c r="K865" s="8">
        <f>IF(VALUE(障害学生情報入力シート!J865)=1,1,0)</f>
        <v>0</v>
      </c>
      <c r="L865" s="8">
        <f>IF(VALUE(障害学生情報入力シート!K865)=1,1,0)</f>
        <v>0</v>
      </c>
      <c r="M865" s="8">
        <f>SUM(障害学生情報入力シート!N865:Q865)+COUNTA(障害学生情報入力シート!R865)</f>
        <v>0</v>
      </c>
      <c r="N865" s="8">
        <f>SUM(障害学生情報入力シート!S865:V865)+COUNTA(障害学生情報入力シート!W865)</f>
        <v>0</v>
      </c>
      <c r="O865" s="8">
        <f>IF(SUM(障害学生情報入力シート!$X865:$BC865)&gt;0,1,0)</f>
        <v>0</v>
      </c>
      <c r="P865" s="8">
        <f>IF(障害学生情報入力シート!D865="入学者(新1年生)",1,0)</f>
        <v>0</v>
      </c>
      <c r="Q865" s="8">
        <f>IF(ISBLANK(障害学生情報入力シート!$G865),0,
IF(AND(障害学生情報入力シート!$G865="視覚障害",OR(障害学生情報入力シート!$H865="盲",障害学生情報入力シート!$H865="弱視",障害学生情報入力シート!$H865="その他の視覚障害")),1,0)+
IF(AND(障害学生情報入力シート!$G865="聴覚障害",OR(障害学生情報入力シート!$H865="聾",障害学生情報入力シート!$H865="難聴",障害学生情報入力シート!$H865="その他の聴覚障害")),1,0)+
IF(AND(障害学生情報入力シート!$G865="肢体不自由",OR(障害学生情報入力シート!$H865="上肢不自由",障害学生情報入力シート!$H865="下肢不自由",障害学生情報入力シート!$H865="上下肢不自由",障害学生情報入力シート!$H865="その他の肢体不自由")),1,0)+
IF(AND(障害学生情報入力シート!$G865="病弱",ISBLANK(障害学生情報入力シート!$H865)),1,0)+
IF(AND(障害学生情報入力シート!$G865="発達障害",OR(障害学生情報入力シート!$H865="自閉スペクトラム症",障害学生情報入力シート!$H865="注意欠如・多動症",障害学生情報入力シート!$H865="限局性学習症",障害学生情報入力シート!$H865="発達障害の重複",障害学生情報入力シート!$H865="その他の発達障害")),1,0)+
IF(AND(障害学生情報入力シート!$G865="精神障害",OR(障害学生情報入力シート!$H865="統合失調症等",障害学生情報入力シート!$H865="気分障害",障害学生情報入力シート!$H865="神経症性障害等",障害学生情報入力シート!$H865="摂食障害・睡眠障害等",障害学生情報入力シート!$H865="精神障害の重複",障害学生情報入力シート!$H865="その他の精神障害")),1,0)+
IF(AND(障害学生情報入力シート!$G865="知的障害",ISBLANK(障害学生情報入力シート!$H865)),1,0)+
IF(AND(障害学生情報入力シート!$G865="重複障害",OR(障害学生情報入力シート!$H865="身体障害の重複",障害学生情報入力シート!$H865="発達障害と精神障害の重複")),1,0)+
IF(AND(障害学生情報入力シート!$G865="その他の障害",ISBLANK(障害学生情報入力シート!$H865)),1,0)
)</f>
        <v>0</v>
      </c>
    </row>
    <row r="866" spans="1:17" x14ac:dyDescent="0.4">
      <c r="A866" s="204">
        <v>838</v>
      </c>
      <c r="B866" s="6">
        <f>IF(AND(障害学生情報入力シート!$G866=$B$27,障害学生情報入力シート!$H866=$B$28,OR(障害学生情報入力シート!D866="入学者(新1年生)",障害学生情報入力シート!D866="在籍者")),1,0)</f>
        <v>0</v>
      </c>
      <c r="C866" s="6">
        <f t="shared" si="83"/>
        <v>0</v>
      </c>
      <c r="D866" s="6" t="str">
        <f t="shared" si="84"/>
        <v/>
      </c>
      <c r="E866" s="6">
        <f>IF(AND(障害学生情報入力シート!$G866=$E$27,ISBLANK(障害学生情報入力シート!$H866),OR(障害学生情報入力シート!D866="入学者(新1年生)",障害学生情報入力シート!D866="在籍者")),1,0)</f>
        <v>0</v>
      </c>
      <c r="F866" s="6">
        <f t="shared" si="85"/>
        <v>0</v>
      </c>
      <c r="G866" s="6" t="str">
        <f t="shared" si="86"/>
        <v/>
      </c>
      <c r="H866" s="7">
        <f>IF(障害学生情報入力シート!BD866="",0,IF(AND(障害学生情報入力シート!BC866=1,Q866=1,障害学生情報入力シート!D866&lt;&gt;"",障害学生情報入力シート!D866&lt;&gt;"在籍者"),1,0))</f>
        <v>0</v>
      </c>
      <c r="I866" s="7">
        <f t="shared" si="87"/>
        <v>0</v>
      </c>
      <c r="J866" s="7" t="str">
        <f t="shared" si="88"/>
        <v/>
      </c>
      <c r="K866" s="8">
        <f>IF(VALUE(障害学生情報入力シート!J866)=1,1,0)</f>
        <v>0</v>
      </c>
      <c r="L866" s="8">
        <f>IF(VALUE(障害学生情報入力シート!K866)=1,1,0)</f>
        <v>0</v>
      </c>
      <c r="M866" s="8">
        <f>SUM(障害学生情報入力シート!N866:Q866)+COUNTA(障害学生情報入力シート!R866)</f>
        <v>0</v>
      </c>
      <c r="N866" s="8">
        <f>SUM(障害学生情報入力シート!S866:V866)+COUNTA(障害学生情報入力シート!W866)</f>
        <v>0</v>
      </c>
      <c r="O866" s="8">
        <f>IF(SUM(障害学生情報入力シート!$X866:$BC866)&gt;0,1,0)</f>
        <v>0</v>
      </c>
      <c r="P866" s="8">
        <f>IF(障害学生情報入力シート!D866="入学者(新1年生)",1,0)</f>
        <v>0</v>
      </c>
      <c r="Q866" s="8">
        <f>IF(ISBLANK(障害学生情報入力シート!$G866),0,
IF(AND(障害学生情報入力シート!$G866="視覚障害",OR(障害学生情報入力シート!$H866="盲",障害学生情報入力シート!$H866="弱視",障害学生情報入力シート!$H866="その他の視覚障害")),1,0)+
IF(AND(障害学生情報入力シート!$G866="聴覚障害",OR(障害学生情報入力シート!$H866="聾",障害学生情報入力シート!$H866="難聴",障害学生情報入力シート!$H866="その他の聴覚障害")),1,0)+
IF(AND(障害学生情報入力シート!$G866="肢体不自由",OR(障害学生情報入力シート!$H866="上肢不自由",障害学生情報入力シート!$H866="下肢不自由",障害学生情報入力シート!$H866="上下肢不自由",障害学生情報入力シート!$H866="その他の肢体不自由")),1,0)+
IF(AND(障害学生情報入力シート!$G866="病弱",ISBLANK(障害学生情報入力シート!$H866)),1,0)+
IF(AND(障害学生情報入力シート!$G866="発達障害",OR(障害学生情報入力シート!$H866="自閉スペクトラム症",障害学生情報入力シート!$H866="注意欠如・多動症",障害学生情報入力シート!$H866="限局性学習症",障害学生情報入力シート!$H866="発達障害の重複",障害学生情報入力シート!$H866="その他の発達障害")),1,0)+
IF(AND(障害学生情報入力シート!$G866="精神障害",OR(障害学生情報入力シート!$H866="統合失調症等",障害学生情報入力シート!$H866="気分障害",障害学生情報入力シート!$H866="神経症性障害等",障害学生情報入力シート!$H866="摂食障害・睡眠障害等",障害学生情報入力シート!$H866="精神障害の重複",障害学生情報入力シート!$H866="その他の精神障害")),1,0)+
IF(AND(障害学生情報入力シート!$G866="知的障害",ISBLANK(障害学生情報入力シート!$H866)),1,0)+
IF(AND(障害学生情報入力シート!$G866="重複障害",OR(障害学生情報入力シート!$H866="身体障害の重複",障害学生情報入力シート!$H866="発達障害と精神障害の重複")),1,0)+
IF(AND(障害学生情報入力シート!$G866="その他の障害",ISBLANK(障害学生情報入力シート!$H866)),1,0)
)</f>
        <v>0</v>
      </c>
    </row>
    <row r="867" spans="1:17" x14ac:dyDescent="0.4">
      <c r="A867" s="204">
        <v>839</v>
      </c>
      <c r="B867" s="6">
        <f>IF(AND(障害学生情報入力シート!$G867=$B$27,障害学生情報入力シート!$H867=$B$28,OR(障害学生情報入力シート!D867="入学者(新1年生)",障害学生情報入力シート!D867="在籍者")),1,0)</f>
        <v>0</v>
      </c>
      <c r="C867" s="6">
        <f t="shared" si="83"/>
        <v>0</v>
      </c>
      <c r="D867" s="6" t="str">
        <f t="shared" si="84"/>
        <v/>
      </c>
      <c r="E867" s="6">
        <f>IF(AND(障害学生情報入力シート!$G867=$E$27,ISBLANK(障害学生情報入力シート!$H867),OR(障害学生情報入力シート!D867="入学者(新1年生)",障害学生情報入力シート!D867="在籍者")),1,0)</f>
        <v>0</v>
      </c>
      <c r="F867" s="6">
        <f t="shared" si="85"/>
        <v>0</v>
      </c>
      <c r="G867" s="6" t="str">
        <f t="shared" si="86"/>
        <v/>
      </c>
      <c r="H867" s="7">
        <f>IF(障害学生情報入力シート!BD867="",0,IF(AND(障害学生情報入力シート!BC867=1,Q867=1,障害学生情報入力シート!D867&lt;&gt;"",障害学生情報入力シート!D867&lt;&gt;"在籍者"),1,0))</f>
        <v>0</v>
      </c>
      <c r="I867" s="7">
        <f t="shared" si="87"/>
        <v>0</v>
      </c>
      <c r="J867" s="7" t="str">
        <f t="shared" si="88"/>
        <v/>
      </c>
      <c r="K867" s="8">
        <f>IF(VALUE(障害学生情報入力シート!J867)=1,1,0)</f>
        <v>0</v>
      </c>
      <c r="L867" s="8">
        <f>IF(VALUE(障害学生情報入力シート!K867)=1,1,0)</f>
        <v>0</v>
      </c>
      <c r="M867" s="8">
        <f>SUM(障害学生情報入力シート!N867:Q867)+COUNTA(障害学生情報入力シート!R867)</f>
        <v>0</v>
      </c>
      <c r="N867" s="8">
        <f>SUM(障害学生情報入力シート!S867:V867)+COUNTA(障害学生情報入力シート!W867)</f>
        <v>0</v>
      </c>
      <c r="O867" s="8">
        <f>IF(SUM(障害学生情報入力シート!$X867:$BC867)&gt;0,1,0)</f>
        <v>0</v>
      </c>
      <c r="P867" s="8">
        <f>IF(障害学生情報入力シート!D867="入学者(新1年生)",1,0)</f>
        <v>0</v>
      </c>
      <c r="Q867" s="8">
        <f>IF(ISBLANK(障害学生情報入力シート!$G867),0,
IF(AND(障害学生情報入力シート!$G867="視覚障害",OR(障害学生情報入力シート!$H867="盲",障害学生情報入力シート!$H867="弱視",障害学生情報入力シート!$H867="その他の視覚障害")),1,0)+
IF(AND(障害学生情報入力シート!$G867="聴覚障害",OR(障害学生情報入力シート!$H867="聾",障害学生情報入力シート!$H867="難聴",障害学生情報入力シート!$H867="その他の聴覚障害")),1,0)+
IF(AND(障害学生情報入力シート!$G867="肢体不自由",OR(障害学生情報入力シート!$H867="上肢不自由",障害学生情報入力シート!$H867="下肢不自由",障害学生情報入力シート!$H867="上下肢不自由",障害学生情報入力シート!$H867="その他の肢体不自由")),1,0)+
IF(AND(障害学生情報入力シート!$G867="病弱",ISBLANK(障害学生情報入力シート!$H867)),1,0)+
IF(AND(障害学生情報入力シート!$G867="発達障害",OR(障害学生情報入力シート!$H867="自閉スペクトラム症",障害学生情報入力シート!$H867="注意欠如・多動症",障害学生情報入力シート!$H867="限局性学習症",障害学生情報入力シート!$H867="発達障害の重複",障害学生情報入力シート!$H867="その他の発達障害")),1,0)+
IF(AND(障害学生情報入力シート!$G867="精神障害",OR(障害学生情報入力シート!$H867="統合失調症等",障害学生情報入力シート!$H867="気分障害",障害学生情報入力シート!$H867="神経症性障害等",障害学生情報入力シート!$H867="摂食障害・睡眠障害等",障害学生情報入力シート!$H867="精神障害の重複",障害学生情報入力シート!$H867="その他の精神障害")),1,0)+
IF(AND(障害学生情報入力シート!$G867="知的障害",ISBLANK(障害学生情報入力シート!$H867)),1,0)+
IF(AND(障害学生情報入力シート!$G867="重複障害",OR(障害学生情報入力シート!$H867="身体障害の重複",障害学生情報入力シート!$H867="発達障害と精神障害の重複")),1,0)+
IF(AND(障害学生情報入力シート!$G867="その他の障害",ISBLANK(障害学生情報入力シート!$H867)),1,0)
)</f>
        <v>0</v>
      </c>
    </row>
    <row r="868" spans="1:17" x14ac:dyDescent="0.4">
      <c r="A868" s="204">
        <v>840</v>
      </c>
      <c r="B868" s="6">
        <f>IF(AND(障害学生情報入力シート!$G868=$B$27,障害学生情報入力シート!$H868=$B$28,OR(障害学生情報入力シート!D868="入学者(新1年生)",障害学生情報入力シート!D868="在籍者")),1,0)</f>
        <v>0</v>
      </c>
      <c r="C868" s="6">
        <f t="shared" si="83"/>
        <v>0</v>
      </c>
      <c r="D868" s="6" t="str">
        <f t="shared" si="84"/>
        <v/>
      </c>
      <c r="E868" s="6">
        <f>IF(AND(障害学生情報入力シート!$G868=$E$27,ISBLANK(障害学生情報入力シート!$H868),OR(障害学生情報入力シート!D868="入学者(新1年生)",障害学生情報入力シート!D868="在籍者")),1,0)</f>
        <v>0</v>
      </c>
      <c r="F868" s="6">
        <f t="shared" si="85"/>
        <v>0</v>
      </c>
      <c r="G868" s="6" t="str">
        <f t="shared" si="86"/>
        <v/>
      </c>
      <c r="H868" s="7">
        <f>IF(障害学生情報入力シート!BD868="",0,IF(AND(障害学生情報入力シート!BC868=1,Q868=1,障害学生情報入力シート!D868&lt;&gt;"",障害学生情報入力シート!D868&lt;&gt;"在籍者"),1,0))</f>
        <v>0</v>
      </c>
      <c r="I868" s="7">
        <f t="shared" si="87"/>
        <v>0</v>
      </c>
      <c r="J868" s="7" t="str">
        <f t="shared" si="88"/>
        <v/>
      </c>
      <c r="K868" s="8">
        <f>IF(VALUE(障害学生情報入力シート!J868)=1,1,0)</f>
        <v>0</v>
      </c>
      <c r="L868" s="8">
        <f>IF(VALUE(障害学生情報入力シート!K868)=1,1,0)</f>
        <v>0</v>
      </c>
      <c r="M868" s="8">
        <f>SUM(障害学生情報入力シート!N868:Q868)+COUNTA(障害学生情報入力シート!R868)</f>
        <v>0</v>
      </c>
      <c r="N868" s="8">
        <f>SUM(障害学生情報入力シート!S868:V868)+COUNTA(障害学生情報入力シート!W868)</f>
        <v>0</v>
      </c>
      <c r="O868" s="8">
        <f>IF(SUM(障害学生情報入力シート!$X868:$BC868)&gt;0,1,0)</f>
        <v>0</v>
      </c>
      <c r="P868" s="8">
        <f>IF(障害学生情報入力シート!D868="入学者(新1年生)",1,0)</f>
        <v>0</v>
      </c>
      <c r="Q868" s="8">
        <f>IF(ISBLANK(障害学生情報入力シート!$G868),0,
IF(AND(障害学生情報入力シート!$G868="視覚障害",OR(障害学生情報入力シート!$H868="盲",障害学生情報入力シート!$H868="弱視",障害学生情報入力シート!$H868="その他の視覚障害")),1,0)+
IF(AND(障害学生情報入力シート!$G868="聴覚障害",OR(障害学生情報入力シート!$H868="聾",障害学生情報入力シート!$H868="難聴",障害学生情報入力シート!$H868="その他の聴覚障害")),1,0)+
IF(AND(障害学生情報入力シート!$G868="肢体不自由",OR(障害学生情報入力シート!$H868="上肢不自由",障害学生情報入力シート!$H868="下肢不自由",障害学生情報入力シート!$H868="上下肢不自由",障害学生情報入力シート!$H868="その他の肢体不自由")),1,0)+
IF(AND(障害学生情報入力シート!$G868="病弱",ISBLANK(障害学生情報入力シート!$H868)),1,0)+
IF(AND(障害学生情報入力シート!$G868="発達障害",OR(障害学生情報入力シート!$H868="自閉スペクトラム症",障害学生情報入力シート!$H868="注意欠如・多動症",障害学生情報入力シート!$H868="限局性学習症",障害学生情報入力シート!$H868="発達障害の重複",障害学生情報入力シート!$H868="その他の発達障害")),1,0)+
IF(AND(障害学生情報入力シート!$G868="精神障害",OR(障害学生情報入力シート!$H868="統合失調症等",障害学生情報入力シート!$H868="気分障害",障害学生情報入力シート!$H868="神経症性障害等",障害学生情報入力シート!$H868="摂食障害・睡眠障害等",障害学生情報入力シート!$H868="精神障害の重複",障害学生情報入力シート!$H868="その他の精神障害")),1,0)+
IF(AND(障害学生情報入力シート!$G868="知的障害",ISBLANK(障害学生情報入力シート!$H868)),1,0)+
IF(AND(障害学生情報入力シート!$G868="重複障害",OR(障害学生情報入力シート!$H868="身体障害の重複",障害学生情報入力シート!$H868="発達障害と精神障害の重複")),1,0)+
IF(AND(障害学生情報入力シート!$G868="その他の障害",ISBLANK(障害学生情報入力シート!$H868)),1,0)
)</f>
        <v>0</v>
      </c>
    </row>
    <row r="869" spans="1:17" x14ac:dyDescent="0.4">
      <c r="A869" s="204">
        <v>841</v>
      </c>
      <c r="B869" s="6">
        <f>IF(AND(障害学生情報入力シート!$G869=$B$27,障害学生情報入力シート!$H869=$B$28,OR(障害学生情報入力シート!D869="入学者(新1年生)",障害学生情報入力シート!D869="在籍者")),1,0)</f>
        <v>0</v>
      </c>
      <c r="C869" s="6">
        <f t="shared" si="83"/>
        <v>0</v>
      </c>
      <c r="D869" s="6" t="str">
        <f t="shared" si="84"/>
        <v/>
      </c>
      <c r="E869" s="6">
        <f>IF(AND(障害学生情報入力シート!$G869=$E$27,ISBLANK(障害学生情報入力シート!$H869),OR(障害学生情報入力シート!D869="入学者(新1年生)",障害学生情報入力シート!D869="在籍者")),1,0)</f>
        <v>0</v>
      </c>
      <c r="F869" s="6">
        <f t="shared" si="85"/>
        <v>0</v>
      </c>
      <c r="G869" s="6" t="str">
        <f t="shared" si="86"/>
        <v/>
      </c>
      <c r="H869" s="7">
        <f>IF(障害学生情報入力シート!BD869="",0,IF(AND(障害学生情報入力シート!BC869=1,Q869=1,障害学生情報入力シート!D869&lt;&gt;"",障害学生情報入力シート!D869&lt;&gt;"在籍者"),1,0))</f>
        <v>0</v>
      </c>
      <c r="I869" s="7">
        <f t="shared" si="87"/>
        <v>0</v>
      </c>
      <c r="J869" s="7" t="str">
        <f t="shared" si="88"/>
        <v/>
      </c>
      <c r="K869" s="8">
        <f>IF(VALUE(障害学生情報入力シート!J869)=1,1,0)</f>
        <v>0</v>
      </c>
      <c r="L869" s="8">
        <f>IF(VALUE(障害学生情報入力シート!K869)=1,1,0)</f>
        <v>0</v>
      </c>
      <c r="M869" s="8">
        <f>SUM(障害学生情報入力シート!N869:Q869)+COUNTA(障害学生情報入力シート!R869)</f>
        <v>0</v>
      </c>
      <c r="N869" s="8">
        <f>SUM(障害学生情報入力シート!S869:V869)+COUNTA(障害学生情報入力シート!W869)</f>
        <v>0</v>
      </c>
      <c r="O869" s="8">
        <f>IF(SUM(障害学生情報入力シート!$X869:$BC869)&gt;0,1,0)</f>
        <v>0</v>
      </c>
      <c r="P869" s="8">
        <f>IF(障害学生情報入力シート!D869="入学者(新1年生)",1,0)</f>
        <v>0</v>
      </c>
      <c r="Q869" s="8">
        <f>IF(ISBLANK(障害学生情報入力シート!$G869),0,
IF(AND(障害学生情報入力シート!$G869="視覚障害",OR(障害学生情報入力シート!$H869="盲",障害学生情報入力シート!$H869="弱視",障害学生情報入力シート!$H869="その他の視覚障害")),1,0)+
IF(AND(障害学生情報入力シート!$G869="聴覚障害",OR(障害学生情報入力シート!$H869="聾",障害学生情報入力シート!$H869="難聴",障害学生情報入力シート!$H869="その他の聴覚障害")),1,0)+
IF(AND(障害学生情報入力シート!$G869="肢体不自由",OR(障害学生情報入力シート!$H869="上肢不自由",障害学生情報入力シート!$H869="下肢不自由",障害学生情報入力シート!$H869="上下肢不自由",障害学生情報入力シート!$H869="その他の肢体不自由")),1,0)+
IF(AND(障害学生情報入力シート!$G869="病弱",ISBLANK(障害学生情報入力シート!$H869)),1,0)+
IF(AND(障害学生情報入力シート!$G869="発達障害",OR(障害学生情報入力シート!$H869="自閉スペクトラム症",障害学生情報入力シート!$H869="注意欠如・多動症",障害学生情報入力シート!$H869="限局性学習症",障害学生情報入力シート!$H869="発達障害の重複",障害学生情報入力シート!$H869="その他の発達障害")),1,0)+
IF(AND(障害学生情報入力シート!$G869="精神障害",OR(障害学生情報入力シート!$H869="統合失調症等",障害学生情報入力シート!$H869="気分障害",障害学生情報入力シート!$H869="神経症性障害等",障害学生情報入力シート!$H869="摂食障害・睡眠障害等",障害学生情報入力シート!$H869="精神障害の重複",障害学生情報入力シート!$H869="その他の精神障害")),1,0)+
IF(AND(障害学生情報入力シート!$G869="知的障害",ISBLANK(障害学生情報入力シート!$H869)),1,0)+
IF(AND(障害学生情報入力シート!$G869="重複障害",OR(障害学生情報入力シート!$H869="身体障害の重複",障害学生情報入力シート!$H869="発達障害と精神障害の重複")),1,0)+
IF(AND(障害学生情報入力シート!$G869="その他の障害",ISBLANK(障害学生情報入力シート!$H869)),1,0)
)</f>
        <v>0</v>
      </c>
    </row>
    <row r="870" spans="1:17" x14ac:dyDescent="0.4">
      <c r="A870" s="204">
        <v>842</v>
      </c>
      <c r="B870" s="6">
        <f>IF(AND(障害学生情報入力シート!$G870=$B$27,障害学生情報入力シート!$H870=$B$28,OR(障害学生情報入力シート!D870="入学者(新1年生)",障害学生情報入力シート!D870="在籍者")),1,0)</f>
        <v>0</v>
      </c>
      <c r="C870" s="6">
        <f t="shared" si="83"/>
        <v>0</v>
      </c>
      <c r="D870" s="6" t="str">
        <f t="shared" si="84"/>
        <v/>
      </c>
      <c r="E870" s="6">
        <f>IF(AND(障害学生情報入力シート!$G870=$E$27,ISBLANK(障害学生情報入力シート!$H870),OR(障害学生情報入力シート!D870="入学者(新1年生)",障害学生情報入力シート!D870="在籍者")),1,0)</f>
        <v>0</v>
      </c>
      <c r="F870" s="6">
        <f t="shared" si="85"/>
        <v>0</v>
      </c>
      <c r="G870" s="6" t="str">
        <f t="shared" si="86"/>
        <v/>
      </c>
      <c r="H870" s="7">
        <f>IF(障害学生情報入力シート!BD870="",0,IF(AND(障害学生情報入力シート!BC870=1,Q870=1,障害学生情報入力シート!D870&lt;&gt;"",障害学生情報入力シート!D870&lt;&gt;"在籍者"),1,0))</f>
        <v>0</v>
      </c>
      <c r="I870" s="7">
        <f t="shared" si="87"/>
        <v>0</v>
      </c>
      <c r="J870" s="7" t="str">
        <f t="shared" si="88"/>
        <v/>
      </c>
      <c r="K870" s="8">
        <f>IF(VALUE(障害学生情報入力シート!J870)=1,1,0)</f>
        <v>0</v>
      </c>
      <c r="L870" s="8">
        <f>IF(VALUE(障害学生情報入力シート!K870)=1,1,0)</f>
        <v>0</v>
      </c>
      <c r="M870" s="8">
        <f>SUM(障害学生情報入力シート!N870:Q870)+COUNTA(障害学生情報入力シート!R870)</f>
        <v>0</v>
      </c>
      <c r="N870" s="8">
        <f>SUM(障害学生情報入力シート!S870:V870)+COUNTA(障害学生情報入力シート!W870)</f>
        <v>0</v>
      </c>
      <c r="O870" s="8">
        <f>IF(SUM(障害学生情報入力シート!$X870:$BC870)&gt;0,1,0)</f>
        <v>0</v>
      </c>
      <c r="P870" s="8">
        <f>IF(障害学生情報入力シート!D870="入学者(新1年生)",1,0)</f>
        <v>0</v>
      </c>
      <c r="Q870" s="8">
        <f>IF(ISBLANK(障害学生情報入力シート!$G870),0,
IF(AND(障害学生情報入力シート!$G870="視覚障害",OR(障害学生情報入力シート!$H870="盲",障害学生情報入力シート!$H870="弱視",障害学生情報入力シート!$H870="その他の視覚障害")),1,0)+
IF(AND(障害学生情報入力シート!$G870="聴覚障害",OR(障害学生情報入力シート!$H870="聾",障害学生情報入力シート!$H870="難聴",障害学生情報入力シート!$H870="その他の聴覚障害")),1,0)+
IF(AND(障害学生情報入力シート!$G870="肢体不自由",OR(障害学生情報入力シート!$H870="上肢不自由",障害学生情報入力シート!$H870="下肢不自由",障害学生情報入力シート!$H870="上下肢不自由",障害学生情報入力シート!$H870="その他の肢体不自由")),1,0)+
IF(AND(障害学生情報入力シート!$G870="病弱",ISBLANK(障害学生情報入力シート!$H870)),1,0)+
IF(AND(障害学生情報入力シート!$G870="発達障害",OR(障害学生情報入力シート!$H870="自閉スペクトラム症",障害学生情報入力シート!$H870="注意欠如・多動症",障害学生情報入力シート!$H870="限局性学習症",障害学生情報入力シート!$H870="発達障害の重複",障害学生情報入力シート!$H870="その他の発達障害")),1,0)+
IF(AND(障害学生情報入力シート!$G870="精神障害",OR(障害学生情報入力シート!$H870="統合失調症等",障害学生情報入力シート!$H870="気分障害",障害学生情報入力シート!$H870="神経症性障害等",障害学生情報入力シート!$H870="摂食障害・睡眠障害等",障害学生情報入力シート!$H870="精神障害の重複",障害学生情報入力シート!$H870="その他の精神障害")),1,0)+
IF(AND(障害学生情報入力シート!$G870="知的障害",ISBLANK(障害学生情報入力シート!$H870)),1,0)+
IF(AND(障害学生情報入力シート!$G870="重複障害",OR(障害学生情報入力シート!$H870="身体障害の重複",障害学生情報入力シート!$H870="発達障害と精神障害の重複")),1,0)+
IF(AND(障害学生情報入力シート!$G870="その他の障害",ISBLANK(障害学生情報入力シート!$H870)),1,0)
)</f>
        <v>0</v>
      </c>
    </row>
    <row r="871" spans="1:17" x14ac:dyDescent="0.4">
      <c r="A871" s="204">
        <v>843</v>
      </c>
      <c r="B871" s="6">
        <f>IF(AND(障害学生情報入力シート!$G871=$B$27,障害学生情報入力シート!$H871=$B$28,OR(障害学生情報入力シート!D871="入学者(新1年生)",障害学生情報入力シート!D871="在籍者")),1,0)</f>
        <v>0</v>
      </c>
      <c r="C871" s="6">
        <f t="shared" si="83"/>
        <v>0</v>
      </c>
      <c r="D871" s="6" t="str">
        <f t="shared" si="84"/>
        <v/>
      </c>
      <c r="E871" s="6">
        <f>IF(AND(障害学生情報入力シート!$G871=$E$27,ISBLANK(障害学生情報入力シート!$H871),OR(障害学生情報入力シート!D871="入学者(新1年生)",障害学生情報入力シート!D871="在籍者")),1,0)</f>
        <v>0</v>
      </c>
      <c r="F871" s="6">
        <f t="shared" si="85"/>
        <v>0</v>
      </c>
      <c r="G871" s="6" t="str">
        <f t="shared" si="86"/>
        <v/>
      </c>
      <c r="H871" s="7">
        <f>IF(障害学生情報入力シート!BD871="",0,IF(AND(障害学生情報入力シート!BC871=1,Q871=1,障害学生情報入力シート!D871&lt;&gt;"",障害学生情報入力シート!D871&lt;&gt;"在籍者"),1,0))</f>
        <v>0</v>
      </c>
      <c r="I871" s="7">
        <f t="shared" si="87"/>
        <v>0</v>
      </c>
      <c r="J871" s="7" t="str">
        <f t="shared" si="88"/>
        <v/>
      </c>
      <c r="K871" s="8">
        <f>IF(VALUE(障害学生情報入力シート!J871)=1,1,0)</f>
        <v>0</v>
      </c>
      <c r="L871" s="8">
        <f>IF(VALUE(障害学生情報入力シート!K871)=1,1,0)</f>
        <v>0</v>
      </c>
      <c r="M871" s="8">
        <f>SUM(障害学生情報入力シート!N871:Q871)+COUNTA(障害学生情報入力シート!R871)</f>
        <v>0</v>
      </c>
      <c r="N871" s="8">
        <f>SUM(障害学生情報入力シート!S871:V871)+COUNTA(障害学生情報入力シート!W871)</f>
        <v>0</v>
      </c>
      <c r="O871" s="8">
        <f>IF(SUM(障害学生情報入力シート!$X871:$BC871)&gt;0,1,0)</f>
        <v>0</v>
      </c>
      <c r="P871" s="8">
        <f>IF(障害学生情報入力シート!D871="入学者(新1年生)",1,0)</f>
        <v>0</v>
      </c>
      <c r="Q871" s="8">
        <f>IF(ISBLANK(障害学生情報入力シート!$G871),0,
IF(AND(障害学生情報入力シート!$G871="視覚障害",OR(障害学生情報入力シート!$H871="盲",障害学生情報入力シート!$H871="弱視",障害学生情報入力シート!$H871="その他の視覚障害")),1,0)+
IF(AND(障害学生情報入力シート!$G871="聴覚障害",OR(障害学生情報入力シート!$H871="聾",障害学生情報入力シート!$H871="難聴",障害学生情報入力シート!$H871="その他の聴覚障害")),1,0)+
IF(AND(障害学生情報入力シート!$G871="肢体不自由",OR(障害学生情報入力シート!$H871="上肢不自由",障害学生情報入力シート!$H871="下肢不自由",障害学生情報入力シート!$H871="上下肢不自由",障害学生情報入力シート!$H871="その他の肢体不自由")),1,0)+
IF(AND(障害学生情報入力シート!$G871="病弱",ISBLANK(障害学生情報入力シート!$H871)),1,0)+
IF(AND(障害学生情報入力シート!$G871="発達障害",OR(障害学生情報入力シート!$H871="自閉スペクトラム症",障害学生情報入力シート!$H871="注意欠如・多動症",障害学生情報入力シート!$H871="限局性学習症",障害学生情報入力シート!$H871="発達障害の重複",障害学生情報入力シート!$H871="その他の発達障害")),1,0)+
IF(AND(障害学生情報入力シート!$G871="精神障害",OR(障害学生情報入力シート!$H871="統合失調症等",障害学生情報入力シート!$H871="気分障害",障害学生情報入力シート!$H871="神経症性障害等",障害学生情報入力シート!$H871="摂食障害・睡眠障害等",障害学生情報入力シート!$H871="精神障害の重複",障害学生情報入力シート!$H871="その他の精神障害")),1,0)+
IF(AND(障害学生情報入力シート!$G871="知的障害",ISBLANK(障害学生情報入力シート!$H871)),1,0)+
IF(AND(障害学生情報入力シート!$G871="重複障害",OR(障害学生情報入力シート!$H871="身体障害の重複",障害学生情報入力シート!$H871="発達障害と精神障害の重複")),1,0)+
IF(AND(障害学生情報入力シート!$G871="その他の障害",ISBLANK(障害学生情報入力シート!$H871)),1,0)
)</f>
        <v>0</v>
      </c>
    </row>
    <row r="872" spans="1:17" x14ac:dyDescent="0.4">
      <c r="A872" s="204">
        <v>844</v>
      </c>
      <c r="B872" s="6">
        <f>IF(AND(障害学生情報入力シート!$G872=$B$27,障害学生情報入力シート!$H872=$B$28,OR(障害学生情報入力シート!D872="入学者(新1年生)",障害学生情報入力シート!D872="在籍者")),1,0)</f>
        <v>0</v>
      </c>
      <c r="C872" s="6">
        <f t="shared" si="83"/>
        <v>0</v>
      </c>
      <c r="D872" s="6" t="str">
        <f t="shared" si="84"/>
        <v/>
      </c>
      <c r="E872" s="6">
        <f>IF(AND(障害学生情報入力シート!$G872=$E$27,ISBLANK(障害学生情報入力シート!$H872),OR(障害学生情報入力シート!D872="入学者(新1年生)",障害学生情報入力シート!D872="在籍者")),1,0)</f>
        <v>0</v>
      </c>
      <c r="F872" s="6">
        <f t="shared" si="85"/>
        <v>0</v>
      </c>
      <c r="G872" s="6" t="str">
        <f t="shared" si="86"/>
        <v/>
      </c>
      <c r="H872" s="7">
        <f>IF(障害学生情報入力シート!BD872="",0,IF(AND(障害学生情報入力シート!BC872=1,Q872=1,障害学生情報入力シート!D872&lt;&gt;"",障害学生情報入力シート!D872&lt;&gt;"在籍者"),1,0))</f>
        <v>0</v>
      </c>
      <c r="I872" s="7">
        <f t="shared" si="87"/>
        <v>0</v>
      </c>
      <c r="J872" s="7" t="str">
        <f t="shared" si="88"/>
        <v/>
      </c>
      <c r="K872" s="8">
        <f>IF(VALUE(障害学生情報入力シート!J872)=1,1,0)</f>
        <v>0</v>
      </c>
      <c r="L872" s="8">
        <f>IF(VALUE(障害学生情報入力シート!K872)=1,1,0)</f>
        <v>0</v>
      </c>
      <c r="M872" s="8">
        <f>SUM(障害学生情報入力シート!N872:Q872)+COUNTA(障害学生情報入力シート!R872)</f>
        <v>0</v>
      </c>
      <c r="N872" s="8">
        <f>SUM(障害学生情報入力シート!S872:V872)+COUNTA(障害学生情報入力シート!W872)</f>
        <v>0</v>
      </c>
      <c r="O872" s="8">
        <f>IF(SUM(障害学生情報入力シート!$X872:$BC872)&gt;0,1,0)</f>
        <v>0</v>
      </c>
      <c r="P872" s="8">
        <f>IF(障害学生情報入力シート!D872="入学者(新1年生)",1,0)</f>
        <v>0</v>
      </c>
      <c r="Q872" s="8">
        <f>IF(ISBLANK(障害学生情報入力シート!$G872),0,
IF(AND(障害学生情報入力シート!$G872="視覚障害",OR(障害学生情報入力シート!$H872="盲",障害学生情報入力シート!$H872="弱視",障害学生情報入力シート!$H872="その他の視覚障害")),1,0)+
IF(AND(障害学生情報入力シート!$G872="聴覚障害",OR(障害学生情報入力シート!$H872="聾",障害学生情報入力シート!$H872="難聴",障害学生情報入力シート!$H872="その他の聴覚障害")),1,0)+
IF(AND(障害学生情報入力シート!$G872="肢体不自由",OR(障害学生情報入力シート!$H872="上肢不自由",障害学生情報入力シート!$H872="下肢不自由",障害学生情報入力シート!$H872="上下肢不自由",障害学生情報入力シート!$H872="その他の肢体不自由")),1,0)+
IF(AND(障害学生情報入力シート!$G872="病弱",ISBLANK(障害学生情報入力シート!$H872)),1,0)+
IF(AND(障害学生情報入力シート!$G872="発達障害",OR(障害学生情報入力シート!$H872="自閉スペクトラム症",障害学生情報入力シート!$H872="注意欠如・多動症",障害学生情報入力シート!$H872="限局性学習症",障害学生情報入力シート!$H872="発達障害の重複",障害学生情報入力シート!$H872="その他の発達障害")),1,0)+
IF(AND(障害学生情報入力シート!$G872="精神障害",OR(障害学生情報入力シート!$H872="統合失調症等",障害学生情報入力シート!$H872="気分障害",障害学生情報入力シート!$H872="神経症性障害等",障害学生情報入力シート!$H872="摂食障害・睡眠障害等",障害学生情報入力シート!$H872="精神障害の重複",障害学生情報入力シート!$H872="その他の精神障害")),1,0)+
IF(AND(障害学生情報入力シート!$G872="知的障害",ISBLANK(障害学生情報入力シート!$H872)),1,0)+
IF(AND(障害学生情報入力シート!$G872="重複障害",OR(障害学生情報入力シート!$H872="身体障害の重複",障害学生情報入力シート!$H872="発達障害と精神障害の重複")),1,0)+
IF(AND(障害学生情報入力シート!$G872="その他の障害",ISBLANK(障害学生情報入力シート!$H872)),1,0)
)</f>
        <v>0</v>
      </c>
    </row>
    <row r="873" spans="1:17" x14ac:dyDescent="0.4">
      <c r="A873" s="204">
        <v>845</v>
      </c>
      <c r="B873" s="6">
        <f>IF(AND(障害学生情報入力シート!$G873=$B$27,障害学生情報入力シート!$H873=$B$28,OR(障害学生情報入力シート!D873="入学者(新1年生)",障害学生情報入力シート!D873="在籍者")),1,0)</f>
        <v>0</v>
      </c>
      <c r="C873" s="6">
        <f t="shared" si="83"/>
        <v>0</v>
      </c>
      <c r="D873" s="6" t="str">
        <f t="shared" si="84"/>
        <v/>
      </c>
      <c r="E873" s="6">
        <f>IF(AND(障害学生情報入力シート!$G873=$E$27,ISBLANK(障害学生情報入力シート!$H873),OR(障害学生情報入力シート!D873="入学者(新1年生)",障害学生情報入力シート!D873="在籍者")),1,0)</f>
        <v>0</v>
      </c>
      <c r="F873" s="6">
        <f t="shared" si="85"/>
        <v>0</v>
      </c>
      <c r="G873" s="6" t="str">
        <f t="shared" si="86"/>
        <v/>
      </c>
      <c r="H873" s="7">
        <f>IF(障害学生情報入力シート!BD873="",0,IF(AND(障害学生情報入力シート!BC873=1,Q873=1,障害学生情報入力シート!D873&lt;&gt;"",障害学生情報入力シート!D873&lt;&gt;"在籍者"),1,0))</f>
        <v>0</v>
      </c>
      <c r="I873" s="7">
        <f t="shared" si="87"/>
        <v>0</v>
      </c>
      <c r="J873" s="7" t="str">
        <f t="shared" si="88"/>
        <v/>
      </c>
      <c r="K873" s="8">
        <f>IF(VALUE(障害学生情報入力シート!J873)=1,1,0)</f>
        <v>0</v>
      </c>
      <c r="L873" s="8">
        <f>IF(VALUE(障害学生情報入力シート!K873)=1,1,0)</f>
        <v>0</v>
      </c>
      <c r="M873" s="8">
        <f>SUM(障害学生情報入力シート!N873:Q873)+COUNTA(障害学生情報入力シート!R873)</f>
        <v>0</v>
      </c>
      <c r="N873" s="8">
        <f>SUM(障害学生情報入力シート!S873:V873)+COUNTA(障害学生情報入力シート!W873)</f>
        <v>0</v>
      </c>
      <c r="O873" s="8">
        <f>IF(SUM(障害学生情報入力シート!$X873:$BC873)&gt;0,1,0)</f>
        <v>0</v>
      </c>
      <c r="P873" s="8">
        <f>IF(障害学生情報入力シート!D873="入学者(新1年生)",1,0)</f>
        <v>0</v>
      </c>
      <c r="Q873" s="8">
        <f>IF(ISBLANK(障害学生情報入力シート!$G873),0,
IF(AND(障害学生情報入力シート!$G873="視覚障害",OR(障害学生情報入力シート!$H873="盲",障害学生情報入力シート!$H873="弱視",障害学生情報入力シート!$H873="その他の視覚障害")),1,0)+
IF(AND(障害学生情報入力シート!$G873="聴覚障害",OR(障害学生情報入力シート!$H873="聾",障害学生情報入力シート!$H873="難聴",障害学生情報入力シート!$H873="その他の聴覚障害")),1,0)+
IF(AND(障害学生情報入力シート!$G873="肢体不自由",OR(障害学生情報入力シート!$H873="上肢不自由",障害学生情報入力シート!$H873="下肢不自由",障害学生情報入力シート!$H873="上下肢不自由",障害学生情報入力シート!$H873="その他の肢体不自由")),1,0)+
IF(AND(障害学生情報入力シート!$G873="病弱",ISBLANK(障害学生情報入力シート!$H873)),1,0)+
IF(AND(障害学生情報入力シート!$G873="発達障害",OR(障害学生情報入力シート!$H873="自閉スペクトラム症",障害学生情報入力シート!$H873="注意欠如・多動症",障害学生情報入力シート!$H873="限局性学習症",障害学生情報入力シート!$H873="発達障害の重複",障害学生情報入力シート!$H873="その他の発達障害")),1,0)+
IF(AND(障害学生情報入力シート!$G873="精神障害",OR(障害学生情報入力シート!$H873="統合失調症等",障害学生情報入力シート!$H873="気分障害",障害学生情報入力シート!$H873="神経症性障害等",障害学生情報入力シート!$H873="摂食障害・睡眠障害等",障害学生情報入力シート!$H873="精神障害の重複",障害学生情報入力シート!$H873="その他の精神障害")),1,0)+
IF(AND(障害学生情報入力シート!$G873="知的障害",ISBLANK(障害学生情報入力シート!$H873)),1,0)+
IF(AND(障害学生情報入力シート!$G873="重複障害",OR(障害学生情報入力シート!$H873="身体障害の重複",障害学生情報入力シート!$H873="発達障害と精神障害の重複")),1,0)+
IF(AND(障害学生情報入力シート!$G873="その他の障害",ISBLANK(障害学生情報入力シート!$H873)),1,0)
)</f>
        <v>0</v>
      </c>
    </row>
    <row r="874" spans="1:17" x14ac:dyDescent="0.4">
      <c r="A874" s="204">
        <v>846</v>
      </c>
      <c r="B874" s="6">
        <f>IF(AND(障害学生情報入力シート!$G874=$B$27,障害学生情報入力シート!$H874=$B$28,OR(障害学生情報入力シート!D874="入学者(新1年生)",障害学生情報入力シート!D874="在籍者")),1,0)</f>
        <v>0</v>
      </c>
      <c r="C874" s="6">
        <f t="shared" si="83"/>
        <v>0</v>
      </c>
      <c r="D874" s="6" t="str">
        <f t="shared" si="84"/>
        <v/>
      </c>
      <c r="E874" s="6">
        <f>IF(AND(障害学生情報入力シート!$G874=$E$27,ISBLANK(障害学生情報入力シート!$H874),OR(障害学生情報入力シート!D874="入学者(新1年生)",障害学生情報入力シート!D874="在籍者")),1,0)</f>
        <v>0</v>
      </c>
      <c r="F874" s="6">
        <f t="shared" si="85"/>
        <v>0</v>
      </c>
      <c r="G874" s="6" t="str">
        <f t="shared" si="86"/>
        <v/>
      </c>
      <c r="H874" s="7">
        <f>IF(障害学生情報入力シート!BD874="",0,IF(AND(障害学生情報入力シート!BC874=1,Q874=1,障害学生情報入力シート!D874&lt;&gt;"",障害学生情報入力シート!D874&lt;&gt;"在籍者"),1,0))</f>
        <v>0</v>
      </c>
      <c r="I874" s="7">
        <f t="shared" si="87"/>
        <v>0</v>
      </c>
      <c r="J874" s="7" t="str">
        <f t="shared" si="88"/>
        <v/>
      </c>
      <c r="K874" s="8">
        <f>IF(VALUE(障害学生情報入力シート!J874)=1,1,0)</f>
        <v>0</v>
      </c>
      <c r="L874" s="8">
        <f>IF(VALUE(障害学生情報入力シート!K874)=1,1,0)</f>
        <v>0</v>
      </c>
      <c r="M874" s="8">
        <f>SUM(障害学生情報入力シート!N874:Q874)+COUNTA(障害学生情報入力シート!R874)</f>
        <v>0</v>
      </c>
      <c r="N874" s="8">
        <f>SUM(障害学生情報入力シート!S874:V874)+COUNTA(障害学生情報入力シート!W874)</f>
        <v>0</v>
      </c>
      <c r="O874" s="8">
        <f>IF(SUM(障害学生情報入力シート!$X874:$BC874)&gt;0,1,0)</f>
        <v>0</v>
      </c>
      <c r="P874" s="8">
        <f>IF(障害学生情報入力シート!D874="入学者(新1年生)",1,0)</f>
        <v>0</v>
      </c>
      <c r="Q874" s="8">
        <f>IF(ISBLANK(障害学生情報入力シート!$G874),0,
IF(AND(障害学生情報入力シート!$G874="視覚障害",OR(障害学生情報入力シート!$H874="盲",障害学生情報入力シート!$H874="弱視",障害学生情報入力シート!$H874="その他の視覚障害")),1,0)+
IF(AND(障害学生情報入力シート!$G874="聴覚障害",OR(障害学生情報入力シート!$H874="聾",障害学生情報入力シート!$H874="難聴",障害学生情報入力シート!$H874="その他の聴覚障害")),1,0)+
IF(AND(障害学生情報入力シート!$G874="肢体不自由",OR(障害学生情報入力シート!$H874="上肢不自由",障害学生情報入力シート!$H874="下肢不自由",障害学生情報入力シート!$H874="上下肢不自由",障害学生情報入力シート!$H874="その他の肢体不自由")),1,0)+
IF(AND(障害学生情報入力シート!$G874="病弱",ISBLANK(障害学生情報入力シート!$H874)),1,0)+
IF(AND(障害学生情報入力シート!$G874="発達障害",OR(障害学生情報入力シート!$H874="自閉スペクトラム症",障害学生情報入力シート!$H874="注意欠如・多動症",障害学生情報入力シート!$H874="限局性学習症",障害学生情報入力シート!$H874="発達障害の重複",障害学生情報入力シート!$H874="その他の発達障害")),1,0)+
IF(AND(障害学生情報入力シート!$G874="精神障害",OR(障害学生情報入力シート!$H874="統合失調症等",障害学生情報入力シート!$H874="気分障害",障害学生情報入力シート!$H874="神経症性障害等",障害学生情報入力シート!$H874="摂食障害・睡眠障害等",障害学生情報入力シート!$H874="精神障害の重複",障害学生情報入力シート!$H874="その他の精神障害")),1,0)+
IF(AND(障害学生情報入力シート!$G874="知的障害",ISBLANK(障害学生情報入力シート!$H874)),1,0)+
IF(AND(障害学生情報入力シート!$G874="重複障害",OR(障害学生情報入力シート!$H874="身体障害の重複",障害学生情報入力シート!$H874="発達障害と精神障害の重複")),1,0)+
IF(AND(障害学生情報入力シート!$G874="その他の障害",ISBLANK(障害学生情報入力シート!$H874)),1,0)
)</f>
        <v>0</v>
      </c>
    </row>
    <row r="875" spans="1:17" x14ac:dyDescent="0.4">
      <c r="A875" s="204">
        <v>847</v>
      </c>
      <c r="B875" s="6">
        <f>IF(AND(障害学生情報入力シート!$G875=$B$27,障害学生情報入力シート!$H875=$B$28,OR(障害学生情報入力シート!D875="入学者(新1年生)",障害学生情報入力シート!D875="在籍者")),1,0)</f>
        <v>0</v>
      </c>
      <c r="C875" s="6">
        <f t="shared" si="83"/>
        <v>0</v>
      </c>
      <c r="D875" s="6" t="str">
        <f t="shared" si="84"/>
        <v/>
      </c>
      <c r="E875" s="6">
        <f>IF(AND(障害学生情報入力シート!$G875=$E$27,ISBLANK(障害学生情報入力シート!$H875),OR(障害学生情報入力シート!D875="入学者(新1年生)",障害学生情報入力シート!D875="在籍者")),1,0)</f>
        <v>0</v>
      </c>
      <c r="F875" s="6">
        <f t="shared" si="85"/>
        <v>0</v>
      </c>
      <c r="G875" s="6" t="str">
        <f t="shared" si="86"/>
        <v/>
      </c>
      <c r="H875" s="7">
        <f>IF(障害学生情報入力シート!BD875="",0,IF(AND(障害学生情報入力シート!BC875=1,Q875=1,障害学生情報入力シート!D875&lt;&gt;"",障害学生情報入力シート!D875&lt;&gt;"在籍者"),1,0))</f>
        <v>0</v>
      </c>
      <c r="I875" s="7">
        <f t="shared" si="87"/>
        <v>0</v>
      </c>
      <c r="J875" s="7" t="str">
        <f t="shared" si="88"/>
        <v/>
      </c>
      <c r="K875" s="8">
        <f>IF(VALUE(障害学生情報入力シート!J875)=1,1,0)</f>
        <v>0</v>
      </c>
      <c r="L875" s="8">
        <f>IF(VALUE(障害学生情報入力シート!K875)=1,1,0)</f>
        <v>0</v>
      </c>
      <c r="M875" s="8">
        <f>SUM(障害学生情報入力シート!N875:Q875)+COUNTA(障害学生情報入力シート!R875)</f>
        <v>0</v>
      </c>
      <c r="N875" s="8">
        <f>SUM(障害学生情報入力シート!S875:V875)+COUNTA(障害学生情報入力シート!W875)</f>
        <v>0</v>
      </c>
      <c r="O875" s="8">
        <f>IF(SUM(障害学生情報入力シート!$X875:$BC875)&gt;0,1,0)</f>
        <v>0</v>
      </c>
      <c r="P875" s="8">
        <f>IF(障害学生情報入力シート!D875="入学者(新1年生)",1,0)</f>
        <v>0</v>
      </c>
      <c r="Q875" s="8">
        <f>IF(ISBLANK(障害学生情報入力シート!$G875),0,
IF(AND(障害学生情報入力シート!$G875="視覚障害",OR(障害学生情報入力シート!$H875="盲",障害学生情報入力シート!$H875="弱視",障害学生情報入力シート!$H875="その他の視覚障害")),1,0)+
IF(AND(障害学生情報入力シート!$G875="聴覚障害",OR(障害学生情報入力シート!$H875="聾",障害学生情報入力シート!$H875="難聴",障害学生情報入力シート!$H875="その他の聴覚障害")),1,0)+
IF(AND(障害学生情報入力シート!$G875="肢体不自由",OR(障害学生情報入力シート!$H875="上肢不自由",障害学生情報入力シート!$H875="下肢不自由",障害学生情報入力シート!$H875="上下肢不自由",障害学生情報入力シート!$H875="その他の肢体不自由")),1,0)+
IF(AND(障害学生情報入力シート!$G875="病弱",ISBLANK(障害学生情報入力シート!$H875)),1,0)+
IF(AND(障害学生情報入力シート!$G875="発達障害",OR(障害学生情報入力シート!$H875="自閉スペクトラム症",障害学生情報入力シート!$H875="注意欠如・多動症",障害学生情報入力シート!$H875="限局性学習症",障害学生情報入力シート!$H875="発達障害の重複",障害学生情報入力シート!$H875="その他の発達障害")),1,0)+
IF(AND(障害学生情報入力シート!$G875="精神障害",OR(障害学生情報入力シート!$H875="統合失調症等",障害学生情報入力シート!$H875="気分障害",障害学生情報入力シート!$H875="神経症性障害等",障害学生情報入力シート!$H875="摂食障害・睡眠障害等",障害学生情報入力シート!$H875="精神障害の重複",障害学生情報入力シート!$H875="その他の精神障害")),1,0)+
IF(AND(障害学生情報入力シート!$G875="知的障害",ISBLANK(障害学生情報入力シート!$H875)),1,0)+
IF(AND(障害学生情報入力シート!$G875="重複障害",OR(障害学生情報入力シート!$H875="身体障害の重複",障害学生情報入力シート!$H875="発達障害と精神障害の重複")),1,0)+
IF(AND(障害学生情報入力シート!$G875="その他の障害",ISBLANK(障害学生情報入力シート!$H875)),1,0)
)</f>
        <v>0</v>
      </c>
    </row>
    <row r="876" spans="1:17" x14ac:dyDescent="0.4">
      <c r="A876" s="204">
        <v>848</v>
      </c>
      <c r="B876" s="6">
        <f>IF(AND(障害学生情報入力シート!$G876=$B$27,障害学生情報入力シート!$H876=$B$28,OR(障害学生情報入力シート!D876="入学者(新1年生)",障害学生情報入力シート!D876="在籍者")),1,0)</f>
        <v>0</v>
      </c>
      <c r="C876" s="6">
        <f t="shared" si="83"/>
        <v>0</v>
      </c>
      <c r="D876" s="6" t="str">
        <f t="shared" si="84"/>
        <v/>
      </c>
      <c r="E876" s="6">
        <f>IF(AND(障害学生情報入力シート!$G876=$E$27,ISBLANK(障害学生情報入力シート!$H876),OR(障害学生情報入力シート!D876="入学者(新1年生)",障害学生情報入力シート!D876="在籍者")),1,0)</f>
        <v>0</v>
      </c>
      <c r="F876" s="6">
        <f t="shared" si="85"/>
        <v>0</v>
      </c>
      <c r="G876" s="6" t="str">
        <f t="shared" si="86"/>
        <v/>
      </c>
      <c r="H876" s="7">
        <f>IF(障害学生情報入力シート!BD876="",0,IF(AND(障害学生情報入力シート!BC876=1,Q876=1,障害学生情報入力シート!D876&lt;&gt;"",障害学生情報入力シート!D876&lt;&gt;"在籍者"),1,0))</f>
        <v>0</v>
      </c>
      <c r="I876" s="7">
        <f t="shared" si="87"/>
        <v>0</v>
      </c>
      <c r="J876" s="7" t="str">
        <f t="shared" si="88"/>
        <v/>
      </c>
      <c r="K876" s="8">
        <f>IF(VALUE(障害学生情報入力シート!J876)=1,1,0)</f>
        <v>0</v>
      </c>
      <c r="L876" s="8">
        <f>IF(VALUE(障害学生情報入力シート!K876)=1,1,0)</f>
        <v>0</v>
      </c>
      <c r="M876" s="8">
        <f>SUM(障害学生情報入力シート!N876:Q876)+COUNTA(障害学生情報入力シート!R876)</f>
        <v>0</v>
      </c>
      <c r="N876" s="8">
        <f>SUM(障害学生情報入力シート!S876:V876)+COUNTA(障害学生情報入力シート!W876)</f>
        <v>0</v>
      </c>
      <c r="O876" s="8">
        <f>IF(SUM(障害学生情報入力シート!$X876:$BC876)&gt;0,1,0)</f>
        <v>0</v>
      </c>
      <c r="P876" s="8">
        <f>IF(障害学生情報入力シート!D876="入学者(新1年生)",1,0)</f>
        <v>0</v>
      </c>
      <c r="Q876" s="8">
        <f>IF(ISBLANK(障害学生情報入力シート!$G876),0,
IF(AND(障害学生情報入力シート!$G876="視覚障害",OR(障害学生情報入力シート!$H876="盲",障害学生情報入力シート!$H876="弱視",障害学生情報入力シート!$H876="その他の視覚障害")),1,0)+
IF(AND(障害学生情報入力シート!$G876="聴覚障害",OR(障害学生情報入力シート!$H876="聾",障害学生情報入力シート!$H876="難聴",障害学生情報入力シート!$H876="その他の聴覚障害")),1,0)+
IF(AND(障害学生情報入力シート!$G876="肢体不自由",OR(障害学生情報入力シート!$H876="上肢不自由",障害学生情報入力シート!$H876="下肢不自由",障害学生情報入力シート!$H876="上下肢不自由",障害学生情報入力シート!$H876="その他の肢体不自由")),1,0)+
IF(AND(障害学生情報入力シート!$G876="病弱",ISBLANK(障害学生情報入力シート!$H876)),1,0)+
IF(AND(障害学生情報入力シート!$G876="発達障害",OR(障害学生情報入力シート!$H876="自閉スペクトラム症",障害学生情報入力シート!$H876="注意欠如・多動症",障害学生情報入力シート!$H876="限局性学習症",障害学生情報入力シート!$H876="発達障害の重複",障害学生情報入力シート!$H876="その他の発達障害")),1,0)+
IF(AND(障害学生情報入力シート!$G876="精神障害",OR(障害学生情報入力シート!$H876="統合失調症等",障害学生情報入力シート!$H876="気分障害",障害学生情報入力シート!$H876="神経症性障害等",障害学生情報入力シート!$H876="摂食障害・睡眠障害等",障害学生情報入力シート!$H876="精神障害の重複",障害学生情報入力シート!$H876="その他の精神障害")),1,0)+
IF(AND(障害学生情報入力シート!$G876="知的障害",ISBLANK(障害学生情報入力シート!$H876)),1,0)+
IF(AND(障害学生情報入力シート!$G876="重複障害",OR(障害学生情報入力シート!$H876="身体障害の重複",障害学生情報入力シート!$H876="発達障害と精神障害の重複")),1,0)+
IF(AND(障害学生情報入力シート!$G876="その他の障害",ISBLANK(障害学生情報入力シート!$H876)),1,0)
)</f>
        <v>0</v>
      </c>
    </row>
    <row r="877" spans="1:17" x14ac:dyDescent="0.4">
      <c r="A877" s="204">
        <v>849</v>
      </c>
      <c r="B877" s="6">
        <f>IF(AND(障害学生情報入力シート!$G877=$B$27,障害学生情報入力シート!$H877=$B$28,OR(障害学生情報入力シート!D877="入学者(新1年生)",障害学生情報入力シート!D877="在籍者")),1,0)</f>
        <v>0</v>
      </c>
      <c r="C877" s="6">
        <f t="shared" si="83"/>
        <v>0</v>
      </c>
      <c r="D877" s="6" t="str">
        <f t="shared" si="84"/>
        <v/>
      </c>
      <c r="E877" s="6">
        <f>IF(AND(障害学生情報入力シート!$G877=$E$27,ISBLANK(障害学生情報入力シート!$H877),OR(障害学生情報入力シート!D877="入学者(新1年生)",障害学生情報入力シート!D877="在籍者")),1,0)</f>
        <v>0</v>
      </c>
      <c r="F877" s="6">
        <f t="shared" si="85"/>
        <v>0</v>
      </c>
      <c r="G877" s="6" t="str">
        <f t="shared" si="86"/>
        <v/>
      </c>
      <c r="H877" s="7">
        <f>IF(障害学生情報入力シート!BD877="",0,IF(AND(障害学生情報入力シート!BC877=1,Q877=1,障害学生情報入力シート!D877&lt;&gt;"",障害学生情報入力シート!D877&lt;&gt;"在籍者"),1,0))</f>
        <v>0</v>
      </c>
      <c r="I877" s="7">
        <f t="shared" si="87"/>
        <v>0</v>
      </c>
      <c r="J877" s="7" t="str">
        <f t="shared" si="88"/>
        <v/>
      </c>
      <c r="K877" s="8">
        <f>IF(VALUE(障害学生情報入力シート!J877)=1,1,0)</f>
        <v>0</v>
      </c>
      <c r="L877" s="8">
        <f>IF(VALUE(障害学生情報入力シート!K877)=1,1,0)</f>
        <v>0</v>
      </c>
      <c r="M877" s="8">
        <f>SUM(障害学生情報入力シート!N877:Q877)+COUNTA(障害学生情報入力シート!R877)</f>
        <v>0</v>
      </c>
      <c r="N877" s="8">
        <f>SUM(障害学生情報入力シート!S877:V877)+COUNTA(障害学生情報入力シート!W877)</f>
        <v>0</v>
      </c>
      <c r="O877" s="8">
        <f>IF(SUM(障害学生情報入力シート!$X877:$BC877)&gt;0,1,0)</f>
        <v>0</v>
      </c>
      <c r="P877" s="8">
        <f>IF(障害学生情報入力シート!D877="入学者(新1年生)",1,0)</f>
        <v>0</v>
      </c>
      <c r="Q877" s="8">
        <f>IF(ISBLANK(障害学生情報入力シート!$G877),0,
IF(AND(障害学生情報入力シート!$G877="視覚障害",OR(障害学生情報入力シート!$H877="盲",障害学生情報入力シート!$H877="弱視",障害学生情報入力シート!$H877="その他の視覚障害")),1,0)+
IF(AND(障害学生情報入力シート!$G877="聴覚障害",OR(障害学生情報入力シート!$H877="聾",障害学生情報入力シート!$H877="難聴",障害学生情報入力シート!$H877="その他の聴覚障害")),1,0)+
IF(AND(障害学生情報入力シート!$G877="肢体不自由",OR(障害学生情報入力シート!$H877="上肢不自由",障害学生情報入力シート!$H877="下肢不自由",障害学生情報入力シート!$H877="上下肢不自由",障害学生情報入力シート!$H877="その他の肢体不自由")),1,0)+
IF(AND(障害学生情報入力シート!$G877="病弱",ISBLANK(障害学生情報入力シート!$H877)),1,0)+
IF(AND(障害学生情報入力シート!$G877="発達障害",OR(障害学生情報入力シート!$H877="自閉スペクトラム症",障害学生情報入力シート!$H877="注意欠如・多動症",障害学生情報入力シート!$H877="限局性学習症",障害学生情報入力シート!$H877="発達障害の重複",障害学生情報入力シート!$H877="その他の発達障害")),1,0)+
IF(AND(障害学生情報入力シート!$G877="精神障害",OR(障害学生情報入力シート!$H877="統合失調症等",障害学生情報入力シート!$H877="気分障害",障害学生情報入力シート!$H877="神経症性障害等",障害学生情報入力シート!$H877="摂食障害・睡眠障害等",障害学生情報入力シート!$H877="精神障害の重複",障害学生情報入力シート!$H877="その他の精神障害")),1,0)+
IF(AND(障害学生情報入力シート!$G877="知的障害",ISBLANK(障害学生情報入力シート!$H877)),1,0)+
IF(AND(障害学生情報入力シート!$G877="重複障害",OR(障害学生情報入力シート!$H877="身体障害の重複",障害学生情報入力シート!$H877="発達障害と精神障害の重複")),1,0)+
IF(AND(障害学生情報入力シート!$G877="その他の障害",ISBLANK(障害学生情報入力シート!$H877)),1,0)
)</f>
        <v>0</v>
      </c>
    </row>
    <row r="878" spans="1:17" x14ac:dyDescent="0.4">
      <c r="A878" s="204">
        <v>850</v>
      </c>
      <c r="B878" s="6">
        <f>IF(AND(障害学生情報入力シート!$G878=$B$27,障害学生情報入力シート!$H878=$B$28,OR(障害学生情報入力シート!D878="入学者(新1年生)",障害学生情報入力シート!D878="在籍者")),1,0)</f>
        <v>0</v>
      </c>
      <c r="C878" s="6">
        <f t="shared" si="83"/>
        <v>0</v>
      </c>
      <c r="D878" s="6" t="str">
        <f t="shared" si="84"/>
        <v/>
      </c>
      <c r="E878" s="6">
        <f>IF(AND(障害学生情報入力シート!$G878=$E$27,ISBLANK(障害学生情報入力シート!$H878),OR(障害学生情報入力シート!D878="入学者(新1年生)",障害学生情報入力シート!D878="在籍者")),1,0)</f>
        <v>0</v>
      </c>
      <c r="F878" s="6">
        <f t="shared" si="85"/>
        <v>0</v>
      </c>
      <c r="G878" s="6" t="str">
        <f t="shared" si="86"/>
        <v/>
      </c>
      <c r="H878" s="7">
        <f>IF(障害学生情報入力シート!BD878="",0,IF(AND(障害学生情報入力シート!BC878=1,Q878=1,障害学生情報入力シート!D878&lt;&gt;"",障害学生情報入力シート!D878&lt;&gt;"在籍者"),1,0))</f>
        <v>0</v>
      </c>
      <c r="I878" s="7">
        <f t="shared" si="87"/>
        <v>0</v>
      </c>
      <c r="J878" s="7" t="str">
        <f t="shared" si="88"/>
        <v/>
      </c>
      <c r="K878" s="8">
        <f>IF(VALUE(障害学生情報入力シート!J878)=1,1,0)</f>
        <v>0</v>
      </c>
      <c r="L878" s="8">
        <f>IF(VALUE(障害学生情報入力シート!K878)=1,1,0)</f>
        <v>0</v>
      </c>
      <c r="M878" s="8">
        <f>SUM(障害学生情報入力シート!N878:Q878)+COUNTA(障害学生情報入力シート!R878)</f>
        <v>0</v>
      </c>
      <c r="N878" s="8">
        <f>SUM(障害学生情報入力シート!S878:V878)+COUNTA(障害学生情報入力シート!W878)</f>
        <v>0</v>
      </c>
      <c r="O878" s="8">
        <f>IF(SUM(障害学生情報入力シート!$X878:$BC878)&gt;0,1,0)</f>
        <v>0</v>
      </c>
      <c r="P878" s="8">
        <f>IF(障害学生情報入力シート!D878="入学者(新1年生)",1,0)</f>
        <v>0</v>
      </c>
      <c r="Q878" s="8">
        <f>IF(ISBLANK(障害学生情報入力シート!$G878),0,
IF(AND(障害学生情報入力シート!$G878="視覚障害",OR(障害学生情報入力シート!$H878="盲",障害学生情報入力シート!$H878="弱視",障害学生情報入力シート!$H878="その他の視覚障害")),1,0)+
IF(AND(障害学生情報入力シート!$G878="聴覚障害",OR(障害学生情報入力シート!$H878="聾",障害学生情報入力シート!$H878="難聴",障害学生情報入力シート!$H878="その他の聴覚障害")),1,0)+
IF(AND(障害学生情報入力シート!$G878="肢体不自由",OR(障害学生情報入力シート!$H878="上肢不自由",障害学生情報入力シート!$H878="下肢不自由",障害学生情報入力シート!$H878="上下肢不自由",障害学生情報入力シート!$H878="その他の肢体不自由")),1,0)+
IF(AND(障害学生情報入力シート!$G878="病弱",ISBLANK(障害学生情報入力シート!$H878)),1,0)+
IF(AND(障害学生情報入力シート!$G878="発達障害",OR(障害学生情報入力シート!$H878="自閉スペクトラム症",障害学生情報入力シート!$H878="注意欠如・多動症",障害学生情報入力シート!$H878="限局性学習症",障害学生情報入力シート!$H878="発達障害の重複",障害学生情報入力シート!$H878="その他の発達障害")),1,0)+
IF(AND(障害学生情報入力シート!$G878="精神障害",OR(障害学生情報入力シート!$H878="統合失調症等",障害学生情報入力シート!$H878="気分障害",障害学生情報入力シート!$H878="神経症性障害等",障害学生情報入力シート!$H878="摂食障害・睡眠障害等",障害学生情報入力シート!$H878="精神障害の重複",障害学生情報入力シート!$H878="その他の精神障害")),1,0)+
IF(AND(障害学生情報入力シート!$G878="知的障害",ISBLANK(障害学生情報入力シート!$H878)),1,0)+
IF(AND(障害学生情報入力シート!$G878="重複障害",OR(障害学生情報入力シート!$H878="身体障害の重複",障害学生情報入力シート!$H878="発達障害と精神障害の重複")),1,0)+
IF(AND(障害学生情報入力シート!$G878="その他の障害",ISBLANK(障害学生情報入力シート!$H878)),1,0)
)</f>
        <v>0</v>
      </c>
    </row>
    <row r="879" spans="1:17" x14ac:dyDescent="0.4">
      <c r="A879" s="204">
        <v>851</v>
      </c>
      <c r="B879" s="6">
        <f>IF(AND(障害学生情報入力シート!$G879=$B$27,障害学生情報入力シート!$H879=$B$28,OR(障害学生情報入力シート!D879="入学者(新1年生)",障害学生情報入力シート!D879="在籍者")),1,0)</f>
        <v>0</v>
      </c>
      <c r="C879" s="6">
        <f t="shared" si="83"/>
        <v>0</v>
      </c>
      <c r="D879" s="6" t="str">
        <f t="shared" si="84"/>
        <v/>
      </c>
      <c r="E879" s="6">
        <f>IF(AND(障害学生情報入力シート!$G879=$E$27,ISBLANK(障害学生情報入力シート!$H879),OR(障害学生情報入力シート!D879="入学者(新1年生)",障害学生情報入力シート!D879="在籍者")),1,0)</f>
        <v>0</v>
      </c>
      <c r="F879" s="6">
        <f t="shared" si="85"/>
        <v>0</v>
      </c>
      <c r="G879" s="6" t="str">
        <f t="shared" si="86"/>
        <v/>
      </c>
      <c r="H879" s="7">
        <f>IF(障害学生情報入力シート!BD879="",0,IF(AND(障害学生情報入力シート!BC879=1,Q879=1,障害学生情報入力シート!D879&lt;&gt;"",障害学生情報入力シート!D879&lt;&gt;"在籍者"),1,0))</f>
        <v>0</v>
      </c>
      <c r="I879" s="7">
        <f t="shared" si="87"/>
        <v>0</v>
      </c>
      <c r="J879" s="7" t="str">
        <f t="shared" si="88"/>
        <v/>
      </c>
      <c r="K879" s="8">
        <f>IF(VALUE(障害学生情報入力シート!J879)=1,1,0)</f>
        <v>0</v>
      </c>
      <c r="L879" s="8">
        <f>IF(VALUE(障害学生情報入力シート!K879)=1,1,0)</f>
        <v>0</v>
      </c>
      <c r="M879" s="8">
        <f>SUM(障害学生情報入力シート!N879:Q879)+COUNTA(障害学生情報入力シート!R879)</f>
        <v>0</v>
      </c>
      <c r="N879" s="8">
        <f>SUM(障害学生情報入力シート!S879:V879)+COUNTA(障害学生情報入力シート!W879)</f>
        <v>0</v>
      </c>
      <c r="O879" s="8">
        <f>IF(SUM(障害学生情報入力シート!$X879:$BC879)&gt;0,1,0)</f>
        <v>0</v>
      </c>
      <c r="P879" s="8">
        <f>IF(障害学生情報入力シート!D879="入学者(新1年生)",1,0)</f>
        <v>0</v>
      </c>
      <c r="Q879" s="8">
        <f>IF(ISBLANK(障害学生情報入力シート!$G879),0,
IF(AND(障害学生情報入力シート!$G879="視覚障害",OR(障害学生情報入力シート!$H879="盲",障害学生情報入力シート!$H879="弱視",障害学生情報入力シート!$H879="その他の視覚障害")),1,0)+
IF(AND(障害学生情報入力シート!$G879="聴覚障害",OR(障害学生情報入力シート!$H879="聾",障害学生情報入力シート!$H879="難聴",障害学生情報入力シート!$H879="その他の聴覚障害")),1,0)+
IF(AND(障害学生情報入力シート!$G879="肢体不自由",OR(障害学生情報入力シート!$H879="上肢不自由",障害学生情報入力シート!$H879="下肢不自由",障害学生情報入力シート!$H879="上下肢不自由",障害学生情報入力シート!$H879="その他の肢体不自由")),1,0)+
IF(AND(障害学生情報入力シート!$G879="病弱",ISBLANK(障害学生情報入力シート!$H879)),1,0)+
IF(AND(障害学生情報入力シート!$G879="発達障害",OR(障害学生情報入力シート!$H879="自閉スペクトラム症",障害学生情報入力シート!$H879="注意欠如・多動症",障害学生情報入力シート!$H879="限局性学習症",障害学生情報入力シート!$H879="発達障害の重複",障害学生情報入力シート!$H879="その他の発達障害")),1,0)+
IF(AND(障害学生情報入力シート!$G879="精神障害",OR(障害学生情報入力シート!$H879="統合失調症等",障害学生情報入力シート!$H879="気分障害",障害学生情報入力シート!$H879="神経症性障害等",障害学生情報入力シート!$H879="摂食障害・睡眠障害等",障害学生情報入力シート!$H879="精神障害の重複",障害学生情報入力シート!$H879="その他の精神障害")),1,0)+
IF(AND(障害学生情報入力シート!$G879="知的障害",ISBLANK(障害学生情報入力シート!$H879)),1,0)+
IF(AND(障害学生情報入力シート!$G879="重複障害",OR(障害学生情報入力シート!$H879="身体障害の重複",障害学生情報入力シート!$H879="発達障害と精神障害の重複")),1,0)+
IF(AND(障害学生情報入力シート!$G879="その他の障害",ISBLANK(障害学生情報入力シート!$H879)),1,0)
)</f>
        <v>0</v>
      </c>
    </row>
    <row r="880" spans="1:17" x14ac:dyDescent="0.4">
      <c r="A880" s="204">
        <v>852</v>
      </c>
      <c r="B880" s="6">
        <f>IF(AND(障害学生情報入力シート!$G880=$B$27,障害学生情報入力シート!$H880=$B$28,OR(障害学生情報入力シート!D880="入学者(新1年生)",障害学生情報入力シート!D880="在籍者")),1,0)</f>
        <v>0</v>
      </c>
      <c r="C880" s="6">
        <f t="shared" si="83"/>
        <v>0</v>
      </c>
      <c r="D880" s="6" t="str">
        <f t="shared" si="84"/>
        <v/>
      </c>
      <c r="E880" s="6">
        <f>IF(AND(障害学生情報入力シート!$G880=$E$27,ISBLANK(障害学生情報入力シート!$H880),OR(障害学生情報入力シート!D880="入学者(新1年生)",障害学生情報入力シート!D880="在籍者")),1,0)</f>
        <v>0</v>
      </c>
      <c r="F880" s="6">
        <f t="shared" si="85"/>
        <v>0</v>
      </c>
      <c r="G880" s="6" t="str">
        <f t="shared" si="86"/>
        <v/>
      </c>
      <c r="H880" s="7">
        <f>IF(障害学生情報入力シート!BD880="",0,IF(AND(障害学生情報入力シート!BC880=1,Q880=1,障害学生情報入力シート!D880&lt;&gt;"",障害学生情報入力シート!D880&lt;&gt;"在籍者"),1,0))</f>
        <v>0</v>
      </c>
      <c r="I880" s="7">
        <f t="shared" si="87"/>
        <v>0</v>
      </c>
      <c r="J880" s="7" t="str">
        <f t="shared" si="88"/>
        <v/>
      </c>
      <c r="K880" s="8">
        <f>IF(VALUE(障害学生情報入力シート!J880)=1,1,0)</f>
        <v>0</v>
      </c>
      <c r="L880" s="8">
        <f>IF(VALUE(障害学生情報入力シート!K880)=1,1,0)</f>
        <v>0</v>
      </c>
      <c r="M880" s="8">
        <f>SUM(障害学生情報入力シート!N880:Q880)+COUNTA(障害学生情報入力シート!R880)</f>
        <v>0</v>
      </c>
      <c r="N880" s="8">
        <f>SUM(障害学生情報入力シート!S880:V880)+COUNTA(障害学生情報入力シート!W880)</f>
        <v>0</v>
      </c>
      <c r="O880" s="8">
        <f>IF(SUM(障害学生情報入力シート!$X880:$BC880)&gt;0,1,0)</f>
        <v>0</v>
      </c>
      <c r="P880" s="8">
        <f>IF(障害学生情報入力シート!D880="入学者(新1年生)",1,0)</f>
        <v>0</v>
      </c>
      <c r="Q880" s="8">
        <f>IF(ISBLANK(障害学生情報入力シート!$G880),0,
IF(AND(障害学生情報入力シート!$G880="視覚障害",OR(障害学生情報入力シート!$H880="盲",障害学生情報入力シート!$H880="弱視",障害学生情報入力シート!$H880="その他の視覚障害")),1,0)+
IF(AND(障害学生情報入力シート!$G880="聴覚障害",OR(障害学生情報入力シート!$H880="聾",障害学生情報入力シート!$H880="難聴",障害学生情報入力シート!$H880="その他の聴覚障害")),1,0)+
IF(AND(障害学生情報入力シート!$G880="肢体不自由",OR(障害学生情報入力シート!$H880="上肢不自由",障害学生情報入力シート!$H880="下肢不自由",障害学生情報入力シート!$H880="上下肢不自由",障害学生情報入力シート!$H880="その他の肢体不自由")),1,0)+
IF(AND(障害学生情報入力シート!$G880="病弱",ISBLANK(障害学生情報入力シート!$H880)),1,0)+
IF(AND(障害学生情報入力シート!$G880="発達障害",OR(障害学生情報入力シート!$H880="自閉スペクトラム症",障害学生情報入力シート!$H880="注意欠如・多動症",障害学生情報入力シート!$H880="限局性学習症",障害学生情報入力シート!$H880="発達障害の重複",障害学生情報入力シート!$H880="その他の発達障害")),1,0)+
IF(AND(障害学生情報入力シート!$G880="精神障害",OR(障害学生情報入力シート!$H880="統合失調症等",障害学生情報入力シート!$H880="気分障害",障害学生情報入力シート!$H880="神経症性障害等",障害学生情報入力シート!$H880="摂食障害・睡眠障害等",障害学生情報入力シート!$H880="精神障害の重複",障害学生情報入力シート!$H880="その他の精神障害")),1,0)+
IF(AND(障害学生情報入力シート!$G880="知的障害",ISBLANK(障害学生情報入力シート!$H880)),1,0)+
IF(AND(障害学生情報入力シート!$G880="重複障害",OR(障害学生情報入力シート!$H880="身体障害の重複",障害学生情報入力シート!$H880="発達障害と精神障害の重複")),1,0)+
IF(AND(障害学生情報入力シート!$G880="その他の障害",ISBLANK(障害学生情報入力シート!$H880)),1,0)
)</f>
        <v>0</v>
      </c>
    </row>
    <row r="881" spans="1:17" x14ac:dyDescent="0.4">
      <c r="A881" s="204">
        <v>853</v>
      </c>
      <c r="B881" s="6">
        <f>IF(AND(障害学生情報入力シート!$G881=$B$27,障害学生情報入力シート!$H881=$B$28,OR(障害学生情報入力シート!D881="入学者(新1年生)",障害学生情報入力シート!D881="在籍者")),1,0)</f>
        <v>0</v>
      </c>
      <c r="C881" s="6">
        <f t="shared" si="83"/>
        <v>0</v>
      </c>
      <c r="D881" s="6" t="str">
        <f t="shared" si="84"/>
        <v/>
      </c>
      <c r="E881" s="6">
        <f>IF(AND(障害学生情報入力シート!$G881=$E$27,ISBLANK(障害学生情報入力シート!$H881),OR(障害学生情報入力シート!D881="入学者(新1年生)",障害学生情報入力シート!D881="在籍者")),1,0)</f>
        <v>0</v>
      </c>
      <c r="F881" s="6">
        <f t="shared" si="85"/>
        <v>0</v>
      </c>
      <c r="G881" s="6" t="str">
        <f t="shared" si="86"/>
        <v/>
      </c>
      <c r="H881" s="7">
        <f>IF(障害学生情報入力シート!BD881="",0,IF(AND(障害学生情報入力シート!BC881=1,Q881=1,障害学生情報入力シート!D881&lt;&gt;"",障害学生情報入力シート!D881&lt;&gt;"在籍者"),1,0))</f>
        <v>0</v>
      </c>
      <c r="I881" s="7">
        <f t="shared" si="87"/>
        <v>0</v>
      </c>
      <c r="J881" s="7" t="str">
        <f t="shared" si="88"/>
        <v/>
      </c>
      <c r="K881" s="8">
        <f>IF(VALUE(障害学生情報入力シート!J881)=1,1,0)</f>
        <v>0</v>
      </c>
      <c r="L881" s="8">
        <f>IF(VALUE(障害学生情報入力シート!K881)=1,1,0)</f>
        <v>0</v>
      </c>
      <c r="M881" s="8">
        <f>SUM(障害学生情報入力シート!N881:Q881)+COUNTA(障害学生情報入力シート!R881)</f>
        <v>0</v>
      </c>
      <c r="N881" s="8">
        <f>SUM(障害学生情報入力シート!S881:V881)+COUNTA(障害学生情報入力シート!W881)</f>
        <v>0</v>
      </c>
      <c r="O881" s="8">
        <f>IF(SUM(障害学生情報入力シート!$X881:$BC881)&gt;0,1,0)</f>
        <v>0</v>
      </c>
      <c r="P881" s="8">
        <f>IF(障害学生情報入力シート!D881="入学者(新1年生)",1,0)</f>
        <v>0</v>
      </c>
      <c r="Q881" s="8">
        <f>IF(ISBLANK(障害学生情報入力シート!$G881),0,
IF(AND(障害学生情報入力シート!$G881="視覚障害",OR(障害学生情報入力シート!$H881="盲",障害学生情報入力シート!$H881="弱視",障害学生情報入力シート!$H881="その他の視覚障害")),1,0)+
IF(AND(障害学生情報入力シート!$G881="聴覚障害",OR(障害学生情報入力シート!$H881="聾",障害学生情報入力シート!$H881="難聴",障害学生情報入力シート!$H881="その他の聴覚障害")),1,0)+
IF(AND(障害学生情報入力シート!$G881="肢体不自由",OR(障害学生情報入力シート!$H881="上肢不自由",障害学生情報入力シート!$H881="下肢不自由",障害学生情報入力シート!$H881="上下肢不自由",障害学生情報入力シート!$H881="その他の肢体不自由")),1,0)+
IF(AND(障害学生情報入力シート!$G881="病弱",ISBLANK(障害学生情報入力シート!$H881)),1,0)+
IF(AND(障害学生情報入力シート!$G881="発達障害",OR(障害学生情報入力シート!$H881="自閉スペクトラム症",障害学生情報入力シート!$H881="注意欠如・多動症",障害学生情報入力シート!$H881="限局性学習症",障害学生情報入力シート!$H881="発達障害の重複",障害学生情報入力シート!$H881="その他の発達障害")),1,0)+
IF(AND(障害学生情報入力シート!$G881="精神障害",OR(障害学生情報入力シート!$H881="統合失調症等",障害学生情報入力シート!$H881="気分障害",障害学生情報入力シート!$H881="神経症性障害等",障害学生情報入力シート!$H881="摂食障害・睡眠障害等",障害学生情報入力シート!$H881="精神障害の重複",障害学生情報入力シート!$H881="その他の精神障害")),1,0)+
IF(AND(障害学生情報入力シート!$G881="知的障害",ISBLANK(障害学生情報入力シート!$H881)),1,0)+
IF(AND(障害学生情報入力シート!$G881="重複障害",OR(障害学生情報入力シート!$H881="身体障害の重複",障害学生情報入力シート!$H881="発達障害と精神障害の重複")),1,0)+
IF(AND(障害学生情報入力シート!$G881="その他の障害",ISBLANK(障害学生情報入力シート!$H881)),1,0)
)</f>
        <v>0</v>
      </c>
    </row>
    <row r="882" spans="1:17" x14ac:dyDescent="0.4">
      <c r="A882" s="204">
        <v>854</v>
      </c>
      <c r="B882" s="6">
        <f>IF(AND(障害学生情報入力シート!$G882=$B$27,障害学生情報入力シート!$H882=$B$28,OR(障害学生情報入力シート!D882="入学者(新1年生)",障害学生情報入力シート!D882="在籍者")),1,0)</f>
        <v>0</v>
      </c>
      <c r="C882" s="6">
        <f t="shared" si="83"/>
        <v>0</v>
      </c>
      <c r="D882" s="6" t="str">
        <f t="shared" si="84"/>
        <v/>
      </c>
      <c r="E882" s="6">
        <f>IF(AND(障害学生情報入力シート!$G882=$E$27,ISBLANK(障害学生情報入力シート!$H882),OR(障害学生情報入力シート!D882="入学者(新1年生)",障害学生情報入力シート!D882="在籍者")),1,0)</f>
        <v>0</v>
      </c>
      <c r="F882" s="6">
        <f t="shared" si="85"/>
        <v>0</v>
      </c>
      <c r="G882" s="6" t="str">
        <f t="shared" si="86"/>
        <v/>
      </c>
      <c r="H882" s="7">
        <f>IF(障害学生情報入力シート!BD882="",0,IF(AND(障害学生情報入力シート!BC882=1,Q882=1,障害学生情報入力シート!D882&lt;&gt;"",障害学生情報入力シート!D882&lt;&gt;"在籍者"),1,0))</f>
        <v>0</v>
      </c>
      <c r="I882" s="7">
        <f t="shared" si="87"/>
        <v>0</v>
      </c>
      <c r="J882" s="7" t="str">
        <f t="shared" si="88"/>
        <v/>
      </c>
      <c r="K882" s="8">
        <f>IF(VALUE(障害学生情報入力シート!J882)=1,1,0)</f>
        <v>0</v>
      </c>
      <c r="L882" s="8">
        <f>IF(VALUE(障害学生情報入力シート!K882)=1,1,0)</f>
        <v>0</v>
      </c>
      <c r="M882" s="8">
        <f>SUM(障害学生情報入力シート!N882:Q882)+COUNTA(障害学生情報入力シート!R882)</f>
        <v>0</v>
      </c>
      <c r="N882" s="8">
        <f>SUM(障害学生情報入力シート!S882:V882)+COUNTA(障害学生情報入力シート!W882)</f>
        <v>0</v>
      </c>
      <c r="O882" s="8">
        <f>IF(SUM(障害学生情報入力シート!$X882:$BC882)&gt;0,1,0)</f>
        <v>0</v>
      </c>
      <c r="P882" s="8">
        <f>IF(障害学生情報入力シート!D882="入学者(新1年生)",1,0)</f>
        <v>0</v>
      </c>
      <c r="Q882" s="8">
        <f>IF(ISBLANK(障害学生情報入力シート!$G882),0,
IF(AND(障害学生情報入力シート!$G882="視覚障害",OR(障害学生情報入力シート!$H882="盲",障害学生情報入力シート!$H882="弱視",障害学生情報入力シート!$H882="その他の視覚障害")),1,0)+
IF(AND(障害学生情報入力シート!$G882="聴覚障害",OR(障害学生情報入力シート!$H882="聾",障害学生情報入力シート!$H882="難聴",障害学生情報入力シート!$H882="その他の聴覚障害")),1,0)+
IF(AND(障害学生情報入力シート!$G882="肢体不自由",OR(障害学生情報入力シート!$H882="上肢不自由",障害学生情報入力シート!$H882="下肢不自由",障害学生情報入力シート!$H882="上下肢不自由",障害学生情報入力シート!$H882="その他の肢体不自由")),1,0)+
IF(AND(障害学生情報入力シート!$G882="病弱",ISBLANK(障害学生情報入力シート!$H882)),1,0)+
IF(AND(障害学生情報入力シート!$G882="発達障害",OR(障害学生情報入力シート!$H882="自閉スペクトラム症",障害学生情報入力シート!$H882="注意欠如・多動症",障害学生情報入力シート!$H882="限局性学習症",障害学生情報入力シート!$H882="発達障害の重複",障害学生情報入力シート!$H882="その他の発達障害")),1,0)+
IF(AND(障害学生情報入力シート!$G882="精神障害",OR(障害学生情報入力シート!$H882="統合失調症等",障害学生情報入力シート!$H882="気分障害",障害学生情報入力シート!$H882="神経症性障害等",障害学生情報入力シート!$H882="摂食障害・睡眠障害等",障害学生情報入力シート!$H882="精神障害の重複",障害学生情報入力シート!$H882="その他の精神障害")),1,0)+
IF(AND(障害学生情報入力シート!$G882="知的障害",ISBLANK(障害学生情報入力シート!$H882)),1,0)+
IF(AND(障害学生情報入力シート!$G882="重複障害",OR(障害学生情報入力シート!$H882="身体障害の重複",障害学生情報入力シート!$H882="発達障害と精神障害の重複")),1,0)+
IF(AND(障害学生情報入力シート!$G882="その他の障害",ISBLANK(障害学生情報入力シート!$H882)),1,0)
)</f>
        <v>0</v>
      </c>
    </row>
    <row r="883" spans="1:17" x14ac:dyDescent="0.4">
      <c r="A883" s="204">
        <v>855</v>
      </c>
      <c r="B883" s="6">
        <f>IF(AND(障害学生情報入力シート!$G883=$B$27,障害学生情報入力シート!$H883=$B$28,OR(障害学生情報入力シート!D883="入学者(新1年生)",障害学生情報入力シート!D883="在籍者")),1,0)</f>
        <v>0</v>
      </c>
      <c r="C883" s="6">
        <f t="shared" si="83"/>
        <v>0</v>
      </c>
      <c r="D883" s="6" t="str">
        <f t="shared" si="84"/>
        <v/>
      </c>
      <c r="E883" s="6">
        <f>IF(AND(障害学生情報入力シート!$G883=$E$27,ISBLANK(障害学生情報入力シート!$H883),OR(障害学生情報入力シート!D883="入学者(新1年生)",障害学生情報入力シート!D883="在籍者")),1,0)</f>
        <v>0</v>
      </c>
      <c r="F883" s="6">
        <f t="shared" si="85"/>
        <v>0</v>
      </c>
      <c r="G883" s="6" t="str">
        <f t="shared" si="86"/>
        <v/>
      </c>
      <c r="H883" s="7">
        <f>IF(障害学生情報入力シート!BD883="",0,IF(AND(障害学生情報入力シート!BC883=1,Q883=1,障害学生情報入力シート!D883&lt;&gt;"",障害学生情報入力シート!D883&lt;&gt;"在籍者"),1,0))</f>
        <v>0</v>
      </c>
      <c r="I883" s="7">
        <f t="shared" si="87"/>
        <v>0</v>
      </c>
      <c r="J883" s="7" t="str">
        <f t="shared" si="88"/>
        <v/>
      </c>
      <c r="K883" s="8">
        <f>IF(VALUE(障害学生情報入力シート!J883)=1,1,0)</f>
        <v>0</v>
      </c>
      <c r="L883" s="8">
        <f>IF(VALUE(障害学生情報入力シート!K883)=1,1,0)</f>
        <v>0</v>
      </c>
      <c r="M883" s="8">
        <f>SUM(障害学生情報入力シート!N883:Q883)+COUNTA(障害学生情報入力シート!R883)</f>
        <v>0</v>
      </c>
      <c r="N883" s="8">
        <f>SUM(障害学生情報入力シート!S883:V883)+COUNTA(障害学生情報入力シート!W883)</f>
        <v>0</v>
      </c>
      <c r="O883" s="8">
        <f>IF(SUM(障害学生情報入力シート!$X883:$BC883)&gt;0,1,0)</f>
        <v>0</v>
      </c>
      <c r="P883" s="8">
        <f>IF(障害学生情報入力シート!D883="入学者(新1年生)",1,0)</f>
        <v>0</v>
      </c>
      <c r="Q883" s="8">
        <f>IF(ISBLANK(障害学生情報入力シート!$G883),0,
IF(AND(障害学生情報入力シート!$G883="視覚障害",OR(障害学生情報入力シート!$H883="盲",障害学生情報入力シート!$H883="弱視",障害学生情報入力シート!$H883="その他の視覚障害")),1,0)+
IF(AND(障害学生情報入力シート!$G883="聴覚障害",OR(障害学生情報入力シート!$H883="聾",障害学生情報入力シート!$H883="難聴",障害学生情報入力シート!$H883="その他の聴覚障害")),1,0)+
IF(AND(障害学生情報入力シート!$G883="肢体不自由",OR(障害学生情報入力シート!$H883="上肢不自由",障害学生情報入力シート!$H883="下肢不自由",障害学生情報入力シート!$H883="上下肢不自由",障害学生情報入力シート!$H883="その他の肢体不自由")),1,0)+
IF(AND(障害学生情報入力シート!$G883="病弱",ISBLANK(障害学生情報入力シート!$H883)),1,0)+
IF(AND(障害学生情報入力シート!$G883="発達障害",OR(障害学生情報入力シート!$H883="自閉スペクトラム症",障害学生情報入力シート!$H883="注意欠如・多動症",障害学生情報入力シート!$H883="限局性学習症",障害学生情報入力シート!$H883="発達障害の重複",障害学生情報入力シート!$H883="その他の発達障害")),1,0)+
IF(AND(障害学生情報入力シート!$G883="精神障害",OR(障害学生情報入力シート!$H883="統合失調症等",障害学生情報入力シート!$H883="気分障害",障害学生情報入力シート!$H883="神経症性障害等",障害学生情報入力シート!$H883="摂食障害・睡眠障害等",障害学生情報入力シート!$H883="精神障害の重複",障害学生情報入力シート!$H883="その他の精神障害")),1,0)+
IF(AND(障害学生情報入力シート!$G883="知的障害",ISBLANK(障害学生情報入力シート!$H883)),1,0)+
IF(AND(障害学生情報入力シート!$G883="重複障害",OR(障害学生情報入力シート!$H883="身体障害の重複",障害学生情報入力シート!$H883="発達障害と精神障害の重複")),1,0)+
IF(AND(障害学生情報入力シート!$G883="その他の障害",ISBLANK(障害学生情報入力シート!$H883)),1,0)
)</f>
        <v>0</v>
      </c>
    </row>
    <row r="884" spans="1:17" x14ac:dyDescent="0.4">
      <c r="A884" s="204">
        <v>856</v>
      </c>
      <c r="B884" s="6">
        <f>IF(AND(障害学生情報入力シート!$G884=$B$27,障害学生情報入力シート!$H884=$B$28,OR(障害学生情報入力シート!D884="入学者(新1年生)",障害学生情報入力シート!D884="在籍者")),1,0)</f>
        <v>0</v>
      </c>
      <c r="C884" s="6">
        <f t="shared" si="83"/>
        <v>0</v>
      </c>
      <c r="D884" s="6" t="str">
        <f t="shared" si="84"/>
        <v/>
      </c>
      <c r="E884" s="6">
        <f>IF(AND(障害学生情報入力シート!$G884=$E$27,ISBLANK(障害学生情報入力シート!$H884),OR(障害学生情報入力シート!D884="入学者(新1年生)",障害学生情報入力シート!D884="在籍者")),1,0)</f>
        <v>0</v>
      </c>
      <c r="F884" s="6">
        <f t="shared" si="85"/>
        <v>0</v>
      </c>
      <c r="G884" s="6" t="str">
        <f t="shared" si="86"/>
        <v/>
      </c>
      <c r="H884" s="7">
        <f>IF(障害学生情報入力シート!BD884="",0,IF(AND(障害学生情報入力シート!BC884=1,Q884=1,障害学生情報入力シート!D884&lt;&gt;"",障害学生情報入力シート!D884&lt;&gt;"在籍者"),1,0))</f>
        <v>0</v>
      </c>
      <c r="I884" s="7">
        <f t="shared" si="87"/>
        <v>0</v>
      </c>
      <c r="J884" s="7" t="str">
        <f t="shared" si="88"/>
        <v/>
      </c>
      <c r="K884" s="8">
        <f>IF(VALUE(障害学生情報入力シート!J884)=1,1,0)</f>
        <v>0</v>
      </c>
      <c r="L884" s="8">
        <f>IF(VALUE(障害学生情報入力シート!K884)=1,1,0)</f>
        <v>0</v>
      </c>
      <c r="M884" s="8">
        <f>SUM(障害学生情報入力シート!N884:Q884)+COUNTA(障害学生情報入力シート!R884)</f>
        <v>0</v>
      </c>
      <c r="N884" s="8">
        <f>SUM(障害学生情報入力シート!S884:V884)+COUNTA(障害学生情報入力シート!W884)</f>
        <v>0</v>
      </c>
      <c r="O884" s="8">
        <f>IF(SUM(障害学生情報入力シート!$X884:$BC884)&gt;0,1,0)</f>
        <v>0</v>
      </c>
      <c r="P884" s="8">
        <f>IF(障害学生情報入力シート!D884="入学者(新1年生)",1,0)</f>
        <v>0</v>
      </c>
      <c r="Q884" s="8">
        <f>IF(ISBLANK(障害学生情報入力シート!$G884),0,
IF(AND(障害学生情報入力シート!$G884="視覚障害",OR(障害学生情報入力シート!$H884="盲",障害学生情報入力シート!$H884="弱視",障害学生情報入力シート!$H884="その他の視覚障害")),1,0)+
IF(AND(障害学生情報入力シート!$G884="聴覚障害",OR(障害学生情報入力シート!$H884="聾",障害学生情報入力シート!$H884="難聴",障害学生情報入力シート!$H884="その他の聴覚障害")),1,0)+
IF(AND(障害学生情報入力シート!$G884="肢体不自由",OR(障害学生情報入力シート!$H884="上肢不自由",障害学生情報入力シート!$H884="下肢不自由",障害学生情報入力シート!$H884="上下肢不自由",障害学生情報入力シート!$H884="その他の肢体不自由")),1,0)+
IF(AND(障害学生情報入力シート!$G884="病弱",ISBLANK(障害学生情報入力シート!$H884)),1,0)+
IF(AND(障害学生情報入力シート!$G884="発達障害",OR(障害学生情報入力シート!$H884="自閉スペクトラム症",障害学生情報入力シート!$H884="注意欠如・多動症",障害学生情報入力シート!$H884="限局性学習症",障害学生情報入力シート!$H884="発達障害の重複",障害学生情報入力シート!$H884="その他の発達障害")),1,0)+
IF(AND(障害学生情報入力シート!$G884="精神障害",OR(障害学生情報入力シート!$H884="統合失調症等",障害学生情報入力シート!$H884="気分障害",障害学生情報入力シート!$H884="神経症性障害等",障害学生情報入力シート!$H884="摂食障害・睡眠障害等",障害学生情報入力シート!$H884="精神障害の重複",障害学生情報入力シート!$H884="その他の精神障害")),1,0)+
IF(AND(障害学生情報入力シート!$G884="知的障害",ISBLANK(障害学生情報入力シート!$H884)),1,0)+
IF(AND(障害学生情報入力シート!$G884="重複障害",OR(障害学生情報入力シート!$H884="身体障害の重複",障害学生情報入力シート!$H884="発達障害と精神障害の重複")),1,0)+
IF(AND(障害学生情報入力シート!$G884="その他の障害",ISBLANK(障害学生情報入力シート!$H884)),1,0)
)</f>
        <v>0</v>
      </c>
    </row>
    <row r="885" spans="1:17" x14ac:dyDescent="0.4">
      <c r="A885" s="204">
        <v>857</v>
      </c>
      <c r="B885" s="6">
        <f>IF(AND(障害学生情報入力シート!$G885=$B$27,障害学生情報入力シート!$H885=$B$28,OR(障害学生情報入力シート!D885="入学者(新1年生)",障害学生情報入力シート!D885="在籍者")),1,0)</f>
        <v>0</v>
      </c>
      <c r="C885" s="6">
        <f t="shared" si="83"/>
        <v>0</v>
      </c>
      <c r="D885" s="6" t="str">
        <f t="shared" si="84"/>
        <v/>
      </c>
      <c r="E885" s="6">
        <f>IF(AND(障害学生情報入力シート!$G885=$E$27,ISBLANK(障害学生情報入力シート!$H885),OR(障害学生情報入力シート!D885="入学者(新1年生)",障害学生情報入力シート!D885="在籍者")),1,0)</f>
        <v>0</v>
      </c>
      <c r="F885" s="6">
        <f t="shared" si="85"/>
        <v>0</v>
      </c>
      <c r="G885" s="6" t="str">
        <f t="shared" si="86"/>
        <v/>
      </c>
      <c r="H885" s="7">
        <f>IF(障害学生情報入力シート!BD885="",0,IF(AND(障害学生情報入力シート!BC885=1,Q885=1,障害学生情報入力シート!D885&lt;&gt;"",障害学生情報入力シート!D885&lt;&gt;"在籍者"),1,0))</f>
        <v>0</v>
      </c>
      <c r="I885" s="7">
        <f t="shared" si="87"/>
        <v>0</v>
      </c>
      <c r="J885" s="7" t="str">
        <f t="shared" si="88"/>
        <v/>
      </c>
      <c r="K885" s="8">
        <f>IF(VALUE(障害学生情報入力シート!J885)=1,1,0)</f>
        <v>0</v>
      </c>
      <c r="L885" s="8">
        <f>IF(VALUE(障害学生情報入力シート!K885)=1,1,0)</f>
        <v>0</v>
      </c>
      <c r="M885" s="8">
        <f>SUM(障害学生情報入力シート!N885:Q885)+COUNTA(障害学生情報入力シート!R885)</f>
        <v>0</v>
      </c>
      <c r="N885" s="8">
        <f>SUM(障害学生情報入力シート!S885:V885)+COUNTA(障害学生情報入力シート!W885)</f>
        <v>0</v>
      </c>
      <c r="O885" s="8">
        <f>IF(SUM(障害学生情報入力シート!$X885:$BC885)&gt;0,1,0)</f>
        <v>0</v>
      </c>
      <c r="P885" s="8">
        <f>IF(障害学生情報入力シート!D885="入学者(新1年生)",1,0)</f>
        <v>0</v>
      </c>
      <c r="Q885" s="8">
        <f>IF(ISBLANK(障害学生情報入力シート!$G885),0,
IF(AND(障害学生情報入力シート!$G885="視覚障害",OR(障害学生情報入力シート!$H885="盲",障害学生情報入力シート!$H885="弱視",障害学生情報入力シート!$H885="その他の視覚障害")),1,0)+
IF(AND(障害学生情報入力シート!$G885="聴覚障害",OR(障害学生情報入力シート!$H885="聾",障害学生情報入力シート!$H885="難聴",障害学生情報入力シート!$H885="その他の聴覚障害")),1,0)+
IF(AND(障害学生情報入力シート!$G885="肢体不自由",OR(障害学生情報入力シート!$H885="上肢不自由",障害学生情報入力シート!$H885="下肢不自由",障害学生情報入力シート!$H885="上下肢不自由",障害学生情報入力シート!$H885="その他の肢体不自由")),1,0)+
IF(AND(障害学生情報入力シート!$G885="病弱",ISBLANK(障害学生情報入力シート!$H885)),1,0)+
IF(AND(障害学生情報入力シート!$G885="発達障害",OR(障害学生情報入力シート!$H885="自閉スペクトラム症",障害学生情報入力シート!$H885="注意欠如・多動症",障害学生情報入力シート!$H885="限局性学習症",障害学生情報入力シート!$H885="発達障害の重複",障害学生情報入力シート!$H885="その他の発達障害")),1,0)+
IF(AND(障害学生情報入力シート!$G885="精神障害",OR(障害学生情報入力シート!$H885="統合失調症等",障害学生情報入力シート!$H885="気分障害",障害学生情報入力シート!$H885="神経症性障害等",障害学生情報入力シート!$H885="摂食障害・睡眠障害等",障害学生情報入力シート!$H885="精神障害の重複",障害学生情報入力シート!$H885="その他の精神障害")),1,0)+
IF(AND(障害学生情報入力シート!$G885="知的障害",ISBLANK(障害学生情報入力シート!$H885)),1,0)+
IF(AND(障害学生情報入力シート!$G885="重複障害",OR(障害学生情報入力シート!$H885="身体障害の重複",障害学生情報入力シート!$H885="発達障害と精神障害の重複")),1,0)+
IF(AND(障害学生情報入力シート!$G885="その他の障害",ISBLANK(障害学生情報入力シート!$H885)),1,0)
)</f>
        <v>0</v>
      </c>
    </row>
    <row r="886" spans="1:17" x14ac:dyDescent="0.4">
      <c r="A886" s="204">
        <v>858</v>
      </c>
      <c r="B886" s="6">
        <f>IF(AND(障害学生情報入力シート!$G886=$B$27,障害学生情報入力シート!$H886=$B$28,OR(障害学生情報入力シート!D886="入学者(新1年生)",障害学生情報入力シート!D886="在籍者")),1,0)</f>
        <v>0</v>
      </c>
      <c r="C886" s="6">
        <f t="shared" si="83"/>
        <v>0</v>
      </c>
      <c r="D886" s="6" t="str">
        <f t="shared" si="84"/>
        <v/>
      </c>
      <c r="E886" s="6">
        <f>IF(AND(障害学生情報入力シート!$G886=$E$27,ISBLANK(障害学生情報入力シート!$H886),OR(障害学生情報入力シート!D886="入学者(新1年生)",障害学生情報入力シート!D886="在籍者")),1,0)</f>
        <v>0</v>
      </c>
      <c r="F886" s="6">
        <f t="shared" si="85"/>
        <v>0</v>
      </c>
      <c r="G886" s="6" t="str">
        <f t="shared" si="86"/>
        <v/>
      </c>
      <c r="H886" s="7">
        <f>IF(障害学生情報入力シート!BD886="",0,IF(AND(障害学生情報入力シート!BC886=1,Q886=1,障害学生情報入力シート!D886&lt;&gt;"",障害学生情報入力シート!D886&lt;&gt;"在籍者"),1,0))</f>
        <v>0</v>
      </c>
      <c r="I886" s="7">
        <f t="shared" si="87"/>
        <v>0</v>
      </c>
      <c r="J886" s="7" t="str">
        <f t="shared" si="88"/>
        <v/>
      </c>
      <c r="K886" s="8">
        <f>IF(VALUE(障害学生情報入力シート!J886)=1,1,0)</f>
        <v>0</v>
      </c>
      <c r="L886" s="8">
        <f>IF(VALUE(障害学生情報入力シート!K886)=1,1,0)</f>
        <v>0</v>
      </c>
      <c r="M886" s="8">
        <f>SUM(障害学生情報入力シート!N886:Q886)+COUNTA(障害学生情報入力シート!R886)</f>
        <v>0</v>
      </c>
      <c r="N886" s="8">
        <f>SUM(障害学生情報入力シート!S886:V886)+COUNTA(障害学生情報入力シート!W886)</f>
        <v>0</v>
      </c>
      <c r="O886" s="8">
        <f>IF(SUM(障害学生情報入力シート!$X886:$BC886)&gt;0,1,0)</f>
        <v>0</v>
      </c>
      <c r="P886" s="8">
        <f>IF(障害学生情報入力シート!D886="入学者(新1年生)",1,0)</f>
        <v>0</v>
      </c>
      <c r="Q886" s="8">
        <f>IF(ISBLANK(障害学生情報入力シート!$G886),0,
IF(AND(障害学生情報入力シート!$G886="視覚障害",OR(障害学生情報入力シート!$H886="盲",障害学生情報入力シート!$H886="弱視",障害学生情報入力シート!$H886="その他の視覚障害")),1,0)+
IF(AND(障害学生情報入力シート!$G886="聴覚障害",OR(障害学生情報入力シート!$H886="聾",障害学生情報入力シート!$H886="難聴",障害学生情報入力シート!$H886="その他の聴覚障害")),1,0)+
IF(AND(障害学生情報入力シート!$G886="肢体不自由",OR(障害学生情報入力シート!$H886="上肢不自由",障害学生情報入力シート!$H886="下肢不自由",障害学生情報入力シート!$H886="上下肢不自由",障害学生情報入力シート!$H886="その他の肢体不自由")),1,0)+
IF(AND(障害学生情報入力シート!$G886="病弱",ISBLANK(障害学生情報入力シート!$H886)),1,0)+
IF(AND(障害学生情報入力シート!$G886="発達障害",OR(障害学生情報入力シート!$H886="自閉スペクトラム症",障害学生情報入力シート!$H886="注意欠如・多動症",障害学生情報入力シート!$H886="限局性学習症",障害学生情報入力シート!$H886="発達障害の重複",障害学生情報入力シート!$H886="その他の発達障害")),1,0)+
IF(AND(障害学生情報入力シート!$G886="精神障害",OR(障害学生情報入力シート!$H886="統合失調症等",障害学生情報入力シート!$H886="気分障害",障害学生情報入力シート!$H886="神経症性障害等",障害学生情報入力シート!$H886="摂食障害・睡眠障害等",障害学生情報入力シート!$H886="精神障害の重複",障害学生情報入力シート!$H886="その他の精神障害")),1,0)+
IF(AND(障害学生情報入力シート!$G886="知的障害",ISBLANK(障害学生情報入力シート!$H886)),1,0)+
IF(AND(障害学生情報入力シート!$G886="重複障害",OR(障害学生情報入力シート!$H886="身体障害の重複",障害学生情報入力シート!$H886="発達障害と精神障害の重複")),1,0)+
IF(AND(障害学生情報入力シート!$G886="その他の障害",ISBLANK(障害学生情報入力シート!$H886)),1,0)
)</f>
        <v>0</v>
      </c>
    </row>
    <row r="887" spans="1:17" x14ac:dyDescent="0.4">
      <c r="A887" s="204">
        <v>859</v>
      </c>
      <c r="B887" s="6">
        <f>IF(AND(障害学生情報入力シート!$G887=$B$27,障害学生情報入力シート!$H887=$B$28,OR(障害学生情報入力シート!D887="入学者(新1年生)",障害学生情報入力シート!D887="在籍者")),1,0)</f>
        <v>0</v>
      </c>
      <c r="C887" s="6">
        <f t="shared" si="83"/>
        <v>0</v>
      </c>
      <c r="D887" s="6" t="str">
        <f t="shared" si="84"/>
        <v/>
      </c>
      <c r="E887" s="6">
        <f>IF(AND(障害学生情報入力シート!$G887=$E$27,ISBLANK(障害学生情報入力シート!$H887),OR(障害学生情報入力シート!D887="入学者(新1年生)",障害学生情報入力シート!D887="在籍者")),1,0)</f>
        <v>0</v>
      </c>
      <c r="F887" s="6">
        <f t="shared" si="85"/>
        <v>0</v>
      </c>
      <c r="G887" s="6" t="str">
        <f t="shared" si="86"/>
        <v/>
      </c>
      <c r="H887" s="7">
        <f>IF(障害学生情報入力シート!BD887="",0,IF(AND(障害学生情報入力シート!BC887=1,Q887=1,障害学生情報入力シート!D887&lt;&gt;"",障害学生情報入力シート!D887&lt;&gt;"在籍者"),1,0))</f>
        <v>0</v>
      </c>
      <c r="I887" s="7">
        <f t="shared" si="87"/>
        <v>0</v>
      </c>
      <c r="J887" s="7" t="str">
        <f t="shared" si="88"/>
        <v/>
      </c>
      <c r="K887" s="8">
        <f>IF(VALUE(障害学生情報入力シート!J887)=1,1,0)</f>
        <v>0</v>
      </c>
      <c r="L887" s="8">
        <f>IF(VALUE(障害学生情報入力シート!K887)=1,1,0)</f>
        <v>0</v>
      </c>
      <c r="M887" s="8">
        <f>SUM(障害学生情報入力シート!N887:Q887)+COUNTA(障害学生情報入力シート!R887)</f>
        <v>0</v>
      </c>
      <c r="N887" s="8">
        <f>SUM(障害学生情報入力シート!S887:V887)+COUNTA(障害学生情報入力シート!W887)</f>
        <v>0</v>
      </c>
      <c r="O887" s="8">
        <f>IF(SUM(障害学生情報入力シート!$X887:$BC887)&gt;0,1,0)</f>
        <v>0</v>
      </c>
      <c r="P887" s="8">
        <f>IF(障害学生情報入力シート!D887="入学者(新1年生)",1,0)</f>
        <v>0</v>
      </c>
      <c r="Q887" s="8">
        <f>IF(ISBLANK(障害学生情報入力シート!$G887),0,
IF(AND(障害学生情報入力シート!$G887="視覚障害",OR(障害学生情報入力シート!$H887="盲",障害学生情報入力シート!$H887="弱視",障害学生情報入力シート!$H887="その他の視覚障害")),1,0)+
IF(AND(障害学生情報入力シート!$G887="聴覚障害",OR(障害学生情報入力シート!$H887="聾",障害学生情報入力シート!$H887="難聴",障害学生情報入力シート!$H887="その他の聴覚障害")),1,0)+
IF(AND(障害学生情報入力シート!$G887="肢体不自由",OR(障害学生情報入力シート!$H887="上肢不自由",障害学生情報入力シート!$H887="下肢不自由",障害学生情報入力シート!$H887="上下肢不自由",障害学生情報入力シート!$H887="その他の肢体不自由")),1,0)+
IF(AND(障害学生情報入力シート!$G887="病弱",ISBLANK(障害学生情報入力シート!$H887)),1,0)+
IF(AND(障害学生情報入力シート!$G887="発達障害",OR(障害学生情報入力シート!$H887="自閉スペクトラム症",障害学生情報入力シート!$H887="注意欠如・多動症",障害学生情報入力シート!$H887="限局性学習症",障害学生情報入力シート!$H887="発達障害の重複",障害学生情報入力シート!$H887="その他の発達障害")),1,0)+
IF(AND(障害学生情報入力シート!$G887="精神障害",OR(障害学生情報入力シート!$H887="統合失調症等",障害学生情報入力シート!$H887="気分障害",障害学生情報入力シート!$H887="神経症性障害等",障害学生情報入力シート!$H887="摂食障害・睡眠障害等",障害学生情報入力シート!$H887="精神障害の重複",障害学生情報入力シート!$H887="その他の精神障害")),1,0)+
IF(AND(障害学生情報入力シート!$G887="知的障害",ISBLANK(障害学生情報入力シート!$H887)),1,0)+
IF(AND(障害学生情報入力シート!$G887="重複障害",OR(障害学生情報入力シート!$H887="身体障害の重複",障害学生情報入力シート!$H887="発達障害と精神障害の重複")),1,0)+
IF(AND(障害学生情報入力シート!$G887="その他の障害",ISBLANK(障害学生情報入力シート!$H887)),1,0)
)</f>
        <v>0</v>
      </c>
    </row>
    <row r="888" spans="1:17" x14ac:dyDescent="0.4">
      <c r="A888" s="204">
        <v>860</v>
      </c>
      <c r="B888" s="6">
        <f>IF(AND(障害学生情報入力シート!$G888=$B$27,障害学生情報入力シート!$H888=$B$28,OR(障害学生情報入力シート!D888="入学者(新1年生)",障害学生情報入力シート!D888="在籍者")),1,0)</f>
        <v>0</v>
      </c>
      <c r="C888" s="6">
        <f t="shared" si="83"/>
        <v>0</v>
      </c>
      <c r="D888" s="6" t="str">
        <f t="shared" si="84"/>
        <v/>
      </c>
      <c r="E888" s="6">
        <f>IF(AND(障害学生情報入力シート!$G888=$E$27,ISBLANK(障害学生情報入力シート!$H888),OR(障害学生情報入力シート!D888="入学者(新1年生)",障害学生情報入力シート!D888="在籍者")),1,0)</f>
        <v>0</v>
      </c>
      <c r="F888" s="6">
        <f t="shared" si="85"/>
        <v>0</v>
      </c>
      <c r="G888" s="6" t="str">
        <f t="shared" si="86"/>
        <v/>
      </c>
      <c r="H888" s="7">
        <f>IF(障害学生情報入力シート!BD888="",0,IF(AND(障害学生情報入力シート!BC888=1,Q888=1,障害学生情報入力シート!D888&lt;&gt;"",障害学生情報入力シート!D888&lt;&gt;"在籍者"),1,0))</f>
        <v>0</v>
      </c>
      <c r="I888" s="7">
        <f t="shared" si="87"/>
        <v>0</v>
      </c>
      <c r="J888" s="7" t="str">
        <f t="shared" si="88"/>
        <v/>
      </c>
      <c r="K888" s="8">
        <f>IF(VALUE(障害学生情報入力シート!J888)=1,1,0)</f>
        <v>0</v>
      </c>
      <c r="L888" s="8">
        <f>IF(VALUE(障害学生情報入力シート!K888)=1,1,0)</f>
        <v>0</v>
      </c>
      <c r="M888" s="8">
        <f>SUM(障害学生情報入力シート!N888:Q888)+COUNTA(障害学生情報入力シート!R888)</f>
        <v>0</v>
      </c>
      <c r="N888" s="8">
        <f>SUM(障害学生情報入力シート!S888:V888)+COUNTA(障害学生情報入力シート!W888)</f>
        <v>0</v>
      </c>
      <c r="O888" s="8">
        <f>IF(SUM(障害学生情報入力シート!$X888:$BC888)&gt;0,1,0)</f>
        <v>0</v>
      </c>
      <c r="P888" s="8">
        <f>IF(障害学生情報入力シート!D888="入学者(新1年生)",1,0)</f>
        <v>0</v>
      </c>
      <c r="Q888" s="8">
        <f>IF(ISBLANK(障害学生情報入力シート!$G888),0,
IF(AND(障害学生情報入力シート!$G888="視覚障害",OR(障害学生情報入力シート!$H888="盲",障害学生情報入力シート!$H888="弱視",障害学生情報入力シート!$H888="その他の視覚障害")),1,0)+
IF(AND(障害学生情報入力シート!$G888="聴覚障害",OR(障害学生情報入力シート!$H888="聾",障害学生情報入力シート!$H888="難聴",障害学生情報入力シート!$H888="その他の聴覚障害")),1,0)+
IF(AND(障害学生情報入力シート!$G888="肢体不自由",OR(障害学生情報入力シート!$H888="上肢不自由",障害学生情報入力シート!$H888="下肢不自由",障害学生情報入力シート!$H888="上下肢不自由",障害学生情報入力シート!$H888="その他の肢体不自由")),1,0)+
IF(AND(障害学生情報入力シート!$G888="病弱",ISBLANK(障害学生情報入力シート!$H888)),1,0)+
IF(AND(障害学生情報入力シート!$G888="発達障害",OR(障害学生情報入力シート!$H888="自閉スペクトラム症",障害学生情報入力シート!$H888="注意欠如・多動症",障害学生情報入力シート!$H888="限局性学習症",障害学生情報入力シート!$H888="発達障害の重複",障害学生情報入力シート!$H888="その他の発達障害")),1,0)+
IF(AND(障害学生情報入力シート!$G888="精神障害",OR(障害学生情報入力シート!$H888="統合失調症等",障害学生情報入力シート!$H888="気分障害",障害学生情報入力シート!$H888="神経症性障害等",障害学生情報入力シート!$H888="摂食障害・睡眠障害等",障害学生情報入力シート!$H888="精神障害の重複",障害学生情報入力シート!$H888="その他の精神障害")),1,0)+
IF(AND(障害学生情報入力シート!$G888="知的障害",ISBLANK(障害学生情報入力シート!$H888)),1,0)+
IF(AND(障害学生情報入力シート!$G888="重複障害",OR(障害学生情報入力シート!$H888="身体障害の重複",障害学生情報入力シート!$H888="発達障害と精神障害の重複")),1,0)+
IF(AND(障害学生情報入力シート!$G888="その他の障害",ISBLANK(障害学生情報入力シート!$H888)),1,0)
)</f>
        <v>0</v>
      </c>
    </row>
    <row r="889" spans="1:17" x14ac:dyDescent="0.4">
      <c r="A889" s="204">
        <v>861</v>
      </c>
      <c r="B889" s="6">
        <f>IF(AND(障害学生情報入力シート!$G889=$B$27,障害学生情報入力シート!$H889=$B$28,OR(障害学生情報入力シート!D889="入学者(新1年生)",障害学生情報入力シート!D889="在籍者")),1,0)</f>
        <v>0</v>
      </c>
      <c r="C889" s="6">
        <f t="shared" si="83"/>
        <v>0</v>
      </c>
      <c r="D889" s="6" t="str">
        <f t="shared" si="84"/>
        <v/>
      </c>
      <c r="E889" s="6">
        <f>IF(AND(障害学生情報入力シート!$G889=$E$27,ISBLANK(障害学生情報入力シート!$H889),OR(障害学生情報入力シート!D889="入学者(新1年生)",障害学生情報入力シート!D889="在籍者")),1,0)</f>
        <v>0</v>
      </c>
      <c r="F889" s="6">
        <f t="shared" si="85"/>
        <v>0</v>
      </c>
      <c r="G889" s="6" t="str">
        <f t="shared" si="86"/>
        <v/>
      </c>
      <c r="H889" s="7">
        <f>IF(障害学生情報入力シート!BD889="",0,IF(AND(障害学生情報入力シート!BC889=1,Q889=1,障害学生情報入力シート!D889&lt;&gt;"",障害学生情報入力シート!D889&lt;&gt;"在籍者"),1,0))</f>
        <v>0</v>
      </c>
      <c r="I889" s="7">
        <f t="shared" si="87"/>
        <v>0</v>
      </c>
      <c r="J889" s="7" t="str">
        <f t="shared" si="88"/>
        <v/>
      </c>
      <c r="K889" s="8">
        <f>IF(VALUE(障害学生情報入力シート!J889)=1,1,0)</f>
        <v>0</v>
      </c>
      <c r="L889" s="8">
        <f>IF(VALUE(障害学生情報入力シート!K889)=1,1,0)</f>
        <v>0</v>
      </c>
      <c r="M889" s="8">
        <f>SUM(障害学生情報入力シート!N889:Q889)+COUNTA(障害学生情報入力シート!R889)</f>
        <v>0</v>
      </c>
      <c r="N889" s="8">
        <f>SUM(障害学生情報入力シート!S889:V889)+COUNTA(障害学生情報入力シート!W889)</f>
        <v>0</v>
      </c>
      <c r="O889" s="8">
        <f>IF(SUM(障害学生情報入力シート!$X889:$BC889)&gt;0,1,0)</f>
        <v>0</v>
      </c>
      <c r="P889" s="8">
        <f>IF(障害学生情報入力シート!D889="入学者(新1年生)",1,0)</f>
        <v>0</v>
      </c>
      <c r="Q889" s="8">
        <f>IF(ISBLANK(障害学生情報入力シート!$G889),0,
IF(AND(障害学生情報入力シート!$G889="視覚障害",OR(障害学生情報入力シート!$H889="盲",障害学生情報入力シート!$H889="弱視",障害学生情報入力シート!$H889="その他の視覚障害")),1,0)+
IF(AND(障害学生情報入力シート!$G889="聴覚障害",OR(障害学生情報入力シート!$H889="聾",障害学生情報入力シート!$H889="難聴",障害学生情報入力シート!$H889="その他の聴覚障害")),1,0)+
IF(AND(障害学生情報入力シート!$G889="肢体不自由",OR(障害学生情報入力シート!$H889="上肢不自由",障害学生情報入力シート!$H889="下肢不自由",障害学生情報入力シート!$H889="上下肢不自由",障害学生情報入力シート!$H889="その他の肢体不自由")),1,0)+
IF(AND(障害学生情報入力シート!$G889="病弱",ISBLANK(障害学生情報入力シート!$H889)),1,0)+
IF(AND(障害学生情報入力シート!$G889="発達障害",OR(障害学生情報入力シート!$H889="自閉スペクトラム症",障害学生情報入力シート!$H889="注意欠如・多動症",障害学生情報入力シート!$H889="限局性学習症",障害学生情報入力シート!$H889="発達障害の重複",障害学生情報入力シート!$H889="その他の発達障害")),1,0)+
IF(AND(障害学生情報入力シート!$G889="精神障害",OR(障害学生情報入力シート!$H889="統合失調症等",障害学生情報入力シート!$H889="気分障害",障害学生情報入力シート!$H889="神経症性障害等",障害学生情報入力シート!$H889="摂食障害・睡眠障害等",障害学生情報入力シート!$H889="精神障害の重複",障害学生情報入力シート!$H889="その他の精神障害")),1,0)+
IF(AND(障害学生情報入力シート!$G889="知的障害",ISBLANK(障害学生情報入力シート!$H889)),1,0)+
IF(AND(障害学生情報入力シート!$G889="重複障害",OR(障害学生情報入力シート!$H889="身体障害の重複",障害学生情報入力シート!$H889="発達障害と精神障害の重複")),1,0)+
IF(AND(障害学生情報入力シート!$G889="その他の障害",ISBLANK(障害学生情報入力シート!$H889)),1,0)
)</f>
        <v>0</v>
      </c>
    </row>
    <row r="890" spans="1:17" x14ac:dyDescent="0.4">
      <c r="A890" s="204">
        <v>862</v>
      </c>
      <c r="B890" s="6">
        <f>IF(AND(障害学生情報入力シート!$G890=$B$27,障害学生情報入力シート!$H890=$B$28,OR(障害学生情報入力シート!D890="入学者(新1年生)",障害学生情報入力シート!D890="在籍者")),1,0)</f>
        <v>0</v>
      </c>
      <c r="C890" s="6">
        <f t="shared" si="83"/>
        <v>0</v>
      </c>
      <c r="D890" s="6" t="str">
        <f t="shared" si="84"/>
        <v/>
      </c>
      <c r="E890" s="6">
        <f>IF(AND(障害学生情報入力シート!$G890=$E$27,ISBLANK(障害学生情報入力シート!$H890),OR(障害学生情報入力シート!D890="入学者(新1年生)",障害学生情報入力シート!D890="在籍者")),1,0)</f>
        <v>0</v>
      </c>
      <c r="F890" s="6">
        <f t="shared" si="85"/>
        <v>0</v>
      </c>
      <c r="G890" s="6" t="str">
        <f t="shared" si="86"/>
        <v/>
      </c>
      <c r="H890" s="7">
        <f>IF(障害学生情報入力シート!BD890="",0,IF(AND(障害学生情報入力シート!BC890=1,Q890=1,障害学生情報入力シート!D890&lt;&gt;"",障害学生情報入力シート!D890&lt;&gt;"在籍者"),1,0))</f>
        <v>0</v>
      </c>
      <c r="I890" s="7">
        <f t="shared" si="87"/>
        <v>0</v>
      </c>
      <c r="J890" s="7" t="str">
        <f t="shared" si="88"/>
        <v/>
      </c>
      <c r="K890" s="8">
        <f>IF(VALUE(障害学生情報入力シート!J890)=1,1,0)</f>
        <v>0</v>
      </c>
      <c r="L890" s="8">
        <f>IF(VALUE(障害学生情報入力シート!K890)=1,1,0)</f>
        <v>0</v>
      </c>
      <c r="M890" s="8">
        <f>SUM(障害学生情報入力シート!N890:Q890)+COUNTA(障害学生情報入力シート!R890)</f>
        <v>0</v>
      </c>
      <c r="N890" s="8">
        <f>SUM(障害学生情報入力シート!S890:V890)+COUNTA(障害学生情報入力シート!W890)</f>
        <v>0</v>
      </c>
      <c r="O890" s="8">
        <f>IF(SUM(障害学生情報入力シート!$X890:$BC890)&gt;0,1,0)</f>
        <v>0</v>
      </c>
      <c r="P890" s="8">
        <f>IF(障害学生情報入力シート!D890="入学者(新1年生)",1,0)</f>
        <v>0</v>
      </c>
      <c r="Q890" s="8">
        <f>IF(ISBLANK(障害学生情報入力シート!$G890),0,
IF(AND(障害学生情報入力シート!$G890="視覚障害",OR(障害学生情報入力シート!$H890="盲",障害学生情報入力シート!$H890="弱視",障害学生情報入力シート!$H890="その他の視覚障害")),1,0)+
IF(AND(障害学生情報入力シート!$G890="聴覚障害",OR(障害学生情報入力シート!$H890="聾",障害学生情報入力シート!$H890="難聴",障害学生情報入力シート!$H890="その他の聴覚障害")),1,0)+
IF(AND(障害学生情報入力シート!$G890="肢体不自由",OR(障害学生情報入力シート!$H890="上肢不自由",障害学生情報入力シート!$H890="下肢不自由",障害学生情報入力シート!$H890="上下肢不自由",障害学生情報入力シート!$H890="その他の肢体不自由")),1,0)+
IF(AND(障害学生情報入力シート!$G890="病弱",ISBLANK(障害学生情報入力シート!$H890)),1,0)+
IF(AND(障害学生情報入力シート!$G890="発達障害",OR(障害学生情報入力シート!$H890="自閉スペクトラム症",障害学生情報入力シート!$H890="注意欠如・多動症",障害学生情報入力シート!$H890="限局性学習症",障害学生情報入力シート!$H890="発達障害の重複",障害学生情報入力シート!$H890="その他の発達障害")),1,0)+
IF(AND(障害学生情報入力シート!$G890="精神障害",OR(障害学生情報入力シート!$H890="統合失調症等",障害学生情報入力シート!$H890="気分障害",障害学生情報入力シート!$H890="神経症性障害等",障害学生情報入力シート!$H890="摂食障害・睡眠障害等",障害学生情報入力シート!$H890="精神障害の重複",障害学生情報入力シート!$H890="その他の精神障害")),1,0)+
IF(AND(障害学生情報入力シート!$G890="知的障害",ISBLANK(障害学生情報入力シート!$H890)),1,0)+
IF(AND(障害学生情報入力シート!$G890="重複障害",OR(障害学生情報入力シート!$H890="身体障害の重複",障害学生情報入力シート!$H890="発達障害と精神障害の重複")),1,0)+
IF(AND(障害学生情報入力シート!$G890="その他の障害",ISBLANK(障害学生情報入力シート!$H890)),1,0)
)</f>
        <v>0</v>
      </c>
    </row>
    <row r="891" spans="1:17" x14ac:dyDescent="0.4">
      <c r="A891" s="204">
        <v>863</v>
      </c>
      <c r="B891" s="6">
        <f>IF(AND(障害学生情報入力シート!$G891=$B$27,障害学生情報入力シート!$H891=$B$28,OR(障害学生情報入力シート!D891="入学者(新1年生)",障害学生情報入力シート!D891="在籍者")),1,0)</f>
        <v>0</v>
      </c>
      <c r="C891" s="6">
        <f t="shared" si="83"/>
        <v>0</v>
      </c>
      <c r="D891" s="6" t="str">
        <f t="shared" si="84"/>
        <v/>
      </c>
      <c r="E891" s="6">
        <f>IF(AND(障害学生情報入力シート!$G891=$E$27,ISBLANK(障害学生情報入力シート!$H891),OR(障害学生情報入力シート!D891="入学者(新1年生)",障害学生情報入力シート!D891="在籍者")),1,0)</f>
        <v>0</v>
      </c>
      <c r="F891" s="6">
        <f t="shared" si="85"/>
        <v>0</v>
      </c>
      <c r="G891" s="6" t="str">
        <f t="shared" si="86"/>
        <v/>
      </c>
      <c r="H891" s="7">
        <f>IF(障害学生情報入力シート!BD891="",0,IF(AND(障害学生情報入力シート!BC891=1,Q891=1,障害学生情報入力シート!D891&lt;&gt;"",障害学生情報入力シート!D891&lt;&gt;"在籍者"),1,0))</f>
        <v>0</v>
      </c>
      <c r="I891" s="7">
        <f t="shared" si="87"/>
        <v>0</v>
      </c>
      <c r="J891" s="7" t="str">
        <f t="shared" si="88"/>
        <v/>
      </c>
      <c r="K891" s="8">
        <f>IF(VALUE(障害学生情報入力シート!J891)=1,1,0)</f>
        <v>0</v>
      </c>
      <c r="L891" s="8">
        <f>IF(VALUE(障害学生情報入力シート!K891)=1,1,0)</f>
        <v>0</v>
      </c>
      <c r="M891" s="8">
        <f>SUM(障害学生情報入力シート!N891:Q891)+COUNTA(障害学生情報入力シート!R891)</f>
        <v>0</v>
      </c>
      <c r="N891" s="8">
        <f>SUM(障害学生情報入力シート!S891:V891)+COUNTA(障害学生情報入力シート!W891)</f>
        <v>0</v>
      </c>
      <c r="O891" s="8">
        <f>IF(SUM(障害学生情報入力シート!$X891:$BC891)&gt;0,1,0)</f>
        <v>0</v>
      </c>
      <c r="P891" s="8">
        <f>IF(障害学生情報入力シート!D891="入学者(新1年生)",1,0)</f>
        <v>0</v>
      </c>
      <c r="Q891" s="8">
        <f>IF(ISBLANK(障害学生情報入力シート!$G891),0,
IF(AND(障害学生情報入力シート!$G891="視覚障害",OR(障害学生情報入力シート!$H891="盲",障害学生情報入力シート!$H891="弱視",障害学生情報入力シート!$H891="その他の視覚障害")),1,0)+
IF(AND(障害学生情報入力シート!$G891="聴覚障害",OR(障害学生情報入力シート!$H891="聾",障害学生情報入力シート!$H891="難聴",障害学生情報入力シート!$H891="その他の聴覚障害")),1,0)+
IF(AND(障害学生情報入力シート!$G891="肢体不自由",OR(障害学生情報入力シート!$H891="上肢不自由",障害学生情報入力シート!$H891="下肢不自由",障害学生情報入力シート!$H891="上下肢不自由",障害学生情報入力シート!$H891="その他の肢体不自由")),1,0)+
IF(AND(障害学生情報入力シート!$G891="病弱",ISBLANK(障害学生情報入力シート!$H891)),1,0)+
IF(AND(障害学生情報入力シート!$G891="発達障害",OR(障害学生情報入力シート!$H891="自閉スペクトラム症",障害学生情報入力シート!$H891="注意欠如・多動症",障害学生情報入力シート!$H891="限局性学習症",障害学生情報入力シート!$H891="発達障害の重複",障害学生情報入力シート!$H891="その他の発達障害")),1,0)+
IF(AND(障害学生情報入力シート!$G891="精神障害",OR(障害学生情報入力シート!$H891="統合失調症等",障害学生情報入力シート!$H891="気分障害",障害学生情報入力シート!$H891="神経症性障害等",障害学生情報入力シート!$H891="摂食障害・睡眠障害等",障害学生情報入力シート!$H891="精神障害の重複",障害学生情報入力シート!$H891="その他の精神障害")),1,0)+
IF(AND(障害学生情報入力シート!$G891="知的障害",ISBLANK(障害学生情報入力シート!$H891)),1,0)+
IF(AND(障害学生情報入力シート!$G891="重複障害",OR(障害学生情報入力シート!$H891="身体障害の重複",障害学生情報入力シート!$H891="発達障害と精神障害の重複")),1,0)+
IF(AND(障害学生情報入力シート!$G891="その他の障害",ISBLANK(障害学生情報入力シート!$H891)),1,0)
)</f>
        <v>0</v>
      </c>
    </row>
    <row r="892" spans="1:17" x14ac:dyDescent="0.4">
      <c r="A892" s="204">
        <v>864</v>
      </c>
      <c r="B892" s="6">
        <f>IF(AND(障害学生情報入力シート!$G892=$B$27,障害学生情報入力シート!$H892=$B$28,OR(障害学生情報入力シート!D892="入学者(新1年生)",障害学生情報入力シート!D892="在籍者")),1,0)</f>
        <v>0</v>
      </c>
      <c r="C892" s="6">
        <f t="shared" si="83"/>
        <v>0</v>
      </c>
      <c r="D892" s="6" t="str">
        <f t="shared" si="84"/>
        <v/>
      </c>
      <c r="E892" s="6">
        <f>IF(AND(障害学生情報入力シート!$G892=$E$27,ISBLANK(障害学生情報入力シート!$H892),OR(障害学生情報入力シート!D892="入学者(新1年生)",障害学生情報入力シート!D892="在籍者")),1,0)</f>
        <v>0</v>
      </c>
      <c r="F892" s="6">
        <f t="shared" si="85"/>
        <v>0</v>
      </c>
      <c r="G892" s="6" t="str">
        <f t="shared" si="86"/>
        <v/>
      </c>
      <c r="H892" s="7">
        <f>IF(障害学生情報入力シート!BD892="",0,IF(AND(障害学生情報入力シート!BC892=1,Q892=1,障害学生情報入力シート!D892&lt;&gt;"",障害学生情報入力シート!D892&lt;&gt;"在籍者"),1,0))</f>
        <v>0</v>
      </c>
      <c r="I892" s="7">
        <f t="shared" si="87"/>
        <v>0</v>
      </c>
      <c r="J892" s="7" t="str">
        <f t="shared" si="88"/>
        <v/>
      </c>
      <c r="K892" s="8">
        <f>IF(VALUE(障害学生情報入力シート!J892)=1,1,0)</f>
        <v>0</v>
      </c>
      <c r="L892" s="8">
        <f>IF(VALUE(障害学生情報入力シート!K892)=1,1,0)</f>
        <v>0</v>
      </c>
      <c r="M892" s="8">
        <f>SUM(障害学生情報入力シート!N892:Q892)+COUNTA(障害学生情報入力シート!R892)</f>
        <v>0</v>
      </c>
      <c r="N892" s="8">
        <f>SUM(障害学生情報入力シート!S892:V892)+COUNTA(障害学生情報入力シート!W892)</f>
        <v>0</v>
      </c>
      <c r="O892" s="8">
        <f>IF(SUM(障害学生情報入力シート!$X892:$BC892)&gt;0,1,0)</f>
        <v>0</v>
      </c>
      <c r="P892" s="8">
        <f>IF(障害学生情報入力シート!D892="入学者(新1年生)",1,0)</f>
        <v>0</v>
      </c>
      <c r="Q892" s="8">
        <f>IF(ISBLANK(障害学生情報入力シート!$G892),0,
IF(AND(障害学生情報入力シート!$G892="視覚障害",OR(障害学生情報入力シート!$H892="盲",障害学生情報入力シート!$H892="弱視",障害学生情報入力シート!$H892="その他の視覚障害")),1,0)+
IF(AND(障害学生情報入力シート!$G892="聴覚障害",OR(障害学生情報入力シート!$H892="聾",障害学生情報入力シート!$H892="難聴",障害学生情報入力シート!$H892="その他の聴覚障害")),1,0)+
IF(AND(障害学生情報入力シート!$G892="肢体不自由",OR(障害学生情報入力シート!$H892="上肢不自由",障害学生情報入力シート!$H892="下肢不自由",障害学生情報入力シート!$H892="上下肢不自由",障害学生情報入力シート!$H892="その他の肢体不自由")),1,0)+
IF(AND(障害学生情報入力シート!$G892="病弱",ISBLANK(障害学生情報入力シート!$H892)),1,0)+
IF(AND(障害学生情報入力シート!$G892="発達障害",OR(障害学生情報入力シート!$H892="自閉スペクトラム症",障害学生情報入力シート!$H892="注意欠如・多動症",障害学生情報入力シート!$H892="限局性学習症",障害学生情報入力シート!$H892="発達障害の重複",障害学生情報入力シート!$H892="その他の発達障害")),1,0)+
IF(AND(障害学生情報入力シート!$G892="精神障害",OR(障害学生情報入力シート!$H892="統合失調症等",障害学生情報入力シート!$H892="気分障害",障害学生情報入力シート!$H892="神経症性障害等",障害学生情報入力シート!$H892="摂食障害・睡眠障害等",障害学生情報入力シート!$H892="精神障害の重複",障害学生情報入力シート!$H892="その他の精神障害")),1,0)+
IF(AND(障害学生情報入力シート!$G892="知的障害",ISBLANK(障害学生情報入力シート!$H892)),1,0)+
IF(AND(障害学生情報入力シート!$G892="重複障害",OR(障害学生情報入力シート!$H892="身体障害の重複",障害学生情報入力シート!$H892="発達障害と精神障害の重複")),1,0)+
IF(AND(障害学生情報入力シート!$G892="その他の障害",ISBLANK(障害学生情報入力シート!$H892)),1,0)
)</f>
        <v>0</v>
      </c>
    </row>
    <row r="893" spans="1:17" x14ac:dyDescent="0.4">
      <c r="A893" s="204">
        <v>865</v>
      </c>
      <c r="B893" s="6">
        <f>IF(AND(障害学生情報入力シート!$G893=$B$27,障害学生情報入力シート!$H893=$B$28,OR(障害学生情報入力シート!D893="入学者(新1年生)",障害学生情報入力シート!D893="在籍者")),1,0)</f>
        <v>0</v>
      </c>
      <c r="C893" s="6">
        <f t="shared" si="83"/>
        <v>0</v>
      </c>
      <c r="D893" s="6" t="str">
        <f t="shared" si="84"/>
        <v/>
      </c>
      <c r="E893" s="6">
        <f>IF(AND(障害学生情報入力シート!$G893=$E$27,ISBLANK(障害学生情報入力シート!$H893),OR(障害学生情報入力シート!D893="入学者(新1年生)",障害学生情報入力シート!D893="在籍者")),1,0)</f>
        <v>0</v>
      </c>
      <c r="F893" s="6">
        <f t="shared" si="85"/>
        <v>0</v>
      </c>
      <c r="G893" s="6" t="str">
        <f t="shared" si="86"/>
        <v/>
      </c>
      <c r="H893" s="7">
        <f>IF(障害学生情報入力シート!BD893="",0,IF(AND(障害学生情報入力シート!BC893=1,Q893=1,障害学生情報入力シート!D893&lt;&gt;"",障害学生情報入力シート!D893&lt;&gt;"在籍者"),1,0))</f>
        <v>0</v>
      </c>
      <c r="I893" s="7">
        <f t="shared" si="87"/>
        <v>0</v>
      </c>
      <c r="J893" s="7" t="str">
        <f t="shared" si="88"/>
        <v/>
      </c>
      <c r="K893" s="8">
        <f>IF(VALUE(障害学生情報入力シート!J893)=1,1,0)</f>
        <v>0</v>
      </c>
      <c r="L893" s="8">
        <f>IF(VALUE(障害学生情報入力シート!K893)=1,1,0)</f>
        <v>0</v>
      </c>
      <c r="M893" s="8">
        <f>SUM(障害学生情報入力シート!N893:Q893)+COUNTA(障害学生情報入力シート!R893)</f>
        <v>0</v>
      </c>
      <c r="N893" s="8">
        <f>SUM(障害学生情報入力シート!S893:V893)+COUNTA(障害学生情報入力シート!W893)</f>
        <v>0</v>
      </c>
      <c r="O893" s="8">
        <f>IF(SUM(障害学生情報入力シート!$X893:$BC893)&gt;0,1,0)</f>
        <v>0</v>
      </c>
      <c r="P893" s="8">
        <f>IF(障害学生情報入力シート!D893="入学者(新1年生)",1,0)</f>
        <v>0</v>
      </c>
      <c r="Q893" s="8">
        <f>IF(ISBLANK(障害学生情報入力シート!$G893),0,
IF(AND(障害学生情報入力シート!$G893="視覚障害",OR(障害学生情報入力シート!$H893="盲",障害学生情報入力シート!$H893="弱視",障害学生情報入力シート!$H893="その他の視覚障害")),1,0)+
IF(AND(障害学生情報入力シート!$G893="聴覚障害",OR(障害学生情報入力シート!$H893="聾",障害学生情報入力シート!$H893="難聴",障害学生情報入力シート!$H893="その他の聴覚障害")),1,0)+
IF(AND(障害学生情報入力シート!$G893="肢体不自由",OR(障害学生情報入力シート!$H893="上肢不自由",障害学生情報入力シート!$H893="下肢不自由",障害学生情報入力シート!$H893="上下肢不自由",障害学生情報入力シート!$H893="その他の肢体不自由")),1,0)+
IF(AND(障害学生情報入力シート!$G893="病弱",ISBLANK(障害学生情報入力シート!$H893)),1,0)+
IF(AND(障害学生情報入力シート!$G893="発達障害",OR(障害学生情報入力シート!$H893="自閉スペクトラム症",障害学生情報入力シート!$H893="注意欠如・多動症",障害学生情報入力シート!$H893="限局性学習症",障害学生情報入力シート!$H893="発達障害の重複",障害学生情報入力シート!$H893="その他の発達障害")),1,0)+
IF(AND(障害学生情報入力シート!$G893="精神障害",OR(障害学生情報入力シート!$H893="統合失調症等",障害学生情報入力シート!$H893="気分障害",障害学生情報入力シート!$H893="神経症性障害等",障害学生情報入力シート!$H893="摂食障害・睡眠障害等",障害学生情報入力シート!$H893="精神障害の重複",障害学生情報入力シート!$H893="その他の精神障害")),1,0)+
IF(AND(障害学生情報入力シート!$G893="知的障害",ISBLANK(障害学生情報入力シート!$H893)),1,0)+
IF(AND(障害学生情報入力シート!$G893="重複障害",OR(障害学生情報入力シート!$H893="身体障害の重複",障害学生情報入力シート!$H893="発達障害と精神障害の重複")),1,0)+
IF(AND(障害学生情報入力シート!$G893="その他の障害",ISBLANK(障害学生情報入力シート!$H893)),1,0)
)</f>
        <v>0</v>
      </c>
    </row>
    <row r="894" spans="1:17" x14ac:dyDescent="0.4">
      <c r="A894" s="204">
        <v>866</v>
      </c>
      <c r="B894" s="6">
        <f>IF(AND(障害学生情報入力シート!$G894=$B$27,障害学生情報入力シート!$H894=$B$28,OR(障害学生情報入力シート!D894="入学者(新1年生)",障害学生情報入力シート!D894="在籍者")),1,0)</f>
        <v>0</v>
      </c>
      <c r="C894" s="6">
        <f t="shared" si="83"/>
        <v>0</v>
      </c>
      <c r="D894" s="6" t="str">
        <f t="shared" si="84"/>
        <v/>
      </c>
      <c r="E894" s="6">
        <f>IF(AND(障害学生情報入力シート!$G894=$E$27,ISBLANK(障害学生情報入力シート!$H894),OR(障害学生情報入力シート!D894="入学者(新1年生)",障害学生情報入力シート!D894="在籍者")),1,0)</f>
        <v>0</v>
      </c>
      <c r="F894" s="6">
        <f t="shared" si="85"/>
        <v>0</v>
      </c>
      <c r="G894" s="6" t="str">
        <f t="shared" si="86"/>
        <v/>
      </c>
      <c r="H894" s="7">
        <f>IF(障害学生情報入力シート!BD894="",0,IF(AND(障害学生情報入力シート!BC894=1,Q894=1,障害学生情報入力シート!D894&lt;&gt;"",障害学生情報入力シート!D894&lt;&gt;"在籍者"),1,0))</f>
        <v>0</v>
      </c>
      <c r="I894" s="7">
        <f t="shared" si="87"/>
        <v>0</v>
      </c>
      <c r="J894" s="7" t="str">
        <f t="shared" si="88"/>
        <v/>
      </c>
      <c r="K894" s="8">
        <f>IF(VALUE(障害学生情報入力シート!J894)=1,1,0)</f>
        <v>0</v>
      </c>
      <c r="L894" s="8">
        <f>IF(VALUE(障害学生情報入力シート!K894)=1,1,0)</f>
        <v>0</v>
      </c>
      <c r="M894" s="8">
        <f>SUM(障害学生情報入力シート!N894:Q894)+COUNTA(障害学生情報入力シート!R894)</f>
        <v>0</v>
      </c>
      <c r="N894" s="8">
        <f>SUM(障害学生情報入力シート!S894:V894)+COUNTA(障害学生情報入力シート!W894)</f>
        <v>0</v>
      </c>
      <c r="O894" s="8">
        <f>IF(SUM(障害学生情報入力シート!$X894:$BC894)&gt;0,1,0)</f>
        <v>0</v>
      </c>
      <c r="P894" s="8">
        <f>IF(障害学生情報入力シート!D894="入学者(新1年生)",1,0)</f>
        <v>0</v>
      </c>
      <c r="Q894" s="8">
        <f>IF(ISBLANK(障害学生情報入力シート!$G894),0,
IF(AND(障害学生情報入力シート!$G894="視覚障害",OR(障害学生情報入力シート!$H894="盲",障害学生情報入力シート!$H894="弱視",障害学生情報入力シート!$H894="その他の視覚障害")),1,0)+
IF(AND(障害学生情報入力シート!$G894="聴覚障害",OR(障害学生情報入力シート!$H894="聾",障害学生情報入力シート!$H894="難聴",障害学生情報入力シート!$H894="その他の聴覚障害")),1,0)+
IF(AND(障害学生情報入力シート!$G894="肢体不自由",OR(障害学生情報入力シート!$H894="上肢不自由",障害学生情報入力シート!$H894="下肢不自由",障害学生情報入力シート!$H894="上下肢不自由",障害学生情報入力シート!$H894="その他の肢体不自由")),1,0)+
IF(AND(障害学生情報入力シート!$G894="病弱",ISBLANK(障害学生情報入力シート!$H894)),1,0)+
IF(AND(障害学生情報入力シート!$G894="発達障害",OR(障害学生情報入力シート!$H894="自閉スペクトラム症",障害学生情報入力シート!$H894="注意欠如・多動症",障害学生情報入力シート!$H894="限局性学習症",障害学生情報入力シート!$H894="発達障害の重複",障害学生情報入力シート!$H894="その他の発達障害")),1,0)+
IF(AND(障害学生情報入力シート!$G894="精神障害",OR(障害学生情報入力シート!$H894="統合失調症等",障害学生情報入力シート!$H894="気分障害",障害学生情報入力シート!$H894="神経症性障害等",障害学生情報入力シート!$H894="摂食障害・睡眠障害等",障害学生情報入力シート!$H894="精神障害の重複",障害学生情報入力シート!$H894="その他の精神障害")),1,0)+
IF(AND(障害学生情報入力シート!$G894="知的障害",ISBLANK(障害学生情報入力シート!$H894)),1,0)+
IF(AND(障害学生情報入力シート!$G894="重複障害",OR(障害学生情報入力シート!$H894="身体障害の重複",障害学生情報入力シート!$H894="発達障害と精神障害の重複")),1,0)+
IF(AND(障害学生情報入力シート!$G894="その他の障害",ISBLANK(障害学生情報入力シート!$H894)),1,0)
)</f>
        <v>0</v>
      </c>
    </row>
    <row r="895" spans="1:17" x14ac:dyDescent="0.4">
      <c r="A895" s="204">
        <v>867</v>
      </c>
      <c r="B895" s="6">
        <f>IF(AND(障害学生情報入力シート!$G895=$B$27,障害学生情報入力シート!$H895=$B$28,OR(障害学生情報入力シート!D895="入学者(新1年生)",障害学生情報入力シート!D895="在籍者")),1,0)</f>
        <v>0</v>
      </c>
      <c r="C895" s="6">
        <f t="shared" si="83"/>
        <v>0</v>
      </c>
      <c r="D895" s="6" t="str">
        <f t="shared" si="84"/>
        <v/>
      </c>
      <c r="E895" s="6">
        <f>IF(AND(障害学生情報入力シート!$G895=$E$27,ISBLANK(障害学生情報入力シート!$H895),OR(障害学生情報入力シート!D895="入学者(新1年生)",障害学生情報入力シート!D895="在籍者")),1,0)</f>
        <v>0</v>
      </c>
      <c r="F895" s="6">
        <f t="shared" si="85"/>
        <v>0</v>
      </c>
      <c r="G895" s="6" t="str">
        <f t="shared" si="86"/>
        <v/>
      </c>
      <c r="H895" s="7">
        <f>IF(障害学生情報入力シート!BD895="",0,IF(AND(障害学生情報入力シート!BC895=1,Q895=1,障害学生情報入力シート!D895&lt;&gt;"",障害学生情報入力シート!D895&lt;&gt;"在籍者"),1,0))</f>
        <v>0</v>
      </c>
      <c r="I895" s="7">
        <f t="shared" si="87"/>
        <v>0</v>
      </c>
      <c r="J895" s="7" t="str">
        <f t="shared" si="88"/>
        <v/>
      </c>
      <c r="K895" s="8">
        <f>IF(VALUE(障害学生情報入力シート!J895)=1,1,0)</f>
        <v>0</v>
      </c>
      <c r="L895" s="8">
        <f>IF(VALUE(障害学生情報入力シート!K895)=1,1,0)</f>
        <v>0</v>
      </c>
      <c r="M895" s="8">
        <f>SUM(障害学生情報入力シート!N895:Q895)+COUNTA(障害学生情報入力シート!R895)</f>
        <v>0</v>
      </c>
      <c r="N895" s="8">
        <f>SUM(障害学生情報入力シート!S895:V895)+COUNTA(障害学生情報入力シート!W895)</f>
        <v>0</v>
      </c>
      <c r="O895" s="8">
        <f>IF(SUM(障害学生情報入力シート!$X895:$BC895)&gt;0,1,0)</f>
        <v>0</v>
      </c>
      <c r="P895" s="8">
        <f>IF(障害学生情報入力シート!D895="入学者(新1年生)",1,0)</f>
        <v>0</v>
      </c>
      <c r="Q895" s="8">
        <f>IF(ISBLANK(障害学生情報入力シート!$G895),0,
IF(AND(障害学生情報入力シート!$G895="視覚障害",OR(障害学生情報入力シート!$H895="盲",障害学生情報入力シート!$H895="弱視",障害学生情報入力シート!$H895="その他の視覚障害")),1,0)+
IF(AND(障害学生情報入力シート!$G895="聴覚障害",OR(障害学生情報入力シート!$H895="聾",障害学生情報入力シート!$H895="難聴",障害学生情報入力シート!$H895="その他の聴覚障害")),1,0)+
IF(AND(障害学生情報入力シート!$G895="肢体不自由",OR(障害学生情報入力シート!$H895="上肢不自由",障害学生情報入力シート!$H895="下肢不自由",障害学生情報入力シート!$H895="上下肢不自由",障害学生情報入力シート!$H895="その他の肢体不自由")),1,0)+
IF(AND(障害学生情報入力シート!$G895="病弱",ISBLANK(障害学生情報入力シート!$H895)),1,0)+
IF(AND(障害学生情報入力シート!$G895="発達障害",OR(障害学生情報入力シート!$H895="自閉スペクトラム症",障害学生情報入力シート!$H895="注意欠如・多動症",障害学生情報入力シート!$H895="限局性学習症",障害学生情報入力シート!$H895="発達障害の重複",障害学生情報入力シート!$H895="その他の発達障害")),1,0)+
IF(AND(障害学生情報入力シート!$G895="精神障害",OR(障害学生情報入力シート!$H895="統合失調症等",障害学生情報入力シート!$H895="気分障害",障害学生情報入力シート!$H895="神経症性障害等",障害学生情報入力シート!$H895="摂食障害・睡眠障害等",障害学生情報入力シート!$H895="精神障害の重複",障害学生情報入力シート!$H895="その他の精神障害")),1,0)+
IF(AND(障害学生情報入力シート!$G895="知的障害",ISBLANK(障害学生情報入力シート!$H895)),1,0)+
IF(AND(障害学生情報入力シート!$G895="重複障害",OR(障害学生情報入力シート!$H895="身体障害の重複",障害学生情報入力シート!$H895="発達障害と精神障害の重複")),1,0)+
IF(AND(障害学生情報入力シート!$G895="その他の障害",ISBLANK(障害学生情報入力シート!$H895)),1,0)
)</f>
        <v>0</v>
      </c>
    </row>
    <row r="896" spans="1:17" x14ac:dyDescent="0.4">
      <c r="A896" s="204">
        <v>868</v>
      </c>
      <c r="B896" s="6">
        <f>IF(AND(障害学生情報入力シート!$G896=$B$27,障害学生情報入力シート!$H896=$B$28,OR(障害学生情報入力シート!D896="入学者(新1年生)",障害学生情報入力シート!D896="在籍者")),1,0)</f>
        <v>0</v>
      </c>
      <c r="C896" s="6">
        <f t="shared" si="83"/>
        <v>0</v>
      </c>
      <c r="D896" s="6" t="str">
        <f t="shared" si="84"/>
        <v/>
      </c>
      <c r="E896" s="6">
        <f>IF(AND(障害学生情報入力シート!$G896=$E$27,ISBLANK(障害学生情報入力シート!$H896),OR(障害学生情報入力シート!D896="入学者(新1年生)",障害学生情報入力シート!D896="在籍者")),1,0)</f>
        <v>0</v>
      </c>
      <c r="F896" s="6">
        <f t="shared" si="85"/>
        <v>0</v>
      </c>
      <c r="G896" s="6" t="str">
        <f t="shared" si="86"/>
        <v/>
      </c>
      <c r="H896" s="7">
        <f>IF(障害学生情報入力シート!BD896="",0,IF(AND(障害学生情報入力シート!BC896=1,Q896=1,障害学生情報入力シート!D896&lt;&gt;"",障害学生情報入力シート!D896&lt;&gt;"在籍者"),1,0))</f>
        <v>0</v>
      </c>
      <c r="I896" s="7">
        <f t="shared" si="87"/>
        <v>0</v>
      </c>
      <c r="J896" s="7" t="str">
        <f t="shared" si="88"/>
        <v/>
      </c>
      <c r="K896" s="8">
        <f>IF(VALUE(障害学生情報入力シート!J896)=1,1,0)</f>
        <v>0</v>
      </c>
      <c r="L896" s="8">
        <f>IF(VALUE(障害学生情報入力シート!K896)=1,1,0)</f>
        <v>0</v>
      </c>
      <c r="M896" s="8">
        <f>SUM(障害学生情報入力シート!N896:Q896)+COUNTA(障害学生情報入力シート!R896)</f>
        <v>0</v>
      </c>
      <c r="N896" s="8">
        <f>SUM(障害学生情報入力シート!S896:V896)+COUNTA(障害学生情報入力シート!W896)</f>
        <v>0</v>
      </c>
      <c r="O896" s="8">
        <f>IF(SUM(障害学生情報入力シート!$X896:$BC896)&gt;0,1,0)</f>
        <v>0</v>
      </c>
      <c r="P896" s="8">
        <f>IF(障害学生情報入力シート!D896="入学者(新1年生)",1,0)</f>
        <v>0</v>
      </c>
      <c r="Q896" s="8">
        <f>IF(ISBLANK(障害学生情報入力シート!$G896),0,
IF(AND(障害学生情報入力シート!$G896="視覚障害",OR(障害学生情報入力シート!$H896="盲",障害学生情報入力シート!$H896="弱視",障害学生情報入力シート!$H896="その他の視覚障害")),1,0)+
IF(AND(障害学生情報入力シート!$G896="聴覚障害",OR(障害学生情報入力シート!$H896="聾",障害学生情報入力シート!$H896="難聴",障害学生情報入力シート!$H896="その他の聴覚障害")),1,0)+
IF(AND(障害学生情報入力シート!$G896="肢体不自由",OR(障害学生情報入力シート!$H896="上肢不自由",障害学生情報入力シート!$H896="下肢不自由",障害学生情報入力シート!$H896="上下肢不自由",障害学生情報入力シート!$H896="その他の肢体不自由")),1,0)+
IF(AND(障害学生情報入力シート!$G896="病弱",ISBLANK(障害学生情報入力シート!$H896)),1,0)+
IF(AND(障害学生情報入力シート!$G896="発達障害",OR(障害学生情報入力シート!$H896="自閉スペクトラム症",障害学生情報入力シート!$H896="注意欠如・多動症",障害学生情報入力シート!$H896="限局性学習症",障害学生情報入力シート!$H896="発達障害の重複",障害学生情報入力シート!$H896="その他の発達障害")),1,0)+
IF(AND(障害学生情報入力シート!$G896="精神障害",OR(障害学生情報入力シート!$H896="統合失調症等",障害学生情報入力シート!$H896="気分障害",障害学生情報入力シート!$H896="神経症性障害等",障害学生情報入力シート!$H896="摂食障害・睡眠障害等",障害学生情報入力シート!$H896="精神障害の重複",障害学生情報入力シート!$H896="その他の精神障害")),1,0)+
IF(AND(障害学生情報入力シート!$G896="知的障害",ISBLANK(障害学生情報入力シート!$H896)),1,0)+
IF(AND(障害学生情報入力シート!$G896="重複障害",OR(障害学生情報入力シート!$H896="身体障害の重複",障害学生情報入力シート!$H896="発達障害と精神障害の重複")),1,0)+
IF(AND(障害学生情報入力シート!$G896="その他の障害",ISBLANK(障害学生情報入力シート!$H896)),1,0)
)</f>
        <v>0</v>
      </c>
    </row>
    <row r="897" spans="1:17" x14ac:dyDescent="0.4">
      <c r="A897" s="204">
        <v>869</v>
      </c>
      <c r="B897" s="6">
        <f>IF(AND(障害学生情報入力シート!$G897=$B$27,障害学生情報入力シート!$H897=$B$28,OR(障害学生情報入力シート!D897="入学者(新1年生)",障害学生情報入力シート!D897="在籍者")),1,0)</f>
        <v>0</v>
      </c>
      <c r="C897" s="6">
        <f t="shared" si="83"/>
        <v>0</v>
      </c>
      <c r="D897" s="6" t="str">
        <f t="shared" si="84"/>
        <v/>
      </c>
      <c r="E897" s="6">
        <f>IF(AND(障害学生情報入力シート!$G897=$E$27,ISBLANK(障害学生情報入力シート!$H897),OR(障害学生情報入力シート!D897="入学者(新1年生)",障害学生情報入力シート!D897="在籍者")),1,0)</f>
        <v>0</v>
      </c>
      <c r="F897" s="6">
        <f t="shared" si="85"/>
        <v>0</v>
      </c>
      <c r="G897" s="6" t="str">
        <f t="shared" si="86"/>
        <v/>
      </c>
      <c r="H897" s="7">
        <f>IF(障害学生情報入力シート!BD897="",0,IF(AND(障害学生情報入力シート!BC897=1,Q897=1,障害学生情報入力シート!D897&lt;&gt;"",障害学生情報入力シート!D897&lt;&gt;"在籍者"),1,0))</f>
        <v>0</v>
      </c>
      <c r="I897" s="7">
        <f t="shared" si="87"/>
        <v>0</v>
      </c>
      <c r="J897" s="7" t="str">
        <f t="shared" si="88"/>
        <v/>
      </c>
      <c r="K897" s="8">
        <f>IF(VALUE(障害学生情報入力シート!J897)=1,1,0)</f>
        <v>0</v>
      </c>
      <c r="L897" s="8">
        <f>IF(VALUE(障害学生情報入力シート!K897)=1,1,0)</f>
        <v>0</v>
      </c>
      <c r="M897" s="8">
        <f>SUM(障害学生情報入力シート!N897:Q897)+COUNTA(障害学生情報入力シート!R897)</f>
        <v>0</v>
      </c>
      <c r="N897" s="8">
        <f>SUM(障害学生情報入力シート!S897:V897)+COUNTA(障害学生情報入力シート!W897)</f>
        <v>0</v>
      </c>
      <c r="O897" s="8">
        <f>IF(SUM(障害学生情報入力シート!$X897:$BC897)&gt;0,1,0)</f>
        <v>0</v>
      </c>
      <c r="P897" s="8">
        <f>IF(障害学生情報入力シート!D897="入学者(新1年生)",1,0)</f>
        <v>0</v>
      </c>
      <c r="Q897" s="8">
        <f>IF(ISBLANK(障害学生情報入力シート!$G897),0,
IF(AND(障害学生情報入力シート!$G897="視覚障害",OR(障害学生情報入力シート!$H897="盲",障害学生情報入力シート!$H897="弱視",障害学生情報入力シート!$H897="その他の視覚障害")),1,0)+
IF(AND(障害学生情報入力シート!$G897="聴覚障害",OR(障害学生情報入力シート!$H897="聾",障害学生情報入力シート!$H897="難聴",障害学生情報入力シート!$H897="その他の聴覚障害")),1,0)+
IF(AND(障害学生情報入力シート!$G897="肢体不自由",OR(障害学生情報入力シート!$H897="上肢不自由",障害学生情報入力シート!$H897="下肢不自由",障害学生情報入力シート!$H897="上下肢不自由",障害学生情報入力シート!$H897="その他の肢体不自由")),1,0)+
IF(AND(障害学生情報入力シート!$G897="病弱",ISBLANK(障害学生情報入力シート!$H897)),1,0)+
IF(AND(障害学生情報入力シート!$G897="発達障害",OR(障害学生情報入力シート!$H897="自閉スペクトラム症",障害学生情報入力シート!$H897="注意欠如・多動症",障害学生情報入力シート!$H897="限局性学習症",障害学生情報入力シート!$H897="発達障害の重複",障害学生情報入力シート!$H897="その他の発達障害")),1,0)+
IF(AND(障害学生情報入力シート!$G897="精神障害",OR(障害学生情報入力シート!$H897="統合失調症等",障害学生情報入力シート!$H897="気分障害",障害学生情報入力シート!$H897="神経症性障害等",障害学生情報入力シート!$H897="摂食障害・睡眠障害等",障害学生情報入力シート!$H897="精神障害の重複",障害学生情報入力シート!$H897="その他の精神障害")),1,0)+
IF(AND(障害学生情報入力シート!$G897="知的障害",ISBLANK(障害学生情報入力シート!$H897)),1,0)+
IF(AND(障害学生情報入力シート!$G897="重複障害",OR(障害学生情報入力シート!$H897="身体障害の重複",障害学生情報入力シート!$H897="発達障害と精神障害の重複")),1,0)+
IF(AND(障害学生情報入力シート!$G897="その他の障害",ISBLANK(障害学生情報入力シート!$H897)),1,0)
)</f>
        <v>0</v>
      </c>
    </row>
    <row r="898" spans="1:17" x14ac:dyDescent="0.4">
      <c r="A898" s="204">
        <v>870</v>
      </c>
      <c r="B898" s="6">
        <f>IF(AND(障害学生情報入力シート!$G898=$B$27,障害学生情報入力シート!$H898=$B$28,OR(障害学生情報入力シート!D898="入学者(新1年生)",障害学生情報入力シート!D898="在籍者")),1,0)</f>
        <v>0</v>
      </c>
      <c r="C898" s="6">
        <f t="shared" si="83"/>
        <v>0</v>
      </c>
      <c r="D898" s="6" t="str">
        <f t="shared" si="84"/>
        <v/>
      </c>
      <c r="E898" s="6">
        <f>IF(AND(障害学生情報入力シート!$G898=$E$27,ISBLANK(障害学生情報入力シート!$H898),OR(障害学生情報入力シート!D898="入学者(新1年生)",障害学生情報入力シート!D898="在籍者")),1,0)</f>
        <v>0</v>
      </c>
      <c r="F898" s="6">
        <f t="shared" si="85"/>
        <v>0</v>
      </c>
      <c r="G898" s="6" t="str">
        <f t="shared" si="86"/>
        <v/>
      </c>
      <c r="H898" s="7">
        <f>IF(障害学生情報入力シート!BD898="",0,IF(AND(障害学生情報入力シート!BC898=1,Q898=1,障害学生情報入力シート!D898&lt;&gt;"",障害学生情報入力シート!D898&lt;&gt;"在籍者"),1,0))</f>
        <v>0</v>
      </c>
      <c r="I898" s="7">
        <f t="shared" si="87"/>
        <v>0</v>
      </c>
      <c r="J898" s="7" t="str">
        <f t="shared" si="88"/>
        <v/>
      </c>
      <c r="K898" s="8">
        <f>IF(VALUE(障害学生情報入力シート!J898)=1,1,0)</f>
        <v>0</v>
      </c>
      <c r="L898" s="8">
        <f>IF(VALUE(障害学生情報入力シート!K898)=1,1,0)</f>
        <v>0</v>
      </c>
      <c r="M898" s="8">
        <f>SUM(障害学生情報入力シート!N898:Q898)+COUNTA(障害学生情報入力シート!R898)</f>
        <v>0</v>
      </c>
      <c r="N898" s="8">
        <f>SUM(障害学生情報入力シート!S898:V898)+COUNTA(障害学生情報入力シート!W898)</f>
        <v>0</v>
      </c>
      <c r="O898" s="8">
        <f>IF(SUM(障害学生情報入力シート!$X898:$BC898)&gt;0,1,0)</f>
        <v>0</v>
      </c>
      <c r="P898" s="8">
        <f>IF(障害学生情報入力シート!D898="入学者(新1年生)",1,0)</f>
        <v>0</v>
      </c>
      <c r="Q898" s="8">
        <f>IF(ISBLANK(障害学生情報入力シート!$G898),0,
IF(AND(障害学生情報入力シート!$G898="視覚障害",OR(障害学生情報入力シート!$H898="盲",障害学生情報入力シート!$H898="弱視",障害学生情報入力シート!$H898="その他の視覚障害")),1,0)+
IF(AND(障害学生情報入力シート!$G898="聴覚障害",OR(障害学生情報入力シート!$H898="聾",障害学生情報入力シート!$H898="難聴",障害学生情報入力シート!$H898="その他の聴覚障害")),1,0)+
IF(AND(障害学生情報入力シート!$G898="肢体不自由",OR(障害学生情報入力シート!$H898="上肢不自由",障害学生情報入力シート!$H898="下肢不自由",障害学生情報入力シート!$H898="上下肢不自由",障害学生情報入力シート!$H898="その他の肢体不自由")),1,0)+
IF(AND(障害学生情報入力シート!$G898="病弱",ISBLANK(障害学生情報入力シート!$H898)),1,0)+
IF(AND(障害学生情報入力シート!$G898="発達障害",OR(障害学生情報入力シート!$H898="自閉スペクトラム症",障害学生情報入力シート!$H898="注意欠如・多動症",障害学生情報入力シート!$H898="限局性学習症",障害学生情報入力シート!$H898="発達障害の重複",障害学生情報入力シート!$H898="その他の発達障害")),1,0)+
IF(AND(障害学生情報入力シート!$G898="精神障害",OR(障害学生情報入力シート!$H898="統合失調症等",障害学生情報入力シート!$H898="気分障害",障害学生情報入力シート!$H898="神経症性障害等",障害学生情報入力シート!$H898="摂食障害・睡眠障害等",障害学生情報入力シート!$H898="精神障害の重複",障害学生情報入力シート!$H898="その他の精神障害")),1,0)+
IF(AND(障害学生情報入力シート!$G898="知的障害",ISBLANK(障害学生情報入力シート!$H898)),1,0)+
IF(AND(障害学生情報入力シート!$G898="重複障害",OR(障害学生情報入力シート!$H898="身体障害の重複",障害学生情報入力シート!$H898="発達障害と精神障害の重複")),1,0)+
IF(AND(障害学生情報入力シート!$G898="その他の障害",ISBLANK(障害学生情報入力シート!$H898)),1,0)
)</f>
        <v>0</v>
      </c>
    </row>
    <row r="899" spans="1:17" x14ac:dyDescent="0.4">
      <c r="A899" s="204">
        <v>871</v>
      </c>
      <c r="B899" s="6">
        <f>IF(AND(障害学生情報入力シート!$G899=$B$27,障害学生情報入力シート!$H899=$B$28,OR(障害学生情報入力シート!D899="入学者(新1年生)",障害学生情報入力シート!D899="在籍者")),1,0)</f>
        <v>0</v>
      </c>
      <c r="C899" s="6">
        <f t="shared" si="83"/>
        <v>0</v>
      </c>
      <c r="D899" s="6" t="str">
        <f t="shared" si="84"/>
        <v/>
      </c>
      <c r="E899" s="6">
        <f>IF(AND(障害学生情報入力シート!$G899=$E$27,ISBLANK(障害学生情報入力シート!$H899),OR(障害学生情報入力シート!D899="入学者(新1年生)",障害学生情報入力シート!D899="在籍者")),1,0)</f>
        <v>0</v>
      </c>
      <c r="F899" s="6">
        <f t="shared" si="85"/>
        <v>0</v>
      </c>
      <c r="G899" s="6" t="str">
        <f t="shared" si="86"/>
        <v/>
      </c>
      <c r="H899" s="7">
        <f>IF(障害学生情報入力シート!BD899="",0,IF(AND(障害学生情報入力シート!BC899=1,Q899=1,障害学生情報入力シート!D899&lt;&gt;"",障害学生情報入力シート!D899&lt;&gt;"在籍者"),1,0))</f>
        <v>0</v>
      </c>
      <c r="I899" s="7">
        <f t="shared" si="87"/>
        <v>0</v>
      </c>
      <c r="J899" s="7" t="str">
        <f t="shared" si="88"/>
        <v/>
      </c>
      <c r="K899" s="8">
        <f>IF(VALUE(障害学生情報入力シート!J899)=1,1,0)</f>
        <v>0</v>
      </c>
      <c r="L899" s="8">
        <f>IF(VALUE(障害学生情報入力シート!K899)=1,1,0)</f>
        <v>0</v>
      </c>
      <c r="M899" s="8">
        <f>SUM(障害学生情報入力シート!N899:Q899)+COUNTA(障害学生情報入力シート!R899)</f>
        <v>0</v>
      </c>
      <c r="N899" s="8">
        <f>SUM(障害学生情報入力シート!S899:V899)+COUNTA(障害学生情報入力シート!W899)</f>
        <v>0</v>
      </c>
      <c r="O899" s="8">
        <f>IF(SUM(障害学生情報入力シート!$X899:$BC899)&gt;0,1,0)</f>
        <v>0</v>
      </c>
      <c r="P899" s="8">
        <f>IF(障害学生情報入力シート!D899="入学者(新1年生)",1,0)</f>
        <v>0</v>
      </c>
      <c r="Q899" s="8">
        <f>IF(ISBLANK(障害学生情報入力シート!$G899),0,
IF(AND(障害学生情報入力シート!$G899="視覚障害",OR(障害学生情報入力シート!$H899="盲",障害学生情報入力シート!$H899="弱視",障害学生情報入力シート!$H899="その他の視覚障害")),1,0)+
IF(AND(障害学生情報入力シート!$G899="聴覚障害",OR(障害学生情報入力シート!$H899="聾",障害学生情報入力シート!$H899="難聴",障害学生情報入力シート!$H899="その他の聴覚障害")),1,0)+
IF(AND(障害学生情報入力シート!$G899="肢体不自由",OR(障害学生情報入力シート!$H899="上肢不自由",障害学生情報入力シート!$H899="下肢不自由",障害学生情報入力シート!$H899="上下肢不自由",障害学生情報入力シート!$H899="その他の肢体不自由")),1,0)+
IF(AND(障害学生情報入力シート!$G899="病弱",ISBLANK(障害学生情報入力シート!$H899)),1,0)+
IF(AND(障害学生情報入力シート!$G899="発達障害",OR(障害学生情報入力シート!$H899="自閉スペクトラム症",障害学生情報入力シート!$H899="注意欠如・多動症",障害学生情報入力シート!$H899="限局性学習症",障害学生情報入力シート!$H899="発達障害の重複",障害学生情報入力シート!$H899="その他の発達障害")),1,0)+
IF(AND(障害学生情報入力シート!$G899="精神障害",OR(障害学生情報入力シート!$H899="統合失調症等",障害学生情報入力シート!$H899="気分障害",障害学生情報入力シート!$H899="神経症性障害等",障害学生情報入力シート!$H899="摂食障害・睡眠障害等",障害学生情報入力シート!$H899="精神障害の重複",障害学生情報入力シート!$H899="その他の精神障害")),1,0)+
IF(AND(障害学生情報入力シート!$G899="知的障害",ISBLANK(障害学生情報入力シート!$H899)),1,0)+
IF(AND(障害学生情報入力シート!$G899="重複障害",OR(障害学生情報入力シート!$H899="身体障害の重複",障害学生情報入力シート!$H899="発達障害と精神障害の重複")),1,0)+
IF(AND(障害学生情報入力シート!$G899="その他の障害",ISBLANK(障害学生情報入力シート!$H899)),1,0)
)</f>
        <v>0</v>
      </c>
    </row>
    <row r="900" spans="1:17" x14ac:dyDescent="0.4">
      <c r="A900" s="204">
        <v>872</v>
      </c>
      <c r="B900" s="6">
        <f>IF(AND(障害学生情報入力シート!$G900=$B$27,障害学生情報入力シート!$H900=$B$28,OR(障害学生情報入力シート!D900="入学者(新1年生)",障害学生情報入力シート!D900="在籍者")),1,0)</f>
        <v>0</v>
      </c>
      <c r="C900" s="6">
        <f t="shared" si="83"/>
        <v>0</v>
      </c>
      <c r="D900" s="6" t="str">
        <f t="shared" si="84"/>
        <v/>
      </c>
      <c r="E900" s="6">
        <f>IF(AND(障害学生情報入力シート!$G900=$E$27,ISBLANK(障害学生情報入力シート!$H900),OR(障害学生情報入力シート!D900="入学者(新1年生)",障害学生情報入力シート!D900="在籍者")),1,0)</f>
        <v>0</v>
      </c>
      <c r="F900" s="6">
        <f t="shared" si="85"/>
        <v>0</v>
      </c>
      <c r="G900" s="6" t="str">
        <f t="shared" si="86"/>
        <v/>
      </c>
      <c r="H900" s="7">
        <f>IF(障害学生情報入力シート!BD900="",0,IF(AND(障害学生情報入力シート!BC900=1,Q900=1,障害学生情報入力シート!D900&lt;&gt;"",障害学生情報入力シート!D900&lt;&gt;"在籍者"),1,0))</f>
        <v>0</v>
      </c>
      <c r="I900" s="7">
        <f t="shared" si="87"/>
        <v>0</v>
      </c>
      <c r="J900" s="7" t="str">
        <f t="shared" si="88"/>
        <v/>
      </c>
      <c r="K900" s="8">
        <f>IF(VALUE(障害学生情報入力シート!J900)=1,1,0)</f>
        <v>0</v>
      </c>
      <c r="L900" s="8">
        <f>IF(VALUE(障害学生情報入力シート!K900)=1,1,0)</f>
        <v>0</v>
      </c>
      <c r="M900" s="8">
        <f>SUM(障害学生情報入力シート!N900:Q900)+COUNTA(障害学生情報入力シート!R900)</f>
        <v>0</v>
      </c>
      <c r="N900" s="8">
        <f>SUM(障害学生情報入力シート!S900:V900)+COUNTA(障害学生情報入力シート!W900)</f>
        <v>0</v>
      </c>
      <c r="O900" s="8">
        <f>IF(SUM(障害学生情報入力シート!$X900:$BC900)&gt;0,1,0)</f>
        <v>0</v>
      </c>
      <c r="P900" s="8">
        <f>IF(障害学生情報入力シート!D900="入学者(新1年生)",1,0)</f>
        <v>0</v>
      </c>
      <c r="Q900" s="8">
        <f>IF(ISBLANK(障害学生情報入力シート!$G900),0,
IF(AND(障害学生情報入力シート!$G900="視覚障害",OR(障害学生情報入力シート!$H900="盲",障害学生情報入力シート!$H900="弱視",障害学生情報入力シート!$H900="その他の視覚障害")),1,0)+
IF(AND(障害学生情報入力シート!$G900="聴覚障害",OR(障害学生情報入力シート!$H900="聾",障害学生情報入力シート!$H900="難聴",障害学生情報入力シート!$H900="その他の聴覚障害")),1,0)+
IF(AND(障害学生情報入力シート!$G900="肢体不自由",OR(障害学生情報入力シート!$H900="上肢不自由",障害学生情報入力シート!$H900="下肢不自由",障害学生情報入力シート!$H900="上下肢不自由",障害学生情報入力シート!$H900="その他の肢体不自由")),1,0)+
IF(AND(障害学生情報入力シート!$G900="病弱",ISBLANK(障害学生情報入力シート!$H900)),1,0)+
IF(AND(障害学生情報入力シート!$G900="発達障害",OR(障害学生情報入力シート!$H900="自閉スペクトラム症",障害学生情報入力シート!$H900="注意欠如・多動症",障害学生情報入力シート!$H900="限局性学習症",障害学生情報入力シート!$H900="発達障害の重複",障害学生情報入力シート!$H900="その他の発達障害")),1,0)+
IF(AND(障害学生情報入力シート!$G900="精神障害",OR(障害学生情報入力シート!$H900="統合失調症等",障害学生情報入力シート!$H900="気分障害",障害学生情報入力シート!$H900="神経症性障害等",障害学生情報入力シート!$H900="摂食障害・睡眠障害等",障害学生情報入力シート!$H900="精神障害の重複",障害学生情報入力シート!$H900="その他の精神障害")),1,0)+
IF(AND(障害学生情報入力シート!$G900="知的障害",ISBLANK(障害学生情報入力シート!$H900)),1,0)+
IF(AND(障害学生情報入力シート!$G900="重複障害",OR(障害学生情報入力シート!$H900="身体障害の重複",障害学生情報入力シート!$H900="発達障害と精神障害の重複")),1,0)+
IF(AND(障害学生情報入力シート!$G900="その他の障害",ISBLANK(障害学生情報入力シート!$H900)),1,0)
)</f>
        <v>0</v>
      </c>
    </row>
    <row r="901" spans="1:17" x14ac:dyDescent="0.4">
      <c r="A901" s="204">
        <v>873</v>
      </c>
      <c r="B901" s="6">
        <f>IF(AND(障害学生情報入力シート!$G901=$B$27,障害学生情報入力シート!$H901=$B$28,OR(障害学生情報入力シート!D901="入学者(新1年生)",障害学生情報入力シート!D901="在籍者")),1,0)</f>
        <v>0</v>
      </c>
      <c r="C901" s="6">
        <f t="shared" si="83"/>
        <v>0</v>
      </c>
      <c r="D901" s="6" t="str">
        <f t="shared" si="84"/>
        <v/>
      </c>
      <c r="E901" s="6">
        <f>IF(AND(障害学生情報入力シート!$G901=$E$27,ISBLANK(障害学生情報入力シート!$H901),OR(障害学生情報入力シート!D901="入学者(新1年生)",障害学生情報入力シート!D901="在籍者")),1,0)</f>
        <v>0</v>
      </c>
      <c r="F901" s="6">
        <f t="shared" si="85"/>
        <v>0</v>
      </c>
      <c r="G901" s="6" t="str">
        <f t="shared" si="86"/>
        <v/>
      </c>
      <c r="H901" s="7">
        <f>IF(障害学生情報入力シート!BD901="",0,IF(AND(障害学生情報入力シート!BC901=1,Q901=1,障害学生情報入力シート!D901&lt;&gt;"",障害学生情報入力シート!D901&lt;&gt;"在籍者"),1,0))</f>
        <v>0</v>
      </c>
      <c r="I901" s="7">
        <f t="shared" si="87"/>
        <v>0</v>
      </c>
      <c r="J901" s="7" t="str">
        <f t="shared" si="88"/>
        <v/>
      </c>
      <c r="K901" s="8">
        <f>IF(VALUE(障害学生情報入力シート!J901)=1,1,0)</f>
        <v>0</v>
      </c>
      <c r="L901" s="8">
        <f>IF(VALUE(障害学生情報入力シート!K901)=1,1,0)</f>
        <v>0</v>
      </c>
      <c r="M901" s="8">
        <f>SUM(障害学生情報入力シート!N901:Q901)+COUNTA(障害学生情報入力シート!R901)</f>
        <v>0</v>
      </c>
      <c r="N901" s="8">
        <f>SUM(障害学生情報入力シート!S901:V901)+COUNTA(障害学生情報入力シート!W901)</f>
        <v>0</v>
      </c>
      <c r="O901" s="8">
        <f>IF(SUM(障害学生情報入力シート!$X901:$BC901)&gt;0,1,0)</f>
        <v>0</v>
      </c>
      <c r="P901" s="8">
        <f>IF(障害学生情報入力シート!D901="入学者(新1年生)",1,0)</f>
        <v>0</v>
      </c>
      <c r="Q901" s="8">
        <f>IF(ISBLANK(障害学生情報入力シート!$G901),0,
IF(AND(障害学生情報入力シート!$G901="視覚障害",OR(障害学生情報入力シート!$H901="盲",障害学生情報入力シート!$H901="弱視",障害学生情報入力シート!$H901="その他の視覚障害")),1,0)+
IF(AND(障害学生情報入力シート!$G901="聴覚障害",OR(障害学生情報入力シート!$H901="聾",障害学生情報入力シート!$H901="難聴",障害学生情報入力シート!$H901="その他の聴覚障害")),1,0)+
IF(AND(障害学生情報入力シート!$G901="肢体不自由",OR(障害学生情報入力シート!$H901="上肢不自由",障害学生情報入力シート!$H901="下肢不自由",障害学生情報入力シート!$H901="上下肢不自由",障害学生情報入力シート!$H901="その他の肢体不自由")),1,0)+
IF(AND(障害学生情報入力シート!$G901="病弱",ISBLANK(障害学生情報入力シート!$H901)),1,0)+
IF(AND(障害学生情報入力シート!$G901="発達障害",OR(障害学生情報入力シート!$H901="自閉スペクトラム症",障害学生情報入力シート!$H901="注意欠如・多動症",障害学生情報入力シート!$H901="限局性学習症",障害学生情報入力シート!$H901="発達障害の重複",障害学生情報入力シート!$H901="その他の発達障害")),1,0)+
IF(AND(障害学生情報入力シート!$G901="精神障害",OR(障害学生情報入力シート!$H901="統合失調症等",障害学生情報入力シート!$H901="気分障害",障害学生情報入力シート!$H901="神経症性障害等",障害学生情報入力シート!$H901="摂食障害・睡眠障害等",障害学生情報入力シート!$H901="精神障害の重複",障害学生情報入力シート!$H901="その他の精神障害")),1,0)+
IF(AND(障害学生情報入力シート!$G901="知的障害",ISBLANK(障害学生情報入力シート!$H901)),1,0)+
IF(AND(障害学生情報入力シート!$G901="重複障害",OR(障害学生情報入力シート!$H901="身体障害の重複",障害学生情報入力シート!$H901="発達障害と精神障害の重複")),1,0)+
IF(AND(障害学生情報入力シート!$G901="その他の障害",ISBLANK(障害学生情報入力シート!$H901)),1,0)
)</f>
        <v>0</v>
      </c>
    </row>
    <row r="902" spans="1:17" x14ac:dyDescent="0.4">
      <c r="A902" s="204">
        <v>874</v>
      </c>
      <c r="B902" s="6">
        <f>IF(AND(障害学生情報入力シート!$G902=$B$27,障害学生情報入力シート!$H902=$B$28,OR(障害学生情報入力シート!D902="入学者(新1年生)",障害学生情報入力シート!D902="在籍者")),1,0)</f>
        <v>0</v>
      </c>
      <c r="C902" s="6">
        <f t="shared" si="83"/>
        <v>0</v>
      </c>
      <c r="D902" s="6" t="str">
        <f t="shared" si="84"/>
        <v/>
      </c>
      <c r="E902" s="6">
        <f>IF(AND(障害学生情報入力シート!$G902=$E$27,ISBLANK(障害学生情報入力シート!$H902),OR(障害学生情報入力シート!D902="入学者(新1年生)",障害学生情報入力シート!D902="在籍者")),1,0)</f>
        <v>0</v>
      </c>
      <c r="F902" s="6">
        <f t="shared" si="85"/>
        <v>0</v>
      </c>
      <c r="G902" s="6" t="str">
        <f t="shared" si="86"/>
        <v/>
      </c>
      <c r="H902" s="7">
        <f>IF(障害学生情報入力シート!BD902="",0,IF(AND(障害学生情報入力シート!BC902=1,Q902=1,障害学生情報入力シート!D902&lt;&gt;"",障害学生情報入力シート!D902&lt;&gt;"在籍者"),1,0))</f>
        <v>0</v>
      </c>
      <c r="I902" s="7">
        <f t="shared" si="87"/>
        <v>0</v>
      </c>
      <c r="J902" s="7" t="str">
        <f t="shared" si="88"/>
        <v/>
      </c>
      <c r="K902" s="8">
        <f>IF(VALUE(障害学生情報入力シート!J902)=1,1,0)</f>
        <v>0</v>
      </c>
      <c r="L902" s="8">
        <f>IF(VALUE(障害学生情報入力シート!K902)=1,1,0)</f>
        <v>0</v>
      </c>
      <c r="M902" s="8">
        <f>SUM(障害学生情報入力シート!N902:Q902)+COUNTA(障害学生情報入力シート!R902)</f>
        <v>0</v>
      </c>
      <c r="N902" s="8">
        <f>SUM(障害学生情報入力シート!S902:V902)+COUNTA(障害学生情報入力シート!W902)</f>
        <v>0</v>
      </c>
      <c r="O902" s="8">
        <f>IF(SUM(障害学生情報入力シート!$X902:$BC902)&gt;0,1,0)</f>
        <v>0</v>
      </c>
      <c r="P902" s="8">
        <f>IF(障害学生情報入力シート!D902="入学者(新1年生)",1,0)</f>
        <v>0</v>
      </c>
      <c r="Q902" s="8">
        <f>IF(ISBLANK(障害学生情報入力シート!$G902),0,
IF(AND(障害学生情報入力シート!$G902="視覚障害",OR(障害学生情報入力シート!$H902="盲",障害学生情報入力シート!$H902="弱視",障害学生情報入力シート!$H902="その他の視覚障害")),1,0)+
IF(AND(障害学生情報入力シート!$G902="聴覚障害",OR(障害学生情報入力シート!$H902="聾",障害学生情報入力シート!$H902="難聴",障害学生情報入力シート!$H902="その他の聴覚障害")),1,0)+
IF(AND(障害学生情報入力シート!$G902="肢体不自由",OR(障害学生情報入力シート!$H902="上肢不自由",障害学生情報入力シート!$H902="下肢不自由",障害学生情報入力シート!$H902="上下肢不自由",障害学生情報入力シート!$H902="その他の肢体不自由")),1,0)+
IF(AND(障害学生情報入力シート!$G902="病弱",ISBLANK(障害学生情報入力シート!$H902)),1,0)+
IF(AND(障害学生情報入力シート!$G902="発達障害",OR(障害学生情報入力シート!$H902="自閉スペクトラム症",障害学生情報入力シート!$H902="注意欠如・多動症",障害学生情報入力シート!$H902="限局性学習症",障害学生情報入力シート!$H902="発達障害の重複",障害学生情報入力シート!$H902="その他の発達障害")),1,0)+
IF(AND(障害学生情報入力シート!$G902="精神障害",OR(障害学生情報入力シート!$H902="統合失調症等",障害学生情報入力シート!$H902="気分障害",障害学生情報入力シート!$H902="神経症性障害等",障害学生情報入力シート!$H902="摂食障害・睡眠障害等",障害学生情報入力シート!$H902="精神障害の重複",障害学生情報入力シート!$H902="その他の精神障害")),1,0)+
IF(AND(障害学生情報入力シート!$G902="知的障害",ISBLANK(障害学生情報入力シート!$H902)),1,0)+
IF(AND(障害学生情報入力シート!$G902="重複障害",OR(障害学生情報入力シート!$H902="身体障害の重複",障害学生情報入力シート!$H902="発達障害と精神障害の重複")),1,0)+
IF(AND(障害学生情報入力シート!$G902="その他の障害",ISBLANK(障害学生情報入力シート!$H902)),1,0)
)</f>
        <v>0</v>
      </c>
    </row>
    <row r="903" spans="1:17" x14ac:dyDescent="0.4">
      <c r="A903" s="204">
        <v>875</v>
      </c>
      <c r="B903" s="6">
        <f>IF(AND(障害学生情報入力シート!$G903=$B$27,障害学生情報入力シート!$H903=$B$28,OR(障害学生情報入力シート!D903="入学者(新1年生)",障害学生情報入力シート!D903="在籍者")),1,0)</f>
        <v>0</v>
      </c>
      <c r="C903" s="6">
        <f t="shared" si="83"/>
        <v>0</v>
      </c>
      <c r="D903" s="6" t="str">
        <f t="shared" si="84"/>
        <v/>
      </c>
      <c r="E903" s="6">
        <f>IF(AND(障害学生情報入力シート!$G903=$E$27,ISBLANK(障害学生情報入力シート!$H903),OR(障害学生情報入力シート!D903="入学者(新1年生)",障害学生情報入力シート!D903="在籍者")),1,0)</f>
        <v>0</v>
      </c>
      <c r="F903" s="6">
        <f t="shared" si="85"/>
        <v>0</v>
      </c>
      <c r="G903" s="6" t="str">
        <f t="shared" si="86"/>
        <v/>
      </c>
      <c r="H903" s="7">
        <f>IF(障害学生情報入力シート!BD903="",0,IF(AND(障害学生情報入力シート!BC903=1,Q903=1,障害学生情報入力シート!D903&lt;&gt;"",障害学生情報入力シート!D903&lt;&gt;"在籍者"),1,0))</f>
        <v>0</v>
      </c>
      <c r="I903" s="7">
        <f t="shared" si="87"/>
        <v>0</v>
      </c>
      <c r="J903" s="7" t="str">
        <f t="shared" si="88"/>
        <v/>
      </c>
      <c r="K903" s="8">
        <f>IF(VALUE(障害学生情報入力シート!J903)=1,1,0)</f>
        <v>0</v>
      </c>
      <c r="L903" s="8">
        <f>IF(VALUE(障害学生情報入力シート!K903)=1,1,0)</f>
        <v>0</v>
      </c>
      <c r="M903" s="8">
        <f>SUM(障害学生情報入力シート!N903:Q903)+COUNTA(障害学生情報入力シート!R903)</f>
        <v>0</v>
      </c>
      <c r="N903" s="8">
        <f>SUM(障害学生情報入力シート!S903:V903)+COUNTA(障害学生情報入力シート!W903)</f>
        <v>0</v>
      </c>
      <c r="O903" s="8">
        <f>IF(SUM(障害学生情報入力シート!$X903:$BC903)&gt;0,1,0)</f>
        <v>0</v>
      </c>
      <c r="P903" s="8">
        <f>IF(障害学生情報入力シート!D903="入学者(新1年生)",1,0)</f>
        <v>0</v>
      </c>
      <c r="Q903" s="8">
        <f>IF(ISBLANK(障害学生情報入力シート!$G903),0,
IF(AND(障害学生情報入力シート!$G903="視覚障害",OR(障害学生情報入力シート!$H903="盲",障害学生情報入力シート!$H903="弱視",障害学生情報入力シート!$H903="その他の視覚障害")),1,0)+
IF(AND(障害学生情報入力シート!$G903="聴覚障害",OR(障害学生情報入力シート!$H903="聾",障害学生情報入力シート!$H903="難聴",障害学生情報入力シート!$H903="その他の聴覚障害")),1,0)+
IF(AND(障害学生情報入力シート!$G903="肢体不自由",OR(障害学生情報入力シート!$H903="上肢不自由",障害学生情報入力シート!$H903="下肢不自由",障害学生情報入力シート!$H903="上下肢不自由",障害学生情報入力シート!$H903="その他の肢体不自由")),1,0)+
IF(AND(障害学生情報入力シート!$G903="病弱",ISBLANK(障害学生情報入力シート!$H903)),1,0)+
IF(AND(障害学生情報入力シート!$G903="発達障害",OR(障害学生情報入力シート!$H903="自閉スペクトラム症",障害学生情報入力シート!$H903="注意欠如・多動症",障害学生情報入力シート!$H903="限局性学習症",障害学生情報入力シート!$H903="発達障害の重複",障害学生情報入力シート!$H903="その他の発達障害")),1,0)+
IF(AND(障害学生情報入力シート!$G903="精神障害",OR(障害学生情報入力シート!$H903="統合失調症等",障害学生情報入力シート!$H903="気分障害",障害学生情報入力シート!$H903="神経症性障害等",障害学生情報入力シート!$H903="摂食障害・睡眠障害等",障害学生情報入力シート!$H903="精神障害の重複",障害学生情報入力シート!$H903="その他の精神障害")),1,0)+
IF(AND(障害学生情報入力シート!$G903="知的障害",ISBLANK(障害学生情報入力シート!$H903)),1,0)+
IF(AND(障害学生情報入力シート!$G903="重複障害",OR(障害学生情報入力シート!$H903="身体障害の重複",障害学生情報入力シート!$H903="発達障害と精神障害の重複")),1,0)+
IF(AND(障害学生情報入力シート!$G903="その他の障害",ISBLANK(障害学生情報入力シート!$H903)),1,0)
)</f>
        <v>0</v>
      </c>
    </row>
    <row r="904" spans="1:17" x14ac:dyDescent="0.4">
      <c r="A904" s="204">
        <v>876</v>
      </c>
      <c r="B904" s="6">
        <f>IF(AND(障害学生情報入力シート!$G904=$B$27,障害学生情報入力シート!$H904=$B$28,OR(障害学生情報入力シート!D904="入学者(新1年生)",障害学生情報入力シート!D904="在籍者")),1,0)</f>
        <v>0</v>
      </c>
      <c r="C904" s="6">
        <f t="shared" si="83"/>
        <v>0</v>
      </c>
      <c r="D904" s="6" t="str">
        <f t="shared" si="84"/>
        <v/>
      </c>
      <c r="E904" s="6">
        <f>IF(AND(障害学生情報入力シート!$G904=$E$27,ISBLANK(障害学生情報入力シート!$H904),OR(障害学生情報入力シート!D904="入学者(新1年生)",障害学生情報入力シート!D904="在籍者")),1,0)</f>
        <v>0</v>
      </c>
      <c r="F904" s="6">
        <f t="shared" si="85"/>
        <v>0</v>
      </c>
      <c r="G904" s="6" t="str">
        <f t="shared" si="86"/>
        <v/>
      </c>
      <c r="H904" s="7">
        <f>IF(障害学生情報入力シート!BD904="",0,IF(AND(障害学生情報入力シート!BC904=1,Q904=1,障害学生情報入力シート!D904&lt;&gt;"",障害学生情報入力シート!D904&lt;&gt;"在籍者"),1,0))</f>
        <v>0</v>
      </c>
      <c r="I904" s="7">
        <f t="shared" si="87"/>
        <v>0</v>
      </c>
      <c r="J904" s="7" t="str">
        <f t="shared" si="88"/>
        <v/>
      </c>
      <c r="K904" s="8">
        <f>IF(VALUE(障害学生情報入力シート!J904)=1,1,0)</f>
        <v>0</v>
      </c>
      <c r="L904" s="8">
        <f>IF(VALUE(障害学生情報入力シート!K904)=1,1,0)</f>
        <v>0</v>
      </c>
      <c r="M904" s="8">
        <f>SUM(障害学生情報入力シート!N904:Q904)+COUNTA(障害学生情報入力シート!R904)</f>
        <v>0</v>
      </c>
      <c r="N904" s="8">
        <f>SUM(障害学生情報入力シート!S904:V904)+COUNTA(障害学生情報入力シート!W904)</f>
        <v>0</v>
      </c>
      <c r="O904" s="8">
        <f>IF(SUM(障害学生情報入力シート!$X904:$BC904)&gt;0,1,0)</f>
        <v>0</v>
      </c>
      <c r="P904" s="8">
        <f>IF(障害学生情報入力シート!D904="入学者(新1年生)",1,0)</f>
        <v>0</v>
      </c>
      <c r="Q904" s="8">
        <f>IF(ISBLANK(障害学生情報入力シート!$G904),0,
IF(AND(障害学生情報入力シート!$G904="視覚障害",OR(障害学生情報入力シート!$H904="盲",障害学生情報入力シート!$H904="弱視",障害学生情報入力シート!$H904="その他の視覚障害")),1,0)+
IF(AND(障害学生情報入力シート!$G904="聴覚障害",OR(障害学生情報入力シート!$H904="聾",障害学生情報入力シート!$H904="難聴",障害学生情報入力シート!$H904="その他の聴覚障害")),1,0)+
IF(AND(障害学生情報入力シート!$G904="肢体不自由",OR(障害学生情報入力シート!$H904="上肢不自由",障害学生情報入力シート!$H904="下肢不自由",障害学生情報入力シート!$H904="上下肢不自由",障害学生情報入力シート!$H904="その他の肢体不自由")),1,0)+
IF(AND(障害学生情報入力シート!$G904="病弱",ISBLANK(障害学生情報入力シート!$H904)),1,0)+
IF(AND(障害学生情報入力シート!$G904="発達障害",OR(障害学生情報入力シート!$H904="自閉スペクトラム症",障害学生情報入力シート!$H904="注意欠如・多動症",障害学生情報入力シート!$H904="限局性学習症",障害学生情報入力シート!$H904="発達障害の重複",障害学生情報入力シート!$H904="その他の発達障害")),1,0)+
IF(AND(障害学生情報入力シート!$G904="精神障害",OR(障害学生情報入力シート!$H904="統合失調症等",障害学生情報入力シート!$H904="気分障害",障害学生情報入力シート!$H904="神経症性障害等",障害学生情報入力シート!$H904="摂食障害・睡眠障害等",障害学生情報入力シート!$H904="精神障害の重複",障害学生情報入力シート!$H904="その他の精神障害")),1,0)+
IF(AND(障害学生情報入力シート!$G904="知的障害",ISBLANK(障害学生情報入力シート!$H904)),1,0)+
IF(AND(障害学生情報入力シート!$G904="重複障害",OR(障害学生情報入力シート!$H904="身体障害の重複",障害学生情報入力シート!$H904="発達障害と精神障害の重複")),1,0)+
IF(AND(障害学生情報入力シート!$G904="その他の障害",ISBLANK(障害学生情報入力シート!$H904)),1,0)
)</f>
        <v>0</v>
      </c>
    </row>
    <row r="905" spans="1:17" x14ac:dyDescent="0.4">
      <c r="A905" s="204">
        <v>877</v>
      </c>
      <c r="B905" s="6">
        <f>IF(AND(障害学生情報入力シート!$G905=$B$27,障害学生情報入力シート!$H905=$B$28,OR(障害学生情報入力シート!D905="入学者(新1年生)",障害学生情報入力シート!D905="在籍者")),1,0)</f>
        <v>0</v>
      </c>
      <c r="C905" s="6">
        <f t="shared" si="83"/>
        <v>0</v>
      </c>
      <c r="D905" s="6" t="str">
        <f t="shared" si="84"/>
        <v/>
      </c>
      <c r="E905" s="6">
        <f>IF(AND(障害学生情報入力シート!$G905=$E$27,ISBLANK(障害学生情報入力シート!$H905),OR(障害学生情報入力シート!D905="入学者(新1年生)",障害学生情報入力シート!D905="在籍者")),1,0)</f>
        <v>0</v>
      </c>
      <c r="F905" s="6">
        <f t="shared" si="85"/>
        <v>0</v>
      </c>
      <c r="G905" s="6" t="str">
        <f t="shared" si="86"/>
        <v/>
      </c>
      <c r="H905" s="7">
        <f>IF(障害学生情報入力シート!BD905="",0,IF(AND(障害学生情報入力シート!BC905=1,Q905=1,障害学生情報入力シート!D905&lt;&gt;"",障害学生情報入力シート!D905&lt;&gt;"在籍者"),1,0))</f>
        <v>0</v>
      </c>
      <c r="I905" s="7">
        <f t="shared" si="87"/>
        <v>0</v>
      </c>
      <c r="J905" s="7" t="str">
        <f t="shared" si="88"/>
        <v/>
      </c>
      <c r="K905" s="8">
        <f>IF(VALUE(障害学生情報入力シート!J905)=1,1,0)</f>
        <v>0</v>
      </c>
      <c r="L905" s="8">
        <f>IF(VALUE(障害学生情報入力シート!K905)=1,1,0)</f>
        <v>0</v>
      </c>
      <c r="M905" s="8">
        <f>SUM(障害学生情報入力シート!N905:Q905)+COUNTA(障害学生情報入力シート!R905)</f>
        <v>0</v>
      </c>
      <c r="N905" s="8">
        <f>SUM(障害学生情報入力シート!S905:V905)+COUNTA(障害学生情報入力シート!W905)</f>
        <v>0</v>
      </c>
      <c r="O905" s="8">
        <f>IF(SUM(障害学生情報入力シート!$X905:$BC905)&gt;0,1,0)</f>
        <v>0</v>
      </c>
      <c r="P905" s="8">
        <f>IF(障害学生情報入力シート!D905="入学者(新1年生)",1,0)</f>
        <v>0</v>
      </c>
      <c r="Q905" s="8">
        <f>IF(ISBLANK(障害学生情報入力シート!$G905),0,
IF(AND(障害学生情報入力シート!$G905="視覚障害",OR(障害学生情報入力シート!$H905="盲",障害学生情報入力シート!$H905="弱視",障害学生情報入力シート!$H905="その他の視覚障害")),1,0)+
IF(AND(障害学生情報入力シート!$G905="聴覚障害",OR(障害学生情報入力シート!$H905="聾",障害学生情報入力シート!$H905="難聴",障害学生情報入力シート!$H905="その他の聴覚障害")),1,0)+
IF(AND(障害学生情報入力シート!$G905="肢体不自由",OR(障害学生情報入力シート!$H905="上肢不自由",障害学生情報入力シート!$H905="下肢不自由",障害学生情報入力シート!$H905="上下肢不自由",障害学生情報入力シート!$H905="その他の肢体不自由")),1,0)+
IF(AND(障害学生情報入力シート!$G905="病弱",ISBLANK(障害学生情報入力シート!$H905)),1,0)+
IF(AND(障害学生情報入力シート!$G905="発達障害",OR(障害学生情報入力シート!$H905="自閉スペクトラム症",障害学生情報入力シート!$H905="注意欠如・多動症",障害学生情報入力シート!$H905="限局性学習症",障害学生情報入力シート!$H905="発達障害の重複",障害学生情報入力シート!$H905="その他の発達障害")),1,0)+
IF(AND(障害学生情報入力シート!$G905="精神障害",OR(障害学生情報入力シート!$H905="統合失調症等",障害学生情報入力シート!$H905="気分障害",障害学生情報入力シート!$H905="神経症性障害等",障害学生情報入力シート!$H905="摂食障害・睡眠障害等",障害学生情報入力シート!$H905="精神障害の重複",障害学生情報入力シート!$H905="その他の精神障害")),1,0)+
IF(AND(障害学生情報入力シート!$G905="知的障害",ISBLANK(障害学生情報入力シート!$H905)),1,0)+
IF(AND(障害学生情報入力シート!$G905="重複障害",OR(障害学生情報入力シート!$H905="身体障害の重複",障害学生情報入力シート!$H905="発達障害と精神障害の重複")),1,0)+
IF(AND(障害学生情報入力シート!$G905="その他の障害",ISBLANK(障害学生情報入力シート!$H905)),1,0)
)</f>
        <v>0</v>
      </c>
    </row>
    <row r="906" spans="1:17" x14ac:dyDescent="0.4">
      <c r="A906" s="204">
        <v>878</v>
      </c>
      <c r="B906" s="6">
        <f>IF(AND(障害学生情報入力シート!$G906=$B$27,障害学生情報入力シート!$H906=$B$28,OR(障害学生情報入力シート!D906="入学者(新1年生)",障害学生情報入力シート!D906="在籍者")),1,0)</f>
        <v>0</v>
      </c>
      <c r="C906" s="6">
        <f t="shared" si="83"/>
        <v>0</v>
      </c>
      <c r="D906" s="6" t="str">
        <f t="shared" si="84"/>
        <v/>
      </c>
      <c r="E906" s="6">
        <f>IF(AND(障害学生情報入力シート!$G906=$E$27,ISBLANK(障害学生情報入力シート!$H906),OR(障害学生情報入力シート!D906="入学者(新1年生)",障害学生情報入力シート!D906="在籍者")),1,0)</f>
        <v>0</v>
      </c>
      <c r="F906" s="6">
        <f t="shared" si="85"/>
        <v>0</v>
      </c>
      <c r="G906" s="6" t="str">
        <f t="shared" si="86"/>
        <v/>
      </c>
      <c r="H906" s="7">
        <f>IF(障害学生情報入力シート!BD906="",0,IF(AND(障害学生情報入力シート!BC906=1,Q906=1,障害学生情報入力シート!D906&lt;&gt;"",障害学生情報入力シート!D906&lt;&gt;"在籍者"),1,0))</f>
        <v>0</v>
      </c>
      <c r="I906" s="7">
        <f t="shared" si="87"/>
        <v>0</v>
      </c>
      <c r="J906" s="7" t="str">
        <f t="shared" si="88"/>
        <v/>
      </c>
      <c r="K906" s="8">
        <f>IF(VALUE(障害学生情報入力シート!J906)=1,1,0)</f>
        <v>0</v>
      </c>
      <c r="L906" s="8">
        <f>IF(VALUE(障害学生情報入力シート!K906)=1,1,0)</f>
        <v>0</v>
      </c>
      <c r="M906" s="8">
        <f>SUM(障害学生情報入力シート!N906:Q906)+COUNTA(障害学生情報入力シート!R906)</f>
        <v>0</v>
      </c>
      <c r="N906" s="8">
        <f>SUM(障害学生情報入力シート!S906:V906)+COUNTA(障害学生情報入力シート!W906)</f>
        <v>0</v>
      </c>
      <c r="O906" s="8">
        <f>IF(SUM(障害学生情報入力シート!$X906:$BC906)&gt;0,1,0)</f>
        <v>0</v>
      </c>
      <c r="P906" s="8">
        <f>IF(障害学生情報入力シート!D906="入学者(新1年生)",1,0)</f>
        <v>0</v>
      </c>
      <c r="Q906" s="8">
        <f>IF(ISBLANK(障害学生情報入力シート!$G906),0,
IF(AND(障害学生情報入力シート!$G906="視覚障害",OR(障害学生情報入力シート!$H906="盲",障害学生情報入力シート!$H906="弱視",障害学生情報入力シート!$H906="その他の視覚障害")),1,0)+
IF(AND(障害学生情報入力シート!$G906="聴覚障害",OR(障害学生情報入力シート!$H906="聾",障害学生情報入力シート!$H906="難聴",障害学生情報入力シート!$H906="その他の聴覚障害")),1,0)+
IF(AND(障害学生情報入力シート!$G906="肢体不自由",OR(障害学生情報入力シート!$H906="上肢不自由",障害学生情報入力シート!$H906="下肢不自由",障害学生情報入力シート!$H906="上下肢不自由",障害学生情報入力シート!$H906="その他の肢体不自由")),1,0)+
IF(AND(障害学生情報入力シート!$G906="病弱",ISBLANK(障害学生情報入力シート!$H906)),1,0)+
IF(AND(障害学生情報入力シート!$G906="発達障害",OR(障害学生情報入力シート!$H906="自閉スペクトラム症",障害学生情報入力シート!$H906="注意欠如・多動症",障害学生情報入力シート!$H906="限局性学習症",障害学生情報入力シート!$H906="発達障害の重複",障害学生情報入力シート!$H906="その他の発達障害")),1,0)+
IF(AND(障害学生情報入力シート!$G906="精神障害",OR(障害学生情報入力シート!$H906="統合失調症等",障害学生情報入力シート!$H906="気分障害",障害学生情報入力シート!$H906="神経症性障害等",障害学生情報入力シート!$H906="摂食障害・睡眠障害等",障害学生情報入力シート!$H906="精神障害の重複",障害学生情報入力シート!$H906="その他の精神障害")),1,0)+
IF(AND(障害学生情報入力シート!$G906="知的障害",ISBLANK(障害学生情報入力シート!$H906)),1,0)+
IF(AND(障害学生情報入力シート!$G906="重複障害",OR(障害学生情報入力シート!$H906="身体障害の重複",障害学生情報入力シート!$H906="発達障害と精神障害の重複")),1,0)+
IF(AND(障害学生情報入力シート!$G906="その他の障害",ISBLANK(障害学生情報入力シート!$H906)),1,0)
)</f>
        <v>0</v>
      </c>
    </row>
    <row r="907" spans="1:17" x14ac:dyDescent="0.4">
      <c r="A907" s="204">
        <v>879</v>
      </c>
      <c r="B907" s="6">
        <f>IF(AND(障害学生情報入力シート!$G907=$B$27,障害学生情報入力シート!$H907=$B$28,OR(障害学生情報入力シート!D907="入学者(新1年生)",障害学生情報入力シート!D907="在籍者")),1,0)</f>
        <v>0</v>
      </c>
      <c r="C907" s="6">
        <f t="shared" si="83"/>
        <v>0</v>
      </c>
      <c r="D907" s="6" t="str">
        <f t="shared" si="84"/>
        <v/>
      </c>
      <c r="E907" s="6">
        <f>IF(AND(障害学生情報入力シート!$G907=$E$27,ISBLANK(障害学生情報入力シート!$H907),OR(障害学生情報入力シート!D907="入学者(新1年生)",障害学生情報入力シート!D907="在籍者")),1,0)</f>
        <v>0</v>
      </c>
      <c r="F907" s="6">
        <f t="shared" si="85"/>
        <v>0</v>
      </c>
      <c r="G907" s="6" t="str">
        <f t="shared" si="86"/>
        <v/>
      </c>
      <c r="H907" s="7">
        <f>IF(障害学生情報入力シート!BD907="",0,IF(AND(障害学生情報入力シート!BC907=1,Q907=1,障害学生情報入力シート!D907&lt;&gt;"",障害学生情報入力シート!D907&lt;&gt;"在籍者"),1,0))</f>
        <v>0</v>
      </c>
      <c r="I907" s="7">
        <f t="shared" si="87"/>
        <v>0</v>
      </c>
      <c r="J907" s="7" t="str">
        <f t="shared" si="88"/>
        <v/>
      </c>
      <c r="K907" s="8">
        <f>IF(VALUE(障害学生情報入力シート!J907)=1,1,0)</f>
        <v>0</v>
      </c>
      <c r="L907" s="8">
        <f>IF(VALUE(障害学生情報入力シート!K907)=1,1,0)</f>
        <v>0</v>
      </c>
      <c r="M907" s="8">
        <f>SUM(障害学生情報入力シート!N907:Q907)+COUNTA(障害学生情報入力シート!R907)</f>
        <v>0</v>
      </c>
      <c r="N907" s="8">
        <f>SUM(障害学生情報入力シート!S907:V907)+COUNTA(障害学生情報入力シート!W907)</f>
        <v>0</v>
      </c>
      <c r="O907" s="8">
        <f>IF(SUM(障害学生情報入力シート!$X907:$BC907)&gt;0,1,0)</f>
        <v>0</v>
      </c>
      <c r="P907" s="8">
        <f>IF(障害学生情報入力シート!D907="入学者(新1年生)",1,0)</f>
        <v>0</v>
      </c>
      <c r="Q907" s="8">
        <f>IF(ISBLANK(障害学生情報入力シート!$G907),0,
IF(AND(障害学生情報入力シート!$G907="視覚障害",OR(障害学生情報入力シート!$H907="盲",障害学生情報入力シート!$H907="弱視",障害学生情報入力シート!$H907="その他の視覚障害")),1,0)+
IF(AND(障害学生情報入力シート!$G907="聴覚障害",OR(障害学生情報入力シート!$H907="聾",障害学生情報入力シート!$H907="難聴",障害学生情報入力シート!$H907="その他の聴覚障害")),1,0)+
IF(AND(障害学生情報入力シート!$G907="肢体不自由",OR(障害学生情報入力シート!$H907="上肢不自由",障害学生情報入力シート!$H907="下肢不自由",障害学生情報入力シート!$H907="上下肢不自由",障害学生情報入力シート!$H907="その他の肢体不自由")),1,0)+
IF(AND(障害学生情報入力シート!$G907="病弱",ISBLANK(障害学生情報入力シート!$H907)),1,0)+
IF(AND(障害学生情報入力シート!$G907="発達障害",OR(障害学生情報入力シート!$H907="自閉スペクトラム症",障害学生情報入力シート!$H907="注意欠如・多動症",障害学生情報入力シート!$H907="限局性学習症",障害学生情報入力シート!$H907="発達障害の重複",障害学生情報入力シート!$H907="その他の発達障害")),1,0)+
IF(AND(障害学生情報入力シート!$G907="精神障害",OR(障害学生情報入力シート!$H907="統合失調症等",障害学生情報入力シート!$H907="気分障害",障害学生情報入力シート!$H907="神経症性障害等",障害学生情報入力シート!$H907="摂食障害・睡眠障害等",障害学生情報入力シート!$H907="精神障害の重複",障害学生情報入力シート!$H907="その他の精神障害")),1,0)+
IF(AND(障害学生情報入力シート!$G907="知的障害",ISBLANK(障害学生情報入力シート!$H907)),1,0)+
IF(AND(障害学生情報入力シート!$G907="重複障害",OR(障害学生情報入力シート!$H907="身体障害の重複",障害学生情報入力シート!$H907="発達障害と精神障害の重複")),1,0)+
IF(AND(障害学生情報入力シート!$G907="その他の障害",ISBLANK(障害学生情報入力シート!$H907)),1,0)
)</f>
        <v>0</v>
      </c>
    </row>
    <row r="908" spans="1:17" x14ac:dyDescent="0.4">
      <c r="A908" s="204">
        <v>880</v>
      </c>
      <c r="B908" s="6">
        <f>IF(AND(障害学生情報入力シート!$G908=$B$27,障害学生情報入力シート!$H908=$B$28,OR(障害学生情報入力シート!D908="入学者(新1年生)",障害学生情報入力シート!D908="在籍者")),1,0)</f>
        <v>0</v>
      </c>
      <c r="C908" s="6">
        <f t="shared" si="83"/>
        <v>0</v>
      </c>
      <c r="D908" s="6" t="str">
        <f t="shared" si="84"/>
        <v/>
      </c>
      <c r="E908" s="6">
        <f>IF(AND(障害学生情報入力シート!$G908=$E$27,ISBLANK(障害学生情報入力シート!$H908),OR(障害学生情報入力シート!D908="入学者(新1年生)",障害学生情報入力シート!D908="在籍者")),1,0)</f>
        <v>0</v>
      </c>
      <c r="F908" s="6">
        <f t="shared" si="85"/>
        <v>0</v>
      </c>
      <c r="G908" s="6" t="str">
        <f t="shared" si="86"/>
        <v/>
      </c>
      <c r="H908" s="7">
        <f>IF(障害学生情報入力シート!BD908="",0,IF(AND(障害学生情報入力シート!BC908=1,Q908=1,障害学生情報入力シート!D908&lt;&gt;"",障害学生情報入力シート!D908&lt;&gt;"在籍者"),1,0))</f>
        <v>0</v>
      </c>
      <c r="I908" s="7">
        <f t="shared" si="87"/>
        <v>0</v>
      </c>
      <c r="J908" s="7" t="str">
        <f t="shared" si="88"/>
        <v/>
      </c>
      <c r="K908" s="8">
        <f>IF(VALUE(障害学生情報入力シート!J908)=1,1,0)</f>
        <v>0</v>
      </c>
      <c r="L908" s="8">
        <f>IF(VALUE(障害学生情報入力シート!K908)=1,1,0)</f>
        <v>0</v>
      </c>
      <c r="M908" s="8">
        <f>SUM(障害学生情報入力シート!N908:Q908)+COUNTA(障害学生情報入力シート!R908)</f>
        <v>0</v>
      </c>
      <c r="N908" s="8">
        <f>SUM(障害学生情報入力シート!S908:V908)+COUNTA(障害学生情報入力シート!W908)</f>
        <v>0</v>
      </c>
      <c r="O908" s="8">
        <f>IF(SUM(障害学生情報入力シート!$X908:$BC908)&gt;0,1,0)</f>
        <v>0</v>
      </c>
      <c r="P908" s="8">
        <f>IF(障害学生情報入力シート!D908="入学者(新1年生)",1,0)</f>
        <v>0</v>
      </c>
      <c r="Q908" s="8">
        <f>IF(ISBLANK(障害学生情報入力シート!$G908),0,
IF(AND(障害学生情報入力シート!$G908="視覚障害",OR(障害学生情報入力シート!$H908="盲",障害学生情報入力シート!$H908="弱視",障害学生情報入力シート!$H908="その他の視覚障害")),1,0)+
IF(AND(障害学生情報入力シート!$G908="聴覚障害",OR(障害学生情報入力シート!$H908="聾",障害学生情報入力シート!$H908="難聴",障害学生情報入力シート!$H908="その他の聴覚障害")),1,0)+
IF(AND(障害学生情報入力シート!$G908="肢体不自由",OR(障害学生情報入力シート!$H908="上肢不自由",障害学生情報入力シート!$H908="下肢不自由",障害学生情報入力シート!$H908="上下肢不自由",障害学生情報入力シート!$H908="その他の肢体不自由")),1,0)+
IF(AND(障害学生情報入力シート!$G908="病弱",ISBLANK(障害学生情報入力シート!$H908)),1,0)+
IF(AND(障害学生情報入力シート!$G908="発達障害",OR(障害学生情報入力シート!$H908="自閉スペクトラム症",障害学生情報入力シート!$H908="注意欠如・多動症",障害学生情報入力シート!$H908="限局性学習症",障害学生情報入力シート!$H908="発達障害の重複",障害学生情報入力シート!$H908="その他の発達障害")),1,0)+
IF(AND(障害学生情報入力シート!$G908="精神障害",OR(障害学生情報入力シート!$H908="統合失調症等",障害学生情報入力シート!$H908="気分障害",障害学生情報入力シート!$H908="神経症性障害等",障害学生情報入力シート!$H908="摂食障害・睡眠障害等",障害学生情報入力シート!$H908="精神障害の重複",障害学生情報入力シート!$H908="その他の精神障害")),1,0)+
IF(AND(障害学生情報入力シート!$G908="知的障害",ISBLANK(障害学生情報入力シート!$H908)),1,0)+
IF(AND(障害学生情報入力シート!$G908="重複障害",OR(障害学生情報入力シート!$H908="身体障害の重複",障害学生情報入力シート!$H908="発達障害と精神障害の重複")),1,0)+
IF(AND(障害学生情報入力シート!$G908="その他の障害",ISBLANK(障害学生情報入力シート!$H908)),1,0)
)</f>
        <v>0</v>
      </c>
    </row>
    <row r="909" spans="1:17" x14ac:dyDescent="0.4">
      <c r="A909" s="204">
        <v>881</v>
      </c>
      <c r="B909" s="6">
        <f>IF(AND(障害学生情報入力シート!$G909=$B$27,障害学生情報入力シート!$H909=$B$28,OR(障害学生情報入力シート!D909="入学者(新1年生)",障害学生情報入力シート!D909="在籍者")),1,0)</f>
        <v>0</v>
      </c>
      <c r="C909" s="6">
        <f t="shared" si="83"/>
        <v>0</v>
      </c>
      <c r="D909" s="6" t="str">
        <f t="shared" si="84"/>
        <v/>
      </c>
      <c r="E909" s="6">
        <f>IF(AND(障害学生情報入力シート!$G909=$E$27,ISBLANK(障害学生情報入力シート!$H909),OR(障害学生情報入力シート!D909="入学者(新1年生)",障害学生情報入力シート!D909="在籍者")),1,0)</f>
        <v>0</v>
      </c>
      <c r="F909" s="6">
        <f t="shared" si="85"/>
        <v>0</v>
      </c>
      <c r="G909" s="6" t="str">
        <f t="shared" si="86"/>
        <v/>
      </c>
      <c r="H909" s="7">
        <f>IF(障害学生情報入力シート!BD909="",0,IF(AND(障害学生情報入力シート!BC909=1,Q909=1,障害学生情報入力シート!D909&lt;&gt;"",障害学生情報入力シート!D909&lt;&gt;"在籍者"),1,0))</f>
        <v>0</v>
      </c>
      <c r="I909" s="7">
        <f t="shared" si="87"/>
        <v>0</v>
      </c>
      <c r="J909" s="7" t="str">
        <f t="shared" si="88"/>
        <v/>
      </c>
      <c r="K909" s="8">
        <f>IF(VALUE(障害学生情報入力シート!J909)=1,1,0)</f>
        <v>0</v>
      </c>
      <c r="L909" s="8">
        <f>IF(VALUE(障害学生情報入力シート!K909)=1,1,0)</f>
        <v>0</v>
      </c>
      <c r="M909" s="8">
        <f>SUM(障害学生情報入力シート!N909:Q909)+COUNTA(障害学生情報入力シート!R909)</f>
        <v>0</v>
      </c>
      <c r="N909" s="8">
        <f>SUM(障害学生情報入力シート!S909:V909)+COUNTA(障害学生情報入力シート!W909)</f>
        <v>0</v>
      </c>
      <c r="O909" s="8">
        <f>IF(SUM(障害学生情報入力シート!$X909:$BC909)&gt;0,1,0)</f>
        <v>0</v>
      </c>
      <c r="P909" s="8">
        <f>IF(障害学生情報入力シート!D909="入学者(新1年生)",1,0)</f>
        <v>0</v>
      </c>
      <c r="Q909" s="8">
        <f>IF(ISBLANK(障害学生情報入力シート!$G909),0,
IF(AND(障害学生情報入力シート!$G909="視覚障害",OR(障害学生情報入力シート!$H909="盲",障害学生情報入力シート!$H909="弱視",障害学生情報入力シート!$H909="その他の視覚障害")),1,0)+
IF(AND(障害学生情報入力シート!$G909="聴覚障害",OR(障害学生情報入力シート!$H909="聾",障害学生情報入力シート!$H909="難聴",障害学生情報入力シート!$H909="その他の聴覚障害")),1,0)+
IF(AND(障害学生情報入力シート!$G909="肢体不自由",OR(障害学生情報入力シート!$H909="上肢不自由",障害学生情報入力シート!$H909="下肢不自由",障害学生情報入力シート!$H909="上下肢不自由",障害学生情報入力シート!$H909="その他の肢体不自由")),1,0)+
IF(AND(障害学生情報入力シート!$G909="病弱",ISBLANK(障害学生情報入力シート!$H909)),1,0)+
IF(AND(障害学生情報入力シート!$G909="発達障害",OR(障害学生情報入力シート!$H909="自閉スペクトラム症",障害学生情報入力シート!$H909="注意欠如・多動症",障害学生情報入力シート!$H909="限局性学習症",障害学生情報入力シート!$H909="発達障害の重複",障害学生情報入力シート!$H909="その他の発達障害")),1,0)+
IF(AND(障害学生情報入力シート!$G909="精神障害",OR(障害学生情報入力シート!$H909="統合失調症等",障害学生情報入力シート!$H909="気分障害",障害学生情報入力シート!$H909="神経症性障害等",障害学生情報入力シート!$H909="摂食障害・睡眠障害等",障害学生情報入力シート!$H909="精神障害の重複",障害学生情報入力シート!$H909="その他の精神障害")),1,0)+
IF(AND(障害学生情報入力シート!$G909="知的障害",ISBLANK(障害学生情報入力シート!$H909)),1,0)+
IF(AND(障害学生情報入力シート!$G909="重複障害",OR(障害学生情報入力シート!$H909="身体障害の重複",障害学生情報入力シート!$H909="発達障害と精神障害の重複")),1,0)+
IF(AND(障害学生情報入力シート!$G909="その他の障害",ISBLANK(障害学生情報入力シート!$H909)),1,0)
)</f>
        <v>0</v>
      </c>
    </row>
    <row r="910" spans="1:17" x14ac:dyDescent="0.4">
      <c r="A910" s="204">
        <v>882</v>
      </c>
      <c r="B910" s="6">
        <f>IF(AND(障害学生情報入力シート!$G910=$B$27,障害学生情報入力シート!$H910=$B$28,OR(障害学生情報入力シート!D910="入学者(新1年生)",障害学生情報入力シート!D910="在籍者")),1,0)</f>
        <v>0</v>
      </c>
      <c r="C910" s="6">
        <f t="shared" si="83"/>
        <v>0</v>
      </c>
      <c r="D910" s="6" t="str">
        <f t="shared" si="84"/>
        <v/>
      </c>
      <c r="E910" s="6">
        <f>IF(AND(障害学生情報入力シート!$G910=$E$27,ISBLANK(障害学生情報入力シート!$H910),OR(障害学生情報入力シート!D910="入学者(新1年生)",障害学生情報入力シート!D910="在籍者")),1,0)</f>
        <v>0</v>
      </c>
      <c r="F910" s="6">
        <f t="shared" si="85"/>
        <v>0</v>
      </c>
      <c r="G910" s="6" t="str">
        <f t="shared" si="86"/>
        <v/>
      </c>
      <c r="H910" s="7">
        <f>IF(障害学生情報入力シート!BD910="",0,IF(AND(障害学生情報入力シート!BC910=1,Q910=1,障害学生情報入力シート!D910&lt;&gt;"",障害学生情報入力シート!D910&lt;&gt;"在籍者"),1,0))</f>
        <v>0</v>
      </c>
      <c r="I910" s="7">
        <f t="shared" si="87"/>
        <v>0</v>
      </c>
      <c r="J910" s="7" t="str">
        <f t="shared" si="88"/>
        <v/>
      </c>
      <c r="K910" s="8">
        <f>IF(VALUE(障害学生情報入力シート!J910)=1,1,0)</f>
        <v>0</v>
      </c>
      <c r="L910" s="8">
        <f>IF(VALUE(障害学生情報入力シート!K910)=1,1,0)</f>
        <v>0</v>
      </c>
      <c r="M910" s="8">
        <f>SUM(障害学生情報入力シート!N910:Q910)+COUNTA(障害学生情報入力シート!R910)</f>
        <v>0</v>
      </c>
      <c r="N910" s="8">
        <f>SUM(障害学生情報入力シート!S910:V910)+COUNTA(障害学生情報入力シート!W910)</f>
        <v>0</v>
      </c>
      <c r="O910" s="8">
        <f>IF(SUM(障害学生情報入力シート!$X910:$BC910)&gt;0,1,0)</f>
        <v>0</v>
      </c>
      <c r="P910" s="8">
        <f>IF(障害学生情報入力シート!D910="入学者(新1年生)",1,0)</f>
        <v>0</v>
      </c>
      <c r="Q910" s="8">
        <f>IF(ISBLANK(障害学生情報入力シート!$G910),0,
IF(AND(障害学生情報入力シート!$G910="視覚障害",OR(障害学生情報入力シート!$H910="盲",障害学生情報入力シート!$H910="弱視",障害学生情報入力シート!$H910="その他の視覚障害")),1,0)+
IF(AND(障害学生情報入力シート!$G910="聴覚障害",OR(障害学生情報入力シート!$H910="聾",障害学生情報入力シート!$H910="難聴",障害学生情報入力シート!$H910="その他の聴覚障害")),1,0)+
IF(AND(障害学生情報入力シート!$G910="肢体不自由",OR(障害学生情報入力シート!$H910="上肢不自由",障害学生情報入力シート!$H910="下肢不自由",障害学生情報入力シート!$H910="上下肢不自由",障害学生情報入力シート!$H910="その他の肢体不自由")),1,0)+
IF(AND(障害学生情報入力シート!$G910="病弱",ISBLANK(障害学生情報入力シート!$H910)),1,0)+
IF(AND(障害学生情報入力シート!$G910="発達障害",OR(障害学生情報入力シート!$H910="自閉スペクトラム症",障害学生情報入力シート!$H910="注意欠如・多動症",障害学生情報入力シート!$H910="限局性学習症",障害学生情報入力シート!$H910="発達障害の重複",障害学生情報入力シート!$H910="その他の発達障害")),1,0)+
IF(AND(障害学生情報入力シート!$G910="精神障害",OR(障害学生情報入力シート!$H910="統合失調症等",障害学生情報入力シート!$H910="気分障害",障害学生情報入力シート!$H910="神経症性障害等",障害学生情報入力シート!$H910="摂食障害・睡眠障害等",障害学生情報入力シート!$H910="精神障害の重複",障害学生情報入力シート!$H910="その他の精神障害")),1,0)+
IF(AND(障害学生情報入力シート!$G910="知的障害",ISBLANK(障害学生情報入力シート!$H910)),1,0)+
IF(AND(障害学生情報入力シート!$G910="重複障害",OR(障害学生情報入力シート!$H910="身体障害の重複",障害学生情報入力シート!$H910="発達障害と精神障害の重複")),1,0)+
IF(AND(障害学生情報入力シート!$G910="その他の障害",ISBLANK(障害学生情報入力シート!$H910)),1,0)
)</f>
        <v>0</v>
      </c>
    </row>
    <row r="911" spans="1:17" x14ac:dyDescent="0.4">
      <c r="A911" s="204">
        <v>883</v>
      </c>
      <c r="B911" s="6">
        <f>IF(AND(障害学生情報入力シート!$G911=$B$27,障害学生情報入力シート!$H911=$B$28,OR(障害学生情報入力シート!D911="入学者(新1年生)",障害学生情報入力シート!D911="在籍者")),1,0)</f>
        <v>0</v>
      </c>
      <c r="C911" s="6">
        <f t="shared" si="83"/>
        <v>0</v>
      </c>
      <c r="D911" s="6" t="str">
        <f t="shared" si="84"/>
        <v/>
      </c>
      <c r="E911" s="6">
        <f>IF(AND(障害学生情報入力シート!$G911=$E$27,ISBLANK(障害学生情報入力シート!$H911),OR(障害学生情報入力シート!D911="入学者(新1年生)",障害学生情報入力シート!D911="在籍者")),1,0)</f>
        <v>0</v>
      </c>
      <c r="F911" s="6">
        <f t="shared" si="85"/>
        <v>0</v>
      </c>
      <c r="G911" s="6" t="str">
        <f t="shared" si="86"/>
        <v/>
      </c>
      <c r="H911" s="7">
        <f>IF(障害学生情報入力シート!BD911="",0,IF(AND(障害学生情報入力シート!BC911=1,Q911=1,障害学生情報入力シート!D911&lt;&gt;"",障害学生情報入力シート!D911&lt;&gt;"在籍者"),1,0))</f>
        <v>0</v>
      </c>
      <c r="I911" s="7">
        <f t="shared" si="87"/>
        <v>0</v>
      </c>
      <c r="J911" s="7" t="str">
        <f t="shared" si="88"/>
        <v/>
      </c>
      <c r="K911" s="8">
        <f>IF(VALUE(障害学生情報入力シート!J911)=1,1,0)</f>
        <v>0</v>
      </c>
      <c r="L911" s="8">
        <f>IF(VALUE(障害学生情報入力シート!K911)=1,1,0)</f>
        <v>0</v>
      </c>
      <c r="M911" s="8">
        <f>SUM(障害学生情報入力シート!N911:Q911)+COUNTA(障害学生情報入力シート!R911)</f>
        <v>0</v>
      </c>
      <c r="N911" s="8">
        <f>SUM(障害学生情報入力シート!S911:V911)+COUNTA(障害学生情報入力シート!W911)</f>
        <v>0</v>
      </c>
      <c r="O911" s="8">
        <f>IF(SUM(障害学生情報入力シート!$X911:$BC911)&gt;0,1,0)</f>
        <v>0</v>
      </c>
      <c r="P911" s="8">
        <f>IF(障害学生情報入力シート!D911="入学者(新1年生)",1,0)</f>
        <v>0</v>
      </c>
      <c r="Q911" s="8">
        <f>IF(ISBLANK(障害学生情報入力シート!$G911),0,
IF(AND(障害学生情報入力シート!$G911="視覚障害",OR(障害学生情報入力シート!$H911="盲",障害学生情報入力シート!$H911="弱視",障害学生情報入力シート!$H911="その他の視覚障害")),1,0)+
IF(AND(障害学生情報入力シート!$G911="聴覚障害",OR(障害学生情報入力シート!$H911="聾",障害学生情報入力シート!$H911="難聴",障害学生情報入力シート!$H911="その他の聴覚障害")),1,0)+
IF(AND(障害学生情報入力シート!$G911="肢体不自由",OR(障害学生情報入力シート!$H911="上肢不自由",障害学生情報入力シート!$H911="下肢不自由",障害学生情報入力シート!$H911="上下肢不自由",障害学生情報入力シート!$H911="その他の肢体不自由")),1,0)+
IF(AND(障害学生情報入力シート!$G911="病弱",ISBLANK(障害学生情報入力シート!$H911)),1,0)+
IF(AND(障害学生情報入力シート!$G911="発達障害",OR(障害学生情報入力シート!$H911="自閉スペクトラム症",障害学生情報入力シート!$H911="注意欠如・多動症",障害学生情報入力シート!$H911="限局性学習症",障害学生情報入力シート!$H911="発達障害の重複",障害学生情報入力シート!$H911="その他の発達障害")),1,0)+
IF(AND(障害学生情報入力シート!$G911="精神障害",OR(障害学生情報入力シート!$H911="統合失調症等",障害学生情報入力シート!$H911="気分障害",障害学生情報入力シート!$H911="神経症性障害等",障害学生情報入力シート!$H911="摂食障害・睡眠障害等",障害学生情報入力シート!$H911="精神障害の重複",障害学生情報入力シート!$H911="その他の精神障害")),1,0)+
IF(AND(障害学生情報入力シート!$G911="知的障害",ISBLANK(障害学生情報入力シート!$H911)),1,0)+
IF(AND(障害学生情報入力シート!$G911="重複障害",OR(障害学生情報入力シート!$H911="身体障害の重複",障害学生情報入力シート!$H911="発達障害と精神障害の重複")),1,0)+
IF(AND(障害学生情報入力シート!$G911="その他の障害",ISBLANK(障害学生情報入力シート!$H911)),1,0)
)</f>
        <v>0</v>
      </c>
    </row>
    <row r="912" spans="1:17" x14ac:dyDescent="0.4">
      <c r="A912" s="204">
        <v>884</v>
      </c>
      <c r="B912" s="6">
        <f>IF(AND(障害学生情報入力シート!$G912=$B$27,障害学生情報入力シート!$H912=$B$28,OR(障害学生情報入力シート!D912="入学者(新1年生)",障害学生情報入力シート!D912="在籍者")),1,0)</f>
        <v>0</v>
      </c>
      <c r="C912" s="6">
        <f t="shared" si="83"/>
        <v>0</v>
      </c>
      <c r="D912" s="6" t="str">
        <f t="shared" si="84"/>
        <v/>
      </c>
      <c r="E912" s="6">
        <f>IF(AND(障害学生情報入力シート!$G912=$E$27,ISBLANK(障害学生情報入力シート!$H912),OR(障害学生情報入力シート!D912="入学者(新1年生)",障害学生情報入力シート!D912="在籍者")),1,0)</f>
        <v>0</v>
      </c>
      <c r="F912" s="6">
        <f t="shared" si="85"/>
        <v>0</v>
      </c>
      <c r="G912" s="6" t="str">
        <f t="shared" si="86"/>
        <v/>
      </c>
      <c r="H912" s="7">
        <f>IF(障害学生情報入力シート!BD912="",0,IF(AND(障害学生情報入力シート!BC912=1,Q912=1,障害学生情報入力シート!D912&lt;&gt;"",障害学生情報入力シート!D912&lt;&gt;"在籍者"),1,0))</f>
        <v>0</v>
      </c>
      <c r="I912" s="7">
        <f t="shared" si="87"/>
        <v>0</v>
      </c>
      <c r="J912" s="7" t="str">
        <f t="shared" si="88"/>
        <v/>
      </c>
      <c r="K912" s="8">
        <f>IF(VALUE(障害学生情報入力シート!J912)=1,1,0)</f>
        <v>0</v>
      </c>
      <c r="L912" s="8">
        <f>IF(VALUE(障害学生情報入力シート!K912)=1,1,0)</f>
        <v>0</v>
      </c>
      <c r="M912" s="8">
        <f>SUM(障害学生情報入力シート!N912:Q912)+COUNTA(障害学生情報入力シート!R912)</f>
        <v>0</v>
      </c>
      <c r="N912" s="8">
        <f>SUM(障害学生情報入力シート!S912:V912)+COUNTA(障害学生情報入力シート!W912)</f>
        <v>0</v>
      </c>
      <c r="O912" s="8">
        <f>IF(SUM(障害学生情報入力シート!$X912:$BC912)&gt;0,1,0)</f>
        <v>0</v>
      </c>
      <c r="P912" s="8">
        <f>IF(障害学生情報入力シート!D912="入学者(新1年生)",1,0)</f>
        <v>0</v>
      </c>
      <c r="Q912" s="8">
        <f>IF(ISBLANK(障害学生情報入力シート!$G912),0,
IF(AND(障害学生情報入力シート!$G912="視覚障害",OR(障害学生情報入力シート!$H912="盲",障害学生情報入力シート!$H912="弱視",障害学生情報入力シート!$H912="その他の視覚障害")),1,0)+
IF(AND(障害学生情報入力シート!$G912="聴覚障害",OR(障害学生情報入力シート!$H912="聾",障害学生情報入力シート!$H912="難聴",障害学生情報入力シート!$H912="その他の聴覚障害")),1,0)+
IF(AND(障害学生情報入力シート!$G912="肢体不自由",OR(障害学生情報入力シート!$H912="上肢不自由",障害学生情報入力シート!$H912="下肢不自由",障害学生情報入力シート!$H912="上下肢不自由",障害学生情報入力シート!$H912="その他の肢体不自由")),1,0)+
IF(AND(障害学生情報入力シート!$G912="病弱",ISBLANK(障害学生情報入力シート!$H912)),1,0)+
IF(AND(障害学生情報入力シート!$G912="発達障害",OR(障害学生情報入力シート!$H912="自閉スペクトラム症",障害学生情報入力シート!$H912="注意欠如・多動症",障害学生情報入力シート!$H912="限局性学習症",障害学生情報入力シート!$H912="発達障害の重複",障害学生情報入力シート!$H912="その他の発達障害")),1,0)+
IF(AND(障害学生情報入力シート!$G912="精神障害",OR(障害学生情報入力シート!$H912="統合失調症等",障害学生情報入力シート!$H912="気分障害",障害学生情報入力シート!$H912="神経症性障害等",障害学生情報入力シート!$H912="摂食障害・睡眠障害等",障害学生情報入力シート!$H912="精神障害の重複",障害学生情報入力シート!$H912="その他の精神障害")),1,0)+
IF(AND(障害学生情報入力シート!$G912="知的障害",ISBLANK(障害学生情報入力シート!$H912)),1,0)+
IF(AND(障害学生情報入力シート!$G912="重複障害",OR(障害学生情報入力シート!$H912="身体障害の重複",障害学生情報入力シート!$H912="発達障害と精神障害の重複")),1,0)+
IF(AND(障害学生情報入力シート!$G912="その他の障害",ISBLANK(障害学生情報入力シート!$H912)),1,0)
)</f>
        <v>0</v>
      </c>
    </row>
    <row r="913" spans="1:17" x14ac:dyDescent="0.4">
      <c r="A913" s="204">
        <v>885</v>
      </c>
      <c r="B913" s="6">
        <f>IF(AND(障害学生情報入力シート!$G913=$B$27,障害学生情報入力シート!$H913=$B$28,OR(障害学生情報入力シート!D913="入学者(新1年生)",障害学生情報入力シート!D913="在籍者")),1,0)</f>
        <v>0</v>
      </c>
      <c r="C913" s="6">
        <f t="shared" si="83"/>
        <v>0</v>
      </c>
      <c r="D913" s="6" t="str">
        <f t="shared" si="84"/>
        <v/>
      </c>
      <c r="E913" s="6">
        <f>IF(AND(障害学生情報入力シート!$G913=$E$27,ISBLANK(障害学生情報入力シート!$H913),OR(障害学生情報入力シート!D913="入学者(新1年生)",障害学生情報入力シート!D913="在籍者")),1,0)</f>
        <v>0</v>
      </c>
      <c r="F913" s="6">
        <f t="shared" si="85"/>
        <v>0</v>
      </c>
      <c r="G913" s="6" t="str">
        <f t="shared" si="86"/>
        <v/>
      </c>
      <c r="H913" s="7">
        <f>IF(障害学生情報入力シート!BD913="",0,IF(AND(障害学生情報入力シート!BC913=1,Q913=1,障害学生情報入力シート!D913&lt;&gt;"",障害学生情報入力シート!D913&lt;&gt;"在籍者"),1,0))</f>
        <v>0</v>
      </c>
      <c r="I913" s="7">
        <f t="shared" si="87"/>
        <v>0</v>
      </c>
      <c r="J913" s="7" t="str">
        <f t="shared" si="88"/>
        <v/>
      </c>
      <c r="K913" s="8">
        <f>IF(VALUE(障害学生情報入力シート!J913)=1,1,0)</f>
        <v>0</v>
      </c>
      <c r="L913" s="8">
        <f>IF(VALUE(障害学生情報入力シート!K913)=1,1,0)</f>
        <v>0</v>
      </c>
      <c r="M913" s="8">
        <f>SUM(障害学生情報入力シート!N913:Q913)+COUNTA(障害学生情報入力シート!R913)</f>
        <v>0</v>
      </c>
      <c r="N913" s="8">
        <f>SUM(障害学生情報入力シート!S913:V913)+COUNTA(障害学生情報入力シート!W913)</f>
        <v>0</v>
      </c>
      <c r="O913" s="8">
        <f>IF(SUM(障害学生情報入力シート!$X913:$BC913)&gt;0,1,0)</f>
        <v>0</v>
      </c>
      <c r="P913" s="8">
        <f>IF(障害学生情報入力シート!D913="入学者(新1年生)",1,0)</f>
        <v>0</v>
      </c>
      <c r="Q913" s="8">
        <f>IF(ISBLANK(障害学生情報入力シート!$G913),0,
IF(AND(障害学生情報入力シート!$G913="視覚障害",OR(障害学生情報入力シート!$H913="盲",障害学生情報入力シート!$H913="弱視",障害学生情報入力シート!$H913="その他の視覚障害")),1,0)+
IF(AND(障害学生情報入力シート!$G913="聴覚障害",OR(障害学生情報入力シート!$H913="聾",障害学生情報入力シート!$H913="難聴",障害学生情報入力シート!$H913="その他の聴覚障害")),1,0)+
IF(AND(障害学生情報入力シート!$G913="肢体不自由",OR(障害学生情報入力シート!$H913="上肢不自由",障害学生情報入力シート!$H913="下肢不自由",障害学生情報入力シート!$H913="上下肢不自由",障害学生情報入力シート!$H913="その他の肢体不自由")),1,0)+
IF(AND(障害学生情報入力シート!$G913="病弱",ISBLANK(障害学生情報入力シート!$H913)),1,0)+
IF(AND(障害学生情報入力シート!$G913="発達障害",OR(障害学生情報入力シート!$H913="自閉スペクトラム症",障害学生情報入力シート!$H913="注意欠如・多動症",障害学生情報入力シート!$H913="限局性学習症",障害学生情報入力シート!$H913="発達障害の重複",障害学生情報入力シート!$H913="その他の発達障害")),1,0)+
IF(AND(障害学生情報入力シート!$G913="精神障害",OR(障害学生情報入力シート!$H913="統合失調症等",障害学生情報入力シート!$H913="気分障害",障害学生情報入力シート!$H913="神経症性障害等",障害学生情報入力シート!$H913="摂食障害・睡眠障害等",障害学生情報入力シート!$H913="精神障害の重複",障害学生情報入力シート!$H913="その他の精神障害")),1,0)+
IF(AND(障害学生情報入力シート!$G913="知的障害",ISBLANK(障害学生情報入力シート!$H913)),1,0)+
IF(AND(障害学生情報入力シート!$G913="重複障害",OR(障害学生情報入力シート!$H913="身体障害の重複",障害学生情報入力シート!$H913="発達障害と精神障害の重複")),1,0)+
IF(AND(障害学生情報入力シート!$G913="その他の障害",ISBLANK(障害学生情報入力シート!$H913)),1,0)
)</f>
        <v>0</v>
      </c>
    </row>
    <row r="914" spans="1:17" x14ac:dyDescent="0.4">
      <c r="A914" s="204">
        <v>886</v>
      </c>
      <c r="B914" s="6">
        <f>IF(AND(障害学生情報入力シート!$G914=$B$27,障害学生情報入力シート!$H914=$B$28,OR(障害学生情報入力シート!D914="入学者(新1年生)",障害学生情報入力シート!D914="在籍者")),1,0)</f>
        <v>0</v>
      </c>
      <c r="C914" s="6">
        <f t="shared" si="83"/>
        <v>0</v>
      </c>
      <c r="D914" s="6" t="str">
        <f t="shared" si="84"/>
        <v/>
      </c>
      <c r="E914" s="6">
        <f>IF(AND(障害学生情報入力シート!$G914=$E$27,ISBLANK(障害学生情報入力シート!$H914),OR(障害学生情報入力シート!D914="入学者(新1年生)",障害学生情報入力シート!D914="在籍者")),1,0)</f>
        <v>0</v>
      </c>
      <c r="F914" s="6">
        <f t="shared" si="85"/>
        <v>0</v>
      </c>
      <c r="G914" s="6" t="str">
        <f t="shared" si="86"/>
        <v/>
      </c>
      <c r="H914" s="7">
        <f>IF(障害学生情報入力シート!BD914="",0,IF(AND(障害学生情報入力シート!BC914=1,Q914=1,障害学生情報入力シート!D914&lt;&gt;"",障害学生情報入力シート!D914&lt;&gt;"在籍者"),1,0))</f>
        <v>0</v>
      </c>
      <c r="I914" s="7">
        <f t="shared" si="87"/>
        <v>0</v>
      </c>
      <c r="J914" s="7" t="str">
        <f t="shared" si="88"/>
        <v/>
      </c>
      <c r="K914" s="8">
        <f>IF(VALUE(障害学生情報入力シート!J914)=1,1,0)</f>
        <v>0</v>
      </c>
      <c r="L914" s="8">
        <f>IF(VALUE(障害学生情報入力シート!K914)=1,1,0)</f>
        <v>0</v>
      </c>
      <c r="M914" s="8">
        <f>SUM(障害学生情報入力シート!N914:Q914)+COUNTA(障害学生情報入力シート!R914)</f>
        <v>0</v>
      </c>
      <c r="N914" s="8">
        <f>SUM(障害学生情報入力シート!S914:V914)+COUNTA(障害学生情報入力シート!W914)</f>
        <v>0</v>
      </c>
      <c r="O914" s="8">
        <f>IF(SUM(障害学生情報入力シート!$X914:$BC914)&gt;0,1,0)</f>
        <v>0</v>
      </c>
      <c r="P914" s="8">
        <f>IF(障害学生情報入力シート!D914="入学者(新1年生)",1,0)</f>
        <v>0</v>
      </c>
      <c r="Q914" s="8">
        <f>IF(ISBLANK(障害学生情報入力シート!$G914),0,
IF(AND(障害学生情報入力シート!$G914="視覚障害",OR(障害学生情報入力シート!$H914="盲",障害学生情報入力シート!$H914="弱視",障害学生情報入力シート!$H914="その他の視覚障害")),1,0)+
IF(AND(障害学生情報入力シート!$G914="聴覚障害",OR(障害学生情報入力シート!$H914="聾",障害学生情報入力シート!$H914="難聴",障害学生情報入力シート!$H914="その他の聴覚障害")),1,0)+
IF(AND(障害学生情報入力シート!$G914="肢体不自由",OR(障害学生情報入力シート!$H914="上肢不自由",障害学生情報入力シート!$H914="下肢不自由",障害学生情報入力シート!$H914="上下肢不自由",障害学生情報入力シート!$H914="その他の肢体不自由")),1,0)+
IF(AND(障害学生情報入力シート!$G914="病弱",ISBLANK(障害学生情報入力シート!$H914)),1,0)+
IF(AND(障害学生情報入力シート!$G914="発達障害",OR(障害学生情報入力シート!$H914="自閉スペクトラム症",障害学生情報入力シート!$H914="注意欠如・多動症",障害学生情報入力シート!$H914="限局性学習症",障害学生情報入力シート!$H914="発達障害の重複",障害学生情報入力シート!$H914="その他の発達障害")),1,0)+
IF(AND(障害学生情報入力シート!$G914="精神障害",OR(障害学生情報入力シート!$H914="統合失調症等",障害学生情報入力シート!$H914="気分障害",障害学生情報入力シート!$H914="神経症性障害等",障害学生情報入力シート!$H914="摂食障害・睡眠障害等",障害学生情報入力シート!$H914="精神障害の重複",障害学生情報入力シート!$H914="その他の精神障害")),1,0)+
IF(AND(障害学生情報入力シート!$G914="知的障害",ISBLANK(障害学生情報入力シート!$H914)),1,0)+
IF(AND(障害学生情報入力シート!$G914="重複障害",OR(障害学生情報入力シート!$H914="身体障害の重複",障害学生情報入力シート!$H914="発達障害と精神障害の重複")),1,0)+
IF(AND(障害学生情報入力シート!$G914="その他の障害",ISBLANK(障害学生情報入力シート!$H914)),1,0)
)</f>
        <v>0</v>
      </c>
    </row>
    <row r="915" spans="1:17" x14ac:dyDescent="0.4">
      <c r="A915" s="204">
        <v>887</v>
      </c>
      <c r="B915" s="6">
        <f>IF(AND(障害学生情報入力シート!$G915=$B$27,障害学生情報入力シート!$H915=$B$28,OR(障害学生情報入力シート!D915="入学者(新1年生)",障害学生情報入力シート!D915="在籍者")),1,0)</f>
        <v>0</v>
      </c>
      <c r="C915" s="6">
        <f t="shared" si="83"/>
        <v>0</v>
      </c>
      <c r="D915" s="6" t="str">
        <f t="shared" si="84"/>
        <v/>
      </c>
      <c r="E915" s="6">
        <f>IF(AND(障害学生情報入力シート!$G915=$E$27,ISBLANK(障害学生情報入力シート!$H915),OR(障害学生情報入力シート!D915="入学者(新1年生)",障害学生情報入力シート!D915="在籍者")),1,0)</f>
        <v>0</v>
      </c>
      <c r="F915" s="6">
        <f t="shared" si="85"/>
        <v>0</v>
      </c>
      <c r="G915" s="6" t="str">
        <f t="shared" si="86"/>
        <v/>
      </c>
      <c r="H915" s="7">
        <f>IF(障害学生情報入力シート!BD915="",0,IF(AND(障害学生情報入力シート!BC915=1,Q915=1,障害学生情報入力シート!D915&lt;&gt;"",障害学生情報入力シート!D915&lt;&gt;"在籍者"),1,0))</f>
        <v>0</v>
      </c>
      <c r="I915" s="7">
        <f t="shared" si="87"/>
        <v>0</v>
      </c>
      <c r="J915" s="7" t="str">
        <f t="shared" si="88"/>
        <v/>
      </c>
      <c r="K915" s="8">
        <f>IF(VALUE(障害学生情報入力シート!J915)=1,1,0)</f>
        <v>0</v>
      </c>
      <c r="L915" s="8">
        <f>IF(VALUE(障害学生情報入力シート!K915)=1,1,0)</f>
        <v>0</v>
      </c>
      <c r="M915" s="8">
        <f>SUM(障害学生情報入力シート!N915:Q915)+COUNTA(障害学生情報入力シート!R915)</f>
        <v>0</v>
      </c>
      <c r="N915" s="8">
        <f>SUM(障害学生情報入力シート!S915:V915)+COUNTA(障害学生情報入力シート!W915)</f>
        <v>0</v>
      </c>
      <c r="O915" s="8">
        <f>IF(SUM(障害学生情報入力シート!$X915:$BC915)&gt;0,1,0)</f>
        <v>0</v>
      </c>
      <c r="P915" s="8">
        <f>IF(障害学生情報入力シート!D915="入学者(新1年生)",1,0)</f>
        <v>0</v>
      </c>
      <c r="Q915" s="8">
        <f>IF(ISBLANK(障害学生情報入力シート!$G915),0,
IF(AND(障害学生情報入力シート!$G915="視覚障害",OR(障害学生情報入力シート!$H915="盲",障害学生情報入力シート!$H915="弱視",障害学生情報入力シート!$H915="その他の視覚障害")),1,0)+
IF(AND(障害学生情報入力シート!$G915="聴覚障害",OR(障害学生情報入力シート!$H915="聾",障害学生情報入力シート!$H915="難聴",障害学生情報入力シート!$H915="その他の聴覚障害")),1,0)+
IF(AND(障害学生情報入力シート!$G915="肢体不自由",OR(障害学生情報入力シート!$H915="上肢不自由",障害学生情報入力シート!$H915="下肢不自由",障害学生情報入力シート!$H915="上下肢不自由",障害学生情報入力シート!$H915="その他の肢体不自由")),1,0)+
IF(AND(障害学生情報入力シート!$G915="病弱",ISBLANK(障害学生情報入力シート!$H915)),1,0)+
IF(AND(障害学生情報入力シート!$G915="発達障害",OR(障害学生情報入力シート!$H915="自閉スペクトラム症",障害学生情報入力シート!$H915="注意欠如・多動症",障害学生情報入力シート!$H915="限局性学習症",障害学生情報入力シート!$H915="発達障害の重複",障害学生情報入力シート!$H915="その他の発達障害")),1,0)+
IF(AND(障害学生情報入力シート!$G915="精神障害",OR(障害学生情報入力シート!$H915="統合失調症等",障害学生情報入力シート!$H915="気分障害",障害学生情報入力シート!$H915="神経症性障害等",障害学生情報入力シート!$H915="摂食障害・睡眠障害等",障害学生情報入力シート!$H915="精神障害の重複",障害学生情報入力シート!$H915="その他の精神障害")),1,0)+
IF(AND(障害学生情報入力シート!$G915="知的障害",ISBLANK(障害学生情報入力シート!$H915)),1,0)+
IF(AND(障害学生情報入力シート!$G915="重複障害",OR(障害学生情報入力シート!$H915="身体障害の重複",障害学生情報入力シート!$H915="発達障害と精神障害の重複")),1,0)+
IF(AND(障害学生情報入力シート!$G915="その他の障害",ISBLANK(障害学生情報入力シート!$H915)),1,0)
)</f>
        <v>0</v>
      </c>
    </row>
    <row r="916" spans="1:17" x14ac:dyDescent="0.4">
      <c r="A916" s="204">
        <v>888</v>
      </c>
      <c r="B916" s="6">
        <f>IF(AND(障害学生情報入力シート!$G916=$B$27,障害学生情報入力シート!$H916=$B$28,OR(障害学生情報入力シート!D916="入学者(新1年生)",障害学生情報入力シート!D916="在籍者")),1,0)</f>
        <v>0</v>
      </c>
      <c r="C916" s="6">
        <f t="shared" si="83"/>
        <v>0</v>
      </c>
      <c r="D916" s="6" t="str">
        <f t="shared" si="84"/>
        <v/>
      </c>
      <c r="E916" s="6">
        <f>IF(AND(障害学生情報入力シート!$G916=$E$27,ISBLANK(障害学生情報入力シート!$H916),OR(障害学生情報入力シート!D916="入学者(新1年生)",障害学生情報入力シート!D916="在籍者")),1,0)</f>
        <v>0</v>
      </c>
      <c r="F916" s="6">
        <f t="shared" si="85"/>
        <v>0</v>
      </c>
      <c r="G916" s="6" t="str">
        <f t="shared" si="86"/>
        <v/>
      </c>
      <c r="H916" s="7">
        <f>IF(障害学生情報入力シート!BD916="",0,IF(AND(障害学生情報入力シート!BC916=1,Q916=1,障害学生情報入力シート!D916&lt;&gt;"",障害学生情報入力シート!D916&lt;&gt;"在籍者"),1,0))</f>
        <v>0</v>
      </c>
      <c r="I916" s="7">
        <f t="shared" si="87"/>
        <v>0</v>
      </c>
      <c r="J916" s="7" t="str">
        <f t="shared" si="88"/>
        <v/>
      </c>
      <c r="K916" s="8">
        <f>IF(VALUE(障害学生情報入力シート!J916)=1,1,0)</f>
        <v>0</v>
      </c>
      <c r="L916" s="8">
        <f>IF(VALUE(障害学生情報入力シート!K916)=1,1,0)</f>
        <v>0</v>
      </c>
      <c r="M916" s="8">
        <f>SUM(障害学生情報入力シート!N916:Q916)+COUNTA(障害学生情報入力シート!R916)</f>
        <v>0</v>
      </c>
      <c r="N916" s="8">
        <f>SUM(障害学生情報入力シート!S916:V916)+COUNTA(障害学生情報入力シート!W916)</f>
        <v>0</v>
      </c>
      <c r="O916" s="8">
        <f>IF(SUM(障害学生情報入力シート!$X916:$BC916)&gt;0,1,0)</f>
        <v>0</v>
      </c>
      <c r="P916" s="8">
        <f>IF(障害学生情報入力シート!D916="入学者(新1年生)",1,0)</f>
        <v>0</v>
      </c>
      <c r="Q916" s="8">
        <f>IF(ISBLANK(障害学生情報入力シート!$G916),0,
IF(AND(障害学生情報入力シート!$G916="視覚障害",OR(障害学生情報入力シート!$H916="盲",障害学生情報入力シート!$H916="弱視",障害学生情報入力シート!$H916="その他の視覚障害")),1,0)+
IF(AND(障害学生情報入力シート!$G916="聴覚障害",OR(障害学生情報入力シート!$H916="聾",障害学生情報入力シート!$H916="難聴",障害学生情報入力シート!$H916="その他の聴覚障害")),1,0)+
IF(AND(障害学生情報入力シート!$G916="肢体不自由",OR(障害学生情報入力シート!$H916="上肢不自由",障害学生情報入力シート!$H916="下肢不自由",障害学生情報入力シート!$H916="上下肢不自由",障害学生情報入力シート!$H916="その他の肢体不自由")),1,0)+
IF(AND(障害学生情報入力シート!$G916="病弱",ISBLANK(障害学生情報入力シート!$H916)),1,0)+
IF(AND(障害学生情報入力シート!$G916="発達障害",OR(障害学生情報入力シート!$H916="自閉スペクトラム症",障害学生情報入力シート!$H916="注意欠如・多動症",障害学生情報入力シート!$H916="限局性学習症",障害学生情報入力シート!$H916="発達障害の重複",障害学生情報入力シート!$H916="その他の発達障害")),1,0)+
IF(AND(障害学生情報入力シート!$G916="精神障害",OR(障害学生情報入力シート!$H916="統合失調症等",障害学生情報入力シート!$H916="気分障害",障害学生情報入力シート!$H916="神経症性障害等",障害学生情報入力シート!$H916="摂食障害・睡眠障害等",障害学生情報入力シート!$H916="精神障害の重複",障害学生情報入力シート!$H916="その他の精神障害")),1,0)+
IF(AND(障害学生情報入力シート!$G916="知的障害",ISBLANK(障害学生情報入力シート!$H916)),1,0)+
IF(AND(障害学生情報入力シート!$G916="重複障害",OR(障害学生情報入力シート!$H916="身体障害の重複",障害学生情報入力シート!$H916="発達障害と精神障害の重複")),1,0)+
IF(AND(障害学生情報入力シート!$G916="その他の障害",ISBLANK(障害学生情報入力シート!$H916)),1,0)
)</f>
        <v>0</v>
      </c>
    </row>
    <row r="917" spans="1:17" x14ac:dyDescent="0.4">
      <c r="A917" s="204">
        <v>889</v>
      </c>
      <c r="B917" s="6">
        <f>IF(AND(障害学生情報入力シート!$G917=$B$27,障害学生情報入力シート!$H917=$B$28,OR(障害学生情報入力シート!D917="入学者(新1年生)",障害学生情報入力シート!D917="在籍者")),1,0)</f>
        <v>0</v>
      </c>
      <c r="C917" s="6">
        <f t="shared" si="83"/>
        <v>0</v>
      </c>
      <c r="D917" s="6" t="str">
        <f t="shared" si="84"/>
        <v/>
      </c>
      <c r="E917" s="6">
        <f>IF(AND(障害学生情報入力シート!$G917=$E$27,ISBLANK(障害学生情報入力シート!$H917),OR(障害学生情報入力シート!D917="入学者(新1年生)",障害学生情報入力シート!D917="在籍者")),1,0)</f>
        <v>0</v>
      </c>
      <c r="F917" s="6">
        <f t="shared" si="85"/>
        <v>0</v>
      </c>
      <c r="G917" s="6" t="str">
        <f t="shared" si="86"/>
        <v/>
      </c>
      <c r="H917" s="7">
        <f>IF(障害学生情報入力シート!BD917="",0,IF(AND(障害学生情報入力シート!BC917=1,Q917=1,障害学生情報入力シート!D917&lt;&gt;"",障害学生情報入力シート!D917&lt;&gt;"在籍者"),1,0))</f>
        <v>0</v>
      </c>
      <c r="I917" s="7">
        <f t="shared" si="87"/>
        <v>0</v>
      </c>
      <c r="J917" s="7" t="str">
        <f t="shared" si="88"/>
        <v/>
      </c>
      <c r="K917" s="8">
        <f>IF(VALUE(障害学生情報入力シート!J917)=1,1,0)</f>
        <v>0</v>
      </c>
      <c r="L917" s="8">
        <f>IF(VALUE(障害学生情報入力シート!K917)=1,1,0)</f>
        <v>0</v>
      </c>
      <c r="M917" s="8">
        <f>SUM(障害学生情報入力シート!N917:Q917)+COUNTA(障害学生情報入力シート!R917)</f>
        <v>0</v>
      </c>
      <c r="N917" s="8">
        <f>SUM(障害学生情報入力シート!S917:V917)+COUNTA(障害学生情報入力シート!W917)</f>
        <v>0</v>
      </c>
      <c r="O917" s="8">
        <f>IF(SUM(障害学生情報入力シート!$X917:$BC917)&gt;0,1,0)</f>
        <v>0</v>
      </c>
      <c r="P917" s="8">
        <f>IF(障害学生情報入力シート!D917="入学者(新1年生)",1,0)</f>
        <v>0</v>
      </c>
      <c r="Q917" s="8">
        <f>IF(ISBLANK(障害学生情報入力シート!$G917),0,
IF(AND(障害学生情報入力シート!$G917="視覚障害",OR(障害学生情報入力シート!$H917="盲",障害学生情報入力シート!$H917="弱視",障害学生情報入力シート!$H917="その他の視覚障害")),1,0)+
IF(AND(障害学生情報入力シート!$G917="聴覚障害",OR(障害学生情報入力シート!$H917="聾",障害学生情報入力シート!$H917="難聴",障害学生情報入力シート!$H917="その他の聴覚障害")),1,0)+
IF(AND(障害学生情報入力シート!$G917="肢体不自由",OR(障害学生情報入力シート!$H917="上肢不自由",障害学生情報入力シート!$H917="下肢不自由",障害学生情報入力シート!$H917="上下肢不自由",障害学生情報入力シート!$H917="その他の肢体不自由")),1,0)+
IF(AND(障害学生情報入力シート!$G917="病弱",ISBLANK(障害学生情報入力シート!$H917)),1,0)+
IF(AND(障害学生情報入力シート!$G917="発達障害",OR(障害学生情報入力シート!$H917="自閉スペクトラム症",障害学生情報入力シート!$H917="注意欠如・多動症",障害学生情報入力シート!$H917="限局性学習症",障害学生情報入力シート!$H917="発達障害の重複",障害学生情報入力シート!$H917="その他の発達障害")),1,0)+
IF(AND(障害学生情報入力シート!$G917="精神障害",OR(障害学生情報入力シート!$H917="統合失調症等",障害学生情報入力シート!$H917="気分障害",障害学生情報入力シート!$H917="神経症性障害等",障害学生情報入力シート!$H917="摂食障害・睡眠障害等",障害学生情報入力シート!$H917="精神障害の重複",障害学生情報入力シート!$H917="その他の精神障害")),1,0)+
IF(AND(障害学生情報入力シート!$G917="知的障害",ISBLANK(障害学生情報入力シート!$H917)),1,0)+
IF(AND(障害学生情報入力シート!$G917="重複障害",OR(障害学生情報入力シート!$H917="身体障害の重複",障害学生情報入力シート!$H917="発達障害と精神障害の重複")),1,0)+
IF(AND(障害学生情報入力シート!$G917="その他の障害",ISBLANK(障害学生情報入力シート!$H917)),1,0)
)</f>
        <v>0</v>
      </c>
    </row>
    <row r="918" spans="1:17" x14ac:dyDescent="0.4">
      <c r="A918" s="204">
        <v>890</v>
      </c>
      <c r="B918" s="6">
        <f>IF(AND(障害学生情報入力シート!$G918=$B$27,障害学生情報入力シート!$H918=$B$28,OR(障害学生情報入力シート!D918="入学者(新1年生)",障害学生情報入力シート!D918="在籍者")),1,0)</f>
        <v>0</v>
      </c>
      <c r="C918" s="6">
        <f t="shared" si="83"/>
        <v>0</v>
      </c>
      <c r="D918" s="6" t="str">
        <f t="shared" si="84"/>
        <v/>
      </c>
      <c r="E918" s="6">
        <f>IF(AND(障害学生情報入力シート!$G918=$E$27,ISBLANK(障害学生情報入力シート!$H918),OR(障害学生情報入力シート!D918="入学者(新1年生)",障害学生情報入力シート!D918="在籍者")),1,0)</f>
        <v>0</v>
      </c>
      <c r="F918" s="6">
        <f t="shared" si="85"/>
        <v>0</v>
      </c>
      <c r="G918" s="6" t="str">
        <f t="shared" si="86"/>
        <v/>
      </c>
      <c r="H918" s="7">
        <f>IF(障害学生情報入力シート!BD918="",0,IF(AND(障害学生情報入力シート!BC918=1,Q918=1,障害学生情報入力シート!D918&lt;&gt;"",障害学生情報入力シート!D918&lt;&gt;"在籍者"),1,0))</f>
        <v>0</v>
      </c>
      <c r="I918" s="7">
        <f t="shared" si="87"/>
        <v>0</v>
      </c>
      <c r="J918" s="7" t="str">
        <f t="shared" si="88"/>
        <v/>
      </c>
      <c r="K918" s="8">
        <f>IF(VALUE(障害学生情報入力シート!J918)=1,1,0)</f>
        <v>0</v>
      </c>
      <c r="L918" s="8">
        <f>IF(VALUE(障害学生情報入力シート!K918)=1,1,0)</f>
        <v>0</v>
      </c>
      <c r="M918" s="8">
        <f>SUM(障害学生情報入力シート!N918:Q918)+COUNTA(障害学生情報入力シート!R918)</f>
        <v>0</v>
      </c>
      <c r="N918" s="8">
        <f>SUM(障害学生情報入力シート!S918:V918)+COUNTA(障害学生情報入力シート!W918)</f>
        <v>0</v>
      </c>
      <c r="O918" s="8">
        <f>IF(SUM(障害学生情報入力シート!$X918:$BC918)&gt;0,1,0)</f>
        <v>0</v>
      </c>
      <c r="P918" s="8">
        <f>IF(障害学生情報入力シート!D918="入学者(新1年生)",1,0)</f>
        <v>0</v>
      </c>
      <c r="Q918" s="8">
        <f>IF(ISBLANK(障害学生情報入力シート!$G918),0,
IF(AND(障害学生情報入力シート!$G918="視覚障害",OR(障害学生情報入力シート!$H918="盲",障害学生情報入力シート!$H918="弱視",障害学生情報入力シート!$H918="その他の視覚障害")),1,0)+
IF(AND(障害学生情報入力シート!$G918="聴覚障害",OR(障害学生情報入力シート!$H918="聾",障害学生情報入力シート!$H918="難聴",障害学生情報入力シート!$H918="その他の聴覚障害")),1,0)+
IF(AND(障害学生情報入力シート!$G918="肢体不自由",OR(障害学生情報入力シート!$H918="上肢不自由",障害学生情報入力シート!$H918="下肢不自由",障害学生情報入力シート!$H918="上下肢不自由",障害学生情報入力シート!$H918="その他の肢体不自由")),1,0)+
IF(AND(障害学生情報入力シート!$G918="病弱",ISBLANK(障害学生情報入力シート!$H918)),1,0)+
IF(AND(障害学生情報入力シート!$G918="発達障害",OR(障害学生情報入力シート!$H918="自閉スペクトラム症",障害学生情報入力シート!$H918="注意欠如・多動症",障害学生情報入力シート!$H918="限局性学習症",障害学生情報入力シート!$H918="発達障害の重複",障害学生情報入力シート!$H918="その他の発達障害")),1,0)+
IF(AND(障害学生情報入力シート!$G918="精神障害",OR(障害学生情報入力シート!$H918="統合失調症等",障害学生情報入力シート!$H918="気分障害",障害学生情報入力シート!$H918="神経症性障害等",障害学生情報入力シート!$H918="摂食障害・睡眠障害等",障害学生情報入力シート!$H918="精神障害の重複",障害学生情報入力シート!$H918="その他の精神障害")),1,0)+
IF(AND(障害学生情報入力シート!$G918="知的障害",ISBLANK(障害学生情報入力シート!$H918)),1,0)+
IF(AND(障害学生情報入力シート!$G918="重複障害",OR(障害学生情報入力シート!$H918="身体障害の重複",障害学生情報入力シート!$H918="発達障害と精神障害の重複")),1,0)+
IF(AND(障害学生情報入力シート!$G918="その他の障害",ISBLANK(障害学生情報入力シート!$H918)),1,0)
)</f>
        <v>0</v>
      </c>
    </row>
    <row r="919" spans="1:17" x14ac:dyDescent="0.4">
      <c r="A919" s="204">
        <v>891</v>
      </c>
      <c r="B919" s="6">
        <f>IF(AND(障害学生情報入力シート!$G919=$B$27,障害学生情報入力シート!$H919=$B$28,OR(障害学生情報入力シート!D919="入学者(新1年生)",障害学生情報入力シート!D919="在籍者")),1,0)</f>
        <v>0</v>
      </c>
      <c r="C919" s="6">
        <f t="shared" si="83"/>
        <v>0</v>
      </c>
      <c r="D919" s="6" t="str">
        <f t="shared" si="84"/>
        <v/>
      </c>
      <c r="E919" s="6">
        <f>IF(AND(障害学生情報入力シート!$G919=$E$27,ISBLANK(障害学生情報入力シート!$H919),OR(障害学生情報入力シート!D919="入学者(新1年生)",障害学生情報入力シート!D919="在籍者")),1,0)</f>
        <v>0</v>
      </c>
      <c r="F919" s="6">
        <f t="shared" si="85"/>
        <v>0</v>
      </c>
      <c r="G919" s="6" t="str">
        <f t="shared" si="86"/>
        <v/>
      </c>
      <c r="H919" s="7">
        <f>IF(障害学生情報入力シート!BD919="",0,IF(AND(障害学生情報入力シート!BC919=1,Q919=1,障害学生情報入力シート!D919&lt;&gt;"",障害学生情報入力シート!D919&lt;&gt;"在籍者"),1,0))</f>
        <v>0</v>
      </c>
      <c r="I919" s="7">
        <f t="shared" si="87"/>
        <v>0</v>
      </c>
      <c r="J919" s="7" t="str">
        <f t="shared" si="88"/>
        <v/>
      </c>
      <c r="K919" s="8">
        <f>IF(VALUE(障害学生情報入力シート!J919)=1,1,0)</f>
        <v>0</v>
      </c>
      <c r="L919" s="8">
        <f>IF(VALUE(障害学生情報入力シート!K919)=1,1,0)</f>
        <v>0</v>
      </c>
      <c r="M919" s="8">
        <f>SUM(障害学生情報入力シート!N919:Q919)+COUNTA(障害学生情報入力シート!R919)</f>
        <v>0</v>
      </c>
      <c r="N919" s="8">
        <f>SUM(障害学生情報入力シート!S919:V919)+COUNTA(障害学生情報入力シート!W919)</f>
        <v>0</v>
      </c>
      <c r="O919" s="8">
        <f>IF(SUM(障害学生情報入力シート!$X919:$BC919)&gt;0,1,0)</f>
        <v>0</v>
      </c>
      <c r="P919" s="8">
        <f>IF(障害学生情報入力シート!D919="入学者(新1年生)",1,0)</f>
        <v>0</v>
      </c>
      <c r="Q919" s="8">
        <f>IF(ISBLANK(障害学生情報入力シート!$G919),0,
IF(AND(障害学生情報入力シート!$G919="視覚障害",OR(障害学生情報入力シート!$H919="盲",障害学生情報入力シート!$H919="弱視",障害学生情報入力シート!$H919="その他の視覚障害")),1,0)+
IF(AND(障害学生情報入力シート!$G919="聴覚障害",OR(障害学生情報入力シート!$H919="聾",障害学生情報入力シート!$H919="難聴",障害学生情報入力シート!$H919="その他の聴覚障害")),1,0)+
IF(AND(障害学生情報入力シート!$G919="肢体不自由",OR(障害学生情報入力シート!$H919="上肢不自由",障害学生情報入力シート!$H919="下肢不自由",障害学生情報入力シート!$H919="上下肢不自由",障害学生情報入力シート!$H919="その他の肢体不自由")),1,0)+
IF(AND(障害学生情報入力シート!$G919="病弱",ISBLANK(障害学生情報入力シート!$H919)),1,0)+
IF(AND(障害学生情報入力シート!$G919="発達障害",OR(障害学生情報入力シート!$H919="自閉スペクトラム症",障害学生情報入力シート!$H919="注意欠如・多動症",障害学生情報入力シート!$H919="限局性学習症",障害学生情報入力シート!$H919="発達障害の重複",障害学生情報入力シート!$H919="その他の発達障害")),1,0)+
IF(AND(障害学生情報入力シート!$G919="精神障害",OR(障害学生情報入力シート!$H919="統合失調症等",障害学生情報入力シート!$H919="気分障害",障害学生情報入力シート!$H919="神経症性障害等",障害学生情報入力シート!$H919="摂食障害・睡眠障害等",障害学生情報入力シート!$H919="精神障害の重複",障害学生情報入力シート!$H919="その他の精神障害")),1,0)+
IF(AND(障害学生情報入力シート!$G919="知的障害",ISBLANK(障害学生情報入力シート!$H919)),1,0)+
IF(AND(障害学生情報入力シート!$G919="重複障害",OR(障害学生情報入力シート!$H919="身体障害の重複",障害学生情報入力シート!$H919="発達障害と精神障害の重複")),1,0)+
IF(AND(障害学生情報入力シート!$G919="その他の障害",ISBLANK(障害学生情報入力シート!$H919)),1,0)
)</f>
        <v>0</v>
      </c>
    </row>
    <row r="920" spans="1:17" x14ac:dyDescent="0.4">
      <c r="A920" s="204">
        <v>892</v>
      </c>
      <c r="B920" s="6">
        <f>IF(AND(障害学生情報入力シート!$G920=$B$27,障害学生情報入力シート!$H920=$B$28,OR(障害学生情報入力シート!D920="入学者(新1年生)",障害学生情報入力シート!D920="在籍者")),1,0)</f>
        <v>0</v>
      </c>
      <c r="C920" s="6">
        <f t="shared" si="83"/>
        <v>0</v>
      </c>
      <c r="D920" s="6" t="str">
        <f t="shared" si="84"/>
        <v/>
      </c>
      <c r="E920" s="6">
        <f>IF(AND(障害学生情報入力シート!$G920=$E$27,ISBLANK(障害学生情報入力シート!$H920),OR(障害学生情報入力シート!D920="入学者(新1年生)",障害学生情報入力シート!D920="在籍者")),1,0)</f>
        <v>0</v>
      </c>
      <c r="F920" s="6">
        <f t="shared" si="85"/>
        <v>0</v>
      </c>
      <c r="G920" s="6" t="str">
        <f t="shared" si="86"/>
        <v/>
      </c>
      <c r="H920" s="7">
        <f>IF(障害学生情報入力シート!BD920="",0,IF(AND(障害学生情報入力シート!BC920=1,Q920=1,障害学生情報入力シート!D920&lt;&gt;"",障害学生情報入力シート!D920&lt;&gt;"在籍者"),1,0))</f>
        <v>0</v>
      </c>
      <c r="I920" s="7">
        <f t="shared" si="87"/>
        <v>0</v>
      </c>
      <c r="J920" s="7" t="str">
        <f t="shared" si="88"/>
        <v/>
      </c>
      <c r="K920" s="8">
        <f>IF(VALUE(障害学生情報入力シート!J920)=1,1,0)</f>
        <v>0</v>
      </c>
      <c r="L920" s="8">
        <f>IF(VALUE(障害学生情報入力シート!K920)=1,1,0)</f>
        <v>0</v>
      </c>
      <c r="M920" s="8">
        <f>SUM(障害学生情報入力シート!N920:Q920)+COUNTA(障害学生情報入力シート!R920)</f>
        <v>0</v>
      </c>
      <c r="N920" s="8">
        <f>SUM(障害学生情報入力シート!S920:V920)+COUNTA(障害学生情報入力シート!W920)</f>
        <v>0</v>
      </c>
      <c r="O920" s="8">
        <f>IF(SUM(障害学生情報入力シート!$X920:$BC920)&gt;0,1,0)</f>
        <v>0</v>
      </c>
      <c r="P920" s="8">
        <f>IF(障害学生情報入力シート!D920="入学者(新1年生)",1,0)</f>
        <v>0</v>
      </c>
      <c r="Q920" s="8">
        <f>IF(ISBLANK(障害学生情報入力シート!$G920),0,
IF(AND(障害学生情報入力シート!$G920="視覚障害",OR(障害学生情報入力シート!$H920="盲",障害学生情報入力シート!$H920="弱視",障害学生情報入力シート!$H920="その他の視覚障害")),1,0)+
IF(AND(障害学生情報入力シート!$G920="聴覚障害",OR(障害学生情報入力シート!$H920="聾",障害学生情報入力シート!$H920="難聴",障害学生情報入力シート!$H920="その他の聴覚障害")),1,0)+
IF(AND(障害学生情報入力シート!$G920="肢体不自由",OR(障害学生情報入力シート!$H920="上肢不自由",障害学生情報入力シート!$H920="下肢不自由",障害学生情報入力シート!$H920="上下肢不自由",障害学生情報入力シート!$H920="その他の肢体不自由")),1,0)+
IF(AND(障害学生情報入力シート!$G920="病弱",ISBLANK(障害学生情報入力シート!$H920)),1,0)+
IF(AND(障害学生情報入力シート!$G920="発達障害",OR(障害学生情報入力シート!$H920="自閉スペクトラム症",障害学生情報入力シート!$H920="注意欠如・多動症",障害学生情報入力シート!$H920="限局性学習症",障害学生情報入力シート!$H920="発達障害の重複",障害学生情報入力シート!$H920="その他の発達障害")),1,0)+
IF(AND(障害学生情報入力シート!$G920="精神障害",OR(障害学生情報入力シート!$H920="統合失調症等",障害学生情報入力シート!$H920="気分障害",障害学生情報入力シート!$H920="神経症性障害等",障害学生情報入力シート!$H920="摂食障害・睡眠障害等",障害学生情報入力シート!$H920="精神障害の重複",障害学生情報入力シート!$H920="その他の精神障害")),1,0)+
IF(AND(障害学生情報入力シート!$G920="知的障害",ISBLANK(障害学生情報入力シート!$H920)),1,0)+
IF(AND(障害学生情報入力シート!$G920="重複障害",OR(障害学生情報入力シート!$H920="身体障害の重複",障害学生情報入力シート!$H920="発達障害と精神障害の重複")),1,0)+
IF(AND(障害学生情報入力シート!$G920="その他の障害",ISBLANK(障害学生情報入力シート!$H920)),1,0)
)</f>
        <v>0</v>
      </c>
    </row>
    <row r="921" spans="1:17" x14ac:dyDescent="0.4">
      <c r="A921" s="204">
        <v>893</v>
      </c>
      <c r="B921" s="6">
        <f>IF(AND(障害学生情報入力シート!$G921=$B$27,障害学生情報入力シート!$H921=$B$28,OR(障害学生情報入力シート!D921="入学者(新1年生)",障害学生情報入力シート!D921="在籍者")),1,0)</f>
        <v>0</v>
      </c>
      <c r="C921" s="6">
        <f t="shared" si="83"/>
        <v>0</v>
      </c>
      <c r="D921" s="6" t="str">
        <f t="shared" si="84"/>
        <v/>
      </c>
      <c r="E921" s="6">
        <f>IF(AND(障害学生情報入力シート!$G921=$E$27,ISBLANK(障害学生情報入力シート!$H921),OR(障害学生情報入力シート!D921="入学者(新1年生)",障害学生情報入力シート!D921="在籍者")),1,0)</f>
        <v>0</v>
      </c>
      <c r="F921" s="6">
        <f t="shared" si="85"/>
        <v>0</v>
      </c>
      <c r="G921" s="6" t="str">
        <f t="shared" si="86"/>
        <v/>
      </c>
      <c r="H921" s="7">
        <f>IF(障害学生情報入力シート!BD921="",0,IF(AND(障害学生情報入力シート!BC921=1,Q921=1,障害学生情報入力シート!D921&lt;&gt;"",障害学生情報入力シート!D921&lt;&gt;"在籍者"),1,0))</f>
        <v>0</v>
      </c>
      <c r="I921" s="7">
        <f t="shared" si="87"/>
        <v>0</v>
      </c>
      <c r="J921" s="7" t="str">
        <f t="shared" si="88"/>
        <v/>
      </c>
      <c r="K921" s="8">
        <f>IF(VALUE(障害学生情報入力シート!J921)=1,1,0)</f>
        <v>0</v>
      </c>
      <c r="L921" s="8">
        <f>IF(VALUE(障害学生情報入力シート!K921)=1,1,0)</f>
        <v>0</v>
      </c>
      <c r="M921" s="8">
        <f>SUM(障害学生情報入力シート!N921:Q921)+COUNTA(障害学生情報入力シート!R921)</f>
        <v>0</v>
      </c>
      <c r="N921" s="8">
        <f>SUM(障害学生情報入力シート!S921:V921)+COUNTA(障害学生情報入力シート!W921)</f>
        <v>0</v>
      </c>
      <c r="O921" s="8">
        <f>IF(SUM(障害学生情報入力シート!$X921:$BC921)&gt;0,1,0)</f>
        <v>0</v>
      </c>
      <c r="P921" s="8">
        <f>IF(障害学生情報入力シート!D921="入学者(新1年生)",1,0)</f>
        <v>0</v>
      </c>
      <c r="Q921" s="8">
        <f>IF(ISBLANK(障害学生情報入力シート!$G921),0,
IF(AND(障害学生情報入力シート!$G921="視覚障害",OR(障害学生情報入力シート!$H921="盲",障害学生情報入力シート!$H921="弱視",障害学生情報入力シート!$H921="その他の視覚障害")),1,0)+
IF(AND(障害学生情報入力シート!$G921="聴覚障害",OR(障害学生情報入力シート!$H921="聾",障害学生情報入力シート!$H921="難聴",障害学生情報入力シート!$H921="その他の聴覚障害")),1,0)+
IF(AND(障害学生情報入力シート!$G921="肢体不自由",OR(障害学生情報入力シート!$H921="上肢不自由",障害学生情報入力シート!$H921="下肢不自由",障害学生情報入力シート!$H921="上下肢不自由",障害学生情報入力シート!$H921="その他の肢体不自由")),1,0)+
IF(AND(障害学生情報入力シート!$G921="病弱",ISBLANK(障害学生情報入力シート!$H921)),1,0)+
IF(AND(障害学生情報入力シート!$G921="発達障害",OR(障害学生情報入力シート!$H921="自閉スペクトラム症",障害学生情報入力シート!$H921="注意欠如・多動症",障害学生情報入力シート!$H921="限局性学習症",障害学生情報入力シート!$H921="発達障害の重複",障害学生情報入力シート!$H921="その他の発達障害")),1,0)+
IF(AND(障害学生情報入力シート!$G921="精神障害",OR(障害学生情報入力シート!$H921="統合失調症等",障害学生情報入力シート!$H921="気分障害",障害学生情報入力シート!$H921="神経症性障害等",障害学生情報入力シート!$H921="摂食障害・睡眠障害等",障害学生情報入力シート!$H921="精神障害の重複",障害学生情報入力シート!$H921="その他の精神障害")),1,0)+
IF(AND(障害学生情報入力シート!$G921="知的障害",ISBLANK(障害学生情報入力シート!$H921)),1,0)+
IF(AND(障害学生情報入力シート!$G921="重複障害",OR(障害学生情報入力シート!$H921="身体障害の重複",障害学生情報入力シート!$H921="発達障害と精神障害の重複")),1,0)+
IF(AND(障害学生情報入力シート!$G921="その他の障害",ISBLANK(障害学生情報入力シート!$H921)),1,0)
)</f>
        <v>0</v>
      </c>
    </row>
    <row r="922" spans="1:17" x14ac:dyDescent="0.4">
      <c r="A922" s="204">
        <v>894</v>
      </c>
      <c r="B922" s="6">
        <f>IF(AND(障害学生情報入力シート!$G922=$B$27,障害学生情報入力シート!$H922=$B$28,OR(障害学生情報入力シート!D922="入学者(新1年生)",障害学生情報入力シート!D922="在籍者")),1,0)</f>
        <v>0</v>
      </c>
      <c r="C922" s="6">
        <f t="shared" si="83"/>
        <v>0</v>
      </c>
      <c r="D922" s="6" t="str">
        <f t="shared" si="84"/>
        <v/>
      </c>
      <c r="E922" s="6">
        <f>IF(AND(障害学生情報入力シート!$G922=$E$27,ISBLANK(障害学生情報入力シート!$H922),OR(障害学生情報入力シート!D922="入学者(新1年生)",障害学生情報入力シート!D922="在籍者")),1,0)</f>
        <v>0</v>
      </c>
      <c r="F922" s="6">
        <f t="shared" si="85"/>
        <v>0</v>
      </c>
      <c r="G922" s="6" t="str">
        <f t="shared" si="86"/>
        <v/>
      </c>
      <c r="H922" s="7">
        <f>IF(障害学生情報入力シート!BD922="",0,IF(AND(障害学生情報入力シート!BC922=1,Q922=1,障害学生情報入力シート!D922&lt;&gt;"",障害学生情報入力シート!D922&lt;&gt;"在籍者"),1,0))</f>
        <v>0</v>
      </c>
      <c r="I922" s="7">
        <f t="shared" si="87"/>
        <v>0</v>
      </c>
      <c r="J922" s="7" t="str">
        <f t="shared" si="88"/>
        <v/>
      </c>
      <c r="K922" s="8">
        <f>IF(VALUE(障害学生情報入力シート!J922)=1,1,0)</f>
        <v>0</v>
      </c>
      <c r="L922" s="8">
        <f>IF(VALUE(障害学生情報入力シート!K922)=1,1,0)</f>
        <v>0</v>
      </c>
      <c r="M922" s="8">
        <f>SUM(障害学生情報入力シート!N922:Q922)+COUNTA(障害学生情報入力シート!R922)</f>
        <v>0</v>
      </c>
      <c r="N922" s="8">
        <f>SUM(障害学生情報入力シート!S922:V922)+COUNTA(障害学生情報入力シート!W922)</f>
        <v>0</v>
      </c>
      <c r="O922" s="8">
        <f>IF(SUM(障害学生情報入力シート!$X922:$BC922)&gt;0,1,0)</f>
        <v>0</v>
      </c>
      <c r="P922" s="8">
        <f>IF(障害学生情報入力シート!D922="入学者(新1年生)",1,0)</f>
        <v>0</v>
      </c>
      <c r="Q922" s="8">
        <f>IF(ISBLANK(障害学生情報入力シート!$G922),0,
IF(AND(障害学生情報入力シート!$G922="視覚障害",OR(障害学生情報入力シート!$H922="盲",障害学生情報入力シート!$H922="弱視",障害学生情報入力シート!$H922="その他の視覚障害")),1,0)+
IF(AND(障害学生情報入力シート!$G922="聴覚障害",OR(障害学生情報入力シート!$H922="聾",障害学生情報入力シート!$H922="難聴",障害学生情報入力シート!$H922="その他の聴覚障害")),1,0)+
IF(AND(障害学生情報入力シート!$G922="肢体不自由",OR(障害学生情報入力シート!$H922="上肢不自由",障害学生情報入力シート!$H922="下肢不自由",障害学生情報入力シート!$H922="上下肢不自由",障害学生情報入力シート!$H922="その他の肢体不自由")),1,0)+
IF(AND(障害学生情報入力シート!$G922="病弱",ISBLANK(障害学生情報入力シート!$H922)),1,0)+
IF(AND(障害学生情報入力シート!$G922="発達障害",OR(障害学生情報入力シート!$H922="自閉スペクトラム症",障害学生情報入力シート!$H922="注意欠如・多動症",障害学生情報入力シート!$H922="限局性学習症",障害学生情報入力シート!$H922="発達障害の重複",障害学生情報入力シート!$H922="その他の発達障害")),1,0)+
IF(AND(障害学生情報入力シート!$G922="精神障害",OR(障害学生情報入力シート!$H922="統合失調症等",障害学生情報入力シート!$H922="気分障害",障害学生情報入力シート!$H922="神経症性障害等",障害学生情報入力シート!$H922="摂食障害・睡眠障害等",障害学生情報入力シート!$H922="精神障害の重複",障害学生情報入力シート!$H922="その他の精神障害")),1,0)+
IF(AND(障害学生情報入力シート!$G922="知的障害",ISBLANK(障害学生情報入力シート!$H922)),1,0)+
IF(AND(障害学生情報入力シート!$G922="重複障害",OR(障害学生情報入力シート!$H922="身体障害の重複",障害学生情報入力シート!$H922="発達障害と精神障害の重複")),1,0)+
IF(AND(障害学生情報入力シート!$G922="その他の障害",ISBLANK(障害学生情報入力シート!$H922)),1,0)
)</f>
        <v>0</v>
      </c>
    </row>
    <row r="923" spans="1:17" x14ac:dyDescent="0.4">
      <c r="A923" s="204">
        <v>895</v>
      </c>
      <c r="B923" s="6">
        <f>IF(AND(障害学生情報入力シート!$G923=$B$27,障害学生情報入力シート!$H923=$B$28,OR(障害学生情報入力シート!D923="入学者(新1年生)",障害学生情報入力シート!D923="在籍者")),1,0)</f>
        <v>0</v>
      </c>
      <c r="C923" s="6">
        <f t="shared" si="83"/>
        <v>0</v>
      </c>
      <c r="D923" s="6" t="str">
        <f t="shared" si="84"/>
        <v/>
      </c>
      <c r="E923" s="6">
        <f>IF(AND(障害学生情報入力シート!$G923=$E$27,ISBLANK(障害学生情報入力シート!$H923),OR(障害学生情報入力シート!D923="入学者(新1年生)",障害学生情報入力シート!D923="在籍者")),1,0)</f>
        <v>0</v>
      </c>
      <c r="F923" s="6">
        <f t="shared" si="85"/>
        <v>0</v>
      </c>
      <c r="G923" s="6" t="str">
        <f t="shared" si="86"/>
        <v/>
      </c>
      <c r="H923" s="7">
        <f>IF(障害学生情報入力シート!BD923="",0,IF(AND(障害学生情報入力シート!BC923=1,Q923=1,障害学生情報入力シート!D923&lt;&gt;"",障害学生情報入力シート!D923&lt;&gt;"在籍者"),1,0))</f>
        <v>0</v>
      </c>
      <c r="I923" s="7">
        <f t="shared" si="87"/>
        <v>0</v>
      </c>
      <c r="J923" s="7" t="str">
        <f t="shared" si="88"/>
        <v/>
      </c>
      <c r="K923" s="8">
        <f>IF(VALUE(障害学生情報入力シート!J923)=1,1,0)</f>
        <v>0</v>
      </c>
      <c r="L923" s="8">
        <f>IF(VALUE(障害学生情報入力シート!K923)=1,1,0)</f>
        <v>0</v>
      </c>
      <c r="M923" s="8">
        <f>SUM(障害学生情報入力シート!N923:Q923)+COUNTA(障害学生情報入力シート!R923)</f>
        <v>0</v>
      </c>
      <c r="N923" s="8">
        <f>SUM(障害学生情報入力シート!S923:V923)+COUNTA(障害学生情報入力シート!W923)</f>
        <v>0</v>
      </c>
      <c r="O923" s="8">
        <f>IF(SUM(障害学生情報入力シート!$X923:$BC923)&gt;0,1,0)</f>
        <v>0</v>
      </c>
      <c r="P923" s="8">
        <f>IF(障害学生情報入力シート!D923="入学者(新1年生)",1,0)</f>
        <v>0</v>
      </c>
      <c r="Q923" s="8">
        <f>IF(ISBLANK(障害学生情報入力シート!$G923),0,
IF(AND(障害学生情報入力シート!$G923="視覚障害",OR(障害学生情報入力シート!$H923="盲",障害学生情報入力シート!$H923="弱視",障害学生情報入力シート!$H923="その他の視覚障害")),1,0)+
IF(AND(障害学生情報入力シート!$G923="聴覚障害",OR(障害学生情報入力シート!$H923="聾",障害学生情報入力シート!$H923="難聴",障害学生情報入力シート!$H923="その他の聴覚障害")),1,0)+
IF(AND(障害学生情報入力シート!$G923="肢体不自由",OR(障害学生情報入力シート!$H923="上肢不自由",障害学生情報入力シート!$H923="下肢不自由",障害学生情報入力シート!$H923="上下肢不自由",障害学生情報入力シート!$H923="その他の肢体不自由")),1,0)+
IF(AND(障害学生情報入力シート!$G923="病弱",ISBLANK(障害学生情報入力シート!$H923)),1,0)+
IF(AND(障害学生情報入力シート!$G923="発達障害",OR(障害学生情報入力シート!$H923="自閉スペクトラム症",障害学生情報入力シート!$H923="注意欠如・多動症",障害学生情報入力シート!$H923="限局性学習症",障害学生情報入力シート!$H923="発達障害の重複",障害学生情報入力シート!$H923="その他の発達障害")),1,0)+
IF(AND(障害学生情報入力シート!$G923="精神障害",OR(障害学生情報入力シート!$H923="統合失調症等",障害学生情報入力シート!$H923="気分障害",障害学生情報入力シート!$H923="神経症性障害等",障害学生情報入力シート!$H923="摂食障害・睡眠障害等",障害学生情報入力シート!$H923="精神障害の重複",障害学生情報入力シート!$H923="その他の精神障害")),1,0)+
IF(AND(障害学生情報入力シート!$G923="知的障害",ISBLANK(障害学生情報入力シート!$H923)),1,0)+
IF(AND(障害学生情報入力シート!$G923="重複障害",OR(障害学生情報入力シート!$H923="身体障害の重複",障害学生情報入力シート!$H923="発達障害と精神障害の重複")),1,0)+
IF(AND(障害学生情報入力シート!$G923="その他の障害",ISBLANK(障害学生情報入力シート!$H923)),1,0)
)</f>
        <v>0</v>
      </c>
    </row>
    <row r="924" spans="1:17" x14ac:dyDescent="0.4">
      <c r="A924" s="204">
        <v>896</v>
      </c>
      <c r="B924" s="6">
        <f>IF(AND(障害学生情報入力シート!$G924=$B$27,障害学生情報入力シート!$H924=$B$28,OR(障害学生情報入力シート!D924="入学者(新1年生)",障害学生情報入力シート!D924="在籍者")),1,0)</f>
        <v>0</v>
      </c>
      <c r="C924" s="6">
        <f t="shared" si="83"/>
        <v>0</v>
      </c>
      <c r="D924" s="6" t="str">
        <f t="shared" si="84"/>
        <v/>
      </c>
      <c r="E924" s="6">
        <f>IF(AND(障害学生情報入力シート!$G924=$E$27,ISBLANK(障害学生情報入力シート!$H924),OR(障害学生情報入力シート!D924="入学者(新1年生)",障害学生情報入力シート!D924="在籍者")),1,0)</f>
        <v>0</v>
      </c>
      <c r="F924" s="6">
        <f t="shared" si="85"/>
        <v>0</v>
      </c>
      <c r="G924" s="6" t="str">
        <f t="shared" si="86"/>
        <v/>
      </c>
      <c r="H924" s="7">
        <f>IF(障害学生情報入力シート!BD924="",0,IF(AND(障害学生情報入力シート!BC924=1,Q924=1,障害学生情報入力シート!D924&lt;&gt;"",障害学生情報入力シート!D924&lt;&gt;"在籍者"),1,0))</f>
        <v>0</v>
      </c>
      <c r="I924" s="7">
        <f t="shared" si="87"/>
        <v>0</v>
      </c>
      <c r="J924" s="7" t="str">
        <f t="shared" si="88"/>
        <v/>
      </c>
      <c r="K924" s="8">
        <f>IF(VALUE(障害学生情報入力シート!J924)=1,1,0)</f>
        <v>0</v>
      </c>
      <c r="L924" s="8">
        <f>IF(VALUE(障害学生情報入力シート!K924)=1,1,0)</f>
        <v>0</v>
      </c>
      <c r="M924" s="8">
        <f>SUM(障害学生情報入力シート!N924:Q924)+COUNTA(障害学生情報入力シート!R924)</f>
        <v>0</v>
      </c>
      <c r="N924" s="8">
        <f>SUM(障害学生情報入力シート!S924:V924)+COUNTA(障害学生情報入力シート!W924)</f>
        <v>0</v>
      </c>
      <c r="O924" s="8">
        <f>IF(SUM(障害学生情報入力シート!$X924:$BC924)&gt;0,1,0)</f>
        <v>0</v>
      </c>
      <c r="P924" s="8">
        <f>IF(障害学生情報入力シート!D924="入学者(新1年生)",1,0)</f>
        <v>0</v>
      </c>
      <c r="Q924" s="8">
        <f>IF(ISBLANK(障害学生情報入力シート!$G924),0,
IF(AND(障害学生情報入力シート!$G924="視覚障害",OR(障害学生情報入力シート!$H924="盲",障害学生情報入力シート!$H924="弱視",障害学生情報入力シート!$H924="その他の視覚障害")),1,0)+
IF(AND(障害学生情報入力シート!$G924="聴覚障害",OR(障害学生情報入力シート!$H924="聾",障害学生情報入力シート!$H924="難聴",障害学生情報入力シート!$H924="その他の聴覚障害")),1,0)+
IF(AND(障害学生情報入力シート!$G924="肢体不自由",OR(障害学生情報入力シート!$H924="上肢不自由",障害学生情報入力シート!$H924="下肢不自由",障害学生情報入力シート!$H924="上下肢不自由",障害学生情報入力シート!$H924="その他の肢体不自由")),1,0)+
IF(AND(障害学生情報入力シート!$G924="病弱",ISBLANK(障害学生情報入力シート!$H924)),1,0)+
IF(AND(障害学生情報入力シート!$G924="発達障害",OR(障害学生情報入力シート!$H924="自閉スペクトラム症",障害学生情報入力シート!$H924="注意欠如・多動症",障害学生情報入力シート!$H924="限局性学習症",障害学生情報入力シート!$H924="発達障害の重複",障害学生情報入力シート!$H924="その他の発達障害")),1,0)+
IF(AND(障害学生情報入力シート!$G924="精神障害",OR(障害学生情報入力シート!$H924="統合失調症等",障害学生情報入力シート!$H924="気分障害",障害学生情報入力シート!$H924="神経症性障害等",障害学生情報入力シート!$H924="摂食障害・睡眠障害等",障害学生情報入力シート!$H924="精神障害の重複",障害学生情報入力シート!$H924="その他の精神障害")),1,0)+
IF(AND(障害学生情報入力シート!$G924="知的障害",ISBLANK(障害学生情報入力シート!$H924)),1,0)+
IF(AND(障害学生情報入力シート!$G924="重複障害",OR(障害学生情報入力シート!$H924="身体障害の重複",障害学生情報入力シート!$H924="発達障害と精神障害の重複")),1,0)+
IF(AND(障害学生情報入力シート!$G924="その他の障害",ISBLANK(障害学生情報入力シート!$H924)),1,0)
)</f>
        <v>0</v>
      </c>
    </row>
    <row r="925" spans="1:17" x14ac:dyDescent="0.4">
      <c r="A925" s="204">
        <v>897</v>
      </c>
      <c r="B925" s="6">
        <f>IF(AND(障害学生情報入力シート!$G925=$B$27,障害学生情報入力シート!$H925=$B$28,OR(障害学生情報入力シート!D925="入学者(新1年生)",障害学生情報入力シート!D925="在籍者")),1,0)</f>
        <v>0</v>
      </c>
      <c r="C925" s="6">
        <f t="shared" si="83"/>
        <v>0</v>
      </c>
      <c r="D925" s="6" t="str">
        <f t="shared" si="84"/>
        <v/>
      </c>
      <c r="E925" s="6">
        <f>IF(AND(障害学生情報入力シート!$G925=$E$27,ISBLANK(障害学生情報入力シート!$H925),OR(障害学生情報入力シート!D925="入学者(新1年生)",障害学生情報入力シート!D925="在籍者")),1,0)</f>
        <v>0</v>
      </c>
      <c r="F925" s="6">
        <f t="shared" si="85"/>
        <v>0</v>
      </c>
      <c r="G925" s="6" t="str">
        <f t="shared" si="86"/>
        <v/>
      </c>
      <c r="H925" s="7">
        <f>IF(障害学生情報入力シート!BD925="",0,IF(AND(障害学生情報入力シート!BC925=1,Q925=1,障害学生情報入力シート!D925&lt;&gt;"",障害学生情報入力シート!D925&lt;&gt;"在籍者"),1,0))</f>
        <v>0</v>
      </c>
      <c r="I925" s="7">
        <f t="shared" si="87"/>
        <v>0</v>
      </c>
      <c r="J925" s="7" t="str">
        <f t="shared" si="88"/>
        <v/>
      </c>
      <c r="K925" s="8">
        <f>IF(VALUE(障害学生情報入力シート!J925)=1,1,0)</f>
        <v>0</v>
      </c>
      <c r="L925" s="8">
        <f>IF(VALUE(障害学生情報入力シート!K925)=1,1,0)</f>
        <v>0</v>
      </c>
      <c r="M925" s="8">
        <f>SUM(障害学生情報入力シート!N925:Q925)+COUNTA(障害学生情報入力シート!R925)</f>
        <v>0</v>
      </c>
      <c r="N925" s="8">
        <f>SUM(障害学生情報入力シート!S925:V925)+COUNTA(障害学生情報入力シート!W925)</f>
        <v>0</v>
      </c>
      <c r="O925" s="8">
        <f>IF(SUM(障害学生情報入力シート!$X925:$BC925)&gt;0,1,0)</f>
        <v>0</v>
      </c>
      <c r="P925" s="8">
        <f>IF(障害学生情報入力シート!D925="入学者(新1年生)",1,0)</f>
        <v>0</v>
      </c>
      <c r="Q925" s="8">
        <f>IF(ISBLANK(障害学生情報入力シート!$G925),0,
IF(AND(障害学生情報入力シート!$G925="視覚障害",OR(障害学生情報入力シート!$H925="盲",障害学生情報入力シート!$H925="弱視",障害学生情報入力シート!$H925="その他の視覚障害")),1,0)+
IF(AND(障害学生情報入力シート!$G925="聴覚障害",OR(障害学生情報入力シート!$H925="聾",障害学生情報入力シート!$H925="難聴",障害学生情報入力シート!$H925="その他の聴覚障害")),1,0)+
IF(AND(障害学生情報入力シート!$G925="肢体不自由",OR(障害学生情報入力シート!$H925="上肢不自由",障害学生情報入力シート!$H925="下肢不自由",障害学生情報入力シート!$H925="上下肢不自由",障害学生情報入力シート!$H925="その他の肢体不自由")),1,0)+
IF(AND(障害学生情報入力シート!$G925="病弱",ISBLANK(障害学生情報入力シート!$H925)),1,0)+
IF(AND(障害学生情報入力シート!$G925="発達障害",OR(障害学生情報入力シート!$H925="自閉スペクトラム症",障害学生情報入力シート!$H925="注意欠如・多動症",障害学生情報入力シート!$H925="限局性学習症",障害学生情報入力シート!$H925="発達障害の重複",障害学生情報入力シート!$H925="その他の発達障害")),1,0)+
IF(AND(障害学生情報入力シート!$G925="精神障害",OR(障害学生情報入力シート!$H925="統合失調症等",障害学生情報入力シート!$H925="気分障害",障害学生情報入力シート!$H925="神経症性障害等",障害学生情報入力シート!$H925="摂食障害・睡眠障害等",障害学生情報入力シート!$H925="精神障害の重複",障害学生情報入力シート!$H925="その他の精神障害")),1,0)+
IF(AND(障害学生情報入力シート!$G925="知的障害",ISBLANK(障害学生情報入力シート!$H925)),1,0)+
IF(AND(障害学生情報入力シート!$G925="重複障害",OR(障害学生情報入力シート!$H925="身体障害の重複",障害学生情報入力シート!$H925="発達障害と精神障害の重複")),1,0)+
IF(AND(障害学生情報入力シート!$G925="その他の障害",ISBLANK(障害学生情報入力シート!$H925)),1,0)
)</f>
        <v>0</v>
      </c>
    </row>
    <row r="926" spans="1:17" x14ac:dyDescent="0.4">
      <c r="A926" s="204">
        <v>898</v>
      </c>
      <c r="B926" s="6">
        <f>IF(AND(障害学生情報入力シート!$G926=$B$27,障害学生情報入力シート!$H926=$B$28,OR(障害学生情報入力シート!D926="入学者(新1年生)",障害学生情報入力シート!D926="在籍者")),1,0)</f>
        <v>0</v>
      </c>
      <c r="C926" s="6">
        <f t="shared" ref="C926:C989" si="89">C925+B926</f>
        <v>0</v>
      </c>
      <c r="D926" s="6" t="str">
        <f t="shared" ref="D926:D989" si="90">IFERROR(MATCH(ROW(898:898),C:C,0),"")</f>
        <v/>
      </c>
      <c r="E926" s="6">
        <f>IF(AND(障害学生情報入力シート!$G926=$E$27,ISBLANK(障害学生情報入力シート!$H926),OR(障害学生情報入力シート!D926="入学者(新1年生)",障害学生情報入力シート!D926="在籍者")),1,0)</f>
        <v>0</v>
      </c>
      <c r="F926" s="6">
        <f t="shared" ref="F926:F989" si="91">F925+E926</f>
        <v>0</v>
      </c>
      <c r="G926" s="6" t="str">
        <f t="shared" ref="G926:G989" si="92">IFERROR(MATCH(ROW(898:898),F:F,0),"")</f>
        <v/>
      </c>
      <c r="H926" s="7">
        <f>IF(障害学生情報入力シート!BD926="",0,IF(AND(障害学生情報入力シート!BC926=1,Q926=1,障害学生情報入力シート!D926&lt;&gt;"",障害学生情報入力シート!D926&lt;&gt;"在籍者"),1,0))</f>
        <v>0</v>
      </c>
      <c r="I926" s="7">
        <f t="shared" ref="I926:I989" si="93">I925+H926</f>
        <v>0</v>
      </c>
      <c r="J926" s="7" t="str">
        <f t="shared" ref="J926:J989" si="94">IFERROR(MATCH(ROW(898:898),I:I,0),"")</f>
        <v/>
      </c>
      <c r="K926" s="8">
        <f>IF(VALUE(障害学生情報入力シート!J926)=1,1,0)</f>
        <v>0</v>
      </c>
      <c r="L926" s="8">
        <f>IF(VALUE(障害学生情報入力シート!K926)=1,1,0)</f>
        <v>0</v>
      </c>
      <c r="M926" s="8">
        <f>SUM(障害学生情報入力シート!N926:Q926)+COUNTA(障害学生情報入力シート!R926)</f>
        <v>0</v>
      </c>
      <c r="N926" s="8">
        <f>SUM(障害学生情報入力シート!S926:V926)+COUNTA(障害学生情報入力シート!W926)</f>
        <v>0</v>
      </c>
      <c r="O926" s="8">
        <f>IF(SUM(障害学生情報入力シート!$X926:$BC926)&gt;0,1,0)</f>
        <v>0</v>
      </c>
      <c r="P926" s="8">
        <f>IF(障害学生情報入力シート!D926="入学者(新1年生)",1,0)</f>
        <v>0</v>
      </c>
      <c r="Q926" s="8">
        <f>IF(ISBLANK(障害学生情報入力シート!$G926),0,
IF(AND(障害学生情報入力シート!$G926="視覚障害",OR(障害学生情報入力シート!$H926="盲",障害学生情報入力シート!$H926="弱視",障害学生情報入力シート!$H926="その他の視覚障害")),1,0)+
IF(AND(障害学生情報入力シート!$G926="聴覚障害",OR(障害学生情報入力シート!$H926="聾",障害学生情報入力シート!$H926="難聴",障害学生情報入力シート!$H926="その他の聴覚障害")),1,0)+
IF(AND(障害学生情報入力シート!$G926="肢体不自由",OR(障害学生情報入力シート!$H926="上肢不自由",障害学生情報入力シート!$H926="下肢不自由",障害学生情報入力シート!$H926="上下肢不自由",障害学生情報入力シート!$H926="その他の肢体不自由")),1,0)+
IF(AND(障害学生情報入力シート!$G926="病弱",ISBLANK(障害学生情報入力シート!$H926)),1,0)+
IF(AND(障害学生情報入力シート!$G926="発達障害",OR(障害学生情報入力シート!$H926="自閉スペクトラム症",障害学生情報入力シート!$H926="注意欠如・多動症",障害学生情報入力シート!$H926="限局性学習症",障害学生情報入力シート!$H926="発達障害の重複",障害学生情報入力シート!$H926="その他の発達障害")),1,0)+
IF(AND(障害学生情報入力シート!$G926="精神障害",OR(障害学生情報入力シート!$H926="統合失調症等",障害学生情報入力シート!$H926="気分障害",障害学生情報入力シート!$H926="神経症性障害等",障害学生情報入力シート!$H926="摂食障害・睡眠障害等",障害学生情報入力シート!$H926="精神障害の重複",障害学生情報入力シート!$H926="その他の精神障害")),1,0)+
IF(AND(障害学生情報入力シート!$G926="知的障害",ISBLANK(障害学生情報入力シート!$H926)),1,0)+
IF(AND(障害学生情報入力シート!$G926="重複障害",OR(障害学生情報入力シート!$H926="身体障害の重複",障害学生情報入力シート!$H926="発達障害と精神障害の重複")),1,0)+
IF(AND(障害学生情報入力シート!$G926="その他の障害",ISBLANK(障害学生情報入力シート!$H926)),1,0)
)</f>
        <v>0</v>
      </c>
    </row>
    <row r="927" spans="1:17" x14ac:dyDescent="0.4">
      <c r="A927" s="204">
        <v>899</v>
      </c>
      <c r="B927" s="6">
        <f>IF(AND(障害学生情報入力シート!$G927=$B$27,障害学生情報入力シート!$H927=$B$28,OR(障害学生情報入力シート!D927="入学者(新1年生)",障害学生情報入力シート!D927="在籍者")),1,0)</f>
        <v>0</v>
      </c>
      <c r="C927" s="6">
        <f t="shared" si="89"/>
        <v>0</v>
      </c>
      <c r="D927" s="6" t="str">
        <f t="shared" si="90"/>
        <v/>
      </c>
      <c r="E927" s="6">
        <f>IF(AND(障害学生情報入力シート!$G927=$E$27,ISBLANK(障害学生情報入力シート!$H927),OR(障害学生情報入力シート!D927="入学者(新1年生)",障害学生情報入力シート!D927="在籍者")),1,0)</f>
        <v>0</v>
      </c>
      <c r="F927" s="6">
        <f t="shared" si="91"/>
        <v>0</v>
      </c>
      <c r="G927" s="6" t="str">
        <f t="shared" si="92"/>
        <v/>
      </c>
      <c r="H927" s="7">
        <f>IF(障害学生情報入力シート!BD927="",0,IF(AND(障害学生情報入力シート!BC927=1,Q927=1,障害学生情報入力シート!D927&lt;&gt;"",障害学生情報入力シート!D927&lt;&gt;"在籍者"),1,0))</f>
        <v>0</v>
      </c>
      <c r="I927" s="7">
        <f t="shared" si="93"/>
        <v>0</v>
      </c>
      <c r="J927" s="7" t="str">
        <f t="shared" si="94"/>
        <v/>
      </c>
      <c r="K927" s="8">
        <f>IF(VALUE(障害学生情報入力シート!J927)=1,1,0)</f>
        <v>0</v>
      </c>
      <c r="L927" s="8">
        <f>IF(VALUE(障害学生情報入力シート!K927)=1,1,0)</f>
        <v>0</v>
      </c>
      <c r="M927" s="8">
        <f>SUM(障害学生情報入力シート!N927:Q927)+COUNTA(障害学生情報入力シート!R927)</f>
        <v>0</v>
      </c>
      <c r="N927" s="8">
        <f>SUM(障害学生情報入力シート!S927:V927)+COUNTA(障害学生情報入力シート!W927)</f>
        <v>0</v>
      </c>
      <c r="O927" s="8">
        <f>IF(SUM(障害学生情報入力シート!$X927:$BC927)&gt;0,1,0)</f>
        <v>0</v>
      </c>
      <c r="P927" s="8">
        <f>IF(障害学生情報入力シート!D927="入学者(新1年生)",1,0)</f>
        <v>0</v>
      </c>
      <c r="Q927" s="8">
        <f>IF(ISBLANK(障害学生情報入力シート!$G927),0,
IF(AND(障害学生情報入力シート!$G927="視覚障害",OR(障害学生情報入力シート!$H927="盲",障害学生情報入力シート!$H927="弱視",障害学生情報入力シート!$H927="その他の視覚障害")),1,0)+
IF(AND(障害学生情報入力シート!$G927="聴覚障害",OR(障害学生情報入力シート!$H927="聾",障害学生情報入力シート!$H927="難聴",障害学生情報入力シート!$H927="その他の聴覚障害")),1,0)+
IF(AND(障害学生情報入力シート!$G927="肢体不自由",OR(障害学生情報入力シート!$H927="上肢不自由",障害学生情報入力シート!$H927="下肢不自由",障害学生情報入力シート!$H927="上下肢不自由",障害学生情報入力シート!$H927="その他の肢体不自由")),1,0)+
IF(AND(障害学生情報入力シート!$G927="病弱",ISBLANK(障害学生情報入力シート!$H927)),1,0)+
IF(AND(障害学生情報入力シート!$G927="発達障害",OR(障害学生情報入力シート!$H927="自閉スペクトラム症",障害学生情報入力シート!$H927="注意欠如・多動症",障害学生情報入力シート!$H927="限局性学習症",障害学生情報入力シート!$H927="発達障害の重複",障害学生情報入力シート!$H927="その他の発達障害")),1,0)+
IF(AND(障害学生情報入力シート!$G927="精神障害",OR(障害学生情報入力シート!$H927="統合失調症等",障害学生情報入力シート!$H927="気分障害",障害学生情報入力シート!$H927="神経症性障害等",障害学生情報入力シート!$H927="摂食障害・睡眠障害等",障害学生情報入力シート!$H927="精神障害の重複",障害学生情報入力シート!$H927="その他の精神障害")),1,0)+
IF(AND(障害学生情報入力シート!$G927="知的障害",ISBLANK(障害学生情報入力シート!$H927)),1,0)+
IF(AND(障害学生情報入力シート!$G927="重複障害",OR(障害学生情報入力シート!$H927="身体障害の重複",障害学生情報入力シート!$H927="発達障害と精神障害の重複")),1,0)+
IF(AND(障害学生情報入力シート!$G927="その他の障害",ISBLANK(障害学生情報入力シート!$H927)),1,0)
)</f>
        <v>0</v>
      </c>
    </row>
    <row r="928" spans="1:17" x14ac:dyDescent="0.4">
      <c r="A928" s="204">
        <v>900</v>
      </c>
      <c r="B928" s="6">
        <f>IF(AND(障害学生情報入力シート!$G928=$B$27,障害学生情報入力シート!$H928=$B$28,OR(障害学生情報入力シート!D928="入学者(新1年生)",障害学生情報入力シート!D928="在籍者")),1,0)</f>
        <v>0</v>
      </c>
      <c r="C928" s="6">
        <f t="shared" si="89"/>
        <v>0</v>
      </c>
      <c r="D928" s="6" t="str">
        <f t="shared" si="90"/>
        <v/>
      </c>
      <c r="E928" s="6">
        <f>IF(AND(障害学生情報入力シート!$G928=$E$27,ISBLANK(障害学生情報入力シート!$H928),OR(障害学生情報入力シート!D928="入学者(新1年生)",障害学生情報入力シート!D928="在籍者")),1,0)</f>
        <v>0</v>
      </c>
      <c r="F928" s="6">
        <f t="shared" si="91"/>
        <v>0</v>
      </c>
      <c r="G928" s="6" t="str">
        <f t="shared" si="92"/>
        <v/>
      </c>
      <c r="H928" s="7">
        <f>IF(障害学生情報入力シート!BD928="",0,IF(AND(障害学生情報入力シート!BC928=1,Q928=1,障害学生情報入力シート!D928&lt;&gt;"",障害学生情報入力シート!D928&lt;&gt;"在籍者"),1,0))</f>
        <v>0</v>
      </c>
      <c r="I928" s="7">
        <f t="shared" si="93"/>
        <v>0</v>
      </c>
      <c r="J928" s="7" t="str">
        <f t="shared" si="94"/>
        <v/>
      </c>
      <c r="K928" s="8">
        <f>IF(VALUE(障害学生情報入力シート!J928)=1,1,0)</f>
        <v>0</v>
      </c>
      <c r="L928" s="8">
        <f>IF(VALUE(障害学生情報入力シート!K928)=1,1,0)</f>
        <v>0</v>
      </c>
      <c r="M928" s="8">
        <f>SUM(障害学生情報入力シート!N928:Q928)+COUNTA(障害学生情報入力シート!R928)</f>
        <v>0</v>
      </c>
      <c r="N928" s="8">
        <f>SUM(障害学生情報入力シート!S928:V928)+COUNTA(障害学生情報入力シート!W928)</f>
        <v>0</v>
      </c>
      <c r="O928" s="8">
        <f>IF(SUM(障害学生情報入力シート!$X928:$BC928)&gt;0,1,0)</f>
        <v>0</v>
      </c>
      <c r="P928" s="8">
        <f>IF(障害学生情報入力シート!D928="入学者(新1年生)",1,0)</f>
        <v>0</v>
      </c>
      <c r="Q928" s="8">
        <f>IF(ISBLANK(障害学生情報入力シート!$G928),0,
IF(AND(障害学生情報入力シート!$G928="視覚障害",OR(障害学生情報入力シート!$H928="盲",障害学生情報入力シート!$H928="弱視",障害学生情報入力シート!$H928="その他の視覚障害")),1,0)+
IF(AND(障害学生情報入力シート!$G928="聴覚障害",OR(障害学生情報入力シート!$H928="聾",障害学生情報入力シート!$H928="難聴",障害学生情報入力シート!$H928="その他の聴覚障害")),1,0)+
IF(AND(障害学生情報入力シート!$G928="肢体不自由",OR(障害学生情報入力シート!$H928="上肢不自由",障害学生情報入力シート!$H928="下肢不自由",障害学生情報入力シート!$H928="上下肢不自由",障害学生情報入力シート!$H928="その他の肢体不自由")),1,0)+
IF(AND(障害学生情報入力シート!$G928="病弱",ISBLANK(障害学生情報入力シート!$H928)),1,0)+
IF(AND(障害学生情報入力シート!$G928="発達障害",OR(障害学生情報入力シート!$H928="自閉スペクトラム症",障害学生情報入力シート!$H928="注意欠如・多動症",障害学生情報入力シート!$H928="限局性学習症",障害学生情報入力シート!$H928="発達障害の重複",障害学生情報入力シート!$H928="その他の発達障害")),1,0)+
IF(AND(障害学生情報入力シート!$G928="精神障害",OR(障害学生情報入力シート!$H928="統合失調症等",障害学生情報入力シート!$H928="気分障害",障害学生情報入力シート!$H928="神経症性障害等",障害学生情報入力シート!$H928="摂食障害・睡眠障害等",障害学生情報入力シート!$H928="精神障害の重複",障害学生情報入力シート!$H928="その他の精神障害")),1,0)+
IF(AND(障害学生情報入力シート!$G928="知的障害",ISBLANK(障害学生情報入力シート!$H928)),1,0)+
IF(AND(障害学生情報入力シート!$G928="重複障害",OR(障害学生情報入力シート!$H928="身体障害の重複",障害学生情報入力シート!$H928="発達障害と精神障害の重複")),1,0)+
IF(AND(障害学生情報入力シート!$G928="その他の障害",ISBLANK(障害学生情報入力シート!$H928)),1,0)
)</f>
        <v>0</v>
      </c>
    </row>
    <row r="929" spans="1:17" x14ac:dyDescent="0.4">
      <c r="A929" s="204">
        <v>901</v>
      </c>
      <c r="B929" s="6">
        <f>IF(AND(障害学生情報入力シート!$G929=$B$27,障害学生情報入力シート!$H929=$B$28,OR(障害学生情報入力シート!D929="入学者(新1年生)",障害学生情報入力シート!D929="在籍者")),1,0)</f>
        <v>0</v>
      </c>
      <c r="C929" s="6">
        <f t="shared" si="89"/>
        <v>0</v>
      </c>
      <c r="D929" s="6" t="str">
        <f t="shared" si="90"/>
        <v/>
      </c>
      <c r="E929" s="6">
        <f>IF(AND(障害学生情報入力シート!$G929=$E$27,ISBLANK(障害学生情報入力シート!$H929),OR(障害学生情報入力シート!D929="入学者(新1年生)",障害学生情報入力シート!D929="在籍者")),1,0)</f>
        <v>0</v>
      </c>
      <c r="F929" s="6">
        <f t="shared" si="91"/>
        <v>0</v>
      </c>
      <c r="G929" s="6" t="str">
        <f t="shared" si="92"/>
        <v/>
      </c>
      <c r="H929" s="7">
        <f>IF(障害学生情報入力シート!BD929="",0,IF(AND(障害学生情報入力シート!BC929=1,Q929=1,障害学生情報入力シート!D929&lt;&gt;"",障害学生情報入力シート!D929&lt;&gt;"在籍者"),1,0))</f>
        <v>0</v>
      </c>
      <c r="I929" s="7">
        <f t="shared" si="93"/>
        <v>0</v>
      </c>
      <c r="J929" s="7" t="str">
        <f t="shared" si="94"/>
        <v/>
      </c>
      <c r="K929" s="8">
        <f>IF(VALUE(障害学生情報入力シート!J929)=1,1,0)</f>
        <v>0</v>
      </c>
      <c r="L929" s="8">
        <f>IF(VALUE(障害学生情報入力シート!K929)=1,1,0)</f>
        <v>0</v>
      </c>
      <c r="M929" s="8">
        <f>SUM(障害学生情報入力シート!N929:Q929)+COUNTA(障害学生情報入力シート!R929)</f>
        <v>0</v>
      </c>
      <c r="N929" s="8">
        <f>SUM(障害学生情報入力シート!S929:V929)+COUNTA(障害学生情報入力シート!W929)</f>
        <v>0</v>
      </c>
      <c r="O929" s="8">
        <f>IF(SUM(障害学生情報入力シート!$X929:$BC929)&gt;0,1,0)</f>
        <v>0</v>
      </c>
      <c r="P929" s="8">
        <f>IF(障害学生情報入力シート!D929="入学者(新1年生)",1,0)</f>
        <v>0</v>
      </c>
      <c r="Q929" s="8">
        <f>IF(ISBLANK(障害学生情報入力シート!$G929),0,
IF(AND(障害学生情報入力シート!$G929="視覚障害",OR(障害学生情報入力シート!$H929="盲",障害学生情報入力シート!$H929="弱視",障害学生情報入力シート!$H929="その他の視覚障害")),1,0)+
IF(AND(障害学生情報入力シート!$G929="聴覚障害",OR(障害学生情報入力シート!$H929="聾",障害学生情報入力シート!$H929="難聴",障害学生情報入力シート!$H929="その他の聴覚障害")),1,0)+
IF(AND(障害学生情報入力シート!$G929="肢体不自由",OR(障害学生情報入力シート!$H929="上肢不自由",障害学生情報入力シート!$H929="下肢不自由",障害学生情報入力シート!$H929="上下肢不自由",障害学生情報入力シート!$H929="その他の肢体不自由")),1,0)+
IF(AND(障害学生情報入力シート!$G929="病弱",ISBLANK(障害学生情報入力シート!$H929)),1,0)+
IF(AND(障害学生情報入力シート!$G929="発達障害",OR(障害学生情報入力シート!$H929="自閉スペクトラム症",障害学生情報入力シート!$H929="注意欠如・多動症",障害学生情報入力シート!$H929="限局性学習症",障害学生情報入力シート!$H929="発達障害の重複",障害学生情報入力シート!$H929="その他の発達障害")),1,0)+
IF(AND(障害学生情報入力シート!$G929="精神障害",OR(障害学生情報入力シート!$H929="統合失調症等",障害学生情報入力シート!$H929="気分障害",障害学生情報入力シート!$H929="神経症性障害等",障害学生情報入力シート!$H929="摂食障害・睡眠障害等",障害学生情報入力シート!$H929="精神障害の重複",障害学生情報入力シート!$H929="その他の精神障害")),1,0)+
IF(AND(障害学生情報入力シート!$G929="知的障害",ISBLANK(障害学生情報入力シート!$H929)),1,0)+
IF(AND(障害学生情報入力シート!$G929="重複障害",OR(障害学生情報入力シート!$H929="身体障害の重複",障害学生情報入力シート!$H929="発達障害と精神障害の重複")),1,0)+
IF(AND(障害学生情報入力シート!$G929="その他の障害",ISBLANK(障害学生情報入力シート!$H929)),1,0)
)</f>
        <v>0</v>
      </c>
    </row>
    <row r="930" spans="1:17" x14ac:dyDescent="0.4">
      <c r="A930" s="204">
        <v>902</v>
      </c>
      <c r="B930" s="6">
        <f>IF(AND(障害学生情報入力シート!$G930=$B$27,障害学生情報入力シート!$H930=$B$28,OR(障害学生情報入力シート!D930="入学者(新1年生)",障害学生情報入力シート!D930="在籍者")),1,0)</f>
        <v>0</v>
      </c>
      <c r="C930" s="6">
        <f t="shared" si="89"/>
        <v>0</v>
      </c>
      <c r="D930" s="6" t="str">
        <f t="shared" si="90"/>
        <v/>
      </c>
      <c r="E930" s="6">
        <f>IF(AND(障害学生情報入力シート!$G930=$E$27,ISBLANK(障害学生情報入力シート!$H930),OR(障害学生情報入力シート!D930="入学者(新1年生)",障害学生情報入力シート!D930="在籍者")),1,0)</f>
        <v>0</v>
      </c>
      <c r="F930" s="6">
        <f t="shared" si="91"/>
        <v>0</v>
      </c>
      <c r="G930" s="6" t="str">
        <f t="shared" si="92"/>
        <v/>
      </c>
      <c r="H930" s="7">
        <f>IF(障害学生情報入力シート!BD930="",0,IF(AND(障害学生情報入力シート!BC930=1,Q930=1,障害学生情報入力シート!D930&lt;&gt;"",障害学生情報入力シート!D930&lt;&gt;"在籍者"),1,0))</f>
        <v>0</v>
      </c>
      <c r="I930" s="7">
        <f t="shared" si="93"/>
        <v>0</v>
      </c>
      <c r="J930" s="7" t="str">
        <f t="shared" si="94"/>
        <v/>
      </c>
      <c r="K930" s="8">
        <f>IF(VALUE(障害学生情報入力シート!J930)=1,1,0)</f>
        <v>0</v>
      </c>
      <c r="L930" s="8">
        <f>IF(VALUE(障害学生情報入力シート!K930)=1,1,0)</f>
        <v>0</v>
      </c>
      <c r="M930" s="8">
        <f>SUM(障害学生情報入力シート!N930:Q930)+COUNTA(障害学生情報入力シート!R930)</f>
        <v>0</v>
      </c>
      <c r="N930" s="8">
        <f>SUM(障害学生情報入力シート!S930:V930)+COUNTA(障害学生情報入力シート!W930)</f>
        <v>0</v>
      </c>
      <c r="O930" s="8">
        <f>IF(SUM(障害学生情報入力シート!$X930:$BC930)&gt;0,1,0)</f>
        <v>0</v>
      </c>
      <c r="P930" s="8">
        <f>IF(障害学生情報入力シート!D930="入学者(新1年生)",1,0)</f>
        <v>0</v>
      </c>
      <c r="Q930" s="8">
        <f>IF(ISBLANK(障害学生情報入力シート!$G930),0,
IF(AND(障害学生情報入力シート!$G930="視覚障害",OR(障害学生情報入力シート!$H930="盲",障害学生情報入力シート!$H930="弱視",障害学生情報入力シート!$H930="その他の視覚障害")),1,0)+
IF(AND(障害学生情報入力シート!$G930="聴覚障害",OR(障害学生情報入力シート!$H930="聾",障害学生情報入力シート!$H930="難聴",障害学生情報入力シート!$H930="その他の聴覚障害")),1,0)+
IF(AND(障害学生情報入力シート!$G930="肢体不自由",OR(障害学生情報入力シート!$H930="上肢不自由",障害学生情報入力シート!$H930="下肢不自由",障害学生情報入力シート!$H930="上下肢不自由",障害学生情報入力シート!$H930="その他の肢体不自由")),1,0)+
IF(AND(障害学生情報入力シート!$G930="病弱",ISBLANK(障害学生情報入力シート!$H930)),1,0)+
IF(AND(障害学生情報入力シート!$G930="発達障害",OR(障害学生情報入力シート!$H930="自閉スペクトラム症",障害学生情報入力シート!$H930="注意欠如・多動症",障害学生情報入力シート!$H930="限局性学習症",障害学生情報入力シート!$H930="発達障害の重複",障害学生情報入力シート!$H930="その他の発達障害")),1,0)+
IF(AND(障害学生情報入力シート!$G930="精神障害",OR(障害学生情報入力シート!$H930="統合失調症等",障害学生情報入力シート!$H930="気分障害",障害学生情報入力シート!$H930="神経症性障害等",障害学生情報入力シート!$H930="摂食障害・睡眠障害等",障害学生情報入力シート!$H930="精神障害の重複",障害学生情報入力シート!$H930="その他の精神障害")),1,0)+
IF(AND(障害学生情報入力シート!$G930="知的障害",ISBLANK(障害学生情報入力シート!$H930)),1,0)+
IF(AND(障害学生情報入力シート!$G930="重複障害",OR(障害学生情報入力シート!$H930="身体障害の重複",障害学生情報入力シート!$H930="発達障害と精神障害の重複")),1,0)+
IF(AND(障害学生情報入力シート!$G930="その他の障害",ISBLANK(障害学生情報入力シート!$H930)),1,0)
)</f>
        <v>0</v>
      </c>
    </row>
    <row r="931" spans="1:17" x14ac:dyDescent="0.4">
      <c r="A931" s="204">
        <v>903</v>
      </c>
      <c r="B931" s="6">
        <f>IF(AND(障害学生情報入力シート!$G931=$B$27,障害学生情報入力シート!$H931=$B$28,OR(障害学生情報入力シート!D931="入学者(新1年生)",障害学生情報入力シート!D931="在籍者")),1,0)</f>
        <v>0</v>
      </c>
      <c r="C931" s="6">
        <f t="shared" si="89"/>
        <v>0</v>
      </c>
      <c r="D931" s="6" t="str">
        <f t="shared" si="90"/>
        <v/>
      </c>
      <c r="E931" s="6">
        <f>IF(AND(障害学生情報入力シート!$G931=$E$27,ISBLANK(障害学生情報入力シート!$H931),OR(障害学生情報入力シート!D931="入学者(新1年生)",障害学生情報入力シート!D931="在籍者")),1,0)</f>
        <v>0</v>
      </c>
      <c r="F931" s="6">
        <f t="shared" si="91"/>
        <v>0</v>
      </c>
      <c r="G931" s="6" t="str">
        <f t="shared" si="92"/>
        <v/>
      </c>
      <c r="H931" s="7">
        <f>IF(障害学生情報入力シート!BD931="",0,IF(AND(障害学生情報入力シート!BC931=1,Q931=1,障害学生情報入力シート!D931&lt;&gt;"",障害学生情報入力シート!D931&lt;&gt;"在籍者"),1,0))</f>
        <v>0</v>
      </c>
      <c r="I931" s="7">
        <f t="shared" si="93"/>
        <v>0</v>
      </c>
      <c r="J931" s="7" t="str">
        <f t="shared" si="94"/>
        <v/>
      </c>
      <c r="K931" s="8">
        <f>IF(VALUE(障害学生情報入力シート!J931)=1,1,0)</f>
        <v>0</v>
      </c>
      <c r="L931" s="8">
        <f>IF(VALUE(障害学生情報入力シート!K931)=1,1,0)</f>
        <v>0</v>
      </c>
      <c r="M931" s="8">
        <f>SUM(障害学生情報入力シート!N931:Q931)+COUNTA(障害学生情報入力シート!R931)</f>
        <v>0</v>
      </c>
      <c r="N931" s="8">
        <f>SUM(障害学生情報入力シート!S931:V931)+COUNTA(障害学生情報入力シート!W931)</f>
        <v>0</v>
      </c>
      <c r="O931" s="8">
        <f>IF(SUM(障害学生情報入力シート!$X931:$BC931)&gt;0,1,0)</f>
        <v>0</v>
      </c>
      <c r="P931" s="8">
        <f>IF(障害学生情報入力シート!D931="入学者(新1年生)",1,0)</f>
        <v>0</v>
      </c>
      <c r="Q931" s="8">
        <f>IF(ISBLANK(障害学生情報入力シート!$G931),0,
IF(AND(障害学生情報入力シート!$G931="視覚障害",OR(障害学生情報入力シート!$H931="盲",障害学生情報入力シート!$H931="弱視",障害学生情報入力シート!$H931="その他の視覚障害")),1,0)+
IF(AND(障害学生情報入力シート!$G931="聴覚障害",OR(障害学生情報入力シート!$H931="聾",障害学生情報入力シート!$H931="難聴",障害学生情報入力シート!$H931="その他の聴覚障害")),1,0)+
IF(AND(障害学生情報入力シート!$G931="肢体不自由",OR(障害学生情報入力シート!$H931="上肢不自由",障害学生情報入力シート!$H931="下肢不自由",障害学生情報入力シート!$H931="上下肢不自由",障害学生情報入力シート!$H931="その他の肢体不自由")),1,0)+
IF(AND(障害学生情報入力シート!$G931="病弱",ISBLANK(障害学生情報入力シート!$H931)),1,0)+
IF(AND(障害学生情報入力シート!$G931="発達障害",OR(障害学生情報入力シート!$H931="自閉スペクトラム症",障害学生情報入力シート!$H931="注意欠如・多動症",障害学生情報入力シート!$H931="限局性学習症",障害学生情報入力シート!$H931="発達障害の重複",障害学生情報入力シート!$H931="その他の発達障害")),1,0)+
IF(AND(障害学生情報入力シート!$G931="精神障害",OR(障害学生情報入力シート!$H931="統合失調症等",障害学生情報入力シート!$H931="気分障害",障害学生情報入力シート!$H931="神経症性障害等",障害学生情報入力シート!$H931="摂食障害・睡眠障害等",障害学生情報入力シート!$H931="精神障害の重複",障害学生情報入力シート!$H931="その他の精神障害")),1,0)+
IF(AND(障害学生情報入力シート!$G931="知的障害",ISBLANK(障害学生情報入力シート!$H931)),1,0)+
IF(AND(障害学生情報入力シート!$G931="重複障害",OR(障害学生情報入力シート!$H931="身体障害の重複",障害学生情報入力シート!$H931="発達障害と精神障害の重複")),1,0)+
IF(AND(障害学生情報入力シート!$G931="その他の障害",ISBLANK(障害学生情報入力シート!$H931)),1,0)
)</f>
        <v>0</v>
      </c>
    </row>
    <row r="932" spans="1:17" x14ac:dyDescent="0.4">
      <c r="A932" s="204">
        <v>904</v>
      </c>
      <c r="B932" s="6">
        <f>IF(AND(障害学生情報入力シート!$G932=$B$27,障害学生情報入力シート!$H932=$B$28,OR(障害学生情報入力シート!D932="入学者(新1年生)",障害学生情報入力シート!D932="在籍者")),1,0)</f>
        <v>0</v>
      </c>
      <c r="C932" s="6">
        <f t="shared" si="89"/>
        <v>0</v>
      </c>
      <c r="D932" s="6" t="str">
        <f t="shared" si="90"/>
        <v/>
      </c>
      <c r="E932" s="6">
        <f>IF(AND(障害学生情報入力シート!$G932=$E$27,ISBLANK(障害学生情報入力シート!$H932),OR(障害学生情報入力シート!D932="入学者(新1年生)",障害学生情報入力シート!D932="在籍者")),1,0)</f>
        <v>0</v>
      </c>
      <c r="F932" s="6">
        <f t="shared" si="91"/>
        <v>0</v>
      </c>
      <c r="G932" s="6" t="str">
        <f t="shared" si="92"/>
        <v/>
      </c>
      <c r="H932" s="7">
        <f>IF(障害学生情報入力シート!BD932="",0,IF(AND(障害学生情報入力シート!BC932=1,Q932=1,障害学生情報入力シート!D932&lt;&gt;"",障害学生情報入力シート!D932&lt;&gt;"在籍者"),1,0))</f>
        <v>0</v>
      </c>
      <c r="I932" s="7">
        <f t="shared" si="93"/>
        <v>0</v>
      </c>
      <c r="J932" s="7" t="str">
        <f t="shared" si="94"/>
        <v/>
      </c>
      <c r="K932" s="8">
        <f>IF(VALUE(障害学生情報入力シート!J932)=1,1,0)</f>
        <v>0</v>
      </c>
      <c r="L932" s="8">
        <f>IF(VALUE(障害学生情報入力シート!K932)=1,1,0)</f>
        <v>0</v>
      </c>
      <c r="M932" s="8">
        <f>SUM(障害学生情報入力シート!N932:Q932)+COUNTA(障害学生情報入力シート!R932)</f>
        <v>0</v>
      </c>
      <c r="N932" s="8">
        <f>SUM(障害学生情報入力シート!S932:V932)+COUNTA(障害学生情報入力シート!W932)</f>
        <v>0</v>
      </c>
      <c r="O932" s="8">
        <f>IF(SUM(障害学生情報入力シート!$X932:$BC932)&gt;0,1,0)</f>
        <v>0</v>
      </c>
      <c r="P932" s="8">
        <f>IF(障害学生情報入力シート!D932="入学者(新1年生)",1,0)</f>
        <v>0</v>
      </c>
      <c r="Q932" s="8">
        <f>IF(ISBLANK(障害学生情報入力シート!$G932),0,
IF(AND(障害学生情報入力シート!$G932="視覚障害",OR(障害学生情報入力シート!$H932="盲",障害学生情報入力シート!$H932="弱視",障害学生情報入力シート!$H932="その他の視覚障害")),1,0)+
IF(AND(障害学生情報入力シート!$G932="聴覚障害",OR(障害学生情報入力シート!$H932="聾",障害学生情報入力シート!$H932="難聴",障害学生情報入力シート!$H932="その他の聴覚障害")),1,0)+
IF(AND(障害学生情報入力シート!$G932="肢体不自由",OR(障害学生情報入力シート!$H932="上肢不自由",障害学生情報入力シート!$H932="下肢不自由",障害学生情報入力シート!$H932="上下肢不自由",障害学生情報入力シート!$H932="その他の肢体不自由")),1,0)+
IF(AND(障害学生情報入力シート!$G932="病弱",ISBLANK(障害学生情報入力シート!$H932)),1,0)+
IF(AND(障害学生情報入力シート!$G932="発達障害",OR(障害学生情報入力シート!$H932="自閉スペクトラム症",障害学生情報入力シート!$H932="注意欠如・多動症",障害学生情報入力シート!$H932="限局性学習症",障害学生情報入力シート!$H932="発達障害の重複",障害学生情報入力シート!$H932="その他の発達障害")),1,0)+
IF(AND(障害学生情報入力シート!$G932="精神障害",OR(障害学生情報入力シート!$H932="統合失調症等",障害学生情報入力シート!$H932="気分障害",障害学生情報入力シート!$H932="神経症性障害等",障害学生情報入力シート!$H932="摂食障害・睡眠障害等",障害学生情報入力シート!$H932="精神障害の重複",障害学生情報入力シート!$H932="その他の精神障害")),1,0)+
IF(AND(障害学生情報入力シート!$G932="知的障害",ISBLANK(障害学生情報入力シート!$H932)),1,0)+
IF(AND(障害学生情報入力シート!$G932="重複障害",OR(障害学生情報入力シート!$H932="身体障害の重複",障害学生情報入力シート!$H932="発達障害と精神障害の重複")),1,0)+
IF(AND(障害学生情報入力シート!$G932="その他の障害",ISBLANK(障害学生情報入力シート!$H932)),1,0)
)</f>
        <v>0</v>
      </c>
    </row>
    <row r="933" spans="1:17" x14ac:dyDescent="0.4">
      <c r="A933" s="204">
        <v>905</v>
      </c>
      <c r="B933" s="6">
        <f>IF(AND(障害学生情報入力シート!$G933=$B$27,障害学生情報入力シート!$H933=$B$28,OR(障害学生情報入力シート!D933="入学者(新1年生)",障害学生情報入力シート!D933="在籍者")),1,0)</f>
        <v>0</v>
      </c>
      <c r="C933" s="6">
        <f t="shared" si="89"/>
        <v>0</v>
      </c>
      <c r="D933" s="6" t="str">
        <f t="shared" si="90"/>
        <v/>
      </c>
      <c r="E933" s="6">
        <f>IF(AND(障害学生情報入力シート!$G933=$E$27,ISBLANK(障害学生情報入力シート!$H933),OR(障害学生情報入力シート!D933="入学者(新1年生)",障害学生情報入力シート!D933="在籍者")),1,0)</f>
        <v>0</v>
      </c>
      <c r="F933" s="6">
        <f t="shared" si="91"/>
        <v>0</v>
      </c>
      <c r="G933" s="6" t="str">
        <f t="shared" si="92"/>
        <v/>
      </c>
      <c r="H933" s="7">
        <f>IF(障害学生情報入力シート!BD933="",0,IF(AND(障害学生情報入力シート!BC933=1,Q933=1,障害学生情報入力シート!D933&lt;&gt;"",障害学生情報入力シート!D933&lt;&gt;"在籍者"),1,0))</f>
        <v>0</v>
      </c>
      <c r="I933" s="7">
        <f t="shared" si="93"/>
        <v>0</v>
      </c>
      <c r="J933" s="7" t="str">
        <f t="shared" si="94"/>
        <v/>
      </c>
      <c r="K933" s="8">
        <f>IF(VALUE(障害学生情報入力シート!J933)=1,1,0)</f>
        <v>0</v>
      </c>
      <c r="L933" s="8">
        <f>IF(VALUE(障害学生情報入力シート!K933)=1,1,0)</f>
        <v>0</v>
      </c>
      <c r="M933" s="8">
        <f>SUM(障害学生情報入力シート!N933:Q933)+COUNTA(障害学生情報入力シート!R933)</f>
        <v>0</v>
      </c>
      <c r="N933" s="8">
        <f>SUM(障害学生情報入力シート!S933:V933)+COUNTA(障害学生情報入力シート!W933)</f>
        <v>0</v>
      </c>
      <c r="O933" s="8">
        <f>IF(SUM(障害学生情報入力シート!$X933:$BC933)&gt;0,1,0)</f>
        <v>0</v>
      </c>
      <c r="P933" s="8">
        <f>IF(障害学生情報入力シート!D933="入学者(新1年生)",1,0)</f>
        <v>0</v>
      </c>
      <c r="Q933" s="8">
        <f>IF(ISBLANK(障害学生情報入力シート!$G933),0,
IF(AND(障害学生情報入力シート!$G933="視覚障害",OR(障害学生情報入力シート!$H933="盲",障害学生情報入力シート!$H933="弱視",障害学生情報入力シート!$H933="その他の視覚障害")),1,0)+
IF(AND(障害学生情報入力シート!$G933="聴覚障害",OR(障害学生情報入力シート!$H933="聾",障害学生情報入力シート!$H933="難聴",障害学生情報入力シート!$H933="その他の聴覚障害")),1,0)+
IF(AND(障害学生情報入力シート!$G933="肢体不自由",OR(障害学生情報入力シート!$H933="上肢不自由",障害学生情報入力シート!$H933="下肢不自由",障害学生情報入力シート!$H933="上下肢不自由",障害学生情報入力シート!$H933="その他の肢体不自由")),1,0)+
IF(AND(障害学生情報入力シート!$G933="病弱",ISBLANK(障害学生情報入力シート!$H933)),1,0)+
IF(AND(障害学生情報入力シート!$G933="発達障害",OR(障害学生情報入力シート!$H933="自閉スペクトラム症",障害学生情報入力シート!$H933="注意欠如・多動症",障害学生情報入力シート!$H933="限局性学習症",障害学生情報入力シート!$H933="発達障害の重複",障害学生情報入力シート!$H933="その他の発達障害")),1,0)+
IF(AND(障害学生情報入力シート!$G933="精神障害",OR(障害学生情報入力シート!$H933="統合失調症等",障害学生情報入力シート!$H933="気分障害",障害学生情報入力シート!$H933="神経症性障害等",障害学生情報入力シート!$H933="摂食障害・睡眠障害等",障害学生情報入力シート!$H933="精神障害の重複",障害学生情報入力シート!$H933="その他の精神障害")),1,0)+
IF(AND(障害学生情報入力シート!$G933="知的障害",ISBLANK(障害学生情報入力シート!$H933)),1,0)+
IF(AND(障害学生情報入力シート!$G933="重複障害",OR(障害学生情報入力シート!$H933="身体障害の重複",障害学生情報入力シート!$H933="発達障害と精神障害の重複")),1,0)+
IF(AND(障害学生情報入力シート!$G933="その他の障害",ISBLANK(障害学生情報入力シート!$H933)),1,0)
)</f>
        <v>0</v>
      </c>
    </row>
    <row r="934" spans="1:17" x14ac:dyDescent="0.4">
      <c r="A934" s="204">
        <v>906</v>
      </c>
      <c r="B934" s="6">
        <f>IF(AND(障害学生情報入力シート!$G934=$B$27,障害学生情報入力シート!$H934=$B$28,OR(障害学生情報入力シート!D934="入学者(新1年生)",障害学生情報入力シート!D934="在籍者")),1,0)</f>
        <v>0</v>
      </c>
      <c r="C934" s="6">
        <f t="shared" si="89"/>
        <v>0</v>
      </c>
      <c r="D934" s="6" t="str">
        <f t="shared" si="90"/>
        <v/>
      </c>
      <c r="E934" s="6">
        <f>IF(AND(障害学生情報入力シート!$G934=$E$27,ISBLANK(障害学生情報入力シート!$H934),OR(障害学生情報入力シート!D934="入学者(新1年生)",障害学生情報入力シート!D934="在籍者")),1,0)</f>
        <v>0</v>
      </c>
      <c r="F934" s="6">
        <f t="shared" si="91"/>
        <v>0</v>
      </c>
      <c r="G934" s="6" t="str">
        <f t="shared" si="92"/>
        <v/>
      </c>
      <c r="H934" s="7">
        <f>IF(障害学生情報入力シート!BD934="",0,IF(AND(障害学生情報入力シート!BC934=1,Q934=1,障害学生情報入力シート!D934&lt;&gt;"",障害学生情報入力シート!D934&lt;&gt;"在籍者"),1,0))</f>
        <v>0</v>
      </c>
      <c r="I934" s="7">
        <f t="shared" si="93"/>
        <v>0</v>
      </c>
      <c r="J934" s="7" t="str">
        <f t="shared" si="94"/>
        <v/>
      </c>
      <c r="K934" s="8">
        <f>IF(VALUE(障害学生情報入力シート!J934)=1,1,0)</f>
        <v>0</v>
      </c>
      <c r="L934" s="8">
        <f>IF(VALUE(障害学生情報入力シート!K934)=1,1,0)</f>
        <v>0</v>
      </c>
      <c r="M934" s="8">
        <f>SUM(障害学生情報入力シート!N934:Q934)+COUNTA(障害学生情報入力シート!R934)</f>
        <v>0</v>
      </c>
      <c r="N934" s="8">
        <f>SUM(障害学生情報入力シート!S934:V934)+COUNTA(障害学生情報入力シート!W934)</f>
        <v>0</v>
      </c>
      <c r="O934" s="8">
        <f>IF(SUM(障害学生情報入力シート!$X934:$BC934)&gt;0,1,0)</f>
        <v>0</v>
      </c>
      <c r="P934" s="8">
        <f>IF(障害学生情報入力シート!D934="入学者(新1年生)",1,0)</f>
        <v>0</v>
      </c>
      <c r="Q934" s="8">
        <f>IF(ISBLANK(障害学生情報入力シート!$G934),0,
IF(AND(障害学生情報入力シート!$G934="視覚障害",OR(障害学生情報入力シート!$H934="盲",障害学生情報入力シート!$H934="弱視",障害学生情報入力シート!$H934="その他の視覚障害")),1,0)+
IF(AND(障害学生情報入力シート!$G934="聴覚障害",OR(障害学生情報入力シート!$H934="聾",障害学生情報入力シート!$H934="難聴",障害学生情報入力シート!$H934="その他の聴覚障害")),1,0)+
IF(AND(障害学生情報入力シート!$G934="肢体不自由",OR(障害学生情報入力シート!$H934="上肢不自由",障害学生情報入力シート!$H934="下肢不自由",障害学生情報入力シート!$H934="上下肢不自由",障害学生情報入力シート!$H934="その他の肢体不自由")),1,0)+
IF(AND(障害学生情報入力シート!$G934="病弱",ISBLANK(障害学生情報入力シート!$H934)),1,0)+
IF(AND(障害学生情報入力シート!$G934="発達障害",OR(障害学生情報入力シート!$H934="自閉スペクトラム症",障害学生情報入力シート!$H934="注意欠如・多動症",障害学生情報入力シート!$H934="限局性学習症",障害学生情報入力シート!$H934="発達障害の重複",障害学生情報入力シート!$H934="その他の発達障害")),1,0)+
IF(AND(障害学生情報入力シート!$G934="精神障害",OR(障害学生情報入力シート!$H934="統合失調症等",障害学生情報入力シート!$H934="気分障害",障害学生情報入力シート!$H934="神経症性障害等",障害学生情報入力シート!$H934="摂食障害・睡眠障害等",障害学生情報入力シート!$H934="精神障害の重複",障害学生情報入力シート!$H934="その他の精神障害")),1,0)+
IF(AND(障害学生情報入力シート!$G934="知的障害",ISBLANK(障害学生情報入力シート!$H934)),1,0)+
IF(AND(障害学生情報入力シート!$G934="重複障害",OR(障害学生情報入力シート!$H934="身体障害の重複",障害学生情報入力シート!$H934="発達障害と精神障害の重複")),1,0)+
IF(AND(障害学生情報入力シート!$G934="その他の障害",ISBLANK(障害学生情報入力シート!$H934)),1,0)
)</f>
        <v>0</v>
      </c>
    </row>
    <row r="935" spans="1:17" x14ac:dyDescent="0.4">
      <c r="A935" s="204">
        <v>907</v>
      </c>
      <c r="B935" s="6">
        <f>IF(AND(障害学生情報入力シート!$G935=$B$27,障害学生情報入力シート!$H935=$B$28,OR(障害学生情報入力シート!D935="入学者(新1年生)",障害学生情報入力シート!D935="在籍者")),1,0)</f>
        <v>0</v>
      </c>
      <c r="C935" s="6">
        <f t="shared" si="89"/>
        <v>0</v>
      </c>
      <c r="D935" s="6" t="str">
        <f t="shared" si="90"/>
        <v/>
      </c>
      <c r="E935" s="6">
        <f>IF(AND(障害学生情報入力シート!$G935=$E$27,ISBLANK(障害学生情報入力シート!$H935),OR(障害学生情報入力シート!D935="入学者(新1年生)",障害学生情報入力シート!D935="在籍者")),1,0)</f>
        <v>0</v>
      </c>
      <c r="F935" s="6">
        <f t="shared" si="91"/>
        <v>0</v>
      </c>
      <c r="G935" s="6" t="str">
        <f t="shared" si="92"/>
        <v/>
      </c>
      <c r="H935" s="7">
        <f>IF(障害学生情報入力シート!BD935="",0,IF(AND(障害学生情報入力シート!BC935=1,Q935=1,障害学生情報入力シート!D935&lt;&gt;"",障害学生情報入力シート!D935&lt;&gt;"在籍者"),1,0))</f>
        <v>0</v>
      </c>
      <c r="I935" s="7">
        <f t="shared" si="93"/>
        <v>0</v>
      </c>
      <c r="J935" s="7" t="str">
        <f t="shared" si="94"/>
        <v/>
      </c>
      <c r="K935" s="8">
        <f>IF(VALUE(障害学生情報入力シート!J935)=1,1,0)</f>
        <v>0</v>
      </c>
      <c r="L935" s="8">
        <f>IF(VALUE(障害学生情報入力シート!K935)=1,1,0)</f>
        <v>0</v>
      </c>
      <c r="M935" s="8">
        <f>SUM(障害学生情報入力シート!N935:Q935)+COUNTA(障害学生情報入力シート!R935)</f>
        <v>0</v>
      </c>
      <c r="N935" s="8">
        <f>SUM(障害学生情報入力シート!S935:V935)+COUNTA(障害学生情報入力シート!W935)</f>
        <v>0</v>
      </c>
      <c r="O935" s="8">
        <f>IF(SUM(障害学生情報入力シート!$X935:$BC935)&gt;0,1,0)</f>
        <v>0</v>
      </c>
      <c r="P935" s="8">
        <f>IF(障害学生情報入力シート!D935="入学者(新1年生)",1,0)</f>
        <v>0</v>
      </c>
      <c r="Q935" s="8">
        <f>IF(ISBLANK(障害学生情報入力シート!$G935),0,
IF(AND(障害学生情報入力シート!$G935="視覚障害",OR(障害学生情報入力シート!$H935="盲",障害学生情報入力シート!$H935="弱視",障害学生情報入力シート!$H935="その他の視覚障害")),1,0)+
IF(AND(障害学生情報入力シート!$G935="聴覚障害",OR(障害学生情報入力シート!$H935="聾",障害学生情報入力シート!$H935="難聴",障害学生情報入力シート!$H935="その他の聴覚障害")),1,0)+
IF(AND(障害学生情報入力シート!$G935="肢体不自由",OR(障害学生情報入力シート!$H935="上肢不自由",障害学生情報入力シート!$H935="下肢不自由",障害学生情報入力シート!$H935="上下肢不自由",障害学生情報入力シート!$H935="その他の肢体不自由")),1,0)+
IF(AND(障害学生情報入力シート!$G935="病弱",ISBLANK(障害学生情報入力シート!$H935)),1,0)+
IF(AND(障害学生情報入力シート!$G935="発達障害",OR(障害学生情報入力シート!$H935="自閉スペクトラム症",障害学生情報入力シート!$H935="注意欠如・多動症",障害学生情報入力シート!$H935="限局性学習症",障害学生情報入力シート!$H935="発達障害の重複",障害学生情報入力シート!$H935="その他の発達障害")),1,0)+
IF(AND(障害学生情報入力シート!$G935="精神障害",OR(障害学生情報入力シート!$H935="統合失調症等",障害学生情報入力シート!$H935="気分障害",障害学生情報入力シート!$H935="神経症性障害等",障害学生情報入力シート!$H935="摂食障害・睡眠障害等",障害学生情報入力シート!$H935="精神障害の重複",障害学生情報入力シート!$H935="その他の精神障害")),1,0)+
IF(AND(障害学生情報入力シート!$G935="知的障害",ISBLANK(障害学生情報入力シート!$H935)),1,0)+
IF(AND(障害学生情報入力シート!$G935="重複障害",OR(障害学生情報入力シート!$H935="身体障害の重複",障害学生情報入力シート!$H935="発達障害と精神障害の重複")),1,0)+
IF(AND(障害学生情報入力シート!$G935="その他の障害",ISBLANK(障害学生情報入力シート!$H935)),1,0)
)</f>
        <v>0</v>
      </c>
    </row>
    <row r="936" spans="1:17" x14ac:dyDescent="0.4">
      <c r="A936" s="204">
        <v>908</v>
      </c>
      <c r="B936" s="6">
        <f>IF(AND(障害学生情報入力シート!$G936=$B$27,障害学生情報入力シート!$H936=$B$28,OR(障害学生情報入力シート!D936="入学者(新1年生)",障害学生情報入力シート!D936="在籍者")),1,0)</f>
        <v>0</v>
      </c>
      <c r="C936" s="6">
        <f t="shared" si="89"/>
        <v>0</v>
      </c>
      <c r="D936" s="6" t="str">
        <f t="shared" si="90"/>
        <v/>
      </c>
      <c r="E936" s="6">
        <f>IF(AND(障害学生情報入力シート!$G936=$E$27,ISBLANK(障害学生情報入力シート!$H936),OR(障害学生情報入力シート!D936="入学者(新1年生)",障害学生情報入力シート!D936="在籍者")),1,0)</f>
        <v>0</v>
      </c>
      <c r="F936" s="6">
        <f t="shared" si="91"/>
        <v>0</v>
      </c>
      <c r="G936" s="6" t="str">
        <f t="shared" si="92"/>
        <v/>
      </c>
      <c r="H936" s="7">
        <f>IF(障害学生情報入力シート!BD936="",0,IF(AND(障害学生情報入力シート!BC936=1,Q936=1,障害学生情報入力シート!D936&lt;&gt;"",障害学生情報入力シート!D936&lt;&gt;"在籍者"),1,0))</f>
        <v>0</v>
      </c>
      <c r="I936" s="7">
        <f t="shared" si="93"/>
        <v>0</v>
      </c>
      <c r="J936" s="7" t="str">
        <f t="shared" si="94"/>
        <v/>
      </c>
      <c r="K936" s="8">
        <f>IF(VALUE(障害学生情報入力シート!J936)=1,1,0)</f>
        <v>0</v>
      </c>
      <c r="L936" s="8">
        <f>IF(VALUE(障害学生情報入力シート!K936)=1,1,0)</f>
        <v>0</v>
      </c>
      <c r="M936" s="8">
        <f>SUM(障害学生情報入力シート!N936:Q936)+COUNTA(障害学生情報入力シート!R936)</f>
        <v>0</v>
      </c>
      <c r="N936" s="8">
        <f>SUM(障害学生情報入力シート!S936:V936)+COUNTA(障害学生情報入力シート!W936)</f>
        <v>0</v>
      </c>
      <c r="O936" s="8">
        <f>IF(SUM(障害学生情報入力シート!$X936:$BC936)&gt;0,1,0)</f>
        <v>0</v>
      </c>
      <c r="P936" s="8">
        <f>IF(障害学生情報入力シート!D936="入学者(新1年生)",1,0)</f>
        <v>0</v>
      </c>
      <c r="Q936" s="8">
        <f>IF(ISBLANK(障害学生情報入力シート!$G936),0,
IF(AND(障害学生情報入力シート!$G936="視覚障害",OR(障害学生情報入力シート!$H936="盲",障害学生情報入力シート!$H936="弱視",障害学生情報入力シート!$H936="その他の視覚障害")),1,0)+
IF(AND(障害学生情報入力シート!$G936="聴覚障害",OR(障害学生情報入力シート!$H936="聾",障害学生情報入力シート!$H936="難聴",障害学生情報入力シート!$H936="その他の聴覚障害")),1,0)+
IF(AND(障害学生情報入力シート!$G936="肢体不自由",OR(障害学生情報入力シート!$H936="上肢不自由",障害学生情報入力シート!$H936="下肢不自由",障害学生情報入力シート!$H936="上下肢不自由",障害学生情報入力シート!$H936="その他の肢体不自由")),1,0)+
IF(AND(障害学生情報入力シート!$G936="病弱",ISBLANK(障害学生情報入力シート!$H936)),1,0)+
IF(AND(障害学生情報入力シート!$G936="発達障害",OR(障害学生情報入力シート!$H936="自閉スペクトラム症",障害学生情報入力シート!$H936="注意欠如・多動症",障害学生情報入力シート!$H936="限局性学習症",障害学生情報入力シート!$H936="発達障害の重複",障害学生情報入力シート!$H936="その他の発達障害")),1,0)+
IF(AND(障害学生情報入力シート!$G936="精神障害",OR(障害学生情報入力シート!$H936="統合失調症等",障害学生情報入力シート!$H936="気分障害",障害学生情報入力シート!$H936="神経症性障害等",障害学生情報入力シート!$H936="摂食障害・睡眠障害等",障害学生情報入力シート!$H936="精神障害の重複",障害学生情報入力シート!$H936="その他の精神障害")),1,0)+
IF(AND(障害学生情報入力シート!$G936="知的障害",ISBLANK(障害学生情報入力シート!$H936)),1,0)+
IF(AND(障害学生情報入力シート!$G936="重複障害",OR(障害学生情報入力シート!$H936="身体障害の重複",障害学生情報入力シート!$H936="発達障害と精神障害の重複")),1,0)+
IF(AND(障害学生情報入力シート!$G936="その他の障害",ISBLANK(障害学生情報入力シート!$H936)),1,0)
)</f>
        <v>0</v>
      </c>
    </row>
    <row r="937" spans="1:17" x14ac:dyDescent="0.4">
      <c r="A937" s="204">
        <v>909</v>
      </c>
      <c r="B937" s="6">
        <f>IF(AND(障害学生情報入力シート!$G937=$B$27,障害学生情報入力シート!$H937=$B$28,OR(障害学生情報入力シート!D937="入学者(新1年生)",障害学生情報入力シート!D937="在籍者")),1,0)</f>
        <v>0</v>
      </c>
      <c r="C937" s="6">
        <f t="shared" si="89"/>
        <v>0</v>
      </c>
      <c r="D937" s="6" t="str">
        <f t="shared" si="90"/>
        <v/>
      </c>
      <c r="E937" s="6">
        <f>IF(AND(障害学生情報入力シート!$G937=$E$27,ISBLANK(障害学生情報入力シート!$H937),OR(障害学生情報入力シート!D937="入学者(新1年生)",障害学生情報入力シート!D937="在籍者")),1,0)</f>
        <v>0</v>
      </c>
      <c r="F937" s="6">
        <f t="shared" si="91"/>
        <v>0</v>
      </c>
      <c r="G937" s="6" t="str">
        <f t="shared" si="92"/>
        <v/>
      </c>
      <c r="H937" s="7">
        <f>IF(障害学生情報入力シート!BD937="",0,IF(AND(障害学生情報入力シート!BC937=1,Q937=1,障害学生情報入力シート!D937&lt;&gt;"",障害学生情報入力シート!D937&lt;&gt;"在籍者"),1,0))</f>
        <v>0</v>
      </c>
      <c r="I937" s="7">
        <f t="shared" si="93"/>
        <v>0</v>
      </c>
      <c r="J937" s="7" t="str">
        <f t="shared" si="94"/>
        <v/>
      </c>
      <c r="K937" s="8">
        <f>IF(VALUE(障害学生情報入力シート!J937)=1,1,0)</f>
        <v>0</v>
      </c>
      <c r="L937" s="8">
        <f>IF(VALUE(障害学生情報入力シート!K937)=1,1,0)</f>
        <v>0</v>
      </c>
      <c r="M937" s="8">
        <f>SUM(障害学生情報入力シート!N937:Q937)+COUNTA(障害学生情報入力シート!R937)</f>
        <v>0</v>
      </c>
      <c r="N937" s="8">
        <f>SUM(障害学生情報入力シート!S937:V937)+COUNTA(障害学生情報入力シート!W937)</f>
        <v>0</v>
      </c>
      <c r="O937" s="8">
        <f>IF(SUM(障害学生情報入力シート!$X937:$BC937)&gt;0,1,0)</f>
        <v>0</v>
      </c>
      <c r="P937" s="8">
        <f>IF(障害学生情報入力シート!D937="入学者(新1年生)",1,0)</f>
        <v>0</v>
      </c>
      <c r="Q937" s="8">
        <f>IF(ISBLANK(障害学生情報入力シート!$G937),0,
IF(AND(障害学生情報入力シート!$G937="視覚障害",OR(障害学生情報入力シート!$H937="盲",障害学生情報入力シート!$H937="弱視",障害学生情報入力シート!$H937="その他の視覚障害")),1,0)+
IF(AND(障害学生情報入力シート!$G937="聴覚障害",OR(障害学生情報入力シート!$H937="聾",障害学生情報入力シート!$H937="難聴",障害学生情報入力シート!$H937="その他の聴覚障害")),1,0)+
IF(AND(障害学生情報入力シート!$G937="肢体不自由",OR(障害学生情報入力シート!$H937="上肢不自由",障害学生情報入力シート!$H937="下肢不自由",障害学生情報入力シート!$H937="上下肢不自由",障害学生情報入力シート!$H937="その他の肢体不自由")),1,0)+
IF(AND(障害学生情報入力シート!$G937="病弱",ISBLANK(障害学生情報入力シート!$H937)),1,0)+
IF(AND(障害学生情報入力シート!$G937="発達障害",OR(障害学生情報入力シート!$H937="自閉スペクトラム症",障害学生情報入力シート!$H937="注意欠如・多動症",障害学生情報入力シート!$H937="限局性学習症",障害学生情報入力シート!$H937="発達障害の重複",障害学生情報入力シート!$H937="その他の発達障害")),1,0)+
IF(AND(障害学生情報入力シート!$G937="精神障害",OR(障害学生情報入力シート!$H937="統合失調症等",障害学生情報入力シート!$H937="気分障害",障害学生情報入力シート!$H937="神経症性障害等",障害学生情報入力シート!$H937="摂食障害・睡眠障害等",障害学生情報入力シート!$H937="精神障害の重複",障害学生情報入力シート!$H937="その他の精神障害")),1,0)+
IF(AND(障害学生情報入力シート!$G937="知的障害",ISBLANK(障害学生情報入力シート!$H937)),1,0)+
IF(AND(障害学生情報入力シート!$G937="重複障害",OR(障害学生情報入力シート!$H937="身体障害の重複",障害学生情報入力シート!$H937="発達障害と精神障害の重複")),1,0)+
IF(AND(障害学生情報入力シート!$G937="その他の障害",ISBLANK(障害学生情報入力シート!$H937)),1,0)
)</f>
        <v>0</v>
      </c>
    </row>
    <row r="938" spans="1:17" x14ac:dyDescent="0.4">
      <c r="A938" s="204">
        <v>910</v>
      </c>
      <c r="B938" s="6">
        <f>IF(AND(障害学生情報入力シート!$G938=$B$27,障害学生情報入力シート!$H938=$B$28,OR(障害学生情報入力シート!D938="入学者(新1年生)",障害学生情報入力シート!D938="在籍者")),1,0)</f>
        <v>0</v>
      </c>
      <c r="C938" s="6">
        <f t="shared" si="89"/>
        <v>0</v>
      </c>
      <c r="D938" s="6" t="str">
        <f t="shared" si="90"/>
        <v/>
      </c>
      <c r="E938" s="6">
        <f>IF(AND(障害学生情報入力シート!$G938=$E$27,ISBLANK(障害学生情報入力シート!$H938),OR(障害学生情報入力シート!D938="入学者(新1年生)",障害学生情報入力シート!D938="在籍者")),1,0)</f>
        <v>0</v>
      </c>
      <c r="F938" s="6">
        <f t="shared" si="91"/>
        <v>0</v>
      </c>
      <c r="G938" s="6" t="str">
        <f t="shared" si="92"/>
        <v/>
      </c>
      <c r="H938" s="7">
        <f>IF(障害学生情報入力シート!BD938="",0,IF(AND(障害学生情報入力シート!BC938=1,Q938=1,障害学生情報入力シート!D938&lt;&gt;"",障害学生情報入力シート!D938&lt;&gt;"在籍者"),1,0))</f>
        <v>0</v>
      </c>
      <c r="I938" s="7">
        <f t="shared" si="93"/>
        <v>0</v>
      </c>
      <c r="J938" s="7" t="str">
        <f t="shared" si="94"/>
        <v/>
      </c>
      <c r="K938" s="8">
        <f>IF(VALUE(障害学生情報入力シート!J938)=1,1,0)</f>
        <v>0</v>
      </c>
      <c r="L938" s="8">
        <f>IF(VALUE(障害学生情報入力シート!K938)=1,1,0)</f>
        <v>0</v>
      </c>
      <c r="M938" s="8">
        <f>SUM(障害学生情報入力シート!N938:Q938)+COUNTA(障害学生情報入力シート!R938)</f>
        <v>0</v>
      </c>
      <c r="N938" s="8">
        <f>SUM(障害学生情報入力シート!S938:V938)+COUNTA(障害学生情報入力シート!W938)</f>
        <v>0</v>
      </c>
      <c r="O938" s="8">
        <f>IF(SUM(障害学生情報入力シート!$X938:$BC938)&gt;0,1,0)</f>
        <v>0</v>
      </c>
      <c r="P938" s="8">
        <f>IF(障害学生情報入力シート!D938="入学者(新1年生)",1,0)</f>
        <v>0</v>
      </c>
      <c r="Q938" s="8">
        <f>IF(ISBLANK(障害学生情報入力シート!$G938),0,
IF(AND(障害学生情報入力シート!$G938="視覚障害",OR(障害学生情報入力シート!$H938="盲",障害学生情報入力シート!$H938="弱視",障害学生情報入力シート!$H938="その他の視覚障害")),1,0)+
IF(AND(障害学生情報入力シート!$G938="聴覚障害",OR(障害学生情報入力シート!$H938="聾",障害学生情報入力シート!$H938="難聴",障害学生情報入力シート!$H938="その他の聴覚障害")),1,0)+
IF(AND(障害学生情報入力シート!$G938="肢体不自由",OR(障害学生情報入力シート!$H938="上肢不自由",障害学生情報入力シート!$H938="下肢不自由",障害学生情報入力シート!$H938="上下肢不自由",障害学生情報入力シート!$H938="その他の肢体不自由")),1,0)+
IF(AND(障害学生情報入力シート!$G938="病弱",ISBLANK(障害学生情報入力シート!$H938)),1,0)+
IF(AND(障害学生情報入力シート!$G938="発達障害",OR(障害学生情報入力シート!$H938="自閉スペクトラム症",障害学生情報入力シート!$H938="注意欠如・多動症",障害学生情報入力シート!$H938="限局性学習症",障害学生情報入力シート!$H938="発達障害の重複",障害学生情報入力シート!$H938="その他の発達障害")),1,0)+
IF(AND(障害学生情報入力シート!$G938="精神障害",OR(障害学生情報入力シート!$H938="統合失調症等",障害学生情報入力シート!$H938="気分障害",障害学生情報入力シート!$H938="神経症性障害等",障害学生情報入力シート!$H938="摂食障害・睡眠障害等",障害学生情報入力シート!$H938="精神障害の重複",障害学生情報入力シート!$H938="その他の精神障害")),1,0)+
IF(AND(障害学生情報入力シート!$G938="知的障害",ISBLANK(障害学生情報入力シート!$H938)),1,0)+
IF(AND(障害学生情報入力シート!$G938="重複障害",OR(障害学生情報入力シート!$H938="身体障害の重複",障害学生情報入力シート!$H938="発達障害と精神障害の重複")),1,0)+
IF(AND(障害学生情報入力シート!$G938="その他の障害",ISBLANK(障害学生情報入力シート!$H938)),1,0)
)</f>
        <v>0</v>
      </c>
    </row>
    <row r="939" spans="1:17" x14ac:dyDescent="0.4">
      <c r="A939" s="204">
        <v>911</v>
      </c>
      <c r="B939" s="6">
        <f>IF(AND(障害学生情報入力シート!$G939=$B$27,障害学生情報入力シート!$H939=$B$28,OR(障害学生情報入力シート!D939="入学者(新1年生)",障害学生情報入力シート!D939="在籍者")),1,0)</f>
        <v>0</v>
      </c>
      <c r="C939" s="6">
        <f t="shared" si="89"/>
        <v>0</v>
      </c>
      <c r="D939" s="6" t="str">
        <f t="shared" si="90"/>
        <v/>
      </c>
      <c r="E939" s="6">
        <f>IF(AND(障害学生情報入力シート!$G939=$E$27,ISBLANK(障害学生情報入力シート!$H939),OR(障害学生情報入力シート!D939="入学者(新1年生)",障害学生情報入力シート!D939="在籍者")),1,0)</f>
        <v>0</v>
      </c>
      <c r="F939" s="6">
        <f t="shared" si="91"/>
        <v>0</v>
      </c>
      <c r="G939" s="6" t="str">
        <f t="shared" si="92"/>
        <v/>
      </c>
      <c r="H939" s="7">
        <f>IF(障害学生情報入力シート!BD939="",0,IF(AND(障害学生情報入力シート!BC939=1,Q939=1,障害学生情報入力シート!D939&lt;&gt;"",障害学生情報入力シート!D939&lt;&gt;"在籍者"),1,0))</f>
        <v>0</v>
      </c>
      <c r="I939" s="7">
        <f t="shared" si="93"/>
        <v>0</v>
      </c>
      <c r="J939" s="7" t="str">
        <f t="shared" si="94"/>
        <v/>
      </c>
      <c r="K939" s="8">
        <f>IF(VALUE(障害学生情報入力シート!J939)=1,1,0)</f>
        <v>0</v>
      </c>
      <c r="L939" s="8">
        <f>IF(VALUE(障害学生情報入力シート!K939)=1,1,0)</f>
        <v>0</v>
      </c>
      <c r="M939" s="8">
        <f>SUM(障害学生情報入力シート!N939:Q939)+COUNTA(障害学生情報入力シート!R939)</f>
        <v>0</v>
      </c>
      <c r="N939" s="8">
        <f>SUM(障害学生情報入力シート!S939:V939)+COUNTA(障害学生情報入力シート!W939)</f>
        <v>0</v>
      </c>
      <c r="O939" s="8">
        <f>IF(SUM(障害学生情報入力シート!$X939:$BC939)&gt;0,1,0)</f>
        <v>0</v>
      </c>
      <c r="P939" s="8">
        <f>IF(障害学生情報入力シート!D939="入学者(新1年生)",1,0)</f>
        <v>0</v>
      </c>
      <c r="Q939" s="8">
        <f>IF(ISBLANK(障害学生情報入力シート!$G939),0,
IF(AND(障害学生情報入力シート!$G939="視覚障害",OR(障害学生情報入力シート!$H939="盲",障害学生情報入力シート!$H939="弱視",障害学生情報入力シート!$H939="その他の視覚障害")),1,0)+
IF(AND(障害学生情報入力シート!$G939="聴覚障害",OR(障害学生情報入力シート!$H939="聾",障害学生情報入力シート!$H939="難聴",障害学生情報入力シート!$H939="その他の聴覚障害")),1,0)+
IF(AND(障害学生情報入力シート!$G939="肢体不自由",OR(障害学生情報入力シート!$H939="上肢不自由",障害学生情報入力シート!$H939="下肢不自由",障害学生情報入力シート!$H939="上下肢不自由",障害学生情報入力シート!$H939="その他の肢体不自由")),1,0)+
IF(AND(障害学生情報入力シート!$G939="病弱",ISBLANK(障害学生情報入力シート!$H939)),1,0)+
IF(AND(障害学生情報入力シート!$G939="発達障害",OR(障害学生情報入力シート!$H939="自閉スペクトラム症",障害学生情報入力シート!$H939="注意欠如・多動症",障害学生情報入力シート!$H939="限局性学習症",障害学生情報入力シート!$H939="発達障害の重複",障害学生情報入力シート!$H939="その他の発達障害")),1,0)+
IF(AND(障害学生情報入力シート!$G939="精神障害",OR(障害学生情報入力シート!$H939="統合失調症等",障害学生情報入力シート!$H939="気分障害",障害学生情報入力シート!$H939="神経症性障害等",障害学生情報入力シート!$H939="摂食障害・睡眠障害等",障害学生情報入力シート!$H939="精神障害の重複",障害学生情報入力シート!$H939="その他の精神障害")),1,0)+
IF(AND(障害学生情報入力シート!$G939="知的障害",ISBLANK(障害学生情報入力シート!$H939)),1,0)+
IF(AND(障害学生情報入力シート!$G939="重複障害",OR(障害学生情報入力シート!$H939="身体障害の重複",障害学生情報入力シート!$H939="発達障害と精神障害の重複")),1,0)+
IF(AND(障害学生情報入力シート!$G939="その他の障害",ISBLANK(障害学生情報入力シート!$H939)),1,0)
)</f>
        <v>0</v>
      </c>
    </row>
    <row r="940" spans="1:17" x14ac:dyDescent="0.4">
      <c r="A940" s="204">
        <v>912</v>
      </c>
      <c r="B940" s="6">
        <f>IF(AND(障害学生情報入力シート!$G940=$B$27,障害学生情報入力シート!$H940=$B$28,OR(障害学生情報入力シート!D940="入学者(新1年生)",障害学生情報入力シート!D940="在籍者")),1,0)</f>
        <v>0</v>
      </c>
      <c r="C940" s="6">
        <f t="shared" si="89"/>
        <v>0</v>
      </c>
      <c r="D940" s="6" t="str">
        <f t="shared" si="90"/>
        <v/>
      </c>
      <c r="E940" s="6">
        <f>IF(AND(障害学生情報入力シート!$G940=$E$27,ISBLANK(障害学生情報入力シート!$H940),OR(障害学生情報入力シート!D940="入学者(新1年生)",障害学生情報入力シート!D940="在籍者")),1,0)</f>
        <v>0</v>
      </c>
      <c r="F940" s="6">
        <f t="shared" si="91"/>
        <v>0</v>
      </c>
      <c r="G940" s="6" t="str">
        <f t="shared" si="92"/>
        <v/>
      </c>
      <c r="H940" s="7">
        <f>IF(障害学生情報入力シート!BD940="",0,IF(AND(障害学生情報入力シート!BC940=1,Q940=1,障害学生情報入力シート!D940&lt;&gt;"",障害学生情報入力シート!D940&lt;&gt;"在籍者"),1,0))</f>
        <v>0</v>
      </c>
      <c r="I940" s="7">
        <f t="shared" si="93"/>
        <v>0</v>
      </c>
      <c r="J940" s="7" t="str">
        <f t="shared" si="94"/>
        <v/>
      </c>
      <c r="K940" s="8">
        <f>IF(VALUE(障害学生情報入力シート!J940)=1,1,0)</f>
        <v>0</v>
      </c>
      <c r="L940" s="8">
        <f>IF(VALUE(障害学生情報入力シート!K940)=1,1,0)</f>
        <v>0</v>
      </c>
      <c r="M940" s="8">
        <f>SUM(障害学生情報入力シート!N940:Q940)+COUNTA(障害学生情報入力シート!R940)</f>
        <v>0</v>
      </c>
      <c r="N940" s="8">
        <f>SUM(障害学生情報入力シート!S940:V940)+COUNTA(障害学生情報入力シート!W940)</f>
        <v>0</v>
      </c>
      <c r="O940" s="8">
        <f>IF(SUM(障害学生情報入力シート!$X940:$BC940)&gt;0,1,0)</f>
        <v>0</v>
      </c>
      <c r="P940" s="8">
        <f>IF(障害学生情報入力シート!D940="入学者(新1年生)",1,0)</f>
        <v>0</v>
      </c>
      <c r="Q940" s="8">
        <f>IF(ISBLANK(障害学生情報入力シート!$G940),0,
IF(AND(障害学生情報入力シート!$G940="視覚障害",OR(障害学生情報入力シート!$H940="盲",障害学生情報入力シート!$H940="弱視",障害学生情報入力シート!$H940="その他の視覚障害")),1,0)+
IF(AND(障害学生情報入力シート!$G940="聴覚障害",OR(障害学生情報入力シート!$H940="聾",障害学生情報入力シート!$H940="難聴",障害学生情報入力シート!$H940="その他の聴覚障害")),1,0)+
IF(AND(障害学生情報入力シート!$G940="肢体不自由",OR(障害学生情報入力シート!$H940="上肢不自由",障害学生情報入力シート!$H940="下肢不自由",障害学生情報入力シート!$H940="上下肢不自由",障害学生情報入力シート!$H940="その他の肢体不自由")),1,0)+
IF(AND(障害学生情報入力シート!$G940="病弱",ISBLANK(障害学生情報入力シート!$H940)),1,0)+
IF(AND(障害学生情報入力シート!$G940="発達障害",OR(障害学生情報入力シート!$H940="自閉スペクトラム症",障害学生情報入力シート!$H940="注意欠如・多動症",障害学生情報入力シート!$H940="限局性学習症",障害学生情報入力シート!$H940="発達障害の重複",障害学生情報入力シート!$H940="その他の発達障害")),1,0)+
IF(AND(障害学生情報入力シート!$G940="精神障害",OR(障害学生情報入力シート!$H940="統合失調症等",障害学生情報入力シート!$H940="気分障害",障害学生情報入力シート!$H940="神経症性障害等",障害学生情報入力シート!$H940="摂食障害・睡眠障害等",障害学生情報入力シート!$H940="精神障害の重複",障害学生情報入力シート!$H940="その他の精神障害")),1,0)+
IF(AND(障害学生情報入力シート!$G940="知的障害",ISBLANK(障害学生情報入力シート!$H940)),1,0)+
IF(AND(障害学生情報入力シート!$G940="重複障害",OR(障害学生情報入力シート!$H940="身体障害の重複",障害学生情報入力シート!$H940="発達障害と精神障害の重複")),1,0)+
IF(AND(障害学生情報入力シート!$G940="その他の障害",ISBLANK(障害学生情報入力シート!$H940)),1,0)
)</f>
        <v>0</v>
      </c>
    </row>
    <row r="941" spans="1:17" x14ac:dyDescent="0.4">
      <c r="A941" s="204">
        <v>913</v>
      </c>
      <c r="B941" s="6">
        <f>IF(AND(障害学生情報入力シート!$G941=$B$27,障害学生情報入力シート!$H941=$B$28,OR(障害学生情報入力シート!D941="入学者(新1年生)",障害学生情報入力シート!D941="在籍者")),1,0)</f>
        <v>0</v>
      </c>
      <c r="C941" s="6">
        <f t="shared" si="89"/>
        <v>0</v>
      </c>
      <c r="D941" s="6" t="str">
        <f t="shared" si="90"/>
        <v/>
      </c>
      <c r="E941" s="6">
        <f>IF(AND(障害学生情報入力シート!$G941=$E$27,ISBLANK(障害学生情報入力シート!$H941),OR(障害学生情報入力シート!D941="入学者(新1年生)",障害学生情報入力シート!D941="在籍者")),1,0)</f>
        <v>0</v>
      </c>
      <c r="F941" s="6">
        <f t="shared" si="91"/>
        <v>0</v>
      </c>
      <c r="G941" s="6" t="str">
        <f t="shared" si="92"/>
        <v/>
      </c>
      <c r="H941" s="7">
        <f>IF(障害学生情報入力シート!BD941="",0,IF(AND(障害学生情報入力シート!BC941=1,Q941=1,障害学生情報入力シート!D941&lt;&gt;"",障害学生情報入力シート!D941&lt;&gt;"在籍者"),1,0))</f>
        <v>0</v>
      </c>
      <c r="I941" s="7">
        <f t="shared" si="93"/>
        <v>0</v>
      </c>
      <c r="J941" s="7" t="str">
        <f t="shared" si="94"/>
        <v/>
      </c>
      <c r="K941" s="8">
        <f>IF(VALUE(障害学生情報入力シート!J941)=1,1,0)</f>
        <v>0</v>
      </c>
      <c r="L941" s="8">
        <f>IF(VALUE(障害学生情報入力シート!K941)=1,1,0)</f>
        <v>0</v>
      </c>
      <c r="M941" s="8">
        <f>SUM(障害学生情報入力シート!N941:Q941)+COUNTA(障害学生情報入力シート!R941)</f>
        <v>0</v>
      </c>
      <c r="N941" s="8">
        <f>SUM(障害学生情報入力シート!S941:V941)+COUNTA(障害学生情報入力シート!W941)</f>
        <v>0</v>
      </c>
      <c r="O941" s="8">
        <f>IF(SUM(障害学生情報入力シート!$X941:$BC941)&gt;0,1,0)</f>
        <v>0</v>
      </c>
      <c r="P941" s="8">
        <f>IF(障害学生情報入力シート!D941="入学者(新1年生)",1,0)</f>
        <v>0</v>
      </c>
      <c r="Q941" s="8">
        <f>IF(ISBLANK(障害学生情報入力シート!$G941),0,
IF(AND(障害学生情報入力シート!$G941="視覚障害",OR(障害学生情報入力シート!$H941="盲",障害学生情報入力シート!$H941="弱視",障害学生情報入力シート!$H941="その他の視覚障害")),1,0)+
IF(AND(障害学生情報入力シート!$G941="聴覚障害",OR(障害学生情報入力シート!$H941="聾",障害学生情報入力シート!$H941="難聴",障害学生情報入力シート!$H941="その他の聴覚障害")),1,0)+
IF(AND(障害学生情報入力シート!$G941="肢体不自由",OR(障害学生情報入力シート!$H941="上肢不自由",障害学生情報入力シート!$H941="下肢不自由",障害学生情報入力シート!$H941="上下肢不自由",障害学生情報入力シート!$H941="その他の肢体不自由")),1,0)+
IF(AND(障害学生情報入力シート!$G941="病弱",ISBLANK(障害学生情報入力シート!$H941)),1,0)+
IF(AND(障害学生情報入力シート!$G941="発達障害",OR(障害学生情報入力シート!$H941="自閉スペクトラム症",障害学生情報入力シート!$H941="注意欠如・多動症",障害学生情報入力シート!$H941="限局性学習症",障害学生情報入力シート!$H941="発達障害の重複",障害学生情報入力シート!$H941="その他の発達障害")),1,0)+
IF(AND(障害学生情報入力シート!$G941="精神障害",OR(障害学生情報入力シート!$H941="統合失調症等",障害学生情報入力シート!$H941="気分障害",障害学生情報入力シート!$H941="神経症性障害等",障害学生情報入力シート!$H941="摂食障害・睡眠障害等",障害学生情報入力シート!$H941="精神障害の重複",障害学生情報入力シート!$H941="その他の精神障害")),1,0)+
IF(AND(障害学生情報入力シート!$G941="知的障害",ISBLANK(障害学生情報入力シート!$H941)),1,0)+
IF(AND(障害学生情報入力シート!$G941="重複障害",OR(障害学生情報入力シート!$H941="身体障害の重複",障害学生情報入力シート!$H941="発達障害と精神障害の重複")),1,0)+
IF(AND(障害学生情報入力シート!$G941="その他の障害",ISBLANK(障害学生情報入力シート!$H941)),1,0)
)</f>
        <v>0</v>
      </c>
    </row>
    <row r="942" spans="1:17" x14ac:dyDescent="0.4">
      <c r="A942" s="204">
        <v>914</v>
      </c>
      <c r="B942" s="6">
        <f>IF(AND(障害学生情報入力シート!$G942=$B$27,障害学生情報入力シート!$H942=$B$28,OR(障害学生情報入力シート!D942="入学者(新1年生)",障害学生情報入力シート!D942="在籍者")),1,0)</f>
        <v>0</v>
      </c>
      <c r="C942" s="6">
        <f t="shared" si="89"/>
        <v>0</v>
      </c>
      <c r="D942" s="6" t="str">
        <f t="shared" si="90"/>
        <v/>
      </c>
      <c r="E942" s="6">
        <f>IF(AND(障害学生情報入力シート!$G942=$E$27,ISBLANK(障害学生情報入力シート!$H942),OR(障害学生情報入力シート!D942="入学者(新1年生)",障害学生情報入力シート!D942="在籍者")),1,0)</f>
        <v>0</v>
      </c>
      <c r="F942" s="6">
        <f t="shared" si="91"/>
        <v>0</v>
      </c>
      <c r="G942" s="6" t="str">
        <f t="shared" si="92"/>
        <v/>
      </c>
      <c r="H942" s="7">
        <f>IF(障害学生情報入力シート!BD942="",0,IF(AND(障害学生情報入力シート!BC942=1,Q942=1,障害学生情報入力シート!D942&lt;&gt;"",障害学生情報入力シート!D942&lt;&gt;"在籍者"),1,0))</f>
        <v>0</v>
      </c>
      <c r="I942" s="7">
        <f t="shared" si="93"/>
        <v>0</v>
      </c>
      <c r="J942" s="7" t="str">
        <f t="shared" si="94"/>
        <v/>
      </c>
      <c r="K942" s="8">
        <f>IF(VALUE(障害学生情報入力シート!J942)=1,1,0)</f>
        <v>0</v>
      </c>
      <c r="L942" s="8">
        <f>IF(VALUE(障害学生情報入力シート!K942)=1,1,0)</f>
        <v>0</v>
      </c>
      <c r="M942" s="8">
        <f>SUM(障害学生情報入力シート!N942:Q942)+COUNTA(障害学生情報入力シート!R942)</f>
        <v>0</v>
      </c>
      <c r="N942" s="8">
        <f>SUM(障害学生情報入力シート!S942:V942)+COUNTA(障害学生情報入力シート!W942)</f>
        <v>0</v>
      </c>
      <c r="O942" s="8">
        <f>IF(SUM(障害学生情報入力シート!$X942:$BC942)&gt;0,1,0)</f>
        <v>0</v>
      </c>
      <c r="P942" s="8">
        <f>IF(障害学生情報入力シート!D942="入学者(新1年生)",1,0)</f>
        <v>0</v>
      </c>
      <c r="Q942" s="8">
        <f>IF(ISBLANK(障害学生情報入力シート!$G942),0,
IF(AND(障害学生情報入力シート!$G942="視覚障害",OR(障害学生情報入力シート!$H942="盲",障害学生情報入力シート!$H942="弱視",障害学生情報入力シート!$H942="その他の視覚障害")),1,0)+
IF(AND(障害学生情報入力シート!$G942="聴覚障害",OR(障害学生情報入力シート!$H942="聾",障害学生情報入力シート!$H942="難聴",障害学生情報入力シート!$H942="その他の聴覚障害")),1,0)+
IF(AND(障害学生情報入力シート!$G942="肢体不自由",OR(障害学生情報入力シート!$H942="上肢不自由",障害学生情報入力シート!$H942="下肢不自由",障害学生情報入力シート!$H942="上下肢不自由",障害学生情報入力シート!$H942="その他の肢体不自由")),1,0)+
IF(AND(障害学生情報入力シート!$G942="病弱",ISBLANK(障害学生情報入力シート!$H942)),1,0)+
IF(AND(障害学生情報入力シート!$G942="発達障害",OR(障害学生情報入力シート!$H942="自閉スペクトラム症",障害学生情報入力シート!$H942="注意欠如・多動症",障害学生情報入力シート!$H942="限局性学習症",障害学生情報入力シート!$H942="発達障害の重複",障害学生情報入力シート!$H942="その他の発達障害")),1,0)+
IF(AND(障害学生情報入力シート!$G942="精神障害",OR(障害学生情報入力シート!$H942="統合失調症等",障害学生情報入力シート!$H942="気分障害",障害学生情報入力シート!$H942="神経症性障害等",障害学生情報入力シート!$H942="摂食障害・睡眠障害等",障害学生情報入力シート!$H942="精神障害の重複",障害学生情報入力シート!$H942="その他の精神障害")),1,0)+
IF(AND(障害学生情報入力シート!$G942="知的障害",ISBLANK(障害学生情報入力シート!$H942)),1,0)+
IF(AND(障害学生情報入力シート!$G942="重複障害",OR(障害学生情報入力シート!$H942="身体障害の重複",障害学生情報入力シート!$H942="発達障害と精神障害の重複")),1,0)+
IF(AND(障害学生情報入力シート!$G942="その他の障害",ISBLANK(障害学生情報入力シート!$H942)),1,0)
)</f>
        <v>0</v>
      </c>
    </row>
    <row r="943" spans="1:17" x14ac:dyDescent="0.4">
      <c r="A943" s="204">
        <v>915</v>
      </c>
      <c r="B943" s="6">
        <f>IF(AND(障害学生情報入力シート!$G943=$B$27,障害学生情報入力シート!$H943=$B$28,OR(障害学生情報入力シート!D943="入学者(新1年生)",障害学生情報入力シート!D943="在籍者")),1,0)</f>
        <v>0</v>
      </c>
      <c r="C943" s="6">
        <f t="shared" si="89"/>
        <v>0</v>
      </c>
      <c r="D943" s="6" t="str">
        <f t="shared" si="90"/>
        <v/>
      </c>
      <c r="E943" s="6">
        <f>IF(AND(障害学生情報入力シート!$G943=$E$27,ISBLANK(障害学生情報入力シート!$H943),OR(障害学生情報入力シート!D943="入学者(新1年生)",障害学生情報入力シート!D943="在籍者")),1,0)</f>
        <v>0</v>
      </c>
      <c r="F943" s="6">
        <f t="shared" si="91"/>
        <v>0</v>
      </c>
      <c r="G943" s="6" t="str">
        <f t="shared" si="92"/>
        <v/>
      </c>
      <c r="H943" s="7">
        <f>IF(障害学生情報入力シート!BD943="",0,IF(AND(障害学生情報入力シート!BC943=1,Q943=1,障害学生情報入力シート!D943&lt;&gt;"",障害学生情報入力シート!D943&lt;&gt;"在籍者"),1,0))</f>
        <v>0</v>
      </c>
      <c r="I943" s="7">
        <f t="shared" si="93"/>
        <v>0</v>
      </c>
      <c r="J943" s="7" t="str">
        <f t="shared" si="94"/>
        <v/>
      </c>
      <c r="K943" s="8">
        <f>IF(VALUE(障害学生情報入力シート!J943)=1,1,0)</f>
        <v>0</v>
      </c>
      <c r="L943" s="8">
        <f>IF(VALUE(障害学生情報入力シート!K943)=1,1,0)</f>
        <v>0</v>
      </c>
      <c r="M943" s="8">
        <f>SUM(障害学生情報入力シート!N943:Q943)+COUNTA(障害学生情報入力シート!R943)</f>
        <v>0</v>
      </c>
      <c r="N943" s="8">
        <f>SUM(障害学生情報入力シート!S943:V943)+COUNTA(障害学生情報入力シート!W943)</f>
        <v>0</v>
      </c>
      <c r="O943" s="8">
        <f>IF(SUM(障害学生情報入力シート!$X943:$BC943)&gt;0,1,0)</f>
        <v>0</v>
      </c>
      <c r="P943" s="8">
        <f>IF(障害学生情報入力シート!D943="入学者(新1年生)",1,0)</f>
        <v>0</v>
      </c>
      <c r="Q943" s="8">
        <f>IF(ISBLANK(障害学生情報入力シート!$G943),0,
IF(AND(障害学生情報入力シート!$G943="視覚障害",OR(障害学生情報入力シート!$H943="盲",障害学生情報入力シート!$H943="弱視",障害学生情報入力シート!$H943="その他の視覚障害")),1,0)+
IF(AND(障害学生情報入力シート!$G943="聴覚障害",OR(障害学生情報入力シート!$H943="聾",障害学生情報入力シート!$H943="難聴",障害学生情報入力シート!$H943="その他の聴覚障害")),1,0)+
IF(AND(障害学生情報入力シート!$G943="肢体不自由",OR(障害学生情報入力シート!$H943="上肢不自由",障害学生情報入力シート!$H943="下肢不自由",障害学生情報入力シート!$H943="上下肢不自由",障害学生情報入力シート!$H943="その他の肢体不自由")),1,0)+
IF(AND(障害学生情報入力シート!$G943="病弱",ISBLANK(障害学生情報入力シート!$H943)),1,0)+
IF(AND(障害学生情報入力シート!$G943="発達障害",OR(障害学生情報入力シート!$H943="自閉スペクトラム症",障害学生情報入力シート!$H943="注意欠如・多動症",障害学生情報入力シート!$H943="限局性学習症",障害学生情報入力シート!$H943="発達障害の重複",障害学生情報入力シート!$H943="その他の発達障害")),1,0)+
IF(AND(障害学生情報入力シート!$G943="精神障害",OR(障害学生情報入力シート!$H943="統合失調症等",障害学生情報入力シート!$H943="気分障害",障害学生情報入力シート!$H943="神経症性障害等",障害学生情報入力シート!$H943="摂食障害・睡眠障害等",障害学生情報入力シート!$H943="精神障害の重複",障害学生情報入力シート!$H943="その他の精神障害")),1,0)+
IF(AND(障害学生情報入力シート!$G943="知的障害",ISBLANK(障害学生情報入力シート!$H943)),1,0)+
IF(AND(障害学生情報入力シート!$G943="重複障害",OR(障害学生情報入力シート!$H943="身体障害の重複",障害学生情報入力シート!$H943="発達障害と精神障害の重複")),1,0)+
IF(AND(障害学生情報入力シート!$G943="その他の障害",ISBLANK(障害学生情報入力シート!$H943)),1,0)
)</f>
        <v>0</v>
      </c>
    </row>
    <row r="944" spans="1:17" x14ac:dyDescent="0.4">
      <c r="A944" s="204">
        <v>916</v>
      </c>
      <c r="B944" s="6">
        <f>IF(AND(障害学生情報入力シート!$G944=$B$27,障害学生情報入力シート!$H944=$B$28,OR(障害学生情報入力シート!D944="入学者(新1年生)",障害学生情報入力シート!D944="在籍者")),1,0)</f>
        <v>0</v>
      </c>
      <c r="C944" s="6">
        <f t="shared" si="89"/>
        <v>0</v>
      </c>
      <c r="D944" s="6" t="str">
        <f t="shared" si="90"/>
        <v/>
      </c>
      <c r="E944" s="6">
        <f>IF(AND(障害学生情報入力シート!$G944=$E$27,ISBLANK(障害学生情報入力シート!$H944),OR(障害学生情報入力シート!D944="入学者(新1年生)",障害学生情報入力シート!D944="在籍者")),1,0)</f>
        <v>0</v>
      </c>
      <c r="F944" s="6">
        <f t="shared" si="91"/>
        <v>0</v>
      </c>
      <c r="G944" s="6" t="str">
        <f t="shared" si="92"/>
        <v/>
      </c>
      <c r="H944" s="7">
        <f>IF(障害学生情報入力シート!BD944="",0,IF(AND(障害学生情報入力シート!BC944=1,Q944=1,障害学生情報入力シート!D944&lt;&gt;"",障害学生情報入力シート!D944&lt;&gt;"在籍者"),1,0))</f>
        <v>0</v>
      </c>
      <c r="I944" s="7">
        <f t="shared" si="93"/>
        <v>0</v>
      </c>
      <c r="J944" s="7" t="str">
        <f t="shared" si="94"/>
        <v/>
      </c>
      <c r="K944" s="8">
        <f>IF(VALUE(障害学生情報入力シート!J944)=1,1,0)</f>
        <v>0</v>
      </c>
      <c r="L944" s="8">
        <f>IF(VALUE(障害学生情報入力シート!K944)=1,1,0)</f>
        <v>0</v>
      </c>
      <c r="M944" s="8">
        <f>SUM(障害学生情報入力シート!N944:Q944)+COUNTA(障害学生情報入力シート!R944)</f>
        <v>0</v>
      </c>
      <c r="N944" s="8">
        <f>SUM(障害学生情報入力シート!S944:V944)+COUNTA(障害学生情報入力シート!W944)</f>
        <v>0</v>
      </c>
      <c r="O944" s="8">
        <f>IF(SUM(障害学生情報入力シート!$X944:$BC944)&gt;0,1,0)</f>
        <v>0</v>
      </c>
      <c r="P944" s="8">
        <f>IF(障害学生情報入力シート!D944="入学者(新1年生)",1,0)</f>
        <v>0</v>
      </c>
      <c r="Q944" s="8">
        <f>IF(ISBLANK(障害学生情報入力シート!$G944),0,
IF(AND(障害学生情報入力シート!$G944="視覚障害",OR(障害学生情報入力シート!$H944="盲",障害学生情報入力シート!$H944="弱視",障害学生情報入力シート!$H944="その他の視覚障害")),1,0)+
IF(AND(障害学生情報入力シート!$G944="聴覚障害",OR(障害学生情報入力シート!$H944="聾",障害学生情報入力シート!$H944="難聴",障害学生情報入力シート!$H944="その他の聴覚障害")),1,0)+
IF(AND(障害学生情報入力シート!$G944="肢体不自由",OR(障害学生情報入力シート!$H944="上肢不自由",障害学生情報入力シート!$H944="下肢不自由",障害学生情報入力シート!$H944="上下肢不自由",障害学生情報入力シート!$H944="その他の肢体不自由")),1,0)+
IF(AND(障害学生情報入力シート!$G944="病弱",ISBLANK(障害学生情報入力シート!$H944)),1,0)+
IF(AND(障害学生情報入力シート!$G944="発達障害",OR(障害学生情報入力シート!$H944="自閉スペクトラム症",障害学生情報入力シート!$H944="注意欠如・多動症",障害学生情報入力シート!$H944="限局性学習症",障害学生情報入力シート!$H944="発達障害の重複",障害学生情報入力シート!$H944="その他の発達障害")),1,0)+
IF(AND(障害学生情報入力シート!$G944="精神障害",OR(障害学生情報入力シート!$H944="統合失調症等",障害学生情報入力シート!$H944="気分障害",障害学生情報入力シート!$H944="神経症性障害等",障害学生情報入力シート!$H944="摂食障害・睡眠障害等",障害学生情報入力シート!$H944="精神障害の重複",障害学生情報入力シート!$H944="その他の精神障害")),1,0)+
IF(AND(障害学生情報入力シート!$G944="知的障害",ISBLANK(障害学生情報入力シート!$H944)),1,0)+
IF(AND(障害学生情報入力シート!$G944="重複障害",OR(障害学生情報入力シート!$H944="身体障害の重複",障害学生情報入力シート!$H944="発達障害と精神障害の重複")),1,0)+
IF(AND(障害学生情報入力シート!$G944="その他の障害",ISBLANK(障害学生情報入力シート!$H944)),1,0)
)</f>
        <v>0</v>
      </c>
    </row>
    <row r="945" spans="1:17" x14ac:dyDescent="0.4">
      <c r="A945" s="204">
        <v>917</v>
      </c>
      <c r="B945" s="6">
        <f>IF(AND(障害学生情報入力シート!$G945=$B$27,障害学生情報入力シート!$H945=$B$28,OR(障害学生情報入力シート!D945="入学者(新1年生)",障害学生情報入力シート!D945="在籍者")),1,0)</f>
        <v>0</v>
      </c>
      <c r="C945" s="6">
        <f t="shared" si="89"/>
        <v>0</v>
      </c>
      <c r="D945" s="6" t="str">
        <f t="shared" si="90"/>
        <v/>
      </c>
      <c r="E945" s="6">
        <f>IF(AND(障害学生情報入力シート!$G945=$E$27,ISBLANK(障害学生情報入力シート!$H945),OR(障害学生情報入力シート!D945="入学者(新1年生)",障害学生情報入力シート!D945="在籍者")),1,0)</f>
        <v>0</v>
      </c>
      <c r="F945" s="6">
        <f t="shared" si="91"/>
        <v>0</v>
      </c>
      <c r="G945" s="6" t="str">
        <f t="shared" si="92"/>
        <v/>
      </c>
      <c r="H945" s="7">
        <f>IF(障害学生情報入力シート!BD945="",0,IF(AND(障害学生情報入力シート!BC945=1,Q945=1,障害学生情報入力シート!D945&lt;&gt;"",障害学生情報入力シート!D945&lt;&gt;"在籍者"),1,0))</f>
        <v>0</v>
      </c>
      <c r="I945" s="7">
        <f t="shared" si="93"/>
        <v>0</v>
      </c>
      <c r="J945" s="7" t="str">
        <f t="shared" si="94"/>
        <v/>
      </c>
      <c r="K945" s="8">
        <f>IF(VALUE(障害学生情報入力シート!J945)=1,1,0)</f>
        <v>0</v>
      </c>
      <c r="L945" s="8">
        <f>IF(VALUE(障害学生情報入力シート!K945)=1,1,0)</f>
        <v>0</v>
      </c>
      <c r="M945" s="8">
        <f>SUM(障害学生情報入力シート!N945:Q945)+COUNTA(障害学生情報入力シート!R945)</f>
        <v>0</v>
      </c>
      <c r="N945" s="8">
        <f>SUM(障害学生情報入力シート!S945:V945)+COUNTA(障害学生情報入力シート!W945)</f>
        <v>0</v>
      </c>
      <c r="O945" s="8">
        <f>IF(SUM(障害学生情報入力シート!$X945:$BC945)&gt;0,1,0)</f>
        <v>0</v>
      </c>
      <c r="P945" s="8">
        <f>IF(障害学生情報入力シート!D945="入学者(新1年生)",1,0)</f>
        <v>0</v>
      </c>
      <c r="Q945" s="8">
        <f>IF(ISBLANK(障害学生情報入力シート!$G945),0,
IF(AND(障害学生情報入力シート!$G945="視覚障害",OR(障害学生情報入力シート!$H945="盲",障害学生情報入力シート!$H945="弱視",障害学生情報入力シート!$H945="その他の視覚障害")),1,0)+
IF(AND(障害学生情報入力シート!$G945="聴覚障害",OR(障害学生情報入力シート!$H945="聾",障害学生情報入力シート!$H945="難聴",障害学生情報入力シート!$H945="その他の聴覚障害")),1,0)+
IF(AND(障害学生情報入力シート!$G945="肢体不自由",OR(障害学生情報入力シート!$H945="上肢不自由",障害学生情報入力シート!$H945="下肢不自由",障害学生情報入力シート!$H945="上下肢不自由",障害学生情報入力シート!$H945="その他の肢体不自由")),1,0)+
IF(AND(障害学生情報入力シート!$G945="病弱",ISBLANK(障害学生情報入力シート!$H945)),1,0)+
IF(AND(障害学生情報入力シート!$G945="発達障害",OR(障害学生情報入力シート!$H945="自閉スペクトラム症",障害学生情報入力シート!$H945="注意欠如・多動症",障害学生情報入力シート!$H945="限局性学習症",障害学生情報入力シート!$H945="発達障害の重複",障害学生情報入力シート!$H945="その他の発達障害")),1,0)+
IF(AND(障害学生情報入力シート!$G945="精神障害",OR(障害学生情報入力シート!$H945="統合失調症等",障害学生情報入力シート!$H945="気分障害",障害学生情報入力シート!$H945="神経症性障害等",障害学生情報入力シート!$H945="摂食障害・睡眠障害等",障害学生情報入力シート!$H945="精神障害の重複",障害学生情報入力シート!$H945="その他の精神障害")),1,0)+
IF(AND(障害学生情報入力シート!$G945="知的障害",ISBLANK(障害学生情報入力シート!$H945)),1,0)+
IF(AND(障害学生情報入力シート!$G945="重複障害",OR(障害学生情報入力シート!$H945="身体障害の重複",障害学生情報入力シート!$H945="発達障害と精神障害の重複")),1,0)+
IF(AND(障害学生情報入力シート!$G945="その他の障害",ISBLANK(障害学生情報入力シート!$H945)),1,0)
)</f>
        <v>0</v>
      </c>
    </row>
    <row r="946" spans="1:17" x14ac:dyDescent="0.4">
      <c r="A946" s="204">
        <v>918</v>
      </c>
      <c r="B946" s="6">
        <f>IF(AND(障害学生情報入力シート!$G946=$B$27,障害学生情報入力シート!$H946=$B$28,OR(障害学生情報入力シート!D946="入学者(新1年生)",障害学生情報入力シート!D946="在籍者")),1,0)</f>
        <v>0</v>
      </c>
      <c r="C946" s="6">
        <f t="shared" si="89"/>
        <v>0</v>
      </c>
      <c r="D946" s="6" t="str">
        <f t="shared" si="90"/>
        <v/>
      </c>
      <c r="E946" s="6">
        <f>IF(AND(障害学生情報入力シート!$G946=$E$27,ISBLANK(障害学生情報入力シート!$H946),OR(障害学生情報入力シート!D946="入学者(新1年生)",障害学生情報入力シート!D946="在籍者")),1,0)</f>
        <v>0</v>
      </c>
      <c r="F946" s="6">
        <f t="shared" si="91"/>
        <v>0</v>
      </c>
      <c r="G946" s="6" t="str">
        <f t="shared" si="92"/>
        <v/>
      </c>
      <c r="H946" s="7">
        <f>IF(障害学生情報入力シート!BD946="",0,IF(AND(障害学生情報入力シート!BC946=1,Q946=1,障害学生情報入力シート!D946&lt;&gt;"",障害学生情報入力シート!D946&lt;&gt;"在籍者"),1,0))</f>
        <v>0</v>
      </c>
      <c r="I946" s="7">
        <f t="shared" si="93"/>
        <v>0</v>
      </c>
      <c r="J946" s="7" t="str">
        <f t="shared" si="94"/>
        <v/>
      </c>
      <c r="K946" s="8">
        <f>IF(VALUE(障害学生情報入力シート!J946)=1,1,0)</f>
        <v>0</v>
      </c>
      <c r="L946" s="8">
        <f>IF(VALUE(障害学生情報入力シート!K946)=1,1,0)</f>
        <v>0</v>
      </c>
      <c r="M946" s="8">
        <f>SUM(障害学生情報入力シート!N946:Q946)+COUNTA(障害学生情報入力シート!R946)</f>
        <v>0</v>
      </c>
      <c r="N946" s="8">
        <f>SUM(障害学生情報入力シート!S946:V946)+COUNTA(障害学生情報入力シート!W946)</f>
        <v>0</v>
      </c>
      <c r="O946" s="8">
        <f>IF(SUM(障害学生情報入力シート!$X946:$BC946)&gt;0,1,0)</f>
        <v>0</v>
      </c>
      <c r="P946" s="8">
        <f>IF(障害学生情報入力シート!D946="入学者(新1年生)",1,0)</f>
        <v>0</v>
      </c>
      <c r="Q946" s="8">
        <f>IF(ISBLANK(障害学生情報入力シート!$G946),0,
IF(AND(障害学生情報入力シート!$G946="視覚障害",OR(障害学生情報入力シート!$H946="盲",障害学生情報入力シート!$H946="弱視",障害学生情報入力シート!$H946="その他の視覚障害")),1,0)+
IF(AND(障害学生情報入力シート!$G946="聴覚障害",OR(障害学生情報入力シート!$H946="聾",障害学生情報入力シート!$H946="難聴",障害学生情報入力シート!$H946="その他の聴覚障害")),1,0)+
IF(AND(障害学生情報入力シート!$G946="肢体不自由",OR(障害学生情報入力シート!$H946="上肢不自由",障害学生情報入力シート!$H946="下肢不自由",障害学生情報入力シート!$H946="上下肢不自由",障害学生情報入力シート!$H946="その他の肢体不自由")),1,0)+
IF(AND(障害学生情報入力シート!$G946="病弱",ISBLANK(障害学生情報入力シート!$H946)),1,0)+
IF(AND(障害学生情報入力シート!$G946="発達障害",OR(障害学生情報入力シート!$H946="自閉スペクトラム症",障害学生情報入力シート!$H946="注意欠如・多動症",障害学生情報入力シート!$H946="限局性学習症",障害学生情報入力シート!$H946="発達障害の重複",障害学生情報入力シート!$H946="その他の発達障害")),1,0)+
IF(AND(障害学生情報入力シート!$G946="精神障害",OR(障害学生情報入力シート!$H946="統合失調症等",障害学生情報入力シート!$H946="気分障害",障害学生情報入力シート!$H946="神経症性障害等",障害学生情報入力シート!$H946="摂食障害・睡眠障害等",障害学生情報入力シート!$H946="精神障害の重複",障害学生情報入力シート!$H946="その他の精神障害")),1,0)+
IF(AND(障害学生情報入力シート!$G946="知的障害",ISBLANK(障害学生情報入力シート!$H946)),1,0)+
IF(AND(障害学生情報入力シート!$G946="重複障害",OR(障害学生情報入力シート!$H946="身体障害の重複",障害学生情報入力シート!$H946="発達障害と精神障害の重複")),1,0)+
IF(AND(障害学生情報入力シート!$G946="その他の障害",ISBLANK(障害学生情報入力シート!$H946)),1,0)
)</f>
        <v>0</v>
      </c>
    </row>
    <row r="947" spans="1:17" x14ac:dyDescent="0.4">
      <c r="A947" s="204">
        <v>919</v>
      </c>
      <c r="B947" s="6">
        <f>IF(AND(障害学生情報入力シート!$G947=$B$27,障害学生情報入力シート!$H947=$B$28,OR(障害学生情報入力シート!D947="入学者(新1年生)",障害学生情報入力シート!D947="在籍者")),1,0)</f>
        <v>0</v>
      </c>
      <c r="C947" s="6">
        <f t="shared" si="89"/>
        <v>0</v>
      </c>
      <c r="D947" s="6" t="str">
        <f t="shared" si="90"/>
        <v/>
      </c>
      <c r="E947" s="6">
        <f>IF(AND(障害学生情報入力シート!$G947=$E$27,ISBLANK(障害学生情報入力シート!$H947),OR(障害学生情報入力シート!D947="入学者(新1年生)",障害学生情報入力シート!D947="在籍者")),1,0)</f>
        <v>0</v>
      </c>
      <c r="F947" s="6">
        <f t="shared" si="91"/>
        <v>0</v>
      </c>
      <c r="G947" s="6" t="str">
        <f t="shared" si="92"/>
        <v/>
      </c>
      <c r="H947" s="7">
        <f>IF(障害学生情報入力シート!BD947="",0,IF(AND(障害学生情報入力シート!BC947=1,Q947=1,障害学生情報入力シート!D947&lt;&gt;"",障害学生情報入力シート!D947&lt;&gt;"在籍者"),1,0))</f>
        <v>0</v>
      </c>
      <c r="I947" s="7">
        <f t="shared" si="93"/>
        <v>0</v>
      </c>
      <c r="J947" s="7" t="str">
        <f t="shared" si="94"/>
        <v/>
      </c>
      <c r="K947" s="8">
        <f>IF(VALUE(障害学生情報入力シート!J947)=1,1,0)</f>
        <v>0</v>
      </c>
      <c r="L947" s="8">
        <f>IF(VALUE(障害学生情報入力シート!K947)=1,1,0)</f>
        <v>0</v>
      </c>
      <c r="M947" s="8">
        <f>SUM(障害学生情報入力シート!N947:Q947)+COUNTA(障害学生情報入力シート!R947)</f>
        <v>0</v>
      </c>
      <c r="N947" s="8">
        <f>SUM(障害学生情報入力シート!S947:V947)+COUNTA(障害学生情報入力シート!W947)</f>
        <v>0</v>
      </c>
      <c r="O947" s="8">
        <f>IF(SUM(障害学生情報入力シート!$X947:$BC947)&gt;0,1,0)</f>
        <v>0</v>
      </c>
      <c r="P947" s="8">
        <f>IF(障害学生情報入力シート!D947="入学者(新1年生)",1,0)</f>
        <v>0</v>
      </c>
      <c r="Q947" s="8">
        <f>IF(ISBLANK(障害学生情報入力シート!$G947),0,
IF(AND(障害学生情報入力シート!$G947="視覚障害",OR(障害学生情報入力シート!$H947="盲",障害学生情報入力シート!$H947="弱視",障害学生情報入力シート!$H947="その他の視覚障害")),1,0)+
IF(AND(障害学生情報入力シート!$G947="聴覚障害",OR(障害学生情報入力シート!$H947="聾",障害学生情報入力シート!$H947="難聴",障害学生情報入力シート!$H947="その他の聴覚障害")),1,0)+
IF(AND(障害学生情報入力シート!$G947="肢体不自由",OR(障害学生情報入力シート!$H947="上肢不自由",障害学生情報入力シート!$H947="下肢不自由",障害学生情報入力シート!$H947="上下肢不自由",障害学生情報入力シート!$H947="その他の肢体不自由")),1,0)+
IF(AND(障害学生情報入力シート!$G947="病弱",ISBLANK(障害学生情報入力シート!$H947)),1,0)+
IF(AND(障害学生情報入力シート!$G947="発達障害",OR(障害学生情報入力シート!$H947="自閉スペクトラム症",障害学生情報入力シート!$H947="注意欠如・多動症",障害学生情報入力シート!$H947="限局性学習症",障害学生情報入力シート!$H947="発達障害の重複",障害学生情報入力シート!$H947="その他の発達障害")),1,0)+
IF(AND(障害学生情報入力シート!$G947="精神障害",OR(障害学生情報入力シート!$H947="統合失調症等",障害学生情報入力シート!$H947="気分障害",障害学生情報入力シート!$H947="神経症性障害等",障害学生情報入力シート!$H947="摂食障害・睡眠障害等",障害学生情報入力シート!$H947="精神障害の重複",障害学生情報入力シート!$H947="その他の精神障害")),1,0)+
IF(AND(障害学生情報入力シート!$G947="知的障害",ISBLANK(障害学生情報入力シート!$H947)),1,0)+
IF(AND(障害学生情報入力シート!$G947="重複障害",OR(障害学生情報入力シート!$H947="身体障害の重複",障害学生情報入力シート!$H947="発達障害と精神障害の重複")),1,0)+
IF(AND(障害学生情報入力シート!$G947="その他の障害",ISBLANK(障害学生情報入力シート!$H947)),1,0)
)</f>
        <v>0</v>
      </c>
    </row>
    <row r="948" spans="1:17" x14ac:dyDescent="0.4">
      <c r="A948" s="204">
        <v>920</v>
      </c>
      <c r="B948" s="6">
        <f>IF(AND(障害学生情報入力シート!$G948=$B$27,障害学生情報入力シート!$H948=$B$28,OR(障害学生情報入力シート!D948="入学者(新1年生)",障害学生情報入力シート!D948="在籍者")),1,0)</f>
        <v>0</v>
      </c>
      <c r="C948" s="6">
        <f t="shared" si="89"/>
        <v>0</v>
      </c>
      <c r="D948" s="6" t="str">
        <f t="shared" si="90"/>
        <v/>
      </c>
      <c r="E948" s="6">
        <f>IF(AND(障害学生情報入力シート!$G948=$E$27,ISBLANK(障害学生情報入力シート!$H948),OR(障害学生情報入力シート!D948="入学者(新1年生)",障害学生情報入力シート!D948="在籍者")),1,0)</f>
        <v>0</v>
      </c>
      <c r="F948" s="6">
        <f t="shared" si="91"/>
        <v>0</v>
      </c>
      <c r="G948" s="6" t="str">
        <f t="shared" si="92"/>
        <v/>
      </c>
      <c r="H948" s="7">
        <f>IF(障害学生情報入力シート!BD948="",0,IF(AND(障害学生情報入力シート!BC948=1,Q948=1,障害学生情報入力シート!D948&lt;&gt;"",障害学生情報入力シート!D948&lt;&gt;"在籍者"),1,0))</f>
        <v>0</v>
      </c>
      <c r="I948" s="7">
        <f t="shared" si="93"/>
        <v>0</v>
      </c>
      <c r="J948" s="7" t="str">
        <f t="shared" si="94"/>
        <v/>
      </c>
      <c r="K948" s="8">
        <f>IF(VALUE(障害学生情報入力シート!J948)=1,1,0)</f>
        <v>0</v>
      </c>
      <c r="L948" s="8">
        <f>IF(VALUE(障害学生情報入力シート!K948)=1,1,0)</f>
        <v>0</v>
      </c>
      <c r="M948" s="8">
        <f>SUM(障害学生情報入力シート!N948:Q948)+COUNTA(障害学生情報入力シート!R948)</f>
        <v>0</v>
      </c>
      <c r="N948" s="8">
        <f>SUM(障害学生情報入力シート!S948:V948)+COUNTA(障害学生情報入力シート!W948)</f>
        <v>0</v>
      </c>
      <c r="O948" s="8">
        <f>IF(SUM(障害学生情報入力シート!$X948:$BC948)&gt;0,1,0)</f>
        <v>0</v>
      </c>
      <c r="P948" s="8">
        <f>IF(障害学生情報入力シート!D948="入学者(新1年生)",1,0)</f>
        <v>0</v>
      </c>
      <c r="Q948" s="8">
        <f>IF(ISBLANK(障害学生情報入力シート!$G948),0,
IF(AND(障害学生情報入力シート!$G948="視覚障害",OR(障害学生情報入力シート!$H948="盲",障害学生情報入力シート!$H948="弱視",障害学生情報入力シート!$H948="その他の視覚障害")),1,0)+
IF(AND(障害学生情報入力シート!$G948="聴覚障害",OR(障害学生情報入力シート!$H948="聾",障害学生情報入力シート!$H948="難聴",障害学生情報入力シート!$H948="その他の聴覚障害")),1,0)+
IF(AND(障害学生情報入力シート!$G948="肢体不自由",OR(障害学生情報入力シート!$H948="上肢不自由",障害学生情報入力シート!$H948="下肢不自由",障害学生情報入力シート!$H948="上下肢不自由",障害学生情報入力シート!$H948="その他の肢体不自由")),1,0)+
IF(AND(障害学生情報入力シート!$G948="病弱",ISBLANK(障害学生情報入力シート!$H948)),1,0)+
IF(AND(障害学生情報入力シート!$G948="発達障害",OR(障害学生情報入力シート!$H948="自閉スペクトラム症",障害学生情報入力シート!$H948="注意欠如・多動症",障害学生情報入力シート!$H948="限局性学習症",障害学生情報入力シート!$H948="発達障害の重複",障害学生情報入力シート!$H948="その他の発達障害")),1,0)+
IF(AND(障害学生情報入力シート!$G948="精神障害",OR(障害学生情報入力シート!$H948="統合失調症等",障害学生情報入力シート!$H948="気分障害",障害学生情報入力シート!$H948="神経症性障害等",障害学生情報入力シート!$H948="摂食障害・睡眠障害等",障害学生情報入力シート!$H948="精神障害の重複",障害学生情報入力シート!$H948="その他の精神障害")),1,0)+
IF(AND(障害学生情報入力シート!$G948="知的障害",ISBLANK(障害学生情報入力シート!$H948)),1,0)+
IF(AND(障害学生情報入力シート!$G948="重複障害",OR(障害学生情報入力シート!$H948="身体障害の重複",障害学生情報入力シート!$H948="発達障害と精神障害の重複")),1,0)+
IF(AND(障害学生情報入力シート!$G948="その他の障害",ISBLANK(障害学生情報入力シート!$H948)),1,0)
)</f>
        <v>0</v>
      </c>
    </row>
    <row r="949" spans="1:17" x14ac:dyDescent="0.4">
      <c r="A949" s="204">
        <v>921</v>
      </c>
      <c r="B949" s="6">
        <f>IF(AND(障害学生情報入力シート!$G949=$B$27,障害学生情報入力シート!$H949=$B$28,OR(障害学生情報入力シート!D949="入学者(新1年生)",障害学生情報入力シート!D949="在籍者")),1,0)</f>
        <v>0</v>
      </c>
      <c r="C949" s="6">
        <f t="shared" si="89"/>
        <v>0</v>
      </c>
      <c r="D949" s="6" t="str">
        <f t="shared" si="90"/>
        <v/>
      </c>
      <c r="E949" s="6">
        <f>IF(AND(障害学生情報入力シート!$G949=$E$27,ISBLANK(障害学生情報入力シート!$H949),OR(障害学生情報入力シート!D949="入学者(新1年生)",障害学生情報入力シート!D949="在籍者")),1,0)</f>
        <v>0</v>
      </c>
      <c r="F949" s="6">
        <f t="shared" si="91"/>
        <v>0</v>
      </c>
      <c r="G949" s="6" t="str">
        <f t="shared" si="92"/>
        <v/>
      </c>
      <c r="H949" s="7">
        <f>IF(障害学生情報入力シート!BD949="",0,IF(AND(障害学生情報入力シート!BC949=1,Q949=1,障害学生情報入力シート!D949&lt;&gt;"",障害学生情報入力シート!D949&lt;&gt;"在籍者"),1,0))</f>
        <v>0</v>
      </c>
      <c r="I949" s="7">
        <f t="shared" si="93"/>
        <v>0</v>
      </c>
      <c r="J949" s="7" t="str">
        <f t="shared" si="94"/>
        <v/>
      </c>
      <c r="K949" s="8">
        <f>IF(VALUE(障害学生情報入力シート!J949)=1,1,0)</f>
        <v>0</v>
      </c>
      <c r="L949" s="8">
        <f>IF(VALUE(障害学生情報入力シート!K949)=1,1,0)</f>
        <v>0</v>
      </c>
      <c r="M949" s="8">
        <f>SUM(障害学生情報入力シート!N949:Q949)+COUNTA(障害学生情報入力シート!R949)</f>
        <v>0</v>
      </c>
      <c r="N949" s="8">
        <f>SUM(障害学生情報入力シート!S949:V949)+COUNTA(障害学生情報入力シート!W949)</f>
        <v>0</v>
      </c>
      <c r="O949" s="8">
        <f>IF(SUM(障害学生情報入力シート!$X949:$BC949)&gt;0,1,0)</f>
        <v>0</v>
      </c>
      <c r="P949" s="8">
        <f>IF(障害学生情報入力シート!D949="入学者(新1年生)",1,0)</f>
        <v>0</v>
      </c>
      <c r="Q949" s="8">
        <f>IF(ISBLANK(障害学生情報入力シート!$G949),0,
IF(AND(障害学生情報入力シート!$G949="視覚障害",OR(障害学生情報入力シート!$H949="盲",障害学生情報入力シート!$H949="弱視",障害学生情報入力シート!$H949="その他の視覚障害")),1,0)+
IF(AND(障害学生情報入力シート!$G949="聴覚障害",OR(障害学生情報入力シート!$H949="聾",障害学生情報入力シート!$H949="難聴",障害学生情報入力シート!$H949="その他の聴覚障害")),1,0)+
IF(AND(障害学生情報入力シート!$G949="肢体不自由",OR(障害学生情報入力シート!$H949="上肢不自由",障害学生情報入力シート!$H949="下肢不自由",障害学生情報入力シート!$H949="上下肢不自由",障害学生情報入力シート!$H949="その他の肢体不自由")),1,0)+
IF(AND(障害学生情報入力シート!$G949="病弱",ISBLANK(障害学生情報入力シート!$H949)),1,0)+
IF(AND(障害学生情報入力シート!$G949="発達障害",OR(障害学生情報入力シート!$H949="自閉スペクトラム症",障害学生情報入力シート!$H949="注意欠如・多動症",障害学生情報入力シート!$H949="限局性学習症",障害学生情報入力シート!$H949="発達障害の重複",障害学生情報入力シート!$H949="その他の発達障害")),1,0)+
IF(AND(障害学生情報入力シート!$G949="精神障害",OR(障害学生情報入力シート!$H949="統合失調症等",障害学生情報入力シート!$H949="気分障害",障害学生情報入力シート!$H949="神経症性障害等",障害学生情報入力シート!$H949="摂食障害・睡眠障害等",障害学生情報入力シート!$H949="精神障害の重複",障害学生情報入力シート!$H949="その他の精神障害")),1,0)+
IF(AND(障害学生情報入力シート!$G949="知的障害",ISBLANK(障害学生情報入力シート!$H949)),1,0)+
IF(AND(障害学生情報入力シート!$G949="重複障害",OR(障害学生情報入力シート!$H949="身体障害の重複",障害学生情報入力シート!$H949="発達障害と精神障害の重複")),1,0)+
IF(AND(障害学生情報入力シート!$G949="その他の障害",ISBLANK(障害学生情報入力シート!$H949)),1,0)
)</f>
        <v>0</v>
      </c>
    </row>
    <row r="950" spans="1:17" x14ac:dyDescent="0.4">
      <c r="A950" s="204">
        <v>922</v>
      </c>
      <c r="B950" s="6">
        <f>IF(AND(障害学生情報入力シート!$G950=$B$27,障害学生情報入力シート!$H950=$B$28,OR(障害学生情報入力シート!D950="入学者(新1年生)",障害学生情報入力シート!D950="在籍者")),1,0)</f>
        <v>0</v>
      </c>
      <c r="C950" s="6">
        <f t="shared" si="89"/>
        <v>0</v>
      </c>
      <c r="D950" s="6" t="str">
        <f t="shared" si="90"/>
        <v/>
      </c>
      <c r="E950" s="6">
        <f>IF(AND(障害学生情報入力シート!$G950=$E$27,ISBLANK(障害学生情報入力シート!$H950),OR(障害学生情報入力シート!D950="入学者(新1年生)",障害学生情報入力シート!D950="在籍者")),1,0)</f>
        <v>0</v>
      </c>
      <c r="F950" s="6">
        <f t="shared" si="91"/>
        <v>0</v>
      </c>
      <c r="G950" s="6" t="str">
        <f t="shared" si="92"/>
        <v/>
      </c>
      <c r="H950" s="7">
        <f>IF(障害学生情報入力シート!BD950="",0,IF(AND(障害学生情報入力シート!BC950=1,Q950=1,障害学生情報入力シート!D950&lt;&gt;"",障害学生情報入力シート!D950&lt;&gt;"在籍者"),1,0))</f>
        <v>0</v>
      </c>
      <c r="I950" s="7">
        <f t="shared" si="93"/>
        <v>0</v>
      </c>
      <c r="J950" s="7" t="str">
        <f t="shared" si="94"/>
        <v/>
      </c>
      <c r="K950" s="8">
        <f>IF(VALUE(障害学生情報入力シート!J950)=1,1,0)</f>
        <v>0</v>
      </c>
      <c r="L950" s="8">
        <f>IF(VALUE(障害学生情報入力シート!K950)=1,1,0)</f>
        <v>0</v>
      </c>
      <c r="M950" s="8">
        <f>SUM(障害学生情報入力シート!N950:Q950)+COUNTA(障害学生情報入力シート!R950)</f>
        <v>0</v>
      </c>
      <c r="N950" s="8">
        <f>SUM(障害学生情報入力シート!S950:V950)+COUNTA(障害学生情報入力シート!W950)</f>
        <v>0</v>
      </c>
      <c r="O950" s="8">
        <f>IF(SUM(障害学生情報入力シート!$X950:$BC950)&gt;0,1,0)</f>
        <v>0</v>
      </c>
      <c r="P950" s="8">
        <f>IF(障害学生情報入力シート!D950="入学者(新1年生)",1,0)</f>
        <v>0</v>
      </c>
      <c r="Q950" s="8">
        <f>IF(ISBLANK(障害学生情報入力シート!$G950),0,
IF(AND(障害学生情報入力シート!$G950="視覚障害",OR(障害学生情報入力シート!$H950="盲",障害学生情報入力シート!$H950="弱視",障害学生情報入力シート!$H950="その他の視覚障害")),1,0)+
IF(AND(障害学生情報入力シート!$G950="聴覚障害",OR(障害学生情報入力シート!$H950="聾",障害学生情報入力シート!$H950="難聴",障害学生情報入力シート!$H950="その他の聴覚障害")),1,0)+
IF(AND(障害学生情報入力シート!$G950="肢体不自由",OR(障害学生情報入力シート!$H950="上肢不自由",障害学生情報入力シート!$H950="下肢不自由",障害学生情報入力シート!$H950="上下肢不自由",障害学生情報入力シート!$H950="その他の肢体不自由")),1,0)+
IF(AND(障害学生情報入力シート!$G950="病弱",ISBLANK(障害学生情報入力シート!$H950)),1,0)+
IF(AND(障害学生情報入力シート!$G950="発達障害",OR(障害学生情報入力シート!$H950="自閉スペクトラム症",障害学生情報入力シート!$H950="注意欠如・多動症",障害学生情報入力シート!$H950="限局性学習症",障害学生情報入力シート!$H950="発達障害の重複",障害学生情報入力シート!$H950="その他の発達障害")),1,0)+
IF(AND(障害学生情報入力シート!$G950="精神障害",OR(障害学生情報入力シート!$H950="統合失調症等",障害学生情報入力シート!$H950="気分障害",障害学生情報入力シート!$H950="神経症性障害等",障害学生情報入力シート!$H950="摂食障害・睡眠障害等",障害学生情報入力シート!$H950="精神障害の重複",障害学生情報入力シート!$H950="その他の精神障害")),1,0)+
IF(AND(障害学生情報入力シート!$G950="知的障害",ISBLANK(障害学生情報入力シート!$H950)),1,0)+
IF(AND(障害学生情報入力シート!$G950="重複障害",OR(障害学生情報入力シート!$H950="身体障害の重複",障害学生情報入力シート!$H950="発達障害と精神障害の重複")),1,0)+
IF(AND(障害学生情報入力シート!$G950="その他の障害",ISBLANK(障害学生情報入力シート!$H950)),1,0)
)</f>
        <v>0</v>
      </c>
    </row>
    <row r="951" spans="1:17" x14ac:dyDescent="0.4">
      <c r="A951" s="204">
        <v>923</v>
      </c>
      <c r="B951" s="6">
        <f>IF(AND(障害学生情報入力シート!$G951=$B$27,障害学生情報入力シート!$H951=$B$28,OR(障害学生情報入力シート!D951="入学者(新1年生)",障害学生情報入力シート!D951="在籍者")),1,0)</f>
        <v>0</v>
      </c>
      <c r="C951" s="6">
        <f t="shared" si="89"/>
        <v>0</v>
      </c>
      <c r="D951" s="6" t="str">
        <f t="shared" si="90"/>
        <v/>
      </c>
      <c r="E951" s="6">
        <f>IF(AND(障害学生情報入力シート!$G951=$E$27,ISBLANK(障害学生情報入力シート!$H951),OR(障害学生情報入力シート!D951="入学者(新1年生)",障害学生情報入力シート!D951="在籍者")),1,0)</f>
        <v>0</v>
      </c>
      <c r="F951" s="6">
        <f t="shared" si="91"/>
        <v>0</v>
      </c>
      <c r="G951" s="6" t="str">
        <f t="shared" si="92"/>
        <v/>
      </c>
      <c r="H951" s="7">
        <f>IF(障害学生情報入力シート!BD951="",0,IF(AND(障害学生情報入力シート!BC951=1,Q951=1,障害学生情報入力シート!D951&lt;&gt;"",障害学生情報入力シート!D951&lt;&gt;"在籍者"),1,0))</f>
        <v>0</v>
      </c>
      <c r="I951" s="7">
        <f t="shared" si="93"/>
        <v>0</v>
      </c>
      <c r="J951" s="7" t="str">
        <f t="shared" si="94"/>
        <v/>
      </c>
      <c r="K951" s="8">
        <f>IF(VALUE(障害学生情報入力シート!J951)=1,1,0)</f>
        <v>0</v>
      </c>
      <c r="L951" s="8">
        <f>IF(VALUE(障害学生情報入力シート!K951)=1,1,0)</f>
        <v>0</v>
      </c>
      <c r="M951" s="8">
        <f>SUM(障害学生情報入力シート!N951:Q951)+COUNTA(障害学生情報入力シート!R951)</f>
        <v>0</v>
      </c>
      <c r="N951" s="8">
        <f>SUM(障害学生情報入力シート!S951:V951)+COUNTA(障害学生情報入力シート!W951)</f>
        <v>0</v>
      </c>
      <c r="O951" s="8">
        <f>IF(SUM(障害学生情報入力シート!$X951:$BC951)&gt;0,1,0)</f>
        <v>0</v>
      </c>
      <c r="P951" s="8">
        <f>IF(障害学生情報入力シート!D951="入学者(新1年生)",1,0)</f>
        <v>0</v>
      </c>
      <c r="Q951" s="8">
        <f>IF(ISBLANK(障害学生情報入力シート!$G951),0,
IF(AND(障害学生情報入力シート!$G951="視覚障害",OR(障害学生情報入力シート!$H951="盲",障害学生情報入力シート!$H951="弱視",障害学生情報入力シート!$H951="その他の視覚障害")),1,0)+
IF(AND(障害学生情報入力シート!$G951="聴覚障害",OR(障害学生情報入力シート!$H951="聾",障害学生情報入力シート!$H951="難聴",障害学生情報入力シート!$H951="その他の聴覚障害")),1,0)+
IF(AND(障害学生情報入力シート!$G951="肢体不自由",OR(障害学生情報入力シート!$H951="上肢不自由",障害学生情報入力シート!$H951="下肢不自由",障害学生情報入力シート!$H951="上下肢不自由",障害学生情報入力シート!$H951="その他の肢体不自由")),1,0)+
IF(AND(障害学生情報入力シート!$G951="病弱",ISBLANK(障害学生情報入力シート!$H951)),1,0)+
IF(AND(障害学生情報入力シート!$G951="発達障害",OR(障害学生情報入力シート!$H951="自閉スペクトラム症",障害学生情報入力シート!$H951="注意欠如・多動症",障害学生情報入力シート!$H951="限局性学習症",障害学生情報入力シート!$H951="発達障害の重複",障害学生情報入力シート!$H951="その他の発達障害")),1,0)+
IF(AND(障害学生情報入力シート!$G951="精神障害",OR(障害学生情報入力シート!$H951="統合失調症等",障害学生情報入力シート!$H951="気分障害",障害学生情報入力シート!$H951="神経症性障害等",障害学生情報入力シート!$H951="摂食障害・睡眠障害等",障害学生情報入力シート!$H951="精神障害の重複",障害学生情報入力シート!$H951="その他の精神障害")),1,0)+
IF(AND(障害学生情報入力シート!$G951="知的障害",ISBLANK(障害学生情報入力シート!$H951)),1,0)+
IF(AND(障害学生情報入力シート!$G951="重複障害",OR(障害学生情報入力シート!$H951="身体障害の重複",障害学生情報入力シート!$H951="発達障害と精神障害の重複")),1,0)+
IF(AND(障害学生情報入力シート!$G951="その他の障害",ISBLANK(障害学生情報入力シート!$H951)),1,0)
)</f>
        <v>0</v>
      </c>
    </row>
    <row r="952" spans="1:17" x14ac:dyDescent="0.4">
      <c r="A952" s="204">
        <v>924</v>
      </c>
      <c r="B952" s="6">
        <f>IF(AND(障害学生情報入力シート!$G952=$B$27,障害学生情報入力シート!$H952=$B$28,OR(障害学生情報入力シート!D952="入学者(新1年生)",障害学生情報入力シート!D952="在籍者")),1,0)</f>
        <v>0</v>
      </c>
      <c r="C952" s="6">
        <f t="shared" si="89"/>
        <v>0</v>
      </c>
      <c r="D952" s="6" t="str">
        <f t="shared" si="90"/>
        <v/>
      </c>
      <c r="E952" s="6">
        <f>IF(AND(障害学生情報入力シート!$G952=$E$27,ISBLANK(障害学生情報入力シート!$H952),OR(障害学生情報入力シート!D952="入学者(新1年生)",障害学生情報入力シート!D952="在籍者")),1,0)</f>
        <v>0</v>
      </c>
      <c r="F952" s="6">
        <f t="shared" si="91"/>
        <v>0</v>
      </c>
      <c r="G952" s="6" t="str">
        <f t="shared" si="92"/>
        <v/>
      </c>
      <c r="H952" s="7">
        <f>IF(障害学生情報入力シート!BD952="",0,IF(AND(障害学生情報入力シート!BC952=1,Q952=1,障害学生情報入力シート!D952&lt;&gt;"",障害学生情報入力シート!D952&lt;&gt;"在籍者"),1,0))</f>
        <v>0</v>
      </c>
      <c r="I952" s="7">
        <f t="shared" si="93"/>
        <v>0</v>
      </c>
      <c r="J952" s="7" t="str">
        <f t="shared" si="94"/>
        <v/>
      </c>
      <c r="K952" s="8">
        <f>IF(VALUE(障害学生情報入力シート!J952)=1,1,0)</f>
        <v>0</v>
      </c>
      <c r="L952" s="8">
        <f>IF(VALUE(障害学生情報入力シート!K952)=1,1,0)</f>
        <v>0</v>
      </c>
      <c r="M952" s="8">
        <f>SUM(障害学生情報入力シート!N952:Q952)+COUNTA(障害学生情報入力シート!R952)</f>
        <v>0</v>
      </c>
      <c r="N952" s="8">
        <f>SUM(障害学生情報入力シート!S952:V952)+COUNTA(障害学生情報入力シート!W952)</f>
        <v>0</v>
      </c>
      <c r="O952" s="8">
        <f>IF(SUM(障害学生情報入力シート!$X952:$BC952)&gt;0,1,0)</f>
        <v>0</v>
      </c>
      <c r="P952" s="8">
        <f>IF(障害学生情報入力シート!D952="入学者(新1年生)",1,0)</f>
        <v>0</v>
      </c>
      <c r="Q952" s="8">
        <f>IF(ISBLANK(障害学生情報入力シート!$G952),0,
IF(AND(障害学生情報入力シート!$G952="視覚障害",OR(障害学生情報入力シート!$H952="盲",障害学生情報入力シート!$H952="弱視",障害学生情報入力シート!$H952="その他の視覚障害")),1,0)+
IF(AND(障害学生情報入力シート!$G952="聴覚障害",OR(障害学生情報入力シート!$H952="聾",障害学生情報入力シート!$H952="難聴",障害学生情報入力シート!$H952="その他の聴覚障害")),1,0)+
IF(AND(障害学生情報入力シート!$G952="肢体不自由",OR(障害学生情報入力シート!$H952="上肢不自由",障害学生情報入力シート!$H952="下肢不自由",障害学生情報入力シート!$H952="上下肢不自由",障害学生情報入力シート!$H952="その他の肢体不自由")),1,0)+
IF(AND(障害学生情報入力シート!$G952="病弱",ISBLANK(障害学生情報入力シート!$H952)),1,0)+
IF(AND(障害学生情報入力シート!$G952="発達障害",OR(障害学生情報入力シート!$H952="自閉スペクトラム症",障害学生情報入力シート!$H952="注意欠如・多動症",障害学生情報入力シート!$H952="限局性学習症",障害学生情報入力シート!$H952="発達障害の重複",障害学生情報入力シート!$H952="その他の発達障害")),1,0)+
IF(AND(障害学生情報入力シート!$G952="精神障害",OR(障害学生情報入力シート!$H952="統合失調症等",障害学生情報入力シート!$H952="気分障害",障害学生情報入力シート!$H952="神経症性障害等",障害学生情報入力シート!$H952="摂食障害・睡眠障害等",障害学生情報入力シート!$H952="精神障害の重複",障害学生情報入力シート!$H952="その他の精神障害")),1,0)+
IF(AND(障害学生情報入力シート!$G952="知的障害",ISBLANK(障害学生情報入力シート!$H952)),1,0)+
IF(AND(障害学生情報入力シート!$G952="重複障害",OR(障害学生情報入力シート!$H952="身体障害の重複",障害学生情報入力シート!$H952="発達障害と精神障害の重複")),1,0)+
IF(AND(障害学生情報入力シート!$G952="その他の障害",ISBLANK(障害学生情報入力シート!$H952)),1,0)
)</f>
        <v>0</v>
      </c>
    </row>
    <row r="953" spans="1:17" x14ac:dyDescent="0.4">
      <c r="A953" s="204">
        <v>925</v>
      </c>
      <c r="B953" s="6">
        <f>IF(AND(障害学生情報入力シート!$G953=$B$27,障害学生情報入力シート!$H953=$B$28,OR(障害学生情報入力シート!D953="入学者(新1年生)",障害学生情報入力シート!D953="在籍者")),1,0)</f>
        <v>0</v>
      </c>
      <c r="C953" s="6">
        <f t="shared" si="89"/>
        <v>0</v>
      </c>
      <c r="D953" s="6" t="str">
        <f t="shared" si="90"/>
        <v/>
      </c>
      <c r="E953" s="6">
        <f>IF(AND(障害学生情報入力シート!$G953=$E$27,ISBLANK(障害学生情報入力シート!$H953),OR(障害学生情報入力シート!D953="入学者(新1年生)",障害学生情報入力シート!D953="在籍者")),1,0)</f>
        <v>0</v>
      </c>
      <c r="F953" s="6">
        <f t="shared" si="91"/>
        <v>0</v>
      </c>
      <c r="G953" s="6" t="str">
        <f t="shared" si="92"/>
        <v/>
      </c>
      <c r="H953" s="7">
        <f>IF(障害学生情報入力シート!BD953="",0,IF(AND(障害学生情報入力シート!BC953=1,Q953=1,障害学生情報入力シート!D953&lt;&gt;"",障害学生情報入力シート!D953&lt;&gt;"在籍者"),1,0))</f>
        <v>0</v>
      </c>
      <c r="I953" s="7">
        <f t="shared" si="93"/>
        <v>0</v>
      </c>
      <c r="J953" s="7" t="str">
        <f t="shared" si="94"/>
        <v/>
      </c>
      <c r="K953" s="8">
        <f>IF(VALUE(障害学生情報入力シート!J953)=1,1,0)</f>
        <v>0</v>
      </c>
      <c r="L953" s="8">
        <f>IF(VALUE(障害学生情報入力シート!K953)=1,1,0)</f>
        <v>0</v>
      </c>
      <c r="M953" s="8">
        <f>SUM(障害学生情報入力シート!N953:Q953)+COUNTA(障害学生情報入力シート!R953)</f>
        <v>0</v>
      </c>
      <c r="N953" s="8">
        <f>SUM(障害学生情報入力シート!S953:V953)+COUNTA(障害学生情報入力シート!W953)</f>
        <v>0</v>
      </c>
      <c r="O953" s="8">
        <f>IF(SUM(障害学生情報入力シート!$X953:$BC953)&gt;0,1,0)</f>
        <v>0</v>
      </c>
      <c r="P953" s="8">
        <f>IF(障害学生情報入力シート!D953="入学者(新1年生)",1,0)</f>
        <v>0</v>
      </c>
      <c r="Q953" s="8">
        <f>IF(ISBLANK(障害学生情報入力シート!$G953),0,
IF(AND(障害学生情報入力シート!$G953="視覚障害",OR(障害学生情報入力シート!$H953="盲",障害学生情報入力シート!$H953="弱視",障害学生情報入力シート!$H953="その他の視覚障害")),1,0)+
IF(AND(障害学生情報入力シート!$G953="聴覚障害",OR(障害学生情報入力シート!$H953="聾",障害学生情報入力シート!$H953="難聴",障害学生情報入力シート!$H953="その他の聴覚障害")),1,0)+
IF(AND(障害学生情報入力シート!$G953="肢体不自由",OR(障害学生情報入力シート!$H953="上肢不自由",障害学生情報入力シート!$H953="下肢不自由",障害学生情報入力シート!$H953="上下肢不自由",障害学生情報入力シート!$H953="その他の肢体不自由")),1,0)+
IF(AND(障害学生情報入力シート!$G953="病弱",ISBLANK(障害学生情報入力シート!$H953)),1,0)+
IF(AND(障害学生情報入力シート!$G953="発達障害",OR(障害学生情報入力シート!$H953="自閉スペクトラム症",障害学生情報入力シート!$H953="注意欠如・多動症",障害学生情報入力シート!$H953="限局性学習症",障害学生情報入力シート!$H953="発達障害の重複",障害学生情報入力シート!$H953="その他の発達障害")),1,0)+
IF(AND(障害学生情報入力シート!$G953="精神障害",OR(障害学生情報入力シート!$H953="統合失調症等",障害学生情報入力シート!$H953="気分障害",障害学生情報入力シート!$H953="神経症性障害等",障害学生情報入力シート!$H953="摂食障害・睡眠障害等",障害学生情報入力シート!$H953="精神障害の重複",障害学生情報入力シート!$H953="その他の精神障害")),1,0)+
IF(AND(障害学生情報入力シート!$G953="知的障害",ISBLANK(障害学生情報入力シート!$H953)),1,0)+
IF(AND(障害学生情報入力シート!$G953="重複障害",OR(障害学生情報入力シート!$H953="身体障害の重複",障害学生情報入力シート!$H953="発達障害と精神障害の重複")),1,0)+
IF(AND(障害学生情報入力シート!$G953="その他の障害",ISBLANK(障害学生情報入力シート!$H953)),1,0)
)</f>
        <v>0</v>
      </c>
    </row>
    <row r="954" spans="1:17" x14ac:dyDescent="0.4">
      <c r="A954" s="204">
        <v>926</v>
      </c>
      <c r="B954" s="6">
        <f>IF(AND(障害学生情報入力シート!$G954=$B$27,障害学生情報入力シート!$H954=$B$28,OR(障害学生情報入力シート!D954="入学者(新1年生)",障害学生情報入力シート!D954="在籍者")),1,0)</f>
        <v>0</v>
      </c>
      <c r="C954" s="6">
        <f t="shared" si="89"/>
        <v>0</v>
      </c>
      <c r="D954" s="6" t="str">
        <f t="shared" si="90"/>
        <v/>
      </c>
      <c r="E954" s="6">
        <f>IF(AND(障害学生情報入力シート!$G954=$E$27,ISBLANK(障害学生情報入力シート!$H954),OR(障害学生情報入力シート!D954="入学者(新1年生)",障害学生情報入力シート!D954="在籍者")),1,0)</f>
        <v>0</v>
      </c>
      <c r="F954" s="6">
        <f t="shared" si="91"/>
        <v>0</v>
      </c>
      <c r="G954" s="6" t="str">
        <f t="shared" si="92"/>
        <v/>
      </c>
      <c r="H954" s="7">
        <f>IF(障害学生情報入力シート!BD954="",0,IF(AND(障害学生情報入力シート!BC954=1,Q954=1,障害学生情報入力シート!D954&lt;&gt;"",障害学生情報入力シート!D954&lt;&gt;"在籍者"),1,0))</f>
        <v>0</v>
      </c>
      <c r="I954" s="7">
        <f t="shared" si="93"/>
        <v>0</v>
      </c>
      <c r="J954" s="7" t="str">
        <f t="shared" si="94"/>
        <v/>
      </c>
      <c r="K954" s="8">
        <f>IF(VALUE(障害学生情報入力シート!J954)=1,1,0)</f>
        <v>0</v>
      </c>
      <c r="L954" s="8">
        <f>IF(VALUE(障害学生情報入力シート!K954)=1,1,0)</f>
        <v>0</v>
      </c>
      <c r="M954" s="8">
        <f>SUM(障害学生情報入力シート!N954:Q954)+COUNTA(障害学生情報入力シート!R954)</f>
        <v>0</v>
      </c>
      <c r="N954" s="8">
        <f>SUM(障害学生情報入力シート!S954:V954)+COUNTA(障害学生情報入力シート!W954)</f>
        <v>0</v>
      </c>
      <c r="O954" s="8">
        <f>IF(SUM(障害学生情報入力シート!$X954:$BC954)&gt;0,1,0)</f>
        <v>0</v>
      </c>
      <c r="P954" s="8">
        <f>IF(障害学生情報入力シート!D954="入学者(新1年生)",1,0)</f>
        <v>0</v>
      </c>
      <c r="Q954" s="8">
        <f>IF(ISBLANK(障害学生情報入力シート!$G954),0,
IF(AND(障害学生情報入力シート!$G954="視覚障害",OR(障害学生情報入力シート!$H954="盲",障害学生情報入力シート!$H954="弱視",障害学生情報入力シート!$H954="その他の視覚障害")),1,0)+
IF(AND(障害学生情報入力シート!$G954="聴覚障害",OR(障害学生情報入力シート!$H954="聾",障害学生情報入力シート!$H954="難聴",障害学生情報入力シート!$H954="その他の聴覚障害")),1,0)+
IF(AND(障害学生情報入力シート!$G954="肢体不自由",OR(障害学生情報入力シート!$H954="上肢不自由",障害学生情報入力シート!$H954="下肢不自由",障害学生情報入力シート!$H954="上下肢不自由",障害学生情報入力シート!$H954="その他の肢体不自由")),1,0)+
IF(AND(障害学生情報入力シート!$G954="病弱",ISBLANK(障害学生情報入力シート!$H954)),1,0)+
IF(AND(障害学生情報入力シート!$G954="発達障害",OR(障害学生情報入力シート!$H954="自閉スペクトラム症",障害学生情報入力シート!$H954="注意欠如・多動症",障害学生情報入力シート!$H954="限局性学習症",障害学生情報入力シート!$H954="発達障害の重複",障害学生情報入力シート!$H954="その他の発達障害")),1,0)+
IF(AND(障害学生情報入力シート!$G954="精神障害",OR(障害学生情報入力シート!$H954="統合失調症等",障害学生情報入力シート!$H954="気分障害",障害学生情報入力シート!$H954="神経症性障害等",障害学生情報入力シート!$H954="摂食障害・睡眠障害等",障害学生情報入力シート!$H954="精神障害の重複",障害学生情報入力シート!$H954="その他の精神障害")),1,0)+
IF(AND(障害学生情報入力シート!$G954="知的障害",ISBLANK(障害学生情報入力シート!$H954)),1,0)+
IF(AND(障害学生情報入力シート!$G954="重複障害",OR(障害学生情報入力シート!$H954="身体障害の重複",障害学生情報入力シート!$H954="発達障害と精神障害の重複")),1,0)+
IF(AND(障害学生情報入力シート!$G954="その他の障害",ISBLANK(障害学生情報入力シート!$H954)),1,0)
)</f>
        <v>0</v>
      </c>
    </row>
    <row r="955" spans="1:17" x14ac:dyDescent="0.4">
      <c r="A955" s="204">
        <v>927</v>
      </c>
      <c r="B955" s="6">
        <f>IF(AND(障害学生情報入力シート!$G955=$B$27,障害学生情報入力シート!$H955=$B$28,OR(障害学生情報入力シート!D955="入学者(新1年生)",障害学生情報入力シート!D955="在籍者")),1,0)</f>
        <v>0</v>
      </c>
      <c r="C955" s="6">
        <f t="shared" si="89"/>
        <v>0</v>
      </c>
      <c r="D955" s="6" t="str">
        <f t="shared" si="90"/>
        <v/>
      </c>
      <c r="E955" s="6">
        <f>IF(AND(障害学生情報入力シート!$G955=$E$27,ISBLANK(障害学生情報入力シート!$H955),OR(障害学生情報入力シート!D955="入学者(新1年生)",障害学生情報入力シート!D955="在籍者")),1,0)</f>
        <v>0</v>
      </c>
      <c r="F955" s="6">
        <f t="shared" si="91"/>
        <v>0</v>
      </c>
      <c r="G955" s="6" t="str">
        <f t="shared" si="92"/>
        <v/>
      </c>
      <c r="H955" s="7">
        <f>IF(障害学生情報入力シート!BD955="",0,IF(AND(障害学生情報入力シート!BC955=1,Q955=1,障害学生情報入力シート!D955&lt;&gt;"",障害学生情報入力シート!D955&lt;&gt;"在籍者"),1,0))</f>
        <v>0</v>
      </c>
      <c r="I955" s="7">
        <f t="shared" si="93"/>
        <v>0</v>
      </c>
      <c r="J955" s="7" t="str">
        <f t="shared" si="94"/>
        <v/>
      </c>
      <c r="K955" s="8">
        <f>IF(VALUE(障害学生情報入力シート!J955)=1,1,0)</f>
        <v>0</v>
      </c>
      <c r="L955" s="8">
        <f>IF(VALUE(障害学生情報入力シート!K955)=1,1,0)</f>
        <v>0</v>
      </c>
      <c r="M955" s="8">
        <f>SUM(障害学生情報入力シート!N955:Q955)+COUNTA(障害学生情報入力シート!R955)</f>
        <v>0</v>
      </c>
      <c r="N955" s="8">
        <f>SUM(障害学生情報入力シート!S955:V955)+COUNTA(障害学生情報入力シート!W955)</f>
        <v>0</v>
      </c>
      <c r="O955" s="8">
        <f>IF(SUM(障害学生情報入力シート!$X955:$BC955)&gt;0,1,0)</f>
        <v>0</v>
      </c>
      <c r="P955" s="8">
        <f>IF(障害学生情報入力シート!D955="入学者(新1年生)",1,0)</f>
        <v>0</v>
      </c>
      <c r="Q955" s="8">
        <f>IF(ISBLANK(障害学生情報入力シート!$G955),0,
IF(AND(障害学生情報入力シート!$G955="視覚障害",OR(障害学生情報入力シート!$H955="盲",障害学生情報入力シート!$H955="弱視",障害学生情報入力シート!$H955="その他の視覚障害")),1,0)+
IF(AND(障害学生情報入力シート!$G955="聴覚障害",OR(障害学生情報入力シート!$H955="聾",障害学生情報入力シート!$H955="難聴",障害学生情報入力シート!$H955="その他の聴覚障害")),1,0)+
IF(AND(障害学生情報入力シート!$G955="肢体不自由",OR(障害学生情報入力シート!$H955="上肢不自由",障害学生情報入力シート!$H955="下肢不自由",障害学生情報入力シート!$H955="上下肢不自由",障害学生情報入力シート!$H955="その他の肢体不自由")),1,0)+
IF(AND(障害学生情報入力シート!$G955="病弱",ISBLANK(障害学生情報入力シート!$H955)),1,0)+
IF(AND(障害学生情報入力シート!$G955="発達障害",OR(障害学生情報入力シート!$H955="自閉スペクトラム症",障害学生情報入力シート!$H955="注意欠如・多動症",障害学生情報入力シート!$H955="限局性学習症",障害学生情報入力シート!$H955="発達障害の重複",障害学生情報入力シート!$H955="その他の発達障害")),1,0)+
IF(AND(障害学生情報入力シート!$G955="精神障害",OR(障害学生情報入力シート!$H955="統合失調症等",障害学生情報入力シート!$H955="気分障害",障害学生情報入力シート!$H955="神経症性障害等",障害学生情報入力シート!$H955="摂食障害・睡眠障害等",障害学生情報入力シート!$H955="精神障害の重複",障害学生情報入力シート!$H955="その他の精神障害")),1,0)+
IF(AND(障害学生情報入力シート!$G955="知的障害",ISBLANK(障害学生情報入力シート!$H955)),1,0)+
IF(AND(障害学生情報入力シート!$G955="重複障害",OR(障害学生情報入力シート!$H955="身体障害の重複",障害学生情報入力シート!$H955="発達障害と精神障害の重複")),1,0)+
IF(AND(障害学生情報入力シート!$G955="その他の障害",ISBLANK(障害学生情報入力シート!$H955)),1,0)
)</f>
        <v>0</v>
      </c>
    </row>
    <row r="956" spans="1:17" x14ac:dyDescent="0.4">
      <c r="A956" s="204">
        <v>928</v>
      </c>
      <c r="B956" s="6">
        <f>IF(AND(障害学生情報入力シート!$G956=$B$27,障害学生情報入力シート!$H956=$B$28,OR(障害学生情報入力シート!D956="入学者(新1年生)",障害学生情報入力シート!D956="在籍者")),1,0)</f>
        <v>0</v>
      </c>
      <c r="C956" s="6">
        <f t="shared" si="89"/>
        <v>0</v>
      </c>
      <c r="D956" s="6" t="str">
        <f t="shared" si="90"/>
        <v/>
      </c>
      <c r="E956" s="6">
        <f>IF(AND(障害学生情報入力シート!$G956=$E$27,ISBLANK(障害学生情報入力シート!$H956),OR(障害学生情報入力シート!D956="入学者(新1年生)",障害学生情報入力シート!D956="在籍者")),1,0)</f>
        <v>0</v>
      </c>
      <c r="F956" s="6">
        <f t="shared" si="91"/>
        <v>0</v>
      </c>
      <c r="G956" s="6" t="str">
        <f t="shared" si="92"/>
        <v/>
      </c>
      <c r="H956" s="7">
        <f>IF(障害学生情報入力シート!BD956="",0,IF(AND(障害学生情報入力シート!BC956=1,Q956=1,障害学生情報入力シート!D956&lt;&gt;"",障害学生情報入力シート!D956&lt;&gt;"在籍者"),1,0))</f>
        <v>0</v>
      </c>
      <c r="I956" s="7">
        <f t="shared" si="93"/>
        <v>0</v>
      </c>
      <c r="J956" s="7" t="str">
        <f t="shared" si="94"/>
        <v/>
      </c>
      <c r="K956" s="8">
        <f>IF(VALUE(障害学生情報入力シート!J956)=1,1,0)</f>
        <v>0</v>
      </c>
      <c r="L956" s="8">
        <f>IF(VALUE(障害学生情報入力シート!K956)=1,1,0)</f>
        <v>0</v>
      </c>
      <c r="M956" s="8">
        <f>SUM(障害学生情報入力シート!N956:Q956)+COUNTA(障害学生情報入力シート!R956)</f>
        <v>0</v>
      </c>
      <c r="N956" s="8">
        <f>SUM(障害学生情報入力シート!S956:V956)+COUNTA(障害学生情報入力シート!W956)</f>
        <v>0</v>
      </c>
      <c r="O956" s="8">
        <f>IF(SUM(障害学生情報入力シート!$X956:$BC956)&gt;0,1,0)</f>
        <v>0</v>
      </c>
      <c r="P956" s="8">
        <f>IF(障害学生情報入力シート!D956="入学者(新1年生)",1,0)</f>
        <v>0</v>
      </c>
      <c r="Q956" s="8">
        <f>IF(ISBLANK(障害学生情報入力シート!$G956),0,
IF(AND(障害学生情報入力シート!$G956="視覚障害",OR(障害学生情報入力シート!$H956="盲",障害学生情報入力シート!$H956="弱視",障害学生情報入力シート!$H956="その他の視覚障害")),1,0)+
IF(AND(障害学生情報入力シート!$G956="聴覚障害",OR(障害学生情報入力シート!$H956="聾",障害学生情報入力シート!$H956="難聴",障害学生情報入力シート!$H956="その他の聴覚障害")),1,0)+
IF(AND(障害学生情報入力シート!$G956="肢体不自由",OR(障害学生情報入力シート!$H956="上肢不自由",障害学生情報入力シート!$H956="下肢不自由",障害学生情報入力シート!$H956="上下肢不自由",障害学生情報入力シート!$H956="その他の肢体不自由")),1,0)+
IF(AND(障害学生情報入力シート!$G956="病弱",ISBLANK(障害学生情報入力シート!$H956)),1,0)+
IF(AND(障害学生情報入力シート!$G956="発達障害",OR(障害学生情報入力シート!$H956="自閉スペクトラム症",障害学生情報入力シート!$H956="注意欠如・多動症",障害学生情報入力シート!$H956="限局性学習症",障害学生情報入力シート!$H956="発達障害の重複",障害学生情報入力シート!$H956="その他の発達障害")),1,0)+
IF(AND(障害学生情報入力シート!$G956="精神障害",OR(障害学生情報入力シート!$H956="統合失調症等",障害学生情報入力シート!$H956="気分障害",障害学生情報入力シート!$H956="神経症性障害等",障害学生情報入力シート!$H956="摂食障害・睡眠障害等",障害学生情報入力シート!$H956="精神障害の重複",障害学生情報入力シート!$H956="その他の精神障害")),1,0)+
IF(AND(障害学生情報入力シート!$G956="知的障害",ISBLANK(障害学生情報入力シート!$H956)),1,0)+
IF(AND(障害学生情報入力シート!$G956="重複障害",OR(障害学生情報入力シート!$H956="身体障害の重複",障害学生情報入力シート!$H956="発達障害と精神障害の重複")),1,0)+
IF(AND(障害学生情報入力シート!$G956="その他の障害",ISBLANK(障害学生情報入力シート!$H956)),1,0)
)</f>
        <v>0</v>
      </c>
    </row>
    <row r="957" spans="1:17" x14ac:dyDescent="0.4">
      <c r="A957" s="204">
        <v>929</v>
      </c>
      <c r="B957" s="6">
        <f>IF(AND(障害学生情報入力シート!$G957=$B$27,障害学生情報入力シート!$H957=$B$28,OR(障害学生情報入力シート!D957="入学者(新1年生)",障害学生情報入力シート!D957="在籍者")),1,0)</f>
        <v>0</v>
      </c>
      <c r="C957" s="6">
        <f t="shared" si="89"/>
        <v>0</v>
      </c>
      <c r="D957" s="6" t="str">
        <f t="shared" si="90"/>
        <v/>
      </c>
      <c r="E957" s="6">
        <f>IF(AND(障害学生情報入力シート!$G957=$E$27,ISBLANK(障害学生情報入力シート!$H957),OR(障害学生情報入力シート!D957="入学者(新1年生)",障害学生情報入力シート!D957="在籍者")),1,0)</f>
        <v>0</v>
      </c>
      <c r="F957" s="6">
        <f t="shared" si="91"/>
        <v>0</v>
      </c>
      <c r="G957" s="6" t="str">
        <f t="shared" si="92"/>
        <v/>
      </c>
      <c r="H957" s="7">
        <f>IF(障害学生情報入力シート!BD957="",0,IF(AND(障害学生情報入力シート!BC957=1,Q957=1,障害学生情報入力シート!D957&lt;&gt;"",障害学生情報入力シート!D957&lt;&gt;"在籍者"),1,0))</f>
        <v>0</v>
      </c>
      <c r="I957" s="7">
        <f t="shared" si="93"/>
        <v>0</v>
      </c>
      <c r="J957" s="7" t="str">
        <f t="shared" si="94"/>
        <v/>
      </c>
      <c r="K957" s="8">
        <f>IF(VALUE(障害学生情報入力シート!J957)=1,1,0)</f>
        <v>0</v>
      </c>
      <c r="L957" s="8">
        <f>IF(VALUE(障害学生情報入力シート!K957)=1,1,0)</f>
        <v>0</v>
      </c>
      <c r="M957" s="8">
        <f>SUM(障害学生情報入力シート!N957:Q957)+COUNTA(障害学生情報入力シート!R957)</f>
        <v>0</v>
      </c>
      <c r="N957" s="8">
        <f>SUM(障害学生情報入力シート!S957:V957)+COUNTA(障害学生情報入力シート!W957)</f>
        <v>0</v>
      </c>
      <c r="O957" s="8">
        <f>IF(SUM(障害学生情報入力シート!$X957:$BC957)&gt;0,1,0)</f>
        <v>0</v>
      </c>
      <c r="P957" s="8">
        <f>IF(障害学生情報入力シート!D957="入学者(新1年生)",1,0)</f>
        <v>0</v>
      </c>
      <c r="Q957" s="8">
        <f>IF(ISBLANK(障害学生情報入力シート!$G957),0,
IF(AND(障害学生情報入力シート!$G957="視覚障害",OR(障害学生情報入力シート!$H957="盲",障害学生情報入力シート!$H957="弱視",障害学生情報入力シート!$H957="その他の視覚障害")),1,0)+
IF(AND(障害学生情報入力シート!$G957="聴覚障害",OR(障害学生情報入力シート!$H957="聾",障害学生情報入力シート!$H957="難聴",障害学生情報入力シート!$H957="その他の聴覚障害")),1,0)+
IF(AND(障害学生情報入力シート!$G957="肢体不自由",OR(障害学生情報入力シート!$H957="上肢不自由",障害学生情報入力シート!$H957="下肢不自由",障害学生情報入力シート!$H957="上下肢不自由",障害学生情報入力シート!$H957="その他の肢体不自由")),1,0)+
IF(AND(障害学生情報入力シート!$G957="病弱",ISBLANK(障害学生情報入力シート!$H957)),1,0)+
IF(AND(障害学生情報入力シート!$G957="発達障害",OR(障害学生情報入力シート!$H957="自閉スペクトラム症",障害学生情報入力シート!$H957="注意欠如・多動症",障害学生情報入力シート!$H957="限局性学習症",障害学生情報入力シート!$H957="発達障害の重複",障害学生情報入力シート!$H957="その他の発達障害")),1,0)+
IF(AND(障害学生情報入力シート!$G957="精神障害",OR(障害学生情報入力シート!$H957="統合失調症等",障害学生情報入力シート!$H957="気分障害",障害学生情報入力シート!$H957="神経症性障害等",障害学生情報入力シート!$H957="摂食障害・睡眠障害等",障害学生情報入力シート!$H957="精神障害の重複",障害学生情報入力シート!$H957="その他の精神障害")),1,0)+
IF(AND(障害学生情報入力シート!$G957="知的障害",ISBLANK(障害学生情報入力シート!$H957)),1,0)+
IF(AND(障害学生情報入力シート!$G957="重複障害",OR(障害学生情報入力シート!$H957="身体障害の重複",障害学生情報入力シート!$H957="発達障害と精神障害の重複")),1,0)+
IF(AND(障害学生情報入力シート!$G957="その他の障害",ISBLANK(障害学生情報入力シート!$H957)),1,0)
)</f>
        <v>0</v>
      </c>
    </row>
    <row r="958" spans="1:17" x14ac:dyDescent="0.4">
      <c r="A958" s="204">
        <v>930</v>
      </c>
      <c r="B958" s="6">
        <f>IF(AND(障害学生情報入力シート!$G958=$B$27,障害学生情報入力シート!$H958=$B$28,OR(障害学生情報入力シート!D958="入学者(新1年生)",障害学生情報入力シート!D958="在籍者")),1,0)</f>
        <v>0</v>
      </c>
      <c r="C958" s="6">
        <f t="shared" si="89"/>
        <v>0</v>
      </c>
      <c r="D958" s="6" t="str">
        <f t="shared" si="90"/>
        <v/>
      </c>
      <c r="E958" s="6">
        <f>IF(AND(障害学生情報入力シート!$G958=$E$27,ISBLANK(障害学生情報入力シート!$H958),OR(障害学生情報入力シート!D958="入学者(新1年生)",障害学生情報入力シート!D958="在籍者")),1,0)</f>
        <v>0</v>
      </c>
      <c r="F958" s="6">
        <f t="shared" si="91"/>
        <v>0</v>
      </c>
      <c r="G958" s="6" t="str">
        <f t="shared" si="92"/>
        <v/>
      </c>
      <c r="H958" s="7">
        <f>IF(障害学生情報入力シート!BD958="",0,IF(AND(障害学生情報入力シート!BC958=1,Q958=1,障害学生情報入力シート!D958&lt;&gt;"",障害学生情報入力シート!D958&lt;&gt;"在籍者"),1,0))</f>
        <v>0</v>
      </c>
      <c r="I958" s="7">
        <f t="shared" si="93"/>
        <v>0</v>
      </c>
      <c r="J958" s="7" t="str">
        <f t="shared" si="94"/>
        <v/>
      </c>
      <c r="K958" s="8">
        <f>IF(VALUE(障害学生情報入力シート!J958)=1,1,0)</f>
        <v>0</v>
      </c>
      <c r="L958" s="8">
        <f>IF(VALUE(障害学生情報入力シート!K958)=1,1,0)</f>
        <v>0</v>
      </c>
      <c r="M958" s="8">
        <f>SUM(障害学生情報入力シート!N958:Q958)+COUNTA(障害学生情報入力シート!R958)</f>
        <v>0</v>
      </c>
      <c r="N958" s="8">
        <f>SUM(障害学生情報入力シート!S958:V958)+COUNTA(障害学生情報入力シート!W958)</f>
        <v>0</v>
      </c>
      <c r="O958" s="8">
        <f>IF(SUM(障害学生情報入力シート!$X958:$BC958)&gt;0,1,0)</f>
        <v>0</v>
      </c>
      <c r="P958" s="8">
        <f>IF(障害学生情報入力シート!D958="入学者(新1年生)",1,0)</f>
        <v>0</v>
      </c>
      <c r="Q958" s="8">
        <f>IF(ISBLANK(障害学生情報入力シート!$G958),0,
IF(AND(障害学生情報入力シート!$G958="視覚障害",OR(障害学生情報入力シート!$H958="盲",障害学生情報入力シート!$H958="弱視",障害学生情報入力シート!$H958="その他の視覚障害")),1,0)+
IF(AND(障害学生情報入力シート!$G958="聴覚障害",OR(障害学生情報入力シート!$H958="聾",障害学生情報入力シート!$H958="難聴",障害学生情報入力シート!$H958="その他の聴覚障害")),1,0)+
IF(AND(障害学生情報入力シート!$G958="肢体不自由",OR(障害学生情報入力シート!$H958="上肢不自由",障害学生情報入力シート!$H958="下肢不自由",障害学生情報入力シート!$H958="上下肢不自由",障害学生情報入力シート!$H958="その他の肢体不自由")),1,0)+
IF(AND(障害学生情報入力シート!$G958="病弱",ISBLANK(障害学生情報入力シート!$H958)),1,0)+
IF(AND(障害学生情報入力シート!$G958="発達障害",OR(障害学生情報入力シート!$H958="自閉スペクトラム症",障害学生情報入力シート!$H958="注意欠如・多動症",障害学生情報入力シート!$H958="限局性学習症",障害学生情報入力シート!$H958="発達障害の重複",障害学生情報入力シート!$H958="その他の発達障害")),1,0)+
IF(AND(障害学生情報入力シート!$G958="精神障害",OR(障害学生情報入力シート!$H958="統合失調症等",障害学生情報入力シート!$H958="気分障害",障害学生情報入力シート!$H958="神経症性障害等",障害学生情報入力シート!$H958="摂食障害・睡眠障害等",障害学生情報入力シート!$H958="精神障害の重複",障害学生情報入力シート!$H958="その他の精神障害")),1,0)+
IF(AND(障害学生情報入力シート!$G958="知的障害",ISBLANK(障害学生情報入力シート!$H958)),1,0)+
IF(AND(障害学生情報入力シート!$G958="重複障害",OR(障害学生情報入力シート!$H958="身体障害の重複",障害学生情報入力シート!$H958="発達障害と精神障害の重複")),1,0)+
IF(AND(障害学生情報入力シート!$G958="その他の障害",ISBLANK(障害学生情報入力シート!$H958)),1,0)
)</f>
        <v>0</v>
      </c>
    </row>
    <row r="959" spans="1:17" x14ac:dyDescent="0.4">
      <c r="A959" s="204">
        <v>931</v>
      </c>
      <c r="B959" s="6">
        <f>IF(AND(障害学生情報入力シート!$G959=$B$27,障害学生情報入力シート!$H959=$B$28,OR(障害学生情報入力シート!D959="入学者(新1年生)",障害学生情報入力シート!D959="在籍者")),1,0)</f>
        <v>0</v>
      </c>
      <c r="C959" s="6">
        <f t="shared" si="89"/>
        <v>0</v>
      </c>
      <c r="D959" s="6" t="str">
        <f t="shared" si="90"/>
        <v/>
      </c>
      <c r="E959" s="6">
        <f>IF(AND(障害学生情報入力シート!$G959=$E$27,ISBLANK(障害学生情報入力シート!$H959),OR(障害学生情報入力シート!D959="入学者(新1年生)",障害学生情報入力シート!D959="在籍者")),1,0)</f>
        <v>0</v>
      </c>
      <c r="F959" s="6">
        <f t="shared" si="91"/>
        <v>0</v>
      </c>
      <c r="G959" s="6" t="str">
        <f t="shared" si="92"/>
        <v/>
      </c>
      <c r="H959" s="7">
        <f>IF(障害学生情報入力シート!BD959="",0,IF(AND(障害学生情報入力シート!BC959=1,Q959=1,障害学生情報入力シート!D959&lt;&gt;"",障害学生情報入力シート!D959&lt;&gt;"在籍者"),1,0))</f>
        <v>0</v>
      </c>
      <c r="I959" s="7">
        <f t="shared" si="93"/>
        <v>0</v>
      </c>
      <c r="J959" s="7" t="str">
        <f t="shared" si="94"/>
        <v/>
      </c>
      <c r="K959" s="8">
        <f>IF(VALUE(障害学生情報入力シート!J959)=1,1,0)</f>
        <v>0</v>
      </c>
      <c r="L959" s="8">
        <f>IF(VALUE(障害学生情報入力シート!K959)=1,1,0)</f>
        <v>0</v>
      </c>
      <c r="M959" s="8">
        <f>SUM(障害学生情報入力シート!N959:Q959)+COUNTA(障害学生情報入力シート!R959)</f>
        <v>0</v>
      </c>
      <c r="N959" s="8">
        <f>SUM(障害学生情報入力シート!S959:V959)+COUNTA(障害学生情報入力シート!W959)</f>
        <v>0</v>
      </c>
      <c r="O959" s="8">
        <f>IF(SUM(障害学生情報入力シート!$X959:$BC959)&gt;0,1,0)</f>
        <v>0</v>
      </c>
      <c r="P959" s="8">
        <f>IF(障害学生情報入力シート!D959="入学者(新1年生)",1,0)</f>
        <v>0</v>
      </c>
      <c r="Q959" s="8">
        <f>IF(ISBLANK(障害学生情報入力シート!$G959),0,
IF(AND(障害学生情報入力シート!$G959="視覚障害",OR(障害学生情報入力シート!$H959="盲",障害学生情報入力シート!$H959="弱視",障害学生情報入力シート!$H959="その他の視覚障害")),1,0)+
IF(AND(障害学生情報入力シート!$G959="聴覚障害",OR(障害学生情報入力シート!$H959="聾",障害学生情報入力シート!$H959="難聴",障害学生情報入力シート!$H959="その他の聴覚障害")),1,0)+
IF(AND(障害学生情報入力シート!$G959="肢体不自由",OR(障害学生情報入力シート!$H959="上肢不自由",障害学生情報入力シート!$H959="下肢不自由",障害学生情報入力シート!$H959="上下肢不自由",障害学生情報入力シート!$H959="その他の肢体不自由")),1,0)+
IF(AND(障害学生情報入力シート!$G959="病弱",ISBLANK(障害学生情報入力シート!$H959)),1,0)+
IF(AND(障害学生情報入力シート!$G959="発達障害",OR(障害学生情報入力シート!$H959="自閉スペクトラム症",障害学生情報入力シート!$H959="注意欠如・多動症",障害学生情報入力シート!$H959="限局性学習症",障害学生情報入力シート!$H959="発達障害の重複",障害学生情報入力シート!$H959="その他の発達障害")),1,0)+
IF(AND(障害学生情報入力シート!$G959="精神障害",OR(障害学生情報入力シート!$H959="統合失調症等",障害学生情報入力シート!$H959="気分障害",障害学生情報入力シート!$H959="神経症性障害等",障害学生情報入力シート!$H959="摂食障害・睡眠障害等",障害学生情報入力シート!$H959="精神障害の重複",障害学生情報入力シート!$H959="その他の精神障害")),1,0)+
IF(AND(障害学生情報入力シート!$G959="知的障害",ISBLANK(障害学生情報入力シート!$H959)),1,0)+
IF(AND(障害学生情報入力シート!$G959="重複障害",OR(障害学生情報入力シート!$H959="身体障害の重複",障害学生情報入力シート!$H959="発達障害と精神障害の重複")),1,0)+
IF(AND(障害学生情報入力シート!$G959="その他の障害",ISBLANK(障害学生情報入力シート!$H959)),1,0)
)</f>
        <v>0</v>
      </c>
    </row>
    <row r="960" spans="1:17" x14ac:dyDescent="0.4">
      <c r="A960" s="204">
        <v>932</v>
      </c>
      <c r="B960" s="6">
        <f>IF(AND(障害学生情報入力シート!$G960=$B$27,障害学生情報入力シート!$H960=$B$28,OR(障害学生情報入力シート!D960="入学者(新1年生)",障害学生情報入力シート!D960="在籍者")),1,0)</f>
        <v>0</v>
      </c>
      <c r="C960" s="6">
        <f t="shared" si="89"/>
        <v>0</v>
      </c>
      <c r="D960" s="6" t="str">
        <f t="shared" si="90"/>
        <v/>
      </c>
      <c r="E960" s="6">
        <f>IF(AND(障害学生情報入力シート!$G960=$E$27,ISBLANK(障害学生情報入力シート!$H960),OR(障害学生情報入力シート!D960="入学者(新1年生)",障害学生情報入力シート!D960="在籍者")),1,0)</f>
        <v>0</v>
      </c>
      <c r="F960" s="6">
        <f t="shared" si="91"/>
        <v>0</v>
      </c>
      <c r="G960" s="6" t="str">
        <f t="shared" si="92"/>
        <v/>
      </c>
      <c r="H960" s="7">
        <f>IF(障害学生情報入力シート!BD960="",0,IF(AND(障害学生情報入力シート!BC960=1,Q960=1,障害学生情報入力シート!D960&lt;&gt;"",障害学生情報入力シート!D960&lt;&gt;"在籍者"),1,0))</f>
        <v>0</v>
      </c>
      <c r="I960" s="7">
        <f t="shared" si="93"/>
        <v>0</v>
      </c>
      <c r="J960" s="7" t="str">
        <f t="shared" si="94"/>
        <v/>
      </c>
      <c r="K960" s="8">
        <f>IF(VALUE(障害学生情報入力シート!J960)=1,1,0)</f>
        <v>0</v>
      </c>
      <c r="L960" s="8">
        <f>IF(VALUE(障害学生情報入力シート!K960)=1,1,0)</f>
        <v>0</v>
      </c>
      <c r="M960" s="8">
        <f>SUM(障害学生情報入力シート!N960:Q960)+COUNTA(障害学生情報入力シート!R960)</f>
        <v>0</v>
      </c>
      <c r="N960" s="8">
        <f>SUM(障害学生情報入力シート!S960:V960)+COUNTA(障害学生情報入力シート!W960)</f>
        <v>0</v>
      </c>
      <c r="O960" s="8">
        <f>IF(SUM(障害学生情報入力シート!$X960:$BC960)&gt;0,1,0)</f>
        <v>0</v>
      </c>
      <c r="P960" s="8">
        <f>IF(障害学生情報入力シート!D960="入学者(新1年生)",1,0)</f>
        <v>0</v>
      </c>
      <c r="Q960" s="8">
        <f>IF(ISBLANK(障害学生情報入力シート!$G960),0,
IF(AND(障害学生情報入力シート!$G960="視覚障害",OR(障害学生情報入力シート!$H960="盲",障害学生情報入力シート!$H960="弱視",障害学生情報入力シート!$H960="その他の視覚障害")),1,0)+
IF(AND(障害学生情報入力シート!$G960="聴覚障害",OR(障害学生情報入力シート!$H960="聾",障害学生情報入力シート!$H960="難聴",障害学生情報入力シート!$H960="その他の聴覚障害")),1,0)+
IF(AND(障害学生情報入力シート!$G960="肢体不自由",OR(障害学生情報入力シート!$H960="上肢不自由",障害学生情報入力シート!$H960="下肢不自由",障害学生情報入力シート!$H960="上下肢不自由",障害学生情報入力シート!$H960="その他の肢体不自由")),1,0)+
IF(AND(障害学生情報入力シート!$G960="病弱",ISBLANK(障害学生情報入力シート!$H960)),1,0)+
IF(AND(障害学生情報入力シート!$G960="発達障害",OR(障害学生情報入力シート!$H960="自閉スペクトラム症",障害学生情報入力シート!$H960="注意欠如・多動症",障害学生情報入力シート!$H960="限局性学習症",障害学生情報入力シート!$H960="発達障害の重複",障害学生情報入力シート!$H960="その他の発達障害")),1,0)+
IF(AND(障害学生情報入力シート!$G960="精神障害",OR(障害学生情報入力シート!$H960="統合失調症等",障害学生情報入力シート!$H960="気分障害",障害学生情報入力シート!$H960="神経症性障害等",障害学生情報入力シート!$H960="摂食障害・睡眠障害等",障害学生情報入力シート!$H960="精神障害の重複",障害学生情報入力シート!$H960="その他の精神障害")),1,0)+
IF(AND(障害学生情報入力シート!$G960="知的障害",ISBLANK(障害学生情報入力シート!$H960)),1,0)+
IF(AND(障害学生情報入力シート!$G960="重複障害",OR(障害学生情報入力シート!$H960="身体障害の重複",障害学生情報入力シート!$H960="発達障害と精神障害の重複")),1,0)+
IF(AND(障害学生情報入力シート!$G960="その他の障害",ISBLANK(障害学生情報入力シート!$H960)),1,0)
)</f>
        <v>0</v>
      </c>
    </row>
    <row r="961" spans="1:17" x14ac:dyDescent="0.4">
      <c r="A961" s="204">
        <v>933</v>
      </c>
      <c r="B961" s="6">
        <f>IF(AND(障害学生情報入力シート!$G961=$B$27,障害学生情報入力シート!$H961=$B$28,OR(障害学生情報入力シート!D961="入学者(新1年生)",障害学生情報入力シート!D961="在籍者")),1,0)</f>
        <v>0</v>
      </c>
      <c r="C961" s="6">
        <f t="shared" si="89"/>
        <v>0</v>
      </c>
      <c r="D961" s="6" t="str">
        <f t="shared" si="90"/>
        <v/>
      </c>
      <c r="E961" s="6">
        <f>IF(AND(障害学生情報入力シート!$G961=$E$27,ISBLANK(障害学生情報入力シート!$H961),OR(障害学生情報入力シート!D961="入学者(新1年生)",障害学生情報入力シート!D961="在籍者")),1,0)</f>
        <v>0</v>
      </c>
      <c r="F961" s="6">
        <f t="shared" si="91"/>
        <v>0</v>
      </c>
      <c r="G961" s="6" t="str">
        <f t="shared" si="92"/>
        <v/>
      </c>
      <c r="H961" s="7">
        <f>IF(障害学生情報入力シート!BD961="",0,IF(AND(障害学生情報入力シート!BC961=1,Q961=1,障害学生情報入力シート!D961&lt;&gt;"",障害学生情報入力シート!D961&lt;&gt;"在籍者"),1,0))</f>
        <v>0</v>
      </c>
      <c r="I961" s="7">
        <f t="shared" si="93"/>
        <v>0</v>
      </c>
      <c r="J961" s="7" t="str">
        <f t="shared" si="94"/>
        <v/>
      </c>
      <c r="K961" s="8">
        <f>IF(VALUE(障害学生情報入力シート!J961)=1,1,0)</f>
        <v>0</v>
      </c>
      <c r="L961" s="8">
        <f>IF(VALUE(障害学生情報入力シート!K961)=1,1,0)</f>
        <v>0</v>
      </c>
      <c r="M961" s="8">
        <f>SUM(障害学生情報入力シート!N961:Q961)+COUNTA(障害学生情報入力シート!R961)</f>
        <v>0</v>
      </c>
      <c r="N961" s="8">
        <f>SUM(障害学生情報入力シート!S961:V961)+COUNTA(障害学生情報入力シート!W961)</f>
        <v>0</v>
      </c>
      <c r="O961" s="8">
        <f>IF(SUM(障害学生情報入力シート!$X961:$BC961)&gt;0,1,0)</f>
        <v>0</v>
      </c>
      <c r="P961" s="8">
        <f>IF(障害学生情報入力シート!D961="入学者(新1年生)",1,0)</f>
        <v>0</v>
      </c>
      <c r="Q961" s="8">
        <f>IF(ISBLANK(障害学生情報入力シート!$G961),0,
IF(AND(障害学生情報入力シート!$G961="視覚障害",OR(障害学生情報入力シート!$H961="盲",障害学生情報入力シート!$H961="弱視",障害学生情報入力シート!$H961="その他の視覚障害")),1,0)+
IF(AND(障害学生情報入力シート!$G961="聴覚障害",OR(障害学生情報入力シート!$H961="聾",障害学生情報入力シート!$H961="難聴",障害学生情報入力シート!$H961="その他の聴覚障害")),1,0)+
IF(AND(障害学生情報入力シート!$G961="肢体不自由",OR(障害学生情報入力シート!$H961="上肢不自由",障害学生情報入力シート!$H961="下肢不自由",障害学生情報入力シート!$H961="上下肢不自由",障害学生情報入力シート!$H961="その他の肢体不自由")),1,0)+
IF(AND(障害学生情報入力シート!$G961="病弱",ISBLANK(障害学生情報入力シート!$H961)),1,0)+
IF(AND(障害学生情報入力シート!$G961="発達障害",OR(障害学生情報入力シート!$H961="自閉スペクトラム症",障害学生情報入力シート!$H961="注意欠如・多動症",障害学生情報入力シート!$H961="限局性学習症",障害学生情報入力シート!$H961="発達障害の重複",障害学生情報入力シート!$H961="その他の発達障害")),1,0)+
IF(AND(障害学生情報入力シート!$G961="精神障害",OR(障害学生情報入力シート!$H961="統合失調症等",障害学生情報入力シート!$H961="気分障害",障害学生情報入力シート!$H961="神経症性障害等",障害学生情報入力シート!$H961="摂食障害・睡眠障害等",障害学生情報入力シート!$H961="精神障害の重複",障害学生情報入力シート!$H961="その他の精神障害")),1,0)+
IF(AND(障害学生情報入力シート!$G961="知的障害",ISBLANK(障害学生情報入力シート!$H961)),1,0)+
IF(AND(障害学生情報入力シート!$G961="重複障害",OR(障害学生情報入力シート!$H961="身体障害の重複",障害学生情報入力シート!$H961="発達障害と精神障害の重複")),1,0)+
IF(AND(障害学生情報入力シート!$G961="その他の障害",ISBLANK(障害学生情報入力シート!$H961)),1,0)
)</f>
        <v>0</v>
      </c>
    </row>
    <row r="962" spans="1:17" x14ac:dyDescent="0.4">
      <c r="A962" s="204">
        <v>934</v>
      </c>
      <c r="B962" s="6">
        <f>IF(AND(障害学生情報入力シート!$G962=$B$27,障害学生情報入力シート!$H962=$B$28,OR(障害学生情報入力シート!D962="入学者(新1年生)",障害学生情報入力シート!D962="在籍者")),1,0)</f>
        <v>0</v>
      </c>
      <c r="C962" s="6">
        <f t="shared" si="89"/>
        <v>0</v>
      </c>
      <c r="D962" s="6" t="str">
        <f t="shared" si="90"/>
        <v/>
      </c>
      <c r="E962" s="6">
        <f>IF(AND(障害学生情報入力シート!$G962=$E$27,ISBLANK(障害学生情報入力シート!$H962),OR(障害学生情報入力シート!D962="入学者(新1年生)",障害学生情報入力シート!D962="在籍者")),1,0)</f>
        <v>0</v>
      </c>
      <c r="F962" s="6">
        <f t="shared" si="91"/>
        <v>0</v>
      </c>
      <c r="G962" s="6" t="str">
        <f t="shared" si="92"/>
        <v/>
      </c>
      <c r="H962" s="7">
        <f>IF(障害学生情報入力シート!BD962="",0,IF(AND(障害学生情報入力シート!BC962=1,Q962=1,障害学生情報入力シート!D962&lt;&gt;"",障害学生情報入力シート!D962&lt;&gt;"在籍者"),1,0))</f>
        <v>0</v>
      </c>
      <c r="I962" s="7">
        <f t="shared" si="93"/>
        <v>0</v>
      </c>
      <c r="J962" s="7" t="str">
        <f t="shared" si="94"/>
        <v/>
      </c>
      <c r="K962" s="8">
        <f>IF(VALUE(障害学生情報入力シート!J962)=1,1,0)</f>
        <v>0</v>
      </c>
      <c r="L962" s="8">
        <f>IF(VALUE(障害学生情報入力シート!K962)=1,1,0)</f>
        <v>0</v>
      </c>
      <c r="M962" s="8">
        <f>SUM(障害学生情報入力シート!N962:Q962)+COUNTA(障害学生情報入力シート!R962)</f>
        <v>0</v>
      </c>
      <c r="N962" s="8">
        <f>SUM(障害学生情報入力シート!S962:V962)+COUNTA(障害学生情報入力シート!W962)</f>
        <v>0</v>
      </c>
      <c r="O962" s="8">
        <f>IF(SUM(障害学生情報入力シート!$X962:$BC962)&gt;0,1,0)</f>
        <v>0</v>
      </c>
      <c r="P962" s="8">
        <f>IF(障害学生情報入力シート!D962="入学者(新1年生)",1,0)</f>
        <v>0</v>
      </c>
      <c r="Q962" s="8">
        <f>IF(ISBLANK(障害学生情報入力シート!$G962),0,
IF(AND(障害学生情報入力シート!$G962="視覚障害",OR(障害学生情報入力シート!$H962="盲",障害学生情報入力シート!$H962="弱視",障害学生情報入力シート!$H962="その他の視覚障害")),1,0)+
IF(AND(障害学生情報入力シート!$G962="聴覚障害",OR(障害学生情報入力シート!$H962="聾",障害学生情報入力シート!$H962="難聴",障害学生情報入力シート!$H962="その他の聴覚障害")),1,0)+
IF(AND(障害学生情報入力シート!$G962="肢体不自由",OR(障害学生情報入力シート!$H962="上肢不自由",障害学生情報入力シート!$H962="下肢不自由",障害学生情報入力シート!$H962="上下肢不自由",障害学生情報入力シート!$H962="その他の肢体不自由")),1,0)+
IF(AND(障害学生情報入力シート!$G962="病弱",ISBLANK(障害学生情報入力シート!$H962)),1,0)+
IF(AND(障害学生情報入力シート!$G962="発達障害",OR(障害学生情報入力シート!$H962="自閉スペクトラム症",障害学生情報入力シート!$H962="注意欠如・多動症",障害学生情報入力シート!$H962="限局性学習症",障害学生情報入力シート!$H962="発達障害の重複",障害学生情報入力シート!$H962="その他の発達障害")),1,0)+
IF(AND(障害学生情報入力シート!$G962="精神障害",OR(障害学生情報入力シート!$H962="統合失調症等",障害学生情報入力シート!$H962="気分障害",障害学生情報入力シート!$H962="神経症性障害等",障害学生情報入力シート!$H962="摂食障害・睡眠障害等",障害学生情報入力シート!$H962="精神障害の重複",障害学生情報入力シート!$H962="その他の精神障害")),1,0)+
IF(AND(障害学生情報入力シート!$G962="知的障害",ISBLANK(障害学生情報入力シート!$H962)),1,0)+
IF(AND(障害学生情報入力シート!$G962="重複障害",OR(障害学生情報入力シート!$H962="身体障害の重複",障害学生情報入力シート!$H962="発達障害と精神障害の重複")),1,0)+
IF(AND(障害学生情報入力シート!$G962="その他の障害",ISBLANK(障害学生情報入力シート!$H962)),1,0)
)</f>
        <v>0</v>
      </c>
    </row>
    <row r="963" spans="1:17" x14ac:dyDescent="0.4">
      <c r="A963" s="204">
        <v>935</v>
      </c>
      <c r="B963" s="6">
        <f>IF(AND(障害学生情報入力シート!$G963=$B$27,障害学生情報入力シート!$H963=$B$28,OR(障害学生情報入力シート!D963="入学者(新1年生)",障害学生情報入力シート!D963="在籍者")),1,0)</f>
        <v>0</v>
      </c>
      <c r="C963" s="6">
        <f t="shared" si="89"/>
        <v>0</v>
      </c>
      <c r="D963" s="6" t="str">
        <f t="shared" si="90"/>
        <v/>
      </c>
      <c r="E963" s="6">
        <f>IF(AND(障害学生情報入力シート!$G963=$E$27,ISBLANK(障害学生情報入力シート!$H963),OR(障害学生情報入力シート!D963="入学者(新1年生)",障害学生情報入力シート!D963="在籍者")),1,0)</f>
        <v>0</v>
      </c>
      <c r="F963" s="6">
        <f t="shared" si="91"/>
        <v>0</v>
      </c>
      <c r="G963" s="6" t="str">
        <f t="shared" si="92"/>
        <v/>
      </c>
      <c r="H963" s="7">
        <f>IF(障害学生情報入力シート!BD963="",0,IF(AND(障害学生情報入力シート!BC963=1,Q963=1,障害学生情報入力シート!D963&lt;&gt;"",障害学生情報入力シート!D963&lt;&gt;"在籍者"),1,0))</f>
        <v>0</v>
      </c>
      <c r="I963" s="7">
        <f t="shared" si="93"/>
        <v>0</v>
      </c>
      <c r="J963" s="7" t="str">
        <f t="shared" si="94"/>
        <v/>
      </c>
      <c r="K963" s="8">
        <f>IF(VALUE(障害学生情報入力シート!J963)=1,1,0)</f>
        <v>0</v>
      </c>
      <c r="L963" s="8">
        <f>IF(VALUE(障害学生情報入力シート!K963)=1,1,0)</f>
        <v>0</v>
      </c>
      <c r="M963" s="8">
        <f>SUM(障害学生情報入力シート!N963:Q963)+COUNTA(障害学生情報入力シート!R963)</f>
        <v>0</v>
      </c>
      <c r="N963" s="8">
        <f>SUM(障害学生情報入力シート!S963:V963)+COUNTA(障害学生情報入力シート!W963)</f>
        <v>0</v>
      </c>
      <c r="O963" s="8">
        <f>IF(SUM(障害学生情報入力シート!$X963:$BC963)&gt;0,1,0)</f>
        <v>0</v>
      </c>
      <c r="P963" s="8">
        <f>IF(障害学生情報入力シート!D963="入学者(新1年生)",1,0)</f>
        <v>0</v>
      </c>
      <c r="Q963" s="8">
        <f>IF(ISBLANK(障害学生情報入力シート!$G963),0,
IF(AND(障害学生情報入力シート!$G963="視覚障害",OR(障害学生情報入力シート!$H963="盲",障害学生情報入力シート!$H963="弱視",障害学生情報入力シート!$H963="その他の視覚障害")),1,0)+
IF(AND(障害学生情報入力シート!$G963="聴覚障害",OR(障害学生情報入力シート!$H963="聾",障害学生情報入力シート!$H963="難聴",障害学生情報入力シート!$H963="その他の聴覚障害")),1,0)+
IF(AND(障害学生情報入力シート!$G963="肢体不自由",OR(障害学生情報入力シート!$H963="上肢不自由",障害学生情報入力シート!$H963="下肢不自由",障害学生情報入力シート!$H963="上下肢不自由",障害学生情報入力シート!$H963="その他の肢体不自由")),1,0)+
IF(AND(障害学生情報入力シート!$G963="病弱",ISBLANK(障害学生情報入力シート!$H963)),1,0)+
IF(AND(障害学生情報入力シート!$G963="発達障害",OR(障害学生情報入力シート!$H963="自閉スペクトラム症",障害学生情報入力シート!$H963="注意欠如・多動症",障害学生情報入力シート!$H963="限局性学習症",障害学生情報入力シート!$H963="発達障害の重複",障害学生情報入力シート!$H963="その他の発達障害")),1,0)+
IF(AND(障害学生情報入力シート!$G963="精神障害",OR(障害学生情報入力シート!$H963="統合失調症等",障害学生情報入力シート!$H963="気分障害",障害学生情報入力シート!$H963="神経症性障害等",障害学生情報入力シート!$H963="摂食障害・睡眠障害等",障害学生情報入力シート!$H963="精神障害の重複",障害学生情報入力シート!$H963="その他の精神障害")),1,0)+
IF(AND(障害学生情報入力シート!$G963="知的障害",ISBLANK(障害学生情報入力シート!$H963)),1,0)+
IF(AND(障害学生情報入力シート!$G963="重複障害",OR(障害学生情報入力シート!$H963="身体障害の重複",障害学生情報入力シート!$H963="発達障害と精神障害の重複")),1,0)+
IF(AND(障害学生情報入力シート!$G963="その他の障害",ISBLANK(障害学生情報入力シート!$H963)),1,0)
)</f>
        <v>0</v>
      </c>
    </row>
    <row r="964" spans="1:17" x14ac:dyDescent="0.4">
      <c r="A964" s="204">
        <v>936</v>
      </c>
      <c r="B964" s="6">
        <f>IF(AND(障害学生情報入力シート!$G964=$B$27,障害学生情報入力シート!$H964=$B$28,OR(障害学生情報入力シート!D964="入学者(新1年生)",障害学生情報入力シート!D964="在籍者")),1,0)</f>
        <v>0</v>
      </c>
      <c r="C964" s="6">
        <f t="shared" si="89"/>
        <v>0</v>
      </c>
      <c r="D964" s="6" t="str">
        <f t="shared" si="90"/>
        <v/>
      </c>
      <c r="E964" s="6">
        <f>IF(AND(障害学生情報入力シート!$G964=$E$27,ISBLANK(障害学生情報入力シート!$H964),OR(障害学生情報入力シート!D964="入学者(新1年生)",障害学生情報入力シート!D964="在籍者")),1,0)</f>
        <v>0</v>
      </c>
      <c r="F964" s="6">
        <f t="shared" si="91"/>
        <v>0</v>
      </c>
      <c r="G964" s="6" t="str">
        <f t="shared" si="92"/>
        <v/>
      </c>
      <c r="H964" s="7">
        <f>IF(障害学生情報入力シート!BD964="",0,IF(AND(障害学生情報入力シート!BC964=1,Q964=1,障害学生情報入力シート!D964&lt;&gt;"",障害学生情報入力シート!D964&lt;&gt;"在籍者"),1,0))</f>
        <v>0</v>
      </c>
      <c r="I964" s="7">
        <f t="shared" si="93"/>
        <v>0</v>
      </c>
      <c r="J964" s="7" t="str">
        <f t="shared" si="94"/>
        <v/>
      </c>
      <c r="K964" s="8">
        <f>IF(VALUE(障害学生情報入力シート!J964)=1,1,0)</f>
        <v>0</v>
      </c>
      <c r="L964" s="8">
        <f>IF(VALUE(障害学生情報入力シート!K964)=1,1,0)</f>
        <v>0</v>
      </c>
      <c r="M964" s="8">
        <f>SUM(障害学生情報入力シート!N964:Q964)+COUNTA(障害学生情報入力シート!R964)</f>
        <v>0</v>
      </c>
      <c r="N964" s="8">
        <f>SUM(障害学生情報入力シート!S964:V964)+COUNTA(障害学生情報入力シート!W964)</f>
        <v>0</v>
      </c>
      <c r="O964" s="8">
        <f>IF(SUM(障害学生情報入力シート!$X964:$BC964)&gt;0,1,0)</f>
        <v>0</v>
      </c>
      <c r="P964" s="8">
        <f>IF(障害学生情報入力シート!D964="入学者(新1年生)",1,0)</f>
        <v>0</v>
      </c>
      <c r="Q964" s="8">
        <f>IF(ISBLANK(障害学生情報入力シート!$G964),0,
IF(AND(障害学生情報入力シート!$G964="視覚障害",OR(障害学生情報入力シート!$H964="盲",障害学生情報入力シート!$H964="弱視",障害学生情報入力シート!$H964="その他の視覚障害")),1,0)+
IF(AND(障害学生情報入力シート!$G964="聴覚障害",OR(障害学生情報入力シート!$H964="聾",障害学生情報入力シート!$H964="難聴",障害学生情報入力シート!$H964="その他の聴覚障害")),1,0)+
IF(AND(障害学生情報入力シート!$G964="肢体不自由",OR(障害学生情報入力シート!$H964="上肢不自由",障害学生情報入力シート!$H964="下肢不自由",障害学生情報入力シート!$H964="上下肢不自由",障害学生情報入力シート!$H964="その他の肢体不自由")),1,0)+
IF(AND(障害学生情報入力シート!$G964="病弱",ISBLANK(障害学生情報入力シート!$H964)),1,0)+
IF(AND(障害学生情報入力シート!$G964="発達障害",OR(障害学生情報入力シート!$H964="自閉スペクトラム症",障害学生情報入力シート!$H964="注意欠如・多動症",障害学生情報入力シート!$H964="限局性学習症",障害学生情報入力シート!$H964="発達障害の重複",障害学生情報入力シート!$H964="その他の発達障害")),1,0)+
IF(AND(障害学生情報入力シート!$G964="精神障害",OR(障害学生情報入力シート!$H964="統合失調症等",障害学生情報入力シート!$H964="気分障害",障害学生情報入力シート!$H964="神経症性障害等",障害学生情報入力シート!$H964="摂食障害・睡眠障害等",障害学生情報入力シート!$H964="精神障害の重複",障害学生情報入力シート!$H964="その他の精神障害")),1,0)+
IF(AND(障害学生情報入力シート!$G964="知的障害",ISBLANK(障害学生情報入力シート!$H964)),1,0)+
IF(AND(障害学生情報入力シート!$G964="重複障害",OR(障害学生情報入力シート!$H964="身体障害の重複",障害学生情報入力シート!$H964="発達障害と精神障害の重複")),1,0)+
IF(AND(障害学生情報入力シート!$G964="その他の障害",ISBLANK(障害学生情報入力シート!$H964)),1,0)
)</f>
        <v>0</v>
      </c>
    </row>
    <row r="965" spans="1:17" x14ac:dyDescent="0.4">
      <c r="A965" s="204">
        <v>937</v>
      </c>
      <c r="B965" s="6">
        <f>IF(AND(障害学生情報入力シート!$G965=$B$27,障害学生情報入力シート!$H965=$B$28,OR(障害学生情報入力シート!D965="入学者(新1年生)",障害学生情報入力シート!D965="在籍者")),1,0)</f>
        <v>0</v>
      </c>
      <c r="C965" s="6">
        <f t="shared" si="89"/>
        <v>0</v>
      </c>
      <c r="D965" s="6" t="str">
        <f t="shared" si="90"/>
        <v/>
      </c>
      <c r="E965" s="6">
        <f>IF(AND(障害学生情報入力シート!$G965=$E$27,ISBLANK(障害学生情報入力シート!$H965),OR(障害学生情報入力シート!D965="入学者(新1年生)",障害学生情報入力シート!D965="在籍者")),1,0)</f>
        <v>0</v>
      </c>
      <c r="F965" s="6">
        <f t="shared" si="91"/>
        <v>0</v>
      </c>
      <c r="G965" s="6" t="str">
        <f t="shared" si="92"/>
        <v/>
      </c>
      <c r="H965" s="7">
        <f>IF(障害学生情報入力シート!BD965="",0,IF(AND(障害学生情報入力シート!BC965=1,Q965=1,障害学生情報入力シート!D965&lt;&gt;"",障害学生情報入力シート!D965&lt;&gt;"在籍者"),1,0))</f>
        <v>0</v>
      </c>
      <c r="I965" s="7">
        <f t="shared" si="93"/>
        <v>0</v>
      </c>
      <c r="J965" s="7" t="str">
        <f t="shared" si="94"/>
        <v/>
      </c>
      <c r="K965" s="8">
        <f>IF(VALUE(障害学生情報入力シート!J965)=1,1,0)</f>
        <v>0</v>
      </c>
      <c r="L965" s="8">
        <f>IF(VALUE(障害学生情報入力シート!K965)=1,1,0)</f>
        <v>0</v>
      </c>
      <c r="M965" s="8">
        <f>SUM(障害学生情報入力シート!N965:Q965)+COUNTA(障害学生情報入力シート!R965)</f>
        <v>0</v>
      </c>
      <c r="N965" s="8">
        <f>SUM(障害学生情報入力シート!S965:V965)+COUNTA(障害学生情報入力シート!W965)</f>
        <v>0</v>
      </c>
      <c r="O965" s="8">
        <f>IF(SUM(障害学生情報入力シート!$X965:$BC965)&gt;0,1,0)</f>
        <v>0</v>
      </c>
      <c r="P965" s="8">
        <f>IF(障害学生情報入力シート!D965="入学者(新1年生)",1,0)</f>
        <v>0</v>
      </c>
      <c r="Q965" s="8">
        <f>IF(ISBLANK(障害学生情報入力シート!$G965),0,
IF(AND(障害学生情報入力シート!$G965="視覚障害",OR(障害学生情報入力シート!$H965="盲",障害学生情報入力シート!$H965="弱視",障害学生情報入力シート!$H965="その他の視覚障害")),1,0)+
IF(AND(障害学生情報入力シート!$G965="聴覚障害",OR(障害学生情報入力シート!$H965="聾",障害学生情報入力シート!$H965="難聴",障害学生情報入力シート!$H965="その他の聴覚障害")),1,0)+
IF(AND(障害学生情報入力シート!$G965="肢体不自由",OR(障害学生情報入力シート!$H965="上肢不自由",障害学生情報入力シート!$H965="下肢不自由",障害学生情報入力シート!$H965="上下肢不自由",障害学生情報入力シート!$H965="その他の肢体不自由")),1,0)+
IF(AND(障害学生情報入力シート!$G965="病弱",ISBLANK(障害学生情報入力シート!$H965)),1,0)+
IF(AND(障害学生情報入力シート!$G965="発達障害",OR(障害学生情報入力シート!$H965="自閉スペクトラム症",障害学生情報入力シート!$H965="注意欠如・多動症",障害学生情報入力シート!$H965="限局性学習症",障害学生情報入力シート!$H965="発達障害の重複",障害学生情報入力シート!$H965="その他の発達障害")),1,0)+
IF(AND(障害学生情報入力シート!$G965="精神障害",OR(障害学生情報入力シート!$H965="統合失調症等",障害学生情報入力シート!$H965="気分障害",障害学生情報入力シート!$H965="神経症性障害等",障害学生情報入力シート!$H965="摂食障害・睡眠障害等",障害学生情報入力シート!$H965="精神障害の重複",障害学生情報入力シート!$H965="その他の精神障害")),1,0)+
IF(AND(障害学生情報入力シート!$G965="知的障害",ISBLANK(障害学生情報入力シート!$H965)),1,0)+
IF(AND(障害学生情報入力シート!$G965="重複障害",OR(障害学生情報入力シート!$H965="身体障害の重複",障害学生情報入力シート!$H965="発達障害と精神障害の重複")),1,0)+
IF(AND(障害学生情報入力シート!$G965="その他の障害",ISBLANK(障害学生情報入力シート!$H965)),1,0)
)</f>
        <v>0</v>
      </c>
    </row>
    <row r="966" spans="1:17" x14ac:dyDescent="0.4">
      <c r="A966" s="204">
        <v>938</v>
      </c>
      <c r="B966" s="6">
        <f>IF(AND(障害学生情報入力シート!$G966=$B$27,障害学生情報入力シート!$H966=$B$28,OR(障害学生情報入力シート!D966="入学者(新1年生)",障害学生情報入力シート!D966="在籍者")),1,0)</f>
        <v>0</v>
      </c>
      <c r="C966" s="6">
        <f t="shared" si="89"/>
        <v>0</v>
      </c>
      <c r="D966" s="6" t="str">
        <f t="shared" si="90"/>
        <v/>
      </c>
      <c r="E966" s="6">
        <f>IF(AND(障害学生情報入力シート!$G966=$E$27,ISBLANK(障害学生情報入力シート!$H966),OR(障害学生情報入力シート!D966="入学者(新1年生)",障害学生情報入力シート!D966="在籍者")),1,0)</f>
        <v>0</v>
      </c>
      <c r="F966" s="6">
        <f t="shared" si="91"/>
        <v>0</v>
      </c>
      <c r="G966" s="6" t="str">
        <f t="shared" si="92"/>
        <v/>
      </c>
      <c r="H966" s="7">
        <f>IF(障害学生情報入力シート!BD966="",0,IF(AND(障害学生情報入力シート!BC966=1,Q966=1,障害学生情報入力シート!D966&lt;&gt;"",障害学生情報入力シート!D966&lt;&gt;"在籍者"),1,0))</f>
        <v>0</v>
      </c>
      <c r="I966" s="7">
        <f t="shared" si="93"/>
        <v>0</v>
      </c>
      <c r="J966" s="7" t="str">
        <f t="shared" si="94"/>
        <v/>
      </c>
      <c r="K966" s="8">
        <f>IF(VALUE(障害学生情報入力シート!J966)=1,1,0)</f>
        <v>0</v>
      </c>
      <c r="L966" s="8">
        <f>IF(VALUE(障害学生情報入力シート!K966)=1,1,0)</f>
        <v>0</v>
      </c>
      <c r="M966" s="8">
        <f>SUM(障害学生情報入力シート!N966:Q966)+COUNTA(障害学生情報入力シート!R966)</f>
        <v>0</v>
      </c>
      <c r="N966" s="8">
        <f>SUM(障害学生情報入力シート!S966:V966)+COUNTA(障害学生情報入力シート!W966)</f>
        <v>0</v>
      </c>
      <c r="O966" s="8">
        <f>IF(SUM(障害学生情報入力シート!$X966:$BC966)&gt;0,1,0)</f>
        <v>0</v>
      </c>
      <c r="P966" s="8">
        <f>IF(障害学生情報入力シート!D966="入学者(新1年生)",1,0)</f>
        <v>0</v>
      </c>
      <c r="Q966" s="8">
        <f>IF(ISBLANK(障害学生情報入力シート!$G966),0,
IF(AND(障害学生情報入力シート!$G966="視覚障害",OR(障害学生情報入力シート!$H966="盲",障害学生情報入力シート!$H966="弱視",障害学生情報入力シート!$H966="その他の視覚障害")),1,0)+
IF(AND(障害学生情報入力シート!$G966="聴覚障害",OR(障害学生情報入力シート!$H966="聾",障害学生情報入力シート!$H966="難聴",障害学生情報入力シート!$H966="その他の聴覚障害")),1,0)+
IF(AND(障害学生情報入力シート!$G966="肢体不自由",OR(障害学生情報入力シート!$H966="上肢不自由",障害学生情報入力シート!$H966="下肢不自由",障害学生情報入力シート!$H966="上下肢不自由",障害学生情報入力シート!$H966="その他の肢体不自由")),1,0)+
IF(AND(障害学生情報入力シート!$G966="病弱",ISBLANK(障害学生情報入力シート!$H966)),1,0)+
IF(AND(障害学生情報入力シート!$G966="発達障害",OR(障害学生情報入力シート!$H966="自閉スペクトラム症",障害学生情報入力シート!$H966="注意欠如・多動症",障害学生情報入力シート!$H966="限局性学習症",障害学生情報入力シート!$H966="発達障害の重複",障害学生情報入力シート!$H966="その他の発達障害")),1,0)+
IF(AND(障害学生情報入力シート!$G966="精神障害",OR(障害学生情報入力シート!$H966="統合失調症等",障害学生情報入力シート!$H966="気分障害",障害学生情報入力シート!$H966="神経症性障害等",障害学生情報入力シート!$H966="摂食障害・睡眠障害等",障害学生情報入力シート!$H966="精神障害の重複",障害学生情報入力シート!$H966="その他の精神障害")),1,0)+
IF(AND(障害学生情報入力シート!$G966="知的障害",ISBLANK(障害学生情報入力シート!$H966)),1,0)+
IF(AND(障害学生情報入力シート!$G966="重複障害",OR(障害学生情報入力シート!$H966="身体障害の重複",障害学生情報入力シート!$H966="発達障害と精神障害の重複")),1,0)+
IF(AND(障害学生情報入力シート!$G966="その他の障害",ISBLANK(障害学生情報入力シート!$H966)),1,0)
)</f>
        <v>0</v>
      </c>
    </row>
    <row r="967" spans="1:17" x14ac:dyDescent="0.4">
      <c r="A967" s="204">
        <v>939</v>
      </c>
      <c r="B967" s="6">
        <f>IF(AND(障害学生情報入力シート!$G967=$B$27,障害学生情報入力シート!$H967=$B$28,OR(障害学生情報入力シート!D967="入学者(新1年生)",障害学生情報入力シート!D967="在籍者")),1,0)</f>
        <v>0</v>
      </c>
      <c r="C967" s="6">
        <f t="shared" si="89"/>
        <v>0</v>
      </c>
      <c r="D967" s="6" t="str">
        <f t="shared" si="90"/>
        <v/>
      </c>
      <c r="E967" s="6">
        <f>IF(AND(障害学生情報入力シート!$G967=$E$27,ISBLANK(障害学生情報入力シート!$H967),OR(障害学生情報入力シート!D967="入学者(新1年生)",障害学生情報入力シート!D967="在籍者")),1,0)</f>
        <v>0</v>
      </c>
      <c r="F967" s="6">
        <f t="shared" si="91"/>
        <v>0</v>
      </c>
      <c r="G967" s="6" t="str">
        <f t="shared" si="92"/>
        <v/>
      </c>
      <c r="H967" s="7">
        <f>IF(障害学生情報入力シート!BD967="",0,IF(AND(障害学生情報入力シート!BC967=1,Q967=1,障害学生情報入力シート!D967&lt;&gt;"",障害学生情報入力シート!D967&lt;&gt;"在籍者"),1,0))</f>
        <v>0</v>
      </c>
      <c r="I967" s="7">
        <f t="shared" si="93"/>
        <v>0</v>
      </c>
      <c r="J967" s="7" t="str">
        <f t="shared" si="94"/>
        <v/>
      </c>
      <c r="K967" s="8">
        <f>IF(VALUE(障害学生情報入力シート!J967)=1,1,0)</f>
        <v>0</v>
      </c>
      <c r="L967" s="8">
        <f>IF(VALUE(障害学生情報入力シート!K967)=1,1,0)</f>
        <v>0</v>
      </c>
      <c r="M967" s="8">
        <f>SUM(障害学生情報入力シート!N967:Q967)+COUNTA(障害学生情報入力シート!R967)</f>
        <v>0</v>
      </c>
      <c r="N967" s="8">
        <f>SUM(障害学生情報入力シート!S967:V967)+COUNTA(障害学生情報入力シート!W967)</f>
        <v>0</v>
      </c>
      <c r="O967" s="8">
        <f>IF(SUM(障害学生情報入力シート!$X967:$BC967)&gt;0,1,0)</f>
        <v>0</v>
      </c>
      <c r="P967" s="8">
        <f>IF(障害学生情報入力シート!D967="入学者(新1年生)",1,0)</f>
        <v>0</v>
      </c>
      <c r="Q967" s="8">
        <f>IF(ISBLANK(障害学生情報入力シート!$G967),0,
IF(AND(障害学生情報入力シート!$G967="視覚障害",OR(障害学生情報入力シート!$H967="盲",障害学生情報入力シート!$H967="弱視",障害学生情報入力シート!$H967="その他の視覚障害")),1,0)+
IF(AND(障害学生情報入力シート!$G967="聴覚障害",OR(障害学生情報入力シート!$H967="聾",障害学生情報入力シート!$H967="難聴",障害学生情報入力シート!$H967="その他の聴覚障害")),1,0)+
IF(AND(障害学生情報入力シート!$G967="肢体不自由",OR(障害学生情報入力シート!$H967="上肢不自由",障害学生情報入力シート!$H967="下肢不自由",障害学生情報入力シート!$H967="上下肢不自由",障害学生情報入力シート!$H967="その他の肢体不自由")),1,0)+
IF(AND(障害学生情報入力シート!$G967="病弱",ISBLANK(障害学生情報入力シート!$H967)),1,0)+
IF(AND(障害学生情報入力シート!$G967="発達障害",OR(障害学生情報入力シート!$H967="自閉スペクトラム症",障害学生情報入力シート!$H967="注意欠如・多動症",障害学生情報入力シート!$H967="限局性学習症",障害学生情報入力シート!$H967="発達障害の重複",障害学生情報入力シート!$H967="その他の発達障害")),1,0)+
IF(AND(障害学生情報入力シート!$G967="精神障害",OR(障害学生情報入力シート!$H967="統合失調症等",障害学生情報入力シート!$H967="気分障害",障害学生情報入力シート!$H967="神経症性障害等",障害学生情報入力シート!$H967="摂食障害・睡眠障害等",障害学生情報入力シート!$H967="精神障害の重複",障害学生情報入力シート!$H967="その他の精神障害")),1,0)+
IF(AND(障害学生情報入力シート!$G967="知的障害",ISBLANK(障害学生情報入力シート!$H967)),1,0)+
IF(AND(障害学生情報入力シート!$G967="重複障害",OR(障害学生情報入力シート!$H967="身体障害の重複",障害学生情報入力シート!$H967="発達障害と精神障害の重複")),1,0)+
IF(AND(障害学生情報入力シート!$G967="その他の障害",ISBLANK(障害学生情報入力シート!$H967)),1,0)
)</f>
        <v>0</v>
      </c>
    </row>
    <row r="968" spans="1:17" x14ac:dyDescent="0.4">
      <c r="A968" s="204">
        <v>940</v>
      </c>
      <c r="B968" s="6">
        <f>IF(AND(障害学生情報入力シート!$G968=$B$27,障害学生情報入力シート!$H968=$B$28,OR(障害学生情報入力シート!D968="入学者(新1年生)",障害学生情報入力シート!D968="在籍者")),1,0)</f>
        <v>0</v>
      </c>
      <c r="C968" s="6">
        <f t="shared" si="89"/>
        <v>0</v>
      </c>
      <c r="D968" s="6" t="str">
        <f t="shared" si="90"/>
        <v/>
      </c>
      <c r="E968" s="6">
        <f>IF(AND(障害学生情報入力シート!$G968=$E$27,ISBLANK(障害学生情報入力シート!$H968),OR(障害学生情報入力シート!D968="入学者(新1年生)",障害学生情報入力シート!D968="在籍者")),1,0)</f>
        <v>0</v>
      </c>
      <c r="F968" s="6">
        <f t="shared" si="91"/>
        <v>0</v>
      </c>
      <c r="G968" s="6" t="str">
        <f t="shared" si="92"/>
        <v/>
      </c>
      <c r="H968" s="7">
        <f>IF(障害学生情報入力シート!BD968="",0,IF(AND(障害学生情報入力シート!BC968=1,Q968=1,障害学生情報入力シート!D968&lt;&gt;"",障害学生情報入力シート!D968&lt;&gt;"在籍者"),1,0))</f>
        <v>0</v>
      </c>
      <c r="I968" s="7">
        <f t="shared" si="93"/>
        <v>0</v>
      </c>
      <c r="J968" s="7" t="str">
        <f t="shared" si="94"/>
        <v/>
      </c>
      <c r="K968" s="8">
        <f>IF(VALUE(障害学生情報入力シート!J968)=1,1,0)</f>
        <v>0</v>
      </c>
      <c r="L968" s="8">
        <f>IF(VALUE(障害学生情報入力シート!K968)=1,1,0)</f>
        <v>0</v>
      </c>
      <c r="M968" s="8">
        <f>SUM(障害学生情報入力シート!N968:Q968)+COUNTA(障害学生情報入力シート!R968)</f>
        <v>0</v>
      </c>
      <c r="N968" s="8">
        <f>SUM(障害学生情報入力シート!S968:V968)+COUNTA(障害学生情報入力シート!W968)</f>
        <v>0</v>
      </c>
      <c r="O968" s="8">
        <f>IF(SUM(障害学生情報入力シート!$X968:$BC968)&gt;0,1,0)</f>
        <v>0</v>
      </c>
      <c r="P968" s="8">
        <f>IF(障害学生情報入力シート!D968="入学者(新1年生)",1,0)</f>
        <v>0</v>
      </c>
      <c r="Q968" s="8">
        <f>IF(ISBLANK(障害学生情報入力シート!$G968),0,
IF(AND(障害学生情報入力シート!$G968="視覚障害",OR(障害学生情報入力シート!$H968="盲",障害学生情報入力シート!$H968="弱視",障害学生情報入力シート!$H968="その他の視覚障害")),1,0)+
IF(AND(障害学生情報入力シート!$G968="聴覚障害",OR(障害学生情報入力シート!$H968="聾",障害学生情報入力シート!$H968="難聴",障害学生情報入力シート!$H968="その他の聴覚障害")),1,0)+
IF(AND(障害学生情報入力シート!$G968="肢体不自由",OR(障害学生情報入力シート!$H968="上肢不自由",障害学生情報入力シート!$H968="下肢不自由",障害学生情報入力シート!$H968="上下肢不自由",障害学生情報入力シート!$H968="その他の肢体不自由")),1,0)+
IF(AND(障害学生情報入力シート!$G968="病弱",ISBLANK(障害学生情報入力シート!$H968)),1,0)+
IF(AND(障害学生情報入力シート!$G968="発達障害",OR(障害学生情報入力シート!$H968="自閉スペクトラム症",障害学生情報入力シート!$H968="注意欠如・多動症",障害学生情報入力シート!$H968="限局性学習症",障害学生情報入力シート!$H968="発達障害の重複",障害学生情報入力シート!$H968="その他の発達障害")),1,0)+
IF(AND(障害学生情報入力シート!$G968="精神障害",OR(障害学生情報入力シート!$H968="統合失調症等",障害学生情報入力シート!$H968="気分障害",障害学生情報入力シート!$H968="神経症性障害等",障害学生情報入力シート!$H968="摂食障害・睡眠障害等",障害学生情報入力シート!$H968="精神障害の重複",障害学生情報入力シート!$H968="その他の精神障害")),1,0)+
IF(AND(障害学生情報入力シート!$G968="知的障害",ISBLANK(障害学生情報入力シート!$H968)),1,0)+
IF(AND(障害学生情報入力シート!$G968="重複障害",OR(障害学生情報入力シート!$H968="身体障害の重複",障害学生情報入力シート!$H968="発達障害と精神障害の重複")),1,0)+
IF(AND(障害学生情報入力シート!$G968="その他の障害",ISBLANK(障害学生情報入力シート!$H968)),1,0)
)</f>
        <v>0</v>
      </c>
    </row>
    <row r="969" spans="1:17" x14ac:dyDescent="0.4">
      <c r="A969" s="204">
        <v>941</v>
      </c>
      <c r="B969" s="6">
        <f>IF(AND(障害学生情報入力シート!$G969=$B$27,障害学生情報入力シート!$H969=$B$28,OR(障害学生情報入力シート!D969="入学者(新1年生)",障害学生情報入力シート!D969="在籍者")),1,0)</f>
        <v>0</v>
      </c>
      <c r="C969" s="6">
        <f t="shared" si="89"/>
        <v>0</v>
      </c>
      <c r="D969" s="6" t="str">
        <f t="shared" si="90"/>
        <v/>
      </c>
      <c r="E969" s="6">
        <f>IF(AND(障害学生情報入力シート!$G969=$E$27,ISBLANK(障害学生情報入力シート!$H969),OR(障害学生情報入力シート!D969="入学者(新1年生)",障害学生情報入力シート!D969="在籍者")),1,0)</f>
        <v>0</v>
      </c>
      <c r="F969" s="6">
        <f t="shared" si="91"/>
        <v>0</v>
      </c>
      <c r="G969" s="6" t="str">
        <f t="shared" si="92"/>
        <v/>
      </c>
      <c r="H969" s="7">
        <f>IF(障害学生情報入力シート!BD969="",0,IF(AND(障害学生情報入力シート!BC969=1,Q969=1,障害学生情報入力シート!D969&lt;&gt;"",障害学生情報入力シート!D969&lt;&gt;"在籍者"),1,0))</f>
        <v>0</v>
      </c>
      <c r="I969" s="7">
        <f t="shared" si="93"/>
        <v>0</v>
      </c>
      <c r="J969" s="7" t="str">
        <f t="shared" si="94"/>
        <v/>
      </c>
      <c r="K969" s="8">
        <f>IF(VALUE(障害学生情報入力シート!J969)=1,1,0)</f>
        <v>0</v>
      </c>
      <c r="L969" s="8">
        <f>IF(VALUE(障害学生情報入力シート!K969)=1,1,0)</f>
        <v>0</v>
      </c>
      <c r="M969" s="8">
        <f>SUM(障害学生情報入力シート!N969:Q969)+COUNTA(障害学生情報入力シート!R969)</f>
        <v>0</v>
      </c>
      <c r="N969" s="8">
        <f>SUM(障害学生情報入力シート!S969:V969)+COUNTA(障害学生情報入力シート!W969)</f>
        <v>0</v>
      </c>
      <c r="O969" s="8">
        <f>IF(SUM(障害学生情報入力シート!$X969:$BC969)&gt;0,1,0)</f>
        <v>0</v>
      </c>
      <c r="P969" s="8">
        <f>IF(障害学生情報入力シート!D969="入学者(新1年生)",1,0)</f>
        <v>0</v>
      </c>
      <c r="Q969" s="8">
        <f>IF(ISBLANK(障害学生情報入力シート!$G969),0,
IF(AND(障害学生情報入力シート!$G969="視覚障害",OR(障害学生情報入力シート!$H969="盲",障害学生情報入力シート!$H969="弱視",障害学生情報入力シート!$H969="その他の視覚障害")),1,0)+
IF(AND(障害学生情報入力シート!$G969="聴覚障害",OR(障害学生情報入力シート!$H969="聾",障害学生情報入力シート!$H969="難聴",障害学生情報入力シート!$H969="その他の聴覚障害")),1,0)+
IF(AND(障害学生情報入力シート!$G969="肢体不自由",OR(障害学生情報入力シート!$H969="上肢不自由",障害学生情報入力シート!$H969="下肢不自由",障害学生情報入力シート!$H969="上下肢不自由",障害学生情報入力シート!$H969="その他の肢体不自由")),1,0)+
IF(AND(障害学生情報入力シート!$G969="病弱",ISBLANK(障害学生情報入力シート!$H969)),1,0)+
IF(AND(障害学生情報入力シート!$G969="発達障害",OR(障害学生情報入力シート!$H969="自閉スペクトラム症",障害学生情報入力シート!$H969="注意欠如・多動症",障害学生情報入力シート!$H969="限局性学習症",障害学生情報入力シート!$H969="発達障害の重複",障害学生情報入力シート!$H969="その他の発達障害")),1,0)+
IF(AND(障害学生情報入力シート!$G969="精神障害",OR(障害学生情報入力シート!$H969="統合失調症等",障害学生情報入力シート!$H969="気分障害",障害学生情報入力シート!$H969="神経症性障害等",障害学生情報入力シート!$H969="摂食障害・睡眠障害等",障害学生情報入力シート!$H969="精神障害の重複",障害学生情報入力シート!$H969="その他の精神障害")),1,0)+
IF(AND(障害学生情報入力シート!$G969="知的障害",ISBLANK(障害学生情報入力シート!$H969)),1,0)+
IF(AND(障害学生情報入力シート!$G969="重複障害",OR(障害学生情報入力シート!$H969="身体障害の重複",障害学生情報入力シート!$H969="発達障害と精神障害の重複")),1,0)+
IF(AND(障害学生情報入力シート!$G969="その他の障害",ISBLANK(障害学生情報入力シート!$H969)),1,0)
)</f>
        <v>0</v>
      </c>
    </row>
    <row r="970" spans="1:17" x14ac:dyDescent="0.4">
      <c r="A970" s="204">
        <v>942</v>
      </c>
      <c r="B970" s="6">
        <f>IF(AND(障害学生情報入力シート!$G970=$B$27,障害学生情報入力シート!$H970=$B$28,OR(障害学生情報入力シート!D970="入学者(新1年生)",障害学生情報入力シート!D970="在籍者")),1,0)</f>
        <v>0</v>
      </c>
      <c r="C970" s="6">
        <f t="shared" si="89"/>
        <v>0</v>
      </c>
      <c r="D970" s="6" t="str">
        <f t="shared" si="90"/>
        <v/>
      </c>
      <c r="E970" s="6">
        <f>IF(AND(障害学生情報入力シート!$G970=$E$27,ISBLANK(障害学生情報入力シート!$H970),OR(障害学生情報入力シート!D970="入学者(新1年生)",障害学生情報入力シート!D970="在籍者")),1,0)</f>
        <v>0</v>
      </c>
      <c r="F970" s="6">
        <f t="shared" si="91"/>
        <v>0</v>
      </c>
      <c r="G970" s="6" t="str">
        <f t="shared" si="92"/>
        <v/>
      </c>
      <c r="H970" s="7">
        <f>IF(障害学生情報入力シート!BD970="",0,IF(AND(障害学生情報入力シート!BC970=1,Q970=1,障害学生情報入力シート!D970&lt;&gt;"",障害学生情報入力シート!D970&lt;&gt;"在籍者"),1,0))</f>
        <v>0</v>
      </c>
      <c r="I970" s="7">
        <f t="shared" si="93"/>
        <v>0</v>
      </c>
      <c r="J970" s="7" t="str">
        <f t="shared" si="94"/>
        <v/>
      </c>
      <c r="K970" s="8">
        <f>IF(VALUE(障害学生情報入力シート!J970)=1,1,0)</f>
        <v>0</v>
      </c>
      <c r="L970" s="8">
        <f>IF(VALUE(障害学生情報入力シート!K970)=1,1,0)</f>
        <v>0</v>
      </c>
      <c r="M970" s="8">
        <f>SUM(障害学生情報入力シート!N970:Q970)+COUNTA(障害学生情報入力シート!R970)</f>
        <v>0</v>
      </c>
      <c r="N970" s="8">
        <f>SUM(障害学生情報入力シート!S970:V970)+COUNTA(障害学生情報入力シート!W970)</f>
        <v>0</v>
      </c>
      <c r="O970" s="8">
        <f>IF(SUM(障害学生情報入力シート!$X970:$BC970)&gt;0,1,0)</f>
        <v>0</v>
      </c>
      <c r="P970" s="8">
        <f>IF(障害学生情報入力シート!D970="入学者(新1年生)",1,0)</f>
        <v>0</v>
      </c>
      <c r="Q970" s="8">
        <f>IF(ISBLANK(障害学生情報入力シート!$G970),0,
IF(AND(障害学生情報入力シート!$G970="視覚障害",OR(障害学生情報入力シート!$H970="盲",障害学生情報入力シート!$H970="弱視",障害学生情報入力シート!$H970="その他の視覚障害")),1,0)+
IF(AND(障害学生情報入力シート!$G970="聴覚障害",OR(障害学生情報入力シート!$H970="聾",障害学生情報入力シート!$H970="難聴",障害学生情報入力シート!$H970="その他の聴覚障害")),1,0)+
IF(AND(障害学生情報入力シート!$G970="肢体不自由",OR(障害学生情報入力シート!$H970="上肢不自由",障害学生情報入力シート!$H970="下肢不自由",障害学生情報入力シート!$H970="上下肢不自由",障害学生情報入力シート!$H970="その他の肢体不自由")),1,0)+
IF(AND(障害学生情報入力シート!$G970="病弱",ISBLANK(障害学生情報入力シート!$H970)),1,0)+
IF(AND(障害学生情報入力シート!$G970="発達障害",OR(障害学生情報入力シート!$H970="自閉スペクトラム症",障害学生情報入力シート!$H970="注意欠如・多動症",障害学生情報入力シート!$H970="限局性学習症",障害学生情報入力シート!$H970="発達障害の重複",障害学生情報入力シート!$H970="その他の発達障害")),1,0)+
IF(AND(障害学生情報入力シート!$G970="精神障害",OR(障害学生情報入力シート!$H970="統合失調症等",障害学生情報入力シート!$H970="気分障害",障害学生情報入力シート!$H970="神経症性障害等",障害学生情報入力シート!$H970="摂食障害・睡眠障害等",障害学生情報入力シート!$H970="精神障害の重複",障害学生情報入力シート!$H970="その他の精神障害")),1,0)+
IF(AND(障害学生情報入力シート!$G970="知的障害",ISBLANK(障害学生情報入力シート!$H970)),1,0)+
IF(AND(障害学生情報入力シート!$G970="重複障害",OR(障害学生情報入力シート!$H970="身体障害の重複",障害学生情報入力シート!$H970="発達障害と精神障害の重複")),1,0)+
IF(AND(障害学生情報入力シート!$G970="その他の障害",ISBLANK(障害学生情報入力シート!$H970)),1,0)
)</f>
        <v>0</v>
      </c>
    </row>
    <row r="971" spans="1:17" x14ac:dyDescent="0.4">
      <c r="A971" s="204">
        <v>943</v>
      </c>
      <c r="B971" s="6">
        <f>IF(AND(障害学生情報入力シート!$G971=$B$27,障害学生情報入力シート!$H971=$B$28,OR(障害学生情報入力シート!D971="入学者(新1年生)",障害学生情報入力シート!D971="在籍者")),1,0)</f>
        <v>0</v>
      </c>
      <c r="C971" s="6">
        <f t="shared" si="89"/>
        <v>0</v>
      </c>
      <c r="D971" s="6" t="str">
        <f t="shared" si="90"/>
        <v/>
      </c>
      <c r="E971" s="6">
        <f>IF(AND(障害学生情報入力シート!$G971=$E$27,ISBLANK(障害学生情報入力シート!$H971),OR(障害学生情報入力シート!D971="入学者(新1年生)",障害学生情報入力シート!D971="在籍者")),1,0)</f>
        <v>0</v>
      </c>
      <c r="F971" s="6">
        <f t="shared" si="91"/>
        <v>0</v>
      </c>
      <c r="G971" s="6" t="str">
        <f t="shared" si="92"/>
        <v/>
      </c>
      <c r="H971" s="7">
        <f>IF(障害学生情報入力シート!BD971="",0,IF(AND(障害学生情報入力シート!BC971=1,Q971=1,障害学生情報入力シート!D971&lt;&gt;"",障害学生情報入力シート!D971&lt;&gt;"在籍者"),1,0))</f>
        <v>0</v>
      </c>
      <c r="I971" s="7">
        <f t="shared" si="93"/>
        <v>0</v>
      </c>
      <c r="J971" s="7" t="str">
        <f t="shared" si="94"/>
        <v/>
      </c>
      <c r="K971" s="8">
        <f>IF(VALUE(障害学生情報入力シート!J971)=1,1,0)</f>
        <v>0</v>
      </c>
      <c r="L971" s="8">
        <f>IF(VALUE(障害学生情報入力シート!K971)=1,1,0)</f>
        <v>0</v>
      </c>
      <c r="M971" s="8">
        <f>SUM(障害学生情報入力シート!N971:Q971)+COUNTA(障害学生情報入力シート!R971)</f>
        <v>0</v>
      </c>
      <c r="N971" s="8">
        <f>SUM(障害学生情報入力シート!S971:V971)+COUNTA(障害学生情報入力シート!W971)</f>
        <v>0</v>
      </c>
      <c r="O971" s="8">
        <f>IF(SUM(障害学生情報入力シート!$X971:$BC971)&gt;0,1,0)</f>
        <v>0</v>
      </c>
      <c r="P971" s="8">
        <f>IF(障害学生情報入力シート!D971="入学者(新1年生)",1,0)</f>
        <v>0</v>
      </c>
      <c r="Q971" s="8">
        <f>IF(ISBLANK(障害学生情報入力シート!$G971),0,
IF(AND(障害学生情報入力シート!$G971="視覚障害",OR(障害学生情報入力シート!$H971="盲",障害学生情報入力シート!$H971="弱視",障害学生情報入力シート!$H971="その他の視覚障害")),1,0)+
IF(AND(障害学生情報入力シート!$G971="聴覚障害",OR(障害学生情報入力シート!$H971="聾",障害学生情報入力シート!$H971="難聴",障害学生情報入力シート!$H971="その他の聴覚障害")),1,0)+
IF(AND(障害学生情報入力シート!$G971="肢体不自由",OR(障害学生情報入力シート!$H971="上肢不自由",障害学生情報入力シート!$H971="下肢不自由",障害学生情報入力シート!$H971="上下肢不自由",障害学生情報入力シート!$H971="その他の肢体不自由")),1,0)+
IF(AND(障害学生情報入力シート!$G971="病弱",ISBLANK(障害学生情報入力シート!$H971)),1,0)+
IF(AND(障害学生情報入力シート!$G971="発達障害",OR(障害学生情報入力シート!$H971="自閉スペクトラム症",障害学生情報入力シート!$H971="注意欠如・多動症",障害学生情報入力シート!$H971="限局性学習症",障害学生情報入力シート!$H971="発達障害の重複",障害学生情報入力シート!$H971="その他の発達障害")),1,0)+
IF(AND(障害学生情報入力シート!$G971="精神障害",OR(障害学生情報入力シート!$H971="統合失調症等",障害学生情報入力シート!$H971="気分障害",障害学生情報入力シート!$H971="神経症性障害等",障害学生情報入力シート!$H971="摂食障害・睡眠障害等",障害学生情報入力シート!$H971="精神障害の重複",障害学生情報入力シート!$H971="その他の精神障害")),1,0)+
IF(AND(障害学生情報入力シート!$G971="知的障害",ISBLANK(障害学生情報入力シート!$H971)),1,0)+
IF(AND(障害学生情報入力シート!$G971="重複障害",OR(障害学生情報入力シート!$H971="身体障害の重複",障害学生情報入力シート!$H971="発達障害と精神障害の重複")),1,0)+
IF(AND(障害学生情報入力シート!$G971="その他の障害",ISBLANK(障害学生情報入力シート!$H971)),1,0)
)</f>
        <v>0</v>
      </c>
    </row>
    <row r="972" spans="1:17" x14ac:dyDescent="0.4">
      <c r="A972" s="204">
        <v>944</v>
      </c>
      <c r="B972" s="6">
        <f>IF(AND(障害学生情報入力シート!$G972=$B$27,障害学生情報入力シート!$H972=$B$28,OR(障害学生情報入力シート!D972="入学者(新1年生)",障害学生情報入力シート!D972="在籍者")),1,0)</f>
        <v>0</v>
      </c>
      <c r="C972" s="6">
        <f t="shared" si="89"/>
        <v>0</v>
      </c>
      <c r="D972" s="6" t="str">
        <f t="shared" si="90"/>
        <v/>
      </c>
      <c r="E972" s="6">
        <f>IF(AND(障害学生情報入力シート!$G972=$E$27,ISBLANK(障害学生情報入力シート!$H972),OR(障害学生情報入力シート!D972="入学者(新1年生)",障害学生情報入力シート!D972="在籍者")),1,0)</f>
        <v>0</v>
      </c>
      <c r="F972" s="6">
        <f t="shared" si="91"/>
        <v>0</v>
      </c>
      <c r="G972" s="6" t="str">
        <f t="shared" si="92"/>
        <v/>
      </c>
      <c r="H972" s="7">
        <f>IF(障害学生情報入力シート!BD972="",0,IF(AND(障害学生情報入力シート!BC972=1,Q972=1,障害学生情報入力シート!D972&lt;&gt;"",障害学生情報入力シート!D972&lt;&gt;"在籍者"),1,0))</f>
        <v>0</v>
      </c>
      <c r="I972" s="7">
        <f t="shared" si="93"/>
        <v>0</v>
      </c>
      <c r="J972" s="7" t="str">
        <f t="shared" si="94"/>
        <v/>
      </c>
      <c r="K972" s="8">
        <f>IF(VALUE(障害学生情報入力シート!J972)=1,1,0)</f>
        <v>0</v>
      </c>
      <c r="L972" s="8">
        <f>IF(VALUE(障害学生情報入力シート!K972)=1,1,0)</f>
        <v>0</v>
      </c>
      <c r="M972" s="8">
        <f>SUM(障害学生情報入力シート!N972:Q972)+COUNTA(障害学生情報入力シート!R972)</f>
        <v>0</v>
      </c>
      <c r="N972" s="8">
        <f>SUM(障害学生情報入力シート!S972:V972)+COUNTA(障害学生情報入力シート!W972)</f>
        <v>0</v>
      </c>
      <c r="O972" s="8">
        <f>IF(SUM(障害学生情報入力シート!$X972:$BC972)&gt;0,1,0)</f>
        <v>0</v>
      </c>
      <c r="P972" s="8">
        <f>IF(障害学生情報入力シート!D972="入学者(新1年生)",1,0)</f>
        <v>0</v>
      </c>
      <c r="Q972" s="8">
        <f>IF(ISBLANK(障害学生情報入力シート!$G972),0,
IF(AND(障害学生情報入力シート!$G972="視覚障害",OR(障害学生情報入力シート!$H972="盲",障害学生情報入力シート!$H972="弱視",障害学生情報入力シート!$H972="その他の視覚障害")),1,0)+
IF(AND(障害学生情報入力シート!$G972="聴覚障害",OR(障害学生情報入力シート!$H972="聾",障害学生情報入力シート!$H972="難聴",障害学生情報入力シート!$H972="その他の聴覚障害")),1,0)+
IF(AND(障害学生情報入力シート!$G972="肢体不自由",OR(障害学生情報入力シート!$H972="上肢不自由",障害学生情報入力シート!$H972="下肢不自由",障害学生情報入力シート!$H972="上下肢不自由",障害学生情報入力シート!$H972="その他の肢体不自由")),1,0)+
IF(AND(障害学生情報入力シート!$G972="病弱",ISBLANK(障害学生情報入力シート!$H972)),1,0)+
IF(AND(障害学生情報入力シート!$G972="発達障害",OR(障害学生情報入力シート!$H972="自閉スペクトラム症",障害学生情報入力シート!$H972="注意欠如・多動症",障害学生情報入力シート!$H972="限局性学習症",障害学生情報入力シート!$H972="発達障害の重複",障害学生情報入力シート!$H972="その他の発達障害")),1,0)+
IF(AND(障害学生情報入力シート!$G972="精神障害",OR(障害学生情報入力シート!$H972="統合失調症等",障害学生情報入力シート!$H972="気分障害",障害学生情報入力シート!$H972="神経症性障害等",障害学生情報入力シート!$H972="摂食障害・睡眠障害等",障害学生情報入力シート!$H972="精神障害の重複",障害学生情報入力シート!$H972="その他の精神障害")),1,0)+
IF(AND(障害学生情報入力シート!$G972="知的障害",ISBLANK(障害学生情報入力シート!$H972)),1,0)+
IF(AND(障害学生情報入力シート!$G972="重複障害",OR(障害学生情報入力シート!$H972="身体障害の重複",障害学生情報入力シート!$H972="発達障害と精神障害の重複")),1,0)+
IF(AND(障害学生情報入力シート!$G972="その他の障害",ISBLANK(障害学生情報入力シート!$H972)),1,0)
)</f>
        <v>0</v>
      </c>
    </row>
    <row r="973" spans="1:17" x14ac:dyDescent="0.4">
      <c r="A973" s="204">
        <v>945</v>
      </c>
      <c r="B973" s="6">
        <f>IF(AND(障害学生情報入力シート!$G973=$B$27,障害学生情報入力シート!$H973=$B$28,OR(障害学生情報入力シート!D973="入学者(新1年生)",障害学生情報入力シート!D973="在籍者")),1,0)</f>
        <v>0</v>
      </c>
      <c r="C973" s="6">
        <f t="shared" si="89"/>
        <v>0</v>
      </c>
      <c r="D973" s="6" t="str">
        <f t="shared" si="90"/>
        <v/>
      </c>
      <c r="E973" s="6">
        <f>IF(AND(障害学生情報入力シート!$G973=$E$27,ISBLANK(障害学生情報入力シート!$H973),OR(障害学生情報入力シート!D973="入学者(新1年生)",障害学生情報入力シート!D973="在籍者")),1,0)</f>
        <v>0</v>
      </c>
      <c r="F973" s="6">
        <f t="shared" si="91"/>
        <v>0</v>
      </c>
      <c r="G973" s="6" t="str">
        <f t="shared" si="92"/>
        <v/>
      </c>
      <c r="H973" s="7">
        <f>IF(障害学生情報入力シート!BD973="",0,IF(AND(障害学生情報入力シート!BC973=1,Q973=1,障害学生情報入力シート!D973&lt;&gt;"",障害学生情報入力シート!D973&lt;&gt;"在籍者"),1,0))</f>
        <v>0</v>
      </c>
      <c r="I973" s="7">
        <f t="shared" si="93"/>
        <v>0</v>
      </c>
      <c r="J973" s="7" t="str">
        <f t="shared" si="94"/>
        <v/>
      </c>
      <c r="K973" s="8">
        <f>IF(VALUE(障害学生情報入力シート!J973)=1,1,0)</f>
        <v>0</v>
      </c>
      <c r="L973" s="8">
        <f>IF(VALUE(障害学生情報入力シート!K973)=1,1,0)</f>
        <v>0</v>
      </c>
      <c r="M973" s="8">
        <f>SUM(障害学生情報入力シート!N973:Q973)+COUNTA(障害学生情報入力シート!R973)</f>
        <v>0</v>
      </c>
      <c r="N973" s="8">
        <f>SUM(障害学生情報入力シート!S973:V973)+COUNTA(障害学生情報入力シート!W973)</f>
        <v>0</v>
      </c>
      <c r="O973" s="8">
        <f>IF(SUM(障害学生情報入力シート!$X973:$BC973)&gt;0,1,0)</f>
        <v>0</v>
      </c>
      <c r="P973" s="8">
        <f>IF(障害学生情報入力シート!D973="入学者(新1年生)",1,0)</f>
        <v>0</v>
      </c>
      <c r="Q973" s="8">
        <f>IF(ISBLANK(障害学生情報入力シート!$G973),0,
IF(AND(障害学生情報入力シート!$G973="視覚障害",OR(障害学生情報入力シート!$H973="盲",障害学生情報入力シート!$H973="弱視",障害学生情報入力シート!$H973="その他の視覚障害")),1,0)+
IF(AND(障害学生情報入力シート!$G973="聴覚障害",OR(障害学生情報入力シート!$H973="聾",障害学生情報入力シート!$H973="難聴",障害学生情報入力シート!$H973="その他の聴覚障害")),1,0)+
IF(AND(障害学生情報入力シート!$G973="肢体不自由",OR(障害学生情報入力シート!$H973="上肢不自由",障害学生情報入力シート!$H973="下肢不自由",障害学生情報入力シート!$H973="上下肢不自由",障害学生情報入力シート!$H973="その他の肢体不自由")),1,0)+
IF(AND(障害学生情報入力シート!$G973="病弱",ISBLANK(障害学生情報入力シート!$H973)),1,0)+
IF(AND(障害学生情報入力シート!$G973="発達障害",OR(障害学生情報入力シート!$H973="自閉スペクトラム症",障害学生情報入力シート!$H973="注意欠如・多動症",障害学生情報入力シート!$H973="限局性学習症",障害学生情報入力シート!$H973="発達障害の重複",障害学生情報入力シート!$H973="その他の発達障害")),1,0)+
IF(AND(障害学生情報入力シート!$G973="精神障害",OR(障害学生情報入力シート!$H973="統合失調症等",障害学生情報入力シート!$H973="気分障害",障害学生情報入力シート!$H973="神経症性障害等",障害学生情報入力シート!$H973="摂食障害・睡眠障害等",障害学生情報入力シート!$H973="精神障害の重複",障害学生情報入力シート!$H973="その他の精神障害")),1,0)+
IF(AND(障害学生情報入力シート!$G973="知的障害",ISBLANK(障害学生情報入力シート!$H973)),1,0)+
IF(AND(障害学生情報入力シート!$G973="重複障害",OR(障害学生情報入力シート!$H973="身体障害の重複",障害学生情報入力シート!$H973="発達障害と精神障害の重複")),1,0)+
IF(AND(障害学生情報入力シート!$G973="その他の障害",ISBLANK(障害学生情報入力シート!$H973)),1,0)
)</f>
        <v>0</v>
      </c>
    </row>
    <row r="974" spans="1:17" x14ac:dyDescent="0.4">
      <c r="A974" s="204">
        <v>946</v>
      </c>
      <c r="B974" s="6">
        <f>IF(AND(障害学生情報入力シート!$G974=$B$27,障害学生情報入力シート!$H974=$B$28,OR(障害学生情報入力シート!D974="入学者(新1年生)",障害学生情報入力シート!D974="在籍者")),1,0)</f>
        <v>0</v>
      </c>
      <c r="C974" s="6">
        <f t="shared" si="89"/>
        <v>0</v>
      </c>
      <c r="D974" s="6" t="str">
        <f t="shared" si="90"/>
        <v/>
      </c>
      <c r="E974" s="6">
        <f>IF(AND(障害学生情報入力シート!$G974=$E$27,ISBLANK(障害学生情報入力シート!$H974),OR(障害学生情報入力シート!D974="入学者(新1年生)",障害学生情報入力シート!D974="在籍者")),1,0)</f>
        <v>0</v>
      </c>
      <c r="F974" s="6">
        <f t="shared" si="91"/>
        <v>0</v>
      </c>
      <c r="G974" s="6" t="str">
        <f t="shared" si="92"/>
        <v/>
      </c>
      <c r="H974" s="7">
        <f>IF(障害学生情報入力シート!BD974="",0,IF(AND(障害学生情報入力シート!BC974=1,Q974=1,障害学生情報入力シート!D974&lt;&gt;"",障害学生情報入力シート!D974&lt;&gt;"在籍者"),1,0))</f>
        <v>0</v>
      </c>
      <c r="I974" s="7">
        <f t="shared" si="93"/>
        <v>0</v>
      </c>
      <c r="J974" s="7" t="str">
        <f t="shared" si="94"/>
        <v/>
      </c>
      <c r="K974" s="8">
        <f>IF(VALUE(障害学生情報入力シート!J974)=1,1,0)</f>
        <v>0</v>
      </c>
      <c r="L974" s="8">
        <f>IF(VALUE(障害学生情報入力シート!K974)=1,1,0)</f>
        <v>0</v>
      </c>
      <c r="M974" s="8">
        <f>SUM(障害学生情報入力シート!N974:Q974)+COUNTA(障害学生情報入力シート!R974)</f>
        <v>0</v>
      </c>
      <c r="N974" s="8">
        <f>SUM(障害学生情報入力シート!S974:V974)+COUNTA(障害学生情報入力シート!W974)</f>
        <v>0</v>
      </c>
      <c r="O974" s="8">
        <f>IF(SUM(障害学生情報入力シート!$X974:$BC974)&gt;0,1,0)</f>
        <v>0</v>
      </c>
      <c r="P974" s="8">
        <f>IF(障害学生情報入力シート!D974="入学者(新1年生)",1,0)</f>
        <v>0</v>
      </c>
      <c r="Q974" s="8">
        <f>IF(ISBLANK(障害学生情報入力シート!$G974),0,
IF(AND(障害学生情報入力シート!$G974="視覚障害",OR(障害学生情報入力シート!$H974="盲",障害学生情報入力シート!$H974="弱視",障害学生情報入力シート!$H974="その他の視覚障害")),1,0)+
IF(AND(障害学生情報入力シート!$G974="聴覚障害",OR(障害学生情報入力シート!$H974="聾",障害学生情報入力シート!$H974="難聴",障害学生情報入力シート!$H974="その他の聴覚障害")),1,0)+
IF(AND(障害学生情報入力シート!$G974="肢体不自由",OR(障害学生情報入力シート!$H974="上肢不自由",障害学生情報入力シート!$H974="下肢不自由",障害学生情報入力シート!$H974="上下肢不自由",障害学生情報入力シート!$H974="その他の肢体不自由")),1,0)+
IF(AND(障害学生情報入力シート!$G974="病弱",ISBLANK(障害学生情報入力シート!$H974)),1,0)+
IF(AND(障害学生情報入力シート!$G974="発達障害",OR(障害学生情報入力シート!$H974="自閉スペクトラム症",障害学生情報入力シート!$H974="注意欠如・多動症",障害学生情報入力シート!$H974="限局性学習症",障害学生情報入力シート!$H974="発達障害の重複",障害学生情報入力シート!$H974="その他の発達障害")),1,0)+
IF(AND(障害学生情報入力シート!$G974="精神障害",OR(障害学生情報入力シート!$H974="統合失調症等",障害学生情報入力シート!$H974="気分障害",障害学生情報入力シート!$H974="神経症性障害等",障害学生情報入力シート!$H974="摂食障害・睡眠障害等",障害学生情報入力シート!$H974="精神障害の重複",障害学生情報入力シート!$H974="その他の精神障害")),1,0)+
IF(AND(障害学生情報入力シート!$G974="知的障害",ISBLANK(障害学生情報入力シート!$H974)),1,0)+
IF(AND(障害学生情報入力シート!$G974="重複障害",OR(障害学生情報入力シート!$H974="身体障害の重複",障害学生情報入力シート!$H974="発達障害と精神障害の重複")),1,0)+
IF(AND(障害学生情報入力シート!$G974="その他の障害",ISBLANK(障害学生情報入力シート!$H974)),1,0)
)</f>
        <v>0</v>
      </c>
    </row>
    <row r="975" spans="1:17" x14ac:dyDescent="0.4">
      <c r="A975" s="204">
        <v>947</v>
      </c>
      <c r="B975" s="6">
        <f>IF(AND(障害学生情報入力シート!$G975=$B$27,障害学生情報入力シート!$H975=$B$28,OR(障害学生情報入力シート!D975="入学者(新1年生)",障害学生情報入力シート!D975="在籍者")),1,0)</f>
        <v>0</v>
      </c>
      <c r="C975" s="6">
        <f t="shared" si="89"/>
        <v>0</v>
      </c>
      <c r="D975" s="6" t="str">
        <f t="shared" si="90"/>
        <v/>
      </c>
      <c r="E975" s="6">
        <f>IF(AND(障害学生情報入力シート!$G975=$E$27,ISBLANK(障害学生情報入力シート!$H975),OR(障害学生情報入力シート!D975="入学者(新1年生)",障害学生情報入力シート!D975="在籍者")),1,0)</f>
        <v>0</v>
      </c>
      <c r="F975" s="6">
        <f t="shared" si="91"/>
        <v>0</v>
      </c>
      <c r="G975" s="6" t="str">
        <f t="shared" si="92"/>
        <v/>
      </c>
      <c r="H975" s="7">
        <f>IF(障害学生情報入力シート!BD975="",0,IF(AND(障害学生情報入力シート!BC975=1,Q975=1,障害学生情報入力シート!D975&lt;&gt;"",障害学生情報入力シート!D975&lt;&gt;"在籍者"),1,0))</f>
        <v>0</v>
      </c>
      <c r="I975" s="7">
        <f t="shared" si="93"/>
        <v>0</v>
      </c>
      <c r="J975" s="7" t="str">
        <f t="shared" si="94"/>
        <v/>
      </c>
      <c r="K975" s="8">
        <f>IF(VALUE(障害学生情報入力シート!J975)=1,1,0)</f>
        <v>0</v>
      </c>
      <c r="L975" s="8">
        <f>IF(VALUE(障害学生情報入力シート!K975)=1,1,0)</f>
        <v>0</v>
      </c>
      <c r="M975" s="8">
        <f>SUM(障害学生情報入力シート!N975:Q975)+COUNTA(障害学生情報入力シート!R975)</f>
        <v>0</v>
      </c>
      <c r="N975" s="8">
        <f>SUM(障害学生情報入力シート!S975:V975)+COUNTA(障害学生情報入力シート!W975)</f>
        <v>0</v>
      </c>
      <c r="O975" s="8">
        <f>IF(SUM(障害学生情報入力シート!$X975:$BC975)&gt;0,1,0)</f>
        <v>0</v>
      </c>
      <c r="P975" s="8">
        <f>IF(障害学生情報入力シート!D975="入学者(新1年生)",1,0)</f>
        <v>0</v>
      </c>
      <c r="Q975" s="8">
        <f>IF(ISBLANK(障害学生情報入力シート!$G975),0,
IF(AND(障害学生情報入力シート!$G975="視覚障害",OR(障害学生情報入力シート!$H975="盲",障害学生情報入力シート!$H975="弱視",障害学生情報入力シート!$H975="その他の視覚障害")),1,0)+
IF(AND(障害学生情報入力シート!$G975="聴覚障害",OR(障害学生情報入力シート!$H975="聾",障害学生情報入力シート!$H975="難聴",障害学生情報入力シート!$H975="その他の聴覚障害")),1,0)+
IF(AND(障害学生情報入力シート!$G975="肢体不自由",OR(障害学生情報入力シート!$H975="上肢不自由",障害学生情報入力シート!$H975="下肢不自由",障害学生情報入力シート!$H975="上下肢不自由",障害学生情報入力シート!$H975="その他の肢体不自由")),1,0)+
IF(AND(障害学生情報入力シート!$G975="病弱",ISBLANK(障害学生情報入力シート!$H975)),1,0)+
IF(AND(障害学生情報入力シート!$G975="発達障害",OR(障害学生情報入力シート!$H975="自閉スペクトラム症",障害学生情報入力シート!$H975="注意欠如・多動症",障害学生情報入力シート!$H975="限局性学習症",障害学生情報入力シート!$H975="発達障害の重複",障害学生情報入力シート!$H975="その他の発達障害")),1,0)+
IF(AND(障害学生情報入力シート!$G975="精神障害",OR(障害学生情報入力シート!$H975="統合失調症等",障害学生情報入力シート!$H975="気分障害",障害学生情報入力シート!$H975="神経症性障害等",障害学生情報入力シート!$H975="摂食障害・睡眠障害等",障害学生情報入力シート!$H975="精神障害の重複",障害学生情報入力シート!$H975="その他の精神障害")),1,0)+
IF(AND(障害学生情報入力シート!$G975="知的障害",ISBLANK(障害学生情報入力シート!$H975)),1,0)+
IF(AND(障害学生情報入力シート!$G975="重複障害",OR(障害学生情報入力シート!$H975="身体障害の重複",障害学生情報入力シート!$H975="発達障害と精神障害の重複")),1,0)+
IF(AND(障害学生情報入力シート!$G975="その他の障害",ISBLANK(障害学生情報入力シート!$H975)),1,0)
)</f>
        <v>0</v>
      </c>
    </row>
    <row r="976" spans="1:17" x14ac:dyDescent="0.4">
      <c r="A976" s="204">
        <v>948</v>
      </c>
      <c r="B976" s="6">
        <f>IF(AND(障害学生情報入力シート!$G976=$B$27,障害学生情報入力シート!$H976=$B$28,OR(障害学生情報入力シート!D976="入学者(新1年生)",障害学生情報入力シート!D976="在籍者")),1,0)</f>
        <v>0</v>
      </c>
      <c r="C976" s="6">
        <f t="shared" si="89"/>
        <v>0</v>
      </c>
      <c r="D976" s="6" t="str">
        <f t="shared" si="90"/>
        <v/>
      </c>
      <c r="E976" s="6">
        <f>IF(AND(障害学生情報入力シート!$G976=$E$27,ISBLANK(障害学生情報入力シート!$H976),OR(障害学生情報入力シート!D976="入学者(新1年生)",障害学生情報入力シート!D976="在籍者")),1,0)</f>
        <v>0</v>
      </c>
      <c r="F976" s="6">
        <f t="shared" si="91"/>
        <v>0</v>
      </c>
      <c r="G976" s="6" t="str">
        <f t="shared" si="92"/>
        <v/>
      </c>
      <c r="H976" s="7">
        <f>IF(障害学生情報入力シート!BD976="",0,IF(AND(障害学生情報入力シート!BC976=1,Q976=1,障害学生情報入力シート!D976&lt;&gt;"",障害学生情報入力シート!D976&lt;&gt;"在籍者"),1,0))</f>
        <v>0</v>
      </c>
      <c r="I976" s="7">
        <f t="shared" si="93"/>
        <v>0</v>
      </c>
      <c r="J976" s="7" t="str">
        <f t="shared" si="94"/>
        <v/>
      </c>
      <c r="K976" s="8">
        <f>IF(VALUE(障害学生情報入力シート!J976)=1,1,0)</f>
        <v>0</v>
      </c>
      <c r="L976" s="8">
        <f>IF(VALUE(障害学生情報入力シート!K976)=1,1,0)</f>
        <v>0</v>
      </c>
      <c r="M976" s="8">
        <f>SUM(障害学生情報入力シート!N976:Q976)+COUNTA(障害学生情報入力シート!R976)</f>
        <v>0</v>
      </c>
      <c r="N976" s="8">
        <f>SUM(障害学生情報入力シート!S976:V976)+COUNTA(障害学生情報入力シート!W976)</f>
        <v>0</v>
      </c>
      <c r="O976" s="8">
        <f>IF(SUM(障害学生情報入力シート!$X976:$BC976)&gt;0,1,0)</f>
        <v>0</v>
      </c>
      <c r="P976" s="8">
        <f>IF(障害学生情報入力シート!D976="入学者(新1年生)",1,0)</f>
        <v>0</v>
      </c>
      <c r="Q976" s="8">
        <f>IF(ISBLANK(障害学生情報入力シート!$G976),0,
IF(AND(障害学生情報入力シート!$G976="視覚障害",OR(障害学生情報入力シート!$H976="盲",障害学生情報入力シート!$H976="弱視",障害学生情報入力シート!$H976="その他の視覚障害")),1,0)+
IF(AND(障害学生情報入力シート!$G976="聴覚障害",OR(障害学生情報入力シート!$H976="聾",障害学生情報入力シート!$H976="難聴",障害学生情報入力シート!$H976="その他の聴覚障害")),1,0)+
IF(AND(障害学生情報入力シート!$G976="肢体不自由",OR(障害学生情報入力シート!$H976="上肢不自由",障害学生情報入力シート!$H976="下肢不自由",障害学生情報入力シート!$H976="上下肢不自由",障害学生情報入力シート!$H976="その他の肢体不自由")),1,0)+
IF(AND(障害学生情報入力シート!$G976="病弱",ISBLANK(障害学生情報入力シート!$H976)),1,0)+
IF(AND(障害学生情報入力シート!$G976="発達障害",OR(障害学生情報入力シート!$H976="自閉スペクトラム症",障害学生情報入力シート!$H976="注意欠如・多動症",障害学生情報入力シート!$H976="限局性学習症",障害学生情報入力シート!$H976="発達障害の重複",障害学生情報入力シート!$H976="その他の発達障害")),1,0)+
IF(AND(障害学生情報入力シート!$G976="精神障害",OR(障害学生情報入力シート!$H976="統合失調症等",障害学生情報入力シート!$H976="気分障害",障害学生情報入力シート!$H976="神経症性障害等",障害学生情報入力シート!$H976="摂食障害・睡眠障害等",障害学生情報入力シート!$H976="精神障害の重複",障害学生情報入力シート!$H976="その他の精神障害")),1,0)+
IF(AND(障害学生情報入力シート!$G976="知的障害",ISBLANK(障害学生情報入力シート!$H976)),1,0)+
IF(AND(障害学生情報入力シート!$G976="重複障害",OR(障害学生情報入力シート!$H976="身体障害の重複",障害学生情報入力シート!$H976="発達障害と精神障害の重複")),1,0)+
IF(AND(障害学生情報入力シート!$G976="その他の障害",ISBLANK(障害学生情報入力シート!$H976)),1,0)
)</f>
        <v>0</v>
      </c>
    </row>
    <row r="977" spans="1:17" x14ac:dyDescent="0.4">
      <c r="A977" s="204">
        <v>949</v>
      </c>
      <c r="B977" s="6">
        <f>IF(AND(障害学生情報入力シート!$G977=$B$27,障害学生情報入力シート!$H977=$B$28,OR(障害学生情報入力シート!D977="入学者(新1年生)",障害学生情報入力シート!D977="在籍者")),1,0)</f>
        <v>0</v>
      </c>
      <c r="C977" s="6">
        <f t="shared" si="89"/>
        <v>0</v>
      </c>
      <c r="D977" s="6" t="str">
        <f t="shared" si="90"/>
        <v/>
      </c>
      <c r="E977" s="6">
        <f>IF(AND(障害学生情報入力シート!$G977=$E$27,ISBLANK(障害学生情報入力シート!$H977),OR(障害学生情報入力シート!D977="入学者(新1年生)",障害学生情報入力シート!D977="在籍者")),1,0)</f>
        <v>0</v>
      </c>
      <c r="F977" s="6">
        <f t="shared" si="91"/>
        <v>0</v>
      </c>
      <c r="G977" s="6" t="str">
        <f t="shared" si="92"/>
        <v/>
      </c>
      <c r="H977" s="7">
        <f>IF(障害学生情報入力シート!BD977="",0,IF(AND(障害学生情報入力シート!BC977=1,Q977=1,障害学生情報入力シート!D977&lt;&gt;"",障害学生情報入力シート!D977&lt;&gt;"在籍者"),1,0))</f>
        <v>0</v>
      </c>
      <c r="I977" s="7">
        <f t="shared" si="93"/>
        <v>0</v>
      </c>
      <c r="J977" s="7" t="str">
        <f t="shared" si="94"/>
        <v/>
      </c>
      <c r="K977" s="8">
        <f>IF(VALUE(障害学生情報入力シート!J977)=1,1,0)</f>
        <v>0</v>
      </c>
      <c r="L977" s="8">
        <f>IF(VALUE(障害学生情報入力シート!K977)=1,1,0)</f>
        <v>0</v>
      </c>
      <c r="M977" s="8">
        <f>SUM(障害学生情報入力シート!N977:Q977)+COUNTA(障害学生情報入力シート!R977)</f>
        <v>0</v>
      </c>
      <c r="N977" s="8">
        <f>SUM(障害学生情報入力シート!S977:V977)+COUNTA(障害学生情報入力シート!W977)</f>
        <v>0</v>
      </c>
      <c r="O977" s="8">
        <f>IF(SUM(障害学生情報入力シート!$X977:$BC977)&gt;0,1,0)</f>
        <v>0</v>
      </c>
      <c r="P977" s="8">
        <f>IF(障害学生情報入力シート!D977="入学者(新1年生)",1,0)</f>
        <v>0</v>
      </c>
      <c r="Q977" s="8">
        <f>IF(ISBLANK(障害学生情報入力シート!$G977),0,
IF(AND(障害学生情報入力シート!$G977="視覚障害",OR(障害学生情報入力シート!$H977="盲",障害学生情報入力シート!$H977="弱視",障害学生情報入力シート!$H977="その他の視覚障害")),1,0)+
IF(AND(障害学生情報入力シート!$G977="聴覚障害",OR(障害学生情報入力シート!$H977="聾",障害学生情報入力シート!$H977="難聴",障害学生情報入力シート!$H977="その他の聴覚障害")),1,0)+
IF(AND(障害学生情報入力シート!$G977="肢体不自由",OR(障害学生情報入力シート!$H977="上肢不自由",障害学生情報入力シート!$H977="下肢不自由",障害学生情報入力シート!$H977="上下肢不自由",障害学生情報入力シート!$H977="その他の肢体不自由")),1,0)+
IF(AND(障害学生情報入力シート!$G977="病弱",ISBLANK(障害学生情報入力シート!$H977)),1,0)+
IF(AND(障害学生情報入力シート!$G977="発達障害",OR(障害学生情報入力シート!$H977="自閉スペクトラム症",障害学生情報入力シート!$H977="注意欠如・多動症",障害学生情報入力シート!$H977="限局性学習症",障害学生情報入力シート!$H977="発達障害の重複",障害学生情報入力シート!$H977="その他の発達障害")),1,0)+
IF(AND(障害学生情報入力シート!$G977="精神障害",OR(障害学生情報入力シート!$H977="統合失調症等",障害学生情報入力シート!$H977="気分障害",障害学生情報入力シート!$H977="神経症性障害等",障害学生情報入力シート!$H977="摂食障害・睡眠障害等",障害学生情報入力シート!$H977="精神障害の重複",障害学生情報入力シート!$H977="その他の精神障害")),1,0)+
IF(AND(障害学生情報入力シート!$G977="知的障害",ISBLANK(障害学生情報入力シート!$H977)),1,0)+
IF(AND(障害学生情報入力シート!$G977="重複障害",OR(障害学生情報入力シート!$H977="身体障害の重複",障害学生情報入力シート!$H977="発達障害と精神障害の重複")),1,0)+
IF(AND(障害学生情報入力シート!$G977="その他の障害",ISBLANK(障害学生情報入力シート!$H977)),1,0)
)</f>
        <v>0</v>
      </c>
    </row>
    <row r="978" spans="1:17" x14ac:dyDescent="0.4">
      <c r="A978" s="204">
        <v>950</v>
      </c>
      <c r="B978" s="6">
        <f>IF(AND(障害学生情報入力シート!$G978=$B$27,障害学生情報入力シート!$H978=$B$28,OR(障害学生情報入力シート!D978="入学者(新1年生)",障害学生情報入力シート!D978="在籍者")),1,0)</f>
        <v>0</v>
      </c>
      <c r="C978" s="6">
        <f t="shared" si="89"/>
        <v>0</v>
      </c>
      <c r="D978" s="6" t="str">
        <f t="shared" si="90"/>
        <v/>
      </c>
      <c r="E978" s="6">
        <f>IF(AND(障害学生情報入力シート!$G978=$E$27,ISBLANK(障害学生情報入力シート!$H978),OR(障害学生情報入力シート!D978="入学者(新1年生)",障害学生情報入力シート!D978="在籍者")),1,0)</f>
        <v>0</v>
      </c>
      <c r="F978" s="6">
        <f t="shared" si="91"/>
        <v>0</v>
      </c>
      <c r="G978" s="6" t="str">
        <f t="shared" si="92"/>
        <v/>
      </c>
      <c r="H978" s="7">
        <f>IF(障害学生情報入力シート!BD978="",0,IF(AND(障害学生情報入力シート!BC978=1,Q978=1,障害学生情報入力シート!D978&lt;&gt;"",障害学生情報入力シート!D978&lt;&gt;"在籍者"),1,0))</f>
        <v>0</v>
      </c>
      <c r="I978" s="7">
        <f t="shared" si="93"/>
        <v>0</v>
      </c>
      <c r="J978" s="7" t="str">
        <f t="shared" si="94"/>
        <v/>
      </c>
      <c r="K978" s="8">
        <f>IF(VALUE(障害学生情報入力シート!J978)=1,1,0)</f>
        <v>0</v>
      </c>
      <c r="L978" s="8">
        <f>IF(VALUE(障害学生情報入力シート!K978)=1,1,0)</f>
        <v>0</v>
      </c>
      <c r="M978" s="8">
        <f>SUM(障害学生情報入力シート!N978:Q978)+COUNTA(障害学生情報入力シート!R978)</f>
        <v>0</v>
      </c>
      <c r="N978" s="8">
        <f>SUM(障害学生情報入力シート!S978:V978)+COUNTA(障害学生情報入力シート!W978)</f>
        <v>0</v>
      </c>
      <c r="O978" s="8">
        <f>IF(SUM(障害学生情報入力シート!$X978:$BC978)&gt;0,1,0)</f>
        <v>0</v>
      </c>
      <c r="P978" s="8">
        <f>IF(障害学生情報入力シート!D978="入学者(新1年生)",1,0)</f>
        <v>0</v>
      </c>
      <c r="Q978" s="8">
        <f>IF(ISBLANK(障害学生情報入力シート!$G978),0,
IF(AND(障害学生情報入力シート!$G978="視覚障害",OR(障害学生情報入力シート!$H978="盲",障害学生情報入力シート!$H978="弱視",障害学生情報入力シート!$H978="その他の視覚障害")),1,0)+
IF(AND(障害学生情報入力シート!$G978="聴覚障害",OR(障害学生情報入力シート!$H978="聾",障害学生情報入力シート!$H978="難聴",障害学生情報入力シート!$H978="その他の聴覚障害")),1,0)+
IF(AND(障害学生情報入力シート!$G978="肢体不自由",OR(障害学生情報入力シート!$H978="上肢不自由",障害学生情報入力シート!$H978="下肢不自由",障害学生情報入力シート!$H978="上下肢不自由",障害学生情報入力シート!$H978="その他の肢体不自由")),1,0)+
IF(AND(障害学生情報入力シート!$G978="病弱",ISBLANK(障害学生情報入力シート!$H978)),1,0)+
IF(AND(障害学生情報入力シート!$G978="発達障害",OR(障害学生情報入力シート!$H978="自閉スペクトラム症",障害学生情報入力シート!$H978="注意欠如・多動症",障害学生情報入力シート!$H978="限局性学習症",障害学生情報入力シート!$H978="発達障害の重複",障害学生情報入力シート!$H978="その他の発達障害")),1,0)+
IF(AND(障害学生情報入力シート!$G978="精神障害",OR(障害学生情報入力シート!$H978="統合失調症等",障害学生情報入力シート!$H978="気分障害",障害学生情報入力シート!$H978="神経症性障害等",障害学生情報入力シート!$H978="摂食障害・睡眠障害等",障害学生情報入力シート!$H978="精神障害の重複",障害学生情報入力シート!$H978="その他の精神障害")),1,0)+
IF(AND(障害学生情報入力シート!$G978="知的障害",ISBLANK(障害学生情報入力シート!$H978)),1,0)+
IF(AND(障害学生情報入力シート!$G978="重複障害",OR(障害学生情報入力シート!$H978="身体障害の重複",障害学生情報入力シート!$H978="発達障害と精神障害の重複")),1,0)+
IF(AND(障害学生情報入力シート!$G978="その他の障害",ISBLANK(障害学生情報入力シート!$H978)),1,0)
)</f>
        <v>0</v>
      </c>
    </row>
    <row r="979" spans="1:17" x14ac:dyDescent="0.4">
      <c r="A979" s="204">
        <v>951</v>
      </c>
      <c r="B979" s="6">
        <f>IF(AND(障害学生情報入力シート!$G979=$B$27,障害学生情報入力シート!$H979=$B$28,OR(障害学生情報入力シート!D979="入学者(新1年生)",障害学生情報入力シート!D979="在籍者")),1,0)</f>
        <v>0</v>
      </c>
      <c r="C979" s="6">
        <f t="shared" si="89"/>
        <v>0</v>
      </c>
      <c r="D979" s="6" t="str">
        <f t="shared" si="90"/>
        <v/>
      </c>
      <c r="E979" s="6">
        <f>IF(AND(障害学生情報入力シート!$G979=$E$27,ISBLANK(障害学生情報入力シート!$H979),OR(障害学生情報入力シート!D979="入学者(新1年生)",障害学生情報入力シート!D979="在籍者")),1,0)</f>
        <v>0</v>
      </c>
      <c r="F979" s="6">
        <f t="shared" si="91"/>
        <v>0</v>
      </c>
      <c r="G979" s="6" t="str">
        <f t="shared" si="92"/>
        <v/>
      </c>
      <c r="H979" s="7">
        <f>IF(障害学生情報入力シート!BD979="",0,IF(AND(障害学生情報入力シート!BC979=1,Q979=1,障害学生情報入力シート!D979&lt;&gt;"",障害学生情報入力シート!D979&lt;&gt;"在籍者"),1,0))</f>
        <v>0</v>
      </c>
      <c r="I979" s="7">
        <f t="shared" si="93"/>
        <v>0</v>
      </c>
      <c r="J979" s="7" t="str">
        <f t="shared" si="94"/>
        <v/>
      </c>
      <c r="K979" s="8">
        <f>IF(VALUE(障害学生情報入力シート!J979)=1,1,0)</f>
        <v>0</v>
      </c>
      <c r="L979" s="8">
        <f>IF(VALUE(障害学生情報入力シート!K979)=1,1,0)</f>
        <v>0</v>
      </c>
      <c r="M979" s="8">
        <f>SUM(障害学生情報入力シート!N979:Q979)+COUNTA(障害学生情報入力シート!R979)</f>
        <v>0</v>
      </c>
      <c r="N979" s="8">
        <f>SUM(障害学生情報入力シート!S979:V979)+COUNTA(障害学生情報入力シート!W979)</f>
        <v>0</v>
      </c>
      <c r="O979" s="8">
        <f>IF(SUM(障害学生情報入力シート!$X979:$BC979)&gt;0,1,0)</f>
        <v>0</v>
      </c>
      <c r="P979" s="8">
        <f>IF(障害学生情報入力シート!D979="入学者(新1年生)",1,0)</f>
        <v>0</v>
      </c>
      <c r="Q979" s="8">
        <f>IF(ISBLANK(障害学生情報入力シート!$G979),0,
IF(AND(障害学生情報入力シート!$G979="視覚障害",OR(障害学生情報入力シート!$H979="盲",障害学生情報入力シート!$H979="弱視",障害学生情報入力シート!$H979="その他の視覚障害")),1,0)+
IF(AND(障害学生情報入力シート!$G979="聴覚障害",OR(障害学生情報入力シート!$H979="聾",障害学生情報入力シート!$H979="難聴",障害学生情報入力シート!$H979="その他の聴覚障害")),1,0)+
IF(AND(障害学生情報入力シート!$G979="肢体不自由",OR(障害学生情報入力シート!$H979="上肢不自由",障害学生情報入力シート!$H979="下肢不自由",障害学生情報入力シート!$H979="上下肢不自由",障害学生情報入力シート!$H979="その他の肢体不自由")),1,0)+
IF(AND(障害学生情報入力シート!$G979="病弱",ISBLANK(障害学生情報入力シート!$H979)),1,0)+
IF(AND(障害学生情報入力シート!$G979="発達障害",OR(障害学生情報入力シート!$H979="自閉スペクトラム症",障害学生情報入力シート!$H979="注意欠如・多動症",障害学生情報入力シート!$H979="限局性学習症",障害学生情報入力シート!$H979="発達障害の重複",障害学生情報入力シート!$H979="その他の発達障害")),1,0)+
IF(AND(障害学生情報入力シート!$G979="精神障害",OR(障害学生情報入力シート!$H979="統合失調症等",障害学生情報入力シート!$H979="気分障害",障害学生情報入力シート!$H979="神経症性障害等",障害学生情報入力シート!$H979="摂食障害・睡眠障害等",障害学生情報入力シート!$H979="精神障害の重複",障害学生情報入力シート!$H979="その他の精神障害")),1,0)+
IF(AND(障害学生情報入力シート!$G979="知的障害",ISBLANK(障害学生情報入力シート!$H979)),1,0)+
IF(AND(障害学生情報入力シート!$G979="重複障害",OR(障害学生情報入力シート!$H979="身体障害の重複",障害学生情報入力シート!$H979="発達障害と精神障害の重複")),1,0)+
IF(AND(障害学生情報入力シート!$G979="その他の障害",ISBLANK(障害学生情報入力シート!$H979)),1,0)
)</f>
        <v>0</v>
      </c>
    </row>
    <row r="980" spans="1:17" x14ac:dyDescent="0.4">
      <c r="A980" s="204">
        <v>952</v>
      </c>
      <c r="B980" s="6">
        <f>IF(AND(障害学生情報入力シート!$G980=$B$27,障害学生情報入力シート!$H980=$B$28,OR(障害学生情報入力シート!D980="入学者(新1年生)",障害学生情報入力シート!D980="在籍者")),1,0)</f>
        <v>0</v>
      </c>
      <c r="C980" s="6">
        <f t="shared" si="89"/>
        <v>0</v>
      </c>
      <c r="D980" s="6" t="str">
        <f t="shared" si="90"/>
        <v/>
      </c>
      <c r="E980" s="6">
        <f>IF(AND(障害学生情報入力シート!$G980=$E$27,ISBLANK(障害学生情報入力シート!$H980),OR(障害学生情報入力シート!D980="入学者(新1年生)",障害学生情報入力シート!D980="在籍者")),1,0)</f>
        <v>0</v>
      </c>
      <c r="F980" s="6">
        <f t="shared" si="91"/>
        <v>0</v>
      </c>
      <c r="G980" s="6" t="str">
        <f t="shared" si="92"/>
        <v/>
      </c>
      <c r="H980" s="7">
        <f>IF(障害学生情報入力シート!BD980="",0,IF(AND(障害学生情報入力シート!BC980=1,Q980=1,障害学生情報入力シート!D980&lt;&gt;"",障害学生情報入力シート!D980&lt;&gt;"在籍者"),1,0))</f>
        <v>0</v>
      </c>
      <c r="I980" s="7">
        <f t="shared" si="93"/>
        <v>0</v>
      </c>
      <c r="J980" s="7" t="str">
        <f t="shared" si="94"/>
        <v/>
      </c>
      <c r="K980" s="8">
        <f>IF(VALUE(障害学生情報入力シート!J980)=1,1,0)</f>
        <v>0</v>
      </c>
      <c r="L980" s="8">
        <f>IF(VALUE(障害学生情報入力シート!K980)=1,1,0)</f>
        <v>0</v>
      </c>
      <c r="M980" s="8">
        <f>SUM(障害学生情報入力シート!N980:Q980)+COUNTA(障害学生情報入力シート!R980)</f>
        <v>0</v>
      </c>
      <c r="N980" s="8">
        <f>SUM(障害学生情報入力シート!S980:V980)+COUNTA(障害学生情報入力シート!W980)</f>
        <v>0</v>
      </c>
      <c r="O980" s="8">
        <f>IF(SUM(障害学生情報入力シート!$X980:$BC980)&gt;0,1,0)</f>
        <v>0</v>
      </c>
      <c r="P980" s="8">
        <f>IF(障害学生情報入力シート!D980="入学者(新1年生)",1,0)</f>
        <v>0</v>
      </c>
      <c r="Q980" s="8">
        <f>IF(ISBLANK(障害学生情報入力シート!$G980),0,
IF(AND(障害学生情報入力シート!$G980="視覚障害",OR(障害学生情報入力シート!$H980="盲",障害学生情報入力シート!$H980="弱視",障害学生情報入力シート!$H980="その他の視覚障害")),1,0)+
IF(AND(障害学生情報入力シート!$G980="聴覚障害",OR(障害学生情報入力シート!$H980="聾",障害学生情報入力シート!$H980="難聴",障害学生情報入力シート!$H980="その他の聴覚障害")),1,0)+
IF(AND(障害学生情報入力シート!$G980="肢体不自由",OR(障害学生情報入力シート!$H980="上肢不自由",障害学生情報入力シート!$H980="下肢不自由",障害学生情報入力シート!$H980="上下肢不自由",障害学生情報入力シート!$H980="その他の肢体不自由")),1,0)+
IF(AND(障害学生情報入力シート!$G980="病弱",ISBLANK(障害学生情報入力シート!$H980)),1,0)+
IF(AND(障害学生情報入力シート!$G980="発達障害",OR(障害学生情報入力シート!$H980="自閉スペクトラム症",障害学生情報入力シート!$H980="注意欠如・多動症",障害学生情報入力シート!$H980="限局性学習症",障害学生情報入力シート!$H980="発達障害の重複",障害学生情報入力シート!$H980="その他の発達障害")),1,0)+
IF(AND(障害学生情報入力シート!$G980="精神障害",OR(障害学生情報入力シート!$H980="統合失調症等",障害学生情報入力シート!$H980="気分障害",障害学生情報入力シート!$H980="神経症性障害等",障害学生情報入力シート!$H980="摂食障害・睡眠障害等",障害学生情報入力シート!$H980="精神障害の重複",障害学生情報入力シート!$H980="その他の精神障害")),1,0)+
IF(AND(障害学生情報入力シート!$G980="知的障害",ISBLANK(障害学生情報入力シート!$H980)),1,0)+
IF(AND(障害学生情報入力シート!$G980="重複障害",OR(障害学生情報入力シート!$H980="身体障害の重複",障害学生情報入力シート!$H980="発達障害と精神障害の重複")),1,0)+
IF(AND(障害学生情報入力シート!$G980="その他の障害",ISBLANK(障害学生情報入力シート!$H980)),1,0)
)</f>
        <v>0</v>
      </c>
    </row>
    <row r="981" spans="1:17" x14ac:dyDescent="0.4">
      <c r="A981" s="204">
        <v>953</v>
      </c>
      <c r="B981" s="6">
        <f>IF(AND(障害学生情報入力シート!$G981=$B$27,障害学生情報入力シート!$H981=$B$28,OR(障害学生情報入力シート!D981="入学者(新1年生)",障害学生情報入力シート!D981="在籍者")),1,0)</f>
        <v>0</v>
      </c>
      <c r="C981" s="6">
        <f t="shared" si="89"/>
        <v>0</v>
      </c>
      <c r="D981" s="6" t="str">
        <f t="shared" si="90"/>
        <v/>
      </c>
      <c r="E981" s="6">
        <f>IF(AND(障害学生情報入力シート!$G981=$E$27,ISBLANK(障害学生情報入力シート!$H981),OR(障害学生情報入力シート!D981="入学者(新1年生)",障害学生情報入力シート!D981="在籍者")),1,0)</f>
        <v>0</v>
      </c>
      <c r="F981" s="6">
        <f t="shared" si="91"/>
        <v>0</v>
      </c>
      <c r="G981" s="6" t="str">
        <f t="shared" si="92"/>
        <v/>
      </c>
      <c r="H981" s="7">
        <f>IF(障害学生情報入力シート!BD981="",0,IF(AND(障害学生情報入力シート!BC981=1,Q981=1,障害学生情報入力シート!D981&lt;&gt;"",障害学生情報入力シート!D981&lt;&gt;"在籍者"),1,0))</f>
        <v>0</v>
      </c>
      <c r="I981" s="7">
        <f t="shared" si="93"/>
        <v>0</v>
      </c>
      <c r="J981" s="7" t="str">
        <f t="shared" si="94"/>
        <v/>
      </c>
      <c r="K981" s="8">
        <f>IF(VALUE(障害学生情報入力シート!J981)=1,1,0)</f>
        <v>0</v>
      </c>
      <c r="L981" s="8">
        <f>IF(VALUE(障害学生情報入力シート!K981)=1,1,0)</f>
        <v>0</v>
      </c>
      <c r="M981" s="8">
        <f>SUM(障害学生情報入力シート!N981:Q981)+COUNTA(障害学生情報入力シート!R981)</f>
        <v>0</v>
      </c>
      <c r="N981" s="8">
        <f>SUM(障害学生情報入力シート!S981:V981)+COUNTA(障害学生情報入力シート!W981)</f>
        <v>0</v>
      </c>
      <c r="O981" s="8">
        <f>IF(SUM(障害学生情報入力シート!$X981:$BC981)&gt;0,1,0)</f>
        <v>0</v>
      </c>
      <c r="P981" s="8">
        <f>IF(障害学生情報入力シート!D981="入学者(新1年生)",1,0)</f>
        <v>0</v>
      </c>
      <c r="Q981" s="8">
        <f>IF(ISBLANK(障害学生情報入力シート!$G981),0,
IF(AND(障害学生情報入力シート!$G981="視覚障害",OR(障害学生情報入力シート!$H981="盲",障害学生情報入力シート!$H981="弱視",障害学生情報入力シート!$H981="その他の視覚障害")),1,0)+
IF(AND(障害学生情報入力シート!$G981="聴覚障害",OR(障害学生情報入力シート!$H981="聾",障害学生情報入力シート!$H981="難聴",障害学生情報入力シート!$H981="その他の聴覚障害")),1,0)+
IF(AND(障害学生情報入力シート!$G981="肢体不自由",OR(障害学生情報入力シート!$H981="上肢不自由",障害学生情報入力シート!$H981="下肢不自由",障害学生情報入力シート!$H981="上下肢不自由",障害学生情報入力シート!$H981="その他の肢体不自由")),1,0)+
IF(AND(障害学生情報入力シート!$G981="病弱",ISBLANK(障害学生情報入力シート!$H981)),1,0)+
IF(AND(障害学生情報入力シート!$G981="発達障害",OR(障害学生情報入力シート!$H981="自閉スペクトラム症",障害学生情報入力シート!$H981="注意欠如・多動症",障害学生情報入力シート!$H981="限局性学習症",障害学生情報入力シート!$H981="発達障害の重複",障害学生情報入力シート!$H981="その他の発達障害")),1,0)+
IF(AND(障害学生情報入力シート!$G981="精神障害",OR(障害学生情報入力シート!$H981="統合失調症等",障害学生情報入力シート!$H981="気分障害",障害学生情報入力シート!$H981="神経症性障害等",障害学生情報入力シート!$H981="摂食障害・睡眠障害等",障害学生情報入力シート!$H981="精神障害の重複",障害学生情報入力シート!$H981="その他の精神障害")),1,0)+
IF(AND(障害学生情報入力シート!$G981="知的障害",ISBLANK(障害学生情報入力シート!$H981)),1,0)+
IF(AND(障害学生情報入力シート!$G981="重複障害",OR(障害学生情報入力シート!$H981="身体障害の重複",障害学生情報入力シート!$H981="発達障害と精神障害の重複")),1,0)+
IF(AND(障害学生情報入力シート!$G981="その他の障害",ISBLANK(障害学生情報入力シート!$H981)),1,0)
)</f>
        <v>0</v>
      </c>
    </row>
    <row r="982" spans="1:17" x14ac:dyDescent="0.4">
      <c r="A982" s="204">
        <v>954</v>
      </c>
      <c r="B982" s="6">
        <f>IF(AND(障害学生情報入力シート!$G982=$B$27,障害学生情報入力シート!$H982=$B$28,OR(障害学生情報入力シート!D982="入学者(新1年生)",障害学生情報入力シート!D982="在籍者")),1,0)</f>
        <v>0</v>
      </c>
      <c r="C982" s="6">
        <f t="shared" si="89"/>
        <v>0</v>
      </c>
      <c r="D982" s="6" t="str">
        <f t="shared" si="90"/>
        <v/>
      </c>
      <c r="E982" s="6">
        <f>IF(AND(障害学生情報入力シート!$G982=$E$27,ISBLANK(障害学生情報入力シート!$H982),OR(障害学生情報入力シート!D982="入学者(新1年生)",障害学生情報入力シート!D982="在籍者")),1,0)</f>
        <v>0</v>
      </c>
      <c r="F982" s="6">
        <f t="shared" si="91"/>
        <v>0</v>
      </c>
      <c r="G982" s="6" t="str">
        <f t="shared" si="92"/>
        <v/>
      </c>
      <c r="H982" s="7">
        <f>IF(障害学生情報入力シート!BD982="",0,IF(AND(障害学生情報入力シート!BC982=1,Q982=1,障害学生情報入力シート!D982&lt;&gt;"",障害学生情報入力シート!D982&lt;&gt;"在籍者"),1,0))</f>
        <v>0</v>
      </c>
      <c r="I982" s="7">
        <f t="shared" si="93"/>
        <v>0</v>
      </c>
      <c r="J982" s="7" t="str">
        <f t="shared" si="94"/>
        <v/>
      </c>
      <c r="K982" s="8">
        <f>IF(VALUE(障害学生情報入力シート!J982)=1,1,0)</f>
        <v>0</v>
      </c>
      <c r="L982" s="8">
        <f>IF(VALUE(障害学生情報入力シート!K982)=1,1,0)</f>
        <v>0</v>
      </c>
      <c r="M982" s="8">
        <f>SUM(障害学生情報入力シート!N982:Q982)+COUNTA(障害学生情報入力シート!R982)</f>
        <v>0</v>
      </c>
      <c r="N982" s="8">
        <f>SUM(障害学生情報入力シート!S982:V982)+COUNTA(障害学生情報入力シート!W982)</f>
        <v>0</v>
      </c>
      <c r="O982" s="8">
        <f>IF(SUM(障害学生情報入力シート!$X982:$BC982)&gt;0,1,0)</f>
        <v>0</v>
      </c>
      <c r="P982" s="8">
        <f>IF(障害学生情報入力シート!D982="入学者(新1年生)",1,0)</f>
        <v>0</v>
      </c>
      <c r="Q982" s="8">
        <f>IF(ISBLANK(障害学生情報入力シート!$G982),0,
IF(AND(障害学生情報入力シート!$G982="視覚障害",OR(障害学生情報入力シート!$H982="盲",障害学生情報入力シート!$H982="弱視",障害学生情報入力シート!$H982="その他の視覚障害")),1,0)+
IF(AND(障害学生情報入力シート!$G982="聴覚障害",OR(障害学生情報入力シート!$H982="聾",障害学生情報入力シート!$H982="難聴",障害学生情報入力シート!$H982="その他の聴覚障害")),1,0)+
IF(AND(障害学生情報入力シート!$G982="肢体不自由",OR(障害学生情報入力シート!$H982="上肢不自由",障害学生情報入力シート!$H982="下肢不自由",障害学生情報入力シート!$H982="上下肢不自由",障害学生情報入力シート!$H982="その他の肢体不自由")),1,0)+
IF(AND(障害学生情報入力シート!$G982="病弱",ISBLANK(障害学生情報入力シート!$H982)),1,0)+
IF(AND(障害学生情報入力シート!$G982="発達障害",OR(障害学生情報入力シート!$H982="自閉スペクトラム症",障害学生情報入力シート!$H982="注意欠如・多動症",障害学生情報入力シート!$H982="限局性学習症",障害学生情報入力シート!$H982="発達障害の重複",障害学生情報入力シート!$H982="その他の発達障害")),1,0)+
IF(AND(障害学生情報入力シート!$G982="精神障害",OR(障害学生情報入力シート!$H982="統合失調症等",障害学生情報入力シート!$H982="気分障害",障害学生情報入力シート!$H982="神経症性障害等",障害学生情報入力シート!$H982="摂食障害・睡眠障害等",障害学生情報入力シート!$H982="精神障害の重複",障害学生情報入力シート!$H982="その他の精神障害")),1,0)+
IF(AND(障害学生情報入力シート!$G982="知的障害",ISBLANK(障害学生情報入力シート!$H982)),1,0)+
IF(AND(障害学生情報入力シート!$G982="重複障害",OR(障害学生情報入力シート!$H982="身体障害の重複",障害学生情報入力シート!$H982="発達障害と精神障害の重複")),1,0)+
IF(AND(障害学生情報入力シート!$G982="その他の障害",ISBLANK(障害学生情報入力シート!$H982)),1,0)
)</f>
        <v>0</v>
      </c>
    </row>
    <row r="983" spans="1:17" x14ac:dyDescent="0.4">
      <c r="A983" s="204">
        <v>955</v>
      </c>
      <c r="B983" s="6">
        <f>IF(AND(障害学生情報入力シート!$G983=$B$27,障害学生情報入力シート!$H983=$B$28,OR(障害学生情報入力シート!D983="入学者(新1年生)",障害学生情報入力シート!D983="在籍者")),1,0)</f>
        <v>0</v>
      </c>
      <c r="C983" s="6">
        <f t="shared" si="89"/>
        <v>0</v>
      </c>
      <c r="D983" s="6" t="str">
        <f t="shared" si="90"/>
        <v/>
      </c>
      <c r="E983" s="6">
        <f>IF(AND(障害学生情報入力シート!$G983=$E$27,ISBLANK(障害学生情報入力シート!$H983),OR(障害学生情報入力シート!D983="入学者(新1年生)",障害学生情報入力シート!D983="在籍者")),1,0)</f>
        <v>0</v>
      </c>
      <c r="F983" s="6">
        <f t="shared" si="91"/>
        <v>0</v>
      </c>
      <c r="G983" s="6" t="str">
        <f t="shared" si="92"/>
        <v/>
      </c>
      <c r="H983" s="7">
        <f>IF(障害学生情報入力シート!BD983="",0,IF(AND(障害学生情報入力シート!BC983=1,Q983=1,障害学生情報入力シート!D983&lt;&gt;"",障害学生情報入力シート!D983&lt;&gt;"在籍者"),1,0))</f>
        <v>0</v>
      </c>
      <c r="I983" s="7">
        <f t="shared" si="93"/>
        <v>0</v>
      </c>
      <c r="J983" s="7" t="str">
        <f t="shared" si="94"/>
        <v/>
      </c>
      <c r="K983" s="8">
        <f>IF(VALUE(障害学生情報入力シート!J983)=1,1,0)</f>
        <v>0</v>
      </c>
      <c r="L983" s="8">
        <f>IF(VALUE(障害学生情報入力シート!K983)=1,1,0)</f>
        <v>0</v>
      </c>
      <c r="M983" s="8">
        <f>SUM(障害学生情報入力シート!N983:Q983)+COUNTA(障害学生情報入力シート!R983)</f>
        <v>0</v>
      </c>
      <c r="N983" s="8">
        <f>SUM(障害学生情報入力シート!S983:V983)+COUNTA(障害学生情報入力シート!W983)</f>
        <v>0</v>
      </c>
      <c r="O983" s="8">
        <f>IF(SUM(障害学生情報入力シート!$X983:$BC983)&gt;0,1,0)</f>
        <v>0</v>
      </c>
      <c r="P983" s="8">
        <f>IF(障害学生情報入力シート!D983="入学者(新1年生)",1,0)</f>
        <v>0</v>
      </c>
      <c r="Q983" s="8">
        <f>IF(ISBLANK(障害学生情報入力シート!$G983),0,
IF(AND(障害学生情報入力シート!$G983="視覚障害",OR(障害学生情報入力シート!$H983="盲",障害学生情報入力シート!$H983="弱視",障害学生情報入力シート!$H983="その他の視覚障害")),1,0)+
IF(AND(障害学生情報入力シート!$G983="聴覚障害",OR(障害学生情報入力シート!$H983="聾",障害学生情報入力シート!$H983="難聴",障害学生情報入力シート!$H983="その他の聴覚障害")),1,0)+
IF(AND(障害学生情報入力シート!$G983="肢体不自由",OR(障害学生情報入力シート!$H983="上肢不自由",障害学生情報入力シート!$H983="下肢不自由",障害学生情報入力シート!$H983="上下肢不自由",障害学生情報入力シート!$H983="その他の肢体不自由")),1,0)+
IF(AND(障害学生情報入力シート!$G983="病弱",ISBLANK(障害学生情報入力シート!$H983)),1,0)+
IF(AND(障害学生情報入力シート!$G983="発達障害",OR(障害学生情報入力シート!$H983="自閉スペクトラム症",障害学生情報入力シート!$H983="注意欠如・多動症",障害学生情報入力シート!$H983="限局性学習症",障害学生情報入力シート!$H983="発達障害の重複",障害学生情報入力シート!$H983="その他の発達障害")),1,0)+
IF(AND(障害学生情報入力シート!$G983="精神障害",OR(障害学生情報入力シート!$H983="統合失調症等",障害学生情報入力シート!$H983="気分障害",障害学生情報入力シート!$H983="神経症性障害等",障害学生情報入力シート!$H983="摂食障害・睡眠障害等",障害学生情報入力シート!$H983="精神障害の重複",障害学生情報入力シート!$H983="その他の精神障害")),1,0)+
IF(AND(障害学生情報入力シート!$G983="知的障害",ISBLANK(障害学生情報入力シート!$H983)),1,0)+
IF(AND(障害学生情報入力シート!$G983="重複障害",OR(障害学生情報入力シート!$H983="身体障害の重複",障害学生情報入力シート!$H983="発達障害と精神障害の重複")),1,0)+
IF(AND(障害学生情報入力シート!$G983="その他の障害",ISBLANK(障害学生情報入力シート!$H983)),1,0)
)</f>
        <v>0</v>
      </c>
    </row>
    <row r="984" spans="1:17" x14ac:dyDescent="0.4">
      <c r="A984" s="204">
        <v>956</v>
      </c>
      <c r="B984" s="6">
        <f>IF(AND(障害学生情報入力シート!$G984=$B$27,障害学生情報入力シート!$H984=$B$28,OR(障害学生情報入力シート!D984="入学者(新1年生)",障害学生情報入力シート!D984="在籍者")),1,0)</f>
        <v>0</v>
      </c>
      <c r="C984" s="6">
        <f t="shared" si="89"/>
        <v>0</v>
      </c>
      <c r="D984" s="6" t="str">
        <f t="shared" si="90"/>
        <v/>
      </c>
      <c r="E984" s="6">
        <f>IF(AND(障害学生情報入力シート!$G984=$E$27,ISBLANK(障害学生情報入力シート!$H984),OR(障害学生情報入力シート!D984="入学者(新1年生)",障害学生情報入力シート!D984="在籍者")),1,0)</f>
        <v>0</v>
      </c>
      <c r="F984" s="6">
        <f t="shared" si="91"/>
        <v>0</v>
      </c>
      <c r="G984" s="6" t="str">
        <f t="shared" si="92"/>
        <v/>
      </c>
      <c r="H984" s="7">
        <f>IF(障害学生情報入力シート!BD984="",0,IF(AND(障害学生情報入力シート!BC984=1,Q984=1,障害学生情報入力シート!D984&lt;&gt;"",障害学生情報入力シート!D984&lt;&gt;"在籍者"),1,0))</f>
        <v>0</v>
      </c>
      <c r="I984" s="7">
        <f t="shared" si="93"/>
        <v>0</v>
      </c>
      <c r="J984" s="7" t="str">
        <f t="shared" si="94"/>
        <v/>
      </c>
      <c r="K984" s="8">
        <f>IF(VALUE(障害学生情報入力シート!J984)=1,1,0)</f>
        <v>0</v>
      </c>
      <c r="L984" s="8">
        <f>IF(VALUE(障害学生情報入力シート!K984)=1,1,0)</f>
        <v>0</v>
      </c>
      <c r="M984" s="8">
        <f>SUM(障害学生情報入力シート!N984:Q984)+COUNTA(障害学生情報入力シート!R984)</f>
        <v>0</v>
      </c>
      <c r="N984" s="8">
        <f>SUM(障害学生情報入力シート!S984:V984)+COUNTA(障害学生情報入力シート!W984)</f>
        <v>0</v>
      </c>
      <c r="O984" s="8">
        <f>IF(SUM(障害学生情報入力シート!$X984:$BC984)&gt;0,1,0)</f>
        <v>0</v>
      </c>
      <c r="P984" s="8">
        <f>IF(障害学生情報入力シート!D984="入学者(新1年生)",1,0)</f>
        <v>0</v>
      </c>
      <c r="Q984" s="8">
        <f>IF(ISBLANK(障害学生情報入力シート!$G984),0,
IF(AND(障害学生情報入力シート!$G984="視覚障害",OR(障害学生情報入力シート!$H984="盲",障害学生情報入力シート!$H984="弱視",障害学生情報入力シート!$H984="その他の視覚障害")),1,0)+
IF(AND(障害学生情報入力シート!$G984="聴覚障害",OR(障害学生情報入力シート!$H984="聾",障害学生情報入力シート!$H984="難聴",障害学生情報入力シート!$H984="その他の聴覚障害")),1,0)+
IF(AND(障害学生情報入力シート!$G984="肢体不自由",OR(障害学生情報入力シート!$H984="上肢不自由",障害学生情報入力シート!$H984="下肢不自由",障害学生情報入力シート!$H984="上下肢不自由",障害学生情報入力シート!$H984="その他の肢体不自由")),1,0)+
IF(AND(障害学生情報入力シート!$G984="病弱",ISBLANK(障害学生情報入力シート!$H984)),1,0)+
IF(AND(障害学生情報入力シート!$G984="発達障害",OR(障害学生情報入力シート!$H984="自閉スペクトラム症",障害学生情報入力シート!$H984="注意欠如・多動症",障害学生情報入力シート!$H984="限局性学習症",障害学生情報入力シート!$H984="発達障害の重複",障害学生情報入力シート!$H984="その他の発達障害")),1,0)+
IF(AND(障害学生情報入力シート!$G984="精神障害",OR(障害学生情報入力シート!$H984="統合失調症等",障害学生情報入力シート!$H984="気分障害",障害学生情報入力シート!$H984="神経症性障害等",障害学生情報入力シート!$H984="摂食障害・睡眠障害等",障害学生情報入力シート!$H984="精神障害の重複",障害学生情報入力シート!$H984="その他の精神障害")),1,0)+
IF(AND(障害学生情報入力シート!$G984="知的障害",ISBLANK(障害学生情報入力シート!$H984)),1,0)+
IF(AND(障害学生情報入力シート!$G984="重複障害",OR(障害学生情報入力シート!$H984="身体障害の重複",障害学生情報入力シート!$H984="発達障害と精神障害の重複")),1,0)+
IF(AND(障害学生情報入力シート!$G984="その他の障害",ISBLANK(障害学生情報入力シート!$H984)),1,0)
)</f>
        <v>0</v>
      </c>
    </row>
    <row r="985" spans="1:17" x14ac:dyDescent="0.4">
      <c r="A985" s="204">
        <v>957</v>
      </c>
      <c r="B985" s="6">
        <f>IF(AND(障害学生情報入力シート!$G985=$B$27,障害学生情報入力シート!$H985=$B$28,OR(障害学生情報入力シート!D985="入学者(新1年生)",障害学生情報入力シート!D985="在籍者")),1,0)</f>
        <v>0</v>
      </c>
      <c r="C985" s="6">
        <f t="shared" si="89"/>
        <v>0</v>
      </c>
      <c r="D985" s="6" t="str">
        <f t="shared" si="90"/>
        <v/>
      </c>
      <c r="E985" s="6">
        <f>IF(AND(障害学生情報入力シート!$G985=$E$27,ISBLANK(障害学生情報入力シート!$H985),OR(障害学生情報入力シート!D985="入学者(新1年生)",障害学生情報入力シート!D985="在籍者")),1,0)</f>
        <v>0</v>
      </c>
      <c r="F985" s="6">
        <f t="shared" si="91"/>
        <v>0</v>
      </c>
      <c r="G985" s="6" t="str">
        <f t="shared" si="92"/>
        <v/>
      </c>
      <c r="H985" s="7">
        <f>IF(障害学生情報入力シート!BD985="",0,IF(AND(障害学生情報入力シート!BC985=1,Q985=1,障害学生情報入力シート!D985&lt;&gt;"",障害学生情報入力シート!D985&lt;&gt;"在籍者"),1,0))</f>
        <v>0</v>
      </c>
      <c r="I985" s="7">
        <f t="shared" si="93"/>
        <v>0</v>
      </c>
      <c r="J985" s="7" t="str">
        <f t="shared" si="94"/>
        <v/>
      </c>
      <c r="K985" s="8">
        <f>IF(VALUE(障害学生情報入力シート!J985)=1,1,0)</f>
        <v>0</v>
      </c>
      <c r="L985" s="8">
        <f>IF(VALUE(障害学生情報入力シート!K985)=1,1,0)</f>
        <v>0</v>
      </c>
      <c r="M985" s="8">
        <f>SUM(障害学生情報入力シート!N985:Q985)+COUNTA(障害学生情報入力シート!R985)</f>
        <v>0</v>
      </c>
      <c r="N985" s="8">
        <f>SUM(障害学生情報入力シート!S985:V985)+COUNTA(障害学生情報入力シート!W985)</f>
        <v>0</v>
      </c>
      <c r="O985" s="8">
        <f>IF(SUM(障害学生情報入力シート!$X985:$BC985)&gt;0,1,0)</f>
        <v>0</v>
      </c>
      <c r="P985" s="8">
        <f>IF(障害学生情報入力シート!D985="入学者(新1年生)",1,0)</f>
        <v>0</v>
      </c>
      <c r="Q985" s="8">
        <f>IF(ISBLANK(障害学生情報入力シート!$G985),0,
IF(AND(障害学生情報入力シート!$G985="視覚障害",OR(障害学生情報入力シート!$H985="盲",障害学生情報入力シート!$H985="弱視",障害学生情報入力シート!$H985="その他の視覚障害")),1,0)+
IF(AND(障害学生情報入力シート!$G985="聴覚障害",OR(障害学生情報入力シート!$H985="聾",障害学生情報入力シート!$H985="難聴",障害学生情報入力シート!$H985="その他の聴覚障害")),1,0)+
IF(AND(障害学生情報入力シート!$G985="肢体不自由",OR(障害学生情報入力シート!$H985="上肢不自由",障害学生情報入力シート!$H985="下肢不自由",障害学生情報入力シート!$H985="上下肢不自由",障害学生情報入力シート!$H985="その他の肢体不自由")),1,0)+
IF(AND(障害学生情報入力シート!$G985="病弱",ISBLANK(障害学生情報入力シート!$H985)),1,0)+
IF(AND(障害学生情報入力シート!$G985="発達障害",OR(障害学生情報入力シート!$H985="自閉スペクトラム症",障害学生情報入力シート!$H985="注意欠如・多動症",障害学生情報入力シート!$H985="限局性学習症",障害学生情報入力シート!$H985="発達障害の重複",障害学生情報入力シート!$H985="その他の発達障害")),1,0)+
IF(AND(障害学生情報入力シート!$G985="精神障害",OR(障害学生情報入力シート!$H985="統合失調症等",障害学生情報入力シート!$H985="気分障害",障害学生情報入力シート!$H985="神経症性障害等",障害学生情報入力シート!$H985="摂食障害・睡眠障害等",障害学生情報入力シート!$H985="精神障害の重複",障害学生情報入力シート!$H985="その他の精神障害")),1,0)+
IF(AND(障害学生情報入力シート!$G985="知的障害",ISBLANK(障害学生情報入力シート!$H985)),1,0)+
IF(AND(障害学生情報入力シート!$G985="重複障害",OR(障害学生情報入力シート!$H985="身体障害の重複",障害学生情報入力シート!$H985="発達障害と精神障害の重複")),1,0)+
IF(AND(障害学生情報入力シート!$G985="その他の障害",ISBLANK(障害学生情報入力シート!$H985)),1,0)
)</f>
        <v>0</v>
      </c>
    </row>
    <row r="986" spans="1:17" x14ac:dyDescent="0.4">
      <c r="A986" s="204">
        <v>958</v>
      </c>
      <c r="B986" s="6">
        <f>IF(AND(障害学生情報入力シート!$G986=$B$27,障害学生情報入力シート!$H986=$B$28,OR(障害学生情報入力シート!D986="入学者(新1年生)",障害学生情報入力シート!D986="在籍者")),1,0)</f>
        <v>0</v>
      </c>
      <c r="C986" s="6">
        <f t="shared" si="89"/>
        <v>0</v>
      </c>
      <c r="D986" s="6" t="str">
        <f t="shared" si="90"/>
        <v/>
      </c>
      <c r="E986" s="6">
        <f>IF(AND(障害学生情報入力シート!$G986=$E$27,ISBLANK(障害学生情報入力シート!$H986),OR(障害学生情報入力シート!D986="入学者(新1年生)",障害学生情報入力シート!D986="在籍者")),1,0)</f>
        <v>0</v>
      </c>
      <c r="F986" s="6">
        <f t="shared" si="91"/>
        <v>0</v>
      </c>
      <c r="G986" s="6" t="str">
        <f t="shared" si="92"/>
        <v/>
      </c>
      <c r="H986" s="7">
        <f>IF(障害学生情報入力シート!BD986="",0,IF(AND(障害学生情報入力シート!BC986=1,Q986=1,障害学生情報入力シート!D986&lt;&gt;"",障害学生情報入力シート!D986&lt;&gt;"在籍者"),1,0))</f>
        <v>0</v>
      </c>
      <c r="I986" s="7">
        <f t="shared" si="93"/>
        <v>0</v>
      </c>
      <c r="J986" s="7" t="str">
        <f t="shared" si="94"/>
        <v/>
      </c>
      <c r="K986" s="8">
        <f>IF(VALUE(障害学生情報入力シート!J986)=1,1,0)</f>
        <v>0</v>
      </c>
      <c r="L986" s="8">
        <f>IF(VALUE(障害学生情報入力シート!K986)=1,1,0)</f>
        <v>0</v>
      </c>
      <c r="M986" s="8">
        <f>SUM(障害学生情報入力シート!N986:Q986)+COUNTA(障害学生情報入力シート!R986)</f>
        <v>0</v>
      </c>
      <c r="N986" s="8">
        <f>SUM(障害学生情報入力シート!S986:V986)+COUNTA(障害学生情報入力シート!W986)</f>
        <v>0</v>
      </c>
      <c r="O986" s="8">
        <f>IF(SUM(障害学生情報入力シート!$X986:$BC986)&gt;0,1,0)</f>
        <v>0</v>
      </c>
      <c r="P986" s="8">
        <f>IF(障害学生情報入力シート!D986="入学者(新1年生)",1,0)</f>
        <v>0</v>
      </c>
      <c r="Q986" s="8">
        <f>IF(ISBLANK(障害学生情報入力シート!$G986),0,
IF(AND(障害学生情報入力シート!$G986="視覚障害",OR(障害学生情報入力シート!$H986="盲",障害学生情報入力シート!$H986="弱視",障害学生情報入力シート!$H986="その他の視覚障害")),1,0)+
IF(AND(障害学生情報入力シート!$G986="聴覚障害",OR(障害学生情報入力シート!$H986="聾",障害学生情報入力シート!$H986="難聴",障害学生情報入力シート!$H986="その他の聴覚障害")),1,0)+
IF(AND(障害学生情報入力シート!$G986="肢体不自由",OR(障害学生情報入力シート!$H986="上肢不自由",障害学生情報入力シート!$H986="下肢不自由",障害学生情報入力シート!$H986="上下肢不自由",障害学生情報入力シート!$H986="その他の肢体不自由")),1,0)+
IF(AND(障害学生情報入力シート!$G986="病弱",ISBLANK(障害学生情報入力シート!$H986)),1,0)+
IF(AND(障害学生情報入力シート!$G986="発達障害",OR(障害学生情報入力シート!$H986="自閉スペクトラム症",障害学生情報入力シート!$H986="注意欠如・多動症",障害学生情報入力シート!$H986="限局性学習症",障害学生情報入力シート!$H986="発達障害の重複",障害学生情報入力シート!$H986="その他の発達障害")),1,0)+
IF(AND(障害学生情報入力シート!$G986="精神障害",OR(障害学生情報入力シート!$H986="統合失調症等",障害学生情報入力シート!$H986="気分障害",障害学生情報入力シート!$H986="神経症性障害等",障害学生情報入力シート!$H986="摂食障害・睡眠障害等",障害学生情報入力シート!$H986="精神障害の重複",障害学生情報入力シート!$H986="その他の精神障害")),1,0)+
IF(AND(障害学生情報入力シート!$G986="知的障害",ISBLANK(障害学生情報入力シート!$H986)),1,0)+
IF(AND(障害学生情報入力シート!$G986="重複障害",OR(障害学生情報入力シート!$H986="身体障害の重複",障害学生情報入力シート!$H986="発達障害と精神障害の重複")),1,0)+
IF(AND(障害学生情報入力シート!$G986="その他の障害",ISBLANK(障害学生情報入力シート!$H986)),1,0)
)</f>
        <v>0</v>
      </c>
    </row>
    <row r="987" spans="1:17" x14ac:dyDescent="0.4">
      <c r="A987" s="204">
        <v>959</v>
      </c>
      <c r="B987" s="6">
        <f>IF(AND(障害学生情報入力シート!$G987=$B$27,障害学生情報入力シート!$H987=$B$28,OR(障害学生情報入力シート!D987="入学者(新1年生)",障害学生情報入力シート!D987="在籍者")),1,0)</f>
        <v>0</v>
      </c>
      <c r="C987" s="6">
        <f t="shared" si="89"/>
        <v>0</v>
      </c>
      <c r="D987" s="6" t="str">
        <f t="shared" si="90"/>
        <v/>
      </c>
      <c r="E987" s="6">
        <f>IF(AND(障害学生情報入力シート!$G987=$E$27,ISBLANK(障害学生情報入力シート!$H987),OR(障害学生情報入力シート!D987="入学者(新1年生)",障害学生情報入力シート!D987="在籍者")),1,0)</f>
        <v>0</v>
      </c>
      <c r="F987" s="6">
        <f t="shared" si="91"/>
        <v>0</v>
      </c>
      <c r="G987" s="6" t="str">
        <f t="shared" si="92"/>
        <v/>
      </c>
      <c r="H987" s="7">
        <f>IF(障害学生情報入力シート!BD987="",0,IF(AND(障害学生情報入力シート!BC987=1,Q987=1,障害学生情報入力シート!D987&lt;&gt;"",障害学生情報入力シート!D987&lt;&gt;"在籍者"),1,0))</f>
        <v>0</v>
      </c>
      <c r="I987" s="7">
        <f t="shared" si="93"/>
        <v>0</v>
      </c>
      <c r="J987" s="7" t="str">
        <f t="shared" si="94"/>
        <v/>
      </c>
      <c r="K987" s="8">
        <f>IF(VALUE(障害学生情報入力シート!J987)=1,1,0)</f>
        <v>0</v>
      </c>
      <c r="L987" s="8">
        <f>IF(VALUE(障害学生情報入力シート!K987)=1,1,0)</f>
        <v>0</v>
      </c>
      <c r="M987" s="8">
        <f>SUM(障害学生情報入力シート!N987:Q987)+COUNTA(障害学生情報入力シート!R987)</f>
        <v>0</v>
      </c>
      <c r="N987" s="8">
        <f>SUM(障害学生情報入力シート!S987:V987)+COUNTA(障害学生情報入力シート!W987)</f>
        <v>0</v>
      </c>
      <c r="O987" s="8">
        <f>IF(SUM(障害学生情報入力シート!$X987:$BC987)&gt;0,1,0)</f>
        <v>0</v>
      </c>
      <c r="P987" s="8">
        <f>IF(障害学生情報入力シート!D987="入学者(新1年生)",1,0)</f>
        <v>0</v>
      </c>
      <c r="Q987" s="8">
        <f>IF(ISBLANK(障害学生情報入力シート!$G987),0,
IF(AND(障害学生情報入力シート!$G987="視覚障害",OR(障害学生情報入力シート!$H987="盲",障害学生情報入力シート!$H987="弱視",障害学生情報入力シート!$H987="その他の視覚障害")),1,0)+
IF(AND(障害学生情報入力シート!$G987="聴覚障害",OR(障害学生情報入力シート!$H987="聾",障害学生情報入力シート!$H987="難聴",障害学生情報入力シート!$H987="その他の聴覚障害")),1,0)+
IF(AND(障害学生情報入力シート!$G987="肢体不自由",OR(障害学生情報入力シート!$H987="上肢不自由",障害学生情報入力シート!$H987="下肢不自由",障害学生情報入力シート!$H987="上下肢不自由",障害学生情報入力シート!$H987="その他の肢体不自由")),1,0)+
IF(AND(障害学生情報入力シート!$G987="病弱",ISBLANK(障害学生情報入力シート!$H987)),1,0)+
IF(AND(障害学生情報入力シート!$G987="発達障害",OR(障害学生情報入力シート!$H987="自閉スペクトラム症",障害学生情報入力シート!$H987="注意欠如・多動症",障害学生情報入力シート!$H987="限局性学習症",障害学生情報入力シート!$H987="発達障害の重複",障害学生情報入力シート!$H987="その他の発達障害")),1,0)+
IF(AND(障害学生情報入力シート!$G987="精神障害",OR(障害学生情報入力シート!$H987="統合失調症等",障害学生情報入力シート!$H987="気分障害",障害学生情報入力シート!$H987="神経症性障害等",障害学生情報入力シート!$H987="摂食障害・睡眠障害等",障害学生情報入力シート!$H987="精神障害の重複",障害学生情報入力シート!$H987="その他の精神障害")),1,0)+
IF(AND(障害学生情報入力シート!$G987="知的障害",ISBLANK(障害学生情報入力シート!$H987)),1,0)+
IF(AND(障害学生情報入力シート!$G987="重複障害",OR(障害学生情報入力シート!$H987="身体障害の重複",障害学生情報入力シート!$H987="発達障害と精神障害の重複")),1,0)+
IF(AND(障害学生情報入力シート!$G987="その他の障害",ISBLANK(障害学生情報入力シート!$H987)),1,0)
)</f>
        <v>0</v>
      </c>
    </row>
    <row r="988" spans="1:17" x14ac:dyDescent="0.4">
      <c r="A988" s="204">
        <v>960</v>
      </c>
      <c r="B988" s="6">
        <f>IF(AND(障害学生情報入力シート!$G988=$B$27,障害学生情報入力シート!$H988=$B$28,OR(障害学生情報入力シート!D988="入学者(新1年生)",障害学生情報入力シート!D988="在籍者")),1,0)</f>
        <v>0</v>
      </c>
      <c r="C988" s="6">
        <f t="shared" si="89"/>
        <v>0</v>
      </c>
      <c r="D988" s="6" t="str">
        <f t="shared" si="90"/>
        <v/>
      </c>
      <c r="E988" s="6">
        <f>IF(AND(障害学生情報入力シート!$G988=$E$27,ISBLANK(障害学生情報入力シート!$H988),OR(障害学生情報入力シート!D988="入学者(新1年生)",障害学生情報入力シート!D988="在籍者")),1,0)</f>
        <v>0</v>
      </c>
      <c r="F988" s="6">
        <f t="shared" si="91"/>
        <v>0</v>
      </c>
      <c r="G988" s="6" t="str">
        <f t="shared" si="92"/>
        <v/>
      </c>
      <c r="H988" s="7">
        <f>IF(障害学生情報入力シート!BD988="",0,IF(AND(障害学生情報入力シート!BC988=1,Q988=1,障害学生情報入力シート!D988&lt;&gt;"",障害学生情報入力シート!D988&lt;&gt;"在籍者"),1,0))</f>
        <v>0</v>
      </c>
      <c r="I988" s="7">
        <f t="shared" si="93"/>
        <v>0</v>
      </c>
      <c r="J988" s="7" t="str">
        <f t="shared" si="94"/>
        <v/>
      </c>
      <c r="K988" s="8">
        <f>IF(VALUE(障害学生情報入力シート!J988)=1,1,0)</f>
        <v>0</v>
      </c>
      <c r="L988" s="8">
        <f>IF(VALUE(障害学生情報入力シート!K988)=1,1,0)</f>
        <v>0</v>
      </c>
      <c r="M988" s="8">
        <f>SUM(障害学生情報入力シート!N988:Q988)+COUNTA(障害学生情報入力シート!R988)</f>
        <v>0</v>
      </c>
      <c r="N988" s="8">
        <f>SUM(障害学生情報入力シート!S988:V988)+COUNTA(障害学生情報入力シート!W988)</f>
        <v>0</v>
      </c>
      <c r="O988" s="8">
        <f>IF(SUM(障害学生情報入力シート!$X988:$BC988)&gt;0,1,0)</f>
        <v>0</v>
      </c>
      <c r="P988" s="8">
        <f>IF(障害学生情報入力シート!D988="入学者(新1年生)",1,0)</f>
        <v>0</v>
      </c>
      <c r="Q988" s="8">
        <f>IF(ISBLANK(障害学生情報入力シート!$G988),0,
IF(AND(障害学生情報入力シート!$G988="視覚障害",OR(障害学生情報入力シート!$H988="盲",障害学生情報入力シート!$H988="弱視",障害学生情報入力シート!$H988="その他の視覚障害")),1,0)+
IF(AND(障害学生情報入力シート!$G988="聴覚障害",OR(障害学生情報入力シート!$H988="聾",障害学生情報入力シート!$H988="難聴",障害学生情報入力シート!$H988="その他の聴覚障害")),1,0)+
IF(AND(障害学生情報入力シート!$G988="肢体不自由",OR(障害学生情報入力シート!$H988="上肢不自由",障害学生情報入力シート!$H988="下肢不自由",障害学生情報入力シート!$H988="上下肢不自由",障害学生情報入力シート!$H988="その他の肢体不自由")),1,0)+
IF(AND(障害学生情報入力シート!$G988="病弱",ISBLANK(障害学生情報入力シート!$H988)),1,0)+
IF(AND(障害学生情報入力シート!$G988="発達障害",OR(障害学生情報入力シート!$H988="自閉スペクトラム症",障害学生情報入力シート!$H988="注意欠如・多動症",障害学生情報入力シート!$H988="限局性学習症",障害学生情報入力シート!$H988="発達障害の重複",障害学生情報入力シート!$H988="その他の発達障害")),1,0)+
IF(AND(障害学生情報入力シート!$G988="精神障害",OR(障害学生情報入力シート!$H988="統合失調症等",障害学生情報入力シート!$H988="気分障害",障害学生情報入力シート!$H988="神経症性障害等",障害学生情報入力シート!$H988="摂食障害・睡眠障害等",障害学生情報入力シート!$H988="精神障害の重複",障害学生情報入力シート!$H988="その他の精神障害")),1,0)+
IF(AND(障害学生情報入力シート!$G988="知的障害",ISBLANK(障害学生情報入力シート!$H988)),1,0)+
IF(AND(障害学生情報入力シート!$G988="重複障害",OR(障害学生情報入力シート!$H988="身体障害の重複",障害学生情報入力シート!$H988="発達障害と精神障害の重複")),1,0)+
IF(AND(障害学生情報入力シート!$G988="その他の障害",ISBLANK(障害学生情報入力シート!$H988)),1,0)
)</f>
        <v>0</v>
      </c>
    </row>
    <row r="989" spans="1:17" x14ac:dyDescent="0.4">
      <c r="A989" s="204">
        <v>961</v>
      </c>
      <c r="B989" s="6">
        <f>IF(AND(障害学生情報入力シート!$G989=$B$27,障害学生情報入力シート!$H989=$B$28,OR(障害学生情報入力シート!D989="入学者(新1年生)",障害学生情報入力シート!D989="在籍者")),1,0)</f>
        <v>0</v>
      </c>
      <c r="C989" s="6">
        <f t="shared" si="89"/>
        <v>0</v>
      </c>
      <c r="D989" s="6" t="str">
        <f t="shared" si="90"/>
        <v/>
      </c>
      <c r="E989" s="6">
        <f>IF(AND(障害学生情報入力シート!$G989=$E$27,ISBLANK(障害学生情報入力シート!$H989),OR(障害学生情報入力シート!D989="入学者(新1年生)",障害学生情報入力シート!D989="在籍者")),1,0)</f>
        <v>0</v>
      </c>
      <c r="F989" s="6">
        <f t="shared" si="91"/>
        <v>0</v>
      </c>
      <c r="G989" s="6" t="str">
        <f t="shared" si="92"/>
        <v/>
      </c>
      <c r="H989" s="7">
        <f>IF(障害学生情報入力シート!BD989="",0,IF(AND(障害学生情報入力シート!BC989=1,Q989=1,障害学生情報入力シート!D989&lt;&gt;"",障害学生情報入力シート!D989&lt;&gt;"在籍者"),1,0))</f>
        <v>0</v>
      </c>
      <c r="I989" s="7">
        <f t="shared" si="93"/>
        <v>0</v>
      </c>
      <c r="J989" s="7" t="str">
        <f t="shared" si="94"/>
        <v/>
      </c>
      <c r="K989" s="8">
        <f>IF(VALUE(障害学生情報入力シート!J989)=1,1,0)</f>
        <v>0</v>
      </c>
      <c r="L989" s="8">
        <f>IF(VALUE(障害学生情報入力シート!K989)=1,1,0)</f>
        <v>0</v>
      </c>
      <c r="M989" s="8">
        <f>SUM(障害学生情報入力シート!N989:Q989)+COUNTA(障害学生情報入力シート!R989)</f>
        <v>0</v>
      </c>
      <c r="N989" s="8">
        <f>SUM(障害学生情報入力シート!S989:V989)+COUNTA(障害学生情報入力シート!W989)</f>
        <v>0</v>
      </c>
      <c r="O989" s="8">
        <f>IF(SUM(障害学生情報入力シート!$X989:$BC989)&gt;0,1,0)</f>
        <v>0</v>
      </c>
      <c r="P989" s="8">
        <f>IF(障害学生情報入力シート!D989="入学者(新1年生)",1,0)</f>
        <v>0</v>
      </c>
      <c r="Q989" s="8">
        <f>IF(ISBLANK(障害学生情報入力シート!$G989),0,
IF(AND(障害学生情報入力シート!$G989="視覚障害",OR(障害学生情報入力シート!$H989="盲",障害学生情報入力シート!$H989="弱視",障害学生情報入力シート!$H989="その他の視覚障害")),1,0)+
IF(AND(障害学生情報入力シート!$G989="聴覚障害",OR(障害学生情報入力シート!$H989="聾",障害学生情報入力シート!$H989="難聴",障害学生情報入力シート!$H989="その他の聴覚障害")),1,0)+
IF(AND(障害学生情報入力シート!$G989="肢体不自由",OR(障害学生情報入力シート!$H989="上肢不自由",障害学生情報入力シート!$H989="下肢不自由",障害学生情報入力シート!$H989="上下肢不自由",障害学生情報入力シート!$H989="その他の肢体不自由")),1,0)+
IF(AND(障害学生情報入力シート!$G989="病弱",ISBLANK(障害学生情報入力シート!$H989)),1,0)+
IF(AND(障害学生情報入力シート!$G989="発達障害",OR(障害学生情報入力シート!$H989="自閉スペクトラム症",障害学生情報入力シート!$H989="注意欠如・多動症",障害学生情報入力シート!$H989="限局性学習症",障害学生情報入力シート!$H989="発達障害の重複",障害学生情報入力シート!$H989="その他の発達障害")),1,0)+
IF(AND(障害学生情報入力シート!$G989="精神障害",OR(障害学生情報入力シート!$H989="統合失調症等",障害学生情報入力シート!$H989="気分障害",障害学生情報入力シート!$H989="神経症性障害等",障害学生情報入力シート!$H989="摂食障害・睡眠障害等",障害学生情報入力シート!$H989="精神障害の重複",障害学生情報入力シート!$H989="その他の精神障害")),1,0)+
IF(AND(障害学生情報入力シート!$G989="知的障害",ISBLANK(障害学生情報入力シート!$H989)),1,0)+
IF(AND(障害学生情報入力シート!$G989="重複障害",OR(障害学生情報入力シート!$H989="身体障害の重複",障害学生情報入力シート!$H989="発達障害と精神障害の重複")),1,0)+
IF(AND(障害学生情報入力シート!$G989="その他の障害",ISBLANK(障害学生情報入力シート!$H989)),1,0)
)</f>
        <v>0</v>
      </c>
    </row>
    <row r="990" spans="1:17" x14ac:dyDescent="0.4">
      <c r="A990" s="204">
        <v>962</v>
      </c>
      <c r="B990" s="6">
        <f>IF(AND(障害学生情報入力シート!$G990=$B$27,障害学生情報入力シート!$H990=$B$28,OR(障害学生情報入力シート!D990="入学者(新1年生)",障害学生情報入力シート!D990="在籍者")),1,0)</f>
        <v>0</v>
      </c>
      <c r="C990" s="6">
        <f t="shared" ref="C990:C1028" si="95">C989+B990</f>
        <v>0</v>
      </c>
      <c r="D990" s="6" t="str">
        <f t="shared" ref="D990:D1028" si="96">IFERROR(MATCH(ROW(962:962),C:C,0),"")</f>
        <v/>
      </c>
      <c r="E990" s="6">
        <f>IF(AND(障害学生情報入力シート!$G990=$E$27,ISBLANK(障害学生情報入力シート!$H990),OR(障害学生情報入力シート!D990="入学者(新1年生)",障害学生情報入力シート!D990="在籍者")),1,0)</f>
        <v>0</v>
      </c>
      <c r="F990" s="6">
        <f t="shared" ref="F990:F1028" si="97">F989+E990</f>
        <v>0</v>
      </c>
      <c r="G990" s="6" t="str">
        <f t="shared" ref="G990:G1028" si="98">IFERROR(MATCH(ROW(962:962),F:F,0),"")</f>
        <v/>
      </c>
      <c r="H990" s="7">
        <f>IF(障害学生情報入力シート!BD990="",0,IF(AND(障害学生情報入力シート!BC990=1,Q990=1,障害学生情報入力シート!D990&lt;&gt;"",障害学生情報入力シート!D990&lt;&gt;"在籍者"),1,0))</f>
        <v>0</v>
      </c>
      <c r="I990" s="7">
        <f t="shared" ref="I990:I1028" si="99">I989+H990</f>
        <v>0</v>
      </c>
      <c r="J990" s="7" t="str">
        <f t="shared" ref="J990:J1028" si="100">IFERROR(MATCH(ROW(962:962),I:I,0),"")</f>
        <v/>
      </c>
      <c r="K990" s="8">
        <f>IF(VALUE(障害学生情報入力シート!J990)=1,1,0)</f>
        <v>0</v>
      </c>
      <c r="L990" s="8">
        <f>IF(VALUE(障害学生情報入力シート!K990)=1,1,0)</f>
        <v>0</v>
      </c>
      <c r="M990" s="8">
        <f>SUM(障害学生情報入力シート!N990:Q990)+COUNTA(障害学生情報入力シート!R990)</f>
        <v>0</v>
      </c>
      <c r="N990" s="8">
        <f>SUM(障害学生情報入力シート!S990:V990)+COUNTA(障害学生情報入力シート!W990)</f>
        <v>0</v>
      </c>
      <c r="O990" s="8">
        <f>IF(SUM(障害学生情報入力シート!$X990:$BC990)&gt;0,1,0)</f>
        <v>0</v>
      </c>
      <c r="P990" s="8">
        <f>IF(障害学生情報入力シート!D990="入学者(新1年生)",1,0)</f>
        <v>0</v>
      </c>
      <c r="Q990" s="8">
        <f>IF(ISBLANK(障害学生情報入力シート!$G990),0,
IF(AND(障害学生情報入力シート!$G990="視覚障害",OR(障害学生情報入力シート!$H990="盲",障害学生情報入力シート!$H990="弱視",障害学生情報入力シート!$H990="その他の視覚障害")),1,0)+
IF(AND(障害学生情報入力シート!$G990="聴覚障害",OR(障害学生情報入力シート!$H990="聾",障害学生情報入力シート!$H990="難聴",障害学生情報入力シート!$H990="その他の聴覚障害")),1,0)+
IF(AND(障害学生情報入力シート!$G990="肢体不自由",OR(障害学生情報入力シート!$H990="上肢不自由",障害学生情報入力シート!$H990="下肢不自由",障害学生情報入力シート!$H990="上下肢不自由",障害学生情報入力シート!$H990="その他の肢体不自由")),1,0)+
IF(AND(障害学生情報入力シート!$G990="病弱",ISBLANK(障害学生情報入力シート!$H990)),1,0)+
IF(AND(障害学生情報入力シート!$G990="発達障害",OR(障害学生情報入力シート!$H990="自閉スペクトラム症",障害学生情報入力シート!$H990="注意欠如・多動症",障害学生情報入力シート!$H990="限局性学習症",障害学生情報入力シート!$H990="発達障害の重複",障害学生情報入力シート!$H990="その他の発達障害")),1,0)+
IF(AND(障害学生情報入力シート!$G990="精神障害",OR(障害学生情報入力シート!$H990="統合失調症等",障害学生情報入力シート!$H990="気分障害",障害学生情報入力シート!$H990="神経症性障害等",障害学生情報入力シート!$H990="摂食障害・睡眠障害等",障害学生情報入力シート!$H990="精神障害の重複",障害学生情報入力シート!$H990="その他の精神障害")),1,0)+
IF(AND(障害学生情報入力シート!$G990="知的障害",ISBLANK(障害学生情報入力シート!$H990)),1,0)+
IF(AND(障害学生情報入力シート!$G990="重複障害",OR(障害学生情報入力シート!$H990="身体障害の重複",障害学生情報入力シート!$H990="発達障害と精神障害の重複")),1,0)+
IF(AND(障害学生情報入力シート!$G990="その他の障害",ISBLANK(障害学生情報入力シート!$H990)),1,0)
)</f>
        <v>0</v>
      </c>
    </row>
    <row r="991" spans="1:17" x14ac:dyDescent="0.4">
      <c r="A991" s="204">
        <v>963</v>
      </c>
      <c r="B991" s="6">
        <f>IF(AND(障害学生情報入力シート!$G991=$B$27,障害学生情報入力シート!$H991=$B$28,OR(障害学生情報入力シート!D991="入学者(新1年生)",障害学生情報入力シート!D991="在籍者")),1,0)</f>
        <v>0</v>
      </c>
      <c r="C991" s="6">
        <f t="shared" si="95"/>
        <v>0</v>
      </c>
      <c r="D991" s="6" t="str">
        <f t="shared" si="96"/>
        <v/>
      </c>
      <c r="E991" s="6">
        <f>IF(AND(障害学生情報入力シート!$G991=$E$27,ISBLANK(障害学生情報入力シート!$H991),OR(障害学生情報入力シート!D991="入学者(新1年生)",障害学生情報入力シート!D991="在籍者")),1,0)</f>
        <v>0</v>
      </c>
      <c r="F991" s="6">
        <f t="shared" si="97"/>
        <v>0</v>
      </c>
      <c r="G991" s="6" t="str">
        <f t="shared" si="98"/>
        <v/>
      </c>
      <c r="H991" s="7">
        <f>IF(障害学生情報入力シート!BD991="",0,IF(AND(障害学生情報入力シート!BC991=1,Q991=1,障害学生情報入力シート!D991&lt;&gt;"",障害学生情報入力シート!D991&lt;&gt;"在籍者"),1,0))</f>
        <v>0</v>
      </c>
      <c r="I991" s="7">
        <f t="shared" si="99"/>
        <v>0</v>
      </c>
      <c r="J991" s="7" t="str">
        <f t="shared" si="100"/>
        <v/>
      </c>
      <c r="K991" s="8">
        <f>IF(VALUE(障害学生情報入力シート!J991)=1,1,0)</f>
        <v>0</v>
      </c>
      <c r="L991" s="8">
        <f>IF(VALUE(障害学生情報入力シート!K991)=1,1,0)</f>
        <v>0</v>
      </c>
      <c r="M991" s="8">
        <f>SUM(障害学生情報入力シート!N991:Q991)+COUNTA(障害学生情報入力シート!R991)</f>
        <v>0</v>
      </c>
      <c r="N991" s="8">
        <f>SUM(障害学生情報入力シート!S991:V991)+COUNTA(障害学生情報入力シート!W991)</f>
        <v>0</v>
      </c>
      <c r="O991" s="8">
        <f>IF(SUM(障害学生情報入力シート!$X991:$BC991)&gt;0,1,0)</f>
        <v>0</v>
      </c>
      <c r="P991" s="8">
        <f>IF(障害学生情報入力シート!D991="入学者(新1年生)",1,0)</f>
        <v>0</v>
      </c>
      <c r="Q991" s="8">
        <f>IF(ISBLANK(障害学生情報入力シート!$G991),0,
IF(AND(障害学生情報入力シート!$G991="視覚障害",OR(障害学生情報入力シート!$H991="盲",障害学生情報入力シート!$H991="弱視",障害学生情報入力シート!$H991="その他の視覚障害")),1,0)+
IF(AND(障害学生情報入力シート!$G991="聴覚障害",OR(障害学生情報入力シート!$H991="聾",障害学生情報入力シート!$H991="難聴",障害学生情報入力シート!$H991="その他の聴覚障害")),1,0)+
IF(AND(障害学生情報入力シート!$G991="肢体不自由",OR(障害学生情報入力シート!$H991="上肢不自由",障害学生情報入力シート!$H991="下肢不自由",障害学生情報入力シート!$H991="上下肢不自由",障害学生情報入力シート!$H991="その他の肢体不自由")),1,0)+
IF(AND(障害学生情報入力シート!$G991="病弱",ISBLANK(障害学生情報入力シート!$H991)),1,0)+
IF(AND(障害学生情報入力シート!$G991="発達障害",OR(障害学生情報入力シート!$H991="自閉スペクトラム症",障害学生情報入力シート!$H991="注意欠如・多動症",障害学生情報入力シート!$H991="限局性学習症",障害学生情報入力シート!$H991="発達障害の重複",障害学生情報入力シート!$H991="その他の発達障害")),1,0)+
IF(AND(障害学生情報入力シート!$G991="精神障害",OR(障害学生情報入力シート!$H991="統合失調症等",障害学生情報入力シート!$H991="気分障害",障害学生情報入力シート!$H991="神経症性障害等",障害学生情報入力シート!$H991="摂食障害・睡眠障害等",障害学生情報入力シート!$H991="精神障害の重複",障害学生情報入力シート!$H991="その他の精神障害")),1,0)+
IF(AND(障害学生情報入力シート!$G991="知的障害",ISBLANK(障害学生情報入力シート!$H991)),1,0)+
IF(AND(障害学生情報入力シート!$G991="重複障害",OR(障害学生情報入力シート!$H991="身体障害の重複",障害学生情報入力シート!$H991="発達障害と精神障害の重複")),1,0)+
IF(AND(障害学生情報入力シート!$G991="その他の障害",ISBLANK(障害学生情報入力シート!$H991)),1,0)
)</f>
        <v>0</v>
      </c>
    </row>
    <row r="992" spans="1:17" x14ac:dyDescent="0.4">
      <c r="A992" s="204">
        <v>964</v>
      </c>
      <c r="B992" s="6">
        <f>IF(AND(障害学生情報入力シート!$G992=$B$27,障害学生情報入力シート!$H992=$B$28,OR(障害学生情報入力シート!D992="入学者(新1年生)",障害学生情報入力シート!D992="在籍者")),1,0)</f>
        <v>0</v>
      </c>
      <c r="C992" s="6">
        <f t="shared" si="95"/>
        <v>0</v>
      </c>
      <c r="D992" s="6" t="str">
        <f t="shared" si="96"/>
        <v/>
      </c>
      <c r="E992" s="6">
        <f>IF(AND(障害学生情報入力シート!$G992=$E$27,ISBLANK(障害学生情報入力シート!$H992),OR(障害学生情報入力シート!D992="入学者(新1年生)",障害学生情報入力シート!D992="在籍者")),1,0)</f>
        <v>0</v>
      </c>
      <c r="F992" s="6">
        <f t="shared" si="97"/>
        <v>0</v>
      </c>
      <c r="G992" s="6" t="str">
        <f t="shared" si="98"/>
        <v/>
      </c>
      <c r="H992" s="7">
        <f>IF(障害学生情報入力シート!BD992="",0,IF(AND(障害学生情報入力シート!BC992=1,Q992=1,障害学生情報入力シート!D992&lt;&gt;"",障害学生情報入力シート!D992&lt;&gt;"在籍者"),1,0))</f>
        <v>0</v>
      </c>
      <c r="I992" s="7">
        <f t="shared" si="99"/>
        <v>0</v>
      </c>
      <c r="J992" s="7" t="str">
        <f t="shared" si="100"/>
        <v/>
      </c>
      <c r="K992" s="8">
        <f>IF(VALUE(障害学生情報入力シート!J992)=1,1,0)</f>
        <v>0</v>
      </c>
      <c r="L992" s="8">
        <f>IF(VALUE(障害学生情報入力シート!K992)=1,1,0)</f>
        <v>0</v>
      </c>
      <c r="M992" s="8">
        <f>SUM(障害学生情報入力シート!N992:Q992)+COUNTA(障害学生情報入力シート!R992)</f>
        <v>0</v>
      </c>
      <c r="N992" s="8">
        <f>SUM(障害学生情報入力シート!S992:V992)+COUNTA(障害学生情報入力シート!W992)</f>
        <v>0</v>
      </c>
      <c r="O992" s="8">
        <f>IF(SUM(障害学生情報入力シート!$X992:$BC992)&gt;0,1,0)</f>
        <v>0</v>
      </c>
      <c r="P992" s="8">
        <f>IF(障害学生情報入力シート!D992="入学者(新1年生)",1,0)</f>
        <v>0</v>
      </c>
      <c r="Q992" s="8">
        <f>IF(ISBLANK(障害学生情報入力シート!$G992),0,
IF(AND(障害学生情報入力シート!$G992="視覚障害",OR(障害学生情報入力シート!$H992="盲",障害学生情報入力シート!$H992="弱視",障害学生情報入力シート!$H992="その他の視覚障害")),1,0)+
IF(AND(障害学生情報入力シート!$G992="聴覚障害",OR(障害学生情報入力シート!$H992="聾",障害学生情報入力シート!$H992="難聴",障害学生情報入力シート!$H992="その他の聴覚障害")),1,0)+
IF(AND(障害学生情報入力シート!$G992="肢体不自由",OR(障害学生情報入力シート!$H992="上肢不自由",障害学生情報入力シート!$H992="下肢不自由",障害学生情報入力シート!$H992="上下肢不自由",障害学生情報入力シート!$H992="その他の肢体不自由")),1,0)+
IF(AND(障害学生情報入力シート!$G992="病弱",ISBLANK(障害学生情報入力シート!$H992)),1,0)+
IF(AND(障害学生情報入力シート!$G992="発達障害",OR(障害学生情報入力シート!$H992="自閉スペクトラム症",障害学生情報入力シート!$H992="注意欠如・多動症",障害学生情報入力シート!$H992="限局性学習症",障害学生情報入力シート!$H992="発達障害の重複",障害学生情報入力シート!$H992="その他の発達障害")),1,0)+
IF(AND(障害学生情報入力シート!$G992="精神障害",OR(障害学生情報入力シート!$H992="統合失調症等",障害学生情報入力シート!$H992="気分障害",障害学生情報入力シート!$H992="神経症性障害等",障害学生情報入力シート!$H992="摂食障害・睡眠障害等",障害学生情報入力シート!$H992="精神障害の重複",障害学生情報入力シート!$H992="その他の精神障害")),1,0)+
IF(AND(障害学生情報入力シート!$G992="知的障害",ISBLANK(障害学生情報入力シート!$H992)),1,0)+
IF(AND(障害学生情報入力シート!$G992="重複障害",OR(障害学生情報入力シート!$H992="身体障害の重複",障害学生情報入力シート!$H992="発達障害と精神障害の重複")),1,0)+
IF(AND(障害学生情報入力シート!$G992="その他の障害",ISBLANK(障害学生情報入力シート!$H992)),1,0)
)</f>
        <v>0</v>
      </c>
    </row>
    <row r="993" spans="1:17" x14ac:dyDescent="0.4">
      <c r="A993" s="204">
        <v>965</v>
      </c>
      <c r="B993" s="6">
        <f>IF(AND(障害学生情報入力シート!$G993=$B$27,障害学生情報入力シート!$H993=$B$28,OR(障害学生情報入力シート!D993="入学者(新1年生)",障害学生情報入力シート!D993="在籍者")),1,0)</f>
        <v>0</v>
      </c>
      <c r="C993" s="6">
        <f t="shared" si="95"/>
        <v>0</v>
      </c>
      <c r="D993" s="6" t="str">
        <f t="shared" si="96"/>
        <v/>
      </c>
      <c r="E993" s="6">
        <f>IF(AND(障害学生情報入力シート!$G993=$E$27,ISBLANK(障害学生情報入力シート!$H993),OR(障害学生情報入力シート!D993="入学者(新1年生)",障害学生情報入力シート!D993="在籍者")),1,0)</f>
        <v>0</v>
      </c>
      <c r="F993" s="6">
        <f t="shared" si="97"/>
        <v>0</v>
      </c>
      <c r="G993" s="6" t="str">
        <f t="shared" si="98"/>
        <v/>
      </c>
      <c r="H993" s="7">
        <f>IF(障害学生情報入力シート!BD993="",0,IF(AND(障害学生情報入力シート!BC993=1,Q993=1,障害学生情報入力シート!D993&lt;&gt;"",障害学生情報入力シート!D993&lt;&gt;"在籍者"),1,0))</f>
        <v>0</v>
      </c>
      <c r="I993" s="7">
        <f t="shared" si="99"/>
        <v>0</v>
      </c>
      <c r="J993" s="7" t="str">
        <f t="shared" si="100"/>
        <v/>
      </c>
      <c r="K993" s="8">
        <f>IF(VALUE(障害学生情報入力シート!J993)=1,1,0)</f>
        <v>0</v>
      </c>
      <c r="L993" s="8">
        <f>IF(VALUE(障害学生情報入力シート!K993)=1,1,0)</f>
        <v>0</v>
      </c>
      <c r="M993" s="8">
        <f>SUM(障害学生情報入力シート!N993:Q993)+COUNTA(障害学生情報入力シート!R993)</f>
        <v>0</v>
      </c>
      <c r="N993" s="8">
        <f>SUM(障害学生情報入力シート!S993:V993)+COUNTA(障害学生情報入力シート!W993)</f>
        <v>0</v>
      </c>
      <c r="O993" s="8">
        <f>IF(SUM(障害学生情報入力シート!$X993:$BC993)&gt;0,1,0)</f>
        <v>0</v>
      </c>
      <c r="P993" s="8">
        <f>IF(障害学生情報入力シート!D993="入学者(新1年生)",1,0)</f>
        <v>0</v>
      </c>
      <c r="Q993" s="8">
        <f>IF(ISBLANK(障害学生情報入力シート!$G993),0,
IF(AND(障害学生情報入力シート!$G993="視覚障害",OR(障害学生情報入力シート!$H993="盲",障害学生情報入力シート!$H993="弱視",障害学生情報入力シート!$H993="その他の視覚障害")),1,0)+
IF(AND(障害学生情報入力シート!$G993="聴覚障害",OR(障害学生情報入力シート!$H993="聾",障害学生情報入力シート!$H993="難聴",障害学生情報入力シート!$H993="その他の聴覚障害")),1,0)+
IF(AND(障害学生情報入力シート!$G993="肢体不自由",OR(障害学生情報入力シート!$H993="上肢不自由",障害学生情報入力シート!$H993="下肢不自由",障害学生情報入力シート!$H993="上下肢不自由",障害学生情報入力シート!$H993="その他の肢体不自由")),1,0)+
IF(AND(障害学生情報入力シート!$G993="病弱",ISBLANK(障害学生情報入力シート!$H993)),1,0)+
IF(AND(障害学生情報入力シート!$G993="発達障害",OR(障害学生情報入力シート!$H993="自閉スペクトラム症",障害学生情報入力シート!$H993="注意欠如・多動症",障害学生情報入力シート!$H993="限局性学習症",障害学生情報入力シート!$H993="発達障害の重複",障害学生情報入力シート!$H993="その他の発達障害")),1,0)+
IF(AND(障害学生情報入力シート!$G993="精神障害",OR(障害学生情報入力シート!$H993="統合失調症等",障害学生情報入力シート!$H993="気分障害",障害学生情報入力シート!$H993="神経症性障害等",障害学生情報入力シート!$H993="摂食障害・睡眠障害等",障害学生情報入力シート!$H993="精神障害の重複",障害学生情報入力シート!$H993="その他の精神障害")),1,0)+
IF(AND(障害学生情報入力シート!$G993="知的障害",ISBLANK(障害学生情報入力シート!$H993)),1,0)+
IF(AND(障害学生情報入力シート!$G993="重複障害",OR(障害学生情報入力シート!$H993="身体障害の重複",障害学生情報入力シート!$H993="発達障害と精神障害の重複")),1,0)+
IF(AND(障害学生情報入力シート!$G993="その他の障害",ISBLANK(障害学生情報入力シート!$H993)),1,0)
)</f>
        <v>0</v>
      </c>
    </row>
    <row r="994" spans="1:17" x14ac:dyDescent="0.4">
      <c r="A994" s="204">
        <v>966</v>
      </c>
      <c r="B994" s="6">
        <f>IF(AND(障害学生情報入力シート!$G994=$B$27,障害学生情報入力シート!$H994=$B$28,OR(障害学生情報入力シート!D994="入学者(新1年生)",障害学生情報入力シート!D994="在籍者")),1,0)</f>
        <v>0</v>
      </c>
      <c r="C994" s="6">
        <f t="shared" si="95"/>
        <v>0</v>
      </c>
      <c r="D994" s="6" t="str">
        <f t="shared" si="96"/>
        <v/>
      </c>
      <c r="E994" s="6">
        <f>IF(AND(障害学生情報入力シート!$G994=$E$27,ISBLANK(障害学生情報入力シート!$H994),OR(障害学生情報入力シート!D994="入学者(新1年生)",障害学生情報入力シート!D994="在籍者")),1,0)</f>
        <v>0</v>
      </c>
      <c r="F994" s="6">
        <f t="shared" si="97"/>
        <v>0</v>
      </c>
      <c r="G994" s="6" t="str">
        <f t="shared" si="98"/>
        <v/>
      </c>
      <c r="H994" s="7">
        <f>IF(障害学生情報入力シート!BD994="",0,IF(AND(障害学生情報入力シート!BC994=1,Q994=1,障害学生情報入力シート!D994&lt;&gt;"",障害学生情報入力シート!D994&lt;&gt;"在籍者"),1,0))</f>
        <v>0</v>
      </c>
      <c r="I994" s="7">
        <f t="shared" si="99"/>
        <v>0</v>
      </c>
      <c r="J994" s="7" t="str">
        <f t="shared" si="100"/>
        <v/>
      </c>
      <c r="K994" s="8">
        <f>IF(VALUE(障害学生情報入力シート!J994)=1,1,0)</f>
        <v>0</v>
      </c>
      <c r="L994" s="8">
        <f>IF(VALUE(障害学生情報入力シート!K994)=1,1,0)</f>
        <v>0</v>
      </c>
      <c r="M994" s="8">
        <f>SUM(障害学生情報入力シート!N994:Q994)+COUNTA(障害学生情報入力シート!R994)</f>
        <v>0</v>
      </c>
      <c r="N994" s="8">
        <f>SUM(障害学生情報入力シート!S994:V994)+COUNTA(障害学生情報入力シート!W994)</f>
        <v>0</v>
      </c>
      <c r="O994" s="8">
        <f>IF(SUM(障害学生情報入力シート!$X994:$BC994)&gt;0,1,0)</f>
        <v>0</v>
      </c>
      <c r="P994" s="8">
        <f>IF(障害学生情報入力シート!D994="入学者(新1年生)",1,0)</f>
        <v>0</v>
      </c>
      <c r="Q994" s="8">
        <f>IF(ISBLANK(障害学生情報入力シート!$G994),0,
IF(AND(障害学生情報入力シート!$G994="視覚障害",OR(障害学生情報入力シート!$H994="盲",障害学生情報入力シート!$H994="弱視",障害学生情報入力シート!$H994="その他の視覚障害")),1,0)+
IF(AND(障害学生情報入力シート!$G994="聴覚障害",OR(障害学生情報入力シート!$H994="聾",障害学生情報入力シート!$H994="難聴",障害学生情報入力シート!$H994="その他の聴覚障害")),1,0)+
IF(AND(障害学生情報入力シート!$G994="肢体不自由",OR(障害学生情報入力シート!$H994="上肢不自由",障害学生情報入力シート!$H994="下肢不自由",障害学生情報入力シート!$H994="上下肢不自由",障害学生情報入力シート!$H994="その他の肢体不自由")),1,0)+
IF(AND(障害学生情報入力シート!$G994="病弱",ISBLANK(障害学生情報入力シート!$H994)),1,0)+
IF(AND(障害学生情報入力シート!$G994="発達障害",OR(障害学生情報入力シート!$H994="自閉スペクトラム症",障害学生情報入力シート!$H994="注意欠如・多動症",障害学生情報入力シート!$H994="限局性学習症",障害学生情報入力シート!$H994="発達障害の重複",障害学生情報入力シート!$H994="その他の発達障害")),1,0)+
IF(AND(障害学生情報入力シート!$G994="精神障害",OR(障害学生情報入力シート!$H994="統合失調症等",障害学生情報入力シート!$H994="気分障害",障害学生情報入力シート!$H994="神経症性障害等",障害学生情報入力シート!$H994="摂食障害・睡眠障害等",障害学生情報入力シート!$H994="精神障害の重複",障害学生情報入力シート!$H994="その他の精神障害")),1,0)+
IF(AND(障害学生情報入力シート!$G994="知的障害",ISBLANK(障害学生情報入力シート!$H994)),1,0)+
IF(AND(障害学生情報入力シート!$G994="重複障害",OR(障害学生情報入力シート!$H994="身体障害の重複",障害学生情報入力シート!$H994="発達障害と精神障害の重複")),1,0)+
IF(AND(障害学生情報入力シート!$G994="その他の障害",ISBLANK(障害学生情報入力シート!$H994)),1,0)
)</f>
        <v>0</v>
      </c>
    </row>
    <row r="995" spans="1:17" x14ac:dyDescent="0.4">
      <c r="A995" s="204">
        <v>967</v>
      </c>
      <c r="B995" s="6">
        <f>IF(AND(障害学生情報入力シート!$G995=$B$27,障害学生情報入力シート!$H995=$B$28,OR(障害学生情報入力シート!D995="入学者(新1年生)",障害学生情報入力シート!D995="在籍者")),1,0)</f>
        <v>0</v>
      </c>
      <c r="C995" s="6">
        <f t="shared" si="95"/>
        <v>0</v>
      </c>
      <c r="D995" s="6" t="str">
        <f t="shared" si="96"/>
        <v/>
      </c>
      <c r="E995" s="6">
        <f>IF(AND(障害学生情報入力シート!$G995=$E$27,ISBLANK(障害学生情報入力シート!$H995),OR(障害学生情報入力シート!D995="入学者(新1年生)",障害学生情報入力シート!D995="在籍者")),1,0)</f>
        <v>0</v>
      </c>
      <c r="F995" s="6">
        <f t="shared" si="97"/>
        <v>0</v>
      </c>
      <c r="G995" s="6" t="str">
        <f t="shared" si="98"/>
        <v/>
      </c>
      <c r="H995" s="7">
        <f>IF(障害学生情報入力シート!BD995="",0,IF(AND(障害学生情報入力シート!BC995=1,Q995=1,障害学生情報入力シート!D995&lt;&gt;"",障害学生情報入力シート!D995&lt;&gt;"在籍者"),1,0))</f>
        <v>0</v>
      </c>
      <c r="I995" s="7">
        <f t="shared" si="99"/>
        <v>0</v>
      </c>
      <c r="J995" s="7" t="str">
        <f t="shared" si="100"/>
        <v/>
      </c>
      <c r="K995" s="8">
        <f>IF(VALUE(障害学生情報入力シート!J995)=1,1,0)</f>
        <v>0</v>
      </c>
      <c r="L995" s="8">
        <f>IF(VALUE(障害学生情報入力シート!K995)=1,1,0)</f>
        <v>0</v>
      </c>
      <c r="M995" s="8">
        <f>SUM(障害学生情報入力シート!N995:Q995)+COUNTA(障害学生情報入力シート!R995)</f>
        <v>0</v>
      </c>
      <c r="N995" s="8">
        <f>SUM(障害学生情報入力シート!S995:V995)+COUNTA(障害学生情報入力シート!W995)</f>
        <v>0</v>
      </c>
      <c r="O995" s="8">
        <f>IF(SUM(障害学生情報入力シート!$X995:$BC995)&gt;0,1,0)</f>
        <v>0</v>
      </c>
      <c r="P995" s="8">
        <f>IF(障害学生情報入力シート!D995="入学者(新1年生)",1,0)</f>
        <v>0</v>
      </c>
      <c r="Q995" s="8">
        <f>IF(ISBLANK(障害学生情報入力シート!$G995),0,
IF(AND(障害学生情報入力シート!$G995="視覚障害",OR(障害学生情報入力シート!$H995="盲",障害学生情報入力シート!$H995="弱視",障害学生情報入力シート!$H995="その他の視覚障害")),1,0)+
IF(AND(障害学生情報入力シート!$G995="聴覚障害",OR(障害学生情報入力シート!$H995="聾",障害学生情報入力シート!$H995="難聴",障害学生情報入力シート!$H995="その他の聴覚障害")),1,0)+
IF(AND(障害学生情報入力シート!$G995="肢体不自由",OR(障害学生情報入力シート!$H995="上肢不自由",障害学生情報入力シート!$H995="下肢不自由",障害学生情報入力シート!$H995="上下肢不自由",障害学生情報入力シート!$H995="その他の肢体不自由")),1,0)+
IF(AND(障害学生情報入力シート!$G995="病弱",ISBLANK(障害学生情報入力シート!$H995)),1,0)+
IF(AND(障害学生情報入力シート!$G995="発達障害",OR(障害学生情報入力シート!$H995="自閉スペクトラム症",障害学生情報入力シート!$H995="注意欠如・多動症",障害学生情報入力シート!$H995="限局性学習症",障害学生情報入力シート!$H995="発達障害の重複",障害学生情報入力シート!$H995="その他の発達障害")),1,0)+
IF(AND(障害学生情報入力シート!$G995="精神障害",OR(障害学生情報入力シート!$H995="統合失調症等",障害学生情報入力シート!$H995="気分障害",障害学生情報入力シート!$H995="神経症性障害等",障害学生情報入力シート!$H995="摂食障害・睡眠障害等",障害学生情報入力シート!$H995="精神障害の重複",障害学生情報入力シート!$H995="その他の精神障害")),1,0)+
IF(AND(障害学生情報入力シート!$G995="知的障害",ISBLANK(障害学生情報入力シート!$H995)),1,0)+
IF(AND(障害学生情報入力シート!$G995="重複障害",OR(障害学生情報入力シート!$H995="身体障害の重複",障害学生情報入力シート!$H995="発達障害と精神障害の重複")),1,0)+
IF(AND(障害学生情報入力シート!$G995="その他の障害",ISBLANK(障害学生情報入力シート!$H995)),1,0)
)</f>
        <v>0</v>
      </c>
    </row>
    <row r="996" spans="1:17" x14ac:dyDescent="0.4">
      <c r="A996" s="204">
        <v>968</v>
      </c>
      <c r="B996" s="6">
        <f>IF(AND(障害学生情報入力シート!$G996=$B$27,障害学生情報入力シート!$H996=$B$28,OR(障害学生情報入力シート!D996="入学者(新1年生)",障害学生情報入力シート!D996="在籍者")),1,0)</f>
        <v>0</v>
      </c>
      <c r="C996" s="6">
        <f t="shared" si="95"/>
        <v>0</v>
      </c>
      <c r="D996" s="6" t="str">
        <f t="shared" si="96"/>
        <v/>
      </c>
      <c r="E996" s="6">
        <f>IF(AND(障害学生情報入力シート!$G996=$E$27,ISBLANK(障害学生情報入力シート!$H996),OR(障害学生情報入力シート!D996="入学者(新1年生)",障害学生情報入力シート!D996="在籍者")),1,0)</f>
        <v>0</v>
      </c>
      <c r="F996" s="6">
        <f t="shared" si="97"/>
        <v>0</v>
      </c>
      <c r="G996" s="6" t="str">
        <f t="shared" si="98"/>
        <v/>
      </c>
      <c r="H996" s="7">
        <f>IF(障害学生情報入力シート!BD996="",0,IF(AND(障害学生情報入力シート!BC996=1,Q996=1,障害学生情報入力シート!D996&lt;&gt;"",障害学生情報入力シート!D996&lt;&gt;"在籍者"),1,0))</f>
        <v>0</v>
      </c>
      <c r="I996" s="7">
        <f t="shared" si="99"/>
        <v>0</v>
      </c>
      <c r="J996" s="7" t="str">
        <f t="shared" si="100"/>
        <v/>
      </c>
      <c r="K996" s="8">
        <f>IF(VALUE(障害学生情報入力シート!J996)=1,1,0)</f>
        <v>0</v>
      </c>
      <c r="L996" s="8">
        <f>IF(VALUE(障害学生情報入力シート!K996)=1,1,0)</f>
        <v>0</v>
      </c>
      <c r="M996" s="8">
        <f>SUM(障害学生情報入力シート!N996:Q996)+COUNTA(障害学生情報入力シート!R996)</f>
        <v>0</v>
      </c>
      <c r="N996" s="8">
        <f>SUM(障害学生情報入力シート!S996:V996)+COUNTA(障害学生情報入力シート!W996)</f>
        <v>0</v>
      </c>
      <c r="O996" s="8">
        <f>IF(SUM(障害学生情報入力シート!$X996:$BC996)&gt;0,1,0)</f>
        <v>0</v>
      </c>
      <c r="P996" s="8">
        <f>IF(障害学生情報入力シート!D996="入学者(新1年生)",1,0)</f>
        <v>0</v>
      </c>
      <c r="Q996" s="8">
        <f>IF(ISBLANK(障害学生情報入力シート!$G996),0,
IF(AND(障害学生情報入力シート!$G996="視覚障害",OR(障害学生情報入力シート!$H996="盲",障害学生情報入力シート!$H996="弱視",障害学生情報入力シート!$H996="その他の視覚障害")),1,0)+
IF(AND(障害学生情報入力シート!$G996="聴覚障害",OR(障害学生情報入力シート!$H996="聾",障害学生情報入力シート!$H996="難聴",障害学生情報入力シート!$H996="その他の聴覚障害")),1,0)+
IF(AND(障害学生情報入力シート!$G996="肢体不自由",OR(障害学生情報入力シート!$H996="上肢不自由",障害学生情報入力シート!$H996="下肢不自由",障害学生情報入力シート!$H996="上下肢不自由",障害学生情報入力シート!$H996="その他の肢体不自由")),1,0)+
IF(AND(障害学生情報入力シート!$G996="病弱",ISBLANK(障害学生情報入力シート!$H996)),1,0)+
IF(AND(障害学生情報入力シート!$G996="発達障害",OR(障害学生情報入力シート!$H996="自閉スペクトラム症",障害学生情報入力シート!$H996="注意欠如・多動症",障害学生情報入力シート!$H996="限局性学習症",障害学生情報入力シート!$H996="発達障害の重複",障害学生情報入力シート!$H996="その他の発達障害")),1,0)+
IF(AND(障害学生情報入力シート!$G996="精神障害",OR(障害学生情報入力シート!$H996="統合失調症等",障害学生情報入力シート!$H996="気分障害",障害学生情報入力シート!$H996="神経症性障害等",障害学生情報入力シート!$H996="摂食障害・睡眠障害等",障害学生情報入力シート!$H996="精神障害の重複",障害学生情報入力シート!$H996="その他の精神障害")),1,0)+
IF(AND(障害学生情報入力シート!$G996="知的障害",ISBLANK(障害学生情報入力シート!$H996)),1,0)+
IF(AND(障害学生情報入力シート!$G996="重複障害",OR(障害学生情報入力シート!$H996="身体障害の重複",障害学生情報入力シート!$H996="発達障害と精神障害の重複")),1,0)+
IF(AND(障害学生情報入力シート!$G996="その他の障害",ISBLANK(障害学生情報入力シート!$H996)),1,0)
)</f>
        <v>0</v>
      </c>
    </row>
    <row r="997" spans="1:17" x14ac:dyDescent="0.4">
      <c r="A997" s="204">
        <v>969</v>
      </c>
      <c r="B997" s="6">
        <f>IF(AND(障害学生情報入力シート!$G997=$B$27,障害学生情報入力シート!$H997=$B$28,OR(障害学生情報入力シート!D997="入学者(新1年生)",障害学生情報入力シート!D997="在籍者")),1,0)</f>
        <v>0</v>
      </c>
      <c r="C997" s="6">
        <f t="shared" si="95"/>
        <v>0</v>
      </c>
      <c r="D997" s="6" t="str">
        <f t="shared" si="96"/>
        <v/>
      </c>
      <c r="E997" s="6">
        <f>IF(AND(障害学生情報入力シート!$G997=$E$27,ISBLANK(障害学生情報入力シート!$H997),OR(障害学生情報入力シート!D997="入学者(新1年生)",障害学生情報入力シート!D997="在籍者")),1,0)</f>
        <v>0</v>
      </c>
      <c r="F997" s="6">
        <f t="shared" si="97"/>
        <v>0</v>
      </c>
      <c r="G997" s="6" t="str">
        <f t="shared" si="98"/>
        <v/>
      </c>
      <c r="H997" s="7">
        <f>IF(障害学生情報入力シート!BD997="",0,IF(AND(障害学生情報入力シート!BC997=1,Q997=1,障害学生情報入力シート!D997&lt;&gt;"",障害学生情報入力シート!D997&lt;&gt;"在籍者"),1,0))</f>
        <v>0</v>
      </c>
      <c r="I997" s="7">
        <f t="shared" si="99"/>
        <v>0</v>
      </c>
      <c r="J997" s="7" t="str">
        <f t="shared" si="100"/>
        <v/>
      </c>
      <c r="K997" s="8">
        <f>IF(VALUE(障害学生情報入力シート!J997)=1,1,0)</f>
        <v>0</v>
      </c>
      <c r="L997" s="8">
        <f>IF(VALUE(障害学生情報入力シート!K997)=1,1,0)</f>
        <v>0</v>
      </c>
      <c r="M997" s="8">
        <f>SUM(障害学生情報入力シート!N997:Q997)+COUNTA(障害学生情報入力シート!R997)</f>
        <v>0</v>
      </c>
      <c r="N997" s="8">
        <f>SUM(障害学生情報入力シート!S997:V997)+COUNTA(障害学生情報入力シート!W997)</f>
        <v>0</v>
      </c>
      <c r="O997" s="8">
        <f>IF(SUM(障害学生情報入力シート!$X997:$BC997)&gt;0,1,0)</f>
        <v>0</v>
      </c>
      <c r="P997" s="8">
        <f>IF(障害学生情報入力シート!D997="入学者(新1年生)",1,0)</f>
        <v>0</v>
      </c>
      <c r="Q997" s="8">
        <f>IF(ISBLANK(障害学生情報入力シート!$G997),0,
IF(AND(障害学生情報入力シート!$G997="視覚障害",OR(障害学生情報入力シート!$H997="盲",障害学生情報入力シート!$H997="弱視",障害学生情報入力シート!$H997="その他の視覚障害")),1,0)+
IF(AND(障害学生情報入力シート!$G997="聴覚障害",OR(障害学生情報入力シート!$H997="聾",障害学生情報入力シート!$H997="難聴",障害学生情報入力シート!$H997="その他の聴覚障害")),1,0)+
IF(AND(障害学生情報入力シート!$G997="肢体不自由",OR(障害学生情報入力シート!$H997="上肢不自由",障害学生情報入力シート!$H997="下肢不自由",障害学生情報入力シート!$H997="上下肢不自由",障害学生情報入力シート!$H997="その他の肢体不自由")),1,0)+
IF(AND(障害学生情報入力シート!$G997="病弱",ISBLANK(障害学生情報入力シート!$H997)),1,0)+
IF(AND(障害学生情報入力シート!$G997="発達障害",OR(障害学生情報入力シート!$H997="自閉スペクトラム症",障害学生情報入力シート!$H997="注意欠如・多動症",障害学生情報入力シート!$H997="限局性学習症",障害学生情報入力シート!$H997="発達障害の重複",障害学生情報入力シート!$H997="その他の発達障害")),1,0)+
IF(AND(障害学生情報入力シート!$G997="精神障害",OR(障害学生情報入力シート!$H997="統合失調症等",障害学生情報入力シート!$H997="気分障害",障害学生情報入力シート!$H997="神経症性障害等",障害学生情報入力シート!$H997="摂食障害・睡眠障害等",障害学生情報入力シート!$H997="精神障害の重複",障害学生情報入力シート!$H997="その他の精神障害")),1,0)+
IF(AND(障害学生情報入力シート!$G997="知的障害",ISBLANK(障害学生情報入力シート!$H997)),1,0)+
IF(AND(障害学生情報入力シート!$G997="重複障害",OR(障害学生情報入力シート!$H997="身体障害の重複",障害学生情報入力シート!$H997="発達障害と精神障害の重複")),1,0)+
IF(AND(障害学生情報入力シート!$G997="その他の障害",ISBLANK(障害学生情報入力シート!$H997)),1,0)
)</f>
        <v>0</v>
      </c>
    </row>
    <row r="998" spans="1:17" x14ac:dyDescent="0.4">
      <c r="A998" s="204">
        <v>970</v>
      </c>
      <c r="B998" s="6">
        <f>IF(AND(障害学生情報入力シート!$G998=$B$27,障害学生情報入力シート!$H998=$B$28,OR(障害学生情報入力シート!D998="入学者(新1年生)",障害学生情報入力シート!D998="在籍者")),1,0)</f>
        <v>0</v>
      </c>
      <c r="C998" s="6">
        <f t="shared" si="95"/>
        <v>0</v>
      </c>
      <c r="D998" s="6" t="str">
        <f t="shared" si="96"/>
        <v/>
      </c>
      <c r="E998" s="6">
        <f>IF(AND(障害学生情報入力シート!$G998=$E$27,ISBLANK(障害学生情報入力シート!$H998),OR(障害学生情報入力シート!D998="入学者(新1年生)",障害学生情報入力シート!D998="在籍者")),1,0)</f>
        <v>0</v>
      </c>
      <c r="F998" s="6">
        <f t="shared" si="97"/>
        <v>0</v>
      </c>
      <c r="G998" s="6" t="str">
        <f t="shared" si="98"/>
        <v/>
      </c>
      <c r="H998" s="7">
        <f>IF(障害学生情報入力シート!BD998="",0,IF(AND(障害学生情報入力シート!BC998=1,Q998=1,障害学生情報入力シート!D998&lt;&gt;"",障害学生情報入力シート!D998&lt;&gt;"在籍者"),1,0))</f>
        <v>0</v>
      </c>
      <c r="I998" s="7">
        <f t="shared" si="99"/>
        <v>0</v>
      </c>
      <c r="J998" s="7" t="str">
        <f t="shared" si="100"/>
        <v/>
      </c>
      <c r="K998" s="8">
        <f>IF(VALUE(障害学生情報入力シート!J998)=1,1,0)</f>
        <v>0</v>
      </c>
      <c r="L998" s="8">
        <f>IF(VALUE(障害学生情報入力シート!K998)=1,1,0)</f>
        <v>0</v>
      </c>
      <c r="M998" s="8">
        <f>SUM(障害学生情報入力シート!N998:Q998)+COUNTA(障害学生情報入力シート!R998)</f>
        <v>0</v>
      </c>
      <c r="N998" s="8">
        <f>SUM(障害学生情報入力シート!S998:V998)+COUNTA(障害学生情報入力シート!W998)</f>
        <v>0</v>
      </c>
      <c r="O998" s="8">
        <f>IF(SUM(障害学生情報入力シート!$X998:$BC998)&gt;0,1,0)</f>
        <v>0</v>
      </c>
      <c r="P998" s="8">
        <f>IF(障害学生情報入力シート!D998="入学者(新1年生)",1,0)</f>
        <v>0</v>
      </c>
      <c r="Q998" s="8">
        <f>IF(ISBLANK(障害学生情報入力シート!$G998),0,
IF(AND(障害学生情報入力シート!$G998="視覚障害",OR(障害学生情報入力シート!$H998="盲",障害学生情報入力シート!$H998="弱視",障害学生情報入力シート!$H998="その他の視覚障害")),1,0)+
IF(AND(障害学生情報入力シート!$G998="聴覚障害",OR(障害学生情報入力シート!$H998="聾",障害学生情報入力シート!$H998="難聴",障害学生情報入力シート!$H998="その他の聴覚障害")),1,0)+
IF(AND(障害学生情報入力シート!$G998="肢体不自由",OR(障害学生情報入力シート!$H998="上肢不自由",障害学生情報入力シート!$H998="下肢不自由",障害学生情報入力シート!$H998="上下肢不自由",障害学生情報入力シート!$H998="その他の肢体不自由")),1,0)+
IF(AND(障害学生情報入力シート!$G998="病弱",ISBLANK(障害学生情報入力シート!$H998)),1,0)+
IF(AND(障害学生情報入力シート!$G998="発達障害",OR(障害学生情報入力シート!$H998="自閉スペクトラム症",障害学生情報入力シート!$H998="注意欠如・多動症",障害学生情報入力シート!$H998="限局性学習症",障害学生情報入力シート!$H998="発達障害の重複",障害学生情報入力シート!$H998="その他の発達障害")),1,0)+
IF(AND(障害学生情報入力シート!$G998="精神障害",OR(障害学生情報入力シート!$H998="統合失調症等",障害学生情報入力シート!$H998="気分障害",障害学生情報入力シート!$H998="神経症性障害等",障害学生情報入力シート!$H998="摂食障害・睡眠障害等",障害学生情報入力シート!$H998="精神障害の重複",障害学生情報入力シート!$H998="その他の精神障害")),1,0)+
IF(AND(障害学生情報入力シート!$G998="知的障害",ISBLANK(障害学生情報入力シート!$H998)),1,0)+
IF(AND(障害学生情報入力シート!$G998="重複障害",OR(障害学生情報入力シート!$H998="身体障害の重複",障害学生情報入力シート!$H998="発達障害と精神障害の重複")),1,0)+
IF(AND(障害学生情報入力シート!$G998="その他の障害",ISBLANK(障害学生情報入力シート!$H998)),1,0)
)</f>
        <v>0</v>
      </c>
    </row>
    <row r="999" spans="1:17" x14ac:dyDescent="0.4">
      <c r="A999" s="204">
        <v>971</v>
      </c>
      <c r="B999" s="6">
        <f>IF(AND(障害学生情報入力シート!$G999=$B$27,障害学生情報入力シート!$H999=$B$28,OR(障害学生情報入力シート!D999="入学者(新1年生)",障害学生情報入力シート!D999="在籍者")),1,0)</f>
        <v>0</v>
      </c>
      <c r="C999" s="6">
        <f t="shared" si="95"/>
        <v>0</v>
      </c>
      <c r="D999" s="6" t="str">
        <f t="shared" si="96"/>
        <v/>
      </c>
      <c r="E999" s="6">
        <f>IF(AND(障害学生情報入力シート!$G999=$E$27,ISBLANK(障害学生情報入力シート!$H999),OR(障害学生情報入力シート!D999="入学者(新1年生)",障害学生情報入力シート!D999="在籍者")),1,0)</f>
        <v>0</v>
      </c>
      <c r="F999" s="6">
        <f t="shared" si="97"/>
        <v>0</v>
      </c>
      <c r="G999" s="6" t="str">
        <f t="shared" si="98"/>
        <v/>
      </c>
      <c r="H999" s="7">
        <f>IF(障害学生情報入力シート!BD999="",0,IF(AND(障害学生情報入力シート!BC999=1,Q999=1,障害学生情報入力シート!D999&lt;&gt;"",障害学生情報入力シート!D999&lt;&gt;"在籍者"),1,0))</f>
        <v>0</v>
      </c>
      <c r="I999" s="7">
        <f t="shared" si="99"/>
        <v>0</v>
      </c>
      <c r="J999" s="7" t="str">
        <f t="shared" si="100"/>
        <v/>
      </c>
      <c r="K999" s="8">
        <f>IF(VALUE(障害学生情報入力シート!J999)=1,1,0)</f>
        <v>0</v>
      </c>
      <c r="L999" s="8">
        <f>IF(VALUE(障害学生情報入力シート!K999)=1,1,0)</f>
        <v>0</v>
      </c>
      <c r="M999" s="8">
        <f>SUM(障害学生情報入力シート!N999:Q999)+COUNTA(障害学生情報入力シート!R999)</f>
        <v>0</v>
      </c>
      <c r="N999" s="8">
        <f>SUM(障害学生情報入力シート!S999:V999)+COUNTA(障害学生情報入力シート!W999)</f>
        <v>0</v>
      </c>
      <c r="O999" s="8">
        <f>IF(SUM(障害学生情報入力シート!$X999:$BC999)&gt;0,1,0)</f>
        <v>0</v>
      </c>
      <c r="P999" s="8">
        <f>IF(障害学生情報入力シート!D999="入学者(新1年生)",1,0)</f>
        <v>0</v>
      </c>
      <c r="Q999" s="8">
        <f>IF(ISBLANK(障害学生情報入力シート!$G999),0,
IF(AND(障害学生情報入力シート!$G999="視覚障害",OR(障害学生情報入力シート!$H999="盲",障害学生情報入力シート!$H999="弱視",障害学生情報入力シート!$H999="その他の視覚障害")),1,0)+
IF(AND(障害学生情報入力シート!$G999="聴覚障害",OR(障害学生情報入力シート!$H999="聾",障害学生情報入力シート!$H999="難聴",障害学生情報入力シート!$H999="その他の聴覚障害")),1,0)+
IF(AND(障害学生情報入力シート!$G999="肢体不自由",OR(障害学生情報入力シート!$H999="上肢不自由",障害学生情報入力シート!$H999="下肢不自由",障害学生情報入力シート!$H999="上下肢不自由",障害学生情報入力シート!$H999="その他の肢体不自由")),1,0)+
IF(AND(障害学生情報入力シート!$G999="病弱",ISBLANK(障害学生情報入力シート!$H999)),1,0)+
IF(AND(障害学生情報入力シート!$G999="発達障害",OR(障害学生情報入力シート!$H999="自閉スペクトラム症",障害学生情報入力シート!$H999="注意欠如・多動症",障害学生情報入力シート!$H999="限局性学習症",障害学生情報入力シート!$H999="発達障害の重複",障害学生情報入力シート!$H999="その他の発達障害")),1,0)+
IF(AND(障害学生情報入力シート!$G999="精神障害",OR(障害学生情報入力シート!$H999="統合失調症等",障害学生情報入力シート!$H999="気分障害",障害学生情報入力シート!$H999="神経症性障害等",障害学生情報入力シート!$H999="摂食障害・睡眠障害等",障害学生情報入力シート!$H999="精神障害の重複",障害学生情報入力シート!$H999="その他の精神障害")),1,0)+
IF(AND(障害学生情報入力シート!$G999="知的障害",ISBLANK(障害学生情報入力シート!$H999)),1,0)+
IF(AND(障害学生情報入力シート!$G999="重複障害",OR(障害学生情報入力シート!$H999="身体障害の重複",障害学生情報入力シート!$H999="発達障害と精神障害の重複")),1,0)+
IF(AND(障害学生情報入力シート!$G999="その他の障害",ISBLANK(障害学生情報入力シート!$H999)),1,0)
)</f>
        <v>0</v>
      </c>
    </row>
    <row r="1000" spans="1:17" x14ac:dyDescent="0.4">
      <c r="A1000" s="204">
        <v>972</v>
      </c>
      <c r="B1000" s="6">
        <f>IF(AND(障害学生情報入力シート!$G1000=$B$27,障害学生情報入力シート!$H1000=$B$28,OR(障害学生情報入力シート!D1000="入学者(新1年生)",障害学生情報入力シート!D1000="在籍者")),1,0)</f>
        <v>0</v>
      </c>
      <c r="C1000" s="6">
        <f t="shared" si="95"/>
        <v>0</v>
      </c>
      <c r="D1000" s="6" t="str">
        <f t="shared" si="96"/>
        <v/>
      </c>
      <c r="E1000" s="6">
        <f>IF(AND(障害学生情報入力シート!$G1000=$E$27,ISBLANK(障害学生情報入力シート!$H1000),OR(障害学生情報入力シート!D1000="入学者(新1年生)",障害学生情報入力シート!D1000="在籍者")),1,0)</f>
        <v>0</v>
      </c>
      <c r="F1000" s="6">
        <f t="shared" si="97"/>
        <v>0</v>
      </c>
      <c r="G1000" s="6" t="str">
        <f t="shared" si="98"/>
        <v/>
      </c>
      <c r="H1000" s="7">
        <f>IF(障害学生情報入力シート!BD1000="",0,IF(AND(障害学生情報入力シート!BC1000=1,Q1000=1,障害学生情報入力シート!D1000&lt;&gt;"",障害学生情報入力シート!D1000&lt;&gt;"在籍者"),1,0))</f>
        <v>0</v>
      </c>
      <c r="I1000" s="7">
        <f t="shared" si="99"/>
        <v>0</v>
      </c>
      <c r="J1000" s="7" t="str">
        <f t="shared" si="100"/>
        <v/>
      </c>
      <c r="K1000" s="8">
        <f>IF(VALUE(障害学生情報入力シート!J1000)=1,1,0)</f>
        <v>0</v>
      </c>
      <c r="L1000" s="8">
        <f>IF(VALUE(障害学生情報入力シート!K1000)=1,1,0)</f>
        <v>0</v>
      </c>
      <c r="M1000" s="8">
        <f>SUM(障害学生情報入力シート!N1000:Q1000)+COUNTA(障害学生情報入力シート!R1000)</f>
        <v>0</v>
      </c>
      <c r="N1000" s="8">
        <f>SUM(障害学生情報入力シート!S1000:V1000)+COUNTA(障害学生情報入力シート!W1000)</f>
        <v>0</v>
      </c>
      <c r="O1000" s="8">
        <f>IF(SUM(障害学生情報入力シート!$X1000:$BC1000)&gt;0,1,0)</f>
        <v>0</v>
      </c>
      <c r="P1000" s="8">
        <f>IF(障害学生情報入力シート!D1000="入学者(新1年生)",1,0)</f>
        <v>0</v>
      </c>
      <c r="Q1000" s="8">
        <f>IF(ISBLANK(障害学生情報入力シート!$G1000),0,
IF(AND(障害学生情報入力シート!$G1000="視覚障害",OR(障害学生情報入力シート!$H1000="盲",障害学生情報入力シート!$H1000="弱視",障害学生情報入力シート!$H1000="その他の視覚障害")),1,0)+
IF(AND(障害学生情報入力シート!$G1000="聴覚障害",OR(障害学生情報入力シート!$H1000="聾",障害学生情報入力シート!$H1000="難聴",障害学生情報入力シート!$H1000="その他の聴覚障害")),1,0)+
IF(AND(障害学生情報入力シート!$G1000="肢体不自由",OR(障害学生情報入力シート!$H1000="上肢不自由",障害学生情報入力シート!$H1000="下肢不自由",障害学生情報入力シート!$H1000="上下肢不自由",障害学生情報入力シート!$H1000="その他の肢体不自由")),1,0)+
IF(AND(障害学生情報入力シート!$G1000="病弱",ISBLANK(障害学生情報入力シート!$H1000)),1,0)+
IF(AND(障害学生情報入力シート!$G1000="発達障害",OR(障害学生情報入力シート!$H1000="自閉スペクトラム症",障害学生情報入力シート!$H1000="注意欠如・多動症",障害学生情報入力シート!$H1000="限局性学習症",障害学生情報入力シート!$H1000="発達障害の重複",障害学生情報入力シート!$H1000="その他の発達障害")),1,0)+
IF(AND(障害学生情報入力シート!$G1000="精神障害",OR(障害学生情報入力シート!$H1000="統合失調症等",障害学生情報入力シート!$H1000="気分障害",障害学生情報入力シート!$H1000="神経症性障害等",障害学生情報入力シート!$H1000="摂食障害・睡眠障害等",障害学生情報入力シート!$H1000="精神障害の重複",障害学生情報入力シート!$H1000="その他の精神障害")),1,0)+
IF(AND(障害学生情報入力シート!$G1000="知的障害",ISBLANK(障害学生情報入力シート!$H1000)),1,0)+
IF(AND(障害学生情報入力シート!$G1000="重複障害",OR(障害学生情報入力シート!$H1000="身体障害の重複",障害学生情報入力シート!$H1000="発達障害と精神障害の重複")),1,0)+
IF(AND(障害学生情報入力シート!$G1000="その他の障害",ISBLANK(障害学生情報入力シート!$H1000)),1,0)
)</f>
        <v>0</v>
      </c>
    </row>
    <row r="1001" spans="1:17" x14ac:dyDescent="0.4">
      <c r="A1001" s="204">
        <v>973</v>
      </c>
      <c r="B1001" s="6">
        <f>IF(AND(障害学生情報入力シート!$G1001=$B$27,障害学生情報入力シート!$H1001=$B$28,OR(障害学生情報入力シート!D1001="入学者(新1年生)",障害学生情報入力シート!D1001="在籍者")),1,0)</f>
        <v>0</v>
      </c>
      <c r="C1001" s="6">
        <f t="shared" si="95"/>
        <v>0</v>
      </c>
      <c r="D1001" s="6" t="str">
        <f t="shared" si="96"/>
        <v/>
      </c>
      <c r="E1001" s="6">
        <f>IF(AND(障害学生情報入力シート!$G1001=$E$27,ISBLANK(障害学生情報入力シート!$H1001),OR(障害学生情報入力シート!D1001="入学者(新1年生)",障害学生情報入力シート!D1001="在籍者")),1,0)</f>
        <v>0</v>
      </c>
      <c r="F1001" s="6">
        <f t="shared" si="97"/>
        <v>0</v>
      </c>
      <c r="G1001" s="6" t="str">
        <f t="shared" si="98"/>
        <v/>
      </c>
      <c r="H1001" s="7">
        <f>IF(障害学生情報入力シート!BD1001="",0,IF(AND(障害学生情報入力シート!BC1001=1,Q1001=1,障害学生情報入力シート!D1001&lt;&gt;"",障害学生情報入力シート!D1001&lt;&gt;"在籍者"),1,0))</f>
        <v>0</v>
      </c>
      <c r="I1001" s="7">
        <f t="shared" si="99"/>
        <v>0</v>
      </c>
      <c r="J1001" s="7" t="str">
        <f t="shared" si="100"/>
        <v/>
      </c>
      <c r="K1001" s="8">
        <f>IF(VALUE(障害学生情報入力シート!J1001)=1,1,0)</f>
        <v>0</v>
      </c>
      <c r="L1001" s="8">
        <f>IF(VALUE(障害学生情報入力シート!K1001)=1,1,0)</f>
        <v>0</v>
      </c>
      <c r="M1001" s="8">
        <f>SUM(障害学生情報入力シート!N1001:Q1001)+COUNTA(障害学生情報入力シート!R1001)</f>
        <v>0</v>
      </c>
      <c r="N1001" s="8">
        <f>SUM(障害学生情報入力シート!S1001:V1001)+COUNTA(障害学生情報入力シート!W1001)</f>
        <v>0</v>
      </c>
      <c r="O1001" s="8">
        <f>IF(SUM(障害学生情報入力シート!$X1001:$BC1001)&gt;0,1,0)</f>
        <v>0</v>
      </c>
      <c r="P1001" s="8">
        <f>IF(障害学生情報入力シート!D1001="入学者(新1年生)",1,0)</f>
        <v>0</v>
      </c>
      <c r="Q1001" s="8">
        <f>IF(ISBLANK(障害学生情報入力シート!$G1001),0,
IF(AND(障害学生情報入力シート!$G1001="視覚障害",OR(障害学生情報入力シート!$H1001="盲",障害学生情報入力シート!$H1001="弱視",障害学生情報入力シート!$H1001="その他の視覚障害")),1,0)+
IF(AND(障害学生情報入力シート!$G1001="聴覚障害",OR(障害学生情報入力シート!$H1001="聾",障害学生情報入力シート!$H1001="難聴",障害学生情報入力シート!$H1001="その他の聴覚障害")),1,0)+
IF(AND(障害学生情報入力シート!$G1001="肢体不自由",OR(障害学生情報入力シート!$H1001="上肢不自由",障害学生情報入力シート!$H1001="下肢不自由",障害学生情報入力シート!$H1001="上下肢不自由",障害学生情報入力シート!$H1001="その他の肢体不自由")),1,0)+
IF(AND(障害学生情報入力シート!$G1001="病弱",ISBLANK(障害学生情報入力シート!$H1001)),1,0)+
IF(AND(障害学生情報入力シート!$G1001="発達障害",OR(障害学生情報入力シート!$H1001="自閉スペクトラム症",障害学生情報入力シート!$H1001="注意欠如・多動症",障害学生情報入力シート!$H1001="限局性学習症",障害学生情報入力シート!$H1001="発達障害の重複",障害学生情報入力シート!$H1001="その他の発達障害")),1,0)+
IF(AND(障害学生情報入力シート!$G1001="精神障害",OR(障害学生情報入力シート!$H1001="統合失調症等",障害学生情報入力シート!$H1001="気分障害",障害学生情報入力シート!$H1001="神経症性障害等",障害学生情報入力シート!$H1001="摂食障害・睡眠障害等",障害学生情報入力シート!$H1001="精神障害の重複",障害学生情報入力シート!$H1001="その他の精神障害")),1,0)+
IF(AND(障害学生情報入力シート!$G1001="知的障害",ISBLANK(障害学生情報入力シート!$H1001)),1,0)+
IF(AND(障害学生情報入力シート!$G1001="重複障害",OR(障害学生情報入力シート!$H1001="身体障害の重複",障害学生情報入力シート!$H1001="発達障害と精神障害の重複")),1,0)+
IF(AND(障害学生情報入力シート!$G1001="その他の障害",ISBLANK(障害学生情報入力シート!$H1001)),1,0)
)</f>
        <v>0</v>
      </c>
    </row>
    <row r="1002" spans="1:17" x14ac:dyDescent="0.4">
      <c r="A1002" s="204">
        <v>974</v>
      </c>
      <c r="B1002" s="6">
        <f>IF(AND(障害学生情報入力シート!$G1002=$B$27,障害学生情報入力シート!$H1002=$B$28,OR(障害学生情報入力シート!D1002="入学者(新1年生)",障害学生情報入力シート!D1002="在籍者")),1,0)</f>
        <v>0</v>
      </c>
      <c r="C1002" s="6">
        <f t="shared" si="95"/>
        <v>0</v>
      </c>
      <c r="D1002" s="6" t="str">
        <f t="shared" si="96"/>
        <v/>
      </c>
      <c r="E1002" s="6">
        <f>IF(AND(障害学生情報入力シート!$G1002=$E$27,ISBLANK(障害学生情報入力シート!$H1002),OR(障害学生情報入力シート!D1002="入学者(新1年生)",障害学生情報入力シート!D1002="在籍者")),1,0)</f>
        <v>0</v>
      </c>
      <c r="F1002" s="6">
        <f t="shared" si="97"/>
        <v>0</v>
      </c>
      <c r="G1002" s="6" t="str">
        <f t="shared" si="98"/>
        <v/>
      </c>
      <c r="H1002" s="7">
        <f>IF(障害学生情報入力シート!BD1002="",0,IF(AND(障害学生情報入力シート!BC1002=1,Q1002=1,障害学生情報入力シート!D1002&lt;&gt;"",障害学生情報入力シート!D1002&lt;&gt;"在籍者"),1,0))</f>
        <v>0</v>
      </c>
      <c r="I1002" s="7">
        <f t="shared" si="99"/>
        <v>0</v>
      </c>
      <c r="J1002" s="7" t="str">
        <f t="shared" si="100"/>
        <v/>
      </c>
      <c r="K1002" s="8">
        <f>IF(VALUE(障害学生情報入力シート!J1002)=1,1,0)</f>
        <v>0</v>
      </c>
      <c r="L1002" s="8">
        <f>IF(VALUE(障害学生情報入力シート!K1002)=1,1,0)</f>
        <v>0</v>
      </c>
      <c r="M1002" s="8">
        <f>SUM(障害学生情報入力シート!N1002:Q1002)+COUNTA(障害学生情報入力シート!R1002)</f>
        <v>0</v>
      </c>
      <c r="N1002" s="8">
        <f>SUM(障害学生情報入力シート!S1002:V1002)+COUNTA(障害学生情報入力シート!W1002)</f>
        <v>0</v>
      </c>
      <c r="O1002" s="8">
        <f>IF(SUM(障害学生情報入力シート!$X1002:$BC1002)&gt;0,1,0)</f>
        <v>0</v>
      </c>
      <c r="P1002" s="8">
        <f>IF(障害学生情報入力シート!D1002="入学者(新1年生)",1,0)</f>
        <v>0</v>
      </c>
      <c r="Q1002" s="8">
        <f>IF(ISBLANK(障害学生情報入力シート!$G1002),0,
IF(AND(障害学生情報入力シート!$G1002="視覚障害",OR(障害学生情報入力シート!$H1002="盲",障害学生情報入力シート!$H1002="弱視",障害学生情報入力シート!$H1002="その他の視覚障害")),1,0)+
IF(AND(障害学生情報入力シート!$G1002="聴覚障害",OR(障害学生情報入力シート!$H1002="聾",障害学生情報入力シート!$H1002="難聴",障害学生情報入力シート!$H1002="その他の聴覚障害")),1,0)+
IF(AND(障害学生情報入力シート!$G1002="肢体不自由",OR(障害学生情報入力シート!$H1002="上肢不自由",障害学生情報入力シート!$H1002="下肢不自由",障害学生情報入力シート!$H1002="上下肢不自由",障害学生情報入力シート!$H1002="その他の肢体不自由")),1,0)+
IF(AND(障害学生情報入力シート!$G1002="病弱",ISBLANK(障害学生情報入力シート!$H1002)),1,0)+
IF(AND(障害学生情報入力シート!$G1002="発達障害",OR(障害学生情報入力シート!$H1002="自閉スペクトラム症",障害学生情報入力シート!$H1002="注意欠如・多動症",障害学生情報入力シート!$H1002="限局性学習症",障害学生情報入力シート!$H1002="発達障害の重複",障害学生情報入力シート!$H1002="その他の発達障害")),1,0)+
IF(AND(障害学生情報入力シート!$G1002="精神障害",OR(障害学生情報入力シート!$H1002="統合失調症等",障害学生情報入力シート!$H1002="気分障害",障害学生情報入力シート!$H1002="神経症性障害等",障害学生情報入力シート!$H1002="摂食障害・睡眠障害等",障害学生情報入力シート!$H1002="精神障害の重複",障害学生情報入力シート!$H1002="その他の精神障害")),1,0)+
IF(AND(障害学生情報入力シート!$G1002="知的障害",ISBLANK(障害学生情報入力シート!$H1002)),1,0)+
IF(AND(障害学生情報入力シート!$G1002="重複障害",OR(障害学生情報入力シート!$H1002="身体障害の重複",障害学生情報入力シート!$H1002="発達障害と精神障害の重複")),1,0)+
IF(AND(障害学生情報入力シート!$G1002="その他の障害",ISBLANK(障害学生情報入力シート!$H1002)),1,0)
)</f>
        <v>0</v>
      </c>
    </row>
    <row r="1003" spans="1:17" x14ac:dyDescent="0.4">
      <c r="A1003" s="204">
        <v>975</v>
      </c>
      <c r="B1003" s="6">
        <f>IF(AND(障害学生情報入力シート!$G1003=$B$27,障害学生情報入力シート!$H1003=$B$28,OR(障害学生情報入力シート!D1003="入学者(新1年生)",障害学生情報入力シート!D1003="在籍者")),1,0)</f>
        <v>0</v>
      </c>
      <c r="C1003" s="6">
        <f t="shared" si="95"/>
        <v>0</v>
      </c>
      <c r="D1003" s="6" t="str">
        <f t="shared" si="96"/>
        <v/>
      </c>
      <c r="E1003" s="6">
        <f>IF(AND(障害学生情報入力シート!$G1003=$E$27,ISBLANK(障害学生情報入力シート!$H1003),OR(障害学生情報入力シート!D1003="入学者(新1年生)",障害学生情報入力シート!D1003="在籍者")),1,0)</f>
        <v>0</v>
      </c>
      <c r="F1003" s="6">
        <f t="shared" si="97"/>
        <v>0</v>
      </c>
      <c r="G1003" s="6" t="str">
        <f t="shared" si="98"/>
        <v/>
      </c>
      <c r="H1003" s="7">
        <f>IF(障害学生情報入力シート!BD1003="",0,IF(AND(障害学生情報入力シート!BC1003=1,Q1003=1,障害学生情報入力シート!D1003&lt;&gt;"",障害学生情報入力シート!D1003&lt;&gt;"在籍者"),1,0))</f>
        <v>0</v>
      </c>
      <c r="I1003" s="7">
        <f t="shared" si="99"/>
        <v>0</v>
      </c>
      <c r="J1003" s="7" t="str">
        <f t="shared" si="100"/>
        <v/>
      </c>
      <c r="K1003" s="8">
        <f>IF(VALUE(障害学生情報入力シート!J1003)=1,1,0)</f>
        <v>0</v>
      </c>
      <c r="L1003" s="8">
        <f>IF(VALUE(障害学生情報入力シート!K1003)=1,1,0)</f>
        <v>0</v>
      </c>
      <c r="M1003" s="8">
        <f>SUM(障害学生情報入力シート!N1003:Q1003)+COUNTA(障害学生情報入力シート!R1003)</f>
        <v>0</v>
      </c>
      <c r="N1003" s="8">
        <f>SUM(障害学生情報入力シート!S1003:V1003)+COUNTA(障害学生情報入力シート!W1003)</f>
        <v>0</v>
      </c>
      <c r="O1003" s="8">
        <f>IF(SUM(障害学生情報入力シート!$X1003:$BC1003)&gt;0,1,0)</f>
        <v>0</v>
      </c>
      <c r="P1003" s="8">
        <f>IF(障害学生情報入力シート!D1003="入学者(新1年生)",1,0)</f>
        <v>0</v>
      </c>
      <c r="Q1003" s="8">
        <f>IF(ISBLANK(障害学生情報入力シート!$G1003),0,
IF(AND(障害学生情報入力シート!$G1003="視覚障害",OR(障害学生情報入力シート!$H1003="盲",障害学生情報入力シート!$H1003="弱視",障害学生情報入力シート!$H1003="その他の視覚障害")),1,0)+
IF(AND(障害学生情報入力シート!$G1003="聴覚障害",OR(障害学生情報入力シート!$H1003="聾",障害学生情報入力シート!$H1003="難聴",障害学生情報入力シート!$H1003="その他の聴覚障害")),1,0)+
IF(AND(障害学生情報入力シート!$G1003="肢体不自由",OR(障害学生情報入力シート!$H1003="上肢不自由",障害学生情報入力シート!$H1003="下肢不自由",障害学生情報入力シート!$H1003="上下肢不自由",障害学生情報入力シート!$H1003="その他の肢体不自由")),1,0)+
IF(AND(障害学生情報入力シート!$G1003="病弱",ISBLANK(障害学生情報入力シート!$H1003)),1,0)+
IF(AND(障害学生情報入力シート!$G1003="発達障害",OR(障害学生情報入力シート!$H1003="自閉スペクトラム症",障害学生情報入力シート!$H1003="注意欠如・多動症",障害学生情報入力シート!$H1003="限局性学習症",障害学生情報入力シート!$H1003="発達障害の重複",障害学生情報入力シート!$H1003="その他の発達障害")),1,0)+
IF(AND(障害学生情報入力シート!$G1003="精神障害",OR(障害学生情報入力シート!$H1003="統合失調症等",障害学生情報入力シート!$H1003="気分障害",障害学生情報入力シート!$H1003="神経症性障害等",障害学生情報入力シート!$H1003="摂食障害・睡眠障害等",障害学生情報入力シート!$H1003="精神障害の重複",障害学生情報入力シート!$H1003="その他の精神障害")),1,0)+
IF(AND(障害学生情報入力シート!$G1003="知的障害",ISBLANK(障害学生情報入力シート!$H1003)),1,0)+
IF(AND(障害学生情報入力シート!$G1003="重複障害",OR(障害学生情報入力シート!$H1003="身体障害の重複",障害学生情報入力シート!$H1003="発達障害と精神障害の重複")),1,0)+
IF(AND(障害学生情報入力シート!$G1003="その他の障害",ISBLANK(障害学生情報入力シート!$H1003)),1,0)
)</f>
        <v>0</v>
      </c>
    </row>
    <row r="1004" spans="1:17" x14ac:dyDescent="0.4">
      <c r="A1004" s="204">
        <v>976</v>
      </c>
      <c r="B1004" s="6">
        <f>IF(AND(障害学生情報入力シート!$G1004=$B$27,障害学生情報入力シート!$H1004=$B$28,OR(障害学生情報入力シート!D1004="入学者(新1年生)",障害学生情報入力シート!D1004="在籍者")),1,0)</f>
        <v>0</v>
      </c>
      <c r="C1004" s="6">
        <f t="shared" si="95"/>
        <v>0</v>
      </c>
      <c r="D1004" s="6" t="str">
        <f t="shared" si="96"/>
        <v/>
      </c>
      <c r="E1004" s="6">
        <f>IF(AND(障害学生情報入力シート!$G1004=$E$27,ISBLANK(障害学生情報入力シート!$H1004),OR(障害学生情報入力シート!D1004="入学者(新1年生)",障害学生情報入力シート!D1004="在籍者")),1,0)</f>
        <v>0</v>
      </c>
      <c r="F1004" s="6">
        <f t="shared" si="97"/>
        <v>0</v>
      </c>
      <c r="G1004" s="6" t="str">
        <f t="shared" si="98"/>
        <v/>
      </c>
      <c r="H1004" s="7">
        <f>IF(障害学生情報入力シート!BD1004="",0,IF(AND(障害学生情報入力シート!BC1004=1,Q1004=1,障害学生情報入力シート!D1004&lt;&gt;"",障害学生情報入力シート!D1004&lt;&gt;"在籍者"),1,0))</f>
        <v>0</v>
      </c>
      <c r="I1004" s="7">
        <f t="shared" si="99"/>
        <v>0</v>
      </c>
      <c r="J1004" s="7" t="str">
        <f t="shared" si="100"/>
        <v/>
      </c>
      <c r="K1004" s="8">
        <f>IF(VALUE(障害学生情報入力シート!J1004)=1,1,0)</f>
        <v>0</v>
      </c>
      <c r="L1004" s="8">
        <f>IF(VALUE(障害学生情報入力シート!K1004)=1,1,0)</f>
        <v>0</v>
      </c>
      <c r="M1004" s="8">
        <f>SUM(障害学生情報入力シート!N1004:Q1004)+COUNTA(障害学生情報入力シート!R1004)</f>
        <v>0</v>
      </c>
      <c r="N1004" s="8">
        <f>SUM(障害学生情報入力シート!S1004:V1004)+COUNTA(障害学生情報入力シート!W1004)</f>
        <v>0</v>
      </c>
      <c r="O1004" s="8">
        <f>IF(SUM(障害学生情報入力シート!$X1004:$BC1004)&gt;0,1,0)</f>
        <v>0</v>
      </c>
      <c r="P1004" s="8">
        <f>IF(障害学生情報入力シート!D1004="入学者(新1年生)",1,0)</f>
        <v>0</v>
      </c>
      <c r="Q1004" s="8">
        <f>IF(ISBLANK(障害学生情報入力シート!$G1004),0,
IF(AND(障害学生情報入力シート!$G1004="視覚障害",OR(障害学生情報入力シート!$H1004="盲",障害学生情報入力シート!$H1004="弱視",障害学生情報入力シート!$H1004="その他の視覚障害")),1,0)+
IF(AND(障害学生情報入力シート!$G1004="聴覚障害",OR(障害学生情報入力シート!$H1004="聾",障害学生情報入力シート!$H1004="難聴",障害学生情報入力シート!$H1004="その他の聴覚障害")),1,0)+
IF(AND(障害学生情報入力シート!$G1004="肢体不自由",OR(障害学生情報入力シート!$H1004="上肢不自由",障害学生情報入力シート!$H1004="下肢不自由",障害学生情報入力シート!$H1004="上下肢不自由",障害学生情報入力シート!$H1004="その他の肢体不自由")),1,0)+
IF(AND(障害学生情報入力シート!$G1004="病弱",ISBLANK(障害学生情報入力シート!$H1004)),1,0)+
IF(AND(障害学生情報入力シート!$G1004="発達障害",OR(障害学生情報入力シート!$H1004="自閉スペクトラム症",障害学生情報入力シート!$H1004="注意欠如・多動症",障害学生情報入力シート!$H1004="限局性学習症",障害学生情報入力シート!$H1004="発達障害の重複",障害学生情報入力シート!$H1004="その他の発達障害")),1,0)+
IF(AND(障害学生情報入力シート!$G1004="精神障害",OR(障害学生情報入力シート!$H1004="統合失調症等",障害学生情報入力シート!$H1004="気分障害",障害学生情報入力シート!$H1004="神経症性障害等",障害学生情報入力シート!$H1004="摂食障害・睡眠障害等",障害学生情報入力シート!$H1004="精神障害の重複",障害学生情報入力シート!$H1004="その他の精神障害")),1,0)+
IF(AND(障害学生情報入力シート!$G1004="知的障害",ISBLANK(障害学生情報入力シート!$H1004)),1,0)+
IF(AND(障害学生情報入力シート!$G1004="重複障害",OR(障害学生情報入力シート!$H1004="身体障害の重複",障害学生情報入力シート!$H1004="発達障害と精神障害の重複")),1,0)+
IF(AND(障害学生情報入力シート!$G1004="その他の障害",ISBLANK(障害学生情報入力シート!$H1004)),1,0)
)</f>
        <v>0</v>
      </c>
    </row>
    <row r="1005" spans="1:17" x14ac:dyDescent="0.4">
      <c r="A1005" s="204">
        <v>977</v>
      </c>
      <c r="B1005" s="6">
        <f>IF(AND(障害学生情報入力シート!$G1005=$B$27,障害学生情報入力シート!$H1005=$B$28,OR(障害学生情報入力シート!D1005="入学者(新1年生)",障害学生情報入力シート!D1005="在籍者")),1,0)</f>
        <v>0</v>
      </c>
      <c r="C1005" s="6">
        <f t="shared" si="95"/>
        <v>0</v>
      </c>
      <c r="D1005" s="6" t="str">
        <f t="shared" si="96"/>
        <v/>
      </c>
      <c r="E1005" s="6">
        <f>IF(AND(障害学生情報入力シート!$G1005=$E$27,ISBLANK(障害学生情報入力シート!$H1005),OR(障害学生情報入力シート!D1005="入学者(新1年生)",障害学生情報入力シート!D1005="在籍者")),1,0)</f>
        <v>0</v>
      </c>
      <c r="F1005" s="6">
        <f t="shared" si="97"/>
        <v>0</v>
      </c>
      <c r="G1005" s="6" t="str">
        <f t="shared" si="98"/>
        <v/>
      </c>
      <c r="H1005" s="7">
        <f>IF(障害学生情報入力シート!BD1005="",0,IF(AND(障害学生情報入力シート!BC1005=1,Q1005=1,障害学生情報入力シート!D1005&lt;&gt;"",障害学生情報入力シート!D1005&lt;&gt;"在籍者"),1,0))</f>
        <v>0</v>
      </c>
      <c r="I1005" s="7">
        <f t="shared" si="99"/>
        <v>0</v>
      </c>
      <c r="J1005" s="7" t="str">
        <f t="shared" si="100"/>
        <v/>
      </c>
      <c r="K1005" s="8">
        <f>IF(VALUE(障害学生情報入力シート!J1005)=1,1,0)</f>
        <v>0</v>
      </c>
      <c r="L1005" s="8">
        <f>IF(VALUE(障害学生情報入力シート!K1005)=1,1,0)</f>
        <v>0</v>
      </c>
      <c r="M1005" s="8">
        <f>SUM(障害学生情報入力シート!N1005:Q1005)+COUNTA(障害学生情報入力シート!R1005)</f>
        <v>0</v>
      </c>
      <c r="N1005" s="8">
        <f>SUM(障害学生情報入力シート!S1005:V1005)+COUNTA(障害学生情報入力シート!W1005)</f>
        <v>0</v>
      </c>
      <c r="O1005" s="8">
        <f>IF(SUM(障害学生情報入力シート!$X1005:$BC1005)&gt;0,1,0)</f>
        <v>0</v>
      </c>
      <c r="P1005" s="8">
        <f>IF(障害学生情報入力シート!D1005="入学者(新1年生)",1,0)</f>
        <v>0</v>
      </c>
      <c r="Q1005" s="8">
        <f>IF(ISBLANK(障害学生情報入力シート!$G1005),0,
IF(AND(障害学生情報入力シート!$G1005="視覚障害",OR(障害学生情報入力シート!$H1005="盲",障害学生情報入力シート!$H1005="弱視",障害学生情報入力シート!$H1005="その他の視覚障害")),1,0)+
IF(AND(障害学生情報入力シート!$G1005="聴覚障害",OR(障害学生情報入力シート!$H1005="聾",障害学生情報入力シート!$H1005="難聴",障害学生情報入力シート!$H1005="その他の聴覚障害")),1,0)+
IF(AND(障害学生情報入力シート!$G1005="肢体不自由",OR(障害学生情報入力シート!$H1005="上肢不自由",障害学生情報入力シート!$H1005="下肢不自由",障害学生情報入力シート!$H1005="上下肢不自由",障害学生情報入力シート!$H1005="その他の肢体不自由")),1,0)+
IF(AND(障害学生情報入力シート!$G1005="病弱",ISBLANK(障害学生情報入力シート!$H1005)),1,0)+
IF(AND(障害学生情報入力シート!$G1005="発達障害",OR(障害学生情報入力シート!$H1005="自閉スペクトラム症",障害学生情報入力シート!$H1005="注意欠如・多動症",障害学生情報入力シート!$H1005="限局性学習症",障害学生情報入力シート!$H1005="発達障害の重複",障害学生情報入力シート!$H1005="その他の発達障害")),1,0)+
IF(AND(障害学生情報入力シート!$G1005="精神障害",OR(障害学生情報入力シート!$H1005="統合失調症等",障害学生情報入力シート!$H1005="気分障害",障害学生情報入力シート!$H1005="神経症性障害等",障害学生情報入力シート!$H1005="摂食障害・睡眠障害等",障害学生情報入力シート!$H1005="精神障害の重複",障害学生情報入力シート!$H1005="その他の精神障害")),1,0)+
IF(AND(障害学生情報入力シート!$G1005="知的障害",ISBLANK(障害学生情報入力シート!$H1005)),1,0)+
IF(AND(障害学生情報入力シート!$G1005="重複障害",OR(障害学生情報入力シート!$H1005="身体障害の重複",障害学生情報入力シート!$H1005="発達障害と精神障害の重複")),1,0)+
IF(AND(障害学生情報入力シート!$G1005="その他の障害",ISBLANK(障害学生情報入力シート!$H1005)),1,0)
)</f>
        <v>0</v>
      </c>
    </row>
    <row r="1006" spans="1:17" x14ac:dyDescent="0.4">
      <c r="A1006" s="204">
        <v>978</v>
      </c>
      <c r="B1006" s="6">
        <f>IF(AND(障害学生情報入力シート!$G1006=$B$27,障害学生情報入力シート!$H1006=$B$28,OR(障害学生情報入力シート!D1006="入学者(新1年生)",障害学生情報入力シート!D1006="在籍者")),1,0)</f>
        <v>0</v>
      </c>
      <c r="C1006" s="6">
        <f t="shared" si="95"/>
        <v>0</v>
      </c>
      <c r="D1006" s="6" t="str">
        <f t="shared" si="96"/>
        <v/>
      </c>
      <c r="E1006" s="6">
        <f>IF(AND(障害学生情報入力シート!$G1006=$E$27,ISBLANK(障害学生情報入力シート!$H1006),OR(障害学生情報入力シート!D1006="入学者(新1年生)",障害学生情報入力シート!D1006="在籍者")),1,0)</f>
        <v>0</v>
      </c>
      <c r="F1006" s="6">
        <f t="shared" si="97"/>
        <v>0</v>
      </c>
      <c r="G1006" s="6" t="str">
        <f t="shared" si="98"/>
        <v/>
      </c>
      <c r="H1006" s="7">
        <f>IF(障害学生情報入力シート!BD1006="",0,IF(AND(障害学生情報入力シート!BC1006=1,Q1006=1,障害学生情報入力シート!D1006&lt;&gt;"",障害学生情報入力シート!D1006&lt;&gt;"在籍者"),1,0))</f>
        <v>0</v>
      </c>
      <c r="I1006" s="7">
        <f t="shared" si="99"/>
        <v>0</v>
      </c>
      <c r="J1006" s="7" t="str">
        <f t="shared" si="100"/>
        <v/>
      </c>
      <c r="K1006" s="8">
        <f>IF(VALUE(障害学生情報入力シート!J1006)=1,1,0)</f>
        <v>0</v>
      </c>
      <c r="L1006" s="8">
        <f>IF(VALUE(障害学生情報入力シート!K1006)=1,1,0)</f>
        <v>0</v>
      </c>
      <c r="M1006" s="8">
        <f>SUM(障害学生情報入力シート!N1006:Q1006)+COUNTA(障害学生情報入力シート!R1006)</f>
        <v>0</v>
      </c>
      <c r="N1006" s="8">
        <f>SUM(障害学生情報入力シート!S1006:V1006)+COUNTA(障害学生情報入力シート!W1006)</f>
        <v>0</v>
      </c>
      <c r="O1006" s="8">
        <f>IF(SUM(障害学生情報入力シート!$X1006:$BC1006)&gt;0,1,0)</f>
        <v>0</v>
      </c>
      <c r="P1006" s="8">
        <f>IF(障害学生情報入力シート!D1006="入学者(新1年生)",1,0)</f>
        <v>0</v>
      </c>
      <c r="Q1006" s="8">
        <f>IF(ISBLANK(障害学生情報入力シート!$G1006),0,
IF(AND(障害学生情報入力シート!$G1006="視覚障害",OR(障害学生情報入力シート!$H1006="盲",障害学生情報入力シート!$H1006="弱視",障害学生情報入力シート!$H1006="その他の視覚障害")),1,0)+
IF(AND(障害学生情報入力シート!$G1006="聴覚障害",OR(障害学生情報入力シート!$H1006="聾",障害学生情報入力シート!$H1006="難聴",障害学生情報入力シート!$H1006="その他の聴覚障害")),1,0)+
IF(AND(障害学生情報入力シート!$G1006="肢体不自由",OR(障害学生情報入力シート!$H1006="上肢不自由",障害学生情報入力シート!$H1006="下肢不自由",障害学生情報入力シート!$H1006="上下肢不自由",障害学生情報入力シート!$H1006="その他の肢体不自由")),1,0)+
IF(AND(障害学生情報入力シート!$G1006="病弱",ISBLANK(障害学生情報入力シート!$H1006)),1,0)+
IF(AND(障害学生情報入力シート!$G1006="発達障害",OR(障害学生情報入力シート!$H1006="自閉スペクトラム症",障害学生情報入力シート!$H1006="注意欠如・多動症",障害学生情報入力シート!$H1006="限局性学習症",障害学生情報入力シート!$H1006="発達障害の重複",障害学生情報入力シート!$H1006="その他の発達障害")),1,0)+
IF(AND(障害学生情報入力シート!$G1006="精神障害",OR(障害学生情報入力シート!$H1006="統合失調症等",障害学生情報入力シート!$H1006="気分障害",障害学生情報入力シート!$H1006="神経症性障害等",障害学生情報入力シート!$H1006="摂食障害・睡眠障害等",障害学生情報入力シート!$H1006="精神障害の重複",障害学生情報入力シート!$H1006="その他の精神障害")),1,0)+
IF(AND(障害学生情報入力シート!$G1006="知的障害",ISBLANK(障害学生情報入力シート!$H1006)),1,0)+
IF(AND(障害学生情報入力シート!$G1006="重複障害",OR(障害学生情報入力シート!$H1006="身体障害の重複",障害学生情報入力シート!$H1006="発達障害と精神障害の重複")),1,0)+
IF(AND(障害学生情報入力シート!$G1006="その他の障害",ISBLANK(障害学生情報入力シート!$H1006)),1,0)
)</f>
        <v>0</v>
      </c>
    </row>
    <row r="1007" spans="1:17" x14ac:dyDescent="0.4">
      <c r="A1007" s="204">
        <v>979</v>
      </c>
      <c r="B1007" s="6">
        <f>IF(AND(障害学生情報入力シート!$G1007=$B$27,障害学生情報入力シート!$H1007=$B$28,OR(障害学生情報入力シート!D1007="入学者(新1年生)",障害学生情報入力シート!D1007="在籍者")),1,0)</f>
        <v>0</v>
      </c>
      <c r="C1007" s="6">
        <f t="shared" si="95"/>
        <v>0</v>
      </c>
      <c r="D1007" s="6" t="str">
        <f t="shared" si="96"/>
        <v/>
      </c>
      <c r="E1007" s="6">
        <f>IF(AND(障害学生情報入力シート!$G1007=$E$27,ISBLANK(障害学生情報入力シート!$H1007),OR(障害学生情報入力シート!D1007="入学者(新1年生)",障害学生情報入力シート!D1007="在籍者")),1,0)</f>
        <v>0</v>
      </c>
      <c r="F1007" s="6">
        <f t="shared" si="97"/>
        <v>0</v>
      </c>
      <c r="G1007" s="6" t="str">
        <f t="shared" si="98"/>
        <v/>
      </c>
      <c r="H1007" s="7">
        <f>IF(障害学生情報入力シート!BD1007="",0,IF(AND(障害学生情報入力シート!BC1007=1,Q1007=1,障害学生情報入力シート!D1007&lt;&gt;"",障害学生情報入力シート!D1007&lt;&gt;"在籍者"),1,0))</f>
        <v>0</v>
      </c>
      <c r="I1007" s="7">
        <f t="shared" si="99"/>
        <v>0</v>
      </c>
      <c r="J1007" s="7" t="str">
        <f t="shared" si="100"/>
        <v/>
      </c>
      <c r="K1007" s="8">
        <f>IF(VALUE(障害学生情報入力シート!J1007)=1,1,0)</f>
        <v>0</v>
      </c>
      <c r="L1007" s="8">
        <f>IF(VALUE(障害学生情報入力シート!K1007)=1,1,0)</f>
        <v>0</v>
      </c>
      <c r="M1007" s="8">
        <f>SUM(障害学生情報入力シート!N1007:Q1007)+COUNTA(障害学生情報入力シート!R1007)</f>
        <v>0</v>
      </c>
      <c r="N1007" s="8">
        <f>SUM(障害学生情報入力シート!S1007:V1007)+COUNTA(障害学生情報入力シート!W1007)</f>
        <v>0</v>
      </c>
      <c r="O1007" s="8">
        <f>IF(SUM(障害学生情報入力シート!$X1007:$BC1007)&gt;0,1,0)</f>
        <v>0</v>
      </c>
      <c r="P1007" s="8">
        <f>IF(障害学生情報入力シート!D1007="入学者(新1年生)",1,0)</f>
        <v>0</v>
      </c>
      <c r="Q1007" s="8">
        <f>IF(ISBLANK(障害学生情報入力シート!$G1007),0,
IF(AND(障害学生情報入力シート!$G1007="視覚障害",OR(障害学生情報入力シート!$H1007="盲",障害学生情報入力シート!$H1007="弱視",障害学生情報入力シート!$H1007="その他の視覚障害")),1,0)+
IF(AND(障害学生情報入力シート!$G1007="聴覚障害",OR(障害学生情報入力シート!$H1007="聾",障害学生情報入力シート!$H1007="難聴",障害学生情報入力シート!$H1007="その他の聴覚障害")),1,0)+
IF(AND(障害学生情報入力シート!$G1007="肢体不自由",OR(障害学生情報入力シート!$H1007="上肢不自由",障害学生情報入力シート!$H1007="下肢不自由",障害学生情報入力シート!$H1007="上下肢不自由",障害学生情報入力シート!$H1007="その他の肢体不自由")),1,0)+
IF(AND(障害学生情報入力シート!$G1007="病弱",ISBLANK(障害学生情報入力シート!$H1007)),1,0)+
IF(AND(障害学生情報入力シート!$G1007="発達障害",OR(障害学生情報入力シート!$H1007="自閉スペクトラム症",障害学生情報入力シート!$H1007="注意欠如・多動症",障害学生情報入力シート!$H1007="限局性学習症",障害学生情報入力シート!$H1007="発達障害の重複",障害学生情報入力シート!$H1007="その他の発達障害")),1,0)+
IF(AND(障害学生情報入力シート!$G1007="精神障害",OR(障害学生情報入力シート!$H1007="統合失調症等",障害学生情報入力シート!$H1007="気分障害",障害学生情報入力シート!$H1007="神経症性障害等",障害学生情報入力シート!$H1007="摂食障害・睡眠障害等",障害学生情報入力シート!$H1007="精神障害の重複",障害学生情報入力シート!$H1007="その他の精神障害")),1,0)+
IF(AND(障害学生情報入力シート!$G1007="知的障害",ISBLANK(障害学生情報入力シート!$H1007)),1,0)+
IF(AND(障害学生情報入力シート!$G1007="重複障害",OR(障害学生情報入力シート!$H1007="身体障害の重複",障害学生情報入力シート!$H1007="発達障害と精神障害の重複")),1,0)+
IF(AND(障害学生情報入力シート!$G1007="その他の障害",ISBLANK(障害学生情報入力シート!$H1007)),1,0)
)</f>
        <v>0</v>
      </c>
    </row>
    <row r="1008" spans="1:17" x14ac:dyDescent="0.4">
      <c r="A1008" s="204">
        <v>980</v>
      </c>
      <c r="B1008" s="6">
        <f>IF(AND(障害学生情報入力シート!$G1008=$B$27,障害学生情報入力シート!$H1008=$B$28,OR(障害学生情報入力シート!D1008="入学者(新1年生)",障害学生情報入力シート!D1008="在籍者")),1,0)</f>
        <v>0</v>
      </c>
      <c r="C1008" s="6">
        <f t="shared" si="95"/>
        <v>0</v>
      </c>
      <c r="D1008" s="6" t="str">
        <f t="shared" si="96"/>
        <v/>
      </c>
      <c r="E1008" s="6">
        <f>IF(AND(障害学生情報入力シート!$G1008=$E$27,ISBLANK(障害学生情報入力シート!$H1008),OR(障害学生情報入力シート!D1008="入学者(新1年生)",障害学生情報入力シート!D1008="在籍者")),1,0)</f>
        <v>0</v>
      </c>
      <c r="F1008" s="6">
        <f t="shared" si="97"/>
        <v>0</v>
      </c>
      <c r="G1008" s="6" t="str">
        <f t="shared" si="98"/>
        <v/>
      </c>
      <c r="H1008" s="7">
        <f>IF(障害学生情報入力シート!BD1008="",0,IF(AND(障害学生情報入力シート!BC1008=1,Q1008=1,障害学生情報入力シート!D1008&lt;&gt;"",障害学生情報入力シート!D1008&lt;&gt;"在籍者"),1,0))</f>
        <v>0</v>
      </c>
      <c r="I1008" s="7">
        <f t="shared" si="99"/>
        <v>0</v>
      </c>
      <c r="J1008" s="7" t="str">
        <f t="shared" si="100"/>
        <v/>
      </c>
      <c r="K1008" s="8">
        <f>IF(VALUE(障害学生情報入力シート!J1008)=1,1,0)</f>
        <v>0</v>
      </c>
      <c r="L1008" s="8">
        <f>IF(VALUE(障害学生情報入力シート!K1008)=1,1,0)</f>
        <v>0</v>
      </c>
      <c r="M1008" s="8">
        <f>SUM(障害学生情報入力シート!N1008:Q1008)+COUNTA(障害学生情報入力シート!R1008)</f>
        <v>0</v>
      </c>
      <c r="N1008" s="8">
        <f>SUM(障害学生情報入力シート!S1008:V1008)+COUNTA(障害学生情報入力シート!W1008)</f>
        <v>0</v>
      </c>
      <c r="O1008" s="8">
        <f>IF(SUM(障害学生情報入力シート!$X1008:$BC1008)&gt;0,1,0)</f>
        <v>0</v>
      </c>
      <c r="P1008" s="8">
        <f>IF(障害学生情報入力シート!D1008="入学者(新1年生)",1,0)</f>
        <v>0</v>
      </c>
      <c r="Q1008" s="8">
        <f>IF(ISBLANK(障害学生情報入力シート!$G1008),0,
IF(AND(障害学生情報入力シート!$G1008="視覚障害",OR(障害学生情報入力シート!$H1008="盲",障害学生情報入力シート!$H1008="弱視",障害学生情報入力シート!$H1008="その他の視覚障害")),1,0)+
IF(AND(障害学生情報入力シート!$G1008="聴覚障害",OR(障害学生情報入力シート!$H1008="聾",障害学生情報入力シート!$H1008="難聴",障害学生情報入力シート!$H1008="その他の聴覚障害")),1,0)+
IF(AND(障害学生情報入力シート!$G1008="肢体不自由",OR(障害学生情報入力シート!$H1008="上肢不自由",障害学生情報入力シート!$H1008="下肢不自由",障害学生情報入力シート!$H1008="上下肢不自由",障害学生情報入力シート!$H1008="その他の肢体不自由")),1,0)+
IF(AND(障害学生情報入力シート!$G1008="病弱",ISBLANK(障害学生情報入力シート!$H1008)),1,0)+
IF(AND(障害学生情報入力シート!$G1008="発達障害",OR(障害学生情報入力シート!$H1008="自閉スペクトラム症",障害学生情報入力シート!$H1008="注意欠如・多動症",障害学生情報入力シート!$H1008="限局性学習症",障害学生情報入力シート!$H1008="発達障害の重複",障害学生情報入力シート!$H1008="その他の発達障害")),1,0)+
IF(AND(障害学生情報入力シート!$G1008="精神障害",OR(障害学生情報入力シート!$H1008="統合失調症等",障害学生情報入力シート!$H1008="気分障害",障害学生情報入力シート!$H1008="神経症性障害等",障害学生情報入力シート!$H1008="摂食障害・睡眠障害等",障害学生情報入力シート!$H1008="精神障害の重複",障害学生情報入力シート!$H1008="その他の精神障害")),1,0)+
IF(AND(障害学生情報入力シート!$G1008="知的障害",ISBLANK(障害学生情報入力シート!$H1008)),1,0)+
IF(AND(障害学生情報入力シート!$G1008="重複障害",OR(障害学生情報入力シート!$H1008="身体障害の重複",障害学生情報入力シート!$H1008="発達障害と精神障害の重複")),1,0)+
IF(AND(障害学生情報入力シート!$G1008="その他の障害",ISBLANK(障害学生情報入力シート!$H1008)),1,0)
)</f>
        <v>0</v>
      </c>
    </row>
    <row r="1009" spans="1:17" x14ac:dyDescent="0.4">
      <c r="A1009" s="204">
        <v>981</v>
      </c>
      <c r="B1009" s="6">
        <f>IF(AND(障害学生情報入力シート!$G1009=$B$27,障害学生情報入力シート!$H1009=$B$28,OR(障害学生情報入力シート!D1009="入学者(新1年生)",障害学生情報入力シート!D1009="在籍者")),1,0)</f>
        <v>0</v>
      </c>
      <c r="C1009" s="6">
        <f t="shared" si="95"/>
        <v>0</v>
      </c>
      <c r="D1009" s="6" t="str">
        <f t="shared" si="96"/>
        <v/>
      </c>
      <c r="E1009" s="6">
        <f>IF(AND(障害学生情報入力シート!$G1009=$E$27,ISBLANK(障害学生情報入力シート!$H1009),OR(障害学生情報入力シート!D1009="入学者(新1年生)",障害学生情報入力シート!D1009="在籍者")),1,0)</f>
        <v>0</v>
      </c>
      <c r="F1009" s="6">
        <f t="shared" si="97"/>
        <v>0</v>
      </c>
      <c r="G1009" s="6" t="str">
        <f t="shared" si="98"/>
        <v/>
      </c>
      <c r="H1009" s="7">
        <f>IF(障害学生情報入力シート!BD1009="",0,IF(AND(障害学生情報入力シート!BC1009=1,Q1009=1,障害学生情報入力シート!D1009&lt;&gt;"",障害学生情報入力シート!D1009&lt;&gt;"在籍者"),1,0))</f>
        <v>0</v>
      </c>
      <c r="I1009" s="7">
        <f t="shared" si="99"/>
        <v>0</v>
      </c>
      <c r="J1009" s="7" t="str">
        <f t="shared" si="100"/>
        <v/>
      </c>
      <c r="K1009" s="8">
        <f>IF(VALUE(障害学生情報入力シート!J1009)=1,1,0)</f>
        <v>0</v>
      </c>
      <c r="L1009" s="8">
        <f>IF(VALUE(障害学生情報入力シート!K1009)=1,1,0)</f>
        <v>0</v>
      </c>
      <c r="M1009" s="8">
        <f>SUM(障害学生情報入力シート!N1009:Q1009)+COUNTA(障害学生情報入力シート!R1009)</f>
        <v>0</v>
      </c>
      <c r="N1009" s="8">
        <f>SUM(障害学生情報入力シート!S1009:V1009)+COUNTA(障害学生情報入力シート!W1009)</f>
        <v>0</v>
      </c>
      <c r="O1009" s="8">
        <f>IF(SUM(障害学生情報入力シート!$X1009:$BC1009)&gt;0,1,0)</f>
        <v>0</v>
      </c>
      <c r="P1009" s="8">
        <f>IF(障害学生情報入力シート!D1009="入学者(新1年生)",1,0)</f>
        <v>0</v>
      </c>
      <c r="Q1009" s="8">
        <f>IF(ISBLANK(障害学生情報入力シート!$G1009),0,
IF(AND(障害学生情報入力シート!$G1009="視覚障害",OR(障害学生情報入力シート!$H1009="盲",障害学生情報入力シート!$H1009="弱視",障害学生情報入力シート!$H1009="その他の視覚障害")),1,0)+
IF(AND(障害学生情報入力シート!$G1009="聴覚障害",OR(障害学生情報入力シート!$H1009="聾",障害学生情報入力シート!$H1009="難聴",障害学生情報入力シート!$H1009="その他の聴覚障害")),1,0)+
IF(AND(障害学生情報入力シート!$G1009="肢体不自由",OR(障害学生情報入力シート!$H1009="上肢不自由",障害学生情報入力シート!$H1009="下肢不自由",障害学生情報入力シート!$H1009="上下肢不自由",障害学生情報入力シート!$H1009="その他の肢体不自由")),1,0)+
IF(AND(障害学生情報入力シート!$G1009="病弱",ISBLANK(障害学生情報入力シート!$H1009)),1,0)+
IF(AND(障害学生情報入力シート!$G1009="発達障害",OR(障害学生情報入力シート!$H1009="自閉スペクトラム症",障害学生情報入力シート!$H1009="注意欠如・多動症",障害学生情報入力シート!$H1009="限局性学習症",障害学生情報入力シート!$H1009="発達障害の重複",障害学生情報入力シート!$H1009="その他の発達障害")),1,0)+
IF(AND(障害学生情報入力シート!$G1009="精神障害",OR(障害学生情報入力シート!$H1009="統合失調症等",障害学生情報入力シート!$H1009="気分障害",障害学生情報入力シート!$H1009="神経症性障害等",障害学生情報入力シート!$H1009="摂食障害・睡眠障害等",障害学生情報入力シート!$H1009="精神障害の重複",障害学生情報入力シート!$H1009="その他の精神障害")),1,0)+
IF(AND(障害学生情報入力シート!$G1009="知的障害",ISBLANK(障害学生情報入力シート!$H1009)),1,0)+
IF(AND(障害学生情報入力シート!$G1009="重複障害",OR(障害学生情報入力シート!$H1009="身体障害の重複",障害学生情報入力シート!$H1009="発達障害と精神障害の重複")),1,0)+
IF(AND(障害学生情報入力シート!$G1009="その他の障害",ISBLANK(障害学生情報入力シート!$H1009)),1,0)
)</f>
        <v>0</v>
      </c>
    </row>
    <row r="1010" spans="1:17" x14ac:dyDescent="0.4">
      <c r="A1010" s="204">
        <v>982</v>
      </c>
      <c r="B1010" s="6">
        <f>IF(AND(障害学生情報入力シート!$G1010=$B$27,障害学生情報入力シート!$H1010=$B$28,OR(障害学生情報入力シート!D1010="入学者(新1年生)",障害学生情報入力シート!D1010="在籍者")),1,0)</f>
        <v>0</v>
      </c>
      <c r="C1010" s="6">
        <f t="shared" si="95"/>
        <v>0</v>
      </c>
      <c r="D1010" s="6" t="str">
        <f t="shared" si="96"/>
        <v/>
      </c>
      <c r="E1010" s="6">
        <f>IF(AND(障害学生情報入力シート!$G1010=$E$27,ISBLANK(障害学生情報入力シート!$H1010),OR(障害学生情報入力シート!D1010="入学者(新1年生)",障害学生情報入力シート!D1010="在籍者")),1,0)</f>
        <v>0</v>
      </c>
      <c r="F1010" s="6">
        <f t="shared" si="97"/>
        <v>0</v>
      </c>
      <c r="G1010" s="6" t="str">
        <f t="shared" si="98"/>
        <v/>
      </c>
      <c r="H1010" s="7">
        <f>IF(障害学生情報入力シート!BD1010="",0,IF(AND(障害学生情報入力シート!BC1010=1,Q1010=1,障害学生情報入力シート!D1010&lt;&gt;"",障害学生情報入力シート!D1010&lt;&gt;"在籍者"),1,0))</f>
        <v>0</v>
      </c>
      <c r="I1010" s="7">
        <f t="shared" si="99"/>
        <v>0</v>
      </c>
      <c r="J1010" s="7" t="str">
        <f t="shared" si="100"/>
        <v/>
      </c>
      <c r="K1010" s="8">
        <f>IF(VALUE(障害学生情報入力シート!J1010)=1,1,0)</f>
        <v>0</v>
      </c>
      <c r="L1010" s="8">
        <f>IF(VALUE(障害学生情報入力シート!K1010)=1,1,0)</f>
        <v>0</v>
      </c>
      <c r="M1010" s="8">
        <f>SUM(障害学生情報入力シート!N1010:Q1010)+COUNTA(障害学生情報入力シート!R1010)</f>
        <v>0</v>
      </c>
      <c r="N1010" s="8">
        <f>SUM(障害学生情報入力シート!S1010:V1010)+COUNTA(障害学生情報入力シート!W1010)</f>
        <v>0</v>
      </c>
      <c r="O1010" s="8">
        <f>IF(SUM(障害学生情報入力シート!$X1010:$BC1010)&gt;0,1,0)</f>
        <v>0</v>
      </c>
      <c r="P1010" s="8">
        <f>IF(障害学生情報入力シート!D1010="入学者(新1年生)",1,0)</f>
        <v>0</v>
      </c>
      <c r="Q1010" s="8">
        <f>IF(ISBLANK(障害学生情報入力シート!$G1010),0,
IF(AND(障害学生情報入力シート!$G1010="視覚障害",OR(障害学生情報入力シート!$H1010="盲",障害学生情報入力シート!$H1010="弱視",障害学生情報入力シート!$H1010="その他の視覚障害")),1,0)+
IF(AND(障害学生情報入力シート!$G1010="聴覚障害",OR(障害学生情報入力シート!$H1010="聾",障害学生情報入力シート!$H1010="難聴",障害学生情報入力シート!$H1010="その他の聴覚障害")),1,0)+
IF(AND(障害学生情報入力シート!$G1010="肢体不自由",OR(障害学生情報入力シート!$H1010="上肢不自由",障害学生情報入力シート!$H1010="下肢不自由",障害学生情報入力シート!$H1010="上下肢不自由",障害学生情報入力シート!$H1010="その他の肢体不自由")),1,0)+
IF(AND(障害学生情報入力シート!$G1010="病弱",ISBLANK(障害学生情報入力シート!$H1010)),1,0)+
IF(AND(障害学生情報入力シート!$G1010="発達障害",OR(障害学生情報入力シート!$H1010="自閉スペクトラム症",障害学生情報入力シート!$H1010="注意欠如・多動症",障害学生情報入力シート!$H1010="限局性学習症",障害学生情報入力シート!$H1010="発達障害の重複",障害学生情報入力シート!$H1010="その他の発達障害")),1,0)+
IF(AND(障害学生情報入力シート!$G1010="精神障害",OR(障害学生情報入力シート!$H1010="統合失調症等",障害学生情報入力シート!$H1010="気分障害",障害学生情報入力シート!$H1010="神経症性障害等",障害学生情報入力シート!$H1010="摂食障害・睡眠障害等",障害学生情報入力シート!$H1010="精神障害の重複",障害学生情報入力シート!$H1010="その他の精神障害")),1,0)+
IF(AND(障害学生情報入力シート!$G1010="知的障害",ISBLANK(障害学生情報入力シート!$H1010)),1,0)+
IF(AND(障害学生情報入力シート!$G1010="重複障害",OR(障害学生情報入力シート!$H1010="身体障害の重複",障害学生情報入力シート!$H1010="発達障害と精神障害の重複")),1,0)+
IF(AND(障害学生情報入力シート!$G1010="その他の障害",ISBLANK(障害学生情報入力シート!$H1010)),1,0)
)</f>
        <v>0</v>
      </c>
    </row>
    <row r="1011" spans="1:17" x14ac:dyDescent="0.4">
      <c r="A1011" s="204">
        <v>983</v>
      </c>
      <c r="B1011" s="6">
        <f>IF(AND(障害学生情報入力シート!$G1011=$B$27,障害学生情報入力シート!$H1011=$B$28,OR(障害学生情報入力シート!D1011="入学者(新1年生)",障害学生情報入力シート!D1011="在籍者")),1,0)</f>
        <v>0</v>
      </c>
      <c r="C1011" s="6">
        <f t="shared" si="95"/>
        <v>0</v>
      </c>
      <c r="D1011" s="6" t="str">
        <f t="shared" si="96"/>
        <v/>
      </c>
      <c r="E1011" s="6">
        <f>IF(AND(障害学生情報入力シート!$G1011=$E$27,ISBLANK(障害学生情報入力シート!$H1011),OR(障害学生情報入力シート!D1011="入学者(新1年生)",障害学生情報入力シート!D1011="在籍者")),1,0)</f>
        <v>0</v>
      </c>
      <c r="F1011" s="6">
        <f t="shared" si="97"/>
        <v>0</v>
      </c>
      <c r="G1011" s="6" t="str">
        <f t="shared" si="98"/>
        <v/>
      </c>
      <c r="H1011" s="7">
        <f>IF(障害学生情報入力シート!BD1011="",0,IF(AND(障害学生情報入力シート!BC1011=1,Q1011=1,障害学生情報入力シート!D1011&lt;&gt;"",障害学生情報入力シート!D1011&lt;&gt;"在籍者"),1,0))</f>
        <v>0</v>
      </c>
      <c r="I1011" s="7">
        <f t="shared" si="99"/>
        <v>0</v>
      </c>
      <c r="J1011" s="7" t="str">
        <f t="shared" si="100"/>
        <v/>
      </c>
      <c r="K1011" s="8">
        <f>IF(VALUE(障害学生情報入力シート!J1011)=1,1,0)</f>
        <v>0</v>
      </c>
      <c r="L1011" s="8">
        <f>IF(VALUE(障害学生情報入力シート!K1011)=1,1,0)</f>
        <v>0</v>
      </c>
      <c r="M1011" s="8">
        <f>SUM(障害学生情報入力シート!N1011:Q1011)+COUNTA(障害学生情報入力シート!R1011)</f>
        <v>0</v>
      </c>
      <c r="N1011" s="8">
        <f>SUM(障害学生情報入力シート!S1011:V1011)+COUNTA(障害学生情報入力シート!W1011)</f>
        <v>0</v>
      </c>
      <c r="O1011" s="8">
        <f>IF(SUM(障害学生情報入力シート!$X1011:$BC1011)&gt;0,1,0)</f>
        <v>0</v>
      </c>
      <c r="P1011" s="8">
        <f>IF(障害学生情報入力シート!D1011="入学者(新1年生)",1,0)</f>
        <v>0</v>
      </c>
      <c r="Q1011" s="8">
        <f>IF(ISBLANK(障害学生情報入力シート!$G1011),0,
IF(AND(障害学生情報入力シート!$G1011="視覚障害",OR(障害学生情報入力シート!$H1011="盲",障害学生情報入力シート!$H1011="弱視",障害学生情報入力シート!$H1011="その他の視覚障害")),1,0)+
IF(AND(障害学生情報入力シート!$G1011="聴覚障害",OR(障害学生情報入力シート!$H1011="聾",障害学生情報入力シート!$H1011="難聴",障害学生情報入力シート!$H1011="その他の聴覚障害")),1,0)+
IF(AND(障害学生情報入力シート!$G1011="肢体不自由",OR(障害学生情報入力シート!$H1011="上肢不自由",障害学生情報入力シート!$H1011="下肢不自由",障害学生情報入力シート!$H1011="上下肢不自由",障害学生情報入力シート!$H1011="その他の肢体不自由")),1,0)+
IF(AND(障害学生情報入力シート!$G1011="病弱",ISBLANK(障害学生情報入力シート!$H1011)),1,0)+
IF(AND(障害学生情報入力シート!$G1011="発達障害",OR(障害学生情報入力シート!$H1011="自閉スペクトラム症",障害学生情報入力シート!$H1011="注意欠如・多動症",障害学生情報入力シート!$H1011="限局性学習症",障害学生情報入力シート!$H1011="発達障害の重複",障害学生情報入力シート!$H1011="その他の発達障害")),1,0)+
IF(AND(障害学生情報入力シート!$G1011="精神障害",OR(障害学生情報入力シート!$H1011="統合失調症等",障害学生情報入力シート!$H1011="気分障害",障害学生情報入力シート!$H1011="神経症性障害等",障害学生情報入力シート!$H1011="摂食障害・睡眠障害等",障害学生情報入力シート!$H1011="精神障害の重複",障害学生情報入力シート!$H1011="その他の精神障害")),1,0)+
IF(AND(障害学生情報入力シート!$G1011="知的障害",ISBLANK(障害学生情報入力シート!$H1011)),1,0)+
IF(AND(障害学生情報入力シート!$G1011="重複障害",OR(障害学生情報入力シート!$H1011="身体障害の重複",障害学生情報入力シート!$H1011="発達障害と精神障害の重複")),1,0)+
IF(AND(障害学生情報入力シート!$G1011="その他の障害",ISBLANK(障害学生情報入力シート!$H1011)),1,0)
)</f>
        <v>0</v>
      </c>
    </row>
    <row r="1012" spans="1:17" x14ac:dyDescent="0.4">
      <c r="A1012" s="204">
        <v>984</v>
      </c>
      <c r="B1012" s="6">
        <f>IF(AND(障害学生情報入力シート!$G1012=$B$27,障害学生情報入力シート!$H1012=$B$28,OR(障害学生情報入力シート!D1012="入学者(新1年生)",障害学生情報入力シート!D1012="在籍者")),1,0)</f>
        <v>0</v>
      </c>
      <c r="C1012" s="6">
        <f t="shared" si="95"/>
        <v>0</v>
      </c>
      <c r="D1012" s="6" t="str">
        <f t="shared" si="96"/>
        <v/>
      </c>
      <c r="E1012" s="6">
        <f>IF(AND(障害学生情報入力シート!$G1012=$E$27,ISBLANK(障害学生情報入力シート!$H1012),OR(障害学生情報入力シート!D1012="入学者(新1年生)",障害学生情報入力シート!D1012="在籍者")),1,0)</f>
        <v>0</v>
      </c>
      <c r="F1012" s="6">
        <f t="shared" si="97"/>
        <v>0</v>
      </c>
      <c r="G1012" s="6" t="str">
        <f t="shared" si="98"/>
        <v/>
      </c>
      <c r="H1012" s="7">
        <f>IF(障害学生情報入力シート!BD1012="",0,IF(AND(障害学生情報入力シート!BC1012=1,Q1012=1,障害学生情報入力シート!D1012&lt;&gt;"",障害学生情報入力シート!D1012&lt;&gt;"在籍者"),1,0))</f>
        <v>0</v>
      </c>
      <c r="I1012" s="7">
        <f t="shared" si="99"/>
        <v>0</v>
      </c>
      <c r="J1012" s="7" t="str">
        <f t="shared" si="100"/>
        <v/>
      </c>
      <c r="K1012" s="8">
        <f>IF(VALUE(障害学生情報入力シート!J1012)=1,1,0)</f>
        <v>0</v>
      </c>
      <c r="L1012" s="8">
        <f>IF(VALUE(障害学生情報入力シート!K1012)=1,1,0)</f>
        <v>0</v>
      </c>
      <c r="M1012" s="8">
        <f>SUM(障害学生情報入力シート!N1012:Q1012)+COUNTA(障害学生情報入力シート!R1012)</f>
        <v>0</v>
      </c>
      <c r="N1012" s="8">
        <f>SUM(障害学生情報入力シート!S1012:V1012)+COUNTA(障害学生情報入力シート!W1012)</f>
        <v>0</v>
      </c>
      <c r="O1012" s="8">
        <f>IF(SUM(障害学生情報入力シート!$X1012:$BC1012)&gt;0,1,0)</f>
        <v>0</v>
      </c>
      <c r="P1012" s="8">
        <f>IF(障害学生情報入力シート!D1012="入学者(新1年生)",1,0)</f>
        <v>0</v>
      </c>
      <c r="Q1012" s="8">
        <f>IF(ISBLANK(障害学生情報入力シート!$G1012),0,
IF(AND(障害学生情報入力シート!$G1012="視覚障害",OR(障害学生情報入力シート!$H1012="盲",障害学生情報入力シート!$H1012="弱視",障害学生情報入力シート!$H1012="その他の視覚障害")),1,0)+
IF(AND(障害学生情報入力シート!$G1012="聴覚障害",OR(障害学生情報入力シート!$H1012="聾",障害学生情報入力シート!$H1012="難聴",障害学生情報入力シート!$H1012="その他の聴覚障害")),1,0)+
IF(AND(障害学生情報入力シート!$G1012="肢体不自由",OR(障害学生情報入力シート!$H1012="上肢不自由",障害学生情報入力シート!$H1012="下肢不自由",障害学生情報入力シート!$H1012="上下肢不自由",障害学生情報入力シート!$H1012="その他の肢体不自由")),1,0)+
IF(AND(障害学生情報入力シート!$G1012="病弱",ISBLANK(障害学生情報入力シート!$H1012)),1,0)+
IF(AND(障害学生情報入力シート!$G1012="発達障害",OR(障害学生情報入力シート!$H1012="自閉スペクトラム症",障害学生情報入力シート!$H1012="注意欠如・多動症",障害学生情報入力シート!$H1012="限局性学習症",障害学生情報入力シート!$H1012="発達障害の重複",障害学生情報入力シート!$H1012="その他の発達障害")),1,0)+
IF(AND(障害学生情報入力シート!$G1012="精神障害",OR(障害学生情報入力シート!$H1012="統合失調症等",障害学生情報入力シート!$H1012="気分障害",障害学生情報入力シート!$H1012="神経症性障害等",障害学生情報入力シート!$H1012="摂食障害・睡眠障害等",障害学生情報入力シート!$H1012="精神障害の重複",障害学生情報入力シート!$H1012="その他の精神障害")),1,0)+
IF(AND(障害学生情報入力シート!$G1012="知的障害",ISBLANK(障害学生情報入力シート!$H1012)),1,0)+
IF(AND(障害学生情報入力シート!$G1012="重複障害",OR(障害学生情報入力シート!$H1012="身体障害の重複",障害学生情報入力シート!$H1012="発達障害と精神障害の重複")),1,0)+
IF(AND(障害学生情報入力シート!$G1012="その他の障害",ISBLANK(障害学生情報入力シート!$H1012)),1,0)
)</f>
        <v>0</v>
      </c>
    </row>
    <row r="1013" spans="1:17" x14ac:dyDescent="0.4">
      <c r="A1013" s="204">
        <v>985</v>
      </c>
      <c r="B1013" s="6">
        <f>IF(AND(障害学生情報入力シート!$G1013=$B$27,障害学生情報入力シート!$H1013=$B$28,OR(障害学生情報入力シート!D1013="入学者(新1年生)",障害学生情報入力シート!D1013="在籍者")),1,0)</f>
        <v>0</v>
      </c>
      <c r="C1013" s="6">
        <f t="shared" si="95"/>
        <v>0</v>
      </c>
      <c r="D1013" s="6" t="str">
        <f t="shared" si="96"/>
        <v/>
      </c>
      <c r="E1013" s="6">
        <f>IF(AND(障害学生情報入力シート!$G1013=$E$27,ISBLANK(障害学生情報入力シート!$H1013),OR(障害学生情報入力シート!D1013="入学者(新1年生)",障害学生情報入力シート!D1013="在籍者")),1,0)</f>
        <v>0</v>
      </c>
      <c r="F1013" s="6">
        <f t="shared" si="97"/>
        <v>0</v>
      </c>
      <c r="G1013" s="6" t="str">
        <f t="shared" si="98"/>
        <v/>
      </c>
      <c r="H1013" s="7">
        <f>IF(障害学生情報入力シート!BD1013="",0,IF(AND(障害学生情報入力シート!BC1013=1,Q1013=1,障害学生情報入力シート!D1013&lt;&gt;"",障害学生情報入力シート!D1013&lt;&gt;"在籍者"),1,0))</f>
        <v>0</v>
      </c>
      <c r="I1013" s="7">
        <f t="shared" si="99"/>
        <v>0</v>
      </c>
      <c r="J1013" s="7" t="str">
        <f t="shared" si="100"/>
        <v/>
      </c>
      <c r="K1013" s="8">
        <f>IF(VALUE(障害学生情報入力シート!J1013)=1,1,0)</f>
        <v>0</v>
      </c>
      <c r="L1013" s="8">
        <f>IF(VALUE(障害学生情報入力シート!K1013)=1,1,0)</f>
        <v>0</v>
      </c>
      <c r="M1013" s="8">
        <f>SUM(障害学生情報入力シート!N1013:Q1013)+COUNTA(障害学生情報入力シート!R1013)</f>
        <v>0</v>
      </c>
      <c r="N1013" s="8">
        <f>SUM(障害学生情報入力シート!S1013:V1013)+COUNTA(障害学生情報入力シート!W1013)</f>
        <v>0</v>
      </c>
      <c r="O1013" s="8">
        <f>IF(SUM(障害学生情報入力シート!$X1013:$BC1013)&gt;0,1,0)</f>
        <v>0</v>
      </c>
      <c r="P1013" s="8">
        <f>IF(障害学生情報入力シート!D1013="入学者(新1年生)",1,0)</f>
        <v>0</v>
      </c>
      <c r="Q1013" s="8">
        <f>IF(ISBLANK(障害学生情報入力シート!$G1013),0,
IF(AND(障害学生情報入力シート!$G1013="視覚障害",OR(障害学生情報入力シート!$H1013="盲",障害学生情報入力シート!$H1013="弱視",障害学生情報入力シート!$H1013="その他の視覚障害")),1,0)+
IF(AND(障害学生情報入力シート!$G1013="聴覚障害",OR(障害学生情報入力シート!$H1013="聾",障害学生情報入力シート!$H1013="難聴",障害学生情報入力シート!$H1013="その他の聴覚障害")),1,0)+
IF(AND(障害学生情報入力シート!$G1013="肢体不自由",OR(障害学生情報入力シート!$H1013="上肢不自由",障害学生情報入力シート!$H1013="下肢不自由",障害学生情報入力シート!$H1013="上下肢不自由",障害学生情報入力シート!$H1013="その他の肢体不自由")),1,0)+
IF(AND(障害学生情報入力シート!$G1013="病弱",ISBLANK(障害学生情報入力シート!$H1013)),1,0)+
IF(AND(障害学生情報入力シート!$G1013="発達障害",OR(障害学生情報入力シート!$H1013="自閉スペクトラム症",障害学生情報入力シート!$H1013="注意欠如・多動症",障害学生情報入力シート!$H1013="限局性学習症",障害学生情報入力シート!$H1013="発達障害の重複",障害学生情報入力シート!$H1013="その他の発達障害")),1,0)+
IF(AND(障害学生情報入力シート!$G1013="精神障害",OR(障害学生情報入力シート!$H1013="統合失調症等",障害学生情報入力シート!$H1013="気分障害",障害学生情報入力シート!$H1013="神経症性障害等",障害学生情報入力シート!$H1013="摂食障害・睡眠障害等",障害学生情報入力シート!$H1013="精神障害の重複",障害学生情報入力シート!$H1013="その他の精神障害")),1,0)+
IF(AND(障害学生情報入力シート!$G1013="知的障害",ISBLANK(障害学生情報入力シート!$H1013)),1,0)+
IF(AND(障害学生情報入力シート!$G1013="重複障害",OR(障害学生情報入力シート!$H1013="身体障害の重複",障害学生情報入力シート!$H1013="発達障害と精神障害の重複")),1,0)+
IF(AND(障害学生情報入力シート!$G1013="その他の障害",ISBLANK(障害学生情報入力シート!$H1013)),1,0)
)</f>
        <v>0</v>
      </c>
    </row>
    <row r="1014" spans="1:17" x14ac:dyDescent="0.4">
      <c r="A1014" s="204">
        <v>986</v>
      </c>
      <c r="B1014" s="6">
        <f>IF(AND(障害学生情報入力シート!$G1014=$B$27,障害学生情報入力シート!$H1014=$B$28,OR(障害学生情報入力シート!D1014="入学者(新1年生)",障害学生情報入力シート!D1014="在籍者")),1,0)</f>
        <v>0</v>
      </c>
      <c r="C1014" s="6">
        <f t="shared" si="95"/>
        <v>0</v>
      </c>
      <c r="D1014" s="6" t="str">
        <f t="shared" si="96"/>
        <v/>
      </c>
      <c r="E1014" s="6">
        <f>IF(AND(障害学生情報入力シート!$G1014=$E$27,ISBLANK(障害学生情報入力シート!$H1014),OR(障害学生情報入力シート!D1014="入学者(新1年生)",障害学生情報入力シート!D1014="在籍者")),1,0)</f>
        <v>0</v>
      </c>
      <c r="F1014" s="6">
        <f t="shared" si="97"/>
        <v>0</v>
      </c>
      <c r="G1014" s="6" t="str">
        <f t="shared" si="98"/>
        <v/>
      </c>
      <c r="H1014" s="7">
        <f>IF(障害学生情報入力シート!BD1014="",0,IF(AND(障害学生情報入力シート!BC1014=1,Q1014=1,障害学生情報入力シート!D1014&lt;&gt;"",障害学生情報入力シート!D1014&lt;&gt;"在籍者"),1,0))</f>
        <v>0</v>
      </c>
      <c r="I1014" s="7">
        <f t="shared" si="99"/>
        <v>0</v>
      </c>
      <c r="J1014" s="7" t="str">
        <f t="shared" si="100"/>
        <v/>
      </c>
      <c r="K1014" s="8">
        <f>IF(VALUE(障害学生情報入力シート!J1014)=1,1,0)</f>
        <v>0</v>
      </c>
      <c r="L1014" s="8">
        <f>IF(VALUE(障害学生情報入力シート!K1014)=1,1,0)</f>
        <v>0</v>
      </c>
      <c r="M1014" s="8">
        <f>SUM(障害学生情報入力シート!N1014:Q1014)+COUNTA(障害学生情報入力シート!R1014)</f>
        <v>0</v>
      </c>
      <c r="N1014" s="8">
        <f>SUM(障害学生情報入力シート!S1014:V1014)+COUNTA(障害学生情報入力シート!W1014)</f>
        <v>0</v>
      </c>
      <c r="O1014" s="8">
        <f>IF(SUM(障害学生情報入力シート!$X1014:$BC1014)&gt;0,1,0)</f>
        <v>0</v>
      </c>
      <c r="P1014" s="8">
        <f>IF(障害学生情報入力シート!D1014="入学者(新1年生)",1,0)</f>
        <v>0</v>
      </c>
      <c r="Q1014" s="8">
        <f>IF(ISBLANK(障害学生情報入力シート!$G1014),0,
IF(AND(障害学生情報入力シート!$G1014="視覚障害",OR(障害学生情報入力シート!$H1014="盲",障害学生情報入力シート!$H1014="弱視",障害学生情報入力シート!$H1014="その他の視覚障害")),1,0)+
IF(AND(障害学生情報入力シート!$G1014="聴覚障害",OR(障害学生情報入力シート!$H1014="聾",障害学生情報入力シート!$H1014="難聴",障害学生情報入力シート!$H1014="その他の聴覚障害")),1,0)+
IF(AND(障害学生情報入力シート!$G1014="肢体不自由",OR(障害学生情報入力シート!$H1014="上肢不自由",障害学生情報入力シート!$H1014="下肢不自由",障害学生情報入力シート!$H1014="上下肢不自由",障害学生情報入力シート!$H1014="その他の肢体不自由")),1,0)+
IF(AND(障害学生情報入力シート!$G1014="病弱",ISBLANK(障害学生情報入力シート!$H1014)),1,0)+
IF(AND(障害学生情報入力シート!$G1014="発達障害",OR(障害学生情報入力シート!$H1014="自閉スペクトラム症",障害学生情報入力シート!$H1014="注意欠如・多動症",障害学生情報入力シート!$H1014="限局性学習症",障害学生情報入力シート!$H1014="発達障害の重複",障害学生情報入力シート!$H1014="その他の発達障害")),1,0)+
IF(AND(障害学生情報入力シート!$G1014="精神障害",OR(障害学生情報入力シート!$H1014="統合失調症等",障害学生情報入力シート!$H1014="気分障害",障害学生情報入力シート!$H1014="神経症性障害等",障害学生情報入力シート!$H1014="摂食障害・睡眠障害等",障害学生情報入力シート!$H1014="精神障害の重複",障害学生情報入力シート!$H1014="その他の精神障害")),1,0)+
IF(AND(障害学生情報入力シート!$G1014="知的障害",ISBLANK(障害学生情報入力シート!$H1014)),1,0)+
IF(AND(障害学生情報入力シート!$G1014="重複障害",OR(障害学生情報入力シート!$H1014="身体障害の重複",障害学生情報入力シート!$H1014="発達障害と精神障害の重複")),1,0)+
IF(AND(障害学生情報入力シート!$G1014="その他の障害",ISBLANK(障害学生情報入力シート!$H1014)),1,0)
)</f>
        <v>0</v>
      </c>
    </row>
    <row r="1015" spans="1:17" x14ac:dyDescent="0.4">
      <c r="A1015" s="204">
        <v>987</v>
      </c>
      <c r="B1015" s="6">
        <f>IF(AND(障害学生情報入力シート!$G1015=$B$27,障害学生情報入力シート!$H1015=$B$28,OR(障害学生情報入力シート!D1015="入学者(新1年生)",障害学生情報入力シート!D1015="在籍者")),1,0)</f>
        <v>0</v>
      </c>
      <c r="C1015" s="6">
        <f t="shared" si="95"/>
        <v>0</v>
      </c>
      <c r="D1015" s="6" t="str">
        <f t="shared" si="96"/>
        <v/>
      </c>
      <c r="E1015" s="6">
        <f>IF(AND(障害学生情報入力シート!$G1015=$E$27,ISBLANK(障害学生情報入力シート!$H1015),OR(障害学生情報入力シート!D1015="入学者(新1年生)",障害学生情報入力シート!D1015="在籍者")),1,0)</f>
        <v>0</v>
      </c>
      <c r="F1015" s="6">
        <f t="shared" si="97"/>
        <v>0</v>
      </c>
      <c r="G1015" s="6" t="str">
        <f t="shared" si="98"/>
        <v/>
      </c>
      <c r="H1015" s="7">
        <f>IF(障害学生情報入力シート!BD1015="",0,IF(AND(障害学生情報入力シート!BC1015=1,Q1015=1,障害学生情報入力シート!D1015&lt;&gt;"",障害学生情報入力シート!D1015&lt;&gt;"在籍者"),1,0))</f>
        <v>0</v>
      </c>
      <c r="I1015" s="7">
        <f t="shared" si="99"/>
        <v>0</v>
      </c>
      <c r="J1015" s="7" t="str">
        <f t="shared" si="100"/>
        <v/>
      </c>
      <c r="K1015" s="8">
        <f>IF(VALUE(障害学生情報入力シート!J1015)=1,1,0)</f>
        <v>0</v>
      </c>
      <c r="L1015" s="8">
        <f>IF(VALUE(障害学生情報入力シート!K1015)=1,1,0)</f>
        <v>0</v>
      </c>
      <c r="M1015" s="8">
        <f>SUM(障害学生情報入力シート!N1015:Q1015)+COUNTA(障害学生情報入力シート!R1015)</f>
        <v>0</v>
      </c>
      <c r="N1015" s="8">
        <f>SUM(障害学生情報入力シート!S1015:V1015)+COUNTA(障害学生情報入力シート!W1015)</f>
        <v>0</v>
      </c>
      <c r="O1015" s="8">
        <f>IF(SUM(障害学生情報入力シート!$X1015:$BC1015)&gt;0,1,0)</f>
        <v>0</v>
      </c>
      <c r="P1015" s="8">
        <f>IF(障害学生情報入力シート!D1015="入学者(新1年生)",1,0)</f>
        <v>0</v>
      </c>
      <c r="Q1015" s="8">
        <f>IF(ISBLANK(障害学生情報入力シート!$G1015),0,
IF(AND(障害学生情報入力シート!$G1015="視覚障害",OR(障害学生情報入力シート!$H1015="盲",障害学生情報入力シート!$H1015="弱視",障害学生情報入力シート!$H1015="その他の視覚障害")),1,0)+
IF(AND(障害学生情報入力シート!$G1015="聴覚障害",OR(障害学生情報入力シート!$H1015="聾",障害学生情報入力シート!$H1015="難聴",障害学生情報入力シート!$H1015="その他の聴覚障害")),1,0)+
IF(AND(障害学生情報入力シート!$G1015="肢体不自由",OR(障害学生情報入力シート!$H1015="上肢不自由",障害学生情報入力シート!$H1015="下肢不自由",障害学生情報入力シート!$H1015="上下肢不自由",障害学生情報入力シート!$H1015="その他の肢体不自由")),1,0)+
IF(AND(障害学生情報入力シート!$G1015="病弱",ISBLANK(障害学生情報入力シート!$H1015)),1,0)+
IF(AND(障害学生情報入力シート!$G1015="発達障害",OR(障害学生情報入力シート!$H1015="自閉スペクトラム症",障害学生情報入力シート!$H1015="注意欠如・多動症",障害学生情報入力シート!$H1015="限局性学習症",障害学生情報入力シート!$H1015="発達障害の重複",障害学生情報入力シート!$H1015="その他の発達障害")),1,0)+
IF(AND(障害学生情報入力シート!$G1015="精神障害",OR(障害学生情報入力シート!$H1015="統合失調症等",障害学生情報入力シート!$H1015="気分障害",障害学生情報入力シート!$H1015="神経症性障害等",障害学生情報入力シート!$H1015="摂食障害・睡眠障害等",障害学生情報入力シート!$H1015="精神障害の重複",障害学生情報入力シート!$H1015="その他の精神障害")),1,0)+
IF(AND(障害学生情報入力シート!$G1015="知的障害",ISBLANK(障害学生情報入力シート!$H1015)),1,0)+
IF(AND(障害学生情報入力シート!$G1015="重複障害",OR(障害学生情報入力シート!$H1015="身体障害の重複",障害学生情報入力シート!$H1015="発達障害と精神障害の重複")),1,0)+
IF(AND(障害学生情報入力シート!$G1015="その他の障害",ISBLANK(障害学生情報入力シート!$H1015)),1,0)
)</f>
        <v>0</v>
      </c>
    </row>
    <row r="1016" spans="1:17" x14ac:dyDescent="0.4">
      <c r="A1016" s="204">
        <v>988</v>
      </c>
      <c r="B1016" s="6">
        <f>IF(AND(障害学生情報入力シート!$G1016=$B$27,障害学生情報入力シート!$H1016=$B$28,OR(障害学生情報入力シート!D1016="入学者(新1年生)",障害学生情報入力シート!D1016="在籍者")),1,0)</f>
        <v>0</v>
      </c>
      <c r="C1016" s="6">
        <f t="shared" si="95"/>
        <v>0</v>
      </c>
      <c r="D1016" s="6" t="str">
        <f t="shared" si="96"/>
        <v/>
      </c>
      <c r="E1016" s="6">
        <f>IF(AND(障害学生情報入力シート!$G1016=$E$27,ISBLANK(障害学生情報入力シート!$H1016),OR(障害学生情報入力シート!D1016="入学者(新1年生)",障害学生情報入力シート!D1016="在籍者")),1,0)</f>
        <v>0</v>
      </c>
      <c r="F1016" s="6">
        <f t="shared" si="97"/>
        <v>0</v>
      </c>
      <c r="G1016" s="6" t="str">
        <f t="shared" si="98"/>
        <v/>
      </c>
      <c r="H1016" s="7">
        <f>IF(障害学生情報入力シート!BD1016="",0,IF(AND(障害学生情報入力シート!BC1016=1,Q1016=1,障害学生情報入力シート!D1016&lt;&gt;"",障害学生情報入力シート!D1016&lt;&gt;"在籍者"),1,0))</f>
        <v>0</v>
      </c>
      <c r="I1016" s="7">
        <f t="shared" si="99"/>
        <v>0</v>
      </c>
      <c r="J1016" s="7" t="str">
        <f t="shared" si="100"/>
        <v/>
      </c>
      <c r="K1016" s="8">
        <f>IF(VALUE(障害学生情報入力シート!J1016)=1,1,0)</f>
        <v>0</v>
      </c>
      <c r="L1016" s="8">
        <f>IF(VALUE(障害学生情報入力シート!K1016)=1,1,0)</f>
        <v>0</v>
      </c>
      <c r="M1016" s="8">
        <f>SUM(障害学生情報入力シート!N1016:Q1016)+COUNTA(障害学生情報入力シート!R1016)</f>
        <v>0</v>
      </c>
      <c r="N1016" s="8">
        <f>SUM(障害学生情報入力シート!S1016:V1016)+COUNTA(障害学生情報入力シート!W1016)</f>
        <v>0</v>
      </c>
      <c r="O1016" s="8">
        <f>IF(SUM(障害学生情報入力シート!$X1016:$BC1016)&gt;0,1,0)</f>
        <v>0</v>
      </c>
      <c r="P1016" s="8">
        <f>IF(障害学生情報入力シート!D1016="入学者(新1年生)",1,0)</f>
        <v>0</v>
      </c>
      <c r="Q1016" s="8">
        <f>IF(ISBLANK(障害学生情報入力シート!$G1016),0,
IF(AND(障害学生情報入力シート!$G1016="視覚障害",OR(障害学生情報入力シート!$H1016="盲",障害学生情報入力シート!$H1016="弱視",障害学生情報入力シート!$H1016="その他の視覚障害")),1,0)+
IF(AND(障害学生情報入力シート!$G1016="聴覚障害",OR(障害学生情報入力シート!$H1016="聾",障害学生情報入力シート!$H1016="難聴",障害学生情報入力シート!$H1016="その他の聴覚障害")),1,0)+
IF(AND(障害学生情報入力シート!$G1016="肢体不自由",OR(障害学生情報入力シート!$H1016="上肢不自由",障害学生情報入力シート!$H1016="下肢不自由",障害学生情報入力シート!$H1016="上下肢不自由",障害学生情報入力シート!$H1016="その他の肢体不自由")),1,0)+
IF(AND(障害学生情報入力シート!$G1016="病弱",ISBLANK(障害学生情報入力シート!$H1016)),1,0)+
IF(AND(障害学生情報入力シート!$G1016="発達障害",OR(障害学生情報入力シート!$H1016="自閉スペクトラム症",障害学生情報入力シート!$H1016="注意欠如・多動症",障害学生情報入力シート!$H1016="限局性学習症",障害学生情報入力シート!$H1016="発達障害の重複",障害学生情報入力シート!$H1016="その他の発達障害")),1,0)+
IF(AND(障害学生情報入力シート!$G1016="精神障害",OR(障害学生情報入力シート!$H1016="統合失調症等",障害学生情報入力シート!$H1016="気分障害",障害学生情報入力シート!$H1016="神経症性障害等",障害学生情報入力シート!$H1016="摂食障害・睡眠障害等",障害学生情報入力シート!$H1016="精神障害の重複",障害学生情報入力シート!$H1016="その他の精神障害")),1,0)+
IF(AND(障害学生情報入力シート!$G1016="知的障害",ISBLANK(障害学生情報入力シート!$H1016)),1,0)+
IF(AND(障害学生情報入力シート!$G1016="重複障害",OR(障害学生情報入力シート!$H1016="身体障害の重複",障害学生情報入力シート!$H1016="発達障害と精神障害の重複")),1,0)+
IF(AND(障害学生情報入力シート!$G1016="その他の障害",ISBLANK(障害学生情報入力シート!$H1016)),1,0)
)</f>
        <v>0</v>
      </c>
    </row>
    <row r="1017" spans="1:17" x14ac:dyDescent="0.4">
      <c r="A1017" s="204">
        <v>989</v>
      </c>
      <c r="B1017" s="6">
        <f>IF(AND(障害学生情報入力シート!$G1017=$B$27,障害学生情報入力シート!$H1017=$B$28,OR(障害学生情報入力シート!D1017="入学者(新1年生)",障害学生情報入力シート!D1017="在籍者")),1,0)</f>
        <v>0</v>
      </c>
      <c r="C1017" s="6">
        <f t="shared" si="95"/>
        <v>0</v>
      </c>
      <c r="D1017" s="6" t="str">
        <f t="shared" si="96"/>
        <v/>
      </c>
      <c r="E1017" s="6">
        <f>IF(AND(障害学生情報入力シート!$G1017=$E$27,ISBLANK(障害学生情報入力シート!$H1017),OR(障害学生情報入力シート!D1017="入学者(新1年生)",障害学生情報入力シート!D1017="在籍者")),1,0)</f>
        <v>0</v>
      </c>
      <c r="F1017" s="6">
        <f t="shared" si="97"/>
        <v>0</v>
      </c>
      <c r="G1017" s="6" t="str">
        <f t="shared" si="98"/>
        <v/>
      </c>
      <c r="H1017" s="7">
        <f>IF(障害学生情報入力シート!BD1017="",0,IF(AND(障害学生情報入力シート!BC1017=1,Q1017=1,障害学生情報入力シート!D1017&lt;&gt;"",障害学生情報入力シート!D1017&lt;&gt;"在籍者"),1,0))</f>
        <v>0</v>
      </c>
      <c r="I1017" s="7">
        <f t="shared" si="99"/>
        <v>0</v>
      </c>
      <c r="J1017" s="7" t="str">
        <f t="shared" si="100"/>
        <v/>
      </c>
      <c r="K1017" s="8">
        <f>IF(VALUE(障害学生情報入力シート!J1017)=1,1,0)</f>
        <v>0</v>
      </c>
      <c r="L1017" s="8">
        <f>IF(VALUE(障害学生情報入力シート!K1017)=1,1,0)</f>
        <v>0</v>
      </c>
      <c r="M1017" s="8">
        <f>SUM(障害学生情報入力シート!N1017:Q1017)+COUNTA(障害学生情報入力シート!R1017)</f>
        <v>0</v>
      </c>
      <c r="N1017" s="8">
        <f>SUM(障害学生情報入力シート!S1017:V1017)+COUNTA(障害学生情報入力シート!W1017)</f>
        <v>0</v>
      </c>
      <c r="O1017" s="8">
        <f>IF(SUM(障害学生情報入力シート!$X1017:$BC1017)&gt;0,1,0)</f>
        <v>0</v>
      </c>
      <c r="P1017" s="8">
        <f>IF(障害学生情報入力シート!D1017="入学者(新1年生)",1,0)</f>
        <v>0</v>
      </c>
      <c r="Q1017" s="8">
        <f>IF(ISBLANK(障害学生情報入力シート!$G1017),0,
IF(AND(障害学生情報入力シート!$G1017="視覚障害",OR(障害学生情報入力シート!$H1017="盲",障害学生情報入力シート!$H1017="弱視",障害学生情報入力シート!$H1017="その他の視覚障害")),1,0)+
IF(AND(障害学生情報入力シート!$G1017="聴覚障害",OR(障害学生情報入力シート!$H1017="聾",障害学生情報入力シート!$H1017="難聴",障害学生情報入力シート!$H1017="その他の聴覚障害")),1,0)+
IF(AND(障害学生情報入力シート!$G1017="肢体不自由",OR(障害学生情報入力シート!$H1017="上肢不自由",障害学生情報入力シート!$H1017="下肢不自由",障害学生情報入力シート!$H1017="上下肢不自由",障害学生情報入力シート!$H1017="その他の肢体不自由")),1,0)+
IF(AND(障害学生情報入力シート!$G1017="病弱",ISBLANK(障害学生情報入力シート!$H1017)),1,0)+
IF(AND(障害学生情報入力シート!$G1017="発達障害",OR(障害学生情報入力シート!$H1017="自閉スペクトラム症",障害学生情報入力シート!$H1017="注意欠如・多動症",障害学生情報入力シート!$H1017="限局性学習症",障害学生情報入力シート!$H1017="発達障害の重複",障害学生情報入力シート!$H1017="その他の発達障害")),1,0)+
IF(AND(障害学生情報入力シート!$G1017="精神障害",OR(障害学生情報入力シート!$H1017="統合失調症等",障害学生情報入力シート!$H1017="気分障害",障害学生情報入力シート!$H1017="神経症性障害等",障害学生情報入力シート!$H1017="摂食障害・睡眠障害等",障害学生情報入力シート!$H1017="精神障害の重複",障害学生情報入力シート!$H1017="その他の精神障害")),1,0)+
IF(AND(障害学生情報入力シート!$G1017="知的障害",ISBLANK(障害学生情報入力シート!$H1017)),1,0)+
IF(AND(障害学生情報入力シート!$G1017="重複障害",OR(障害学生情報入力シート!$H1017="身体障害の重複",障害学生情報入力シート!$H1017="発達障害と精神障害の重複")),1,0)+
IF(AND(障害学生情報入力シート!$G1017="その他の障害",ISBLANK(障害学生情報入力シート!$H1017)),1,0)
)</f>
        <v>0</v>
      </c>
    </row>
    <row r="1018" spans="1:17" x14ac:dyDescent="0.4">
      <c r="A1018" s="204">
        <v>990</v>
      </c>
      <c r="B1018" s="6">
        <f>IF(AND(障害学生情報入力シート!$G1018=$B$27,障害学生情報入力シート!$H1018=$B$28,OR(障害学生情報入力シート!D1018="入学者(新1年生)",障害学生情報入力シート!D1018="在籍者")),1,0)</f>
        <v>0</v>
      </c>
      <c r="C1018" s="6">
        <f t="shared" si="95"/>
        <v>0</v>
      </c>
      <c r="D1018" s="6" t="str">
        <f t="shared" si="96"/>
        <v/>
      </c>
      <c r="E1018" s="6">
        <f>IF(AND(障害学生情報入力シート!$G1018=$E$27,ISBLANK(障害学生情報入力シート!$H1018),OR(障害学生情報入力シート!D1018="入学者(新1年生)",障害学生情報入力シート!D1018="在籍者")),1,0)</f>
        <v>0</v>
      </c>
      <c r="F1018" s="6">
        <f t="shared" si="97"/>
        <v>0</v>
      </c>
      <c r="G1018" s="6" t="str">
        <f t="shared" si="98"/>
        <v/>
      </c>
      <c r="H1018" s="7">
        <f>IF(障害学生情報入力シート!BD1018="",0,IF(AND(障害学生情報入力シート!BC1018=1,Q1018=1,障害学生情報入力シート!D1018&lt;&gt;"",障害学生情報入力シート!D1018&lt;&gt;"在籍者"),1,0))</f>
        <v>0</v>
      </c>
      <c r="I1018" s="7">
        <f t="shared" si="99"/>
        <v>0</v>
      </c>
      <c r="J1018" s="7" t="str">
        <f t="shared" si="100"/>
        <v/>
      </c>
      <c r="K1018" s="8">
        <f>IF(VALUE(障害学生情報入力シート!J1018)=1,1,0)</f>
        <v>0</v>
      </c>
      <c r="L1018" s="8">
        <f>IF(VALUE(障害学生情報入力シート!K1018)=1,1,0)</f>
        <v>0</v>
      </c>
      <c r="M1018" s="8">
        <f>SUM(障害学生情報入力シート!N1018:Q1018)+COUNTA(障害学生情報入力シート!R1018)</f>
        <v>0</v>
      </c>
      <c r="N1018" s="8">
        <f>SUM(障害学生情報入力シート!S1018:V1018)+COUNTA(障害学生情報入力シート!W1018)</f>
        <v>0</v>
      </c>
      <c r="O1018" s="8">
        <f>IF(SUM(障害学生情報入力シート!$X1018:$BC1018)&gt;0,1,0)</f>
        <v>0</v>
      </c>
      <c r="P1018" s="8">
        <f>IF(障害学生情報入力シート!D1018="入学者(新1年生)",1,0)</f>
        <v>0</v>
      </c>
      <c r="Q1018" s="8">
        <f>IF(ISBLANK(障害学生情報入力シート!$G1018),0,
IF(AND(障害学生情報入力シート!$G1018="視覚障害",OR(障害学生情報入力シート!$H1018="盲",障害学生情報入力シート!$H1018="弱視",障害学生情報入力シート!$H1018="その他の視覚障害")),1,0)+
IF(AND(障害学生情報入力シート!$G1018="聴覚障害",OR(障害学生情報入力シート!$H1018="聾",障害学生情報入力シート!$H1018="難聴",障害学生情報入力シート!$H1018="その他の聴覚障害")),1,0)+
IF(AND(障害学生情報入力シート!$G1018="肢体不自由",OR(障害学生情報入力シート!$H1018="上肢不自由",障害学生情報入力シート!$H1018="下肢不自由",障害学生情報入力シート!$H1018="上下肢不自由",障害学生情報入力シート!$H1018="その他の肢体不自由")),1,0)+
IF(AND(障害学生情報入力シート!$G1018="病弱",ISBLANK(障害学生情報入力シート!$H1018)),1,0)+
IF(AND(障害学生情報入力シート!$G1018="発達障害",OR(障害学生情報入力シート!$H1018="自閉スペクトラム症",障害学生情報入力シート!$H1018="注意欠如・多動症",障害学生情報入力シート!$H1018="限局性学習症",障害学生情報入力シート!$H1018="発達障害の重複",障害学生情報入力シート!$H1018="その他の発達障害")),1,0)+
IF(AND(障害学生情報入力シート!$G1018="精神障害",OR(障害学生情報入力シート!$H1018="統合失調症等",障害学生情報入力シート!$H1018="気分障害",障害学生情報入力シート!$H1018="神経症性障害等",障害学生情報入力シート!$H1018="摂食障害・睡眠障害等",障害学生情報入力シート!$H1018="精神障害の重複",障害学生情報入力シート!$H1018="その他の精神障害")),1,0)+
IF(AND(障害学生情報入力シート!$G1018="知的障害",ISBLANK(障害学生情報入力シート!$H1018)),1,0)+
IF(AND(障害学生情報入力シート!$G1018="重複障害",OR(障害学生情報入力シート!$H1018="身体障害の重複",障害学生情報入力シート!$H1018="発達障害と精神障害の重複")),1,0)+
IF(AND(障害学生情報入力シート!$G1018="その他の障害",ISBLANK(障害学生情報入力シート!$H1018)),1,0)
)</f>
        <v>0</v>
      </c>
    </row>
    <row r="1019" spans="1:17" x14ac:dyDescent="0.4">
      <c r="A1019" s="204">
        <v>991</v>
      </c>
      <c r="B1019" s="6">
        <f>IF(AND(障害学生情報入力シート!$G1019=$B$27,障害学生情報入力シート!$H1019=$B$28,OR(障害学生情報入力シート!D1019="入学者(新1年生)",障害学生情報入力シート!D1019="在籍者")),1,0)</f>
        <v>0</v>
      </c>
      <c r="C1019" s="6">
        <f t="shared" si="95"/>
        <v>0</v>
      </c>
      <c r="D1019" s="6" t="str">
        <f t="shared" si="96"/>
        <v/>
      </c>
      <c r="E1019" s="6">
        <f>IF(AND(障害学生情報入力シート!$G1019=$E$27,ISBLANK(障害学生情報入力シート!$H1019),OR(障害学生情報入力シート!D1019="入学者(新1年生)",障害学生情報入力シート!D1019="在籍者")),1,0)</f>
        <v>0</v>
      </c>
      <c r="F1019" s="6">
        <f t="shared" si="97"/>
        <v>0</v>
      </c>
      <c r="G1019" s="6" t="str">
        <f t="shared" si="98"/>
        <v/>
      </c>
      <c r="H1019" s="7">
        <f>IF(障害学生情報入力シート!BD1019="",0,IF(AND(障害学生情報入力シート!BC1019=1,Q1019=1,障害学生情報入力シート!D1019&lt;&gt;"",障害学生情報入力シート!D1019&lt;&gt;"在籍者"),1,0))</f>
        <v>0</v>
      </c>
      <c r="I1019" s="7">
        <f t="shared" si="99"/>
        <v>0</v>
      </c>
      <c r="J1019" s="7" t="str">
        <f t="shared" si="100"/>
        <v/>
      </c>
      <c r="K1019" s="8">
        <f>IF(VALUE(障害学生情報入力シート!J1019)=1,1,0)</f>
        <v>0</v>
      </c>
      <c r="L1019" s="8">
        <f>IF(VALUE(障害学生情報入力シート!K1019)=1,1,0)</f>
        <v>0</v>
      </c>
      <c r="M1019" s="8">
        <f>SUM(障害学生情報入力シート!N1019:Q1019)+COUNTA(障害学生情報入力シート!R1019)</f>
        <v>0</v>
      </c>
      <c r="N1019" s="8">
        <f>SUM(障害学生情報入力シート!S1019:V1019)+COUNTA(障害学生情報入力シート!W1019)</f>
        <v>0</v>
      </c>
      <c r="O1019" s="8">
        <f>IF(SUM(障害学生情報入力シート!$X1019:$BC1019)&gt;0,1,0)</f>
        <v>0</v>
      </c>
      <c r="P1019" s="8">
        <f>IF(障害学生情報入力シート!D1019="入学者(新1年生)",1,0)</f>
        <v>0</v>
      </c>
      <c r="Q1019" s="8">
        <f>IF(ISBLANK(障害学生情報入力シート!$G1019),0,
IF(AND(障害学生情報入力シート!$G1019="視覚障害",OR(障害学生情報入力シート!$H1019="盲",障害学生情報入力シート!$H1019="弱視",障害学生情報入力シート!$H1019="その他の視覚障害")),1,0)+
IF(AND(障害学生情報入力シート!$G1019="聴覚障害",OR(障害学生情報入力シート!$H1019="聾",障害学生情報入力シート!$H1019="難聴",障害学生情報入力シート!$H1019="その他の聴覚障害")),1,0)+
IF(AND(障害学生情報入力シート!$G1019="肢体不自由",OR(障害学生情報入力シート!$H1019="上肢不自由",障害学生情報入力シート!$H1019="下肢不自由",障害学生情報入力シート!$H1019="上下肢不自由",障害学生情報入力シート!$H1019="その他の肢体不自由")),1,0)+
IF(AND(障害学生情報入力シート!$G1019="病弱",ISBLANK(障害学生情報入力シート!$H1019)),1,0)+
IF(AND(障害学生情報入力シート!$G1019="発達障害",OR(障害学生情報入力シート!$H1019="自閉スペクトラム症",障害学生情報入力シート!$H1019="注意欠如・多動症",障害学生情報入力シート!$H1019="限局性学習症",障害学生情報入力シート!$H1019="発達障害の重複",障害学生情報入力シート!$H1019="その他の発達障害")),1,0)+
IF(AND(障害学生情報入力シート!$G1019="精神障害",OR(障害学生情報入力シート!$H1019="統合失調症等",障害学生情報入力シート!$H1019="気分障害",障害学生情報入力シート!$H1019="神経症性障害等",障害学生情報入力シート!$H1019="摂食障害・睡眠障害等",障害学生情報入力シート!$H1019="精神障害の重複",障害学生情報入力シート!$H1019="その他の精神障害")),1,0)+
IF(AND(障害学生情報入力シート!$G1019="知的障害",ISBLANK(障害学生情報入力シート!$H1019)),1,0)+
IF(AND(障害学生情報入力シート!$G1019="重複障害",OR(障害学生情報入力シート!$H1019="身体障害の重複",障害学生情報入力シート!$H1019="発達障害と精神障害の重複")),1,0)+
IF(AND(障害学生情報入力シート!$G1019="その他の障害",ISBLANK(障害学生情報入力シート!$H1019)),1,0)
)</f>
        <v>0</v>
      </c>
    </row>
    <row r="1020" spans="1:17" x14ac:dyDescent="0.4">
      <c r="A1020" s="204">
        <v>992</v>
      </c>
      <c r="B1020" s="6">
        <f>IF(AND(障害学生情報入力シート!$G1020=$B$27,障害学生情報入力シート!$H1020=$B$28,OR(障害学生情報入力シート!D1020="入学者(新1年生)",障害学生情報入力シート!D1020="在籍者")),1,0)</f>
        <v>0</v>
      </c>
      <c r="C1020" s="6">
        <f t="shared" si="95"/>
        <v>0</v>
      </c>
      <c r="D1020" s="6" t="str">
        <f t="shared" si="96"/>
        <v/>
      </c>
      <c r="E1020" s="6">
        <f>IF(AND(障害学生情報入力シート!$G1020=$E$27,ISBLANK(障害学生情報入力シート!$H1020),OR(障害学生情報入力シート!D1020="入学者(新1年生)",障害学生情報入力シート!D1020="在籍者")),1,0)</f>
        <v>0</v>
      </c>
      <c r="F1020" s="6">
        <f t="shared" si="97"/>
        <v>0</v>
      </c>
      <c r="G1020" s="6" t="str">
        <f t="shared" si="98"/>
        <v/>
      </c>
      <c r="H1020" s="7">
        <f>IF(障害学生情報入力シート!BD1020="",0,IF(AND(障害学生情報入力シート!BC1020=1,Q1020=1,障害学生情報入力シート!D1020&lt;&gt;"",障害学生情報入力シート!D1020&lt;&gt;"在籍者"),1,0))</f>
        <v>0</v>
      </c>
      <c r="I1020" s="7">
        <f t="shared" si="99"/>
        <v>0</v>
      </c>
      <c r="J1020" s="7" t="str">
        <f t="shared" si="100"/>
        <v/>
      </c>
      <c r="K1020" s="8">
        <f>IF(VALUE(障害学生情報入力シート!J1020)=1,1,0)</f>
        <v>0</v>
      </c>
      <c r="L1020" s="8">
        <f>IF(VALUE(障害学生情報入力シート!K1020)=1,1,0)</f>
        <v>0</v>
      </c>
      <c r="M1020" s="8">
        <f>SUM(障害学生情報入力シート!N1020:Q1020)+COUNTA(障害学生情報入力シート!R1020)</f>
        <v>0</v>
      </c>
      <c r="N1020" s="8">
        <f>SUM(障害学生情報入力シート!S1020:V1020)+COUNTA(障害学生情報入力シート!W1020)</f>
        <v>0</v>
      </c>
      <c r="O1020" s="8">
        <f>IF(SUM(障害学生情報入力シート!$X1020:$BC1020)&gt;0,1,0)</f>
        <v>0</v>
      </c>
      <c r="P1020" s="8">
        <f>IF(障害学生情報入力シート!D1020="入学者(新1年生)",1,0)</f>
        <v>0</v>
      </c>
      <c r="Q1020" s="8">
        <f>IF(ISBLANK(障害学生情報入力シート!$G1020),0,
IF(AND(障害学生情報入力シート!$G1020="視覚障害",OR(障害学生情報入力シート!$H1020="盲",障害学生情報入力シート!$H1020="弱視",障害学生情報入力シート!$H1020="その他の視覚障害")),1,0)+
IF(AND(障害学生情報入力シート!$G1020="聴覚障害",OR(障害学生情報入力シート!$H1020="聾",障害学生情報入力シート!$H1020="難聴",障害学生情報入力シート!$H1020="その他の聴覚障害")),1,0)+
IF(AND(障害学生情報入力シート!$G1020="肢体不自由",OR(障害学生情報入力シート!$H1020="上肢不自由",障害学生情報入力シート!$H1020="下肢不自由",障害学生情報入力シート!$H1020="上下肢不自由",障害学生情報入力シート!$H1020="その他の肢体不自由")),1,0)+
IF(AND(障害学生情報入力シート!$G1020="病弱",ISBLANK(障害学生情報入力シート!$H1020)),1,0)+
IF(AND(障害学生情報入力シート!$G1020="発達障害",OR(障害学生情報入力シート!$H1020="自閉スペクトラム症",障害学生情報入力シート!$H1020="注意欠如・多動症",障害学生情報入力シート!$H1020="限局性学習症",障害学生情報入力シート!$H1020="発達障害の重複",障害学生情報入力シート!$H1020="その他の発達障害")),1,0)+
IF(AND(障害学生情報入力シート!$G1020="精神障害",OR(障害学生情報入力シート!$H1020="統合失調症等",障害学生情報入力シート!$H1020="気分障害",障害学生情報入力シート!$H1020="神経症性障害等",障害学生情報入力シート!$H1020="摂食障害・睡眠障害等",障害学生情報入力シート!$H1020="精神障害の重複",障害学生情報入力シート!$H1020="その他の精神障害")),1,0)+
IF(AND(障害学生情報入力シート!$G1020="知的障害",ISBLANK(障害学生情報入力シート!$H1020)),1,0)+
IF(AND(障害学生情報入力シート!$G1020="重複障害",OR(障害学生情報入力シート!$H1020="身体障害の重複",障害学生情報入力シート!$H1020="発達障害と精神障害の重複")),1,0)+
IF(AND(障害学生情報入力シート!$G1020="その他の障害",ISBLANK(障害学生情報入力シート!$H1020)),1,0)
)</f>
        <v>0</v>
      </c>
    </row>
    <row r="1021" spans="1:17" x14ac:dyDescent="0.4">
      <c r="A1021" s="204">
        <v>993</v>
      </c>
      <c r="B1021" s="6">
        <f>IF(AND(障害学生情報入力シート!$G1021=$B$27,障害学生情報入力シート!$H1021=$B$28,OR(障害学生情報入力シート!D1021="入学者(新1年生)",障害学生情報入力シート!D1021="在籍者")),1,0)</f>
        <v>0</v>
      </c>
      <c r="C1021" s="6">
        <f t="shared" si="95"/>
        <v>0</v>
      </c>
      <c r="D1021" s="6" t="str">
        <f t="shared" si="96"/>
        <v/>
      </c>
      <c r="E1021" s="6">
        <f>IF(AND(障害学生情報入力シート!$G1021=$E$27,ISBLANK(障害学生情報入力シート!$H1021),OR(障害学生情報入力シート!D1021="入学者(新1年生)",障害学生情報入力シート!D1021="在籍者")),1,0)</f>
        <v>0</v>
      </c>
      <c r="F1021" s="6">
        <f t="shared" si="97"/>
        <v>0</v>
      </c>
      <c r="G1021" s="6" t="str">
        <f t="shared" si="98"/>
        <v/>
      </c>
      <c r="H1021" s="7">
        <f>IF(障害学生情報入力シート!BD1021="",0,IF(AND(障害学生情報入力シート!BC1021=1,Q1021=1,障害学生情報入力シート!D1021&lt;&gt;"",障害学生情報入力シート!D1021&lt;&gt;"在籍者"),1,0))</f>
        <v>0</v>
      </c>
      <c r="I1021" s="7">
        <f t="shared" si="99"/>
        <v>0</v>
      </c>
      <c r="J1021" s="7" t="str">
        <f t="shared" si="100"/>
        <v/>
      </c>
      <c r="K1021" s="8">
        <f>IF(VALUE(障害学生情報入力シート!J1021)=1,1,0)</f>
        <v>0</v>
      </c>
      <c r="L1021" s="8">
        <f>IF(VALUE(障害学生情報入力シート!K1021)=1,1,0)</f>
        <v>0</v>
      </c>
      <c r="M1021" s="8">
        <f>SUM(障害学生情報入力シート!N1021:Q1021)+COUNTA(障害学生情報入力シート!R1021)</f>
        <v>0</v>
      </c>
      <c r="N1021" s="8">
        <f>SUM(障害学生情報入力シート!S1021:V1021)+COUNTA(障害学生情報入力シート!W1021)</f>
        <v>0</v>
      </c>
      <c r="O1021" s="8">
        <f>IF(SUM(障害学生情報入力シート!$X1021:$BC1021)&gt;0,1,0)</f>
        <v>0</v>
      </c>
      <c r="P1021" s="8">
        <f>IF(障害学生情報入力シート!D1021="入学者(新1年生)",1,0)</f>
        <v>0</v>
      </c>
      <c r="Q1021" s="8">
        <f>IF(ISBLANK(障害学生情報入力シート!$G1021),0,
IF(AND(障害学生情報入力シート!$G1021="視覚障害",OR(障害学生情報入力シート!$H1021="盲",障害学生情報入力シート!$H1021="弱視",障害学生情報入力シート!$H1021="その他の視覚障害")),1,0)+
IF(AND(障害学生情報入力シート!$G1021="聴覚障害",OR(障害学生情報入力シート!$H1021="聾",障害学生情報入力シート!$H1021="難聴",障害学生情報入力シート!$H1021="その他の聴覚障害")),1,0)+
IF(AND(障害学生情報入力シート!$G1021="肢体不自由",OR(障害学生情報入力シート!$H1021="上肢不自由",障害学生情報入力シート!$H1021="下肢不自由",障害学生情報入力シート!$H1021="上下肢不自由",障害学生情報入力シート!$H1021="その他の肢体不自由")),1,0)+
IF(AND(障害学生情報入力シート!$G1021="病弱",ISBLANK(障害学生情報入力シート!$H1021)),1,0)+
IF(AND(障害学生情報入力シート!$G1021="発達障害",OR(障害学生情報入力シート!$H1021="自閉スペクトラム症",障害学生情報入力シート!$H1021="注意欠如・多動症",障害学生情報入力シート!$H1021="限局性学習症",障害学生情報入力シート!$H1021="発達障害の重複",障害学生情報入力シート!$H1021="その他の発達障害")),1,0)+
IF(AND(障害学生情報入力シート!$G1021="精神障害",OR(障害学生情報入力シート!$H1021="統合失調症等",障害学生情報入力シート!$H1021="気分障害",障害学生情報入力シート!$H1021="神経症性障害等",障害学生情報入力シート!$H1021="摂食障害・睡眠障害等",障害学生情報入力シート!$H1021="精神障害の重複",障害学生情報入力シート!$H1021="その他の精神障害")),1,0)+
IF(AND(障害学生情報入力シート!$G1021="知的障害",ISBLANK(障害学生情報入力シート!$H1021)),1,0)+
IF(AND(障害学生情報入力シート!$G1021="重複障害",OR(障害学生情報入力シート!$H1021="身体障害の重複",障害学生情報入力シート!$H1021="発達障害と精神障害の重複")),1,0)+
IF(AND(障害学生情報入力シート!$G1021="その他の障害",ISBLANK(障害学生情報入力シート!$H1021)),1,0)
)</f>
        <v>0</v>
      </c>
    </row>
    <row r="1022" spans="1:17" x14ac:dyDescent="0.4">
      <c r="A1022" s="204">
        <v>994</v>
      </c>
      <c r="B1022" s="6">
        <f>IF(AND(障害学生情報入力シート!$G1022=$B$27,障害学生情報入力シート!$H1022=$B$28,OR(障害学生情報入力シート!D1022="入学者(新1年生)",障害学生情報入力シート!D1022="在籍者")),1,0)</f>
        <v>0</v>
      </c>
      <c r="C1022" s="6">
        <f t="shared" si="95"/>
        <v>0</v>
      </c>
      <c r="D1022" s="6" t="str">
        <f t="shared" si="96"/>
        <v/>
      </c>
      <c r="E1022" s="6">
        <f>IF(AND(障害学生情報入力シート!$G1022=$E$27,ISBLANK(障害学生情報入力シート!$H1022),OR(障害学生情報入力シート!D1022="入学者(新1年生)",障害学生情報入力シート!D1022="在籍者")),1,0)</f>
        <v>0</v>
      </c>
      <c r="F1022" s="6">
        <f t="shared" si="97"/>
        <v>0</v>
      </c>
      <c r="G1022" s="6" t="str">
        <f t="shared" si="98"/>
        <v/>
      </c>
      <c r="H1022" s="7">
        <f>IF(障害学生情報入力シート!BD1022="",0,IF(AND(障害学生情報入力シート!BC1022=1,Q1022=1,障害学生情報入力シート!D1022&lt;&gt;"",障害学生情報入力シート!D1022&lt;&gt;"在籍者"),1,0))</f>
        <v>0</v>
      </c>
      <c r="I1022" s="7">
        <f t="shared" si="99"/>
        <v>0</v>
      </c>
      <c r="J1022" s="7" t="str">
        <f t="shared" si="100"/>
        <v/>
      </c>
      <c r="K1022" s="8">
        <f>IF(VALUE(障害学生情報入力シート!J1022)=1,1,0)</f>
        <v>0</v>
      </c>
      <c r="L1022" s="8">
        <f>IF(VALUE(障害学生情報入力シート!K1022)=1,1,0)</f>
        <v>0</v>
      </c>
      <c r="M1022" s="8">
        <f>SUM(障害学生情報入力シート!N1022:Q1022)+COUNTA(障害学生情報入力シート!R1022)</f>
        <v>0</v>
      </c>
      <c r="N1022" s="8">
        <f>SUM(障害学生情報入力シート!S1022:V1022)+COUNTA(障害学生情報入力シート!W1022)</f>
        <v>0</v>
      </c>
      <c r="O1022" s="8">
        <f>IF(SUM(障害学生情報入力シート!$X1022:$BC1022)&gt;0,1,0)</f>
        <v>0</v>
      </c>
      <c r="P1022" s="8">
        <f>IF(障害学生情報入力シート!D1022="入学者(新1年生)",1,0)</f>
        <v>0</v>
      </c>
      <c r="Q1022" s="8">
        <f>IF(ISBLANK(障害学生情報入力シート!$G1022),0,
IF(AND(障害学生情報入力シート!$G1022="視覚障害",OR(障害学生情報入力シート!$H1022="盲",障害学生情報入力シート!$H1022="弱視",障害学生情報入力シート!$H1022="その他の視覚障害")),1,0)+
IF(AND(障害学生情報入力シート!$G1022="聴覚障害",OR(障害学生情報入力シート!$H1022="聾",障害学生情報入力シート!$H1022="難聴",障害学生情報入力シート!$H1022="その他の聴覚障害")),1,0)+
IF(AND(障害学生情報入力シート!$G1022="肢体不自由",OR(障害学生情報入力シート!$H1022="上肢不自由",障害学生情報入力シート!$H1022="下肢不自由",障害学生情報入力シート!$H1022="上下肢不自由",障害学生情報入力シート!$H1022="その他の肢体不自由")),1,0)+
IF(AND(障害学生情報入力シート!$G1022="病弱",ISBLANK(障害学生情報入力シート!$H1022)),1,0)+
IF(AND(障害学生情報入力シート!$G1022="発達障害",OR(障害学生情報入力シート!$H1022="自閉スペクトラム症",障害学生情報入力シート!$H1022="注意欠如・多動症",障害学生情報入力シート!$H1022="限局性学習症",障害学生情報入力シート!$H1022="発達障害の重複",障害学生情報入力シート!$H1022="その他の発達障害")),1,0)+
IF(AND(障害学生情報入力シート!$G1022="精神障害",OR(障害学生情報入力シート!$H1022="統合失調症等",障害学生情報入力シート!$H1022="気分障害",障害学生情報入力シート!$H1022="神経症性障害等",障害学生情報入力シート!$H1022="摂食障害・睡眠障害等",障害学生情報入力シート!$H1022="精神障害の重複",障害学生情報入力シート!$H1022="その他の精神障害")),1,0)+
IF(AND(障害学生情報入力シート!$G1022="知的障害",ISBLANK(障害学生情報入力シート!$H1022)),1,0)+
IF(AND(障害学生情報入力シート!$G1022="重複障害",OR(障害学生情報入力シート!$H1022="身体障害の重複",障害学生情報入力シート!$H1022="発達障害と精神障害の重複")),1,0)+
IF(AND(障害学生情報入力シート!$G1022="その他の障害",ISBLANK(障害学生情報入力シート!$H1022)),1,0)
)</f>
        <v>0</v>
      </c>
    </row>
    <row r="1023" spans="1:17" x14ac:dyDescent="0.4">
      <c r="A1023" s="204">
        <v>995</v>
      </c>
      <c r="B1023" s="6">
        <f>IF(AND(障害学生情報入力シート!$G1023=$B$27,障害学生情報入力シート!$H1023=$B$28,OR(障害学生情報入力シート!D1023="入学者(新1年生)",障害学生情報入力シート!D1023="在籍者")),1,0)</f>
        <v>0</v>
      </c>
      <c r="C1023" s="6">
        <f t="shared" si="95"/>
        <v>0</v>
      </c>
      <c r="D1023" s="6" t="str">
        <f t="shared" si="96"/>
        <v/>
      </c>
      <c r="E1023" s="6">
        <f>IF(AND(障害学生情報入力シート!$G1023=$E$27,ISBLANK(障害学生情報入力シート!$H1023),OR(障害学生情報入力シート!D1023="入学者(新1年生)",障害学生情報入力シート!D1023="在籍者")),1,0)</f>
        <v>0</v>
      </c>
      <c r="F1023" s="6">
        <f t="shared" si="97"/>
        <v>0</v>
      </c>
      <c r="G1023" s="6" t="str">
        <f t="shared" si="98"/>
        <v/>
      </c>
      <c r="H1023" s="7">
        <f>IF(障害学生情報入力シート!BD1023="",0,IF(AND(障害学生情報入力シート!BC1023=1,Q1023=1,障害学生情報入力シート!D1023&lt;&gt;"",障害学生情報入力シート!D1023&lt;&gt;"在籍者"),1,0))</f>
        <v>0</v>
      </c>
      <c r="I1023" s="7">
        <f t="shared" si="99"/>
        <v>0</v>
      </c>
      <c r="J1023" s="7" t="str">
        <f t="shared" si="100"/>
        <v/>
      </c>
      <c r="K1023" s="8">
        <f>IF(VALUE(障害学生情報入力シート!J1023)=1,1,0)</f>
        <v>0</v>
      </c>
      <c r="L1023" s="8">
        <f>IF(VALUE(障害学生情報入力シート!K1023)=1,1,0)</f>
        <v>0</v>
      </c>
      <c r="M1023" s="8">
        <f>SUM(障害学生情報入力シート!N1023:Q1023)+COUNTA(障害学生情報入力シート!R1023)</f>
        <v>0</v>
      </c>
      <c r="N1023" s="8">
        <f>SUM(障害学生情報入力シート!S1023:V1023)+COUNTA(障害学生情報入力シート!W1023)</f>
        <v>0</v>
      </c>
      <c r="O1023" s="8">
        <f>IF(SUM(障害学生情報入力シート!$X1023:$BC1023)&gt;0,1,0)</f>
        <v>0</v>
      </c>
      <c r="P1023" s="8">
        <f>IF(障害学生情報入力シート!D1023="入学者(新1年生)",1,0)</f>
        <v>0</v>
      </c>
      <c r="Q1023" s="8">
        <f>IF(ISBLANK(障害学生情報入力シート!$G1023),0,
IF(AND(障害学生情報入力シート!$G1023="視覚障害",OR(障害学生情報入力シート!$H1023="盲",障害学生情報入力シート!$H1023="弱視",障害学生情報入力シート!$H1023="その他の視覚障害")),1,0)+
IF(AND(障害学生情報入力シート!$G1023="聴覚障害",OR(障害学生情報入力シート!$H1023="聾",障害学生情報入力シート!$H1023="難聴",障害学生情報入力シート!$H1023="その他の聴覚障害")),1,0)+
IF(AND(障害学生情報入力シート!$G1023="肢体不自由",OR(障害学生情報入力シート!$H1023="上肢不自由",障害学生情報入力シート!$H1023="下肢不自由",障害学生情報入力シート!$H1023="上下肢不自由",障害学生情報入力シート!$H1023="その他の肢体不自由")),1,0)+
IF(AND(障害学生情報入力シート!$G1023="病弱",ISBLANK(障害学生情報入力シート!$H1023)),1,0)+
IF(AND(障害学生情報入力シート!$G1023="発達障害",OR(障害学生情報入力シート!$H1023="自閉スペクトラム症",障害学生情報入力シート!$H1023="注意欠如・多動症",障害学生情報入力シート!$H1023="限局性学習症",障害学生情報入力シート!$H1023="発達障害の重複",障害学生情報入力シート!$H1023="その他の発達障害")),1,0)+
IF(AND(障害学生情報入力シート!$G1023="精神障害",OR(障害学生情報入力シート!$H1023="統合失調症等",障害学生情報入力シート!$H1023="気分障害",障害学生情報入力シート!$H1023="神経症性障害等",障害学生情報入力シート!$H1023="摂食障害・睡眠障害等",障害学生情報入力シート!$H1023="精神障害の重複",障害学生情報入力シート!$H1023="その他の精神障害")),1,0)+
IF(AND(障害学生情報入力シート!$G1023="知的障害",ISBLANK(障害学生情報入力シート!$H1023)),1,0)+
IF(AND(障害学生情報入力シート!$G1023="重複障害",OR(障害学生情報入力シート!$H1023="身体障害の重複",障害学生情報入力シート!$H1023="発達障害と精神障害の重複")),1,0)+
IF(AND(障害学生情報入力シート!$G1023="その他の障害",ISBLANK(障害学生情報入力シート!$H1023)),1,0)
)</f>
        <v>0</v>
      </c>
    </row>
    <row r="1024" spans="1:17" x14ac:dyDescent="0.4">
      <c r="A1024" s="204">
        <v>996</v>
      </c>
      <c r="B1024" s="6">
        <f>IF(AND(障害学生情報入力シート!$G1024=$B$27,障害学生情報入力シート!$H1024=$B$28,OR(障害学生情報入力シート!D1024="入学者(新1年生)",障害学生情報入力シート!D1024="在籍者")),1,0)</f>
        <v>0</v>
      </c>
      <c r="C1024" s="6">
        <f t="shared" si="95"/>
        <v>0</v>
      </c>
      <c r="D1024" s="6" t="str">
        <f t="shared" si="96"/>
        <v/>
      </c>
      <c r="E1024" s="6">
        <f>IF(AND(障害学生情報入力シート!$G1024=$E$27,ISBLANK(障害学生情報入力シート!$H1024),OR(障害学生情報入力シート!D1024="入学者(新1年生)",障害学生情報入力シート!D1024="在籍者")),1,0)</f>
        <v>0</v>
      </c>
      <c r="F1024" s="6">
        <f t="shared" si="97"/>
        <v>0</v>
      </c>
      <c r="G1024" s="6" t="str">
        <f t="shared" si="98"/>
        <v/>
      </c>
      <c r="H1024" s="7">
        <f>IF(障害学生情報入力シート!BD1024="",0,IF(AND(障害学生情報入力シート!BC1024=1,Q1024=1,障害学生情報入力シート!D1024&lt;&gt;"",障害学生情報入力シート!D1024&lt;&gt;"在籍者"),1,0))</f>
        <v>0</v>
      </c>
      <c r="I1024" s="7">
        <f t="shared" si="99"/>
        <v>0</v>
      </c>
      <c r="J1024" s="7" t="str">
        <f t="shared" si="100"/>
        <v/>
      </c>
      <c r="K1024" s="8">
        <f>IF(VALUE(障害学生情報入力シート!J1024)=1,1,0)</f>
        <v>0</v>
      </c>
      <c r="L1024" s="8">
        <f>IF(VALUE(障害学生情報入力シート!K1024)=1,1,0)</f>
        <v>0</v>
      </c>
      <c r="M1024" s="8">
        <f>SUM(障害学生情報入力シート!N1024:Q1024)+COUNTA(障害学生情報入力シート!R1024)</f>
        <v>0</v>
      </c>
      <c r="N1024" s="8">
        <f>SUM(障害学生情報入力シート!S1024:V1024)+COUNTA(障害学生情報入力シート!W1024)</f>
        <v>0</v>
      </c>
      <c r="O1024" s="8">
        <f>IF(SUM(障害学生情報入力シート!$X1024:$BC1024)&gt;0,1,0)</f>
        <v>0</v>
      </c>
      <c r="P1024" s="8">
        <f>IF(障害学生情報入力シート!D1024="入学者(新1年生)",1,0)</f>
        <v>0</v>
      </c>
      <c r="Q1024" s="8">
        <f>IF(ISBLANK(障害学生情報入力シート!$G1024),0,
IF(AND(障害学生情報入力シート!$G1024="視覚障害",OR(障害学生情報入力シート!$H1024="盲",障害学生情報入力シート!$H1024="弱視",障害学生情報入力シート!$H1024="その他の視覚障害")),1,0)+
IF(AND(障害学生情報入力シート!$G1024="聴覚障害",OR(障害学生情報入力シート!$H1024="聾",障害学生情報入力シート!$H1024="難聴",障害学生情報入力シート!$H1024="その他の聴覚障害")),1,0)+
IF(AND(障害学生情報入力シート!$G1024="肢体不自由",OR(障害学生情報入力シート!$H1024="上肢不自由",障害学生情報入力シート!$H1024="下肢不自由",障害学生情報入力シート!$H1024="上下肢不自由",障害学生情報入力シート!$H1024="その他の肢体不自由")),1,0)+
IF(AND(障害学生情報入力シート!$G1024="病弱",ISBLANK(障害学生情報入力シート!$H1024)),1,0)+
IF(AND(障害学生情報入力シート!$G1024="発達障害",OR(障害学生情報入力シート!$H1024="自閉スペクトラム症",障害学生情報入力シート!$H1024="注意欠如・多動症",障害学生情報入力シート!$H1024="限局性学習症",障害学生情報入力シート!$H1024="発達障害の重複",障害学生情報入力シート!$H1024="その他の発達障害")),1,0)+
IF(AND(障害学生情報入力シート!$G1024="精神障害",OR(障害学生情報入力シート!$H1024="統合失調症等",障害学生情報入力シート!$H1024="気分障害",障害学生情報入力シート!$H1024="神経症性障害等",障害学生情報入力シート!$H1024="摂食障害・睡眠障害等",障害学生情報入力シート!$H1024="精神障害の重複",障害学生情報入力シート!$H1024="その他の精神障害")),1,0)+
IF(AND(障害学生情報入力シート!$G1024="知的障害",ISBLANK(障害学生情報入力シート!$H1024)),1,0)+
IF(AND(障害学生情報入力シート!$G1024="重複障害",OR(障害学生情報入力シート!$H1024="身体障害の重複",障害学生情報入力シート!$H1024="発達障害と精神障害の重複")),1,0)+
IF(AND(障害学生情報入力シート!$G1024="その他の障害",ISBLANK(障害学生情報入力シート!$H1024)),1,0)
)</f>
        <v>0</v>
      </c>
    </row>
    <row r="1025" spans="1:17" x14ac:dyDescent="0.4">
      <c r="A1025" s="204">
        <v>997</v>
      </c>
      <c r="B1025" s="6">
        <f>IF(AND(障害学生情報入力シート!$G1025=$B$27,障害学生情報入力シート!$H1025=$B$28,OR(障害学生情報入力シート!D1025="入学者(新1年生)",障害学生情報入力シート!D1025="在籍者")),1,0)</f>
        <v>0</v>
      </c>
      <c r="C1025" s="6">
        <f t="shared" si="95"/>
        <v>0</v>
      </c>
      <c r="D1025" s="6" t="str">
        <f t="shared" si="96"/>
        <v/>
      </c>
      <c r="E1025" s="6">
        <f>IF(AND(障害学生情報入力シート!$G1025=$E$27,ISBLANK(障害学生情報入力シート!$H1025),OR(障害学生情報入力シート!D1025="入学者(新1年生)",障害学生情報入力シート!D1025="在籍者")),1,0)</f>
        <v>0</v>
      </c>
      <c r="F1025" s="6">
        <f t="shared" si="97"/>
        <v>0</v>
      </c>
      <c r="G1025" s="6" t="str">
        <f t="shared" si="98"/>
        <v/>
      </c>
      <c r="H1025" s="7">
        <f>IF(障害学生情報入力シート!BD1025="",0,IF(AND(障害学生情報入力シート!BC1025=1,Q1025=1,障害学生情報入力シート!D1025&lt;&gt;"",障害学生情報入力シート!D1025&lt;&gt;"在籍者"),1,0))</f>
        <v>0</v>
      </c>
      <c r="I1025" s="7">
        <f t="shared" si="99"/>
        <v>0</v>
      </c>
      <c r="J1025" s="7" t="str">
        <f t="shared" si="100"/>
        <v/>
      </c>
      <c r="K1025" s="8">
        <f>IF(VALUE(障害学生情報入力シート!J1025)=1,1,0)</f>
        <v>0</v>
      </c>
      <c r="L1025" s="8">
        <f>IF(VALUE(障害学生情報入力シート!K1025)=1,1,0)</f>
        <v>0</v>
      </c>
      <c r="M1025" s="8">
        <f>SUM(障害学生情報入力シート!N1025:Q1025)+COUNTA(障害学生情報入力シート!R1025)</f>
        <v>0</v>
      </c>
      <c r="N1025" s="8">
        <f>SUM(障害学生情報入力シート!S1025:V1025)+COUNTA(障害学生情報入力シート!W1025)</f>
        <v>0</v>
      </c>
      <c r="O1025" s="8">
        <f>IF(SUM(障害学生情報入力シート!$X1025:$BC1025)&gt;0,1,0)</f>
        <v>0</v>
      </c>
      <c r="P1025" s="8">
        <f>IF(障害学生情報入力シート!D1025="入学者(新1年生)",1,0)</f>
        <v>0</v>
      </c>
      <c r="Q1025" s="8">
        <f>IF(ISBLANK(障害学生情報入力シート!$G1025),0,
IF(AND(障害学生情報入力シート!$G1025="視覚障害",OR(障害学生情報入力シート!$H1025="盲",障害学生情報入力シート!$H1025="弱視",障害学生情報入力シート!$H1025="その他の視覚障害")),1,0)+
IF(AND(障害学生情報入力シート!$G1025="聴覚障害",OR(障害学生情報入力シート!$H1025="聾",障害学生情報入力シート!$H1025="難聴",障害学生情報入力シート!$H1025="その他の聴覚障害")),1,0)+
IF(AND(障害学生情報入力シート!$G1025="肢体不自由",OR(障害学生情報入力シート!$H1025="上肢不自由",障害学生情報入力シート!$H1025="下肢不自由",障害学生情報入力シート!$H1025="上下肢不自由",障害学生情報入力シート!$H1025="その他の肢体不自由")),1,0)+
IF(AND(障害学生情報入力シート!$G1025="病弱",ISBLANK(障害学生情報入力シート!$H1025)),1,0)+
IF(AND(障害学生情報入力シート!$G1025="発達障害",OR(障害学生情報入力シート!$H1025="自閉スペクトラム症",障害学生情報入力シート!$H1025="注意欠如・多動症",障害学生情報入力シート!$H1025="限局性学習症",障害学生情報入力シート!$H1025="発達障害の重複",障害学生情報入力シート!$H1025="その他の発達障害")),1,0)+
IF(AND(障害学生情報入力シート!$G1025="精神障害",OR(障害学生情報入力シート!$H1025="統合失調症等",障害学生情報入力シート!$H1025="気分障害",障害学生情報入力シート!$H1025="神経症性障害等",障害学生情報入力シート!$H1025="摂食障害・睡眠障害等",障害学生情報入力シート!$H1025="精神障害の重複",障害学生情報入力シート!$H1025="その他の精神障害")),1,0)+
IF(AND(障害学生情報入力シート!$G1025="知的障害",ISBLANK(障害学生情報入力シート!$H1025)),1,0)+
IF(AND(障害学生情報入力シート!$G1025="重複障害",OR(障害学生情報入力シート!$H1025="身体障害の重複",障害学生情報入力シート!$H1025="発達障害と精神障害の重複")),1,0)+
IF(AND(障害学生情報入力シート!$G1025="その他の障害",ISBLANK(障害学生情報入力シート!$H1025)),1,0)
)</f>
        <v>0</v>
      </c>
    </row>
    <row r="1026" spans="1:17" x14ac:dyDescent="0.4">
      <c r="A1026" s="204">
        <v>998</v>
      </c>
      <c r="B1026" s="6">
        <f>IF(AND(障害学生情報入力シート!$G1026=$B$27,障害学生情報入力シート!$H1026=$B$28,OR(障害学生情報入力シート!D1026="入学者(新1年生)",障害学生情報入力シート!D1026="在籍者")),1,0)</f>
        <v>0</v>
      </c>
      <c r="C1026" s="6">
        <f t="shared" si="95"/>
        <v>0</v>
      </c>
      <c r="D1026" s="6" t="str">
        <f t="shared" si="96"/>
        <v/>
      </c>
      <c r="E1026" s="6">
        <f>IF(AND(障害学生情報入力シート!$G1026=$E$27,ISBLANK(障害学生情報入力シート!$H1026),OR(障害学生情報入力シート!D1026="入学者(新1年生)",障害学生情報入力シート!D1026="在籍者")),1,0)</f>
        <v>0</v>
      </c>
      <c r="F1026" s="6">
        <f t="shared" si="97"/>
        <v>0</v>
      </c>
      <c r="G1026" s="6" t="str">
        <f t="shared" si="98"/>
        <v/>
      </c>
      <c r="H1026" s="7">
        <f>IF(障害学生情報入力シート!BD1026="",0,IF(AND(障害学生情報入力シート!BC1026=1,Q1026=1,障害学生情報入力シート!D1026&lt;&gt;"",障害学生情報入力シート!D1026&lt;&gt;"在籍者"),1,0))</f>
        <v>0</v>
      </c>
      <c r="I1026" s="7">
        <f t="shared" si="99"/>
        <v>0</v>
      </c>
      <c r="J1026" s="7" t="str">
        <f t="shared" si="100"/>
        <v/>
      </c>
      <c r="K1026" s="8">
        <f>IF(VALUE(障害学生情報入力シート!J1026)=1,1,0)</f>
        <v>0</v>
      </c>
      <c r="L1026" s="8">
        <f>IF(VALUE(障害学生情報入力シート!K1026)=1,1,0)</f>
        <v>0</v>
      </c>
      <c r="M1026" s="8">
        <f>SUM(障害学生情報入力シート!N1026:Q1026)+COUNTA(障害学生情報入力シート!R1026)</f>
        <v>0</v>
      </c>
      <c r="N1026" s="8">
        <f>SUM(障害学生情報入力シート!S1026:V1026)+COUNTA(障害学生情報入力シート!W1026)</f>
        <v>0</v>
      </c>
      <c r="O1026" s="8">
        <f>IF(SUM(障害学生情報入力シート!$X1026:$BC1026)&gt;0,1,0)</f>
        <v>0</v>
      </c>
      <c r="P1026" s="8">
        <f>IF(障害学生情報入力シート!D1026="入学者(新1年生)",1,0)</f>
        <v>0</v>
      </c>
      <c r="Q1026" s="8">
        <f>IF(ISBLANK(障害学生情報入力シート!$G1026),0,
IF(AND(障害学生情報入力シート!$G1026="視覚障害",OR(障害学生情報入力シート!$H1026="盲",障害学生情報入力シート!$H1026="弱視",障害学生情報入力シート!$H1026="その他の視覚障害")),1,0)+
IF(AND(障害学生情報入力シート!$G1026="聴覚障害",OR(障害学生情報入力シート!$H1026="聾",障害学生情報入力シート!$H1026="難聴",障害学生情報入力シート!$H1026="その他の聴覚障害")),1,0)+
IF(AND(障害学生情報入力シート!$G1026="肢体不自由",OR(障害学生情報入力シート!$H1026="上肢不自由",障害学生情報入力シート!$H1026="下肢不自由",障害学生情報入力シート!$H1026="上下肢不自由",障害学生情報入力シート!$H1026="その他の肢体不自由")),1,0)+
IF(AND(障害学生情報入力シート!$G1026="病弱",ISBLANK(障害学生情報入力シート!$H1026)),1,0)+
IF(AND(障害学生情報入力シート!$G1026="発達障害",OR(障害学生情報入力シート!$H1026="自閉スペクトラム症",障害学生情報入力シート!$H1026="注意欠如・多動症",障害学生情報入力シート!$H1026="限局性学習症",障害学生情報入力シート!$H1026="発達障害の重複",障害学生情報入力シート!$H1026="その他の発達障害")),1,0)+
IF(AND(障害学生情報入力シート!$G1026="精神障害",OR(障害学生情報入力シート!$H1026="統合失調症等",障害学生情報入力シート!$H1026="気分障害",障害学生情報入力シート!$H1026="神経症性障害等",障害学生情報入力シート!$H1026="摂食障害・睡眠障害等",障害学生情報入力シート!$H1026="精神障害の重複",障害学生情報入力シート!$H1026="その他の精神障害")),1,0)+
IF(AND(障害学生情報入力シート!$G1026="知的障害",ISBLANK(障害学生情報入力シート!$H1026)),1,0)+
IF(AND(障害学生情報入力シート!$G1026="重複障害",OR(障害学生情報入力シート!$H1026="身体障害の重複",障害学生情報入力シート!$H1026="発達障害と精神障害の重複")),1,0)+
IF(AND(障害学生情報入力シート!$G1026="その他の障害",ISBLANK(障害学生情報入力シート!$H1026)),1,0)
)</f>
        <v>0</v>
      </c>
    </row>
    <row r="1027" spans="1:17" x14ac:dyDescent="0.4">
      <c r="A1027" s="204">
        <v>999</v>
      </c>
      <c r="B1027" s="6">
        <f>IF(AND(障害学生情報入力シート!$G1027=$B$27,障害学生情報入力シート!$H1027=$B$28,OR(障害学生情報入力シート!D1027="入学者(新1年生)",障害学生情報入力シート!D1027="在籍者")),1,0)</f>
        <v>0</v>
      </c>
      <c r="C1027" s="6">
        <f t="shared" si="95"/>
        <v>0</v>
      </c>
      <c r="D1027" s="6" t="str">
        <f t="shared" si="96"/>
        <v/>
      </c>
      <c r="E1027" s="6">
        <f>IF(AND(障害学生情報入力シート!$G1027=$E$27,ISBLANK(障害学生情報入力シート!$H1027),OR(障害学生情報入力シート!D1027="入学者(新1年生)",障害学生情報入力シート!D1027="在籍者")),1,0)</f>
        <v>0</v>
      </c>
      <c r="F1027" s="6">
        <f t="shared" si="97"/>
        <v>0</v>
      </c>
      <c r="G1027" s="6" t="str">
        <f t="shared" si="98"/>
        <v/>
      </c>
      <c r="H1027" s="7">
        <f>IF(障害学生情報入力シート!BD1027="",0,IF(AND(障害学生情報入力シート!BC1027=1,Q1027=1,障害学生情報入力シート!D1027&lt;&gt;"",障害学生情報入力シート!D1027&lt;&gt;"在籍者"),1,0))</f>
        <v>0</v>
      </c>
      <c r="I1027" s="7">
        <f t="shared" si="99"/>
        <v>0</v>
      </c>
      <c r="J1027" s="7" t="str">
        <f t="shared" si="100"/>
        <v/>
      </c>
      <c r="K1027" s="8">
        <f>IF(VALUE(障害学生情報入力シート!J1027)=1,1,0)</f>
        <v>0</v>
      </c>
      <c r="L1027" s="8">
        <f>IF(VALUE(障害学生情報入力シート!K1027)=1,1,0)</f>
        <v>0</v>
      </c>
      <c r="M1027" s="8">
        <f>SUM(障害学生情報入力シート!N1027:Q1027)+COUNTA(障害学生情報入力シート!R1027)</f>
        <v>0</v>
      </c>
      <c r="N1027" s="8">
        <f>SUM(障害学生情報入力シート!S1027:V1027)+COUNTA(障害学生情報入力シート!W1027)</f>
        <v>0</v>
      </c>
      <c r="O1027" s="8">
        <f>IF(SUM(障害学生情報入力シート!$X1027:$BC1027)&gt;0,1,0)</f>
        <v>0</v>
      </c>
      <c r="P1027" s="8">
        <f>IF(障害学生情報入力シート!D1027="入学者(新1年生)",1,0)</f>
        <v>0</v>
      </c>
      <c r="Q1027" s="8">
        <f>IF(ISBLANK(障害学生情報入力シート!$G1027),0,
IF(AND(障害学生情報入力シート!$G1027="視覚障害",OR(障害学生情報入力シート!$H1027="盲",障害学生情報入力シート!$H1027="弱視",障害学生情報入力シート!$H1027="その他の視覚障害")),1,0)+
IF(AND(障害学生情報入力シート!$G1027="聴覚障害",OR(障害学生情報入力シート!$H1027="聾",障害学生情報入力シート!$H1027="難聴",障害学生情報入力シート!$H1027="その他の聴覚障害")),1,0)+
IF(AND(障害学生情報入力シート!$G1027="肢体不自由",OR(障害学生情報入力シート!$H1027="上肢不自由",障害学生情報入力シート!$H1027="下肢不自由",障害学生情報入力シート!$H1027="上下肢不自由",障害学生情報入力シート!$H1027="その他の肢体不自由")),1,0)+
IF(AND(障害学生情報入力シート!$G1027="病弱",ISBLANK(障害学生情報入力シート!$H1027)),1,0)+
IF(AND(障害学生情報入力シート!$G1027="発達障害",OR(障害学生情報入力シート!$H1027="自閉スペクトラム症",障害学生情報入力シート!$H1027="注意欠如・多動症",障害学生情報入力シート!$H1027="限局性学習症",障害学生情報入力シート!$H1027="発達障害の重複",障害学生情報入力シート!$H1027="その他の発達障害")),1,0)+
IF(AND(障害学生情報入力シート!$G1027="精神障害",OR(障害学生情報入力シート!$H1027="統合失調症等",障害学生情報入力シート!$H1027="気分障害",障害学生情報入力シート!$H1027="神経症性障害等",障害学生情報入力シート!$H1027="摂食障害・睡眠障害等",障害学生情報入力シート!$H1027="精神障害の重複",障害学生情報入力シート!$H1027="その他の精神障害")),1,0)+
IF(AND(障害学生情報入力シート!$G1027="知的障害",ISBLANK(障害学生情報入力シート!$H1027)),1,0)+
IF(AND(障害学生情報入力シート!$G1027="重複障害",OR(障害学生情報入力シート!$H1027="身体障害の重複",障害学生情報入力シート!$H1027="発達障害と精神障害の重複")),1,0)+
IF(AND(障害学生情報入力シート!$G1027="その他の障害",ISBLANK(障害学生情報入力シート!$H1027)),1,0)
)</f>
        <v>0</v>
      </c>
    </row>
    <row r="1028" spans="1:17" x14ac:dyDescent="0.4">
      <c r="A1028" s="204">
        <v>1000</v>
      </c>
      <c r="B1028" s="6">
        <f>IF(AND(障害学生情報入力シート!$G1028=$B$27,障害学生情報入力シート!$H1028=$B$28,OR(障害学生情報入力シート!D1028="入学者(新1年生)",障害学生情報入力シート!D1028="在籍者")),1,0)</f>
        <v>0</v>
      </c>
      <c r="C1028" s="6">
        <f t="shared" si="95"/>
        <v>0</v>
      </c>
      <c r="D1028" s="6" t="str">
        <f t="shared" si="96"/>
        <v/>
      </c>
      <c r="E1028" s="6">
        <f>IF(AND(障害学生情報入力シート!$G1028=$E$27,ISBLANK(障害学生情報入力シート!$H1028),OR(障害学生情報入力シート!D1028="入学者(新1年生)",障害学生情報入力シート!D1028="在籍者")),1,0)</f>
        <v>0</v>
      </c>
      <c r="F1028" s="6">
        <f t="shared" si="97"/>
        <v>0</v>
      </c>
      <c r="G1028" s="6" t="str">
        <f t="shared" si="98"/>
        <v/>
      </c>
      <c r="H1028" s="7">
        <f>IF(障害学生情報入力シート!BD1028="",0,IF(AND(障害学生情報入力シート!BC1028=1,Q1028=1,障害学生情報入力シート!D1028&lt;&gt;"",障害学生情報入力シート!D1028&lt;&gt;"在籍者"),1,0))</f>
        <v>0</v>
      </c>
      <c r="I1028" s="7">
        <f t="shared" si="99"/>
        <v>0</v>
      </c>
      <c r="J1028" s="7" t="str">
        <f t="shared" si="100"/>
        <v/>
      </c>
      <c r="K1028" s="8">
        <f>IF(VALUE(障害学生情報入力シート!J1028)=1,1,0)</f>
        <v>0</v>
      </c>
      <c r="L1028" s="8">
        <f>IF(VALUE(障害学生情報入力シート!K1028)=1,1,0)</f>
        <v>0</v>
      </c>
      <c r="M1028" s="8">
        <f>SUM(障害学生情報入力シート!N1028:Q1028)+COUNTA(障害学生情報入力シート!R1028)</f>
        <v>0</v>
      </c>
      <c r="N1028" s="8">
        <f>SUM(障害学生情報入力シート!S1028:V1028)+COUNTA(障害学生情報入力シート!W1028)</f>
        <v>0</v>
      </c>
      <c r="O1028" s="8">
        <f>IF(SUM(障害学生情報入力シート!$X1028:$BC1028)&gt;0,1,0)</f>
        <v>0</v>
      </c>
      <c r="P1028" s="8">
        <f>IF(障害学生情報入力シート!D1028="入学者(新1年生)",1,0)</f>
        <v>0</v>
      </c>
      <c r="Q1028" s="8">
        <f>IF(ISBLANK(障害学生情報入力シート!$G1028),0,
IF(AND(障害学生情報入力シート!$G1028="視覚障害",OR(障害学生情報入力シート!$H1028="盲",障害学生情報入力シート!$H1028="弱視",障害学生情報入力シート!$H1028="その他の視覚障害")),1,0)+
IF(AND(障害学生情報入力シート!$G1028="聴覚障害",OR(障害学生情報入力シート!$H1028="聾",障害学生情報入力シート!$H1028="難聴",障害学生情報入力シート!$H1028="その他の聴覚障害")),1,0)+
IF(AND(障害学生情報入力シート!$G1028="肢体不自由",OR(障害学生情報入力シート!$H1028="上肢不自由",障害学生情報入力シート!$H1028="下肢不自由",障害学生情報入力シート!$H1028="上下肢不自由",障害学生情報入力シート!$H1028="その他の肢体不自由")),1,0)+
IF(AND(障害学生情報入力シート!$G1028="病弱",ISBLANK(障害学生情報入力シート!$H1028)),1,0)+
IF(AND(障害学生情報入力シート!$G1028="発達障害",OR(障害学生情報入力シート!$H1028="自閉スペクトラム症",障害学生情報入力シート!$H1028="注意欠如・多動症",障害学生情報入力シート!$H1028="限局性学習症",障害学生情報入力シート!$H1028="発達障害の重複",障害学生情報入力シート!$H1028="その他の発達障害")),1,0)+
IF(AND(障害学生情報入力シート!$G1028="精神障害",OR(障害学生情報入力シート!$H1028="統合失調症等",障害学生情報入力シート!$H1028="気分障害",障害学生情報入力シート!$H1028="神経症性障害等",障害学生情報入力シート!$H1028="摂食障害・睡眠障害等",障害学生情報入力シート!$H1028="精神障害の重複",障害学生情報入力シート!$H1028="その他の精神障害")),1,0)+
IF(AND(障害学生情報入力シート!$G1028="知的障害",ISBLANK(障害学生情報入力シート!$H1028)),1,0)+
IF(AND(障害学生情報入力シート!$G1028="重複障害",OR(障害学生情報入力シート!$H1028="身体障害の重複",障害学生情報入力シート!$H1028="発達障害と精神障害の重複")),1,0)+
IF(AND(障害学生情報入力シート!$G1028="その他の障害",ISBLANK(障害学生情報入力シート!$H1028)),1,0)
)</f>
        <v>0</v>
      </c>
    </row>
    <row r="1030" spans="1:17" x14ac:dyDescent="0.4">
      <c r="B1030" s="8"/>
      <c r="C1030" s="8"/>
      <c r="D1030" s="8"/>
      <c r="E1030" s="8"/>
      <c r="F1030" s="8"/>
      <c r="G1030" s="8"/>
      <c r="H1030" s="8"/>
      <c r="I1030" s="8"/>
      <c r="J1030" s="8"/>
    </row>
  </sheetData>
  <mergeCells count="10">
    <mergeCell ref="A26:A28"/>
    <mergeCell ref="H26:J26"/>
    <mergeCell ref="B26:G26"/>
    <mergeCell ref="Q26:Q28"/>
    <mergeCell ref="P26:P28"/>
    <mergeCell ref="K26:K28"/>
    <mergeCell ref="O26:O28"/>
    <mergeCell ref="N26:N28"/>
    <mergeCell ref="M26:M28"/>
    <mergeCell ref="L26:L28"/>
  </mergeCells>
  <phoneticPr fontId="2"/>
  <conditionalFormatting sqref="A29:Q1028">
    <cfRule type="expression" dxfId="255" priority="1">
      <formula>MOD(ROW(),2)=0</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sheetPr>
  <dimension ref="A1:Z1028"/>
  <sheetViews>
    <sheetView zoomScaleNormal="100" workbookViewId="0"/>
  </sheetViews>
  <sheetFormatPr defaultColWidth="3.625" defaultRowHeight="12" x14ac:dyDescent="0.4"/>
  <cols>
    <col min="1" max="1" width="5.625" style="3" customWidth="1"/>
    <col min="2" max="2" width="9.25" style="220" customWidth="1"/>
    <col min="3" max="3" width="13.875" style="220" customWidth="1"/>
    <col min="4" max="4" width="8.875" style="4" customWidth="1"/>
    <col min="5" max="6" width="10.125" style="3" customWidth="1"/>
    <col min="7" max="7" width="10.625" style="3" customWidth="1"/>
    <col min="8" max="11" width="3.625" style="3" customWidth="1"/>
    <col min="12" max="14" width="4.125" style="3" customWidth="1"/>
    <col min="15" max="16" width="4.625" style="3" customWidth="1"/>
    <col min="17" max="17" width="7.125" style="3" customWidth="1"/>
    <col min="18" max="18" width="4" style="3" customWidth="1"/>
    <col min="19" max="19" width="3.625" style="3" customWidth="1"/>
    <col min="20" max="21" width="4.125" style="3" customWidth="1"/>
    <col min="22" max="26" width="3.625" style="3" customWidth="1"/>
    <col min="27" max="16384" width="3.625" style="3"/>
  </cols>
  <sheetData>
    <row r="1" spans="1:26" s="222" customFormat="1" ht="42.75" customHeight="1" x14ac:dyDescent="0.4">
      <c r="A1" s="1" t="s">
        <v>1445</v>
      </c>
      <c r="B1" s="1356" t="s">
        <v>1446</v>
      </c>
      <c r="C1" s="1356"/>
      <c r="D1" s="1" t="s">
        <v>1500</v>
      </c>
      <c r="E1" s="1" t="s">
        <v>1500</v>
      </c>
      <c r="F1" s="1" t="s">
        <v>1500</v>
      </c>
      <c r="G1" s="19" t="s">
        <v>1501</v>
      </c>
      <c r="H1" s="19" t="s">
        <v>1501</v>
      </c>
      <c r="I1" s="19" t="s">
        <v>1501</v>
      </c>
      <c r="J1" s="19" t="s">
        <v>1501</v>
      </c>
      <c r="K1" s="19" t="s">
        <v>1501</v>
      </c>
      <c r="L1" s="19" t="s">
        <v>1501</v>
      </c>
      <c r="M1" s="19" t="s">
        <v>1501</v>
      </c>
      <c r="N1" s="19" t="s">
        <v>1501</v>
      </c>
      <c r="O1" s="19" t="s">
        <v>1501</v>
      </c>
      <c r="P1" s="19" t="s">
        <v>1449</v>
      </c>
      <c r="Q1" s="19" t="s">
        <v>1449</v>
      </c>
      <c r="R1" s="19" t="s">
        <v>1449</v>
      </c>
      <c r="S1" s="19" t="s">
        <v>1449</v>
      </c>
      <c r="T1" s="19" t="s">
        <v>1449</v>
      </c>
      <c r="U1" s="19" t="s">
        <v>1501</v>
      </c>
      <c r="V1" s="19" t="s">
        <v>1501</v>
      </c>
      <c r="W1" s="19" t="s">
        <v>1501</v>
      </c>
      <c r="X1" s="19" t="s">
        <v>1501</v>
      </c>
      <c r="Y1" s="19" t="s">
        <v>1501</v>
      </c>
      <c r="Z1" s="19" t="s">
        <v>1501</v>
      </c>
    </row>
    <row r="2" spans="1:26" ht="24" hidden="1" customHeight="1" x14ac:dyDescent="0.4">
      <c r="B2" s="3"/>
      <c r="C2" s="3"/>
      <c r="D2" s="4" t="s">
        <v>1450</v>
      </c>
      <c r="E2" s="209" t="s">
        <v>1882</v>
      </c>
      <c r="F2" s="203" t="s">
        <v>1375</v>
      </c>
    </row>
    <row r="3" spans="1:26" ht="24" hidden="1" customHeight="1" x14ac:dyDescent="0.4">
      <c r="B3" s="3"/>
      <c r="C3" s="3"/>
      <c r="D3" s="4" t="s">
        <v>1453</v>
      </c>
      <c r="E3" s="209" t="s">
        <v>2107</v>
      </c>
      <c r="F3" s="203" t="s">
        <v>203</v>
      </c>
    </row>
    <row r="4" spans="1:26" ht="24" hidden="1" customHeight="1" x14ac:dyDescent="0.4">
      <c r="B4" s="3"/>
      <c r="C4" s="3"/>
      <c r="D4" s="4" t="s">
        <v>1456</v>
      </c>
      <c r="E4" s="209" t="s">
        <v>1880</v>
      </c>
      <c r="F4" s="203" t="s">
        <v>2113</v>
      </c>
    </row>
    <row r="5" spans="1:26" ht="24" hidden="1" customHeight="1" x14ac:dyDescent="0.4">
      <c r="B5" s="3"/>
      <c r="C5" s="3"/>
      <c r="D5" s="4" t="s">
        <v>1458</v>
      </c>
      <c r="E5" s="209" t="s">
        <v>2108</v>
      </c>
      <c r="F5" s="203" t="s">
        <v>386</v>
      </c>
    </row>
    <row r="6" spans="1:26" hidden="1" x14ac:dyDescent="0.4">
      <c r="B6" s="3"/>
      <c r="C6" s="3"/>
      <c r="D6" s="4" t="s">
        <v>1463</v>
      </c>
      <c r="E6" s="209" t="s">
        <v>2109</v>
      </c>
      <c r="F6" s="203" t="s">
        <v>1461</v>
      </c>
    </row>
    <row r="7" spans="1:26" ht="12" hidden="1" customHeight="1" x14ac:dyDescent="0.4">
      <c r="B7" s="3"/>
      <c r="C7" s="3"/>
      <c r="D7" s="4" t="s">
        <v>1466</v>
      </c>
      <c r="E7" s="209" t="s">
        <v>1859</v>
      </c>
      <c r="F7" s="203" t="s">
        <v>2028</v>
      </c>
    </row>
    <row r="8" spans="1:26" ht="12" hidden="1" customHeight="1" x14ac:dyDescent="0.4">
      <c r="B8" s="3"/>
      <c r="C8" s="3"/>
      <c r="D8" s="4" t="s">
        <v>2014</v>
      </c>
      <c r="E8" s="209" t="s">
        <v>2110</v>
      </c>
      <c r="F8" s="203" t="s">
        <v>1969</v>
      </c>
    </row>
    <row r="9" spans="1:26" hidden="1" x14ac:dyDescent="0.4">
      <c r="B9" s="3"/>
      <c r="C9" s="3"/>
      <c r="D9" s="4" t="s">
        <v>1468</v>
      </c>
      <c r="E9" s="209" t="s">
        <v>2111</v>
      </c>
      <c r="F9" s="203" t="s">
        <v>2029</v>
      </c>
    </row>
    <row r="10" spans="1:26" hidden="1" x14ac:dyDescent="0.4">
      <c r="B10" s="3"/>
      <c r="C10" s="3"/>
      <c r="D10" s="4" t="s">
        <v>1469</v>
      </c>
      <c r="E10" s="209" t="s">
        <v>2112</v>
      </c>
      <c r="F10" s="203" t="s">
        <v>1971</v>
      </c>
    </row>
    <row r="11" spans="1:26" ht="12" hidden="1" customHeight="1" x14ac:dyDescent="0.4">
      <c r="B11" s="3"/>
      <c r="C11" s="3"/>
      <c r="D11" s="4" t="s">
        <v>1471</v>
      </c>
      <c r="E11" s="20"/>
      <c r="F11" s="203" t="s">
        <v>2030</v>
      </c>
    </row>
    <row r="12" spans="1:26" ht="12" hidden="1" customHeight="1" x14ac:dyDescent="0.4">
      <c r="B12" s="3"/>
      <c r="C12" s="3"/>
      <c r="D12" s="4" t="s">
        <v>1473</v>
      </c>
      <c r="E12" s="209"/>
      <c r="F12" s="203" t="s">
        <v>755</v>
      </c>
    </row>
    <row r="13" spans="1:26" ht="12" hidden="1" customHeight="1" x14ac:dyDescent="0.4">
      <c r="B13" s="3"/>
      <c r="C13" s="3"/>
      <c r="D13" s="4" t="s">
        <v>1475</v>
      </c>
      <c r="E13" s="209"/>
      <c r="F13" s="203" t="s">
        <v>1101</v>
      </c>
    </row>
    <row r="14" spans="1:26" ht="12" hidden="1" customHeight="1" x14ac:dyDescent="0.4">
      <c r="B14" s="3"/>
      <c r="C14" s="3"/>
      <c r="E14" s="209"/>
      <c r="F14" s="203" t="s">
        <v>618</v>
      </c>
    </row>
    <row r="15" spans="1:26" ht="12" hidden="1" customHeight="1" x14ac:dyDescent="0.4">
      <c r="B15" s="3"/>
      <c r="C15" s="3"/>
      <c r="E15" s="20"/>
      <c r="F15" s="203" t="s">
        <v>2074</v>
      </c>
    </row>
    <row r="16" spans="1:26" ht="12" hidden="1" customHeight="1" x14ac:dyDescent="0.4">
      <c r="B16" s="3"/>
      <c r="C16" s="3"/>
      <c r="E16" s="20"/>
      <c r="F16" s="203" t="s">
        <v>2114</v>
      </c>
    </row>
    <row r="17" spans="1:26" ht="12" hidden="1" customHeight="1" x14ac:dyDescent="0.4">
      <c r="B17" s="3"/>
      <c r="C17" s="3"/>
      <c r="E17" s="20"/>
      <c r="F17" s="203" t="s">
        <v>1618</v>
      </c>
    </row>
    <row r="18" spans="1:26" ht="12" hidden="1" customHeight="1" x14ac:dyDescent="0.4">
      <c r="B18" s="3"/>
      <c r="C18" s="3"/>
      <c r="E18" s="20"/>
      <c r="F18" s="203" t="s">
        <v>521</v>
      </c>
    </row>
    <row r="19" spans="1:26" ht="12" hidden="1" customHeight="1" x14ac:dyDescent="0.4">
      <c r="B19" s="3"/>
      <c r="C19" s="3"/>
      <c r="E19" s="20"/>
      <c r="F19" s="203" t="s">
        <v>1619</v>
      </c>
    </row>
    <row r="20" spans="1:26" ht="12" hidden="1" customHeight="1" x14ac:dyDescent="0.4">
      <c r="B20" s="3"/>
      <c r="C20" s="3"/>
      <c r="E20" s="20"/>
      <c r="F20" s="203" t="s">
        <v>1638</v>
      </c>
    </row>
    <row r="21" spans="1:26" ht="12" hidden="1" customHeight="1" x14ac:dyDescent="0.4">
      <c r="B21" s="3"/>
      <c r="C21" s="3"/>
      <c r="E21" s="20"/>
      <c r="F21" s="203" t="s">
        <v>910</v>
      </c>
    </row>
    <row r="22" spans="1:26" ht="12" hidden="1" customHeight="1" x14ac:dyDescent="0.4">
      <c r="B22" s="3"/>
      <c r="C22" s="3"/>
      <c r="E22" s="20"/>
      <c r="F22" s="203" t="s">
        <v>2075</v>
      </c>
    </row>
    <row r="23" spans="1:26" ht="12" hidden="1" customHeight="1" x14ac:dyDescent="0.4">
      <c r="B23" s="3"/>
      <c r="C23" s="3"/>
      <c r="E23" s="20"/>
      <c r="F23" s="203" t="s">
        <v>2042</v>
      </c>
    </row>
    <row r="24" spans="1:26" ht="12" hidden="1" customHeight="1" x14ac:dyDescent="0.4">
      <c r="B24" s="3"/>
      <c r="C24" s="3"/>
      <c r="E24" s="20"/>
      <c r="F24" s="203" t="s">
        <v>2044</v>
      </c>
    </row>
    <row r="25" spans="1:26" s="9" customFormat="1" ht="21.75" customHeight="1" x14ac:dyDescent="0.4">
      <c r="A25" s="1357" t="s">
        <v>1502</v>
      </c>
      <c r="B25" s="1352" t="s">
        <v>1665</v>
      </c>
      <c r="C25" s="1353"/>
      <c r="D25" s="1360" t="s">
        <v>2921</v>
      </c>
      <c r="E25" s="1350" t="s">
        <v>1484</v>
      </c>
      <c r="F25" s="1350"/>
      <c r="G25" s="1357" t="s">
        <v>2922</v>
      </c>
      <c r="H25" s="1357" t="s">
        <v>1503</v>
      </c>
      <c r="I25" s="1350" t="s">
        <v>1504</v>
      </c>
      <c r="J25" s="1350"/>
      <c r="K25" s="1350"/>
      <c r="L25" s="1350"/>
      <c r="M25" s="1350"/>
      <c r="N25" s="1350"/>
      <c r="O25" s="1350"/>
      <c r="P25" s="1350"/>
      <c r="Q25" s="1350"/>
      <c r="R25" s="1350"/>
      <c r="S25" s="1350"/>
      <c r="T25" s="1350"/>
      <c r="U25" s="1350"/>
      <c r="V25" s="1350"/>
      <c r="W25" s="1350"/>
      <c r="X25" s="1350"/>
      <c r="Y25" s="1350"/>
      <c r="Z25" s="1350"/>
    </row>
    <row r="26" spans="1:26" s="9" customFormat="1" ht="15" customHeight="1" x14ac:dyDescent="0.4">
      <c r="A26" s="1357"/>
      <c r="B26" s="1352"/>
      <c r="C26" s="1353"/>
      <c r="D26" s="1360"/>
      <c r="E26" s="1355" t="s">
        <v>1505</v>
      </c>
      <c r="F26" s="1358" t="s">
        <v>2816</v>
      </c>
      <c r="G26" s="1357"/>
      <c r="H26" s="1357"/>
      <c r="I26" s="1355" t="s">
        <v>2762</v>
      </c>
      <c r="J26" s="1355"/>
      <c r="K26" s="1355"/>
      <c r="L26" s="1355"/>
      <c r="M26" s="1355"/>
      <c r="N26" s="1355"/>
      <c r="O26" s="1355" t="s">
        <v>2065</v>
      </c>
      <c r="P26" s="1355"/>
      <c r="Q26" s="1355"/>
      <c r="R26" s="1355"/>
      <c r="S26" s="1355"/>
      <c r="T26" s="1363" t="s">
        <v>1905</v>
      </c>
      <c r="U26" s="1363" t="s">
        <v>1906</v>
      </c>
      <c r="V26" s="1355" t="s">
        <v>2076</v>
      </c>
      <c r="W26" s="1355"/>
      <c r="X26" s="1355"/>
      <c r="Y26" s="1355"/>
      <c r="Z26" s="1363" t="s">
        <v>1911</v>
      </c>
    </row>
    <row r="27" spans="1:26" s="9" customFormat="1" ht="24.75" customHeight="1" x14ac:dyDescent="0.4">
      <c r="A27" s="1357"/>
      <c r="B27" s="1352"/>
      <c r="C27" s="1353"/>
      <c r="D27" s="1360"/>
      <c r="E27" s="1355"/>
      <c r="F27" s="1358"/>
      <c r="G27" s="1357"/>
      <c r="H27" s="1357"/>
      <c r="I27" s="1355"/>
      <c r="J27" s="1355"/>
      <c r="K27" s="1355"/>
      <c r="L27" s="1355"/>
      <c r="M27" s="1355"/>
      <c r="N27" s="1355"/>
      <c r="O27" s="1355" t="s">
        <v>2728</v>
      </c>
      <c r="P27" s="1355"/>
      <c r="Q27" s="1355"/>
      <c r="R27" s="1355"/>
      <c r="S27" s="1355"/>
      <c r="T27" s="1363"/>
      <c r="U27" s="1363"/>
      <c r="V27" s="1355"/>
      <c r="W27" s="1355"/>
      <c r="X27" s="1355"/>
      <c r="Y27" s="1355"/>
      <c r="Z27" s="1363"/>
    </row>
    <row r="28" spans="1:26" s="9" customFormat="1" ht="135" customHeight="1" x14ac:dyDescent="0.4">
      <c r="A28" s="1357"/>
      <c r="B28" s="1353"/>
      <c r="C28" s="1353"/>
      <c r="D28" s="1360"/>
      <c r="E28" s="1355"/>
      <c r="F28" s="1358"/>
      <c r="G28" s="1357"/>
      <c r="H28" s="1357"/>
      <c r="I28" s="22" t="s">
        <v>2723</v>
      </c>
      <c r="J28" s="22" t="s">
        <v>2724</v>
      </c>
      <c r="K28" s="22" t="s">
        <v>2725</v>
      </c>
      <c r="L28" s="22" t="s">
        <v>2726</v>
      </c>
      <c r="M28" s="22" t="s">
        <v>2727</v>
      </c>
      <c r="N28" s="226" t="s">
        <v>1506</v>
      </c>
      <c r="O28" s="226" t="s">
        <v>2060</v>
      </c>
      <c r="P28" s="226" t="s">
        <v>2061</v>
      </c>
      <c r="Q28" s="226" t="s">
        <v>2062</v>
      </c>
      <c r="R28" s="226" t="s">
        <v>2063</v>
      </c>
      <c r="S28" s="226" t="s">
        <v>2064</v>
      </c>
      <c r="T28" s="22" t="s">
        <v>2763</v>
      </c>
      <c r="U28" s="22" t="s">
        <v>2066</v>
      </c>
      <c r="V28" s="226" t="s">
        <v>1907</v>
      </c>
      <c r="W28" s="22" t="s">
        <v>1908</v>
      </c>
      <c r="X28" s="22" t="s">
        <v>1909</v>
      </c>
      <c r="Y28" s="22" t="s">
        <v>1910</v>
      </c>
      <c r="Z28" s="22" t="s">
        <v>2718</v>
      </c>
    </row>
    <row r="29" spans="1:26" s="18" customFormat="1" x14ac:dyDescent="0.4">
      <c r="A29" s="4">
        <v>1</v>
      </c>
      <c r="B29" s="244"/>
      <c r="C29" s="244"/>
      <c r="E29" s="17"/>
      <c r="F29" s="17"/>
    </row>
    <row r="30" spans="1:26" s="18" customFormat="1" x14ac:dyDescent="0.4">
      <c r="A30" s="4">
        <v>2</v>
      </c>
      <c r="B30" s="244"/>
      <c r="C30" s="244"/>
      <c r="E30" s="17"/>
      <c r="F30" s="17"/>
    </row>
    <row r="31" spans="1:26" s="18" customFormat="1" x14ac:dyDescent="0.4">
      <c r="A31" s="4">
        <v>3</v>
      </c>
      <c r="B31" s="244"/>
      <c r="C31" s="244"/>
      <c r="E31" s="17"/>
      <c r="F31" s="17"/>
    </row>
    <row r="32" spans="1:26" s="18" customFormat="1" x14ac:dyDescent="0.4">
      <c r="A32" s="4">
        <v>4</v>
      </c>
      <c r="B32" s="244"/>
      <c r="C32" s="244"/>
      <c r="E32" s="17"/>
      <c r="F32" s="17"/>
    </row>
    <row r="33" spans="1:6" s="18" customFormat="1" x14ac:dyDescent="0.4">
      <c r="A33" s="4">
        <v>5</v>
      </c>
      <c r="B33" s="244"/>
      <c r="C33" s="244"/>
      <c r="E33" s="17"/>
      <c r="F33" s="17"/>
    </row>
    <row r="34" spans="1:6" s="18" customFormat="1" x14ac:dyDescent="0.4">
      <c r="A34" s="4">
        <v>6</v>
      </c>
      <c r="B34" s="244"/>
      <c r="C34" s="244"/>
      <c r="E34" s="17"/>
      <c r="F34" s="17"/>
    </row>
    <row r="35" spans="1:6" s="18" customFormat="1" x14ac:dyDescent="0.4">
      <c r="A35" s="4">
        <v>7</v>
      </c>
      <c r="B35" s="244"/>
      <c r="C35" s="244"/>
      <c r="E35" s="17"/>
      <c r="F35" s="17"/>
    </row>
    <row r="36" spans="1:6" s="18" customFormat="1" x14ac:dyDescent="0.4">
      <c r="A36" s="4">
        <v>8</v>
      </c>
      <c r="B36" s="244"/>
      <c r="C36" s="244"/>
      <c r="E36" s="17"/>
      <c r="F36" s="17"/>
    </row>
    <row r="37" spans="1:6" s="18" customFormat="1" x14ac:dyDescent="0.4">
      <c r="A37" s="4">
        <v>9</v>
      </c>
      <c r="B37" s="244"/>
      <c r="C37" s="244"/>
      <c r="E37" s="17"/>
      <c r="F37" s="17"/>
    </row>
    <row r="38" spans="1:6" s="18" customFormat="1" x14ac:dyDescent="0.4">
      <c r="A38" s="4">
        <v>10</v>
      </c>
      <c r="B38" s="244"/>
      <c r="C38" s="244"/>
      <c r="E38" s="17"/>
      <c r="F38" s="17"/>
    </row>
    <row r="39" spans="1:6" s="18" customFormat="1" x14ac:dyDescent="0.4">
      <c r="A39" s="4">
        <v>11</v>
      </c>
      <c r="B39" s="244"/>
      <c r="C39" s="244"/>
      <c r="E39" s="17"/>
      <c r="F39" s="17"/>
    </row>
    <row r="40" spans="1:6" s="18" customFormat="1" x14ac:dyDescent="0.4">
      <c r="A40" s="4">
        <v>12</v>
      </c>
      <c r="B40" s="244"/>
      <c r="C40" s="244"/>
      <c r="E40" s="17"/>
      <c r="F40" s="17"/>
    </row>
    <row r="41" spans="1:6" s="18" customFormat="1" x14ac:dyDescent="0.4">
      <c r="A41" s="4">
        <v>13</v>
      </c>
      <c r="B41" s="244"/>
      <c r="C41" s="244"/>
      <c r="E41" s="17"/>
      <c r="F41" s="17"/>
    </row>
    <row r="42" spans="1:6" s="18" customFormat="1" x14ac:dyDescent="0.4">
      <c r="A42" s="4">
        <v>14</v>
      </c>
      <c r="B42" s="244"/>
      <c r="C42" s="244"/>
      <c r="E42" s="17"/>
      <c r="F42" s="17"/>
    </row>
    <row r="43" spans="1:6" s="18" customFormat="1" x14ac:dyDescent="0.4">
      <c r="A43" s="4">
        <v>15</v>
      </c>
      <c r="B43" s="244"/>
      <c r="C43" s="244"/>
      <c r="E43" s="17"/>
      <c r="F43" s="17"/>
    </row>
    <row r="44" spans="1:6" s="18" customFormat="1" x14ac:dyDescent="0.4">
      <c r="A44" s="4">
        <v>16</v>
      </c>
      <c r="B44" s="244"/>
      <c r="C44" s="244"/>
      <c r="E44" s="17"/>
      <c r="F44" s="17"/>
    </row>
    <row r="45" spans="1:6" s="18" customFormat="1" x14ac:dyDescent="0.4">
      <c r="A45" s="4">
        <v>17</v>
      </c>
      <c r="B45" s="244"/>
      <c r="C45" s="244"/>
      <c r="E45" s="17"/>
      <c r="F45" s="17"/>
    </row>
    <row r="46" spans="1:6" s="18" customFormat="1" x14ac:dyDescent="0.4">
      <c r="A46" s="4">
        <v>18</v>
      </c>
      <c r="B46" s="244"/>
      <c r="C46" s="244"/>
      <c r="E46" s="17"/>
      <c r="F46" s="17"/>
    </row>
    <row r="47" spans="1:6" s="18" customFormat="1" x14ac:dyDescent="0.4">
      <c r="A47" s="4">
        <v>19</v>
      </c>
      <c r="B47" s="244"/>
      <c r="C47" s="244"/>
      <c r="E47" s="17"/>
      <c r="F47" s="17"/>
    </row>
    <row r="48" spans="1:6" s="18" customFormat="1" x14ac:dyDescent="0.4">
      <c r="A48" s="4">
        <v>20</v>
      </c>
      <c r="B48" s="244"/>
      <c r="C48" s="244"/>
      <c r="E48" s="17"/>
      <c r="F48" s="17"/>
    </row>
    <row r="49" spans="1:6" s="18" customFormat="1" x14ac:dyDescent="0.4">
      <c r="A49" s="4">
        <v>21</v>
      </c>
      <c r="B49" s="244"/>
      <c r="C49" s="244"/>
      <c r="E49" s="17"/>
      <c r="F49" s="17"/>
    </row>
    <row r="50" spans="1:6" s="18" customFormat="1" x14ac:dyDescent="0.4">
      <c r="A50" s="4">
        <v>22</v>
      </c>
      <c r="B50" s="244"/>
      <c r="C50" s="244"/>
      <c r="E50" s="17"/>
      <c r="F50" s="17"/>
    </row>
    <row r="51" spans="1:6" s="18" customFormat="1" x14ac:dyDescent="0.4">
      <c r="A51" s="4">
        <v>23</v>
      </c>
      <c r="B51" s="244"/>
      <c r="C51" s="244"/>
      <c r="E51" s="17"/>
      <c r="F51" s="17"/>
    </row>
    <row r="52" spans="1:6" s="18" customFormat="1" x14ac:dyDescent="0.4">
      <c r="A52" s="4">
        <v>24</v>
      </c>
      <c r="B52" s="244"/>
      <c r="C52" s="244"/>
      <c r="E52" s="17"/>
      <c r="F52" s="17"/>
    </row>
    <row r="53" spans="1:6" s="18" customFormat="1" x14ac:dyDescent="0.4">
      <c r="A53" s="4">
        <v>25</v>
      </c>
      <c r="B53" s="244"/>
      <c r="C53" s="244"/>
      <c r="E53" s="17"/>
      <c r="F53" s="17"/>
    </row>
    <row r="54" spans="1:6" s="18" customFormat="1" x14ac:dyDescent="0.4">
      <c r="A54" s="4">
        <v>26</v>
      </c>
      <c r="B54" s="244"/>
      <c r="C54" s="244"/>
      <c r="E54" s="17"/>
      <c r="F54" s="17"/>
    </row>
    <row r="55" spans="1:6" s="18" customFormat="1" x14ac:dyDescent="0.4">
      <c r="A55" s="4">
        <v>27</v>
      </c>
      <c r="B55" s="244"/>
      <c r="C55" s="244"/>
      <c r="E55" s="17"/>
      <c r="F55" s="17"/>
    </row>
    <row r="56" spans="1:6" s="18" customFormat="1" x14ac:dyDescent="0.4">
      <c r="A56" s="4">
        <v>28</v>
      </c>
      <c r="B56" s="244"/>
      <c r="C56" s="244"/>
      <c r="E56" s="17"/>
      <c r="F56" s="17"/>
    </row>
    <row r="57" spans="1:6" s="18" customFormat="1" x14ac:dyDescent="0.4">
      <c r="A57" s="4">
        <v>29</v>
      </c>
      <c r="B57" s="244"/>
      <c r="C57" s="244"/>
      <c r="E57" s="17"/>
      <c r="F57" s="17"/>
    </row>
    <row r="58" spans="1:6" s="18" customFormat="1" x14ac:dyDescent="0.4">
      <c r="A58" s="4">
        <v>30</v>
      </c>
      <c r="B58" s="244"/>
      <c r="C58" s="244"/>
      <c r="E58" s="17"/>
      <c r="F58" s="17"/>
    </row>
    <row r="59" spans="1:6" s="18" customFormat="1" x14ac:dyDescent="0.4">
      <c r="A59" s="4">
        <v>31</v>
      </c>
      <c r="B59" s="244"/>
      <c r="C59" s="244"/>
      <c r="E59" s="17"/>
      <c r="F59" s="17"/>
    </row>
    <row r="60" spans="1:6" s="18" customFormat="1" x14ac:dyDescent="0.4">
      <c r="A60" s="4">
        <v>32</v>
      </c>
      <c r="B60" s="244"/>
      <c r="C60" s="244"/>
      <c r="E60" s="17"/>
      <c r="F60" s="17"/>
    </row>
    <row r="61" spans="1:6" s="18" customFormat="1" x14ac:dyDescent="0.4">
      <c r="A61" s="4">
        <v>33</v>
      </c>
      <c r="B61" s="244"/>
      <c r="C61" s="244"/>
      <c r="E61" s="17"/>
      <c r="F61" s="17"/>
    </row>
    <row r="62" spans="1:6" s="18" customFormat="1" x14ac:dyDescent="0.4">
      <c r="A62" s="4">
        <v>34</v>
      </c>
      <c r="B62" s="244"/>
      <c r="C62" s="244"/>
      <c r="E62" s="17"/>
      <c r="F62" s="17"/>
    </row>
    <row r="63" spans="1:6" s="18" customFormat="1" x14ac:dyDescent="0.4">
      <c r="A63" s="4">
        <v>35</v>
      </c>
      <c r="B63" s="244"/>
      <c r="C63" s="244"/>
      <c r="E63" s="17"/>
      <c r="F63" s="17"/>
    </row>
    <row r="64" spans="1:6" s="18" customFormat="1" x14ac:dyDescent="0.4">
      <c r="A64" s="4">
        <v>36</v>
      </c>
      <c r="B64" s="244"/>
      <c r="C64" s="244"/>
      <c r="E64" s="17"/>
      <c r="F64" s="17"/>
    </row>
    <row r="65" spans="1:6" s="18" customFormat="1" x14ac:dyDescent="0.4">
      <c r="A65" s="4">
        <v>37</v>
      </c>
      <c r="B65" s="244"/>
      <c r="C65" s="244"/>
      <c r="E65" s="17"/>
      <c r="F65" s="17"/>
    </row>
    <row r="66" spans="1:6" s="18" customFormat="1" x14ac:dyDescent="0.4">
      <c r="A66" s="4">
        <v>38</v>
      </c>
      <c r="B66" s="244"/>
      <c r="C66" s="244"/>
      <c r="E66" s="17"/>
      <c r="F66" s="17"/>
    </row>
    <row r="67" spans="1:6" s="18" customFormat="1" x14ac:dyDescent="0.4">
      <c r="A67" s="4">
        <v>39</v>
      </c>
      <c r="B67" s="244"/>
      <c r="C67" s="244"/>
      <c r="E67" s="17"/>
      <c r="F67" s="17"/>
    </row>
    <row r="68" spans="1:6" s="18" customFormat="1" x14ac:dyDescent="0.4">
      <c r="A68" s="4">
        <v>40</v>
      </c>
      <c r="B68" s="244"/>
      <c r="C68" s="244"/>
      <c r="E68" s="17"/>
      <c r="F68" s="17"/>
    </row>
    <row r="69" spans="1:6" s="18" customFormat="1" x14ac:dyDescent="0.4">
      <c r="A69" s="4">
        <v>41</v>
      </c>
      <c r="B69" s="244"/>
      <c r="C69" s="244"/>
      <c r="E69" s="17"/>
      <c r="F69" s="17"/>
    </row>
    <row r="70" spans="1:6" s="18" customFormat="1" x14ac:dyDescent="0.4">
      <c r="A70" s="4">
        <v>42</v>
      </c>
      <c r="B70" s="244"/>
      <c r="C70" s="244"/>
      <c r="E70" s="17"/>
      <c r="F70" s="17"/>
    </row>
    <row r="71" spans="1:6" s="18" customFormat="1" x14ac:dyDescent="0.4">
      <c r="A71" s="4">
        <v>43</v>
      </c>
      <c r="B71" s="244"/>
      <c r="C71" s="244"/>
      <c r="E71" s="17"/>
      <c r="F71" s="17"/>
    </row>
    <row r="72" spans="1:6" s="18" customFormat="1" x14ac:dyDescent="0.4">
      <c r="A72" s="4">
        <v>44</v>
      </c>
      <c r="B72" s="244"/>
      <c r="C72" s="244"/>
      <c r="E72" s="17"/>
      <c r="F72" s="17"/>
    </row>
    <row r="73" spans="1:6" s="18" customFormat="1" x14ac:dyDescent="0.4">
      <c r="A73" s="4">
        <v>45</v>
      </c>
      <c r="B73" s="244"/>
      <c r="C73" s="244"/>
      <c r="E73" s="17"/>
      <c r="F73" s="17"/>
    </row>
    <row r="74" spans="1:6" s="18" customFormat="1" x14ac:dyDescent="0.4">
      <c r="A74" s="4">
        <v>46</v>
      </c>
      <c r="B74" s="244"/>
      <c r="C74" s="244"/>
      <c r="E74" s="17"/>
      <c r="F74" s="17"/>
    </row>
    <row r="75" spans="1:6" s="18" customFormat="1" x14ac:dyDescent="0.4">
      <c r="A75" s="4">
        <v>47</v>
      </c>
      <c r="B75" s="244"/>
      <c r="C75" s="244"/>
      <c r="E75" s="17"/>
      <c r="F75" s="17"/>
    </row>
    <row r="76" spans="1:6" s="18" customFormat="1" x14ac:dyDescent="0.4">
      <c r="A76" s="4">
        <v>48</v>
      </c>
      <c r="B76" s="244"/>
      <c r="C76" s="244"/>
      <c r="E76" s="17"/>
      <c r="F76" s="17"/>
    </row>
    <row r="77" spans="1:6" s="18" customFormat="1" x14ac:dyDescent="0.4">
      <c r="A77" s="4">
        <v>49</v>
      </c>
      <c r="B77" s="244"/>
      <c r="C77" s="244"/>
      <c r="E77" s="17"/>
      <c r="F77" s="17"/>
    </row>
    <row r="78" spans="1:6" s="18" customFormat="1" x14ac:dyDescent="0.4">
      <c r="A78" s="4">
        <v>50</v>
      </c>
      <c r="B78" s="244"/>
      <c r="C78" s="244"/>
      <c r="E78" s="17"/>
      <c r="F78" s="17"/>
    </row>
    <row r="79" spans="1:6" s="18" customFormat="1" x14ac:dyDescent="0.4">
      <c r="A79" s="4">
        <v>51</v>
      </c>
      <c r="B79" s="244"/>
      <c r="C79" s="244"/>
      <c r="E79" s="17"/>
      <c r="F79" s="17"/>
    </row>
    <row r="80" spans="1:6" s="18" customFormat="1" x14ac:dyDescent="0.4">
      <c r="A80" s="4">
        <v>52</v>
      </c>
      <c r="B80" s="244"/>
      <c r="C80" s="244"/>
      <c r="E80" s="17"/>
      <c r="F80" s="17"/>
    </row>
    <row r="81" spans="1:6" s="18" customFormat="1" x14ac:dyDescent="0.4">
      <c r="A81" s="4">
        <v>53</v>
      </c>
      <c r="B81" s="244"/>
      <c r="C81" s="244"/>
      <c r="E81" s="17"/>
      <c r="F81" s="17"/>
    </row>
    <row r="82" spans="1:6" s="18" customFormat="1" x14ac:dyDescent="0.4">
      <c r="A82" s="4">
        <v>54</v>
      </c>
      <c r="B82" s="244"/>
      <c r="C82" s="244"/>
      <c r="E82" s="17"/>
      <c r="F82" s="17"/>
    </row>
    <row r="83" spans="1:6" s="18" customFormat="1" x14ac:dyDescent="0.4">
      <c r="A83" s="4">
        <v>55</v>
      </c>
      <c r="B83" s="244"/>
      <c r="C83" s="244"/>
      <c r="E83" s="17"/>
      <c r="F83" s="17"/>
    </row>
    <row r="84" spans="1:6" s="18" customFormat="1" x14ac:dyDescent="0.4">
      <c r="A84" s="4">
        <v>56</v>
      </c>
      <c r="B84" s="244"/>
      <c r="C84" s="244"/>
      <c r="E84" s="17"/>
      <c r="F84" s="17"/>
    </row>
    <row r="85" spans="1:6" s="18" customFormat="1" x14ac:dyDescent="0.4">
      <c r="A85" s="4">
        <v>57</v>
      </c>
      <c r="B85" s="244"/>
      <c r="C85" s="244"/>
      <c r="E85" s="17"/>
      <c r="F85" s="17"/>
    </row>
    <row r="86" spans="1:6" s="18" customFormat="1" x14ac:dyDescent="0.4">
      <c r="A86" s="4">
        <v>58</v>
      </c>
      <c r="B86" s="244"/>
      <c r="C86" s="244"/>
      <c r="E86" s="17"/>
      <c r="F86" s="17"/>
    </row>
    <row r="87" spans="1:6" s="18" customFormat="1" x14ac:dyDescent="0.4">
      <c r="A87" s="4">
        <v>59</v>
      </c>
      <c r="B87" s="244"/>
      <c r="C87" s="244"/>
      <c r="E87" s="17"/>
      <c r="F87" s="17"/>
    </row>
    <row r="88" spans="1:6" s="18" customFormat="1" x14ac:dyDescent="0.4">
      <c r="A88" s="4">
        <v>60</v>
      </c>
      <c r="B88" s="244"/>
      <c r="C88" s="244"/>
      <c r="E88" s="17"/>
      <c r="F88" s="17"/>
    </row>
    <row r="89" spans="1:6" s="18" customFormat="1" x14ac:dyDescent="0.4">
      <c r="A89" s="4">
        <v>61</v>
      </c>
      <c r="B89" s="244"/>
      <c r="C89" s="244"/>
      <c r="E89" s="17"/>
      <c r="F89" s="17"/>
    </row>
    <row r="90" spans="1:6" s="18" customFormat="1" x14ac:dyDescent="0.4">
      <c r="A90" s="4">
        <v>62</v>
      </c>
      <c r="B90" s="244"/>
      <c r="C90" s="244"/>
      <c r="E90" s="17"/>
      <c r="F90" s="17"/>
    </row>
    <row r="91" spans="1:6" s="18" customFormat="1" x14ac:dyDescent="0.4">
      <c r="A91" s="4">
        <v>63</v>
      </c>
      <c r="B91" s="244"/>
      <c r="C91" s="244"/>
      <c r="E91" s="17"/>
      <c r="F91" s="17"/>
    </row>
    <row r="92" spans="1:6" s="18" customFormat="1" x14ac:dyDescent="0.4">
      <c r="A92" s="4">
        <v>64</v>
      </c>
      <c r="B92" s="244"/>
      <c r="C92" s="244"/>
      <c r="E92" s="17"/>
      <c r="F92" s="17"/>
    </row>
    <row r="93" spans="1:6" s="18" customFormat="1" x14ac:dyDescent="0.4">
      <c r="A93" s="4">
        <v>65</v>
      </c>
      <c r="B93" s="244"/>
      <c r="C93" s="244"/>
      <c r="E93" s="17"/>
      <c r="F93" s="17"/>
    </row>
    <row r="94" spans="1:6" s="18" customFormat="1" x14ac:dyDescent="0.4">
      <c r="A94" s="4">
        <v>66</v>
      </c>
      <c r="B94" s="244"/>
      <c r="C94" s="244"/>
      <c r="E94" s="17"/>
      <c r="F94" s="17"/>
    </row>
    <row r="95" spans="1:6" s="18" customFormat="1" x14ac:dyDescent="0.4">
      <c r="A95" s="4">
        <v>67</v>
      </c>
      <c r="B95" s="244"/>
      <c r="C95" s="244"/>
      <c r="E95" s="17"/>
      <c r="F95" s="17"/>
    </row>
    <row r="96" spans="1:6" s="18" customFormat="1" x14ac:dyDescent="0.4">
      <c r="A96" s="4">
        <v>68</v>
      </c>
      <c r="B96" s="244"/>
      <c r="C96" s="244"/>
      <c r="E96" s="17"/>
      <c r="F96" s="17"/>
    </row>
    <row r="97" spans="1:6" s="18" customFormat="1" x14ac:dyDescent="0.4">
      <c r="A97" s="4">
        <v>69</v>
      </c>
      <c r="B97" s="244"/>
      <c r="C97" s="244"/>
      <c r="E97" s="17"/>
      <c r="F97" s="17"/>
    </row>
    <row r="98" spans="1:6" s="18" customFormat="1" x14ac:dyDescent="0.4">
      <c r="A98" s="4">
        <v>70</v>
      </c>
      <c r="B98" s="244"/>
      <c r="C98" s="244"/>
      <c r="E98" s="17"/>
      <c r="F98" s="17"/>
    </row>
    <row r="99" spans="1:6" s="18" customFormat="1" x14ac:dyDescent="0.4">
      <c r="A99" s="4">
        <v>71</v>
      </c>
      <c r="B99" s="244"/>
      <c r="C99" s="244"/>
      <c r="E99" s="17"/>
      <c r="F99" s="17"/>
    </row>
    <row r="100" spans="1:6" s="18" customFormat="1" x14ac:dyDescent="0.4">
      <c r="A100" s="4">
        <v>72</v>
      </c>
      <c r="B100" s="244"/>
      <c r="C100" s="244"/>
      <c r="E100" s="17"/>
      <c r="F100" s="17"/>
    </row>
    <row r="101" spans="1:6" s="18" customFormat="1" x14ac:dyDescent="0.4">
      <c r="A101" s="4">
        <v>73</v>
      </c>
      <c r="B101" s="244"/>
      <c r="C101" s="244"/>
      <c r="E101" s="17"/>
      <c r="F101" s="17"/>
    </row>
    <row r="102" spans="1:6" s="18" customFormat="1" x14ac:dyDescent="0.4">
      <c r="A102" s="4">
        <v>74</v>
      </c>
      <c r="B102" s="244"/>
      <c r="C102" s="244"/>
      <c r="E102" s="17"/>
      <c r="F102" s="17"/>
    </row>
    <row r="103" spans="1:6" s="18" customFormat="1" x14ac:dyDescent="0.4">
      <c r="A103" s="4">
        <v>75</v>
      </c>
      <c r="B103" s="244"/>
      <c r="C103" s="244"/>
      <c r="E103" s="17"/>
      <c r="F103" s="17"/>
    </row>
    <row r="104" spans="1:6" s="18" customFormat="1" x14ac:dyDescent="0.4">
      <c r="A104" s="4">
        <v>76</v>
      </c>
      <c r="B104" s="244"/>
      <c r="C104" s="244"/>
      <c r="E104" s="17"/>
      <c r="F104" s="17"/>
    </row>
    <row r="105" spans="1:6" s="18" customFormat="1" x14ac:dyDescent="0.4">
      <c r="A105" s="4">
        <v>77</v>
      </c>
      <c r="B105" s="244"/>
      <c r="C105" s="244"/>
      <c r="E105" s="17"/>
      <c r="F105" s="17"/>
    </row>
    <row r="106" spans="1:6" s="18" customFormat="1" x14ac:dyDescent="0.4">
      <c r="A106" s="4">
        <v>78</v>
      </c>
      <c r="B106" s="244"/>
      <c r="C106" s="244"/>
      <c r="E106" s="17"/>
      <c r="F106" s="17"/>
    </row>
    <row r="107" spans="1:6" s="18" customFormat="1" x14ac:dyDescent="0.4">
      <c r="A107" s="4">
        <v>79</v>
      </c>
      <c r="B107" s="244"/>
      <c r="C107" s="244"/>
      <c r="E107" s="17"/>
      <c r="F107" s="17"/>
    </row>
    <row r="108" spans="1:6" s="18" customFormat="1" x14ac:dyDescent="0.4">
      <c r="A108" s="4">
        <v>80</v>
      </c>
      <c r="B108" s="244"/>
      <c r="C108" s="244"/>
      <c r="E108" s="17"/>
      <c r="F108" s="17"/>
    </row>
    <row r="109" spans="1:6" s="18" customFormat="1" x14ac:dyDescent="0.4">
      <c r="A109" s="4">
        <v>81</v>
      </c>
      <c r="B109" s="244"/>
      <c r="C109" s="244"/>
      <c r="E109" s="17"/>
      <c r="F109" s="17"/>
    </row>
    <row r="110" spans="1:6" s="18" customFormat="1" x14ac:dyDescent="0.4">
      <c r="A110" s="4">
        <v>82</v>
      </c>
      <c r="B110" s="244"/>
      <c r="C110" s="244"/>
      <c r="E110" s="17"/>
      <c r="F110" s="17"/>
    </row>
    <row r="111" spans="1:6" s="18" customFormat="1" x14ac:dyDescent="0.4">
      <c r="A111" s="4">
        <v>83</v>
      </c>
      <c r="B111" s="244"/>
      <c r="C111" s="244"/>
      <c r="E111" s="17"/>
      <c r="F111" s="17"/>
    </row>
    <row r="112" spans="1:6" s="18" customFormat="1" x14ac:dyDescent="0.4">
      <c r="A112" s="4">
        <v>84</v>
      </c>
      <c r="B112" s="244"/>
      <c r="C112" s="244"/>
      <c r="E112" s="17"/>
      <c r="F112" s="17"/>
    </row>
    <row r="113" spans="1:6" s="18" customFormat="1" x14ac:dyDescent="0.4">
      <c r="A113" s="4">
        <v>85</v>
      </c>
      <c r="B113" s="244"/>
      <c r="C113" s="244"/>
      <c r="E113" s="17"/>
      <c r="F113" s="17"/>
    </row>
    <row r="114" spans="1:6" s="18" customFormat="1" x14ac:dyDescent="0.4">
      <c r="A114" s="4">
        <v>86</v>
      </c>
      <c r="B114" s="244"/>
      <c r="C114" s="244"/>
      <c r="E114" s="17"/>
      <c r="F114" s="17"/>
    </row>
    <row r="115" spans="1:6" s="18" customFormat="1" x14ac:dyDescent="0.4">
      <c r="A115" s="4">
        <v>87</v>
      </c>
      <c r="B115" s="244"/>
      <c r="C115" s="244"/>
      <c r="E115" s="17"/>
      <c r="F115" s="17"/>
    </row>
    <row r="116" spans="1:6" s="18" customFormat="1" x14ac:dyDescent="0.4">
      <c r="A116" s="4">
        <v>88</v>
      </c>
      <c r="B116" s="244"/>
      <c r="C116" s="244"/>
      <c r="E116" s="17"/>
      <c r="F116" s="17"/>
    </row>
    <row r="117" spans="1:6" s="18" customFormat="1" x14ac:dyDescent="0.4">
      <c r="A117" s="4">
        <v>89</v>
      </c>
      <c r="B117" s="244"/>
      <c r="C117" s="244"/>
      <c r="E117" s="17"/>
      <c r="F117" s="17"/>
    </row>
    <row r="118" spans="1:6" s="18" customFormat="1" x14ac:dyDescent="0.4">
      <c r="A118" s="4">
        <v>90</v>
      </c>
      <c r="B118" s="244"/>
      <c r="C118" s="244"/>
      <c r="E118" s="17"/>
      <c r="F118" s="17"/>
    </row>
    <row r="119" spans="1:6" s="18" customFormat="1" x14ac:dyDescent="0.4">
      <c r="A119" s="4">
        <v>91</v>
      </c>
      <c r="B119" s="244"/>
      <c r="C119" s="244"/>
      <c r="E119" s="17"/>
      <c r="F119" s="17"/>
    </row>
    <row r="120" spans="1:6" s="18" customFormat="1" x14ac:dyDescent="0.4">
      <c r="A120" s="4">
        <v>92</v>
      </c>
      <c r="B120" s="244"/>
      <c r="C120" s="244"/>
      <c r="E120" s="17"/>
      <c r="F120" s="17"/>
    </row>
    <row r="121" spans="1:6" s="18" customFormat="1" x14ac:dyDescent="0.4">
      <c r="A121" s="4">
        <v>93</v>
      </c>
      <c r="B121" s="244"/>
      <c r="C121" s="244"/>
      <c r="E121" s="17"/>
      <c r="F121" s="17"/>
    </row>
    <row r="122" spans="1:6" s="18" customFormat="1" x14ac:dyDescent="0.4">
      <c r="A122" s="4">
        <v>94</v>
      </c>
      <c r="B122" s="244"/>
      <c r="C122" s="244"/>
      <c r="E122" s="17"/>
      <c r="F122" s="17"/>
    </row>
    <row r="123" spans="1:6" s="18" customFormat="1" x14ac:dyDescent="0.4">
      <c r="A123" s="4">
        <v>95</v>
      </c>
      <c r="B123" s="244"/>
      <c r="C123" s="244"/>
      <c r="E123" s="17"/>
      <c r="F123" s="17"/>
    </row>
    <row r="124" spans="1:6" s="18" customFormat="1" x14ac:dyDescent="0.4">
      <c r="A124" s="4">
        <v>96</v>
      </c>
      <c r="B124" s="244"/>
      <c r="C124" s="244"/>
      <c r="E124" s="17"/>
      <c r="F124" s="17"/>
    </row>
    <row r="125" spans="1:6" s="18" customFormat="1" x14ac:dyDescent="0.4">
      <c r="A125" s="4">
        <v>97</v>
      </c>
      <c r="B125" s="244"/>
      <c r="C125" s="244"/>
      <c r="E125" s="17"/>
      <c r="F125" s="17"/>
    </row>
    <row r="126" spans="1:6" s="18" customFormat="1" x14ac:dyDescent="0.4">
      <c r="A126" s="4">
        <v>98</v>
      </c>
      <c r="B126" s="244"/>
      <c r="C126" s="244"/>
      <c r="E126" s="17"/>
      <c r="F126" s="17"/>
    </row>
    <row r="127" spans="1:6" s="18" customFormat="1" x14ac:dyDescent="0.4">
      <c r="A127" s="4">
        <v>99</v>
      </c>
      <c r="B127" s="244"/>
      <c r="C127" s="244"/>
      <c r="E127" s="17"/>
      <c r="F127" s="17"/>
    </row>
    <row r="128" spans="1:6" s="18" customFormat="1" x14ac:dyDescent="0.4">
      <c r="A128" s="4">
        <v>100</v>
      </c>
      <c r="B128" s="244"/>
      <c r="C128" s="244"/>
      <c r="E128" s="17"/>
      <c r="F128" s="17"/>
    </row>
    <row r="129" spans="1:6" s="18" customFormat="1" x14ac:dyDescent="0.4">
      <c r="A129" s="4">
        <v>101</v>
      </c>
      <c r="B129" s="244"/>
      <c r="C129" s="244"/>
      <c r="E129" s="17"/>
      <c r="F129" s="17"/>
    </row>
    <row r="130" spans="1:6" s="18" customFormat="1" x14ac:dyDescent="0.4">
      <c r="A130" s="4">
        <v>102</v>
      </c>
      <c r="B130" s="244"/>
      <c r="C130" s="244"/>
      <c r="E130" s="17"/>
      <c r="F130" s="17"/>
    </row>
    <row r="131" spans="1:6" s="18" customFormat="1" x14ac:dyDescent="0.4">
      <c r="A131" s="4">
        <v>103</v>
      </c>
      <c r="B131" s="244"/>
      <c r="C131" s="244"/>
      <c r="E131" s="17"/>
      <c r="F131" s="17"/>
    </row>
    <row r="132" spans="1:6" s="18" customFormat="1" x14ac:dyDescent="0.4">
      <c r="A132" s="4">
        <v>104</v>
      </c>
      <c r="B132" s="244"/>
      <c r="C132" s="244"/>
      <c r="E132" s="17"/>
      <c r="F132" s="17"/>
    </row>
    <row r="133" spans="1:6" s="18" customFormat="1" x14ac:dyDescent="0.4">
      <c r="A133" s="4">
        <v>105</v>
      </c>
      <c r="B133" s="244"/>
      <c r="C133" s="244"/>
      <c r="E133" s="17"/>
      <c r="F133" s="17"/>
    </row>
    <row r="134" spans="1:6" s="18" customFormat="1" x14ac:dyDescent="0.4">
      <c r="A134" s="4">
        <v>106</v>
      </c>
      <c r="B134" s="244"/>
      <c r="C134" s="244"/>
      <c r="E134" s="17"/>
      <c r="F134" s="17"/>
    </row>
    <row r="135" spans="1:6" s="18" customFormat="1" x14ac:dyDescent="0.4">
      <c r="A135" s="4">
        <v>107</v>
      </c>
      <c r="B135" s="244"/>
      <c r="C135" s="244"/>
      <c r="E135" s="17"/>
      <c r="F135" s="17"/>
    </row>
    <row r="136" spans="1:6" s="18" customFormat="1" x14ac:dyDescent="0.4">
      <c r="A136" s="4">
        <v>108</v>
      </c>
      <c r="B136" s="244"/>
      <c r="C136" s="244"/>
      <c r="E136" s="17"/>
      <c r="F136" s="17"/>
    </row>
    <row r="137" spans="1:6" s="18" customFormat="1" x14ac:dyDescent="0.4">
      <c r="A137" s="4">
        <v>109</v>
      </c>
      <c r="B137" s="244"/>
      <c r="C137" s="244"/>
      <c r="E137" s="17"/>
      <c r="F137" s="17"/>
    </row>
    <row r="138" spans="1:6" s="18" customFormat="1" x14ac:dyDescent="0.4">
      <c r="A138" s="4">
        <v>110</v>
      </c>
      <c r="B138" s="244"/>
      <c r="C138" s="244"/>
      <c r="E138" s="17"/>
      <c r="F138" s="17"/>
    </row>
    <row r="139" spans="1:6" s="18" customFormat="1" x14ac:dyDescent="0.4">
      <c r="A139" s="4">
        <v>111</v>
      </c>
      <c r="B139" s="244"/>
      <c r="C139" s="244"/>
      <c r="E139" s="17"/>
      <c r="F139" s="17"/>
    </row>
    <row r="140" spans="1:6" s="18" customFormat="1" x14ac:dyDescent="0.4">
      <c r="A140" s="4">
        <v>112</v>
      </c>
      <c r="B140" s="244"/>
      <c r="C140" s="244"/>
      <c r="E140" s="17"/>
      <c r="F140" s="17"/>
    </row>
    <row r="141" spans="1:6" s="18" customFormat="1" x14ac:dyDescent="0.4">
      <c r="A141" s="4">
        <v>113</v>
      </c>
      <c r="B141" s="244"/>
      <c r="C141" s="244"/>
      <c r="E141" s="17"/>
      <c r="F141" s="17"/>
    </row>
    <row r="142" spans="1:6" s="18" customFormat="1" x14ac:dyDescent="0.4">
      <c r="A142" s="4">
        <v>114</v>
      </c>
      <c r="B142" s="244"/>
      <c r="C142" s="244"/>
      <c r="E142" s="17"/>
      <c r="F142" s="17"/>
    </row>
    <row r="143" spans="1:6" s="18" customFormat="1" x14ac:dyDescent="0.4">
      <c r="A143" s="4">
        <v>115</v>
      </c>
      <c r="B143" s="244"/>
      <c r="C143" s="244"/>
      <c r="E143" s="17"/>
      <c r="F143" s="17"/>
    </row>
    <row r="144" spans="1:6" s="18" customFormat="1" x14ac:dyDescent="0.4">
      <c r="A144" s="4">
        <v>116</v>
      </c>
      <c r="B144" s="244"/>
      <c r="C144" s="244"/>
      <c r="E144" s="17"/>
      <c r="F144" s="17"/>
    </row>
    <row r="145" spans="1:6" s="18" customFormat="1" x14ac:dyDescent="0.4">
      <c r="A145" s="4">
        <v>117</v>
      </c>
      <c r="B145" s="244"/>
      <c r="C145" s="244"/>
      <c r="E145" s="17"/>
      <c r="F145" s="17"/>
    </row>
    <row r="146" spans="1:6" s="18" customFormat="1" x14ac:dyDescent="0.4">
      <c r="A146" s="4">
        <v>118</v>
      </c>
      <c r="B146" s="244"/>
      <c r="C146" s="244"/>
      <c r="E146" s="17"/>
      <c r="F146" s="17"/>
    </row>
    <row r="147" spans="1:6" s="18" customFormat="1" x14ac:dyDescent="0.4">
      <c r="A147" s="4">
        <v>119</v>
      </c>
      <c r="B147" s="244"/>
      <c r="C147" s="244"/>
      <c r="E147" s="17"/>
      <c r="F147" s="17"/>
    </row>
    <row r="148" spans="1:6" s="18" customFormat="1" x14ac:dyDescent="0.4">
      <c r="A148" s="4">
        <v>120</v>
      </c>
      <c r="B148" s="244"/>
      <c r="C148" s="244"/>
      <c r="E148" s="17"/>
      <c r="F148" s="17"/>
    </row>
    <row r="149" spans="1:6" s="18" customFormat="1" x14ac:dyDescent="0.4">
      <c r="A149" s="4">
        <v>121</v>
      </c>
      <c r="B149" s="244"/>
      <c r="C149" s="244"/>
      <c r="E149" s="17"/>
      <c r="F149" s="17"/>
    </row>
    <row r="150" spans="1:6" s="18" customFormat="1" x14ac:dyDescent="0.4">
      <c r="A150" s="4">
        <v>122</v>
      </c>
      <c r="B150" s="244"/>
      <c r="C150" s="244"/>
      <c r="E150" s="17"/>
      <c r="F150" s="17"/>
    </row>
    <row r="151" spans="1:6" s="18" customFormat="1" x14ac:dyDescent="0.4">
      <c r="A151" s="4">
        <v>123</v>
      </c>
      <c r="B151" s="244"/>
      <c r="C151" s="244"/>
      <c r="E151" s="17"/>
      <c r="F151" s="17"/>
    </row>
    <row r="152" spans="1:6" s="18" customFormat="1" x14ac:dyDescent="0.4">
      <c r="A152" s="4">
        <v>124</v>
      </c>
      <c r="B152" s="244"/>
      <c r="C152" s="244"/>
      <c r="E152" s="17"/>
      <c r="F152" s="17"/>
    </row>
    <row r="153" spans="1:6" s="18" customFormat="1" x14ac:dyDescent="0.4">
      <c r="A153" s="4">
        <v>125</v>
      </c>
      <c r="B153" s="244"/>
      <c r="C153" s="244"/>
      <c r="E153" s="17"/>
      <c r="F153" s="17"/>
    </row>
    <row r="154" spans="1:6" s="18" customFormat="1" x14ac:dyDescent="0.4">
      <c r="A154" s="4">
        <v>126</v>
      </c>
      <c r="B154" s="244"/>
      <c r="C154" s="244"/>
      <c r="E154" s="17"/>
      <c r="F154" s="17"/>
    </row>
    <row r="155" spans="1:6" s="18" customFormat="1" x14ac:dyDescent="0.4">
      <c r="A155" s="4">
        <v>127</v>
      </c>
      <c r="B155" s="244"/>
      <c r="C155" s="244"/>
      <c r="E155" s="17"/>
      <c r="F155" s="17"/>
    </row>
    <row r="156" spans="1:6" s="18" customFormat="1" x14ac:dyDescent="0.4">
      <c r="A156" s="4">
        <v>128</v>
      </c>
      <c r="B156" s="244"/>
      <c r="C156" s="244"/>
      <c r="E156" s="17"/>
      <c r="F156" s="17"/>
    </row>
    <row r="157" spans="1:6" s="18" customFormat="1" x14ac:dyDescent="0.4">
      <c r="A157" s="4">
        <v>129</v>
      </c>
      <c r="B157" s="244"/>
      <c r="C157" s="244"/>
      <c r="E157" s="17"/>
      <c r="F157" s="17"/>
    </row>
    <row r="158" spans="1:6" s="18" customFormat="1" x14ac:dyDescent="0.4">
      <c r="A158" s="4">
        <v>130</v>
      </c>
      <c r="B158" s="244"/>
      <c r="C158" s="244"/>
      <c r="E158" s="17"/>
      <c r="F158" s="17"/>
    </row>
    <row r="159" spans="1:6" s="18" customFormat="1" x14ac:dyDescent="0.4">
      <c r="A159" s="4">
        <v>131</v>
      </c>
      <c r="B159" s="244"/>
      <c r="C159" s="244"/>
      <c r="E159" s="17"/>
      <c r="F159" s="17"/>
    </row>
    <row r="160" spans="1:6" s="18" customFormat="1" x14ac:dyDescent="0.4">
      <c r="A160" s="4">
        <v>132</v>
      </c>
      <c r="B160" s="244"/>
      <c r="C160" s="244"/>
      <c r="E160" s="17"/>
      <c r="F160" s="17"/>
    </row>
    <row r="161" spans="1:6" s="18" customFormat="1" x14ac:dyDescent="0.4">
      <c r="A161" s="4">
        <v>133</v>
      </c>
      <c r="B161" s="244"/>
      <c r="C161" s="244"/>
      <c r="E161" s="17"/>
      <c r="F161" s="17"/>
    </row>
    <row r="162" spans="1:6" s="18" customFormat="1" x14ac:dyDescent="0.4">
      <c r="A162" s="4">
        <v>134</v>
      </c>
      <c r="B162" s="244"/>
      <c r="C162" s="244"/>
      <c r="E162" s="17"/>
      <c r="F162" s="17"/>
    </row>
    <row r="163" spans="1:6" s="18" customFormat="1" x14ac:dyDescent="0.4">
      <c r="A163" s="4">
        <v>135</v>
      </c>
      <c r="B163" s="244"/>
      <c r="C163" s="244"/>
      <c r="E163" s="17"/>
      <c r="F163" s="17"/>
    </row>
    <row r="164" spans="1:6" s="18" customFormat="1" x14ac:dyDescent="0.4">
      <c r="A164" s="4">
        <v>136</v>
      </c>
      <c r="B164" s="244"/>
      <c r="C164" s="244"/>
      <c r="E164" s="17"/>
      <c r="F164" s="17"/>
    </row>
    <row r="165" spans="1:6" s="18" customFormat="1" x14ac:dyDescent="0.4">
      <c r="A165" s="4">
        <v>137</v>
      </c>
      <c r="B165" s="244"/>
      <c r="C165" s="244"/>
      <c r="E165" s="17"/>
      <c r="F165" s="17"/>
    </row>
    <row r="166" spans="1:6" s="18" customFormat="1" x14ac:dyDescent="0.4">
      <c r="A166" s="4">
        <v>138</v>
      </c>
      <c r="B166" s="244"/>
      <c r="C166" s="244"/>
      <c r="E166" s="17"/>
      <c r="F166" s="17"/>
    </row>
    <row r="167" spans="1:6" s="18" customFormat="1" x14ac:dyDescent="0.4">
      <c r="A167" s="4">
        <v>139</v>
      </c>
      <c r="B167" s="244"/>
      <c r="C167" s="244"/>
      <c r="E167" s="17"/>
      <c r="F167" s="17"/>
    </row>
    <row r="168" spans="1:6" s="18" customFormat="1" x14ac:dyDescent="0.4">
      <c r="A168" s="4">
        <v>140</v>
      </c>
      <c r="B168" s="244"/>
      <c r="C168" s="244"/>
      <c r="E168" s="17"/>
      <c r="F168" s="17"/>
    </row>
    <row r="169" spans="1:6" s="18" customFormat="1" x14ac:dyDescent="0.4">
      <c r="A169" s="4">
        <v>141</v>
      </c>
      <c r="B169" s="244"/>
      <c r="C169" s="244"/>
      <c r="E169" s="17"/>
      <c r="F169" s="17"/>
    </row>
    <row r="170" spans="1:6" s="18" customFormat="1" x14ac:dyDescent="0.4">
      <c r="A170" s="4">
        <v>142</v>
      </c>
      <c r="B170" s="244"/>
      <c r="C170" s="244"/>
      <c r="E170" s="17"/>
      <c r="F170" s="17"/>
    </row>
    <row r="171" spans="1:6" s="18" customFormat="1" x14ac:dyDescent="0.4">
      <c r="A171" s="4">
        <v>143</v>
      </c>
      <c r="B171" s="244"/>
      <c r="C171" s="244"/>
      <c r="E171" s="17"/>
      <c r="F171" s="17"/>
    </row>
    <row r="172" spans="1:6" s="18" customFormat="1" x14ac:dyDescent="0.4">
      <c r="A172" s="4">
        <v>144</v>
      </c>
      <c r="B172" s="244"/>
      <c r="C172" s="244"/>
      <c r="E172" s="17"/>
      <c r="F172" s="17"/>
    </row>
    <row r="173" spans="1:6" s="18" customFormat="1" x14ac:dyDescent="0.4">
      <c r="A173" s="4">
        <v>145</v>
      </c>
      <c r="B173" s="244"/>
      <c r="C173" s="244"/>
      <c r="E173" s="17"/>
      <c r="F173" s="17"/>
    </row>
    <row r="174" spans="1:6" s="18" customFormat="1" x14ac:dyDescent="0.4">
      <c r="A174" s="4">
        <v>146</v>
      </c>
      <c r="B174" s="244"/>
      <c r="C174" s="244"/>
      <c r="E174" s="17"/>
      <c r="F174" s="17"/>
    </row>
    <row r="175" spans="1:6" s="18" customFormat="1" x14ac:dyDescent="0.4">
      <c r="A175" s="4">
        <v>147</v>
      </c>
      <c r="B175" s="244"/>
      <c r="C175" s="244"/>
      <c r="E175" s="17"/>
      <c r="F175" s="17"/>
    </row>
    <row r="176" spans="1:6" s="18" customFormat="1" x14ac:dyDescent="0.4">
      <c r="A176" s="4">
        <v>148</v>
      </c>
      <c r="B176" s="244"/>
      <c r="C176" s="244"/>
      <c r="E176" s="17"/>
      <c r="F176" s="17"/>
    </row>
    <row r="177" spans="1:6" s="18" customFormat="1" x14ac:dyDescent="0.4">
      <c r="A177" s="4">
        <v>149</v>
      </c>
      <c r="B177" s="244"/>
      <c r="C177" s="244"/>
      <c r="E177" s="17"/>
      <c r="F177" s="17"/>
    </row>
    <row r="178" spans="1:6" s="18" customFormat="1" x14ac:dyDescent="0.4">
      <c r="A178" s="4">
        <v>150</v>
      </c>
      <c r="B178" s="244"/>
      <c r="C178" s="244"/>
      <c r="E178" s="17"/>
      <c r="F178" s="17"/>
    </row>
    <row r="179" spans="1:6" s="18" customFormat="1" x14ac:dyDescent="0.4">
      <c r="A179" s="4">
        <v>151</v>
      </c>
      <c r="B179" s="244"/>
      <c r="C179" s="244"/>
      <c r="E179" s="17"/>
      <c r="F179" s="17"/>
    </row>
    <row r="180" spans="1:6" s="18" customFormat="1" x14ac:dyDescent="0.4">
      <c r="A180" s="4">
        <v>152</v>
      </c>
      <c r="B180" s="244"/>
      <c r="C180" s="244"/>
      <c r="E180" s="17"/>
      <c r="F180" s="17"/>
    </row>
    <row r="181" spans="1:6" s="18" customFormat="1" x14ac:dyDescent="0.4">
      <c r="A181" s="4">
        <v>153</v>
      </c>
      <c r="B181" s="244"/>
      <c r="C181" s="244"/>
      <c r="E181" s="17"/>
      <c r="F181" s="17"/>
    </row>
    <row r="182" spans="1:6" s="18" customFormat="1" x14ac:dyDescent="0.4">
      <c r="A182" s="4">
        <v>154</v>
      </c>
      <c r="B182" s="244"/>
      <c r="C182" s="244"/>
      <c r="E182" s="17"/>
      <c r="F182" s="17"/>
    </row>
    <row r="183" spans="1:6" s="18" customFormat="1" x14ac:dyDescent="0.4">
      <c r="A183" s="4">
        <v>155</v>
      </c>
      <c r="B183" s="244"/>
      <c r="C183" s="244"/>
      <c r="E183" s="17"/>
      <c r="F183" s="17"/>
    </row>
    <row r="184" spans="1:6" s="18" customFormat="1" x14ac:dyDescent="0.4">
      <c r="A184" s="4">
        <v>156</v>
      </c>
      <c r="B184" s="244"/>
      <c r="C184" s="244"/>
      <c r="E184" s="17"/>
      <c r="F184" s="17"/>
    </row>
    <row r="185" spans="1:6" s="18" customFormat="1" x14ac:dyDescent="0.4">
      <c r="A185" s="4">
        <v>157</v>
      </c>
      <c r="B185" s="244"/>
      <c r="C185" s="244"/>
      <c r="E185" s="17"/>
      <c r="F185" s="17"/>
    </row>
    <row r="186" spans="1:6" s="18" customFormat="1" x14ac:dyDescent="0.4">
      <c r="A186" s="4">
        <v>158</v>
      </c>
      <c r="B186" s="244"/>
      <c r="C186" s="244"/>
      <c r="E186" s="17"/>
      <c r="F186" s="17"/>
    </row>
    <row r="187" spans="1:6" s="18" customFormat="1" x14ac:dyDescent="0.4">
      <c r="A187" s="4">
        <v>159</v>
      </c>
      <c r="B187" s="244"/>
      <c r="C187" s="244"/>
      <c r="E187" s="17"/>
      <c r="F187" s="17"/>
    </row>
    <row r="188" spans="1:6" s="18" customFormat="1" x14ac:dyDescent="0.4">
      <c r="A188" s="4">
        <v>160</v>
      </c>
      <c r="B188" s="244"/>
      <c r="C188" s="244"/>
      <c r="E188" s="17"/>
      <c r="F188" s="17"/>
    </row>
    <row r="189" spans="1:6" s="18" customFormat="1" x14ac:dyDescent="0.4">
      <c r="A189" s="4">
        <v>161</v>
      </c>
      <c r="B189" s="244"/>
      <c r="C189" s="244"/>
      <c r="E189" s="17"/>
      <c r="F189" s="17"/>
    </row>
    <row r="190" spans="1:6" s="18" customFormat="1" x14ac:dyDescent="0.4">
      <c r="A190" s="4">
        <v>162</v>
      </c>
      <c r="B190" s="244"/>
      <c r="C190" s="244"/>
      <c r="E190" s="17"/>
      <c r="F190" s="17"/>
    </row>
    <row r="191" spans="1:6" s="18" customFormat="1" x14ac:dyDescent="0.4">
      <c r="A191" s="4">
        <v>163</v>
      </c>
      <c r="B191" s="244"/>
      <c r="C191" s="244"/>
      <c r="E191" s="17"/>
      <c r="F191" s="17"/>
    </row>
    <row r="192" spans="1:6" s="18" customFormat="1" x14ac:dyDescent="0.4">
      <c r="A192" s="4">
        <v>164</v>
      </c>
      <c r="B192" s="244"/>
      <c r="C192" s="244"/>
      <c r="E192" s="17"/>
      <c r="F192" s="17"/>
    </row>
    <row r="193" spans="1:6" s="18" customFormat="1" x14ac:dyDescent="0.4">
      <c r="A193" s="4">
        <v>165</v>
      </c>
      <c r="B193" s="244"/>
      <c r="C193" s="244"/>
      <c r="E193" s="17"/>
      <c r="F193" s="17"/>
    </row>
    <row r="194" spans="1:6" s="18" customFormat="1" x14ac:dyDescent="0.4">
      <c r="A194" s="4">
        <v>166</v>
      </c>
      <c r="B194" s="244"/>
      <c r="C194" s="244"/>
      <c r="E194" s="17"/>
      <c r="F194" s="17"/>
    </row>
    <row r="195" spans="1:6" s="18" customFormat="1" x14ac:dyDescent="0.4">
      <c r="A195" s="4">
        <v>167</v>
      </c>
      <c r="B195" s="244"/>
      <c r="C195" s="244"/>
      <c r="E195" s="17"/>
      <c r="F195" s="17"/>
    </row>
    <row r="196" spans="1:6" s="18" customFormat="1" x14ac:dyDescent="0.4">
      <c r="A196" s="4">
        <v>168</v>
      </c>
      <c r="B196" s="244"/>
      <c r="C196" s="244"/>
      <c r="E196" s="17"/>
      <c r="F196" s="17"/>
    </row>
    <row r="197" spans="1:6" s="18" customFormat="1" x14ac:dyDescent="0.4">
      <c r="A197" s="4">
        <v>169</v>
      </c>
      <c r="B197" s="244"/>
      <c r="C197" s="244"/>
      <c r="E197" s="17"/>
      <c r="F197" s="17"/>
    </row>
    <row r="198" spans="1:6" s="18" customFormat="1" x14ac:dyDescent="0.4">
      <c r="A198" s="4">
        <v>170</v>
      </c>
      <c r="B198" s="244"/>
      <c r="C198" s="244"/>
      <c r="E198" s="17"/>
      <c r="F198" s="17"/>
    </row>
    <row r="199" spans="1:6" s="18" customFormat="1" x14ac:dyDescent="0.4">
      <c r="A199" s="4">
        <v>171</v>
      </c>
      <c r="B199" s="244"/>
      <c r="C199" s="244"/>
      <c r="E199" s="17"/>
      <c r="F199" s="17"/>
    </row>
    <row r="200" spans="1:6" s="18" customFormat="1" x14ac:dyDescent="0.4">
      <c r="A200" s="4">
        <v>172</v>
      </c>
      <c r="B200" s="244"/>
      <c r="C200" s="244"/>
      <c r="E200" s="17"/>
      <c r="F200" s="17"/>
    </row>
    <row r="201" spans="1:6" s="18" customFormat="1" x14ac:dyDescent="0.4">
      <c r="A201" s="4">
        <v>173</v>
      </c>
      <c r="B201" s="244"/>
      <c r="C201" s="244"/>
      <c r="E201" s="17"/>
      <c r="F201" s="17"/>
    </row>
    <row r="202" spans="1:6" s="18" customFormat="1" x14ac:dyDescent="0.4">
      <c r="A202" s="4">
        <v>174</v>
      </c>
      <c r="B202" s="244"/>
      <c r="C202" s="244"/>
      <c r="E202" s="17"/>
      <c r="F202" s="17"/>
    </row>
    <row r="203" spans="1:6" s="18" customFormat="1" x14ac:dyDescent="0.4">
      <c r="A203" s="4">
        <v>175</v>
      </c>
      <c r="B203" s="244"/>
      <c r="C203" s="244"/>
      <c r="E203" s="17"/>
      <c r="F203" s="17"/>
    </row>
    <row r="204" spans="1:6" s="18" customFormat="1" x14ac:dyDescent="0.4">
      <c r="A204" s="4">
        <v>176</v>
      </c>
      <c r="B204" s="244"/>
      <c r="C204" s="244"/>
      <c r="E204" s="17"/>
      <c r="F204" s="17"/>
    </row>
    <row r="205" spans="1:6" s="18" customFormat="1" x14ac:dyDescent="0.4">
      <c r="A205" s="4">
        <v>177</v>
      </c>
      <c r="B205" s="244"/>
      <c r="C205" s="244"/>
      <c r="E205" s="17"/>
      <c r="F205" s="17"/>
    </row>
    <row r="206" spans="1:6" s="18" customFormat="1" x14ac:dyDescent="0.4">
      <c r="A206" s="4">
        <v>178</v>
      </c>
      <c r="B206" s="244"/>
      <c r="C206" s="244"/>
      <c r="E206" s="17"/>
      <c r="F206" s="17"/>
    </row>
    <row r="207" spans="1:6" s="18" customFormat="1" x14ac:dyDescent="0.4">
      <c r="A207" s="4">
        <v>179</v>
      </c>
      <c r="B207" s="244"/>
      <c r="C207" s="244"/>
      <c r="E207" s="17"/>
      <c r="F207" s="17"/>
    </row>
    <row r="208" spans="1:6" s="18" customFormat="1" x14ac:dyDescent="0.4">
      <c r="A208" s="4">
        <v>180</v>
      </c>
      <c r="B208" s="244"/>
      <c r="C208" s="244"/>
      <c r="E208" s="17"/>
      <c r="F208" s="17"/>
    </row>
    <row r="209" spans="1:6" s="18" customFormat="1" x14ac:dyDescent="0.4">
      <c r="A209" s="4">
        <v>181</v>
      </c>
      <c r="B209" s="244"/>
      <c r="C209" s="244"/>
      <c r="E209" s="17"/>
      <c r="F209" s="17"/>
    </row>
    <row r="210" spans="1:6" s="18" customFormat="1" x14ac:dyDescent="0.4">
      <c r="A210" s="4">
        <v>182</v>
      </c>
      <c r="B210" s="244"/>
      <c r="C210" s="244"/>
      <c r="E210" s="17"/>
      <c r="F210" s="17"/>
    </row>
    <row r="211" spans="1:6" s="18" customFormat="1" x14ac:dyDescent="0.4">
      <c r="A211" s="4">
        <v>183</v>
      </c>
      <c r="B211" s="244"/>
      <c r="C211" s="244"/>
      <c r="E211" s="17"/>
      <c r="F211" s="17"/>
    </row>
    <row r="212" spans="1:6" s="18" customFormat="1" x14ac:dyDescent="0.4">
      <c r="A212" s="4">
        <v>184</v>
      </c>
      <c r="B212" s="244"/>
      <c r="C212" s="244"/>
      <c r="E212" s="17"/>
      <c r="F212" s="17"/>
    </row>
    <row r="213" spans="1:6" s="18" customFormat="1" x14ac:dyDescent="0.4">
      <c r="A213" s="4">
        <v>185</v>
      </c>
      <c r="B213" s="244"/>
      <c r="C213" s="244"/>
      <c r="E213" s="17"/>
      <c r="F213" s="17"/>
    </row>
    <row r="214" spans="1:6" s="18" customFormat="1" x14ac:dyDescent="0.4">
      <c r="A214" s="4">
        <v>186</v>
      </c>
      <c r="B214" s="244"/>
      <c r="C214" s="244"/>
      <c r="E214" s="17"/>
      <c r="F214" s="17"/>
    </row>
    <row r="215" spans="1:6" s="18" customFormat="1" x14ac:dyDescent="0.4">
      <c r="A215" s="4">
        <v>187</v>
      </c>
      <c r="B215" s="244"/>
      <c r="C215" s="244"/>
      <c r="E215" s="17"/>
      <c r="F215" s="17"/>
    </row>
    <row r="216" spans="1:6" s="18" customFormat="1" x14ac:dyDescent="0.4">
      <c r="A216" s="4">
        <v>188</v>
      </c>
      <c r="B216" s="244"/>
      <c r="C216" s="244"/>
      <c r="E216" s="17"/>
      <c r="F216" s="17"/>
    </row>
    <row r="217" spans="1:6" s="18" customFormat="1" x14ac:dyDescent="0.4">
      <c r="A217" s="4">
        <v>189</v>
      </c>
      <c r="B217" s="244"/>
      <c r="C217" s="244"/>
      <c r="E217" s="17"/>
      <c r="F217" s="17"/>
    </row>
    <row r="218" spans="1:6" s="18" customFormat="1" x14ac:dyDescent="0.4">
      <c r="A218" s="4">
        <v>190</v>
      </c>
      <c r="B218" s="244"/>
      <c r="C218" s="244"/>
      <c r="E218" s="17"/>
      <c r="F218" s="17"/>
    </row>
    <row r="219" spans="1:6" s="18" customFormat="1" x14ac:dyDescent="0.4">
      <c r="A219" s="4">
        <v>191</v>
      </c>
      <c r="B219" s="244"/>
      <c r="C219" s="244"/>
      <c r="E219" s="17"/>
      <c r="F219" s="17"/>
    </row>
    <row r="220" spans="1:6" s="18" customFormat="1" x14ac:dyDescent="0.4">
      <c r="A220" s="4">
        <v>192</v>
      </c>
      <c r="B220" s="244"/>
      <c r="C220" s="244"/>
      <c r="E220" s="17"/>
      <c r="F220" s="17"/>
    </row>
    <row r="221" spans="1:6" s="18" customFormat="1" x14ac:dyDescent="0.4">
      <c r="A221" s="4">
        <v>193</v>
      </c>
      <c r="B221" s="244"/>
      <c r="C221" s="244"/>
      <c r="E221" s="17"/>
      <c r="F221" s="17"/>
    </row>
    <row r="222" spans="1:6" s="18" customFormat="1" x14ac:dyDescent="0.4">
      <c r="A222" s="4">
        <v>194</v>
      </c>
      <c r="B222" s="244"/>
      <c r="C222" s="244"/>
      <c r="E222" s="17"/>
      <c r="F222" s="17"/>
    </row>
    <row r="223" spans="1:6" s="18" customFormat="1" x14ac:dyDescent="0.4">
      <c r="A223" s="4">
        <v>195</v>
      </c>
      <c r="B223" s="244"/>
      <c r="C223" s="244"/>
      <c r="E223" s="17"/>
      <c r="F223" s="17"/>
    </row>
    <row r="224" spans="1:6" s="18" customFormat="1" x14ac:dyDescent="0.4">
      <c r="A224" s="4">
        <v>196</v>
      </c>
      <c r="B224" s="244"/>
      <c r="C224" s="244"/>
      <c r="E224" s="17"/>
      <c r="F224" s="17"/>
    </row>
    <row r="225" spans="1:6" s="18" customFormat="1" x14ac:dyDescent="0.4">
      <c r="A225" s="4">
        <v>197</v>
      </c>
      <c r="B225" s="244"/>
      <c r="C225" s="244"/>
      <c r="E225" s="17"/>
      <c r="F225" s="17"/>
    </row>
    <row r="226" spans="1:6" s="18" customFormat="1" x14ac:dyDescent="0.4">
      <c r="A226" s="4">
        <v>198</v>
      </c>
      <c r="B226" s="244"/>
      <c r="C226" s="244"/>
      <c r="E226" s="17"/>
      <c r="F226" s="17"/>
    </row>
    <row r="227" spans="1:6" s="18" customFormat="1" x14ac:dyDescent="0.4">
      <c r="A227" s="4">
        <v>199</v>
      </c>
      <c r="B227" s="244"/>
      <c r="C227" s="244"/>
      <c r="E227" s="17"/>
      <c r="F227" s="17"/>
    </row>
    <row r="228" spans="1:6" s="18" customFormat="1" x14ac:dyDescent="0.4">
      <c r="A228" s="4">
        <v>200</v>
      </c>
      <c r="B228" s="244"/>
      <c r="C228" s="244"/>
      <c r="E228" s="17"/>
      <c r="F228" s="17"/>
    </row>
    <row r="229" spans="1:6" s="18" customFormat="1" x14ac:dyDescent="0.4">
      <c r="A229" s="4">
        <v>201</v>
      </c>
      <c r="B229" s="244"/>
      <c r="C229" s="244"/>
      <c r="E229" s="17"/>
      <c r="F229" s="17"/>
    </row>
    <row r="230" spans="1:6" s="18" customFormat="1" x14ac:dyDescent="0.4">
      <c r="A230" s="4">
        <v>202</v>
      </c>
      <c r="B230" s="244"/>
      <c r="C230" s="244"/>
      <c r="E230" s="17"/>
      <c r="F230" s="17"/>
    </row>
    <row r="231" spans="1:6" s="18" customFormat="1" x14ac:dyDescent="0.4">
      <c r="A231" s="4">
        <v>203</v>
      </c>
      <c r="B231" s="244"/>
      <c r="C231" s="244"/>
      <c r="E231" s="17"/>
      <c r="F231" s="17"/>
    </row>
    <row r="232" spans="1:6" s="18" customFormat="1" x14ac:dyDescent="0.4">
      <c r="A232" s="4">
        <v>204</v>
      </c>
      <c r="B232" s="244"/>
      <c r="C232" s="244"/>
      <c r="E232" s="17"/>
      <c r="F232" s="17"/>
    </row>
    <row r="233" spans="1:6" s="18" customFormat="1" x14ac:dyDescent="0.4">
      <c r="A233" s="4">
        <v>205</v>
      </c>
      <c r="B233" s="244"/>
      <c r="C233" s="244"/>
      <c r="E233" s="17"/>
      <c r="F233" s="17"/>
    </row>
    <row r="234" spans="1:6" s="18" customFormat="1" x14ac:dyDescent="0.4">
      <c r="A234" s="4">
        <v>206</v>
      </c>
      <c r="B234" s="244"/>
      <c r="C234" s="244"/>
      <c r="E234" s="17"/>
      <c r="F234" s="17"/>
    </row>
    <row r="235" spans="1:6" s="18" customFormat="1" x14ac:dyDescent="0.4">
      <c r="A235" s="4">
        <v>207</v>
      </c>
      <c r="B235" s="244"/>
      <c r="C235" s="244"/>
      <c r="E235" s="17"/>
      <c r="F235" s="17"/>
    </row>
    <row r="236" spans="1:6" s="18" customFormat="1" x14ac:dyDescent="0.4">
      <c r="A236" s="4">
        <v>208</v>
      </c>
      <c r="B236" s="244"/>
      <c r="C236" s="244"/>
      <c r="E236" s="17"/>
      <c r="F236" s="17"/>
    </row>
    <row r="237" spans="1:6" s="18" customFormat="1" x14ac:dyDescent="0.4">
      <c r="A237" s="4">
        <v>209</v>
      </c>
      <c r="B237" s="244"/>
      <c r="C237" s="244"/>
      <c r="E237" s="17"/>
      <c r="F237" s="17"/>
    </row>
    <row r="238" spans="1:6" s="18" customFormat="1" x14ac:dyDescent="0.4">
      <c r="A238" s="4">
        <v>210</v>
      </c>
      <c r="B238" s="244"/>
      <c r="C238" s="244"/>
      <c r="E238" s="17"/>
      <c r="F238" s="17"/>
    </row>
    <row r="239" spans="1:6" s="18" customFormat="1" x14ac:dyDescent="0.4">
      <c r="A239" s="4">
        <v>211</v>
      </c>
      <c r="B239" s="244"/>
      <c r="C239" s="244"/>
      <c r="E239" s="17"/>
      <c r="F239" s="17"/>
    </row>
    <row r="240" spans="1:6" s="18" customFormat="1" x14ac:dyDescent="0.4">
      <c r="A240" s="4">
        <v>212</v>
      </c>
      <c r="B240" s="244"/>
      <c r="C240" s="244"/>
      <c r="E240" s="17"/>
      <c r="F240" s="17"/>
    </row>
    <row r="241" spans="1:6" s="18" customFormat="1" x14ac:dyDescent="0.4">
      <c r="A241" s="4">
        <v>213</v>
      </c>
      <c r="B241" s="244"/>
      <c r="C241" s="244"/>
      <c r="E241" s="17"/>
      <c r="F241" s="17"/>
    </row>
    <row r="242" spans="1:6" s="18" customFormat="1" x14ac:dyDescent="0.4">
      <c r="A242" s="4">
        <v>214</v>
      </c>
      <c r="B242" s="244"/>
      <c r="C242" s="244"/>
      <c r="E242" s="17"/>
      <c r="F242" s="17"/>
    </row>
    <row r="243" spans="1:6" s="18" customFormat="1" x14ac:dyDescent="0.4">
      <c r="A243" s="4">
        <v>215</v>
      </c>
      <c r="B243" s="244"/>
      <c r="C243" s="244"/>
      <c r="E243" s="17"/>
      <c r="F243" s="17"/>
    </row>
    <row r="244" spans="1:6" s="18" customFormat="1" x14ac:dyDescent="0.4">
      <c r="A244" s="4">
        <v>216</v>
      </c>
      <c r="B244" s="244"/>
      <c r="C244" s="244"/>
      <c r="E244" s="17"/>
      <c r="F244" s="17"/>
    </row>
    <row r="245" spans="1:6" s="18" customFormat="1" x14ac:dyDescent="0.4">
      <c r="A245" s="4">
        <v>217</v>
      </c>
      <c r="B245" s="244"/>
      <c r="C245" s="244"/>
      <c r="E245" s="17"/>
      <c r="F245" s="17"/>
    </row>
    <row r="246" spans="1:6" s="18" customFormat="1" x14ac:dyDescent="0.4">
      <c r="A246" s="4">
        <v>218</v>
      </c>
      <c r="B246" s="244"/>
      <c r="C246" s="244"/>
      <c r="E246" s="17"/>
      <c r="F246" s="17"/>
    </row>
    <row r="247" spans="1:6" s="18" customFormat="1" x14ac:dyDescent="0.4">
      <c r="A247" s="4">
        <v>219</v>
      </c>
      <c r="B247" s="244"/>
      <c r="C247" s="244"/>
      <c r="E247" s="17"/>
      <c r="F247" s="17"/>
    </row>
    <row r="248" spans="1:6" s="18" customFormat="1" x14ac:dyDescent="0.4">
      <c r="A248" s="4">
        <v>220</v>
      </c>
      <c r="B248" s="244"/>
      <c r="C248" s="244"/>
      <c r="E248" s="17"/>
      <c r="F248" s="17"/>
    </row>
    <row r="249" spans="1:6" s="18" customFormat="1" x14ac:dyDescent="0.4">
      <c r="A249" s="4">
        <v>221</v>
      </c>
      <c r="B249" s="244"/>
      <c r="C249" s="244"/>
      <c r="E249" s="17"/>
      <c r="F249" s="17"/>
    </row>
    <row r="250" spans="1:6" s="18" customFormat="1" x14ac:dyDescent="0.4">
      <c r="A250" s="4">
        <v>222</v>
      </c>
      <c r="B250" s="244"/>
      <c r="C250" s="244"/>
      <c r="E250" s="17"/>
      <c r="F250" s="17"/>
    </row>
    <row r="251" spans="1:6" s="18" customFormat="1" x14ac:dyDescent="0.4">
      <c r="A251" s="4">
        <v>223</v>
      </c>
      <c r="B251" s="244"/>
      <c r="C251" s="244"/>
      <c r="E251" s="17"/>
      <c r="F251" s="17"/>
    </row>
    <row r="252" spans="1:6" s="18" customFormat="1" x14ac:dyDescent="0.4">
      <c r="A252" s="4">
        <v>224</v>
      </c>
      <c r="B252" s="244"/>
      <c r="C252" s="244"/>
      <c r="E252" s="17"/>
      <c r="F252" s="17"/>
    </row>
    <row r="253" spans="1:6" s="18" customFormat="1" x14ac:dyDescent="0.4">
      <c r="A253" s="4">
        <v>225</v>
      </c>
      <c r="B253" s="244"/>
      <c r="C253" s="244"/>
      <c r="E253" s="17"/>
      <c r="F253" s="17"/>
    </row>
    <row r="254" spans="1:6" s="18" customFormat="1" x14ac:dyDescent="0.4">
      <c r="A254" s="4">
        <v>226</v>
      </c>
      <c r="B254" s="244"/>
      <c r="C254" s="244"/>
      <c r="E254" s="17"/>
      <c r="F254" s="17"/>
    </row>
    <row r="255" spans="1:6" s="18" customFormat="1" x14ac:dyDescent="0.4">
      <c r="A255" s="4">
        <v>227</v>
      </c>
      <c r="B255" s="244"/>
      <c r="C255" s="244"/>
      <c r="E255" s="17"/>
      <c r="F255" s="17"/>
    </row>
    <row r="256" spans="1:6" s="18" customFormat="1" x14ac:dyDescent="0.4">
      <c r="A256" s="4">
        <v>228</v>
      </c>
      <c r="B256" s="244"/>
      <c r="C256" s="244"/>
      <c r="E256" s="17"/>
      <c r="F256" s="17"/>
    </row>
    <row r="257" spans="1:6" s="18" customFormat="1" x14ac:dyDescent="0.4">
      <c r="A257" s="4">
        <v>229</v>
      </c>
      <c r="B257" s="244"/>
      <c r="C257" s="244"/>
      <c r="E257" s="17"/>
      <c r="F257" s="17"/>
    </row>
    <row r="258" spans="1:6" s="18" customFormat="1" x14ac:dyDescent="0.4">
      <c r="A258" s="4">
        <v>230</v>
      </c>
      <c r="B258" s="244"/>
      <c r="C258" s="244"/>
      <c r="E258" s="17"/>
      <c r="F258" s="17"/>
    </row>
    <row r="259" spans="1:6" s="18" customFormat="1" x14ac:dyDescent="0.4">
      <c r="A259" s="4">
        <v>231</v>
      </c>
      <c r="B259" s="244"/>
      <c r="C259" s="244"/>
      <c r="E259" s="17"/>
      <c r="F259" s="17"/>
    </row>
    <row r="260" spans="1:6" s="18" customFormat="1" x14ac:dyDescent="0.4">
      <c r="A260" s="4">
        <v>232</v>
      </c>
      <c r="B260" s="244"/>
      <c r="C260" s="244"/>
      <c r="E260" s="17"/>
      <c r="F260" s="17"/>
    </row>
    <row r="261" spans="1:6" s="18" customFormat="1" x14ac:dyDescent="0.4">
      <c r="A261" s="4">
        <v>233</v>
      </c>
      <c r="B261" s="244"/>
      <c r="C261" s="244"/>
      <c r="E261" s="17"/>
      <c r="F261" s="17"/>
    </row>
    <row r="262" spans="1:6" s="18" customFormat="1" x14ac:dyDescent="0.4">
      <c r="A262" s="4">
        <v>234</v>
      </c>
      <c r="B262" s="244"/>
      <c r="C262" s="244"/>
      <c r="E262" s="17"/>
      <c r="F262" s="17"/>
    </row>
    <row r="263" spans="1:6" s="18" customFormat="1" x14ac:dyDescent="0.4">
      <c r="A263" s="4">
        <v>235</v>
      </c>
      <c r="B263" s="244"/>
      <c r="C263" s="244"/>
      <c r="E263" s="17"/>
      <c r="F263" s="17"/>
    </row>
    <row r="264" spans="1:6" s="18" customFormat="1" x14ac:dyDescent="0.4">
      <c r="A264" s="4">
        <v>236</v>
      </c>
      <c r="B264" s="244"/>
      <c r="C264" s="244"/>
      <c r="E264" s="17"/>
      <c r="F264" s="17"/>
    </row>
    <row r="265" spans="1:6" s="18" customFormat="1" x14ac:dyDescent="0.4">
      <c r="A265" s="4">
        <v>237</v>
      </c>
      <c r="B265" s="244"/>
      <c r="C265" s="244"/>
      <c r="E265" s="17"/>
      <c r="F265" s="17"/>
    </row>
    <row r="266" spans="1:6" s="18" customFormat="1" x14ac:dyDescent="0.4">
      <c r="A266" s="4">
        <v>238</v>
      </c>
      <c r="B266" s="244"/>
      <c r="C266" s="244"/>
      <c r="E266" s="17"/>
      <c r="F266" s="17"/>
    </row>
    <row r="267" spans="1:6" s="18" customFormat="1" x14ac:dyDescent="0.4">
      <c r="A267" s="4">
        <v>239</v>
      </c>
      <c r="B267" s="244"/>
      <c r="C267" s="244"/>
      <c r="E267" s="17"/>
      <c r="F267" s="17"/>
    </row>
    <row r="268" spans="1:6" s="18" customFormat="1" x14ac:dyDescent="0.4">
      <c r="A268" s="4">
        <v>240</v>
      </c>
      <c r="B268" s="244"/>
      <c r="C268" s="244"/>
      <c r="E268" s="17"/>
      <c r="F268" s="17"/>
    </row>
    <row r="269" spans="1:6" s="18" customFormat="1" x14ac:dyDescent="0.4">
      <c r="A269" s="4">
        <v>241</v>
      </c>
      <c r="B269" s="244"/>
      <c r="C269" s="244"/>
      <c r="E269" s="17"/>
      <c r="F269" s="17"/>
    </row>
    <row r="270" spans="1:6" s="18" customFormat="1" x14ac:dyDescent="0.4">
      <c r="A270" s="4">
        <v>242</v>
      </c>
      <c r="B270" s="244"/>
      <c r="C270" s="244"/>
      <c r="E270" s="17"/>
      <c r="F270" s="17"/>
    </row>
    <row r="271" spans="1:6" s="18" customFormat="1" x14ac:dyDescent="0.4">
      <c r="A271" s="4">
        <v>243</v>
      </c>
      <c r="B271" s="244"/>
      <c r="C271" s="244"/>
      <c r="E271" s="17"/>
      <c r="F271" s="17"/>
    </row>
    <row r="272" spans="1:6" s="18" customFormat="1" x14ac:dyDescent="0.4">
      <c r="A272" s="4">
        <v>244</v>
      </c>
      <c r="B272" s="244"/>
      <c r="C272" s="244"/>
      <c r="E272" s="17"/>
      <c r="F272" s="17"/>
    </row>
    <row r="273" spans="1:6" s="18" customFormat="1" x14ac:dyDescent="0.4">
      <c r="A273" s="4">
        <v>245</v>
      </c>
      <c r="B273" s="244"/>
      <c r="C273" s="244"/>
      <c r="E273" s="17"/>
      <c r="F273" s="17"/>
    </row>
    <row r="274" spans="1:6" s="18" customFormat="1" x14ac:dyDescent="0.4">
      <c r="A274" s="4">
        <v>246</v>
      </c>
      <c r="B274" s="244"/>
      <c r="C274" s="244"/>
      <c r="E274" s="17"/>
      <c r="F274" s="17"/>
    </row>
    <row r="275" spans="1:6" s="18" customFormat="1" x14ac:dyDescent="0.4">
      <c r="A275" s="4">
        <v>247</v>
      </c>
      <c r="B275" s="244"/>
      <c r="C275" s="244"/>
      <c r="E275" s="17"/>
      <c r="F275" s="17"/>
    </row>
    <row r="276" spans="1:6" s="18" customFormat="1" x14ac:dyDescent="0.4">
      <c r="A276" s="4">
        <v>248</v>
      </c>
      <c r="B276" s="244"/>
      <c r="C276" s="244"/>
      <c r="E276" s="17"/>
      <c r="F276" s="17"/>
    </row>
    <row r="277" spans="1:6" s="18" customFormat="1" x14ac:dyDescent="0.4">
      <c r="A277" s="4">
        <v>249</v>
      </c>
      <c r="B277" s="244"/>
      <c r="C277" s="244"/>
      <c r="E277" s="17"/>
      <c r="F277" s="17"/>
    </row>
    <row r="278" spans="1:6" s="18" customFormat="1" x14ac:dyDescent="0.4">
      <c r="A278" s="4">
        <v>250</v>
      </c>
      <c r="B278" s="244"/>
      <c r="C278" s="244"/>
      <c r="E278" s="17"/>
      <c r="F278" s="17"/>
    </row>
    <row r="279" spans="1:6" s="18" customFormat="1" x14ac:dyDescent="0.4">
      <c r="A279" s="4">
        <v>251</v>
      </c>
      <c r="B279" s="244"/>
      <c r="C279" s="244"/>
      <c r="E279" s="17"/>
      <c r="F279" s="17"/>
    </row>
    <row r="280" spans="1:6" s="18" customFormat="1" x14ac:dyDescent="0.4">
      <c r="A280" s="4">
        <v>252</v>
      </c>
      <c r="B280" s="244"/>
      <c r="C280" s="244"/>
      <c r="E280" s="17"/>
      <c r="F280" s="17"/>
    </row>
    <row r="281" spans="1:6" s="18" customFormat="1" x14ac:dyDescent="0.4">
      <c r="A281" s="4">
        <v>253</v>
      </c>
      <c r="B281" s="244"/>
      <c r="C281" s="244"/>
      <c r="E281" s="17"/>
      <c r="F281" s="17"/>
    </row>
    <row r="282" spans="1:6" s="18" customFormat="1" x14ac:dyDescent="0.4">
      <c r="A282" s="4">
        <v>254</v>
      </c>
      <c r="B282" s="244"/>
      <c r="C282" s="244"/>
      <c r="E282" s="17"/>
      <c r="F282" s="17"/>
    </row>
    <row r="283" spans="1:6" s="18" customFormat="1" x14ac:dyDescent="0.4">
      <c r="A283" s="4">
        <v>255</v>
      </c>
      <c r="B283" s="244"/>
      <c r="C283" s="244"/>
      <c r="E283" s="17"/>
      <c r="F283" s="17"/>
    </row>
    <row r="284" spans="1:6" s="18" customFormat="1" x14ac:dyDescent="0.4">
      <c r="A284" s="4">
        <v>256</v>
      </c>
      <c r="B284" s="244"/>
      <c r="C284" s="244"/>
      <c r="E284" s="17"/>
      <c r="F284" s="17"/>
    </row>
    <row r="285" spans="1:6" s="18" customFormat="1" x14ac:dyDescent="0.4">
      <c r="A285" s="4">
        <v>257</v>
      </c>
      <c r="B285" s="244"/>
      <c r="C285" s="244"/>
      <c r="E285" s="17"/>
      <c r="F285" s="17"/>
    </row>
    <row r="286" spans="1:6" s="18" customFormat="1" x14ac:dyDescent="0.4">
      <c r="A286" s="4">
        <v>258</v>
      </c>
      <c r="B286" s="244"/>
      <c r="C286" s="244"/>
      <c r="E286" s="17"/>
      <c r="F286" s="17"/>
    </row>
    <row r="287" spans="1:6" s="18" customFormat="1" x14ac:dyDescent="0.4">
      <c r="A287" s="4">
        <v>259</v>
      </c>
      <c r="B287" s="244"/>
      <c r="C287" s="244"/>
      <c r="E287" s="17"/>
      <c r="F287" s="17"/>
    </row>
    <row r="288" spans="1:6" s="18" customFormat="1" x14ac:dyDescent="0.4">
      <c r="A288" s="4">
        <v>260</v>
      </c>
      <c r="B288" s="244"/>
      <c r="C288" s="244"/>
      <c r="E288" s="17"/>
      <c r="F288" s="17"/>
    </row>
    <row r="289" spans="1:6" s="18" customFormat="1" x14ac:dyDescent="0.4">
      <c r="A289" s="4">
        <v>261</v>
      </c>
      <c r="B289" s="244"/>
      <c r="C289" s="244"/>
      <c r="E289" s="17"/>
      <c r="F289" s="17"/>
    </row>
    <row r="290" spans="1:6" s="18" customFormat="1" x14ac:dyDescent="0.4">
      <c r="A290" s="4">
        <v>262</v>
      </c>
      <c r="B290" s="244"/>
      <c r="C290" s="244"/>
      <c r="E290" s="17"/>
      <c r="F290" s="17"/>
    </row>
    <row r="291" spans="1:6" s="18" customFormat="1" x14ac:dyDescent="0.4">
      <c r="A291" s="4">
        <v>263</v>
      </c>
      <c r="B291" s="244"/>
      <c r="C291" s="244"/>
      <c r="E291" s="17"/>
      <c r="F291" s="17"/>
    </row>
    <row r="292" spans="1:6" s="18" customFormat="1" x14ac:dyDescent="0.4">
      <c r="A292" s="4">
        <v>264</v>
      </c>
      <c r="B292" s="244"/>
      <c r="C292" s="244"/>
      <c r="E292" s="17"/>
      <c r="F292" s="17"/>
    </row>
    <row r="293" spans="1:6" s="18" customFormat="1" x14ac:dyDescent="0.4">
      <c r="A293" s="4">
        <v>265</v>
      </c>
      <c r="B293" s="244"/>
      <c r="C293" s="244"/>
      <c r="E293" s="17"/>
      <c r="F293" s="17"/>
    </row>
    <row r="294" spans="1:6" s="18" customFormat="1" x14ac:dyDescent="0.4">
      <c r="A294" s="4">
        <v>266</v>
      </c>
      <c r="B294" s="244"/>
      <c r="C294" s="244"/>
      <c r="E294" s="17"/>
      <c r="F294" s="17"/>
    </row>
    <row r="295" spans="1:6" s="18" customFormat="1" x14ac:dyDescent="0.4">
      <c r="A295" s="4">
        <v>267</v>
      </c>
      <c r="B295" s="244"/>
      <c r="C295" s="244"/>
      <c r="E295" s="17"/>
      <c r="F295" s="17"/>
    </row>
    <row r="296" spans="1:6" s="18" customFormat="1" x14ac:dyDescent="0.4">
      <c r="A296" s="4">
        <v>268</v>
      </c>
      <c r="B296" s="244"/>
      <c r="C296" s="244"/>
      <c r="E296" s="17"/>
      <c r="F296" s="17"/>
    </row>
    <row r="297" spans="1:6" s="18" customFormat="1" x14ac:dyDescent="0.4">
      <c r="A297" s="4">
        <v>269</v>
      </c>
      <c r="B297" s="244"/>
      <c r="C297" s="244"/>
      <c r="E297" s="17"/>
      <c r="F297" s="17"/>
    </row>
    <row r="298" spans="1:6" s="18" customFormat="1" x14ac:dyDescent="0.4">
      <c r="A298" s="4">
        <v>270</v>
      </c>
      <c r="B298" s="244"/>
      <c r="C298" s="244"/>
      <c r="E298" s="17"/>
      <c r="F298" s="17"/>
    </row>
    <row r="299" spans="1:6" s="18" customFormat="1" x14ac:dyDescent="0.4">
      <c r="A299" s="4">
        <v>271</v>
      </c>
      <c r="B299" s="244"/>
      <c r="C299" s="244"/>
      <c r="E299" s="17"/>
      <c r="F299" s="17"/>
    </row>
    <row r="300" spans="1:6" s="18" customFormat="1" x14ac:dyDescent="0.4">
      <c r="A300" s="4">
        <v>272</v>
      </c>
      <c r="B300" s="244"/>
      <c r="C300" s="244"/>
      <c r="E300" s="17"/>
      <c r="F300" s="17"/>
    </row>
    <row r="301" spans="1:6" s="18" customFormat="1" x14ac:dyDescent="0.4">
      <c r="A301" s="4">
        <v>273</v>
      </c>
      <c r="B301" s="244"/>
      <c r="C301" s="244"/>
      <c r="E301" s="17"/>
      <c r="F301" s="17"/>
    </row>
    <row r="302" spans="1:6" s="18" customFormat="1" x14ac:dyDescent="0.4">
      <c r="A302" s="4">
        <v>274</v>
      </c>
      <c r="B302" s="244"/>
      <c r="C302" s="244"/>
      <c r="E302" s="17"/>
      <c r="F302" s="17"/>
    </row>
    <row r="303" spans="1:6" s="18" customFormat="1" x14ac:dyDescent="0.4">
      <c r="A303" s="4">
        <v>275</v>
      </c>
      <c r="B303" s="244"/>
      <c r="C303" s="244"/>
      <c r="E303" s="17"/>
      <c r="F303" s="17"/>
    </row>
    <row r="304" spans="1:6" s="18" customFormat="1" x14ac:dyDescent="0.4">
      <c r="A304" s="4">
        <v>276</v>
      </c>
      <c r="B304" s="244"/>
      <c r="C304" s="244"/>
      <c r="E304" s="17"/>
      <c r="F304" s="17"/>
    </row>
    <row r="305" spans="1:6" s="18" customFormat="1" x14ac:dyDescent="0.4">
      <c r="A305" s="4">
        <v>277</v>
      </c>
      <c r="B305" s="244"/>
      <c r="C305" s="244"/>
      <c r="E305" s="17"/>
      <c r="F305" s="17"/>
    </row>
    <row r="306" spans="1:6" s="18" customFormat="1" x14ac:dyDescent="0.4">
      <c r="A306" s="4">
        <v>278</v>
      </c>
      <c r="B306" s="244"/>
      <c r="C306" s="244"/>
      <c r="E306" s="17"/>
      <c r="F306" s="17"/>
    </row>
    <row r="307" spans="1:6" s="18" customFormat="1" x14ac:dyDescent="0.4">
      <c r="A307" s="4">
        <v>279</v>
      </c>
      <c r="B307" s="244"/>
      <c r="C307" s="244"/>
      <c r="E307" s="17"/>
      <c r="F307" s="17"/>
    </row>
    <row r="308" spans="1:6" s="18" customFormat="1" x14ac:dyDescent="0.4">
      <c r="A308" s="4">
        <v>280</v>
      </c>
      <c r="B308" s="244"/>
      <c r="C308" s="244"/>
      <c r="E308" s="17"/>
      <c r="F308" s="17"/>
    </row>
    <row r="309" spans="1:6" s="18" customFormat="1" x14ac:dyDescent="0.4">
      <c r="A309" s="4">
        <v>281</v>
      </c>
      <c r="B309" s="244"/>
      <c r="C309" s="244"/>
      <c r="E309" s="17"/>
      <c r="F309" s="17"/>
    </row>
    <row r="310" spans="1:6" s="18" customFormat="1" x14ac:dyDescent="0.4">
      <c r="A310" s="4">
        <v>282</v>
      </c>
      <c r="B310" s="244"/>
      <c r="C310" s="244"/>
      <c r="E310" s="17"/>
      <c r="F310" s="17"/>
    </row>
    <row r="311" spans="1:6" s="18" customFormat="1" x14ac:dyDescent="0.4">
      <c r="A311" s="4">
        <v>283</v>
      </c>
      <c r="B311" s="244"/>
      <c r="C311" s="244"/>
      <c r="E311" s="17"/>
      <c r="F311" s="17"/>
    </row>
    <row r="312" spans="1:6" s="18" customFormat="1" x14ac:dyDescent="0.4">
      <c r="A312" s="4">
        <v>284</v>
      </c>
      <c r="B312" s="244"/>
      <c r="C312" s="244"/>
      <c r="E312" s="17"/>
      <c r="F312" s="17"/>
    </row>
    <row r="313" spans="1:6" s="18" customFormat="1" x14ac:dyDescent="0.4">
      <c r="A313" s="4">
        <v>285</v>
      </c>
      <c r="B313" s="244"/>
      <c r="C313" s="244"/>
      <c r="E313" s="17"/>
      <c r="F313" s="17"/>
    </row>
    <row r="314" spans="1:6" s="18" customFormat="1" x14ac:dyDescent="0.4">
      <c r="A314" s="4">
        <v>286</v>
      </c>
      <c r="B314" s="244"/>
      <c r="C314" s="244"/>
      <c r="E314" s="17"/>
      <c r="F314" s="17"/>
    </row>
    <row r="315" spans="1:6" s="18" customFormat="1" x14ac:dyDescent="0.4">
      <c r="A315" s="4">
        <v>287</v>
      </c>
      <c r="B315" s="244"/>
      <c r="C315" s="244"/>
      <c r="E315" s="17"/>
      <c r="F315" s="17"/>
    </row>
    <row r="316" spans="1:6" s="18" customFormat="1" x14ac:dyDescent="0.4">
      <c r="A316" s="4">
        <v>288</v>
      </c>
      <c r="B316" s="244"/>
      <c r="C316" s="244"/>
      <c r="E316" s="17"/>
      <c r="F316" s="17"/>
    </row>
    <row r="317" spans="1:6" s="18" customFormat="1" x14ac:dyDescent="0.4">
      <c r="A317" s="4">
        <v>289</v>
      </c>
      <c r="B317" s="244"/>
      <c r="C317" s="244"/>
      <c r="E317" s="17"/>
      <c r="F317" s="17"/>
    </row>
    <row r="318" spans="1:6" s="18" customFormat="1" x14ac:dyDescent="0.4">
      <c r="A318" s="4">
        <v>290</v>
      </c>
      <c r="B318" s="244"/>
      <c r="C318" s="244"/>
      <c r="E318" s="17"/>
      <c r="F318" s="17"/>
    </row>
    <row r="319" spans="1:6" s="18" customFormat="1" x14ac:dyDescent="0.4">
      <c r="A319" s="4">
        <v>291</v>
      </c>
      <c r="B319" s="244"/>
      <c r="C319" s="244"/>
      <c r="E319" s="17"/>
      <c r="F319" s="17"/>
    </row>
    <row r="320" spans="1:6" s="18" customFormat="1" x14ac:dyDescent="0.4">
      <c r="A320" s="4">
        <v>292</v>
      </c>
      <c r="B320" s="244"/>
      <c r="C320" s="244"/>
      <c r="E320" s="17"/>
      <c r="F320" s="17"/>
    </row>
    <row r="321" spans="1:6" s="18" customFormat="1" x14ac:dyDescent="0.4">
      <c r="A321" s="4">
        <v>293</v>
      </c>
      <c r="B321" s="244"/>
      <c r="C321" s="244"/>
      <c r="E321" s="17"/>
      <c r="F321" s="17"/>
    </row>
    <row r="322" spans="1:6" s="18" customFormat="1" x14ac:dyDescent="0.4">
      <c r="A322" s="4">
        <v>294</v>
      </c>
      <c r="B322" s="244"/>
      <c r="C322" s="244"/>
      <c r="E322" s="17"/>
      <c r="F322" s="17"/>
    </row>
    <row r="323" spans="1:6" s="18" customFormat="1" x14ac:dyDescent="0.4">
      <c r="A323" s="4">
        <v>295</v>
      </c>
      <c r="B323" s="244"/>
      <c r="C323" s="244"/>
      <c r="E323" s="17"/>
      <c r="F323" s="17"/>
    </row>
    <row r="324" spans="1:6" s="18" customFormat="1" x14ac:dyDescent="0.4">
      <c r="A324" s="4">
        <v>296</v>
      </c>
      <c r="B324" s="244"/>
      <c r="C324" s="244"/>
      <c r="E324" s="17"/>
      <c r="F324" s="17"/>
    </row>
    <row r="325" spans="1:6" s="18" customFormat="1" x14ac:dyDescent="0.4">
      <c r="A325" s="4">
        <v>297</v>
      </c>
      <c r="B325" s="244"/>
      <c r="C325" s="244"/>
      <c r="E325" s="17"/>
      <c r="F325" s="17"/>
    </row>
    <row r="326" spans="1:6" s="18" customFormat="1" x14ac:dyDescent="0.4">
      <c r="A326" s="4">
        <v>298</v>
      </c>
      <c r="B326" s="244"/>
      <c r="C326" s="244"/>
      <c r="E326" s="17"/>
      <c r="F326" s="17"/>
    </row>
    <row r="327" spans="1:6" s="18" customFormat="1" x14ac:dyDescent="0.4">
      <c r="A327" s="4">
        <v>299</v>
      </c>
      <c r="B327" s="244"/>
      <c r="C327" s="244"/>
      <c r="E327" s="17"/>
      <c r="F327" s="17"/>
    </row>
    <row r="328" spans="1:6" s="18" customFormat="1" x14ac:dyDescent="0.4">
      <c r="A328" s="4">
        <v>300</v>
      </c>
      <c r="B328" s="244"/>
      <c r="C328" s="244"/>
      <c r="E328" s="17"/>
      <c r="F328" s="17"/>
    </row>
    <row r="329" spans="1:6" s="18" customFormat="1" x14ac:dyDescent="0.4">
      <c r="A329" s="4">
        <v>301</v>
      </c>
      <c r="B329" s="244"/>
      <c r="C329" s="244"/>
      <c r="E329" s="17"/>
      <c r="F329" s="17"/>
    </row>
    <row r="330" spans="1:6" s="18" customFormat="1" x14ac:dyDescent="0.4">
      <c r="A330" s="4">
        <v>302</v>
      </c>
      <c r="B330" s="244"/>
      <c r="C330" s="244"/>
      <c r="E330" s="17"/>
      <c r="F330" s="17"/>
    </row>
    <row r="331" spans="1:6" s="18" customFormat="1" x14ac:dyDescent="0.4">
      <c r="A331" s="4">
        <v>303</v>
      </c>
      <c r="B331" s="244"/>
      <c r="C331" s="244"/>
      <c r="E331" s="17"/>
      <c r="F331" s="17"/>
    </row>
    <row r="332" spans="1:6" s="18" customFormat="1" x14ac:dyDescent="0.4">
      <c r="A332" s="4">
        <v>304</v>
      </c>
      <c r="B332" s="244"/>
      <c r="C332" s="244"/>
      <c r="E332" s="17"/>
      <c r="F332" s="17"/>
    </row>
    <row r="333" spans="1:6" s="18" customFormat="1" x14ac:dyDescent="0.4">
      <c r="A333" s="4">
        <v>305</v>
      </c>
      <c r="B333" s="244"/>
      <c r="C333" s="244"/>
      <c r="E333" s="17"/>
      <c r="F333" s="17"/>
    </row>
    <row r="334" spans="1:6" s="18" customFormat="1" x14ac:dyDescent="0.4">
      <c r="A334" s="4">
        <v>306</v>
      </c>
      <c r="B334" s="244"/>
      <c r="C334" s="244"/>
      <c r="E334" s="17"/>
      <c r="F334" s="17"/>
    </row>
    <row r="335" spans="1:6" s="18" customFormat="1" x14ac:dyDescent="0.4">
      <c r="A335" s="4">
        <v>307</v>
      </c>
      <c r="B335" s="244"/>
      <c r="C335" s="244"/>
      <c r="E335" s="17"/>
      <c r="F335" s="17"/>
    </row>
    <row r="336" spans="1:6" s="18" customFormat="1" x14ac:dyDescent="0.4">
      <c r="A336" s="4">
        <v>308</v>
      </c>
      <c r="B336" s="244"/>
      <c r="C336" s="244"/>
      <c r="E336" s="17"/>
      <c r="F336" s="17"/>
    </row>
    <row r="337" spans="1:6" s="18" customFormat="1" x14ac:dyDescent="0.4">
      <c r="A337" s="4">
        <v>309</v>
      </c>
      <c r="B337" s="244"/>
      <c r="C337" s="244"/>
      <c r="E337" s="17"/>
      <c r="F337" s="17"/>
    </row>
    <row r="338" spans="1:6" s="18" customFormat="1" x14ac:dyDescent="0.4">
      <c r="A338" s="4">
        <v>310</v>
      </c>
      <c r="B338" s="244"/>
      <c r="C338" s="244"/>
      <c r="E338" s="17"/>
      <c r="F338" s="17"/>
    </row>
    <row r="339" spans="1:6" s="18" customFormat="1" x14ac:dyDescent="0.4">
      <c r="A339" s="4">
        <v>311</v>
      </c>
      <c r="B339" s="244"/>
      <c r="C339" s="244"/>
      <c r="E339" s="17"/>
      <c r="F339" s="17"/>
    </row>
    <row r="340" spans="1:6" s="18" customFormat="1" x14ac:dyDescent="0.4">
      <c r="A340" s="4">
        <v>312</v>
      </c>
      <c r="B340" s="244"/>
      <c r="C340" s="244"/>
      <c r="E340" s="17"/>
      <c r="F340" s="17"/>
    </row>
    <row r="341" spans="1:6" s="18" customFormat="1" x14ac:dyDescent="0.4">
      <c r="A341" s="4">
        <v>313</v>
      </c>
      <c r="B341" s="244"/>
      <c r="C341" s="244"/>
      <c r="E341" s="17"/>
      <c r="F341" s="17"/>
    </row>
    <row r="342" spans="1:6" s="18" customFormat="1" x14ac:dyDescent="0.4">
      <c r="A342" s="4">
        <v>314</v>
      </c>
      <c r="B342" s="244"/>
      <c r="C342" s="244"/>
      <c r="E342" s="17"/>
      <c r="F342" s="17"/>
    </row>
    <row r="343" spans="1:6" s="18" customFormat="1" x14ac:dyDescent="0.4">
      <c r="A343" s="4">
        <v>315</v>
      </c>
      <c r="B343" s="244"/>
      <c r="C343" s="244"/>
      <c r="E343" s="17"/>
      <c r="F343" s="17"/>
    </row>
    <row r="344" spans="1:6" s="18" customFormat="1" x14ac:dyDescent="0.4">
      <c r="A344" s="4">
        <v>316</v>
      </c>
      <c r="B344" s="244"/>
      <c r="C344" s="244"/>
      <c r="E344" s="17"/>
      <c r="F344" s="17"/>
    </row>
    <row r="345" spans="1:6" s="18" customFormat="1" x14ac:dyDescent="0.4">
      <c r="A345" s="4">
        <v>317</v>
      </c>
      <c r="B345" s="244"/>
      <c r="C345" s="244"/>
      <c r="E345" s="17"/>
      <c r="F345" s="17"/>
    </row>
    <row r="346" spans="1:6" s="18" customFormat="1" x14ac:dyDescent="0.4">
      <c r="A346" s="4">
        <v>318</v>
      </c>
      <c r="B346" s="244"/>
      <c r="C346" s="244"/>
      <c r="E346" s="17"/>
      <c r="F346" s="17"/>
    </row>
    <row r="347" spans="1:6" s="18" customFormat="1" x14ac:dyDescent="0.4">
      <c r="A347" s="4">
        <v>319</v>
      </c>
      <c r="B347" s="244"/>
      <c r="C347" s="244"/>
      <c r="E347" s="17"/>
      <c r="F347" s="17"/>
    </row>
    <row r="348" spans="1:6" s="18" customFormat="1" x14ac:dyDescent="0.4">
      <c r="A348" s="4">
        <v>320</v>
      </c>
      <c r="B348" s="244"/>
      <c r="C348" s="244"/>
      <c r="E348" s="17"/>
      <c r="F348" s="17"/>
    </row>
    <row r="349" spans="1:6" s="18" customFormat="1" x14ac:dyDescent="0.4">
      <c r="A349" s="4">
        <v>321</v>
      </c>
      <c r="B349" s="244"/>
      <c r="C349" s="244"/>
      <c r="E349" s="17"/>
      <c r="F349" s="17"/>
    </row>
    <row r="350" spans="1:6" s="18" customFormat="1" x14ac:dyDescent="0.4">
      <c r="A350" s="4">
        <v>322</v>
      </c>
      <c r="B350" s="244"/>
      <c r="C350" s="244"/>
      <c r="E350" s="17"/>
      <c r="F350" s="17"/>
    </row>
    <row r="351" spans="1:6" s="18" customFormat="1" x14ac:dyDescent="0.4">
      <c r="A351" s="4">
        <v>323</v>
      </c>
      <c r="B351" s="244"/>
      <c r="C351" s="244"/>
      <c r="E351" s="17"/>
      <c r="F351" s="17"/>
    </row>
    <row r="352" spans="1:6" s="18" customFormat="1" x14ac:dyDescent="0.4">
      <c r="A352" s="4">
        <v>324</v>
      </c>
      <c r="B352" s="244"/>
      <c r="C352" s="244"/>
      <c r="E352" s="17"/>
      <c r="F352" s="17"/>
    </row>
    <row r="353" spans="1:6" s="18" customFormat="1" x14ac:dyDescent="0.4">
      <c r="A353" s="4">
        <v>325</v>
      </c>
      <c r="B353" s="244"/>
      <c r="C353" s="244"/>
      <c r="E353" s="17"/>
      <c r="F353" s="17"/>
    </row>
    <row r="354" spans="1:6" s="18" customFormat="1" x14ac:dyDescent="0.4">
      <c r="A354" s="4">
        <v>326</v>
      </c>
      <c r="B354" s="244"/>
      <c r="C354" s="244"/>
      <c r="E354" s="17"/>
      <c r="F354" s="17"/>
    </row>
    <row r="355" spans="1:6" s="18" customFormat="1" x14ac:dyDescent="0.4">
      <c r="A355" s="4">
        <v>327</v>
      </c>
      <c r="B355" s="244"/>
      <c r="C355" s="244"/>
      <c r="E355" s="17"/>
      <c r="F355" s="17"/>
    </row>
    <row r="356" spans="1:6" s="18" customFormat="1" x14ac:dyDescent="0.4">
      <c r="A356" s="4">
        <v>328</v>
      </c>
      <c r="B356" s="244"/>
      <c r="C356" s="244"/>
      <c r="E356" s="17"/>
      <c r="F356" s="17"/>
    </row>
    <row r="357" spans="1:6" s="18" customFormat="1" x14ac:dyDescent="0.4">
      <c r="A357" s="4">
        <v>329</v>
      </c>
      <c r="B357" s="244"/>
      <c r="C357" s="244"/>
      <c r="E357" s="17"/>
      <c r="F357" s="17"/>
    </row>
    <row r="358" spans="1:6" s="18" customFormat="1" x14ac:dyDescent="0.4">
      <c r="A358" s="4">
        <v>330</v>
      </c>
      <c r="B358" s="244"/>
      <c r="C358" s="244"/>
      <c r="E358" s="17"/>
      <c r="F358" s="17"/>
    </row>
    <row r="359" spans="1:6" s="18" customFormat="1" x14ac:dyDescent="0.4">
      <c r="A359" s="4">
        <v>331</v>
      </c>
      <c r="B359" s="244"/>
      <c r="C359" s="244"/>
      <c r="E359" s="17"/>
      <c r="F359" s="17"/>
    </row>
    <row r="360" spans="1:6" s="18" customFormat="1" x14ac:dyDescent="0.4">
      <c r="A360" s="4">
        <v>332</v>
      </c>
      <c r="B360" s="244"/>
      <c r="C360" s="244"/>
      <c r="E360" s="17"/>
      <c r="F360" s="17"/>
    </row>
    <row r="361" spans="1:6" s="18" customFormat="1" x14ac:dyDescent="0.4">
      <c r="A361" s="4">
        <v>333</v>
      </c>
      <c r="B361" s="244"/>
      <c r="C361" s="244"/>
      <c r="E361" s="17"/>
      <c r="F361" s="17"/>
    </row>
    <row r="362" spans="1:6" s="18" customFormat="1" x14ac:dyDescent="0.4">
      <c r="A362" s="4">
        <v>334</v>
      </c>
      <c r="B362" s="244"/>
      <c r="C362" s="244"/>
      <c r="E362" s="17"/>
      <c r="F362" s="17"/>
    </row>
    <row r="363" spans="1:6" s="18" customFormat="1" x14ac:dyDescent="0.4">
      <c r="A363" s="4">
        <v>335</v>
      </c>
      <c r="B363" s="244"/>
      <c r="C363" s="244"/>
      <c r="E363" s="17"/>
      <c r="F363" s="17"/>
    </row>
    <row r="364" spans="1:6" s="18" customFormat="1" x14ac:dyDescent="0.4">
      <c r="A364" s="4">
        <v>336</v>
      </c>
      <c r="B364" s="244"/>
      <c r="C364" s="244"/>
      <c r="E364" s="17"/>
      <c r="F364" s="17"/>
    </row>
    <row r="365" spans="1:6" s="18" customFormat="1" x14ac:dyDescent="0.4">
      <c r="A365" s="4">
        <v>337</v>
      </c>
      <c r="B365" s="244"/>
      <c r="C365" s="244"/>
      <c r="E365" s="17"/>
      <c r="F365" s="17"/>
    </row>
    <row r="366" spans="1:6" s="18" customFormat="1" x14ac:dyDescent="0.4">
      <c r="A366" s="4">
        <v>338</v>
      </c>
      <c r="B366" s="244"/>
      <c r="C366" s="244"/>
      <c r="E366" s="17"/>
      <c r="F366" s="17"/>
    </row>
    <row r="367" spans="1:6" s="18" customFormat="1" x14ac:dyDescent="0.4">
      <c r="A367" s="4">
        <v>339</v>
      </c>
      <c r="B367" s="244"/>
      <c r="C367" s="244"/>
      <c r="E367" s="17"/>
      <c r="F367" s="17"/>
    </row>
    <row r="368" spans="1:6" s="18" customFormat="1" x14ac:dyDescent="0.4">
      <c r="A368" s="4">
        <v>340</v>
      </c>
      <c r="B368" s="244"/>
      <c r="C368" s="244"/>
      <c r="E368" s="17"/>
      <c r="F368" s="17"/>
    </row>
    <row r="369" spans="1:6" s="18" customFormat="1" x14ac:dyDescent="0.4">
      <c r="A369" s="4">
        <v>341</v>
      </c>
      <c r="B369" s="244"/>
      <c r="C369" s="244"/>
      <c r="E369" s="17"/>
      <c r="F369" s="17"/>
    </row>
    <row r="370" spans="1:6" s="18" customFormat="1" x14ac:dyDescent="0.4">
      <c r="A370" s="4">
        <v>342</v>
      </c>
      <c r="B370" s="244"/>
      <c r="C370" s="244"/>
      <c r="E370" s="17"/>
      <c r="F370" s="17"/>
    </row>
    <row r="371" spans="1:6" s="18" customFormat="1" x14ac:dyDescent="0.4">
      <c r="A371" s="4">
        <v>343</v>
      </c>
      <c r="B371" s="244"/>
      <c r="C371" s="244"/>
      <c r="E371" s="17"/>
      <c r="F371" s="17"/>
    </row>
    <row r="372" spans="1:6" s="18" customFormat="1" x14ac:dyDescent="0.4">
      <c r="A372" s="4">
        <v>344</v>
      </c>
      <c r="B372" s="244"/>
      <c r="C372" s="244"/>
      <c r="E372" s="17"/>
      <c r="F372" s="17"/>
    </row>
    <row r="373" spans="1:6" s="18" customFormat="1" x14ac:dyDescent="0.4">
      <c r="A373" s="4">
        <v>345</v>
      </c>
      <c r="B373" s="244"/>
      <c r="C373" s="244"/>
      <c r="E373" s="17"/>
      <c r="F373" s="17"/>
    </row>
    <row r="374" spans="1:6" s="18" customFormat="1" x14ac:dyDescent="0.4">
      <c r="A374" s="4">
        <v>346</v>
      </c>
      <c r="B374" s="244"/>
      <c r="C374" s="244"/>
      <c r="E374" s="17"/>
      <c r="F374" s="17"/>
    </row>
    <row r="375" spans="1:6" s="18" customFormat="1" x14ac:dyDescent="0.4">
      <c r="A375" s="4">
        <v>347</v>
      </c>
      <c r="B375" s="244"/>
      <c r="C375" s="244"/>
      <c r="E375" s="17"/>
      <c r="F375" s="17"/>
    </row>
    <row r="376" spans="1:6" s="18" customFormat="1" x14ac:dyDescent="0.4">
      <c r="A376" s="4">
        <v>348</v>
      </c>
      <c r="B376" s="244"/>
      <c r="C376" s="244"/>
      <c r="E376" s="17"/>
      <c r="F376" s="17"/>
    </row>
    <row r="377" spans="1:6" s="18" customFormat="1" x14ac:dyDescent="0.4">
      <c r="A377" s="4">
        <v>349</v>
      </c>
      <c r="B377" s="244"/>
      <c r="C377" s="244"/>
      <c r="E377" s="17"/>
      <c r="F377" s="17"/>
    </row>
    <row r="378" spans="1:6" s="18" customFormat="1" x14ac:dyDescent="0.4">
      <c r="A378" s="4">
        <v>350</v>
      </c>
      <c r="B378" s="244"/>
      <c r="C378" s="244"/>
      <c r="E378" s="17"/>
      <c r="F378" s="17"/>
    </row>
    <row r="379" spans="1:6" s="18" customFormat="1" x14ac:dyDescent="0.4">
      <c r="A379" s="4">
        <v>351</v>
      </c>
      <c r="B379" s="244"/>
      <c r="C379" s="244"/>
      <c r="E379" s="17"/>
      <c r="F379" s="17"/>
    </row>
    <row r="380" spans="1:6" s="18" customFormat="1" x14ac:dyDescent="0.4">
      <c r="A380" s="4">
        <v>352</v>
      </c>
      <c r="B380" s="244"/>
      <c r="C380" s="244"/>
      <c r="E380" s="17"/>
      <c r="F380" s="17"/>
    </row>
    <row r="381" spans="1:6" s="18" customFormat="1" x14ac:dyDescent="0.4">
      <c r="A381" s="4">
        <v>353</v>
      </c>
      <c r="B381" s="244"/>
      <c r="C381" s="244"/>
      <c r="E381" s="17"/>
      <c r="F381" s="17"/>
    </row>
    <row r="382" spans="1:6" s="18" customFormat="1" x14ac:dyDescent="0.4">
      <c r="A382" s="4">
        <v>354</v>
      </c>
      <c r="B382" s="244"/>
      <c r="C382" s="244"/>
      <c r="E382" s="17"/>
      <c r="F382" s="17"/>
    </row>
    <row r="383" spans="1:6" s="18" customFormat="1" x14ac:dyDescent="0.4">
      <c r="A383" s="4">
        <v>355</v>
      </c>
      <c r="B383" s="244"/>
      <c r="C383" s="244"/>
      <c r="E383" s="17"/>
      <c r="F383" s="17"/>
    </row>
    <row r="384" spans="1:6" s="18" customFormat="1" x14ac:dyDescent="0.4">
      <c r="A384" s="4">
        <v>356</v>
      </c>
      <c r="B384" s="244"/>
      <c r="C384" s="244"/>
      <c r="E384" s="17"/>
      <c r="F384" s="17"/>
    </row>
    <row r="385" spans="1:6" s="18" customFormat="1" x14ac:dyDescent="0.4">
      <c r="A385" s="4">
        <v>357</v>
      </c>
      <c r="B385" s="244"/>
      <c r="C385" s="244"/>
      <c r="E385" s="17"/>
      <c r="F385" s="17"/>
    </row>
    <row r="386" spans="1:6" s="18" customFormat="1" x14ac:dyDescent="0.4">
      <c r="A386" s="4">
        <v>358</v>
      </c>
      <c r="B386" s="244"/>
      <c r="C386" s="244"/>
      <c r="E386" s="17"/>
      <c r="F386" s="17"/>
    </row>
    <row r="387" spans="1:6" s="18" customFormat="1" x14ac:dyDescent="0.4">
      <c r="A387" s="4">
        <v>359</v>
      </c>
      <c r="B387" s="244"/>
      <c r="C387" s="244"/>
      <c r="E387" s="17"/>
      <c r="F387" s="17"/>
    </row>
    <row r="388" spans="1:6" s="18" customFormat="1" x14ac:dyDescent="0.4">
      <c r="A388" s="4">
        <v>360</v>
      </c>
      <c r="B388" s="244"/>
      <c r="C388" s="244"/>
      <c r="E388" s="17"/>
      <c r="F388" s="17"/>
    </row>
    <row r="389" spans="1:6" s="18" customFormat="1" x14ac:dyDescent="0.4">
      <c r="A389" s="4">
        <v>361</v>
      </c>
      <c r="B389" s="244"/>
      <c r="C389" s="244"/>
      <c r="E389" s="17"/>
      <c r="F389" s="17"/>
    </row>
    <row r="390" spans="1:6" s="18" customFormat="1" x14ac:dyDescent="0.4">
      <c r="A390" s="4">
        <v>362</v>
      </c>
      <c r="B390" s="244"/>
      <c r="C390" s="244"/>
      <c r="E390" s="17"/>
      <c r="F390" s="17"/>
    </row>
    <row r="391" spans="1:6" s="18" customFormat="1" x14ac:dyDescent="0.4">
      <c r="A391" s="4">
        <v>363</v>
      </c>
      <c r="B391" s="244"/>
      <c r="C391" s="244"/>
      <c r="E391" s="17"/>
      <c r="F391" s="17"/>
    </row>
    <row r="392" spans="1:6" s="18" customFormat="1" x14ac:dyDescent="0.4">
      <c r="A392" s="4">
        <v>364</v>
      </c>
      <c r="B392" s="244"/>
      <c r="C392" s="244"/>
      <c r="E392" s="17"/>
      <c r="F392" s="17"/>
    </row>
    <row r="393" spans="1:6" s="18" customFormat="1" x14ac:dyDescent="0.4">
      <c r="A393" s="4">
        <v>365</v>
      </c>
      <c r="B393" s="244"/>
      <c r="C393" s="244"/>
      <c r="E393" s="17"/>
      <c r="F393" s="17"/>
    </row>
    <row r="394" spans="1:6" s="18" customFormat="1" x14ac:dyDescent="0.4">
      <c r="A394" s="4">
        <v>366</v>
      </c>
      <c r="B394" s="244"/>
      <c r="C394" s="244"/>
      <c r="E394" s="17"/>
      <c r="F394" s="17"/>
    </row>
    <row r="395" spans="1:6" s="18" customFormat="1" x14ac:dyDescent="0.4">
      <c r="A395" s="4">
        <v>367</v>
      </c>
      <c r="B395" s="244"/>
      <c r="C395" s="244"/>
      <c r="E395" s="17"/>
      <c r="F395" s="17"/>
    </row>
    <row r="396" spans="1:6" s="18" customFormat="1" x14ac:dyDescent="0.4">
      <c r="A396" s="4">
        <v>368</v>
      </c>
      <c r="B396" s="244"/>
      <c r="C396" s="244"/>
      <c r="E396" s="17"/>
      <c r="F396" s="17"/>
    </row>
    <row r="397" spans="1:6" s="18" customFormat="1" x14ac:dyDescent="0.4">
      <c r="A397" s="4">
        <v>369</v>
      </c>
      <c r="B397" s="244"/>
      <c r="C397" s="244"/>
      <c r="E397" s="17"/>
      <c r="F397" s="17"/>
    </row>
    <row r="398" spans="1:6" s="18" customFormat="1" x14ac:dyDescent="0.4">
      <c r="A398" s="4">
        <v>370</v>
      </c>
      <c r="B398" s="244"/>
      <c r="C398" s="244"/>
      <c r="E398" s="17"/>
      <c r="F398" s="17"/>
    </row>
    <row r="399" spans="1:6" s="18" customFormat="1" x14ac:dyDescent="0.4">
      <c r="A399" s="4">
        <v>371</v>
      </c>
      <c r="B399" s="244"/>
      <c r="C399" s="244"/>
      <c r="E399" s="17"/>
      <c r="F399" s="17"/>
    </row>
    <row r="400" spans="1:6" s="18" customFormat="1" x14ac:dyDescent="0.4">
      <c r="A400" s="4">
        <v>372</v>
      </c>
      <c r="B400" s="244"/>
      <c r="C400" s="244"/>
      <c r="E400" s="17"/>
      <c r="F400" s="17"/>
    </row>
    <row r="401" spans="1:6" s="18" customFormat="1" x14ac:dyDescent="0.4">
      <c r="A401" s="4">
        <v>373</v>
      </c>
      <c r="B401" s="244"/>
      <c r="C401" s="244"/>
      <c r="E401" s="17"/>
      <c r="F401" s="17"/>
    </row>
    <row r="402" spans="1:6" s="18" customFormat="1" x14ac:dyDescent="0.4">
      <c r="A402" s="4">
        <v>374</v>
      </c>
      <c r="B402" s="244"/>
      <c r="C402" s="244"/>
      <c r="E402" s="17"/>
      <c r="F402" s="17"/>
    </row>
    <row r="403" spans="1:6" s="18" customFormat="1" x14ac:dyDescent="0.4">
      <c r="A403" s="4">
        <v>375</v>
      </c>
      <c r="B403" s="244"/>
      <c r="C403" s="244"/>
      <c r="E403" s="17"/>
      <c r="F403" s="17"/>
    </row>
    <row r="404" spans="1:6" s="18" customFormat="1" x14ac:dyDescent="0.4">
      <c r="A404" s="4">
        <v>376</v>
      </c>
      <c r="B404" s="244"/>
      <c r="C404" s="244"/>
      <c r="E404" s="17"/>
      <c r="F404" s="17"/>
    </row>
    <row r="405" spans="1:6" s="18" customFormat="1" x14ac:dyDescent="0.4">
      <c r="A405" s="4">
        <v>377</v>
      </c>
      <c r="B405" s="244"/>
      <c r="C405" s="244"/>
      <c r="E405" s="17"/>
      <c r="F405" s="17"/>
    </row>
    <row r="406" spans="1:6" s="18" customFormat="1" x14ac:dyDescent="0.4">
      <c r="A406" s="4">
        <v>378</v>
      </c>
      <c r="B406" s="244"/>
      <c r="C406" s="244"/>
      <c r="E406" s="17"/>
      <c r="F406" s="17"/>
    </row>
    <row r="407" spans="1:6" s="18" customFormat="1" x14ac:dyDescent="0.4">
      <c r="A407" s="4">
        <v>379</v>
      </c>
      <c r="B407" s="244"/>
      <c r="C407" s="244"/>
      <c r="E407" s="17"/>
      <c r="F407" s="17"/>
    </row>
    <row r="408" spans="1:6" s="18" customFormat="1" x14ac:dyDescent="0.4">
      <c r="A408" s="4">
        <v>380</v>
      </c>
      <c r="B408" s="244"/>
      <c r="C408" s="244"/>
      <c r="E408" s="17"/>
      <c r="F408" s="17"/>
    </row>
    <row r="409" spans="1:6" s="18" customFormat="1" x14ac:dyDescent="0.4">
      <c r="A409" s="4">
        <v>381</v>
      </c>
      <c r="B409" s="244"/>
      <c r="C409" s="244"/>
      <c r="E409" s="17"/>
      <c r="F409" s="17"/>
    </row>
    <row r="410" spans="1:6" s="18" customFormat="1" x14ac:dyDescent="0.4">
      <c r="A410" s="4">
        <v>382</v>
      </c>
      <c r="B410" s="244"/>
      <c r="C410" s="244"/>
      <c r="E410" s="17"/>
      <c r="F410" s="17"/>
    </row>
    <row r="411" spans="1:6" s="18" customFormat="1" x14ac:dyDescent="0.4">
      <c r="A411" s="4">
        <v>383</v>
      </c>
      <c r="B411" s="244"/>
      <c r="C411" s="244"/>
      <c r="E411" s="17"/>
      <c r="F411" s="17"/>
    </row>
    <row r="412" spans="1:6" s="18" customFormat="1" x14ac:dyDescent="0.4">
      <c r="A412" s="4">
        <v>384</v>
      </c>
      <c r="B412" s="244"/>
      <c r="C412" s="244"/>
      <c r="E412" s="17"/>
      <c r="F412" s="17"/>
    </row>
    <row r="413" spans="1:6" s="18" customFormat="1" x14ac:dyDescent="0.4">
      <c r="A413" s="4">
        <v>385</v>
      </c>
      <c r="B413" s="244"/>
      <c r="C413" s="244"/>
      <c r="E413" s="17"/>
      <c r="F413" s="17"/>
    </row>
    <row r="414" spans="1:6" s="18" customFormat="1" x14ac:dyDescent="0.4">
      <c r="A414" s="4">
        <v>386</v>
      </c>
      <c r="B414" s="244"/>
      <c r="C414" s="244"/>
      <c r="E414" s="17"/>
      <c r="F414" s="17"/>
    </row>
    <row r="415" spans="1:6" s="18" customFormat="1" x14ac:dyDescent="0.4">
      <c r="A415" s="4">
        <v>387</v>
      </c>
      <c r="B415" s="244"/>
      <c r="C415" s="244"/>
      <c r="E415" s="17"/>
      <c r="F415" s="17"/>
    </row>
    <row r="416" spans="1:6" s="18" customFormat="1" x14ac:dyDescent="0.4">
      <c r="A416" s="4">
        <v>388</v>
      </c>
      <c r="B416" s="244"/>
      <c r="C416" s="244"/>
      <c r="E416" s="17"/>
      <c r="F416" s="17"/>
    </row>
    <row r="417" spans="1:6" s="18" customFormat="1" x14ac:dyDescent="0.4">
      <c r="A417" s="4">
        <v>389</v>
      </c>
      <c r="B417" s="244"/>
      <c r="C417" s="244"/>
      <c r="E417" s="17"/>
      <c r="F417" s="17"/>
    </row>
    <row r="418" spans="1:6" s="18" customFormat="1" x14ac:dyDescent="0.4">
      <c r="A418" s="4">
        <v>390</v>
      </c>
      <c r="B418" s="244"/>
      <c r="C418" s="244"/>
      <c r="E418" s="17"/>
      <c r="F418" s="17"/>
    </row>
    <row r="419" spans="1:6" s="18" customFormat="1" x14ac:dyDescent="0.4">
      <c r="A419" s="4">
        <v>391</v>
      </c>
      <c r="B419" s="244"/>
      <c r="C419" s="244"/>
      <c r="E419" s="17"/>
      <c r="F419" s="17"/>
    </row>
    <row r="420" spans="1:6" s="18" customFormat="1" x14ac:dyDescent="0.4">
      <c r="A420" s="4">
        <v>392</v>
      </c>
      <c r="B420" s="244"/>
      <c r="C420" s="244"/>
      <c r="E420" s="17"/>
      <c r="F420" s="17"/>
    </row>
    <row r="421" spans="1:6" s="18" customFormat="1" x14ac:dyDescent="0.4">
      <c r="A421" s="4">
        <v>393</v>
      </c>
      <c r="B421" s="244"/>
      <c r="C421" s="244"/>
      <c r="E421" s="17"/>
      <c r="F421" s="17"/>
    </row>
    <row r="422" spans="1:6" s="18" customFormat="1" x14ac:dyDescent="0.4">
      <c r="A422" s="4">
        <v>394</v>
      </c>
      <c r="B422" s="244"/>
      <c r="C422" s="244"/>
      <c r="E422" s="17"/>
      <c r="F422" s="17"/>
    </row>
    <row r="423" spans="1:6" s="18" customFormat="1" x14ac:dyDescent="0.4">
      <c r="A423" s="4">
        <v>395</v>
      </c>
      <c r="B423" s="244"/>
      <c r="C423" s="244"/>
      <c r="E423" s="17"/>
      <c r="F423" s="17"/>
    </row>
    <row r="424" spans="1:6" s="18" customFormat="1" x14ac:dyDescent="0.4">
      <c r="A424" s="4">
        <v>396</v>
      </c>
      <c r="B424" s="244"/>
      <c r="C424" s="244"/>
      <c r="E424" s="17"/>
      <c r="F424" s="17"/>
    </row>
    <row r="425" spans="1:6" s="18" customFormat="1" x14ac:dyDescent="0.4">
      <c r="A425" s="4">
        <v>397</v>
      </c>
      <c r="B425" s="244"/>
      <c r="C425" s="244"/>
      <c r="E425" s="17"/>
      <c r="F425" s="17"/>
    </row>
    <row r="426" spans="1:6" s="18" customFormat="1" x14ac:dyDescent="0.4">
      <c r="A426" s="4">
        <v>398</v>
      </c>
      <c r="B426" s="244"/>
      <c r="C426" s="244"/>
      <c r="E426" s="17"/>
      <c r="F426" s="17"/>
    </row>
    <row r="427" spans="1:6" s="18" customFormat="1" x14ac:dyDescent="0.4">
      <c r="A427" s="4">
        <v>399</v>
      </c>
      <c r="B427" s="244"/>
      <c r="C427" s="244"/>
      <c r="E427" s="17"/>
      <c r="F427" s="17"/>
    </row>
    <row r="428" spans="1:6" s="18" customFormat="1" x14ac:dyDescent="0.4">
      <c r="A428" s="4">
        <v>400</v>
      </c>
      <c r="B428" s="244"/>
      <c r="C428" s="244"/>
      <c r="E428" s="17"/>
      <c r="F428" s="17"/>
    </row>
    <row r="429" spans="1:6" s="18" customFormat="1" x14ac:dyDescent="0.4">
      <c r="A429" s="4">
        <v>401</v>
      </c>
      <c r="B429" s="244"/>
      <c r="C429" s="244"/>
      <c r="E429" s="17"/>
      <c r="F429" s="17"/>
    </row>
    <row r="430" spans="1:6" s="18" customFormat="1" x14ac:dyDescent="0.4">
      <c r="A430" s="4">
        <v>402</v>
      </c>
      <c r="B430" s="244"/>
      <c r="C430" s="244"/>
      <c r="E430" s="17"/>
      <c r="F430" s="17"/>
    </row>
    <row r="431" spans="1:6" s="18" customFormat="1" x14ac:dyDescent="0.4">
      <c r="A431" s="4">
        <v>403</v>
      </c>
      <c r="B431" s="244"/>
      <c r="C431" s="244"/>
      <c r="E431" s="17"/>
      <c r="F431" s="17"/>
    </row>
    <row r="432" spans="1:6" s="18" customFormat="1" x14ac:dyDescent="0.4">
      <c r="A432" s="4">
        <v>404</v>
      </c>
      <c r="B432" s="244"/>
      <c r="C432" s="244"/>
      <c r="E432" s="17"/>
      <c r="F432" s="17"/>
    </row>
    <row r="433" spans="1:6" s="18" customFormat="1" x14ac:dyDescent="0.4">
      <c r="A433" s="4">
        <v>405</v>
      </c>
      <c r="B433" s="244"/>
      <c r="C433" s="244"/>
      <c r="E433" s="17"/>
      <c r="F433" s="17"/>
    </row>
    <row r="434" spans="1:6" s="18" customFormat="1" x14ac:dyDescent="0.4">
      <c r="A434" s="4">
        <v>406</v>
      </c>
      <c r="B434" s="244"/>
      <c r="C434" s="244"/>
      <c r="E434" s="17"/>
      <c r="F434" s="17"/>
    </row>
    <row r="435" spans="1:6" s="18" customFormat="1" x14ac:dyDescent="0.4">
      <c r="A435" s="4">
        <v>407</v>
      </c>
      <c r="B435" s="244"/>
      <c r="C435" s="244"/>
      <c r="E435" s="17"/>
      <c r="F435" s="17"/>
    </row>
    <row r="436" spans="1:6" s="18" customFormat="1" x14ac:dyDescent="0.4">
      <c r="A436" s="4">
        <v>408</v>
      </c>
      <c r="B436" s="244"/>
      <c r="C436" s="244"/>
      <c r="E436" s="17"/>
      <c r="F436" s="17"/>
    </row>
    <row r="437" spans="1:6" s="18" customFormat="1" x14ac:dyDescent="0.4">
      <c r="A437" s="4">
        <v>409</v>
      </c>
      <c r="B437" s="244"/>
      <c r="C437" s="244"/>
      <c r="E437" s="17"/>
      <c r="F437" s="17"/>
    </row>
    <row r="438" spans="1:6" s="18" customFormat="1" x14ac:dyDescent="0.4">
      <c r="A438" s="4">
        <v>410</v>
      </c>
      <c r="B438" s="244"/>
      <c r="C438" s="244"/>
      <c r="E438" s="17"/>
      <c r="F438" s="17"/>
    </row>
    <row r="439" spans="1:6" s="18" customFormat="1" x14ac:dyDescent="0.4">
      <c r="A439" s="4">
        <v>411</v>
      </c>
      <c r="B439" s="244"/>
      <c r="C439" s="244"/>
      <c r="E439" s="17"/>
      <c r="F439" s="17"/>
    </row>
    <row r="440" spans="1:6" s="18" customFormat="1" x14ac:dyDescent="0.4">
      <c r="A440" s="4">
        <v>412</v>
      </c>
      <c r="B440" s="244"/>
      <c r="C440" s="244"/>
      <c r="E440" s="17"/>
      <c r="F440" s="17"/>
    </row>
    <row r="441" spans="1:6" s="18" customFormat="1" x14ac:dyDescent="0.4">
      <c r="A441" s="4">
        <v>413</v>
      </c>
      <c r="B441" s="244"/>
      <c r="C441" s="244"/>
      <c r="E441" s="17"/>
      <c r="F441" s="17"/>
    </row>
    <row r="442" spans="1:6" s="18" customFormat="1" x14ac:dyDescent="0.4">
      <c r="A442" s="4">
        <v>414</v>
      </c>
      <c r="B442" s="244"/>
      <c r="C442" s="244"/>
      <c r="E442" s="17"/>
      <c r="F442" s="17"/>
    </row>
    <row r="443" spans="1:6" s="18" customFormat="1" x14ac:dyDescent="0.4">
      <c r="A443" s="4">
        <v>415</v>
      </c>
      <c r="B443" s="244"/>
      <c r="C443" s="244"/>
      <c r="E443" s="17"/>
      <c r="F443" s="17"/>
    </row>
    <row r="444" spans="1:6" s="18" customFormat="1" x14ac:dyDescent="0.4">
      <c r="A444" s="4">
        <v>416</v>
      </c>
      <c r="B444" s="244"/>
      <c r="C444" s="244"/>
      <c r="E444" s="17"/>
      <c r="F444" s="17"/>
    </row>
    <row r="445" spans="1:6" s="18" customFormat="1" x14ac:dyDescent="0.4">
      <c r="A445" s="4">
        <v>417</v>
      </c>
      <c r="B445" s="244"/>
      <c r="C445" s="244"/>
      <c r="E445" s="17"/>
      <c r="F445" s="17"/>
    </row>
    <row r="446" spans="1:6" s="18" customFormat="1" x14ac:dyDescent="0.4">
      <c r="A446" s="4">
        <v>418</v>
      </c>
      <c r="B446" s="244"/>
      <c r="C446" s="244"/>
      <c r="E446" s="17"/>
      <c r="F446" s="17"/>
    </row>
    <row r="447" spans="1:6" s="18" customFormat="1" x14ac:dyDescent="0.4">
      <c r="A447" s="4">
        <v>419</v>
      </c>
      <c r="B447" s="244"/>
      <c r="C447" s="244"/>
      <c r="E447" s="17"/>
      <c r="F447" s="17"/>
    </row>
    <row r="448" spans="1:6" s="18" customFormat="1" x14ac:dyDescent="0.4">
      <c r="A448" s="4">
        <v>420</v>
      </c>
      <c r="B448" s="244"/>
      <c r="C448" s="244"/>
      <c r="E448" s="17"/>
      <c r="F448" s="17"/>
    </row>
    <row r="449" spans="1:6" s="18" customFormat="1" x14ac:dyDescent="0.4">
      <c r="A449" s="4">
        <v>421</v>
      </c>
      <c r="B449" s="244"/>
      <c r="C449" s="244"/>
      <c r="E449" s="17"/>
      <c r="F449" s="17"/>
    </row>
    <row r="450" spans="1:6" s="18" customFormat="1" x14ac:dyDescent="0.4">
      <c r="A450" s="4">
        <v>422</v>
      </c>
      <c r="B450" s="244"/>
      <c r="C450" s="244"/>
      <c r="E450" s="17"/>
      <c r="F450" s="17"/>
    </row>
    <row r="451" spans="1:6" s="18" customFormat="1" x14ac:dyDescent="0.4">
      <c r="A451" s="4">
        <v>423</v>
      </c>
      <c r="B451" s="244"/>
      <c r="C451" s="244"/>
      <c r="E451" s="17"/>
      <c r="F451" s="17"/>
    </row>
    <row r="452" spans="1:6" s="18" customFormat="1" x14ac:dyDescent="0.4">
      <c r="A452" s="4">
        <v>424</v>
      </c>
      <c r="B452" s="244"/>
      <c r="C452" s="244"/>
      <c r="E452" s="17"/>
      <c r="F452" s="17"/>
    </row>
    <row r="453" spans="1:6" s="18" customFormat="1" x14ac:dyDescent="0.4">
      <c r="A453" s="4">
        <v>425</v>
      </c>
      <c r="B453" s="244"/>
      <c r="C453" s="244"/>
      <c r="E453" s="17"/>
      <c r="F453" s="17"/>
    </row>
    <row r="454" spans="1:6" s="18" customFormat="1" x14ac:dyDescent="0.4">
      <c r="A454" s="4">
        <v>426</v>
      </c>
      <c r="B454" s="244"/>
      <c r="C454" s="244"/>
      <c r="E454" s="17"/>
      <c r="F454" s="17"/>
    </row>
    <row r="455" spans="1:6" s="18" customFormat="1" x14ac:dyDescent="0.4">
      <c r="A455" s="4">
        <v>427</v>
      </c>
      <c r="B455" s="244"/>
      <c r="C455" s="244"/>
      <c r="E455" s="17"/>
      <c r="F455" s="17"/>
    </row>
    <row r="456" spans="1:6" s="18" customFormat="1" x14ac:dyDescent="0.4">
      <c r="A456" s="4">
        <v>428</v>
      </c>
      <c r="B456" s="244"/>
      <c r="C456" s="244"/>
      <c r="E456" s="17"/>
      <c r="F456" s="17"/>
    </row>
    <row r="457" spans="1:6" s="18" customFormat="1" x14ac:dyDescent="0.4">
      <c r="A457" s="4">
        <v>429</v>
      </c>
      <c r="B457" s="244"/>
      <c r="C457" s="244"/>
      <c r="E457" s="17"/>
      <c r="F457" s="17"/>
    </row>
    <row r="458" spans="1:6" s="18" customFormat="1" x14ac:dyDescent="0.4">
      <c r="A458" s="4">
        <v>430</v>
      </c>
      <c r="B458" s="244"/>
      <c r="C458" s="244"/>
      <c r="E458" s="17"/>
      <c r="F458" s="17"/>
    </row>
    <row r="459" spans="1:6" s="18" customFormat="1" x14ac:dyDescent="0.4">
      <c r="A459" s="4">
        <v>431</v>
      </c>
      <c r="B459" s="244"/>
      <c r="C459" s="244"/>
      <c r="E459" s="17"/>
      <c r="F459" s="17"/>
    </row>
    <row r="460" spans="1:6" s="18" customFormat="1" x14ac:dyDescent="0.4">
      <c r="A460" s="4">
        <v>432</v>
      </c>
      <c r="B460" s="244"/>
      <c r="C460" s="244"/>
      <c r="E460" s="17"/>
      <c r="F460" s="17"/>
    </row>
    <row r="461" spans="1:6" s="18" customFormat="1" x14ac:dyDescent="0.4">
      <c r="A461" s="4">
        <v>433</v>
      </c>
      <c r="B461" s="244"/>
      <c r="C461" s="244"/>
      <c r="E461" s="17"/>
      <c r="F461" s="17"/>
    </row>
    <row r="462" spans="1:6" s="18" customFormat="1" x14ac:dyDescent="0.4">
      <c r="A462" s="4">
        <v>434</v>
      </c>
      <c r="B462" s="244"/>
      <c r="C462" s="244"/>
      <c r="E462" s="17"/>
      <c r="F462" s="17"/>
    </row>
    <row r="463" spans="1:6" s="18" customFormat="1" x14ac:dyDescent="0.4">
      <c r="A463" s="4">
        <v>435</v>
      </c>
      <c r="B463" s="244"/>
      <c r="C463" s="244"/>
      <c r="E463" s="17"/>
      <c r="F463" s="17"/>
    </row>
    <row r="464" spans="1:6" s="18" customFormat="1" x14ac:dyDescent="0.4">
      <c r="A464" s="4">
        <v>436</v>
      </c>
      <c r="B464" s="244"/>
      <c r="C464" s="244"/>
      <c r="E464" s="17"/>
      <c r="F464" s="17"/>
    </row>
    <row r="465" spans="1:6" s="18" customFormat="1" x14ac:dyDescent="0.4">
      <c r="A465" s="4">
        <v>437</v>
      </c>
      <c r="B465" s="244"/>
      <c r="C465" s="244"/>
      <c r="E465" s="17"/>
      <c r="F465" s="17"/>
    </row>
    <row r="466" spans="1:6" s="18" customFormat="1" x14ac:dyDescent="0.4">
      <c r="A466" s="4">
        <v>438</v>
      </c>
      <c r="B466" s="244"/>
      <c r="C466" s="244"/>
      <c r="E466" s="17"/>
      <c r="F466" s="17"/>
    </row>
    <row r="467" spans="1:6" s="18" customFormat="1" x14ac:dyDescent="0.4">
      <c r="A467" s="4">
        <v>439</v>
      </c>
      <c r="B467" s="244"/>
      <c r="C467" s="244"/>
      <c r="E467" s="17"/>
      <c r="F467" s="17"/>
    </row>
    <row r="468" spans="1:6" s="18" customFormat="1" x14ac:dyDescent="0.4">
      <c r="A468" s="4">
        <v>440</v>
      </c>
      <c r="B468" s="244"/>
      <c r="C468" s="244"/>
      <c r="E468" s="17"/>
      <c r="F468" s="17"/>
    </row>
    <row r="469" spans="1:6" s="18" customFormat="1" x14ac:dyDescent="0.4">
      <c r="A469" s="4">
        <v>441</v>
      </c>
      <c r="B469" s="244"/>
      <c r="C469" s="244"/>
      <c r="E469" s="17"/>
      <c r="F469" s="17"/>
    </row>
    <row r="470" spans="1:6" s="18" customFormat="1" x14ac:dyDescent="0.4">
      <c r="A470" s="4">
        <v>442</v>
      </c>
      <c r="B470" s="244"/>
      <c r="C470" s="244"/>
      <c r="E470" s="17"/>
      <c r="F470" s="17"/>
    </row>
    <row r="471" spans="1:6" s="18" customFormat="1" x14ac:dyDescent="0.4">
      <c r="A471" s="4">
        <v>443</v>
      </c>
      <c r="B471" s="244"/>
      <c r="C471" s="244"/>
      <c r="E471" s="17"/>
      <c r="F471" s="17"/>
    </row>
    <row r="472" spans="1:6" s="18" customFormat="1" x14ac:dyDescent="0.4">
      <c r="A472" s="4">
        <v>444</v>
      </c>
      <c r="B472" s="244"/>
      <c r="C472" s="244"/>
      <c r="E472" s="17"/>
      <c r="F472" s="17"/>
    </row>
    <row r="473" spans="1:6" s="18" customFormat="1" x14ac:dyDescent="0.4">
      <c r="A473" s="4">
        <v>445</v>
      </c>
      <c r="B473" s="244"/>
      <c r="C473" s="244"/>
      <c r="E473" s="17"/>
      <c r="F473" s="17"/>
    </row>
    <row r="474" spans="1:6" s="18" customFormat="1" x14ac:dyDescent="0.4">
      <c r="A474" s="4">
        <v>446</v>
      </c>
      <c r="B474" s="244"/>
      <c r="C474" s="244"/>
      <c r="E474" s="17"/>
      <c r="F474" s="17"/>
    </row>
    <row r="475" spans="1:6" s="18" customFormat="1" x14ac:dyDescent="0.4">
      <c r="A475" s="4">
        <v>447</v>
      </c>
      <c r="B475" s="244"/>
      <c r="C475" s="244"/>
      <c r="E475" s="17"/>
      <c r="F475" s="17"/>
    </row>
    <row r="476" spans="1:6" s="18" customFormat="1" x14ac:dyDescent="0.4">
      <c r="A476" s="4">
        <v>448</v>
      </c>
      <c r="B476" s="244"/>
      <c r="C476" s="244"/>
      <c r="E476" s="17"/>
      <c r="F476" s="17"/>
    </row>
    <row r="477" spans="1:6" s="18" customFormat="1" x14ac:dyDescent="0.4">
      <c r="A477" s="4">
        <v>449</v>
      </c>
      <c r="B477" s="244"/>
      <c r="C477" s="244"/>
      <c r="E477" s="17"/>
      <c r="F477" s="17"/>
    </row>
    <row r="478" spans="1:6" s="18" customFormat="1" x14ac:dyDescent="0.4">
      <c r="A478" s="4">
        <v>450</v>
      </c>
      <c r="B478" s="244"/>
      <c r="C478" s="244"/>
      <c r="E478" s="17"/>
      <c r="F478" s="17"/>
    </row>
    <row r="479" spans="1:6" s="18" customFormat="1" x14ac:dyDescent="0.4">
      <c r="A479" s="4">
        <v>451</v>
      </c>
      <c r="B479" s="244"/>
      <c r="C479" s="244"/>
      <c r="E479" s="17"/>
      <c r="F479" s="17"/>
    </row>
    <row r="480" spans="1:6" s="18" customFormat="1" x14ac:dyDescent="0.4">
      <c r="A480" s="4">
        <v>452</v>
      </c>
      <c r="B480" s="244"/>
      <c r="C480" s="244"/>
      <c r="E480" s="17"/>
      <c r="F480" s="17"/>
    </row>
    <row r="481" spans="1:6" s="18" customFormat="1" x14ac:dyDescent="0.4">
      <c r="A481" s="4">
        <v>453</v>
      </c>
      <c r="B481" s="244"/>
      <c r="C481" s="244"/>
      <c r="E481" s="17"/>
      <c r="F481" s="17"/>
    </row>
    <row r="482" spans="1:6" s="18" customFormat="1" x14ac:dyDescent="0.4">
      <c r="A482" s="4">
        <v>454</v>
      </c>
      <c r="B482" s="244"/>
      <c r="C482" s="244"/>
      <c r="E482" s="17"/>
      <c r="F482" s="17"/>
    </row>
    <row r="483" spans="1:6" s="18" customFormat="1" x14ac:dyDescent="0.4">
      <c r="A483" s="4">
        <v>455</v>
      </c>
      <c r="B483" s="244"/>
      <c r="C483" s="244"/>
      <c r="E483" s="17"/>
      <c r="F483" s="17"/>
    </row>
    <row r="484" spans="1:6" s="18" customFormat="1" x14ac:dyDescent="0.4">
      <c r="A484" s="4">
        <v>456</v>
      </c>
      <c r="B484" s="244"/>
      <c r="C484" s="244"/>
      <c r="E484" s="17"/>
      <c r="F484" s="17"/>
    </row>
    <row r="485" spans="1:6" s="18" customFormat="1" x14ac:dyDescent="0.4">
      <c r="A485" s="4">
        <v>457</v>
      </c>
      <c r="B485" s="244"/>
      <c r="C485" s="244"/>
      <c r="E485" s="17"/>
      <c r="F485" s="17"/>
    </row>
    <row r="486" spans="1:6" s="18" customFormat="1" x14ac:dyDescent="0.4">
      <c r="A486" s="4">
        <v>458</v>
      </c>
      <c r="B486" s="244"/>
      <c r="C486" s="244"/>
      <c r="E486" s="17"/>
      <c r="F486" s="17"/>
    </row>
    <row r="487" spans="1:6" s="18" customFormat="1" x14ac:dyDescent="0.4">
      <c r="A487" s="4">
        <v>459</v>
      </c>
      <c r="B487" s="244"/>
      <c r="C487" s="244"/>
      <c r="E487" s="17"/>
      <c r="F487" s="17"/>
    </row>
    <row r="488" spans="1:6" s="18" customFormat="1" x14ac:dyDescent="0.4">
      <c r="A488" s="4">
        <v>460</v>
      </c>
      <c r="B488" s="244"/>
      <c r="C488" s="244"/>
      <c r="E488" s="17"/>
      <c r="F488" s="17"/>
    </row>
    <row r="489" spans="1:6" s="18" customFormat="1" x14ac:dyDescent="0.4">
      <c r="A489" s="4">
        <v>461</v>
      </c>
      <c r="B489" s="244"/>
      <c r="C489" s="244"/>
      <c r="E489" s="17"/>
      <c r="F489" s="17"/>
    </row>
    <row r="490" spans="1:6" s="18" customFormat="1" x14ac:dyDescent="0.4">
      <c r="A490" s="4">
        <v>462</v>
      </c>
      <c r="B490" s="244"/>
      <c r="C490" s="244"/>
      <c r="E490" s="17"/>
      <c r="F490" s="17"/>
    </row>
    <row r="491" spans="1:6" s="18" customFormat="1" x14ac:dyDescent="0.4">
      <c r="A491" s="4">
        <v>463</v>
      </c>
      <c r="B491" s="244"/>
      <c r="C491" s="244"/>
      <c r="E491" s="17"/>
      <c r="F491" s="17"/>
    </row>
    <row r="492" spans="1:6" s="18" customFormat="1" x14ac:dyDescent="0.4">
      <c r="A492" s="4">
        <v>464</v>
      </c>
      <c r="B492" s="244"/>
      <c r="C492" s="244"/>
      <c r="E492" s="17"/>
      <c r="F492" s="17"/>
    </row>
    <row r="493" spans="1:6" s="18" customFormat="1" x14ac:dyDescent="0.4">
      <c r="A493" s="4">
        <v>465</v>
      </c>
      <c r="B493" s="244"/>
      <c r="C493" s="244"/>
      <c r="E493" s="17"/>
      <c r="F493" s="17"/>
    </row>
    <row r="494" spans="1:6" s="18" customFormat="1" x14ac:dyDescent="0.4">
      <c r="A494" s="4">
        <v>466</v>
      </c>
      <c r="B494" s="244"/>
      <c r="C494" s="244"/>
      <c r="E494" s="17"/>
      <c r="F494" s="17"/>
    </row>
    <row r="495" spans="1:6" s="18" customFormat="1" x14ac:dyDescent="0.4">
      <c r="A495" s="4">
        <v>467</v>
      </c>
      <c r="B495" s="244"/>
      <c r="C495" s="244"/>
      <c r="E495" s="17"/>
      <c r="F495" s="17"/>
    </row>
    <row r="496" spans="1:6" s="18" customFormat="1" x14ac:dyDescent="0.4">
      <c r="A496" s="4">
        <v>468</v>
      </c>
      <c r="B496" s="244"/>
      <c r="C496" s="244"/>
      <c r="E496" s="17"/>
      <c r="F496" s="17"/>
    </row>
    <row r="497" spans="1:6" s="18" customFormat="1" x14ac:dyDescent="0.4">
      <c r="A497" s="4">
        <v>469</v>
      </c>
      <c r="B497" s="244"/>
      <c r="C497" s="244"/>
      <c r="E497" s="17"/>
      <c r="F497" s="17"/>
    </row>
    <row r="498" spans="1:6" s="18" customFormat="1" x14ac:dyDescent="0.4">
      <c r="A498" s="4">
        <v>470</v>
      </c>
      <c r="B498" s="244"/>
      <c r="C498" s="244"/>
      <c r="E498" s="17"/>
      <c r="F498" s="17"/>
    </row>
    <row r="499" spans="1:6" s="18" customFormat="1" x14ac:dyDescent="0.4">
      <c r="A499" s="4">
        <v>471</v>
      </c>
      <c r="B499" s="244"/>
      <c r="C499" s="244"/>
      <c r="E499" s="17"/>
      <c r="F499" s="17"/>
    </row>
    <row r="500" spans="1:6" s="18" customFormat="1" x14ac:dyDescent="0.4">
      <c r="A500" s="4">
        <v>472</v>
      </c>
      <c r="B500" s="244"/>
      <c r="C500" s="244"/>
      <c r="E500" s="17"/>
      <c r="F500" s="17"/>
    </row>
    <row r="501" spans="1:6" s="18" customFormat="1" x14ac:dyDescent="0.4">
      <c r="A501" s="4">
        <v>473</v>
      </c>
      <c r="B501" s="244"/>
      <c r="C501" s="244"/>
      <c r="E501" s="17"/>
      <c r="F501" s="17"/>
    </row>
    <row r="502" spans="1:6" s="18" customFormat="1" x14ac:dyDescent="0.4">
      <c r="A502" s="4">
        <v>474</v>
      </c>
      <c r="B502" s="244"/>
      <c r="C502" s="244"/>
      <c r="E502" s="17"/>
      <c r="F502" s="17"/>
    </row>
    <row r="503" spans="1:6" s="18" customFormat="1" x14ac:dyDescent="0.4">
      <c r="A503" s="4">
        <v>475</v>
      </c>
      <c r="B503" s="244"/>
      <c r="C503" s="244"/>
      <c r="E503" s="17"/>
      <c r="F503" s="17"/>
    </row>
    <row r="504" spans="1:6" s="18" customFormat="1" x14ac:dyDescent="0.4">
      <c r="A504" s="4">
        <v>476</v>
      </c>
      <c r="B504" s="244"/>
      <c r="C504" s="244"/>
      <c r="E504" s="17"/>
      <c r="F504" s="17"/>
    </row>
    <row r="505" spans="1:6" s="18" customFormat="1" x14ac:dyDescent="0.4">
      <c r="A505" s="4">
        <v>477</v>
      </c>
      <c r="B505" s="244"/>
      <c r="C505" s="244"/>
      <c r="E505" s="17"/>
      <c r="F505" s="17"/>
    </row>
    <row r="506" spans="1:6" s="18" customFormat="1" x14ac:dyDescent="0.4">
      <c r="A506" s="4">
        <v>478</v>
      </c>
      <c r="B506" s="244"/>
      <c r="C506" s="244"/>
      <c r="E506" s="17"/>
      <c r="F506" s="17"/>
    </row>
    <row r="507" spans="1:6" s="18" customFormat="1" x14ac:dyDescent="0.4">
      <c r="A507" s="4">
        <v>479</v>
      </c>
      <c r="B507" s="244"/>
      <c r="C507" s="244"/>
      <c r="E507" s="17"/>
      <c r="F507" s="17"/>
    </row>
    <row r="508" spans="1:6" s="18" customFormat="1" x14ac:dyDescent="0.4">
      <c r="A508" s="4">
        <v>480</v>
      </c>
      <c r="B508" s="244"/>
      <c r="C508" s="244"/>
      <c r="E508" s="17"/>
      <c r="F508" s="17"/>
    </row>
    <row r="509" spans="1:6" s="18" customFormat="1" x14ac:dyDescent="0.4">
      <c r="A509" s="4">
        <v>481</v>
      </c>
      <c r="B509" s="244"/>
      <c r="C509" s="244"/>
      <c r="E509" s="17"/>
      <c r="F509" s="17"/>
    </row>
    <row r="510" spans="1:6" s="18" customFormat="1" x14ac:dyDescent="0.4">
      <c r="A510" s="4">
        <v>482</v>
      </c>
      <c r="B510" s="244"/>
      <c r="C510" s="244"/>
      <c r="E510" s="17"/>
      <c r="F510" s="17"/>
    </row>
    <row r="511" spans="1:6" s="18" customFormat="1" x14ac:dyDescent="0.4">
      <c r="A511" s="4">
        <v>483</v>
      </c>
      <c r="B511" s="244"/>
      <c r="C511" s="244"/>
      <c r="E511" s="17"/>
      <c r="F511" s="17"/>
    </row>
    <row r="512" spans="1:6" s="18" customFormat="1" x14ac:dyDescent="0.4">
      <c r="A512" s="4">
        <v>484</v>
      </c>
      <c r="B512" s="244"/>
      <c r="C512" s="244"/>
      <c r="E512" s="17"/>
      <c r="F512" s="17"/>
    </row>
    <row r="513" spans="1:6" s="18" customFormat="1" x14ac:dyDescent="0.4">
      <c r="A513" s="4">
        <v>485</v>
      </c>
      <c r="B513" s="244"/>
      <c r="C513" s="244"/>
      <c r="E513" s="17"/>
      <c r="F513" s="17"/>
    </row>
    <row r="514" spans="1:6" s="18" customFormat="1" x14ac:dyDescent="0.4">
      <c r="A514" s="4">
        <v>486</v>
      </c>
      <c r="B514" s="244"/>
      <c r="C514" s="244"/>
      <c r="E514" s="17"/>
      <c r="F514" s="17"/>
    </row>
    <row r="515" spans="1:6" s="18" customFormat="1" x14ac:dyDescent="0.4">
      <c r="A515" s="4">
        <v>487</v>
      </c>
      <c r="B515" s="244"/>
      <c r="C515" s="244"/>
      <c r="E515" s="17"/>
      <c r="F515" s="17"/>
    </row>
    <row r="516" spans="1:6" s="18" customFormat="1" x14ac:dyDescent="0.4">
      <c r="A516" s="4">
        <v>488</v>
      </c>
      <c r="B516" s="244"/>
      <c r="C516" s="244"/>
      <c r="E516" s="17"/>
      <c r="F516" s="17"/>
    </row>
    <row r="517" spans="1:6" s="18" customFormat="1" x14ac:dyDescent="0.4">
      <c r="A517" s="4">
        <v>489</v>
      </c>
      <c r="B517" s="244"/>
      <c r="C517" s="244"/>
      <c r="E517" s="17"/>
      <c r="F517" s="17"/>
    </row>
    <row r="518" spans="1:6" s="18" customFormat="1" x14ac:dyDescent="0.4">
      <c r="A518" s="4">
        <v>490</v>
      </c>
      <c r="B518" s="244"/>
      <c r="C518" s="244"/>
      <c r="E518" s="17"/>
      <c r="F518" s="17"/>
    </row>
    <row r="519" spans="1:6" s="18" customFormat="1" x14ac:dyDescent="0.4">
      <c r="A519" s="4">
        <v>491</v>
      </c>
      <c r="B519" s="244"/>
      <c r="C519" s="244"/>
      <c r="E519" s="17"/>
      <c r="F519" s="17"/>
    </row>
    <row r="520" spans="1:6" s="18" customFormat="1" x14ac:dyDescent="0.4">
      <c r="A520" s="4">
        <v>492</v>
      </c>
      <c r="B520" s="244"/>
      <c r="C520" s="244"/>
      <c r="E520" s="17"/>
      <c r="F520" s="17"/>
    </row>
    <row r="521" spans="1:6" s="18" customFormat="1" x14ac:dyDescent="0.4">
      <c r="A521" s="4">
        <v>493</v>
      </c>
      <c r="B521" s="244"/>
      <c r="C521" s="244"/>
      <c r="E521" s="17"/>
      <c r="F521" s="17"/>
    </row>
    <row r="522" spans="1:6" s="18" customFormat="1" x14ac:dyDescent="0.4">
      <c r="A522" s="4">
        <v>494</v>
      </c>
      <c r="B522" s="244"/>
      <c r="C522" s="244"/>
      <c r="E522" s="17"/>
      <c r="F522" s="17"/>
    </row>
    <row r="523" spans="1:6" s="18" customFormat="1" x14ac:dyDescent="0.4">
      <c r="A523" s="4">
        <v>495</v>
      </c>
      <c r="B523" s="244"/>
      <c r="C523" s="244"/>
      <c r="E523" s="17"/>
      <c r="F523" s="17"/>
    </row>
    <row r="524" spans="1:6" s="18" customFormat="1" x14ac:dyDescent="0.4">
      <c r="A524" s="4">
        <v>496</v>
      </c>
      <c r="B524" s="244"/>
      <c r="C524" s="244"/>
      <c r="E524" s="17"/>
      <c r="F524" s="17"/>
    </row>
    <row r="525" spans="1:6" s="18" customFormat="1" x14ac:dyDescent="0.4">
      <c r="A525" s="4">
        <v>497</v>
      </c>
      <c r="B525" s="244"/>
      <c r="C525" s="244"/>
      <c r="E525" s="17"/>
      <c r="F525" s="17"/>
    </row>
    <row r="526" spans="1:6" s="18" customFormat="1" x14ac:dyDescent="0.4">
      <c r="A526" s="4">
        <v>498</v>
      </c>
      <c r="B526" s="244"/>
      <c r="C526" s="244"/>
      <c r="E526" s="17"/>
      <c r="F526" s="17"/>
    </row>
    <row r="527" spans="1:6" s="18" customFormat="1" x14ac:dyDescent="0.4">
      <c r="A527" s="4">
        <v>499</v>
      </c>
      <c r="B527" s="244"/>
      <c r="C527" s="244"/>
      <c r="E527" s="17"/>
      <c r="F527" s="17"/>
    </row>
    <row r="528" spans="1:6" s="18" customFormat="1" x14ac:dyDescent="0.4">
      <c r="A528" s="4">
        <v>500</v>
      </c>
      <c r="B528" s="244"/>
      <c r="C528" s="244"/>
      <c r="E528" s="17"/>
      <c r="F528" s="17"/>
    </row>
    <row r="529" spans="1:6" s="18" customFormat="1" x14ac:dyDescent="0.4">
      <c r="A529" s="4">
        <v>501</v>
      </c>
      <c r="B529" s="244"/>
      <c r="C529" s="244"/>
      <c r="E529" s="17"/>
      <c r="F529" s="17"/>
    </row>
    <row r="530" spans="1:6" s="18" customFormat="1" x14ac:dyDescent="0.4">
      <c r="A530" s="4">
        <v>502</v>
      </c>
      <c r="B530" s="244"/>
      <c r="C530" s="244"/>
      <c r="E530" s="17"/>
      <c r="F530" s="17"/>
    </row>
    <row r="531" spans="1:6" s="18" customFormat="1" x14ac:dyDescent="0.4">
      <c r="A531" s="4">
        <v>503</v>
      </c>
      <c r="B531" s="244"/>
      <c r="C531" s="244"/>
      <c r="E531" s="17"/>
      <c r="F531" s="17"/>
    </row>
    <row r="532" spans="1:6" s="18" customFormat="1" x14ac:dyDescent="0.4">
      <c r="A532" s="4">
        <v>504</v>
      </c>
      <c r="B532" s="244"/>
      <c r="C532" s="244"/>
      <c r="E532" s="17"/>
      <c r="F532" s="17"/>
    </row>
    <row r="533" spans="1:6" s="18" customFormat="1" x14ac:dyDescent="0.4">
      <c r="A533" s="4">
        <v>505</v>
      </c>
      <c r="B533" s="244"/>
      <c r="C533" s="244"/>
      <c r="E533" s="17"/>
      <c r="F533" s="17"/>
    </row>
    <row r="534" spans="1:6" s="18" customFormat="1" x14ac:dyDescent="0.4">
      <c r="A534" s="4">
        <v>506</v>
      </c>
      <c r="B534" s="244"/>
      <c r="C534" s="244"/>
      <c r="E534" s="17"/>
      <c r="F534" s="17"/>
    </row>
    <row r="535" spans="1:6" s="18" customFormat="1" x14ac:dyDescent="0.4">
      <c r="A535" s="4">
        <v>507</v>
      </c>
      <c r="B535" s="244"/>
      <c r="C535" s="244"/>
      <c r="E535" s="17"/>
      <c r="F535" s="17"/>
    </row>
    <row r="536" spans="1:6" s="18" customFormat="1" x14ac:dyDescent="0.4">
      <c r="A536" s="4">
        <v>508</v>
      </c>
      <c r="B536" s="244"/>
      <c r="C536" s="244"/>
      <c r="E536" s="17"/>
      <c r="F536" s="17"/>
    </row>
    <row r="537" spans="1:6" s="18" customFormat="1" x14ac:dyDescent="0.4">
      <c r="A537" s="4">
        <v>509</v>
      </c>
      <c r="B537" s="244"/>
      <c r="C537" s="244"/>
      <c r="E537" s="17"/>
      <c r="F537" s="17"/>
    </row>
    <row r="538" spans="1:6" s="18" customFormat="1" x14ac:dyDescent="0.4">
      <c r="A538" s="4">
        <v>510</v>
      </c>
      <c r="B538" s="244"/>
      <c r="C538" s="244"/>
      <c r="E538" s="17"/>
      <c r="F538" s="17"/>
    </row>
    <row r="539" spans="1:6" s="18" customFormat="1" x14ac:dyDescent="0.4">
      <c r="A539" s="4">
        <v>511</v>
      </c>
      <c r="B539" s="244"/>
      <c r="C539" s="244"/>
      <c r="E539" s="17"/>
      <c r="F539" s="17"/>
    </row>
    <row r="540" spans="1:6" s="18" customFormat="1" x14ac:dyDescent="0.4">
      <c r="A540" s="4">
        <v>512</v>
      </c>
      <c r="B540" s="244"/>
      <c r="C540" s="244"/>
      <c r="E540" s="17"/>
      <c r="F540" s="17"/>
    </row>
    <row r="541" spans="1:6" s="18" customFormat="1" x14ac:dyDescent="0.4">
      <c r="A541" s="4">
        <v>513</v>
      </c>
      <c r="B541" s="244"/>
      <c r="C541" s="244"/>
      <c r="E541" s="17"/>
      <c r="F541" s="17"/>
    </row>
    <row r="542" spans="1:6" s="18" customFormat="1" x14ac:dyDescent="0.4">
      <c r="A542" s="4">
        <v>514</v>
      </c>
      <c r="B542" s="244"/>
      <c r="C542" s="244"/>
      <c r="E542" s="17"/>
      <c r="F542" s="17"/>
    </row>
    <row r="543" spans="1:6" s="18" customFormat="1" x14ac:dyDescent="0.4">
      <c r="A543" s="4">
        <v>515</v>
      </c>
      <c r="B543" s="244"/>
      <c r="C543" s="244"/>
      <c r="E543" s="17"/>
      <c r="F543" s="17"/>
    </row>
    <row r="544" spans="1:6" s="18" customFormat="1" x14ac:dyDescent="0.4">
      <c r="A544" s="4">
        <v>516</v>
      </c>
      <c r="B544" s="244"/>
      <c r="C544" s="244"/>
      <c r="E544" s="17"/>
      <c r="F544" s="17"/>
    </row>
    <row r="545" spans="1:6" s="18" customFormat="1" x14ac:dyDescent="0.4">
      <c r="A545" s="4">
        <v>517</v>
      </c>
      <c r="B545" s="244"/>
      <c r="C545" s="244"/>
      <c r="E545" s="17"/>
      <c r="F545" s="17"/>
    </row>
    <row r="546" spans="1:6" s="18" customFormat="1" x14ac:dyDescent="0.4">
      <c r="A546" s="4">
        <v>518</v>
      </c>
      <c r="B546" s="244"/>
      <c r="C546" s="244"/>
      <c r="E546" s="17"/>
      <c r="F546" s="17"/>
    </row>
    <row r="547" spans="1:6" s="18" customFormat="1" x14ac:dyDescent="0.4">
      <c r="A547" s="4">
        <v>519</v>
      </c>
      <c r="B547" s="244"/>
      <c r="C547" s="244"/>
      <c r="E547" s="17"/>
      <c r="F547" s="17"/>
    </row>
    <row r="548" spans="1:6" s="18" customFormat="1" x14ac:dyDescent="0.4">
      <c r="A548" s="4">
        <v>520</v>
      </c>
      <c r="B548" s="244"/>
      <c r="C548" s="244"/>
      <c r="E548" s="17"/>
      <c r="F548" s="17"/>
    </row>
    <row r="549" spans="1:6" s="18" customFormat="1" x14ac:dyDescent="0.4">
      <c r="A549" s="4">
        <v>521</v>
      </c>
      <c r="B549" s="244"/>
      <c r="C549" s="244"/>
      <c r="E549" s="17"/>
      <c r="F549" s="17"/>
    </row>
    <row r="550" spans="1:6" s="18" customFormat="1" x14ac:dyDescent="0.4">
      <c r="A550" s="4">
        <v>522</v>
      </c>
      <c r="B550" s="244"/>
      <c r="C550" s="244"/>
      <c r="E550" s="17"/>
      <c r="F550" s="17"/>
    </row>
    <row r="551" spans="1:6" s="18" customFormat="1" x14ac:dyDescent="0.4">
      <c r="A551" s="4">
        <v>523</v>
      </c>
      <c r="B551" s="244"/>
      <c r="C551" s="244"/>
      <c r="E551" s="17"/>
      <c r="F551" s="17"/>
    </row>
    <row r="552" spans="1:6" s="18" customFormat="1" x14ac:dyDescent="0.4">
      <c r="A552" s="4">
        <v>524</v>
      </c>
      <c r="B552" s="244"/>
      <c r="C552" s="244"/>
      <c r="E552" s="17"/>
      <c r="F552" s="17"/>
    </row>
    <row r="553" spans="1:6" s="18" customFormat="1" x14ac:dyDescent="0.4">
      <c r="A553" s="4">
        <v>525</v>
      </c>
      <c r="B553" s="244"/>
      <c r="C553" s="244"/>
      <c r="E553" s="17"/>
      <c r="F553" s="17"/>
    </row>
    <row r="554" spans="1:6" s="18" customFormat="1" x14ac:dyDescent="0.4">
      <c r="A554" s="4">
        <v>526</v>
      </c>
      <c r="B554" s="244"/>
      <c r="C554" s="244"/>
      <c r="E554" s="17"/>
      <c r="F554" s="17"/>
    </row>
    <row r="555" spans="1:6" s="18" customFormat="1" x14ac:dyDescent="0.4">
      <c r="A555" s="4">
        <v>527</v>
      </c>
      <c r="B555" s="244"/>
      <c r="C555" s="244"/>
      <c r="E555" s="17"/>
      <c r="F555" s="17"/>
    </row>
    <row r="556" spans="1:6" s="18" customFormat="1" x14ac:dyDescent="0.4">
      <c r="A556" s="4">
        <v>528</v>
      </c>
      <c r="B556" s="244"/>
      <c r="C556" s="244"/>
      <c r="E556" s="17"/>
      <c r="F556" s="17"/>
    </row>
    <row r="557" spans="1:6" s="18" customFormat="1" x14ac:dyDescent="0.4">
      <c r="A557" s="4">
        <v>529</v>
      </c>
      <c r="B557" s="244"/>
      <c r="C557" s="244"/>
      <c r="E557" s="17"/>
      <c r="F557" s="17"/>
    </row>
    <row r="558" spans="1:6" s="18" customFormat="1" x14ac:dyDescent="0.4">
      <c r="A558" s="4">
        <v>530</v>
      </c>
      <c r="B558" s="244"/>
      <c r="C558" s="244"/>
      <c r="E558" s="17"/>
      <c r="F558" s="17"/>
    </row>
    <row r="559" spans="1:6" s="18" customFormat="1" x14ac:dyDescent="0.4">
      <c r="A559" s="4">
        <v>531</v>
      </c>
      <c r="B559" s="244"/>
      <c r="C559" s="244"/>
      <c r="E559" s="17"/>
      <c r="F559" s="17"/>
    </row>
    <row r="560" spans="1:6" s="18" customFormat="1" x14ac:dyDescent="0.4">
      <c r="A560" s="4">
        <v>532</v>
      </c>
      <c r="B560" s="244"/>
      <c r="C560" s="244"/>
      <c r="E560" s="17"/>
      <c r="F560" s="17"/>
    </row>
    <row r="561" spans="1:6" s="18" customFormat="1" x14ac:dyDescent="0.4">
      <c r="A561" s="4">
        <v>533</v>
      </c>
      <c r="B561" s="244"/>
      <c r="C561" s="244"/>
      <c r="E561" s="17"/>
      <c r="F561" s="17"/>
    </row>
    <row r="562" spans="1:6" s="18" customFormat="1" x14ac:dyDescent="0.4">
      <c r="A562" s="4">
        <v>534</v>
      </c>
      <c r="B562" s="244"/>
      <c r="C562" s="244"/>
      <c r="E562" s="17"/>
      <c r="F562" s="17"/>
    </row>
    <row r="563" spans="1:6" s="18" customFormat="1" x14ac:dyDescent="0.4">
      <c r="A563" s="4">
        <v>535</v>
      </c>
      <c r="B563" s="244"/>
      <c r="C563" s="244"/>
      <c r="E563" s="17"/>
      <c r="F563" s="17"/>
    </row>
    <row r="564" spans="1:6" s="18" customFormat="1" x14ac:dyDescent="0.4">
      <c r="A564" s="4">
        <v>536</v>
      </c>
      <c r="B564" s="244"/>
      <c r="C564" s="244"/>
      <c r="E564" s="17"/>
      <c r="F564" s="17"/>
    </row>
    <row r="565" spans="1:6" s="18" customFormat="1" x14ac:dyDescent="0.4">
      <c r="A565" s="4">
        <v>537</v>
      </c>
      <c r="B565" s="244"/>
      <c r="C565" s="244"/>
      <c r="E565" s="17"/>
      <c r="F565" s="17"/>
    </row>
    <row r="566" spans="1:6" s="18" customFormat="1" x14ac:dyDescent="0.4">
      <c r="A566" s="4">
        <v>538</v>
      </c>
      <c r="B566" s="244"/>
      <c r="C566" s="244"/>
      <c r="E566" s="17"/>
      <c r="F566" s="17"/>
    </row>
    <row r="567" spans="1:6" s="18" customFormat="1" x14ac:dyDescent="0.4">
      <c r="A567" s="4">
        <v>539</v>
      </c>
      <c r="B567" s="244"/>
      <c r="C567" s="244"/>
      <c r="E567" s="17"/>
      <c r="F567" s="17"/>
    </row>
    <row r="568" spans="1:6" s="18" customFormat="1" x14ac:dyDescent="0.4">
      <c r="A568" s="4">
        <v>540</v>
      </c>
      <c r="B568" s="244"/>
      <c r="C568" s="244"/>
      <c r="E568" s="17"/>
      <c r="F568" s="17"/>
    </row>
    <row r="569" spans="1:6" s="18" customFormat="1" x14ac:dyDescent="0.4">
      <c r="A569" s="4">
        <v>541</v>
      </c>
      <c r="B569" s="244"/>
      <c r="C569" s="244"/>
      <c r="E569" s="17"/>
      <c r="F569" s="17"/>
    </row>
    <row r="570" spans="1:6" s="18" customFormat="1" x14ac:dyDescent="0.4">
      <c r="A570" s="4">
        <v>542</v>
      </c>
      <c r="B570" s="244"/>
      <c r="C570" s="244"/>
      <c r="E570" s="17"/>
      <c r="F570" s="17"/>
    </row>
    <row r="571" spans="1:6" s="18" customFormat="1" x14ac:dyDescent="0.4">
      <c r="A571" s="4">
        <v>543</v>
      </c>
      <c r="B571" s="244"/>
      <c r="C571" s="244"/>
      <c r="E571" s="17"/>
      <c r="F571" s="17"/>
    </row>
    <row r="572" spans="1:6" s="18" customFormat="1" x14ac:dyDescent="0.4">
      <c r="A572" s="4">
        <v>544</v>
      </c>
      <c r="B572" s="244"/>
      <c r="C572" s="244"/>
      <c r="E572" s="17"/>
      <c r="F572" s="17"/>
    </row>
    <row r="573" spans="1:6" s="18" customFormat="1" x14ac:dyDescent="0.4">
      <c r="A573" s="4">
        <v>545</v>
      </c>
      <c r="B573" s="244"/>
      <c r="C573" s="244"/>
      <c r="E573" s="17"/>
      <c r="F573" s="17"/>
    </row>
    <row r="574" spans="1:6" s="18" customFormat="1" x14ac:dyDescent="0.4">
      <c r="A574" s="4">
        <v>546</v>
      </c>
      <c r="B574" s="244"/>
      <c r="C574" s="244"/>
      <c r="E574" s="17"/>
      <c r="F574" s="17"/>
    </row>
    <row r="575" spans="1:6" s="18" customFormat="1" x14ac:dyDescent="0.4">
      <c r="A575" s="4">
        <v>547</v>
      </c>
      <c r="B575" s="244"/>
      <c r="C575" s="244"/>
      <c r="E575" s="17"/>
      <c r="F575" s="17"/>
    </row>
    <row r="576" spans="1:6" s="18" customFormat="1" x14ac:dyDescent="0.4">
      <c r="A576" s="4">
        <v>548</v>
      </c>
      <c r="B576" s="244"/>
      <c r="C576" s="244"/>
      <c r="E576" s="17"/>
      <c r="F576" s="17"/>
    </row>
    <row r="577" spans="1:6" s="18" customFormat="1" x14ac:dyDescent="0.4">
      <c r="A577" s="4">
        <v>549</v>
      </c>
      <c r="B577" s="244"/>
      <c r="C577" s="244"/>
      <c r="E577" s="17"/>
      <c r="F577" s="17"/>
    </row>
    <row r="578" spans="1:6" s="18" customFormat="1" x14ac:dyDescent="0.4">
      <c r="A578" s="4">
        <v>550</v>
      </c>
      <c r="B578" s="244"/>
      <c r="C578" s="244"/>
      <c r="E578" s="17"/>
      <c r="F578" s="17"/>
    </row>
    <row r="579" spans="1:6" s="18" customFormat="1" x14ac:dyDescent="0.4">
      <c r="A579" s="4">
        <v>551</v>
      </c>
      <c r="B579" s="244"/>
      <c r="C579" s="244"/>
      <c r="E579" s="17"/>
      <c r="F579" s="17"/>
    </row>
    <row r="580" spans="1:6" s="18" customFormat="1" x14ac:dyDescent="0.4">
      <c r="A580" s="4">
        <v>552</v>
      </c>
      <c r="B580" s="244"/>
      <c r="C580" s="244"/>
      <c r="E580" s="17"/>
      <c r="F580" s="17"/>
    </row>
    <row r="581" spans="1:6" s="18" customFormat="1" x14ac:dyDescent="0.4">
      <c r="A581" s="4">
        <v>553</v>
      </c>
      <c r="B581" s="244"/>
      <c r="C581" s="244"/>
      <c r="E581" s="17"/>
      <c r="F581" s="17"/>
    </row>
    <row r="582" spans="1:6" s="18" customFormat="1" x14ac:dyDescent="0.4">
      <c r="A582" s="4">
        <v>554</v>
      </c>
      <c r="B582" s="244"/>
      <c r="C582" s="244"/>
      <c r="E582" s="17"/>
      <c r="F582" s="17"/>
    </row>
    <row r="583" spans="1:6" s="18" customFormat="1" x14ac:dyDescent="0.4">
      <c r="A583" s="4">
        <v>555</v>
      </c>
      <c r="B583" s="244"/>
      <c r="C583" s="244"/>
      <c r="E583" s="17"/>
      <c r="F583" s="17"/>
    </row>
    <row r="584" spans="1:6" s="18" customFormat="1" x14ac:dyDescent="0.4">
      <c r="A584" s="4">
        <v>556</v>
      </c>
      <c r="B584" s="244"/>
      <c r="C584" s="244"/>
      <c r="E584" s="17"/>
      <c r="F584" s="17"/>
    </row>
    <row r="585" spans="1:6" s="18" customFormat="1" x14ac:dyDescent="0.4">
      <c r="A585" s="4">
        <v>557</v>
      </c>
      <c r="B585" s="244"/>
      <c r="C585" s="244"/>
      <c r="E585" s="17"/>
      <c r="F585" s="17"/>
    </row>
    <row r="586" spans="1:6" s="18" customFormat="1" x14ac:dyDescent="0.4">
      <c r="A586" s="4">
        <v>558</v>
      </c>
      <c r="B586" s="244"/>
      <c r="C586" s="244"/>
      <c r="E586" s="17"/>
      <c r="F586" s="17"/>
    </row>
    <row r="587" spans="1:6" s="18" customFormat="1" x14ac:dyDescent="0.4">
      <c r="A587" s="4">
        <v>559</v>
      </c>
      <c r="B587" s="244"/>
      <c r="C587" s="244"/>
      <c r="E587" s="17"/>
      <c r="F587" s="17"/>
    </row>
    <row r="588" spans="1:6" s="18" customFormat="1" x14ac:dyDescent="0.4">
      <c r="A588" s="4">
        <v>560</v>
      </c>
      <c r="B588" s="244"/>
      <c r="C588" s="244"/>
      <c r="E588" s="17"/>
      <c r="F588" s="17"/>
    </row>
    <row r="589" spans="1:6" s="18" customFormat="1" x14ac:dyDescent="0.4">
      <c r="A589" s="4">
        <v>561</v>
      </c>
      <c r="B589" s="244"/>
      <c r="C589" s="244"/>
      <c r="E589" s="17"/>
      <c r="F589" s="17"/>
    </row>
    <row r="590" spans="1:6" s="18" customFormat="1" x14ac:dyDescent="0.4">
      <c r="A590" s="4">
        <v>562</v>
      </c>
      <c r="B590" s="244"/>
      <c r="C590" s="244"/>
      <c r="E590" s="17"/>
      <c r="F590" s="17"/>
    </row>
    <row r="591" spans="1:6" s="18" customFormat="1" x14ac:dyDescent="0.4">
      <c r="A591" s="4">
        <v>563</v>
      </c>
      <c r="B591" s="244"/>
      <c r="C591" s="244"/>
      <c r="E591" s="17"/>
      <c r="F591" s="17"/>
    </row>
    <row r="592" spans="1:6" s="18" customFormat="1" x14ac:dyDescent="0.4">
      <c r="A592" s="4">
        <v>564</v>
      </c>
      <c r="B592" s="244"/>
      <c r="C592" s="244"/>
      <c r="E592" s="17"/>
      <c r="F592" s="17"/>
    </row>
    <row r="593" spans="1:6" s="18" customFormat="1" x14ac:dyDescent="0.4">
      <c r="A593" s="4">
        <v>565</v>
      </c>
      <c r="B593" s="244"/>
      <c r="C593" s="244"/>
      <c r="E593" s="17"/>
      <c r="F593" s="17"/>
    </row>
    <row r="594" spans="1:6" s="18" customFormat="1" x14ac:dyDescent="0.4">
      <c r="A594" s="4">
        <v>566</v>
      </c>
      <c r="B594" s="244"/>
      <c r="C594" s="244"/>
      <c r="E594" s="17"/>
      <c r="F594" s="17"/>
    </row>
    <row r="595" spans="1:6" s="18" customFormat="1" x14ac:dyDescent="0.4">
      <c r="A595" s="4">
        <v>567</v>
      </c>
      <c r="B595" s="244"/>
      <c r="C595" s="244"/>
      <c r="E595" s="17"/>
      <c r="F595" s="17"/>
    </row>
    <row r="596" spans="1:6" s="18" customFormat="1" x14ac:dyDescent="0.4">
      <c r="A596" s="4">
        <v>568</v>
      </c>
      <c r="B596" s="244"/>
      <c r="C596" s="244"/>
      <c r="E596" s="17"/>
      <c r="F596" s="17"/>
    </row>
    <row r="597" spans="1:6" s="18" customFormat="1" x14ac:dyDescent="0.4">
      <c r="A597" s="4">
        <v>569</v>
      </c>
      <c r="B597" s="244"/>
      <c r="C597" s="244"/>
      <c r="E597" s="17"/>
      <c r="F597" s="17"/>
    </row>
    <row r="598" spans="1:6" s="18" customFormat="1" x14ac:dyDescent="0.4">
      <c r="A598" s="4">
        <v>570</v>
      </c>
      <c r="B598" s="244"/>
      <c r="C598" s="244"/>
      <c r="E598" s="17"/>
      <c r="F598" s="17"/>
    </row>
    <row r="599" spans="1:6" s="18" customFormat="1" x14ac:dyDescent="0.4">
      <c r="A599" s="4">
        <v>571</v>
      </c>
      <c r="B599" s="244"/>
      <c r="C599" s="244"/>
      <c r="E599" s="17"/>
      <c r="F599" s="17"/>
    </row>
    <row r="600" spans="1:6" s="18" customFormat="1" x14ac:dyDescent="0.4">
      <c r="A600" s="4">
        <v>572</v>
      </c>
      <c r="B600" s="244"/>
      <c r="C600" s="244"/>
      <c r="E600" s="17"/>
      <c r="F600" s="17"/>
    </row>
    <row r="601" spans="1:6" s="18" customFormat="1" x14ac:dyDescent="0.4">
      <c r="A601" s="4">
        <v>573</v>
      </c>
      <c r="B601" s="244"/>
      <c r="C601" s="244"/>
      <c r="E601" s="17"/>
      <c r="F601" s="17"/>
    </row>
    <row r="602" spans="1:6" s="18" customFormat="1" x14ac:dyDescent="0.4">
      <c r="A602" s="4">
        <v>574</v>
      </c>
      <c r="B602" s="244"/>
      <c r="C602" s="244"/>
      <c r="E602" s="17"/>
      <c r="F602" s="17"/>
    </row>
    <row r="603" spans="1:6" s="18" customFormat="1" x14ac:dyDescent="0.4">
      <c r="A603" s="4">
        <v>575</v>
      </c>
      <c r="B603" s="244"/>
      <c r="C603" s="244"/>
      <c r="E603" s="17"/>
      <c r="F603" s="17"/>
    </row>
    <row r="604" spans="1:6" s="18" customFormat="1" x14ac:dyDescent="0.4">
      <c r="A604" s="4">
        <v>576</v>
      </c>
      <c r="B604" s="244"/>
      <c r="C604" s="244"/>
      <c r="E604" s="17"/>
      <c r="F604" s="17"/>
    </row>
    <row r="605" spans="1:6" s="18" customFormat="1" x14ac:dyDescent="0.4">
      <c r="A605" s="4">
        <v>577</v>
      </c>
      <c r="B605" s="244"/>
      <c r="C605" s="244"/>
      <c r="E605" s="17"/>
      <c r="F605" s="17"/>
    </row>
    <row r="606" spans="1:6" s="18" customFormat="1" x14ac:dyDescent="0.4">
      <c r="A606" s="4">
        <v>578</v>
      </c>
      <c r="B606" s="244"/>
      <c r="C606" s="244"/>
      <c r="E606" s="17"/>
      <c r="F606" s="17"/>
    </row>
    <row r="607" spans="1:6" s="18" customFormat="1" x14ac:dyDescent="0.4">
      <c r="A607" s="4">
        <v>579</v>
      </c>
      <c r="B607" s="244"/>
      <c r="C607" s="244"/>
      <c r="E607" s="17"/>
      <c r="F607" s="17"/>
    </row>
    <row r="608" spans="1:6" s="18" customFormat="1" x14ac:dyDescent="0.4">
      <c r="A608" s="4">
        <v>580</v>
      </c>
      <c r="B608" s="244"/>
      <c r="C608" s="244"/>
      <c r="E608" s="17"/>
      <c r="F608" s="17"/>
    </row>
    <row r="609" spans="1:6" s="18" customFormat="1" x14ac:dyDescent="0.4">
      <c r="A609" s="4">
        <v>581</v>
      </c>
      <c r="B609" s="244"/>
      <c r="C609" s="244"/>
      <c r="E609" s="17"/>
      <c r="F609" s="17"/>
    </row>
    <row r="610" spans="1:6" s="18" customFormat="1" x14ac:dyDescent="0.4">
      <c r="A610" s="4">
        <v>582</v>
      </c>
      <c r="B610" s="244"/>
      <c r="C610" s="244"/>
      <c r="E610" s="17"/>
      <c r="F610" s="17"/>
    </row>
    <row r="611" spans="1:6" s="18" customFormat="1" x14ac:dyDescent="0.4">
      <c r="A611" s="4">
        <v>583</v>
      </c>
      <c r="B611" s="244"/>
      <c r="C611" s="244"/>
      <c r="E611" s="17"/>
      <c r="F611" s="17"/>
    </row>
    <row r="612" spans="1:6" s="18" customFormat="1" x14ac:dyDescent="0.4">
      <c r="A612" s="4">
        <v>584</v>
      </c>
      <c r="B612" s="244"/>
      <c r="C612" s="244"/>
      <c r="E612" s="17"/>
      <c r="F612" s="17"/>
    </row>
    <row r="613" spans="1:6" s="18" customFormat="1" x14ac:dyDescent="0.4">
      <c r="A613" s="4">
        <v>585</v>
      </c>
      <c r="B613" s="244"/>
      <c r="C613" s="244"/>
      <c r="E613" s="17"/>
      <c r="F613" s="17"/>
    </row>
    <row r="614" spans="1:6" s="18" customFormat="1" x14ac:dyDescent="0.4">
      <c r="A614" s="4">
        <v>586</v>
      </c>
      <c r="B614" s="244"/>
      <c r="C614" s="244"/>
      <c r="E614" s="17"/>
      <c r="F614" s="17"/>
    </row>
    <row r="615" spans="1:6" s="18" customFormat="1" x14ac:dyDescent="0.4">
      <c r="A615" s="4">
        <v>587</v>
      </c>
      <c r="B615" s="244"/>
      <c r="C615" s="244"/>
      <c r="E615" s="17"/>
      <c r="F615" s="17"/>
    </row>
    <row r="616" spans="1:6" s="18" customFormat="1" x14ac:dyDescent="0.4">
      <c r="A616" s="4">
        <v>588</v>
      </c>
      <c r="B616" s="244"/>
      <c r="C616" s="244"/>
      <c r="E616" s="17"/>
      <c r="F616" s="17"/>
    </row>
    <row r="617" spans="1:6" s="18" customFormat="1" x14ac:dyDescent="0.4">
      <c r="A617" s="4">
        <v>589</v>
      </c>
      <c r="B617" s="244"/>
      <c r="C617" s="244"/>
      <c r="E617" s="17"/>
      <c r="F617" s="17"/>
    </row>
    <row r="618" spans="1:6" s="18" customFormat="1" x14ac:dyDescent="0.4">
      <c r="A618" s="4">
        <v>590</v>
      </c>
      <c r="B618" s="244"/>
      <c r="C618" s="244"/>
      <c r="E618" s="17"/>
      <c r="F618" s="17"/>
    </row>
    <row r="619" spans="1:6" s="18" customFormat="1" x14ac:dyDescent="0.4">
      <c r="A619" s="4">
        <v>591</v>
      </c>
      <c r="B619" s="244"/>
      <c r="C619" s="244"/>
      <c r="E619" s="17"/>
      <c r="F619" s="17"/>
    </row>
    <row r="620" spans="1:6" s="18" customFormat="1" x14ac:dyDescent="0.4">
      <c r="A620" s="4">
        <v>592</v>
      </c>
      <c r="B620" s="244"/>
      <c r="C620" s="244"/>
      <c r="E620" s="17"/>
      <c r="F620" s="17"/>
    </row>
    <row r="621" spans="1:6" s="18" customFormat="1" x14ac:dyDescent="0.4">
      <c r="A621" s="4">
        <v>593</v>
      </c>
      <c r="B621" s="244"/>
      <c r="C621" s="244"/>
      <c r="E621" s="17"/>
      <c r="F621" s="17"/>
    </row>
    <row r="622" spans="1:6" s="18" customFormat="1" x14ac:dyDescent="0.4">
      <c r="A622" s="4">
        <v>594</v>
      </c>
      <c r="B622" s="244"/>
      <c r="C622" s="244"/>
      <c r="E622" s="17"/>
      <c r="F622" s="17"/>
    </row>
    <row r="623" spans="1:6" s="18" customFormat="1" x14ac:dyDescent="0.4">
      <c r="A623" s="4">
        <v>595</v>
      </c>
      <c r="B623" s="244"/>
      <c r="C623" s="244"/>
      <c r="E623" s="17"/>
      <c r="F623" s="17"/>
    </row>
    <row r="624" spans="1:6" s="18" customFormat="1" x14ac:dyDescent="0.4">
      <c r="A624" s="4">
        <v>596</v>
      </c>
      <c r="B624" s="244"/>
      <c r="C624" s="244"/>
      <c r="E624" s="17"/>
      <c r="F624" s="17"/>
    </row>
    <row r="625" spans="1:6" s="18" customFormat="1" x14ac:dyDescent="0.4">
      <c r="A625" s="4">
        <v>597</v>
      </c>
      <c r="B625" s="244"/>
      <c r="C625" s="244"/>
      <c r="E625" s="17"/>
      <c r="F625" s="17"/>
    </row>
    <row r="626" spans="1:6" s="18" customFormat="1" x14ac:dyDescent="0.4">
      <c r="A626" s="4">
        <v>598</v>
      </c>
      <c r="B626" s="244"/>
      <c r="C626" s="244"/>
      <c r="E626" s="17"/>
      <c r="F626" s="17"/>
    </row>
    <row r="627" spans="1:6" s="18" customFormat="1" x14ac:dyDescent="0.4">
      <c r="A627" s="4">
        <v>599</v>
      </c>
      <c r="B627" s="244"/>
      <c r="C627" s="244"/>
      <c r="E627" s="17"/>
      <c r="F627" s="17"/>
    </row>
    <row r="628" spans="1:6" s="18" customFormat="1" x14ac:dyDescent="0.4">
      <c r="A628" s="4">
        <v>600</v>
      </c>
      <c r="B628" s="244"/>
      <c r="C628" s="244"/>
      <c r="E628" s="17"/>
      <c r="F628" s="17"/>
    </row>
    <row r="629" spans="1:6" s="18" customFormat="1" x14ac:dyDescent="0.4">
      <c r="A629" s="4">
        <v>601</v>
      </c>
      <c r="B629" s="244"/>
      <c r="C629" s="244"/>
      <c r="E629" s="17"/>
      <c r="F629" s="17"/>
    </row>
    <row r="630" spans="1:6" s="18" customFormat="1" x14ac:dyDescent="0.4">
      <c r="A630" s="4">
        <v>602</v>
      </c>
      <c r="B630" s="244"/>
      <c r="C630" s="244"/>
      <c r="E630" s="17"/>
      <c r="F630" s="17"/>
    </row>
    <row r="631" spans="1:6" s="18" customFormat="1" x14ac:dyDescent="0.4">
      <c r="A631" s="4">
        <v>603</v>
      </c>
      <c r="B631" s="244"/>
      <c r="C631" s="244"/>
      <c r="E631" s="17"/>
      <c r="F631" s="17"/>
    </row>
    <row r="632" spans="1:6" s="18" customFormat="1" x14ac:dyDescent="0.4">
      <c r="A632" s="4">
        <v>604</v>
      </c>
      <c r="B632" s="244"/>
      <c r="C632" s="244"/>
      <c r="E632" s="17"/>
      <c r="F632" s="17"/>
    </row>
    <row r="633" spans="1:6" s="18" customFormat="1" x14ac:dyDescent="0.4">
      <c r="A633" s="4">
        <v>605</v>
      </c>
      <c r="B633" s="244"/>
      <c r="C633" s="244"/>
      <c r="E633" s="17"/>
      <c r="F633" s="17"/>
    </row>
    <row r="634" spans="1:6" s="18" customFormat="1" x14ac:dyDescent="0.4">
      <c r="A634" s="4">
        <v>606</v>
      </c>
      <c r="B634" s="244"/>
      <c r="C634" s="244"/>
      <c r="E634" s="17"/>
      <c r="F634" s="17"/>
    </row>
    <row r="635" spans="1:6" s="18" customFormat="1" x14ac:dyDescent="0.4">
      <c r="A635" s="4">
        <v>607</v>
      </c>
      <c r="B635" s="244"/>
      <c r="C635" s="244"/>
      <c r="E635" s="17"/>
      <c r="F635" s="17"/>
    </row>
    <row r="636" spans="1:6" s="18" customFormat="1" x14ac:dyDescent="0.4">
      <c r="A636" s="4">
        <v>608</v>
      </c>
      <c r="B636" s="244"/>
      <c r="C636" s="244"/>
      <c r="E636" s="17"/>
      <c r="F636" s="17"/>
    </row>
    <row r="637" spans="1:6" s="18" customFormat="1" x14ac:dyDescent="0.4">
      <c r="A637" s="4">
        <v>609</v>
      </c>
      <c r="B637" s="244"/>
      <c r="C637" s="244"/>
      <c r="E637" s="17"/>
      <c r="F637" s="17"/>
    </row>
    <row r="638" spans="1:6" s="18" customFormat="1" x14ac:dyDescent="0.4">
      <c r="A638" s="4">
        <v>610</v>
      </c>
      <c r="B638" s="244"/>
      <c r="C638" s="244"/>
      <c r="E638" s="17"/>
      <c r="F638" s="17"/>
    </row>
    <row r="639" spans="1:6" s="18" customFormat="1" x14ac:dyDescent="0.4">
      <c r="A639" s="4">
        <v>611</v>
      </c>
      <c r="B639" s="244"/>
      <c r="C639" s="244"/>
      <c r="E639" s="17"/>
      <c r="F639" s="17"/>
    </row>
    <row r="640" spans="1:6" s="18" customFormat="1" x14ac:dyDescent="0.4">
      <c r="A640" s="4">
        <v>612</v>
      </c>
      <c r="B640" s="244"/>
      <c r="C640" s="244"/>
      <c r="E640" s="17"/>
      <c r="F640" s="17"/>
    </row>
    <row r="641" spans="1:6" s="18" customFormat="1" x14ac:dyDescent="0.4">
      <c r="A641" s="4">
        <v>613</v>
      </c>
      <c r="B641" s="244"/>
      <c r="C641" s="244"/>
      <c r="E641" s="17"/>
      <c r="F641" s="17"/>
    </row>
    <row r="642" spans="1:6" s="18" customFormat="1" x14ac:dyDescent="0.4">
      <c r="A642" s="4">
        <v>614</v>
      </c>
      <c r="B642" s="244"/>
      <c r="C642" s="244"/>
      <c r="E642" s="17"/>
      <c r="F642" s="17"/>
    </row>
    <row r="643" spans="1:6" s="18" customFormat="1" x14ac:dyDescent="0.4">
      <c r="A643" s="4">
        <v>615</v>
      </c>
      <c r="B643" s="244"/>
      <c r="C643" s="244"/>
      <c r="E643" s="17"/>
      <c r="F643" s="17"/>
    </row>
    <row r="644" spans="1:6" s="18" customFormat="1" x14ac:dyDescent="0.4">
      <c r="A644" s="4">
        <v>616</v>
      </c>
      <c r="B644" s="244"/>
      <c r="C644" s="244"/>
      <c r="E644" s="17"/>
      <c r="F644" s="17"/>
    </row>
    <row r="645" spans="1:6" s="18" customFormat="1" x14ac:dyDescent="0.4">
      <c r="A645" s="4">
        <v>617</v>
      </c>
      <c r="B645" s="244"/>
      <c r="C645" s="244"/>
      <c r="E645" s="17"/>
      <c r="F645" s="17"/>
    </row>
    <row r="646" spans="1:6" s="18" customFormat="1" x14ac:dyDescent="0.4">
      <c r="A646" s="4">
        <v>618</v>
      </c>
      <c r="B646" s="244"/>
      <c r="C646" s="244"/>
      <c r="E646" s="17"/>
      <c r="F646" s="17"/>
    </row>
    <row r="647" spans="1:6" s="18" customFormat="1" x14ac:dyDescent="0.4">
      <c r="A647" s="4">
        <v>619</v>
      </c>
      <c r="B647" s="244"/>
      <c r="C647" s="244"/>
      <c r="E647" s="17"/>
      <c r="F647" s="17"/>
    </row>
    <row r="648" spans="1:6" s="18" customFormat="1" x14ac:dyDescent="0.4">
      <c r="A648" s="4">
        <v>620</v>
      </c>
      <c r="B648" s="244"/>
      <c r="C648" s="244"/>
      <c r="E648" s="17"/>
      <c r="F648" s="17"/>
    </row>
    <row r="649" spans="1:6" s="18" customFormat="1" x14ac:dyDescent="0.4">
      <c r="A649" s="4">
        <v>621</v>
      </c>
      <c r="B649" s="244"/>
      <c r="C649" s="244"/>
      <c r="E649" s="17"/>
      <c r="F649" s="17"/>
    </row>
    <row r="650" spans="1:6" s="18" customFormat="1" x14ac:dyDescent="0.4">
      <c r="A650" s="4">
        <v>622</v>
      </c>
      <c r="B650" s="244"/>
      <c r="C650" s="244"/>
      <c r="E650" s="17"/>
      <c r="F650" s="17"/>
    </row>
    <row r="651" spans="1:6" s="18" customFormat="1" x14ac:dyDescent="0.4">
      <c r="A651" s="4">
        <v>623</v>
      </c>
      <c r="B651" s="244"/>
      <c r="C651" s="244"/>
      <c r="E651" s="17"/>
      <c r="F651" s="17"/>
    </row>
    <row r="652" spans="1:6" s="18" customFormat="1" x14ac:dyDescent="0.4">
      <c r="A652" s="4">
        <v>624</v>
      </c>
      <c r="B652" s="244"/>
      <c r="C652" s="244"/>
      <c r="E652" s="17"/>
      <c r="F652" s="17"/>
    </row>
    <row r="653" spans="1:6" s="18" customFormat="1" x14ac:dyDescent="0.4">
      <c r="A653" s="4">
        <v>625</v>
      </c>
      <c r="B653" s="244"/>
      <c r="C653" s="244"/>
      <c r="E653" s="17"/>
      <c r="F653" s="17"/>
    </row>
    <row r="654" spans="1:6" s="18" customFormat="1" x14ac:dyDescent="0.4">
      <c r="A654" s="4">
        <v>626</v>
      </c>
      <c r="B654" s="244"/>
      <c r="C654" s="244"/>
      <c r="E654" s="17"/>
      <c r="F654" s="17"/>
    </row>
    <row r="655" spans="1:6" s="18" customFormat="1" x14ac:dyDescent="0.4">
      <c r="A655" s="4">
        <v>627</v>
      </c>
      <c r="B655" s="244"/>
      <c r="C655" s="244"/>
      <c r="E655" s="17"/>
      <c r="F655" s="17"/>
    </row>
    <row r="656" spans="1:6" s="18" customFormat="1" x14ac:dyDescent="0.4">
      <c r="A656" s="4">
        <v>628</v>
      </c>
      <c r="B656" s="244"/>
      <c r="C656" s="244"/>
      <c r="E656" s="17"/>
      <c r="F656" s="17"/>
    </row>
    <row r="657" spans="1:6" s="18" customFormat="1" x14ac:dyDescent="0.4">
      <c r="A657" s="4">
        <v>629</v>
      </c>
      <c r="B657" s="244"/>
      <c r="C657" s="244"/>
      <c r="E657" s="17"/>
      <c r="F657" s="17"/>
    </row>
    <row r="658" spans="1:6" s="18" customFormat="1" x14ac:dyDescent="0.4">
      <c r="A658" s="4">
        <v>630</v>
      </c>
      <c r="B658" s="244"/>
      <c r="C658" s="244"/>
      <c r="E658" s="17"/>
      <c r="F658" s="17"/>
    </row>
    <row r="659" spans="1:6" s="18" customFormat="1" x14ac:dyDescent="0.4">
      <c r="A659" s="4">
        <v>631</v>
      </c>
      <c r="B659" s="244"/>
      <c r="C659" s="244"/>
      <c r="E659" s="17"/>
      <c r="F659" s="17"/>
    </row>
    <row r="660" spans="1:6" s="18" customFormat="1" x14ac:dyDescent="0.4">
      <c r="A660" s="4">
        <v>632</v>
      </c>
      <c r="B660" s="244"/>
      <c r="C660" s="244"/>
      <c r="E660" s="17"/>
      <c r="F660" s="17"/>
    </row>
    <row r="661" spans="1:6" s="18" customFormat="1" x14ac:dyDescent="0.4">
      <c r="A661" s="4">
        <v>633</v>
      </c>
      <c r="B661" s="244"/>
      <c r="C661" s="244"/>
      <c r="E661" s="17"/>
      <c r="F661" s="17"/>
    </row>
    <row r="662" spans="1:6" s="18" customFormat="1" x14ac:dyDescent="0.4">
      <c r="A662" s="4">
        <v>634</v>
      </c>
      <c r="B662" s="244"/>
      <c r="C662" s="244"/>
      <c r="E662" s="17"/>
      <c r="F662" s="17"/>
    </row>
    <row r="663" spans="1:6" s="18" customFormat="1" x14ac:dyDescent="0.4">
      <c r="A663" s="4">
        <v>635</v>
      </c>
      <c r="B663" s="244"/>
      <c r="C663" s="244"/>
      <c r="E663" s="17"/>
      <c r="F663" s="17"/>
    </row>
    <row r="664" spans="1:6" s="18" customFormat="1" x14ac:dyDescent="0.4">
      <c r="A664" s="4">
        <v>636</v>
      </c>
      <c r="B664" s="244"/>
      <c r="C664" s="244"/>
      <c r="E664" s="17"/>
      <c r="F664" s="17"/>
    </row>
    <row r="665" spans="1:6" s="18" customFormat="1" x14ac:dyDescent="0.4">
      <c r="A665" s="4">
        <v>637</v>
      </c>
      <c r="B665" s="244"/>
      <c r="C665" s="244"/>
      <c r="E665" s="17"/>
      <c r="F665" s="17"/>
    </row>
    <row r="666" spans="1:6" s="18" customFormat="1" x14ac:dyDescent="0.4">
      <c r="A666" s="4">
        <v>638</v>
      </c>
      <c r="B666" s="244"/>
      <c r="C666" s="244"/>
      <c r="E666" s="17"/>
      <c r="F666" s="17"/>
    </row>
    <row r="667" spans="1:6" s="18" customFormat="1" x14ac:dyDescent="0.4">
      <c r="A667" s="4">
        <v>639</v>
      </c>
      <c r="B667" s="244"/>
      <c r="C667" s="244"/>
      <c r="E667" s="17"/>
      <c r="F667" s="17"/>
    </row>
    <row r="668" spans="1:6" s="18" customFormat="1" x14ac:dyDescent="0.4">
      <c r="A668" s="4">
        <v>640</v>
      </c>
      <c r="B668" s="244"/>
      <c r="C668" s="244"/>
      <c r="E668" s="17"/>
      <c r="F668" s="17"/>
    </row>
    <row r="669" spans="1:6" s="18" customFormat="1" x14ac:dyDescent="0.4">
      <c r="A669" s="4">
        <v>641</v>
      </c>
      <c r="B669" s="244"/>
      <c r="C669" s="244"/>
      <c r="E669" s="17"/>
      <c r="F669" s="17"/>
    </row>
    <row r="670" spans="1:6" s="18" customFormat="1" x14ac:dyDescent="0.4">
      <c r="A670" s="4">
        <v>642</v>
      </c>
      <c r="B670" s="244"/>
      <c r="C670" s="244"/>
      <c r="E670" s="17"/>
      <c r="F670" s="17"/>
    </row>
    <row r="671" spans="1:6" s="18" customFormat="1" x14ac:dyDescent="0.4">
      <c r="A671" s="4">
        <v>643</v>
      </c>
      <c r="B671" s="244"/>
      <c r="C671" s="244"/>
      <c r="E671" s="17"/>
      <c r="F671" s="17"/>
    </row>
    <row r="672" spans="1:6" s="18" customFormat="1" x14ac:dyDescent="0.4">
      <c r="A672" s="4">
        <v>644</v>
      </c>
      <c r="B672" s="244"/>
      <c r="C672" s="244"/>
      <c r="E672" s="17"/>
      <c r="F672" s="17"/>
    </row>
    <row r="673" spans="1:6" s="18" customFormat="1" x14ac:dyDescent="0.4">
      <c r="A673" s="4">
        <v>645</v>
      </c>
      <c r="B673" s="244"/>
      <c r="C673" s="244"/>
      <c r="E673" s="17"/>
      <c r="F673" s="17"/>
    </row>
    <row r="674" spans="1:6" s="18" customFormat="1" x14ac:dyDescent="0.4">
      <c r="A674" s="4">
        <v>646</v>
      </c>
      <c r="B674" s="244"/>
      <c r="C674" s="244"/>
      <c r="E674" s="17"/>
      <c r="F674" s="17"/>
    </row>
    <row r="675" spans="1:6" s="18" customFormat="1" x14ac:dyDescent="0.4">
      <c r="A675" s="4">
        <v>647</v>
      </c>
      <c r="B675" s="244"/>
      <c r="C675" s="244"/>
      <c r="E675" s="17"/>
      <c r="F675" s="17"/>
    </row>
    <row r="676" spans="1:6" s="18" customFormat="1" x14ac:dyDescent="0.4">
      <c r="A676" s="4">
        <v>648</v>
      </c>
      <c r="B676" s="244"/>
      <c r="C676" s="244"/>
      <c r="E676" s="17"/>
      <c r="F676" s="17"/>
    </row>
    <row r="677" spans="1:6" s="18" customFormat="1" x14ac:dyDescent="0.4">
      <c r="A677" s="4">
        <v>649</v>
      </c>
      <c r="B677" s="244"/>
      <c r="C677" s="244"/>
      <c r="E677" s="17"/>
      <c r="F677" s="17"/>
    </row>
    <row r="678" spans="1:6" s="18" customFormat="1" x14ac:dyDescent="0.4">
      <c r="A678" s="4">
        <v>650</v>
      </c>
      <c r="B678" s="244"/>
      <c r="C678" s="244"/>
      <c r="E678" s="17"/>
      <c r="F678" s="17"/>
    </row>
    <row r="679" spans="1:6" s="18" customFormat="1" x14ac:dyDescent="0.4">
      <c r="A679" s="4">
        <v>651</v>
      </c>
      <c r="B679" s="244"/>
      <c r="C679" s="244"/>
      <c r="E679" s="17"/>
      <c r="F679" s="17"/>
    </row>
    <row r="680" spans="1:6" s="18" customFormat="1" x14ac:dyDescent="0.4">
      <c r="A680" s="4">
        <v>652</v>
      </c>
      <c r="B680" s="244"/>
      <c r="C680" s="244"/>
      <c r="E680" s="17"/>
      <c r="F680" s="17"/>
    </row>
    <row r="681" spans="1:6" s="18" customFormat="1" x14ac:dyDescent="0.4">
      <c r="A681" s="4">
        <v>653</v>
      </c>
      <c r="B681" s="244"/>
      <c r="C681" s="244"/>
      <c r="E681" s="17"/>
      <c r="F681" s="17"/>
    </row>
    <row r="682" spans="1:6" s="18" customFormat="1" x14ac:dyDescent="0.4">
      <c r="A682" s="4">
        <v>654</v>
      </c>
      <c r="B682" s="244"/>
      <c r="C682" s="244"/>
      <c r="E682" s="17"/>
      <c r="F682" s="17"/>
    </row>
    <row r="683" spans="1:6" s="18" customFormat="1" x14ac:dyDescent="0.4">
      <c r="A683" s="4">
        <v>655</v>
      </c>
      <c r="B683" s="244"/>
      <c r="C683" s="244"/>
      <c r="E683" s="17"/>
      <c r="F683" s="17"/>
    </row>
    <row r="684" spans="1:6" s="18" customFormat="1" x14ac:dyDescent="0.4">
      <c r="A684" s="4">
        <v>656</v>
      </c>
      <c r="B684" s="244"/>
      <c r="C684" s="244"/>
      <c r="E684" s="17"/>
      <c r="F684" s="17"/>
    </row>
    <row r="685" spans="1:6" s="18" customFormat="1" x14ac:dyDescent="0.4">
      <c r="A685" s="4">
        <v>657</v>
      </c>
      <c r="B685" s="244"/>
      <c r="C685" s="244"/>
      <c r="E685" s="17"/>
      <c r="F685" s="17"/>
    </row>
    <row r="686" spans="1:6" s="18" customFormat="1" x14ac:dyDescent="0.4">
      <c r="A686" s="4">
        <v>658</v>
      </c>
      <c r="B686" s="244"/>
      <c r="C686" s="244"/>
      <c r="E686" s="17"/>
      <c r="F686" s="17"/>
    </row>
    <row r="687" spans="1:6" s="18" customFormat="1" x14ac:dyDescent="0.4">
      <c r="A687" s="4">
        <v>659</v>
      </c>
      <c r="B687" s="244"/>
      <c r="C687" s="244"/>
      <c r="E687" s="17"/>
      <c r="F687" s="17"/>
    </row>
    <row r="688" spans="1:6" s="18" customFormat="1" x14ac:dyDescent="0.4">
      <c r="A688" s="4">
        <v>660</v>
      </c>
      <c r="B688" s="244"/>
      <c r="C688" s="244"/>
      <c r="E688" s="17"/>
      <c r="F688" s="17"/>
    </row>
    <row r="689" spans="1:6" s="18" customFormat="1" x14ac:dyDescent="0.4">
      <c r="A689" s="4">
        <v>661</v>
      </c>
      <c r="B689" s="244"/>
      <c r="C689" s="244"/>
      <c r="E689" s="17"/>
      <c r="F689" s="17"/>
    </row>
    <row r="690" spans="1:6" s="18" customFormat="1" x14ac:dyDescent="0.4">
      <c r="A690" s="4">
        <v>662</v>
      </c>
      <c r="B690" s="244"/>
      <c r="C690" s="244"/>
      <c r="E690" s="17"/>
      <c r="F690" s="17"/>
    </row>
    <row r="691" spans="1:6" s="18" customFormat="1" x14ac:dyDescent="0.4">
      <c r="A691" s="4">
        <v>663</v>
      </c>
      <c r="B691" s="244"/>
      <c r="C691" s="244"/>
      <c r="E691" s="17"/>
      <c r="F691" s="17"/>
    </row>
    <row r="692" spans="1:6" s="18" customFormat="1" x14ac:dyDescent="0.4">
      <c r="A692" s="4">
        <v>664</v>
      </c>
      <c r="B692" s="244"/>
      <c r="C692" s="244"/>
      <c r="E692" s="17"/>
      <c r="F692" s="17"/>
    </row>
    <row r="693" spans="1:6" s="18" customFormat="1" x14ac:dyDescent="0.4">
      <c r="A693" s="4">
        <v>665</v>
      </c>
      <c r="B693" s="244"/>
      <c r="C693" s="244"/>
      <c r="E693" s="17"/>
      <c r="F693" s="17"/>
    </row>
    <row r="694" spans="1:6" s="18" customFormat="1" x14ac:dyDescent="0.4">
      <c r="A694" s="4">
        <v>666</v>
      </c>
      <c r="B694" s="244"/>
      <c r="C694" s="244"/>
      <c r="E694" s="17"/>
      <c r="F694" s="17"/>
    </row>
    <row r="695" spans="1:6" s="18" customFormat="1" x14ac:dyDescent="0.4">
      <c r="A695" s="4">
        <v>667</v>
      </c>
      <c r="B695" s="244"/>
      <c r="C695" s="244"/>
      <c r="E695" s="17"/>
      <c r="F695" s="17"/>
    </row>
    <row r="696" spans="1:6" s="18" customFormat="1" x14ac:dyDescent="0.4">
      <c r="A696" s="4">
        <v>668</v>
      </c>
      <c r="B696" s="244"/>
      <c r="C696" s="244"/>
      <c r="E696" s="17"/>
      <c r="F696" s="17"/>
    </row>
    <row r="697" spans="1:6" s="18" customFormat="1" x14ac:dyDescent="0.4">
      <c r="A697" s="4">
        <v>669</v>
      </c>
      <c r="B697" s="244"/>
      <c r="C697" s="244"/>
      <c r="E697" s="17"/>
      <c r="F697" s="17"/>
    </row>
    <row r="698" spans="1:6" s="18" customFormat="1" x14ac:dyDescent="0.4">
      <c r="A698" s="4">
        <v>670</v>
      </c>
      <c r="B698" s="244"/>
      <c r="C698" s="244"/>
      <c r="E698" s="17"/>
      <c r="F698" s="17"/>
    </row>
    <row r="699" spans="1:6" s="18" customFormat="1" x14ac:dyDescent="0.4">
      <c r="A699" s="4">
        <v>671</v>
      </c>
      <c r="B699" s="244"/>
      <c r="C699" s="244"/>
      <c r="E699" s="17"/>
      <c r="F699" s="17"/>
    </row>
    <row r="700" spans="1:6" s="18" customFormat="1" x14ac:dyDescent="0.4">
      <c r="A700" s="4">
        <v>672</v>
      </c>
      <c r="B700" s="244"/>
      <c r="C700" s="244"/>
      <c r="E700" s="17"/>
      <c r="F700" s="17"/>
    </row>
    <row r="701" spans="1:6" s="18" customFormat="1" x14ac:dyDescent="0.4">
      <c r="A701" s="4">
        <v>673</v>
      </c>
      <c r="B701" s="244"/>
      <c r="C701" s="244"/>
      <c r="E701" s="17"/>
      <c r="F701" s="17"/>
    </row>
    <row r="702" spans="1:6" s="18" customFormat="1" x14ac:dyDescent="0.4">
      <c r="A702" s="4">
        <v>674</v>
      </c>
      <c r="B702" s="244"/>
      <c r="C702" s="244"/>
      <c r="E702" s="17"/>
      <c r="F702" s="17"/>
    </row>
    <row r="703" spans="1:6" s="18" customFormat="1" x14ac:dyDescent="0.4">
      <c r="A703" s="4">
        <v>675</v>
      </c>
      <c r="B703" s="244"/>
      <c r="C703" s="244"/>
      <c r="E703" s="17"/>
      <c r="F703" s="17"/>
    </row>
    <row r="704" spans="1:6" s="18" customFormat="1" x14ac:dyDescent="0.4">
      <c r="A704" s="4">
        <v>676</v>
      </c>
      <c r="B704" s="244"/>
      <c r="C704" s="244"/>
      <c r="E704" s="17"/>
      <c r="F704" s="17"/>
    </row>
    <row r="705" spans="1:6" s="18" customFormat="1" x14ac:dyDescent="0.4">
      <c r="A705" s="4">
        <v>677</v>
      </c>
      <c r="B705" s="244"/>
      <c r="C705" s="244"/>
      <c r="E705" s="17"/>
      <c r="F705" s="17"/>
    </row>
    <row r="706" spans="1:6" s="18" customFormat="1" x14ac:dyDescent="0.4">
      <c r="A706" s="4">
        <v>678</v>
      </c>
      <c r="B706" s="244"/>
      <c r="C706" s="244"/>
      <c r="E706" s="17"/>
      <c r="F706" s="17"/>
    </row>
    <row r="707" spans="1:6" s="18" customFormat="1" x14ac:dyDescent="0.4">
      <c r="A707" s="4">
        <v>679</v>
      </c>
      <c r="B707" s="244"/>
      <c r="C707" s="244"/>
      <c r="E707" s="17"/>
      <c r="F707" s="17"/>
    </row>
    <row r="708" spans="1:6" s="18" customFormat="1" x14ac:dyDescent="0.4">
      <c r="A708" s="4">
        <v>680</v>
      </c>
      <c r="B708" s="244"/>
      <c r="C708" s="244"/>
      <c r="E708" s="17"/>
      <c r="F708" s="17"/>
    </row>
    <row r="709" spans="1:6" s="18" customFormat="1" x14ac:dyDescent="0.4">
      <c r="A709" s="4">
        <v>681</v>
      </c>
      <c r="B709" s="244"/>
      <c r="C709" s="244"/>
      <c r="E709" s="17"/>
      <c r="F709" s="17"/>
    </row>
    <row r="710" spans="1:6" s="18" customFormat="1" x14ac:dyDescent="0.4">
      <c r="A710" s="4">
        <v>682</v>
      </c>
      <c r="B710" s="244"/>
      <c r="C710" s="244"/>
      <c r="E710" s="17"/>
      <c r="F710" s="17"/>
    </row>
    <row r="711" spans="1:6" s="18" customFormat="1" x14ac:dyDescent="0.4">
      <c r="A711" s="4">
        <v>683</v>
      </c>
      <c r="B711" s="244"/>
      <c r="C711" s="244"/>
      <c r="E711" s="17"/>
      <c r="F711" s="17"/>
    </row>
    <row r="712" spans="1:6" s="18" customFormat="1" x14ac:dyDescent="0.4">
      <c r="A712" s="4">
        <v>684</v>
      </c>
      <c r="B712" s="244"/>
      <c r="C712" s="244"/>
      <c r="E712" s="17"/>
      <c r="F712" s="17"/>
    </row>
    <row r="713" spans="1:6" s="18" customFormat="1" x14ac:dyDescent="0.4">
      <c r="A713" s="4">
        <v>685</v>
      </c>
      <c r="B713" s="244"/>
      <c r="C713" s="244"/>
      <c r="E713" s="17"/>
      <c r="F713" s="17"/>
    </row>
    <row r="714" spans="1:6" s="18" customFormat="1" x14ac:dyDescent="0.4">
      <c r="A714" s="4">
        <v>686</v>
      </c>
      <c r="B714" s="244"/>
      <c r="C714" s="244"/>
      <c r="E714" s="17"/>
      <c r="F714" s="17"/>
    </row>
    <row r="715" spans="1:6" s="18" customFormat="1" x14ac:dyDescent="0.4">
      <c r="A715" s="4">
        <v>687</v>
      </c>
      <c r="B715" s="244"/>
      <c r="C715" s="244"/>
      <c r="E715" s="17"/>
      <c r="F715" s="17"/>
    </row>
    <row r="716" spans="1:6" s="18" customFormat="1" x14ac:dyDescent="0.4">
      <c r="A716" s="4">
        <v>688</v>
      </c>
      <c r="B716" s="244"/>
      <c r="C716" s="244"/>
      <c r="E716" s="17"/>
      <c r="F716" s="17"/>
    </row>
    <row r="717" spans="1:6" s="18" customFormat="1" x14ac:dyDescent="0.4">
      <c r="A717" s="4">
        <v>689</v>
      </c>
      <c r="B717" s="244"/>
      <c r="C717" s="244"/>
      <c r="E717" s="17"/>
      <c r="F717" s="17"/>
    </row>
    <row r="718" spans="1:6" s="18" customFormat="1" x14ac:dyDescent="0.4">
      <c r="A718" s="4">
        <v>690</v>
      </c>
      <c r="B718" s="244"/>
      <c r="C718" s="244"/>
      <c r="E718" s="17"/>
      <c r="F718" s="17"/>
    </row>
    <row r="719" spans="1:6" s="18" customFormat="1" x14ac:dyDescent="0.4">
      <c r="A719" s="4">
        <v>691</v>
      </c>
      <c r="B719" s="244"/>
      <c r="C719" s="244"/>
      <c r="E719" s="17"/>
      <c r="F719" s="17"/>
    </row>
    <row r="720" spans="1:6" s="18" customFormat="1" x14ac:dyDescent="0.4">
      <c r="A720" s="4">
        <v>692</v>
      </c>
      <c r="B720" s="244"/>
      <c r="C720" s="244"/>
      <c r="E720" s="17"/>
      <c r="F720" s="17"/>
    </row>
    <row r="721" spans="1:6" s="18" customFormat="1" x14ac:dyDescent="0.4">
      <c r="A721" s="4">
        <v>693</v>
      </c>
      <c r="B721" s="244"/>
      <c r="C721" s="244"/>
      <c r="E721" s="17"/>
      <c r="F721" s="17"/>
    </row>
    <row r="722" spans="1:6" s="18" customFormat="1" x14ac:dyDescent="0.4">
      <c r="A722" s="4">
        <v>694</v>
      </c>
      <c r="B722" s="244"/>
      <c r="C722" s="244"/>
      <c r="E722" s="17"/>
      <c r="F722" s="17"/>
    </row>
    <row r="723" spans="1:6" s="18" customFormat="1" x14ac:dyDescent="0.4">
      <c r="A723" s="4">
        <v>695</v>
      </c>
      <c r="B723" s="244"/>
      <c r="C723" s="244"/>
      <c r="E723" s="17"/>
      <c r="F723" s="17"/>
    </row>
    <row r="724" spans="1:6" s="18" customFormat="1" x14ac:dyDescent="0.4">
      <c r="A724" s="4">
        <v>696</v>
      </c>
      <c r="B724" s="244"/>
      <c r="C724" s="244"/>
      <c r="E724" s="17"/>
      <c r="F724" s="17"/>
    </row>
    <row r="725" spans="1:6" s="18" customFormat="1" x14ac:dyDescent="0.4">
      <c r="A725" s="4">
        <v>697</v>
      </c>
      <c r="B725" s="244"/>
      <c r="C725" s="244"/>
      <c r="E725" s="17"/>
      <c r="F725" s="17"/>
    </row>
    <row r="726" spans="1:6" s="18" customFormat="1" x14ac:dyDescent="0.4">
      <c r="A726" s="4">
        <v>698</v>
      </c>
      <c r="B726" s="244"/>
      <c r="C726" s="244"/>
      <c r="E726" s="17"/>
      <c r="F726" s="17"/>
    </row>
    <row r="727" spans="1:6" s="18" customFormat="1" x14ac:dyDescent="0.4">
      <c r="A727" s="4">
        <v>699</v>
      </c>
      <c r="B727" s="244"/>
      <c r="C727" s="244"/>
      <c r="E727" s="17"/>
      <c r="F727" s="17"/>
    </row>
    <row r="728" spans="1:6" s="18" customFormat="1" x14ac:dyDescent="0.4">
      <c r="A728" s="4">
        <v>700</v>
      </c>
      <c r="B728" s="244"/>
      <c r="C728" s="244"/>
      <c r="E728" s="17"/>
      <c r="F728" s="17"/>
    </row>
    <row r="729" spans="1:6" s="18" customFormat="1" x14ac:dyDescent="0.4">
      <c r="A729" s="4">
        <v>701</v>
      </c>
      <c r="B729" s="244"/>
      <c r="C729" s="244"/>
      <c r="E729" s="17"/>
      <c r="F729" s="17"/>
    </row>
    <row r="730" spans="1:6" s="18" customFormat="1" x14ac:dyDescent="0.4">
      <c r="A730" s="4">
        <v>702</v>
      </c>
      <c r="B730" s="244"/>
      <c r="C730" s="244"/>
      <c r="E730" s="17"/>
      <c r="F730" s="17"/>
    </row>
    <row r="731" spans="1:6" s="18" customFormat="1" x14ac:dyDescent="0.4">
      <c r="A731" s="4">
        <v>703</v>
      </c>
      <c r="B731" s="244"/>
      <c r="C731" s="244"/>
      <c r="E731" s="17"/>
      <c r="F731" s="17"/>
    </row>
    <row r="732" spans="1:6" s="18" customFormat="1" x14ac:dyDescent="0.4">
      <c r="A732" s="4">
        <v>704</v>
      </c>
      <c r="B732" s="244"/>
      <c r="C732" s="244"/>
      <c r="E732" s="17"/>
      <c r="F732" s="17"/>
    </row>
    <row r="733" spans="1:6" s="18" customFormat="1" x14ac:dyDescent="0.4">
      <c r="A733" s="4">
        <v>705</v>
      </c>
      <c r="B733" s="244"/>
      <c r="C733" s="244"/>
      <c r="E733" s="17"/>
      <c r="F733" s="17"/>
    </row>
    <row r="734" spans="1:6" s="18" customFormat="1" x14ac:dyDescent="0.4">
      <c r="A734" s="4">
        <v>706</v>
      </c>
      <c r="B734" s="244"/>
      <c r="C734" s="244"/>
      <c r="E734" s="17"/>
      <c r="F734" s="17"/>
    </row>
    <row r="735" spans="1:6" s="18" customFormat="1" x14ac:dyDescent="0.4">
      <c r="A735" s="4">
        <v>707</v>
      </c>
      <c r="B735" s="244"/>
      <c r="C735" s="244"/>
      <c r="E735" s="17"/>
      <c r="F735" s="17"/>
    </row>
    <row r="736" spans="1:6" s="18" customFormat="1" x14ac:dyDescent="0.4">
      <c r="A736" s="4">
        <v>708</v>
      </c>
      <c r="B736" s="244"/>
      <c r="C736" s="244"/>
      <c r="E736" s="17"/>
      <c r="F736" s="17"/>
    </row>
    <row r="737" spans="1:6" s="18" customFormat="1" x14ac:dyDescent="0.4">
      <c r="A737" s="4">
        <v>709</v>
      </c>
      <c r="B737" s="244"/>
      <c r="C737" s="244"/>
      <c r="E737" s="17"/>
      <c r="F737" s="17"/>
    </row>
    <row r="738" spans="1:6" s="18" customFormat="1" x14ac:dyDescent="0.4">
      <c r="A738" s="4">
        <v>710</v>
      </c>
      <c r="B738" s="244"/>
      <c r="C738" s="244"/>
      <c r="E738" s="17"/>
      <c r="F738" s="17"/>
    </row>
    <row r="739" spans="1:6" s="18" customFormat="1" x14ac:dyDescent="0.4">
      <c r="A739" s="4">
        <v>711</v>
      </c>
      <c r="B739" s="244"/>
      <c r="C739" s="244"/>
      <c r="E739" s="17"/>
      <c r="F739" s="17"/>
    </row>
    <row r="740" spans="1:6" s="18" customFormat="1" x14ac:dyDescent="0.4">
      <c r="A740" s="4">
        <v>712</v>
      </c>
      <c r="B740" s="244"/>
      <c r="C740" s="244"/>
      <c r="E740" s="17"/>
      <c r="F740" s="17"/>
    </row>
    <row r="741" spans="1:6" s="18" customFormat="1" x14ac:dyDescent="0.4">
      <c r="A741" s="4">
        <v>713</v>
      </c>
      <c r="B741" s="244"/>
      <c r="C741" s="244"/>
      <c r="E741" s="17"/>
      <c r="F741" s="17"/>
    </row>
    <row r="742" spans="1:6" s="18" customFormat="1" x14ac:dyDescent="0.4">
      <c r="A742" s="4">
        <v>714</v>
      </c>
      <c r="B742" s="244"/>
      <c r="C742" s="244"/>
      <c r="E742" s="17"/>
      <c r="F742" s="17"/>
    </row>
    <row r="743" spans="1:6" s="18" customFormat="1" x14ac:dyDescent="0.4">
      <c r="A743" s="4">
        <v>715</v>
      </c>
      <c r="B743" s="244"/>
      <c r="C743" s="244"/>
      <c r="E743" s="17"/>
      <c r="F743" s="17"/>
    </row>
    <row r="744" spans="1:6" s="18" customFormat="1" x14ac:dyDescent="0.4">
      <c r="A744" s="4">
        <v>716</v>
      </c>
      <c r="B744" s="244"/>
      <c r="C744" s="244"/>
      <c r="E744" s="17"/>
      <c r="F744" s="17"/>
    </row>
    <row r="745" spans="1:6" s="18" customFormat="1" x14ac:dyDescent="0.4">
      <c r="A745" s="4">
        <v>717</v>
      </c>
      <c r="B745" s="244"/>
      <c r="C745" s="244"/>
      <c r="E745" s="17"/>
      <c r="F745" s="17"/>
    </row>
    <row r="746" spans="1:6" s="18" customFormat="1" x14ac:dyDescent="0.4">
      <c r="A746" s="4">
        <v>718</v>
      </c>
      <c r="B746" s="244"/>
      <c r="C746" s="244"/>
      <c r="E746" s="17"/>
      <c r="F746" s="17"/>
    </row>
    <row r="747" spans="1:6" s="18" customFormat="1" x14ac:dyDescent="0.4">
      <c r="A747" s="4">
        <v>719</v>
      </c>
      <c r="B747" s="244"/>
      <c r="C747" s="244"/>
      <c r="E747" s="17"/>
      <c r="F747" s="17"/>
    </row>
    <row r="748" spans="1:6" s="18" customFormat="1" x14ac:dyDescent="0.4">
      <c r="A748" s="4">
        <v>720</v>
      </c>
      <c r="B748" s="244"/>
      <c r="C748" s="244"/>
      <c r="E748" s="17"/>
      <c r="F748" s="17"/>
    </row>
    <row r="749" spans="1:6" s="18" customFormat="1" x14ac:dyDescent="0.4">
      <c r="A749" s="4">
        <v>721</v>
      </c>
      <c r="B749" s="244"/>
      <c r="C749" s="244"/>
      <c r="E749" s="17"/>
      <c r="F749" s="17"/>
    </row>
    <row r="750" spans="1:6" s="18" customFormat="1" x14ac:dyDescent="0.4">
      <c r="A750" s="4">
        <v>722</v>
      </c>
      <c r="B750" s="244"/>
      <c r="C750" s="244"/>
      <c r="E750" s="17"/>
      <c r="F750" s="17"/>
    </row>
    <row r="751" spans="1:6" s="18" customFormat="1" x14ac:dyDescent="0.4">
      <c r="A751" s="4">
        <v>723</v>
      </c>
      <c r="B751" s="244"/>
      <c r="C751" s="244"/>
      <c r="E751" s="17"/>
      <c r="F751" s="17"/>
    </row>
    <row r="752" spans="1:6" s="18" customFormat="1" x14ac:dyDescent="0.4">
      <c r="A752" s="4">
        <v>724</v>
      </c>
      <c r="B752" s="244"/>
      <c r="C752" s="244"/>
      <c r="E752" s="17"/>
      <c r="F752" s="17"/>
    </row>
    <row r="753" spans="1:6" s="18" customFormat="1" x14ac:dyDescent="0.4">
      <c r="A753" s="4">
        <v>725</v>
      </c>
      <c r="B753" s="244"/>
      <c r="C753" s="244"/>
      <c r="E753" s="17"/>
      <c r="F753" s="17"/>
    </row>
    <row r="754" spans="1:6" s="18" customFormat="1" x14ac:dyDescent="0.4">
      <c r="A754" s="4">
        <v>726</v>
      </c>
      <c r="B754" s="244"/>
      <c r="C754" s="244"/>
      <c r="E754" s="17"/>
      <c r="F754" s="17"/>
    </row>
    <row r="755" spans="1:6" s="18" customFormat="1" x14ac:dyDescent="0.4">
      <c r="A755" s="4">
        <v>727</v>
      </c>
      <c r="B755" s="244"/>
      <c r="C755" s="244"/>
      <c r="E755" s="17"/>
      <c r="F755" s="17"/>
    </row>
    <row r="756" spans="1:6" s="18" customFormat="1" x14ac:dyDescent="0.4">
      <c r="A756" s="4">
        <v>728</v>
      </c>
      <c r="B756" s="244"/>
      <c r="C756" s="244"/>
      <c r="E756" s="17"/>
      <c r="F756" s="17"/>
    </row>
    <row r="757" spans="1:6" s="18" customFormat="1" x14ac:dyDescent="0.4">
      <c r="A757" s="4">
        <v>729</v>
      </c>
      <c r="B757" s="244"/>
      <c r="C757" s="244"/>
      <c r="E757" s="17"/>
      <c r="F757" s="17"/>
    </row>
    <row r="758" spans="1:6" s="18" customFormat="1" x14ac:dyDescent="0.4">
      <c r="A758" s="4">
        <v>730</v>
      </c>
      <c r="B758" s="244"/>
      <c r="C758" s="244"/>
      <c r="E758" s="17"/>
      <c r="F758" s="17"/>
    </row>
    <row r="759" spans="1:6" s="18" customFormat="1" x14ac:dyDescent="0.4">
      <c r="A759" s="4">
        <v>731</v>
      </c>
      <c r="B759" s="244"/>
      <c r="C759" s="244"/>
      <c r="E759" s="17"/>
      <c r="F759" s="17"/>
    </row>
    <row r="760" spans="1:6" s="18" customFormat="1" x14ac:dyDescent="0.4">
      <c r="A760" s="4">
        <v>732</v>
      </c>
      <c r="B760" s="244"/>
      <c r="C760" s="244"/>
      <c r="E760" s="17"/>
      <c r="F760" s="17"/>
    </row>
    <row r="761" spans="1:6" s="18" customFormat="1" x14ac:dyDescent="0.4">
      <c r="A761" s="4">
        <v>733</v>
      </c>
      <c r="B761" s="244"/>
      <c r="C761" s="244"/>
      <c r="E761" s="17"/>
      <c r="F761" s="17"/>
    </row>
    <row r="762" spans="1:6" s="18" customFormat="1" x14ac:dyDescent="0.4">
      <c r="A762" s="4">
        <v>734</v>
      </c>
      <c r="B762" s="244"/>
      <c r="C762" s="244"/>
      <c r="E762" s="17"/>
      <c r="F762" s="17"/>
    </row>
    <row r="763" spans="1:6" s="18" customFormat="1" x14ac:dyDescent="0.4">
      <c r="A763" s="4">
        <v>735</v>
      </c>
      <c r="B763" s="244"/>
      <c r="C763" s="244"/>
      <c r="E763" s="17"/>
      <c r="F763" s="17"/>
    </row>
    <row r="764" spans="1:6" s="18" customFormat="1" x14ac:dyDescent="0.4">
      <c r="A764" s="4">
        <v>736</v>
      </c>
      <c r="B764" s="244"/>
      <c r="C764" s="244"/>
      <c r="E764" s="17"/>
      <c r="F764" s="17"/>
    </row>
    <row r="765" spans="1:6" s="18" customFormat="1" x14ac:dyDescent="0.4">
      <c r="A765" s="4">
        <v>737</v>
      </c>
      <c r="B765" s="244"/>
      <c r="C765" s="244"/>
      <c r="E765" s="17"/>
      <c r="F765" s="17"/>
    </row>
    <row r="766" spans="1:6" s="18" customFormat="1" x14ac:dyDescent="0.4">
      <c r="A766" s="4">
        <v>738</v>
      </c>
      <c r="B766" s="244"/>
      <c r="C766" s="244"/>
      <c r="E766" s="17"/>
      <c r="F766" s="17"/>
    </row>
    <row r="767" spans="1:6" s="18" customFormat="1" x14ac:dyDescent="0.4">
      <c r="A767" s="4">
        <v>739</v>
      </c>
      <c r="B767" s="244"/>
      <c r="C767" s="244"/>
      <c r="E767" s="17"/>
      <c r="F767" s="17"/>
    </row>
    <row r="768" spans="1:6" s="18" customFormat="1" x14ac:dyDescent="0.4">
      <c r="A768" s="4">
        <v>740</v>
      </c>
      <c r="B768" s="244"/>
      <c r="C768" s="244"/>
      <c r="E768" s="17"/>
      <c r="F768" s="17"/>
    </row>
    <row r="769" spans="1:6" s="18" customFormat="1" x14ac:dyDescent="0.4">
      <c r="A769" s="4">
        <v>741</v>
      </c>
      <c r="B769" s="244"/>
      <c r="C769" s="244"/>
      <c r="E769" s="17"/>
      <c r="F769" s="17"/>
    </row>
    <row r="770" spans="1:6" s="18" customFormat="1" x14ac:dyDescent="0.4">
      <c r="A770" s="4">
        <v>742</v>
      </c>
      <c r="B770" s="244"/>
      <c r="C770" s="244"/>
      <c r="E770" s="17"/>
      <c r="F770" s="17"/>
    </row>
    <row r="771" spans="1:6" s="18" customFormat="1" x14ac:dyDescent="0.4">
      <c r="A771" s="4">
        <v>743</v>
      </c>
      <c r="B771" s="244"/>
      <c r="C771" s="244"/>
      <c r="E771" s="17"/>
      <c r="F771" s="17"/>
    </row>
    <row r="772" spans="1:6" s="18" customFormat="1" x14ac:dyDescent="0.4">
      <c r="A772" s="4">
        <v>744</v>
      </c>
      <c r="B772" s="244"/>
      <c r="C772" s="244"/>
      <c r="E772" s="17"/>
      <c r="F772" s="17"/>
    </row>
    <row r="773" spans="1:6" s="18" customFormat="1" x14ac:dyDescent="0.4">
      <c r="A773" s="4">
        <v>745</v>
      </c>
      <c r="B773" s="244"/>
      <c r="C773" s="244"/>
      <c r="E773" s="17"/>
      <c r="F773" s="17"/>
    </row>
    <row r="774" spans="1:6" s="18" customFormat="1" x14ac:dyDescent="0.4">
      <c r="A774" s="4">
        <v>746</v>
      </c>
      <c r="B774" s="244"/>
      <c r="C774" s="244"/>
      <c r="E774" s="17"/>
      <c r="F774" s="17"/>
    </row>
    <row r="775" spans="1:6" s="18" customFormat="1" x14ac:dyDescent="0.4">
      <c r="A775" s="4">
        <v>747</v>
      </c>
      <c r="B775" s="244"/>
      <c r="C775" s="244"/>
      <c r="E775" s="17"/>
      <c r="F775" s="17"/>
    </row>
    <row r="776" spans="1:6" s="18" customFormat="1" x14ac:dyDescent="0.4">
      <c r="A776" s="4">
        <v>748</v>
      </c>
      <c r="B776" s="244"/>
      <c r="C776" s="244"/>
      <c r="E776" s="17"/>
      <c r="F776" s="17"/>
    </row>
    <row r="777" spans="1:6" s="18" customFormat="1" x14ac:dyDescent="0.4">
      <c r="A777" s="4">
        <v>749</v>
      </c>
      <c r="B777" s="244"/>
      <c r="C777" s="244"/>
      <c r="E777" s="17"/>
      <c r="F777" s="17"/>
    </row>
    <row r="778" spans="1:6" s="18" customFormat="1" x14ac:dyDescent="0.4">
      <c r="A778" s="4">
        <v>750</v>
      </c>
      <c r="B778" s="244"/>
      <c r="C778" s="244"/>
      <c r="E778" s="17"/>
      <c r="F778" s="17"/>
    </row>
    <row r="779" spans="1:6" s="18" customFormat="1" x14ac:dyDescent="0.4">
      <c r="A779" s="4">
        <v>751</v>
      </c>
      <c r="B779" s="244"/>
      <c r="C779" s="244"/>
      <c r="E779" s="17"/>
      <c r="F779" s="17"/>
    </row>
    <row r="780" spans="1:6" s="18" customFormat="1" x14ac:dyDescent="0.4">
      <c r="A780" s="4">
        <v>752</v>
      </c>
      <c r="B780" s="244"/>
      <c r="C780" s="244"/>
      <c r="E780" s="17"/>
      <c r="F780" s="17"/>
    </row>
    <row r="781" spans="1:6" s="18" customFormat="1" x14ac:dyDescent="0.4">
      <c r="A781" s="4">
        <v>753</v>
      </c>
      <c r="B781" s="244"/>
      <c r="C781" s="244"/>
      <c r="E781" s="17"/>
      <c r="F781" s="17"/>
    </row>
    <row r="782" spans="1:6" s="18" customFormat="1" x14ac:dyDescent="0.4">
      <c r="A782" s="4">
        <v>754</v>
      </c>
      <c r="B782" s="244"/>
      <c r="C782" s="244"/>
      <c r="E782" s="17"/>
      <c r="F782" s="17"/>
    </row>
    <row r="783" spans="1:6" s="18" customFormat="1" x14ac:dyDescent="0.4">
      <c r="A783" s="4">
        <v>755</v>
      </c>
      <c r="B783" s="244"/>
      <c r="C783" s="244"/>
      <c r="E783" s="17"/>
      <c r="F783" s="17"/>
    </row>
    <row r="784" spans="1:6" s="18" customFormat="1" x14ac:dyDescent="0.4">
      <c r="A784" s="4">
        <v>756</v>
      </c>
      <c r="B784" s="244"/>
      <c r="C784" s="244"/>
      <c r="E784" s="17"/>
      <c r="F784" s="17"/>
    </row>
    <row r="785" spans="1:6" s="18" customFormat="1" x14ac:dyDescent="0.4">
      <c r="A785" s="4">
        <v>757</v>
      </c>
      <c r="B785" s="244"/>
      <c r="C785" s="244"/>
      <c r="E785" s="17"/>
      <c r="F785" s="17"/>
    </row>
    <row r="786" spans="1:6" s="18" customFormat="1" x14ac:dyDescent="0.4">
      <c r="A786" s="4">
        <v>758</v>
      </c>
      <c r="B786" s="244"/>
      <c r="C786" s="244"/>
      <c r="E786" s="17"/>
      <c r="F786" s="17"/>
    </row>
    <row r="787" spans="1:6" s="18" customFormat="1" x14ac:dyDescent="0.4">
      <c r="A787" s="4">
        <v>759</v>
      </c>
      <c r="B787" s="244"/>
      <c r="C787" s="244"/>
      <c r="E787" s="17"/>
      <c r="F787" s="17"/>
    </row>
    <row r="788" spans="1:6" s="18" customFormat="1" x14ac:dyDescent="0.4">
      <c r="A788" s="4">
        <v>760</v>
      </c>
      <c r="B788" s="244"/>
      <c r="C788" s="244"/>
      <c r="E788" s="17"/>
      <c r="F788" s="17"/>
    </row>
    <row r="789" spans="1:6" s="18" customFormat="1" x14ac:dyDescent="0.4">
      <c r="A789" s="4">
        <v>761</v>
      </c>
      <c r="B789" s="244"/>
      <c r="C789" s="244"/>
      <c r="E789" s="17"/>
      <c r="F789" s="17"/>
    </row>
    <row r="790" spans="1:6" s="18" customFormat="1" x14ac:dyDescent="0.4">
      <c r="A790" s="4">
        <v>762</v>
      </c>
      <c r="B790" s="244"/>
      <c r="C790" s="244"/>
      <c r="E790" s="17"/>
      <c r="F790" s="17"/>
    </row>
    <row r="791" spans="1:6" s="18" customFormat="1" x14ac:dyDescent="0.4">
      <c r="A791" s="4">
        <v>763</v>
      </c>
      <c r="B791" s="244"/>
      <c r="C791" s="244"/>
      <c r="E791" s="17"/>
      <c r="F791" s="17"/>
    </row>
    <row r="792" spans="1:6" s="18" customFormat="1" x14ac:dyDescent="0.4">
      <c r="A792" s="4">
        <v>764</v>
      </c>
      <c r="B792" s="244"/>
      <c r="C792" s="244"/>
      <c r="E792" s="17"/>
      <c r="F792" s="17"/>
    </row>
    <row r="793" spans="1:6" s="18" customFormat="1" x14ac:dyDescent="0.4">
      <c r="A793" s="4">
        <v>765</v>
      </c>
      <c r="B793" s="244"/>
      <c r="C793" s="244"/>
      <c r="E793" s="17"/>
      <c r="F793" s="17"/>
    </row>
    <row r="794" spans="1:6" s="18" customFormat="1" x14ac:dyDescent="0.4">
      <c r="A794" s="4">
        <v>766</v>
      </c>
      <c r="B794" s="244"/>
      <c r="C794" s="244"/>
      <c r="E794" s="17"/>
      <c r="F794" s="17"/>
    </row>
    <row r="795" spans="1:6" s="18" customFormat="1" x14ac:dyDescent="0.4">
      <c r="A795" s="4">
        <v>767</v>
      </c>
      <c r="B795" s="244"/>
      <c r="C795" s="244"/>
      <c r="E795" s="17"/>
      <c r="F795" s="17"/>
    </row>
    <row r="796" spans="1:6" s="18" customFormat="1" x14ac:dyDescent="0.4">
      <c r="A796" s="4">
        <v>768</v>
      </c>
      <c r="B796" s="244"/>
      <c r="C796" s="244"/>
      <c r="E796" s="17"/>
      <c r="F796" s="17"/>
    </row>
    <row r="797" spans="1:6" s="18" customFormat="1" x14ac:dyDescent="0.4">
      <c r="A797" s="4">
        <v>769</v>
      </c>
      <c r="B797" s="244"/>
      <c r="C797" s="244"/>
      <c r="E797" s="17"/>
      <c r="F797" s="17"/>
    </row>
    <row r="798" spans="1:6" s="18" customFormat="1" x14ac:dyDescent="0.4">
      <c r="A798" s="4">
        <v>770</v>
      </c>
      <c r="B798" s="244"/>
      <c r="C798" s="244"/>
      <c r="E798" s="17"/>
      <c r="F798" s="17"/>
    </row>
    <row r="799" spans="1:6" s="18" customFormat="1" x14ac:dyDescent="0.4">
      <c r="A799" s="4">
        <v>771</v>
      </c>
      <c r="B799" s="244"/>
      <c r="C799" s="244"/>
      <c r="E799" s="17"/>
      <c r="F799" s="17"/>
    </row>
    <row r="800" spans="1:6" s="18" customFormat="1" x14ac:dyDescent="0.4">
      <c r="A800" s="4">
        <v>772</v>
      </c>
      <c r="B800" s="244"/>
      <c r="C800" s="244"/>
      <c r="E800" s="17"/>
      <c r="F800" s="17"/>
    </row>
    <row r="801" spans="1:6" s="18" customFormat="1" x14ac:dyDescent="0.4">
      <c r="A801" s="4">
        <v>773</v>
      </c>
      <c r="B801" s="244"/>
      <c r="C801" s="244"/>
      <c r="E801" s="17"/>
      <c r="F801" s="17"/>
    </row>
    <row r="802" spans="1:6" s="18" customFormat="1" x14ac:dyDescent="0.4">
      <c r="A802" s="4">
        <v>774</v>
      </c>
      <c r="B802" s="244"/>
      <c r="C802" s="244"/>
      <c r="E802" s="17"/>
      <c r="F802" s="17"/>
    </row>
    <row r="803" spans="1:6" s="18" customFormat="1" x14ac:dyDescent="0.4">
      <c r="A803" s="4">
        <v>775</v>
      </c>
      <c r="B803" s="244"/>
      <c r="C803" s="244"/>
      <c r="E803" s="17"/>
      <c r="F803" s="17"/>
    </row>
    <row r="804" spans="1:6" s="18" customFormat="1" x14ac:dyDescent="0.4">
      <c r="A804" s="4">
        <v>776</v>
      </c>
      <c r="B804" s="244"/>
      <c r="C804" s="244"/>
      <c r="E804" s="17"/>
      <c r="F804" s="17"/>
    </row>
    <row r="805" spans="1:6" s="18" customFormat="1" x14ac:dyDescent="0.4">
      <c r="A805" s="4">
        <v>777</v>
      </c>
      <c r="B805" s="244"/>
      <c r="C805" s="244"/>
      <c r="E805" s="17"/>
      <c r="F805" s="17"/>
    </row>
    <row r="806" spans="1:6" s="18" customFormat="1" x14ac:dyDescent="0.4">
      <c r="A806" s="4">
        <v>778</v>
      </c>
      <c r="B806" s="244"/>
      <c r="C806" s="244"/>
      <c r="E806" s="17"/>
      <c r="F806" s="17"/>
    </row>
    <row r="807" spans="1:6" s="18" customFormat="1" x14ac:dyDescent="0.4">
      <c r="A807" s="4">
        <v>779</v>
      </c>
      <c r="B807" s="244"/>
      <c r="C807" s="244"/>
      <c r="E807" s="17"/>
      <c r="F807" s="17"/>
    </row>
    <row r="808" spans="1:6" s="18" customFormat="1" x14ac:dyDescent="0.4">
      <c r="A808" s="4">
        <v>780</v>
      </c>
      <c r="B808" s="244"/>
      <c r="C808" s="244"/>
      <c r="E808" s="17"/>
      <c r="F808" s="17"/>
    </row>
    <row r="809" spans="1:6" s="18" customFormat="1" x14ac:dyDescent="0.4">
      <c r="A809" s="4">
        <v>781</v>
      </c>
      <c r="B809" s="244"/>
      <c r="C809" s="244"/>
      <c r="E809" s="17"/>
      <c r="F809" s="17"/>
    </row>
    <row r="810" spans="1:6" s="18" customFormat="1" x14ac:dyDescent="0.4">
      <c r="A810" s="4">
        <v>782</v>
      </c>
      <c r="B810" s="244"/>
      <c r="C810" s="244"/>
      <c r="E810" s="17"/>
      <c r="F810" s="17"/>
    </row>
    <row r="811" spans="1:6" s="18" customFormat="1" x14ac:dyDescent="0.4">
      <c r="A811" s="4">
        <v>783</v>
      </c>
      <c r="B811" s="244"/>
      <c r="C811" s="244"/>
      <c r="E811" s="17"/>
      <c r="F811" s="17"/>
    </row>
    <row r="812" spans="1:6" s="18" customFormat="1" x14ac:dyDescent="0.4">
      <c r="A812" s="4">
        <v>784</v>
      </c>
      <c r="B812" s="244"/>
      <c r="C812" s="244"/>
      <c r="E812" s="17"/>
      <c r="F812" s="17"/>
    </row>
    <row r="813" spans="1:6" s="18" customFormat="1" x14ac:dyDescent="0.4">
      <c r="A813" s="4">
        <v>785</v>
      </c>
      <c r="B813" s="244"/>
      <c r="C813" s="244"/>
      <c r="E813" s="17"/>
      <c r="F813" s="17"/>
    </row>
    <row r="814" spans="1:6" s="18" customFormat="1" x14ac:dyDescent="0.4">
      <c r="A814" s="4">
        <v>786</v>
      </c>
      <c r="B814" s="244"/>
      <c r="C814" s="244"/>
      <c r="E814" s="17"/>
      <c r="F814" s="17"/>
    </row>
    <row r="815" spans="1:6" s="18" customFormat="1" x14ac:dyDescent="0.4">
      <c r="A815" s="4">
        <v>787</v>
      </c>
      <c r="B815" s="244"/>
      <c r="C815" s="244"/>
      <c r="E815" s="17"/>
      <c r="F815" s="17"/>
    </row>
    <row r="816" spans="1:6" s="18" customFormat="1" x14ac:dyDescent="0.4">
      <c r="A816" s="4">
        <v>788</v>
      </c>
      <c r="B816" s="244"/>
      <c r="C816" s="244"/>
      <c r="E816" s="17"/>
      <c r="F816" s="17"/>
    </row>
    <row r="817" spans="1:6" s="18" customFormat="1" x14ac:dyDescent="0.4">
      <c r="A817" s="4">
        <v>789</v>
      </c>
      <c r="B817" s="244"/>
      <c r="C817" s="244"/>
      <c r="E817" s="17"/>
      <c r="F817" s="17"/>
    </row>
    <row r="818" spans="1:6" s="18" customFormat="1" x14ac:dyDescent="0.4">
      <c r="A818" s="4">
        <v>790</v>
      </c>
      <c r="B818" s="244"/>
      <c r="C818" s="244"/>
      <c r="E818" s="17"/>
      <c r="F818" s="17"/>
    </row>
    <row r="819" spans="1:6" s="18" customFormat="1" x14ac:dyDescent="0.4">
      <c r="A819" s="4">
        <v>791</v>
      </c>
      <c r="B819" s="244"/>
      <c r="C819" s="244"/>
      <c r="E819" s="17"/>
      <c r="F819" s="17"/>
    </row>
    <row r="820" spans="1:6" s="18" customFormat="1" x14ac:dyDescent="0.4">
      <c r="A820" s="4">
        <v>792</v>
      </c>
      <c r="B820" s="244"/>
      <c r="C820" s="244"/>
      <c r="E820" s="17"/>
      <c r="F820" s="17"/>
    </row>
    <row r="821" spans="1:6" s="18" customFormat="1" x14ac:dyDescent="0.4">
      <c r="A821" s="4">
        <v>793</v>
      </c>
      <c r="B821" s="244"/>
      <c r="C821" s="244"/>
      <c r="E821" s="17"/>
      <c r="F821" s="17"/>
    </row>
    <row r="822" spans="1:6" s="18" customFormat="1" x14ac:dyDescent="0.4">
      <c r="A822" s="4">
        <v>794</v>
      </c>
      <c r="B822" s="244"/>
      <c r="C822" s="244"/>
      <c r="E822" s="17"/>
      <c r="F822" s="17"/>
    </row>
    <row r="823" spans="1:6" s="18" customFormat="1" x14ac:dyDescent="0.4">
      <c r="A823" s="4">
        <v>795</v>
      </c>
      <c r="B823" s="244"/>
      <c r="C823" s="244"/>
      <c r="E823" s="17"/>
      <c r="F823" s="17"/>
    </row>
    <row r="824" spans="1:6" s="18" customFormat="1" x14ac:dyDescent="0.4">
      <c r="A824" s="4">
        <v>796</v>
      </c>
      <c r="B824" s="244"/>
      <c r="C824" s="244"/>
      <c r="E824" s="17"/>
      <c r="F824" s="17"/>
    </row>
    <row r="825" spans="1:6" s="18" customFormat="1" x14ac:dyDescent="0.4">
      <c r="A825" s="4">
        <v>797</v>
      </c>
      <c r="B825" s="244"/>
      <c r="C825" s="244"/>
      <c r="E825" s="17"/>
      <c r="F825" s="17"/>
    </row>
    <row r="826" spans="1:6" s="18" customFormat="1" x14ac:dyDescent="0.4">
      <c r="A826" s="4">
        <v>798</v>
      </c>
      <c r="B826" s="244"/>
      <c r="C826" s="244"/>
      <c r="E826" s="17"/>
      <c r="F826" s="17"/>
    </row>
    <row r="827" spans="1:6" s="18" customFormat="1" x14ac:dyDescent="0.4">
      <c r="A827" s="4">
        <v>799</v>
      </c>
      <c r="B827" s="244"/>
      <c r="C827" s="244"/>
      <c r="E827" s="17"/>
      <c r="F827" s="17"/>
    </row>
    <row r="828" spans="1:6" s="18" customFormat="1" x14ac:dyDescent="0.4">
      <c r="A828" s="4">
        <v>800</v>
      </c>
      <c r="B828" s="244"/>
      <c r="C828" s="244"/>
      <c r="E828" s="17"/>
      <c r="F828" s="17"/>
    </row>
    <row r="829" spans="1:6" s="18" customFormat="1" x14ac:dyDescent="0.4">
      <c r="A829" s="4">
        <v>801</v>
      </c>
      <c r="B829" s="244"/>
      <c r="C829" s="244"/>
      <c r="E829" s="17"/>
      <c r="F829" s="17"/>
    </row>
    <row r="830" spans="1:6" s="18" customFormat="1" x14ac:dyDescent="0.4">
      <c r="A830" s="4">
        <v>802</v>
      </c>
      <c r="B830" s="244"/>
      <c r="C830" s="244"/>
      <c r="E830" s="17"/>
      <c r="F830" s="17"/>
    </row>
    <row r="831" spans="1:6" s="18" customFormat="1" x14ac:dyDescent="0.4">
      <c r="A831" s="4">
        <v>803</v>
      </c>
      <c r="B831" s="244"/>
      <c r="C831" s="244"/>
      <c r="E831" s="17"/>
      <c r="F831" s="17"/>
    </row>
    <row r="832" spans="1:6" s="18" customFormat="1" x14ac:dyDescent="0.4">
      <c r="A832" s="4">
        <v>804</v>
      </c>
      <c r="B832" s="244"/>
      <c r="C832" s="244"/>
      <c r="E832" s="17"/>
      <c r="F832" s="17"/>
    </row>
    <row r="833" spans="1:6" s="18" customFormat="1" x14ac:dyDescent="0.4">
      <c r="A833" s="4">
        <v>805</v>
      </c>
      <c r="B833" s="244"/>
      <c r="C833" s="244"/>
      <c r="E833" s="17"/>
      <c r="F833" s="17"/>
    </row>
    <row r="834" spans="1:6" s="18" customFormat="1" x14ac:dyDescent="0.4">
      <c r="A834" s="4">
        <v>806</v>
      </c>
      <c r="B834" s="244"/>
      <c r="C834" s="244"/>
      <c r="E834" s="17"/>
      <c r="F834" s="17"/>
    </row>
    <row r="835" spans="1:6" s="18" customFormat="1" x14ac:dyDescent="0.4">
      <c r="A835" s="4">
        <v>807</v>
      </c>
      <c r="B835" s="244"/>
      <c r="C835" s="244"/>
      <c r="E835" s="17"/>
      <c r="F835" s="17"/>
    </row>
    <row r="836" spans="1:6" s="18" customFormat="1" x14ac:dyDescent="0.4">
      <c r="A836" s="4">
        <v>808</v>
      </c>
      <c r="B836" s="244"/>
      <c r="C836" s="244"/>
      <c r="E836" s="17"/>
      <c r="F836" s="17"/>
    </row>
    <row r="837" spans="1:6" s="18" customFormat="1" x14ac:dyDescent="0.4">
      <c r="A837" s="4">
        <v>809</v>
      </c>
      <c r="B837" s="244"/>
      <c r="C837" s="244"/>
      <c r="E837" s="17"/>
      <c r="F837" s="17"/>
    </row>
    <row r="838" spans="1:6" s="18" customFormat="1" x14ac:dyDescent="0.4">
      <c r="A838" s="4">
        <v>810</v>
      </c>
      <c r="B838" s="244"/>
      <c r="C838" s="244"/>
      <c r="E838" s="17"/>
      <c r="F838" s="17"/>
    </row>
    <row r="839" spans="1:6" s="18" customFormat="1" x14ac:dyDescent="0.4">
      <c r="A839" s="4">
        <v>811</v>
      </c>
      <c r="B839" s="244"/>
      <c r="C839" s="244"/>
      <c r="E839" s="17"/>
      <c r="F839" s="17"/>
    </row>
    <row r="840" spans="1:6" s="18" customFormat="1" x14ac:dyDescent="0.4">
      <c r="A840" s="4">
        <v>812</v>
      </c>
      <c r="B840" s="244"/>
      <c r="C840" s="244"/>
      <c r="E840" s="17"/>
      <c r="F840" s="17"/>
    </row>
    <row r="841" spans="1:6" s="18" customFormat="1" x14ac:dyDescent="0.4">
      <c r="A841" s="4">
        <v>813</v>
      </c>
      <c r="B841" s="244"/>
      <c r="C841" s="244"/>
      <c r="E841" s="17"/>
      <c r="F841" s="17"/>
    </row>
    <row r="842" spans="1:6" s="18" customFormat="1" x14ac:dyDescent="0.4">
      <c r="A842" s="4">
        <v>814</v>
      </c>
      <c r="B842" s="244"/>
      <c r="C842" s="244"/>
      <c r="E842" s="17"/>
      <c r="F842" s="17"/>
    </row>
    <row r="843" spans="1:6" s="18" customFormat="1" x14ac:dyDescent="0.4">
      <c r="A843" s="4">
        <v>815</v>
      </c>
      <c r="B843" s="244"/>
      <c r="C843" s="244"/>
      <c r="E843" s="17"/>
      <c r="F843" s="17"/>
    </row>
    <row r="844" spans="1:6" s="18" customFormat="1" x14ac:dyDescent="0.4">
      <c r="A844" s="4">
        <v>816</v>
      </c>
      <c r="B844" s="244"/>
      <c r="C844" s="244"/>
      <c r="E844" s="17"/>
      <c r="F844" s="17"/>
    </row>
    <row r="845" spans="1:6" s="18" customFormat="1" x14ac:dyDescent="0.4">
      <c r="A845" s="4">
        <v>817</v>
      </c>
      <c r="B845" s="244"/>
      <c r="C845" s="244"/>
      <c r="E845" s="17"/>
      <c r="F845" s="17"/>
    </row>
    <row r="846" spans="1:6" s="18" customFormat="1" x14ac:dyDescent="0.4">
      <c r="A846" s="4">
        <v>818</v>
      </c>
      <c r="B846" s="244"/>
      <c r="C846" s="244"/>
      <c r="E846" s="17"/>
      <c r="F846" s="17"/>
    </row>
    <row r="847" spans="1:6" s="18" customFormat="1" x14ac:dyDescent="0.4">
      <c r="A847" s="4">
        <v>819</v>
      </c>
      <c r="B847" s="244"/>
      <c r="C847" s="244"/>
      <c r="E847" s="17"/>
      <c r="F847" s="17"/>
    </row>
    <row r="848" spans="1:6" s="18" customFormat="1" x14ac:dyDescent="0.4">
      <c r="A848" s="4">
        <v>820</v>
      </c>
      <c r="B848" s="244"/>
      <c r="C848" s="244"/>
      <c r="E848" s="17"/>
      <c r="F848" s="17"/>
    </row>
    <row r="849" spans="1:6" s="18" customFormat="1" x14ac:dyDescent="0.4">
      <c r="A849" s="4">
        <v>821</v>
      </c>
      <c r="B849" s="244"/>
      <c r="C849" s="244"/>
      <c r="E849" s="17"/>
      <c r="F849" s="17"/>
    </row>
    <row r="850" spans="1:6" s="18" customFormat="1" x14ac:dyDescent="0.4">
      <c r="A850" s="4">
        <v>822</v>
      </c>
      <c r="B850" s="244"/>
      <c r="C850" s="244"/>
      <c r="E850" s="17"/>
      <c r="F850" s="17"/>
    </row>
    <row r="851" spans="1:6" s="18" customFormat="1" x14ac:dyDescent="0.4">
      <c r="A851" s="4">
        <v>823</v>
      </c>
      <c r="B851" s="244"/>
      <c r="C851" s="244"/>
      <c r="E851" s="17"/>
      <c r="F851" s="17"/>
    </row>
    <row r="852" spans="1:6" s="18" customFormat="1" x14ac:dyDescent="0.4">
      <c r="A852" s="4">
        <v>824</v>
      </c>
      <c r="B852" s="244"/>
      <c r="C852" s="244"/>
      <c r="E852" s="17"/>
      <c r="F852" s="17"/>
    </row>
    <row r="853" spans="1:6" s="18" customFormat="1" x14ac:dyDescent="0.4">
      <c r="A853" s="4">
        <v>825</v>
      </c>
      <c r="B853" s="244"/>
      <c r="C853" s="244"/>
      <c r="E853" s="17"/>
      <c r="F853" s="17"/>
    </row>
    <row r="854" spans="1:6" s="18" customFormat="1" x14ac:dyDescent="0.4">
      <c r="A854" s="4">
        <v>826</v>
      </c>
      <c r="B854" s="244"/>
      <c r="C854" s="244"/>
      <c r="E854" s="17"/>
      <c r="F854" s="17"/>
    </row>
    <row r="855" spans="1:6" s="18" customFormat="1" x14ac:dyDescent="0.4">
      <c r="A855" s="4">
        <v>827</v>
      </c>
      <c r="B855" s="244"/>
      <c r="C855" s="244"/>
      <c r="E855" s="17"/>
      <c r="F855" s="17"/>
    </row>
    <row r="856" spans="1:6" s="18" customFormat="1" x14ac:dyDescent="0.4">
      <c r="A856" s="4">
        <v>828</v>
      </c>
      <c r="B856" s="244"/>
      <c r="C856" s="244"/>
      <c r="E856" s="17"/>
      <c r="F856" s="17"/>
    </row>
    <row r="857" spans="1:6" s="18" customFormat="1" x14ac:dyDescent="0.4">
      <c r="A857" s="4">
        <v>829</v>
      </c>
      <c r="B857" s="244"/>
      <c r="C857" s="244"/>
      <c r="E857" s="17"/>
      <c r="F857" s="17"/>
    </row>
    <row r="858" spans="1:6" s="18" customFormat="1" x14ac:dyDescent="0.4">
      <c r="A858" s="4">
        <v>830</v>
      </c>
      <c r="B858" s="244"/>
      <c r="C858" s="244"/>
      <c r="E858" s="17"/>
      <c r="F858" s="17"/>
    </row>
    <row r="859" spans="1:6" s="18" customFormat="1" x14ac:dyDescent="0.4">
      <c r="A859" s="4">
        <v>831</v>
      </c>
      <c r="B859" s="244"/>
      <c r="C859" s="244"/>
      <c r="E859" s="17"/>
      <c r="F859" s="17"/>
    </row>
    <row r="860" spans="1:6" s="18" customFormat="1" x14ac:dyDescent="0.4">
      <c r="A860" s="4">
        <v>832</v>
      </c>
      <c r="B860" s="244"/>
      <c r="C860" s="244"/>
      <c r="E860" s="17"/>
      <c r="F860" s="17"/>
    </row>
    <row r="861" spans="1:6" s="18" customFormat="1" x14ac:dyDescent="0.4">
      <c r="A861" s="4">
        <v>833</v>
      </c>
      <c r="B861" s="244"/>
      <c r="C861" s="244"/>
      <c r="E861" s="17"/>
      <c r="F861" s="17"/>
    </row>
    <row r="862" spans="1:6" s="18" customFormat="1" x14ac:dyDescent="0.4">
      <c r="A862" s="4">
        <v>834</v>
      </c>
      <c r="B862" s="244"/>
      <c r="C862" s="244"/>
      <c r="E862" s="17"/>
      <c r="F862" s="17"/>
    </row>
    <row r="863" spans="1:6" s="18" customFormat="1" x14ac:dyDescent="0.4">
      <c r="A863" s="4">
        <v>835</v>
      </c>
      <c r="B863" s="244"/>
      <c r="C863" s="244"/>
      <c r="E863" s="17"/>
      <c r="F863" s="17"/>
    </row>
    <row r="864" spans="1:6" s="18" customFormat="1" x14ac:dyDescent="0.4">
      <c r="A864" s="4">
        <v>836</v>
      </c>
      <c r="B864" s="244"/>
      <c r="C864" s="244"/>
      <c r="E864" s="17"/>
      <c r="F864" s="17"/>
    </row>
    <row r="865" spans="1:6" s="18" customFormat="1" x14ac:dyDescent="0.4">
      <c r="A865" s="4">
        <v>837</v>
      </c>
      <c r="B865" s="244"/>
      <c r="C865" s="244"/>
      <c r="E865" s="17"/>
      <c r="F865" s="17"/>
    </row>
    <row r="866" spans="1:6" s="18" customFormat="1" x14ac:dyDescent="0.4">
      <c r="A866" s="4">
        <v>838</v>
      </c>
      <c r="B866" s="244"/>
      <c r="C866" s="244"/>
      <c r="E866" s="17"/>
      <c r="F866" s="17"/>
    </row>
    <row r="867" spans="1:6" s="18" customFormat="1" x14ac:dyDescent="0.4">
      <c r="A867" s="4">
        <v>839</v>
      </c>
      <c r="B867" s="244"/>
      <c r="C867" s="244"/>
      <c r="E867" s="17"/>
      <c r="F867" s="17"/>
    </row>
    <row r="868" spans="1:6" s="18" customFormat="1" x14ac:dyDescent="0.4">
      <c r="A868" s="4">
        <v>840</v>
      </c>
      <c r="B868" s="244"/>
      <c r="C868" s="244"/>
      <c r="E868" s="17"/>
      <c r="F868" s="17"/>
    </row>
    <row r="869" spans="1:6" s="18" customFormat="1" x14ac:dyDescent="0.4">
      <c r="A869" s="4">
        <v>841</v>
      </c>
      <c r="B869" s="244"/>
      <c r="C869" s="244"/>
      <c r="E869" s="17"/>
      <c r="F869" s="17"/>
    </row>
    <row r="870" spans="1:6" s="18" customFormat="1" x14ac:dyDescent="0.4">
      <c r="A870" s="4">
        <v>842</v>
      </c>
      <c r="B870" s="244"/>
      <c r="C870" s="244"/>
      <c r="E870" s="17"/>
      <c r="F870" s="17"/>
    </row>
    <row r="871" spans="1:6" s="18" customFormat="1" x14ac:dyDescent="0.4">
      <c r="A871" s="4">
        <v>843</v>
      </c>
      <c r="B871" s="244"/>
      <c r="C871" s="244"/>
      <c r="E871" s="17"/>
      <c r="F871" s="17"/>
    </row>
    <row r="872" spans="1:6" s="18" customFormat="1" x14ac:dyDescent="0.4">
      <c r="A872" s="4">
        <v>844</v>
      </c>
      <c r="B872" s="244"/>
      <c r="C872" s="244"/>
      <c r="E872" s="17"/>
      <c r="F872" s="17"/>
    </row>
    <row r="873" spans="1:6" s="18" customFormat="1" x14ac:dyDescent="0.4">
      <c r="A873" s="4">
        <v>845</v>
      </c>
      <c r="B873" s="244"/>
      <c r="C873" s="244"/>
      <c r="E873" s="17"/>
      <c r="F873" s="17"/>
    </row>
    <row r="874" spans="1:6" s="18" customFormat="1" x14ac:dyDescent="0.4">
      <c r="A874" s="4">
        <v>846</v>
      </c>
      <c r="B874" s="244"/>
      <c r="C874" s="244"/>
      <c r="E874" s="17"/>
      <c r="F874" s="17"/>
    </row>
    <row r="875" spans="1:6" s="18" customFormat="1" x14ac:dyDescent="0.4">
      <c r="A875" s="4">
        <v>847</v>
      </c>
      <c r="B875" s="244"/>
      <c r="C875" s="244"/>
      <c r="E875" s="17"/>
      <c r="F875" s="17"/>
    </row>
    <row r="876" spans="1:6" s="18" customFormat="1" x14ac:dyDescent="0.4">
      <c r="A876" s="4">
        <v>848</v>
      </c>
      <c r="B876" s="244"/>
      <c r="C876" s="244"/>
      <c r="E876" s="17"/>
      <c r="F876" s="17"/>
    </row>
    <row r="877" spans="1:6" s="18" customFormat="1" x14ac:dyDescent="0.4">
      <c r="A877" s="4">
        <v>849</v>
      </c>
      <c r="B877" s="244"/>
      <c r="C877" s="244"/>
      <c r="E877" s="17"/>
      <c r="F877" s="17"/>
    </row>
    <row r="878" spans="1:6" s="18" customFormat="1" x14ac:dyDescent="0.4">
      <c r="A878" s="4">
        <v>850</v>
      </c>
      <c r="B878" s="244"/>
      <c r="C878" s="244"/>
      <c r="E878" s="17"/>
      <c r="F878" s="17"/>
    </row>
    <row r="879" spans="1:6" s="18" customFormat="1" x14ac:dyDescent="0.4">
      <c r="A879" s="4">
        <v>851</v>
      </c>
      <c r="B879" s="244"/>
      <c r="C879" s="244"/>
      <c r="E879" s="17"/>
      <c r="F879" s="17"/>
    </row>
    <row r="880" spans="1:6" s="18" customFormat="1" x14ac:dyDescent="0.4">
      <c r="A880" s="4">
        <v>852</v>
      </c>
      <c r="B880" s="244"/>
      <c r="C880" s="244"/>
      <c r="E880" s="17"/>
      <c r="F880" s="17"/>
    </row>
    <row r="881" spans="1:6" s="18" customFormat="1" x14ac:dyDescent="0.4">
      <c r="A881" s="4">
        <v>853</v>
      </c>
      <c r="B881" s="244"/>
      <c r="C881" s="244"/>
      <c r="E881" s="17"/>
      <c r="F881" s="17"/>
    </row>
    <row r="882" spans="1:6" s="18" customFormat="1" x14ac:dyDescent="0.4">
      <c r="A882" s="4">
        <v>854</v>
      </c>
      <c r="B882" s="244"/>
      <c r="C882" s="244"/>
      <c r="E882" s="17"/>
      <c r="F882" s="17"/>
    </row>
    <row r="883" spans="1:6" s="18" customFormat="1" x14ac:dyDescent="0.4">
      <c r="A883" s="4">
        <v>855</v>
      </c>
      <c r="B883" s="244"/>
      <c r="C883" s="244"/>
      <c r="E883" s="17"/>
      <c r="F883" s="17"/>
    </row>
    <row r="884" spans="1:6" s="18" customFormat="1" x14ac:dyDescent="0.4">
      <c r="A884" s="4">
        <v>856</v>
      </c>
      <c r="B884" s="244"/>
      <c r="C884" s="244"/>
      <c r="E884" s="17"/>
      <c r="F884" s="17"/>
    </row>
    <row r="885" spans="1:6" s="18" customFormat="1" x14ac:dyDescent="0.4">
      <c r="A885" s="4">
        <v>857</v>
      </c>
      <c r="B885" s="244"/>
      <c r="C885" s="244"/>
      <c r="E885" s="17"/>
      <c r="F885" s="17"/>
    </row>
    <row r="886" spans="1:6" s="18" customFormat="1" x14ac:dyDescent="0.4">
      <c r="A886" s="4">
        <v>858</v>
      </c>
      <c r="B886" s="244"/>
      <c r="C886" s="244"/>
      <c r="E886" s="17"/>
      <c r="F886" s="17"/>
    </row>
    <row r="887" spans="1:6" s="18" customFormat="1" x14ac:dyDescent="0.4">
      <c r="A887" s="4">
        <v>859</v>
      </c>
      <c r="B887" s="244"/>
      <c r="C887" s="244"/>
      <c r="E887" s="17"/>
      <c r="F887" s="17"/>
    </row>
    <row r="888" spans="1:6" s="18" customFormat="1" x14ac:dyDescent="0.4">
      <c r="A888" s="4">
        <v>860</v>
      </c>
      <c r="B888" s="244"/>
      <c r="C888" s="244"/>
      <c r="E888" s="17"/>
      <c r="F888" s="17"/>
    </row>
    <row r="889" spans="1:6" s="18" customFormat="1" x14ac:dyDescent="0.4">
      <c r="A889" s="4">
        <v>861</v>
      </c>
      <c r="B889" s="244"/>
      <c r="C889" s="244"/>
      <c r="E889" s="17"/>
      <c r="F889" s="17"/>
    </row>
    <row r="890" spans="1:6" s="18" customFormat="1" x14ac:dyDescent="0.4">
      <c r="A890" s="4">
        <v>862</v>
      </c>
      <c r="B890" s="244"/>
      <c r="C890" s="244"/>
      <c r="E890" s="17"/>
      <c r="F890" s="17"/>
    </row>
    <row r="891" spans="1:6" s="18" customFormat="1" x14ac:dyDescent="0.4">
      <c r="A891" s="4">
        <v>863</v>
      </c>
      <c r="B891" s="244"/>
      <c r="C891" s="244"/>
      <c r="E891" s="17"/>
      <c r="F891" s="17"/>
    </row>
    <row r="892" spans="1:6" s="18" customFormat="1" x14ac:dyDescent="0.4">
      <c r="A892" s="4">
        <v>864</v>
      </c>
      <c r="B892" s="244"/>
      <c r="C892" s="244"/>
      <c r="E892" s="17"/>
      <c r="F892" s="17"/>
    </row>
    <row r="893" spans="1:6" s="18" customFormat="1" x14ac:dyDescent="0.4">
      <c r="A893" s="4">
        <v>865</v>
      </c>
      <c r="B893" s="244"/>
      <c r="C893" s="244"/>
      <c r="E893" s="17"/>
      <c r="F893" s="17"/>
    </row>
    <row r="894" spans="1:6" s="18" customFormat="1" x14ac:dyDescent="0.4">
      <c r="A894" s="4">
        <v>866</v>
      </c>
      <c r="B894" s="244"/>
      <c r="C894" s="244"/>
      <c r="E894" s="17"/>
      <c r="F894" s="17"/>
    </row>
    <row r="895" spans="1:6" s="18" customFormat="1" x14ac:dyDescent="0.4">
      <c r="A895" s="4">
        <v>867</v>
      </c>
      <c r="B895" s="244"/>
      <c r="C895" s="244"/>
      <c r="E895" s="17"/>
      <c r="F895" s="17"/>
    </row>
    <row r="896" spans="1:6" s="18" customFormat="1" x14ac:dyDescent="0.4">
      <c r="A896" s="4">
        <v>868</v>
      </c>
      <c r="B896" s="244"/>
      <c r="C896" s="244"/>
      <c r="E896" s="17"/>
      <c r="F896" s="17"/>
    </row>
    <row r="897" spans="1:6" s="18" customFormat="1" x14ac:dyDescent="0.4">
      <c r="A897" s="4">
        <v>869</v>
      </c>
      <c r="B897" s="244"/>
      <c r="C897" s="244"/>
      <c r="E897" s="17"/>
      <c r="F897" s="17"/>
    </row>
    <row r="898" spans="1:6" s="18" customFormat="1" x14ac:dyDescent="0.4">
      <c r="A898" s="4">
        <v>870</v>
      </c>
      <c r="B898" s="244"/>
      <c r="C898" s="244"/>
      <c r="E898" s="17"/>
      <c r="F898" s="17"/>
    </row>
    <row r="899" spans="1:6" s="18" customFormat="1" x14ac:dyDescent="0.4">
      <c r="A899" s="4">
        <v>871</v>
      </c>
      <c r="B899" s="244"/>
      <c r="C899" s="244"/>
      <c r="E899" s="17"/>
      <c r="F899" s="17"/>
    </row>
    <row r="900" spans="1:6" s="18" customFormat="1" x14ac:dyDescent="0.4">
      <c r="A900" s="4">
        <v>872</v>
      </c>
      <c r="B900" s="244"/>
      <c r="C900" s="244"/>
      <c r="E900" s="17"/>
      <c r="F900" s="17"/>
    </row>
    <row r="901" spans="1:6" s="18" customFormat="1" x14ac:dyDescent="0.4">
      <c r="A901" s="4">
        <v>873</v>
      </c>
      <c r="B901" s="244"/>
      <c r="C901" s="244"/>
      <c r="E901" s="17"/>
      <c r="F901" s="17"/>
    </row>
    <row r="902" spans="1:6" s="18" customFormat="1" x14ac:dyDescent="0.4">
      <c r="A902" s="4">
        <v>874</v>
      </c>
      <c r="B902" s="244"/>
      <c r="C902" s="244"/>
      <c r="E902" s="17"/>
      <c r="F902" s="17"/>
    </row>
    <row r="903" spans="1:6" s="18" customFormat="1" x14ac:dyDescent="0.4">
      <c r="A903" s="4">
        <v>875</v>
      </c>
      <c r="B903" s="244"/>
      <c r="C903" s="244"/>
      <c r="E903" s="17"/>
      <c r="F903" s="17"/>
    </row>
    <row r="904" spans="1:6" s="18" customFormat="1" x14ac:dyDescent="0.4">
      <c r="A904" s="4">
        <v>876</v>
      </c>
      <c r="B904" s="244"/>
      <c r="C904" s="244"/>
      <c r="E904" s="17"/>
      <c r="F904" s="17"/>
    </row>
    <row r="905" spans="1:6" s="18" customFormat="1" x14ac:dyDescent="0.4">
      <c r="A905" s="4">
        <v>877</v>
      </c>
      <c r="B905" s="244"/>
      <c r="C905" s="244"/>
      <c r="E905" s="17"/>
      <c r="F905" s="17"/>
    </row>
    <row r="906" spans="1:6" s="18" customFormat="1" x14ac:dyDescent="0.4">
      <c r="A906" s="4">
        <v>878</v>
      </c>
      <c r="B906" s="244"/>
      <c r="C906" s="244"/>
      <c r="E906" s="17"/>
      <c r="F906" s="17"/>
    </row>
    <row r="907" spans="1:6" s="18" customFormat="1" x14ac:dyDescent="0.4">
      <c r="A907" s="4">
        <v>879</v>
      </c>
      <c r="B907" s="244"/>
      <c r="C907" s="244"/>
      <c r="E907" s="17"/>
      <c r="F907" s="17"/>
    </row>
    <row r="908" spans="1:6" s="18" customFormat="1" x14ac:dyDescent="0.4">
      <c r="A908" s="4">
        <v>880</v>
      </c>
      <c r="B908" s="244"/>
      <c r="C908" s="244"/>
      <c r="E908" s="17"/>
      <c r="F908" s="17"/>
    </row>
    <row r="909" spans="1:6" s="18" customFormat="1" x14ac:dyDescent="0.4">
      <c r="A909" s="4">
        <v>881</v>
      </c>
      <c r="B909" s="244"/>
      <c r="C909" s="244"/>
      <c r="E909" s="17"/>
      <c r="F909" s="17"/>
    </row>
    <row r="910" spans="1:6" s="18" customFormat="1" x14ac:dyDescent="0.4">
      <c r="A910" s="4">
        <v>882</v>
      </c>
      <c r="B910" s="244"/>
      <c r="C910" s="244"/>
      <c r="E910" s="17"/>
      <c r="F910" s="17"/>
    </row>
    <row r="911" spans="1:6" s="18" customFormat="1" x14ac:dyDescent="0.4">
      <c r="A911" s="4">
        <v>883</v>
      </c>
      <c r="B911" s="244"/>
      <c r="C911" s="244"/>
      <c r="E911" s="17"/>
      <c r="F911" s="17"/>
    </row>
    <row r="912" spans="1:6" s="18" customFormat="1" x14ac:dyDescent="0.4">
      <c r="A912" s="4">
        <v>884</v>
      </c>
      <c r="B912" s="244"/>
      <c r="C912" s="244"/>
      <c r="E912" s="17"/>
      <c r="F912" s="17"/>
    </row>
    <row r="913" spans="1:6" s="18" customFormat="1" x14ac:dyDescent="0.4">
      <c r="A913" s="4">
        <v>885</v>
      </c>
      <c r="B913" s="244"/>
      <c r="C913" s="244"/>
      <c r="E913" s="17"/>
      <c r="F913" s="17"/>
    </row>
    <row r="914" spans="1:6" s="18" customFormat="1" x14ac:dyDescent="0.4">
      <c r="A914" s="4">
        <v>886</v>
      </c>
      <c r="B914" s="244"/>
      <c r="C914" s="244"/>
      <c r="E914" s="17"/>
      <c r="F914" s="17"/>
    </row>
    <row r="915" spans="1:6" s="18" customFormat="1" x14ac:dyDescent="0.4">
      <c r="A915" s="4">
        <v>887</v>
      </c>
      <c r="B915" s="244"/>
      <c r="C915" s="244"/>
      <c r="E915" s="17"/>
      <c r="F915" s="17"/>
    </row>
    <row r="916" spans="1:6" s="18" customFormat="1" x14ac:dyDescent="0.4">
      <c r="A916" s="4">
        <v>888</v>
      </c>
      <c r="B916" s="244"/>
      <c r="C916" s="244"/>
      <c r="E916" s="17"/>
      <c r="F916" s="17"/>
    </row>
    <row r="917" spans="1:6" s="18" customFormat="1" x14ac:dyDescent="0.4">
      <c r="A917" s="4">
        <v>889</v>
      </c>
      <c r="B917" s="244"/>
      <c r="C917" s="244"/>
      <c r="E917" s="17"/>
      <c r="F917" s="17"/>
    </row>
    <row r="918" spans="1:6" s="18" customFormat="1" x14ac:dyDescent="0.4">
      <c r="A918" s="4">
        <v>890</v>
      </c>
      <c r="B918" s="244"/>
      <c r="C918" s="244"/>
      <c r="E918" s="17"/>
      <c r="F918" s="17"/>
    </row>
    <row r="919" spans="1:6" s="18" customFormat="1" x14ac:dyDescent="0.4">
      <c r="A919" s="4">
        <v>891</v>
      </c>
      <c r="B919" s="244"/>
      <c r="C919" s="244"/>
      <c r="E919" s="17"/>
      <c r="F919" s="17"/>
    </row>
    <row r="920" spans="1:6" s="18" customFormat="1" x14ac:dyDescent="0.4">
      <c r="A920" s="4">
        <v>892</v>
      </c>
      <c r="B920" s="244"/>
      <c r="C920" s="244"/>
      <c r="E920" s="17"/>
      <c r="F920" s="17"/>
    </row>
    <row r="921" spans="1:6" s="18" customFormat="1" x14ac:dyDescent="0.4">
      <c r="A921" s="4">
        <v>893</v>
      </c>
      <c r="B921" s="244"/>
      <c r="C921" s="244"/>
      <c r="E921" s="17"/>
      <c r="F921" s="17"/>
    </row>
    <row r="922" spans="1:6" s="18" customFormat="1" x14ac:dyDescent="0.4">
      <c r="A922" s="4">
        <v>894</v>
      </c>
      <c r="B922" s="244"/>
      <c r="C922" s="244"/>
      <c r="E922" s="17"/>
      <c r="F922" s="17"/>
    </row>
    <row r="923" spans="1:6" s="18" customFormat="1" x14ac:dyDescent="0.4">
      <c r="A923" s="4">
        <v>895</v>
      </c>
      <c r="B923" s="244"/>
      <c r="C923" s="244"/>
      <c r="E923" s="17"/>
      <c r="F923" s="17"/>
    </row>
    <row r="924" spans="1:6" s="18" customFormat="1" x14ac:dyDescent="0.4">
      <c r="A924" s="4">
        <v>896</v>
      </c>
      <c r="B924" s="244"/>
      <c r="C924" s="244"/>
      <c r="E924" s="17"/>
      <c r="F924" s="17"/>
    </row>
    <row r="925" spans="1:6" s="18" customFormat="1" x14ac:dyDescent="0.4">
      <c r="A925" s="4">
        <v>897</v>
      </c>
      <c r="B925" s="244"/>
      <c r="C925" s="244"/>
      <c r="E925" s="17"/>
      <c r="F925" s="17"/>
    </row>
    <row r="926" spans="1:6" s="18" customFormat="1" x14ac:dyDescent="0.4">
      <c r="A926" s="4">
        <v>898</v>
      </c>
      <c r="B926" s="244"/>
      <c r="C926" s="244"/>
      <c r="E926" s="17"/>
      <c r="F926" s="17"/>
    </row>
    <row r="927" spans="1:6" s="18" customFormat="1" x14ac:dyDescent="0.4">
      <c r="A927" s="4">
        <v>899</v>
      </c>
      <c r="B927" s="244"/>
      <c r="C927" s="244"/>
      <c r="E927" s="17"/>
      <c r="F927" s="17"/>
    </row>
    <row r="928" spans="1:6" s="18" customFormat="1" x14ac:dyDescent="0.4">
      <c r="A928" s="4">
        <v>900</v>
      </c>
      <c r="B928" s="244"/>
      <c r="C928" s="244"/>
      <c r="E928" s="17"/>
      <c r="F928" s="17"/>
    </row>
    <row r="929" spans="1:6" s="18" customFormat="1" x14ac:dyDescent="0.4">
      <c r="A929" s="4">
        <v>901</v>
      </c>
      <c r="B929" s="244"/>
      <c r="C929" s="244"/>
      <c r="E929" s="17"/>
      <c r="F929" s="17"/>
    </row>
    <row r="930" spans="1:6" s="18" customFormat="1" x14ac:dyDescent="0.4">
      <c r="A930" s="4">
        <v>902</v>
      </c>
      <c r="B930" s="244"/>
      <c r="C930" s="244"/>
      <c r="E930" s="17"/>
      <c r="F930" s="17"/>
    </row>
    <row r="931" spans="1:6" s="18" customFormat="1" x14ac:dyDescent="0.4">
      <c r="A931" s="4">
        <v>903</v>
      </c>
      <c r="B931" s="244"/>
      <c r="C931" s="244"/>
      <c r="E931" s="17"/>
      <c r="F931" s="17"/>
    </row>
    <row r="932" spans="1:6" s="18" customFormat="1" x14ac:dyDescent="0.4">
      <c r="A932" s="4">
        <v>904</v>
      </c>
      <c r="B932" s="244"/>
      <c r="C932" s="244"/>
      <c r="E932" s="17"/>
      <c r="F932" s="17"/>
    </row>
    <row r="933" spans="1:6" s="18" customFormat="1" x14ac:dyDescent="0.4">
      <c r="A933" s="4">
        <v>905</v>
      </c>
      <c r="B933" s="244"/>
      <c r="C933" s="244"/>
      <c r="E933" s="17"/>
      <c r="F933" s="17"/>
    </row>
    <row r="934" spans="1:6" s="18" customFormat="1" x14ac:dyDescent="0.4">
      <c r="A934" s="4">
        <v>906</v>
      </c>
      <c r="B934" s="244"/>
      <c r="C934" s="244"/>
      <c r="E934" s="17"/>
      <c r="F934" s="17"/>
    </row>
    <row r="935" spans="1:6" s="18" customFormat="1" x14ac:dyDescent="0.4">
      <c r="A935" s="4">
        <v>907</v>
      </c>
      <c r="B935" s="244"/>
      <c r="C935" s="244"/>
      <c r="E935" s="17"/>
      <c r="F935" s="17"/>
    </row>
    <row r="936" spans="1:6" s="18" customFormat="1" x14ac:dyDescent="0.4">
      <c r="A936" s="4">
        <v>908</v>
      </c>
      <c r="B936" s="244"/>
      <c r="C936" s="244"/>
      <c r="E936" s="17"/>
      <c r="F936" s="17"/>
    </row>
    <row r="937" spans="1:6" s="18" customFormat="1" x14ac:dyDescent="0.4">
      <c r="A937" s="4">
        <v>909</v>
      </c>
      <c r="B937" s="244"/>
      <c r="C937" s="244"/>
      <c r="E937" s="17"/>
      <c r="F937" s="17"/>
    </row>
    <row r="938" spans="1:6" s="18" customFormat="1" x14ac:dyDescent="0.4">
      <c r="A938" s="4">
        <v>910</v>
      </c>
      <c r="B938" s="244"/>
      <c r="C938" s="244"/>
      <c r="E938" s="17"/>
      <c r="F938" s="17"/>
    </row>
    <row r="939" spans="1:6" s="18" customFormat="1" x14ac:dyDescent="0.4">
      <c r="A939" s="4">
        <v>911</v>
      </c>
      <c r="B939" s="244"/>
      <c r="C939" s="244"/>
      <c r="E939" s="17"/>
      <c r="F939" s="17"/>
    </row>
    <row r="940" spans="1:6" s="18" customFormat="1" x14ac:dyDescent="0.4">
      <c r="A940" s="4">
        <v>912</v>
      </c>
      <c r="B940" s="244"/>
      <c r="C940" s="244"/>
      <c r="E940" s="17"/>
      <c r="F940" s="17"/>
    </row>
    <row r="941" spans="1:6" s="18" customFormat="1" x14ac:dyDescent="0.4">
      <c r="A941" s="4">
        <v>913</v>
      </c>
      <c r="B941" s="244"/>
      <c r="C941" s="244"/>
      <c r="E941" s="17"/>
      <c r="F941" s="17"/>
    </row>
    <row r="942" spans="1:6" s="18" customFormat="1" x14ac:dyDescent="0.4">
      <c r="A942" s="4">
        <v>914</v>
      </c>
      <c r="B942" s="244"/>
      <c r="C942" s="244"/>
      <c r="E942" s="17"/>
      <c r="F942" s="17"/>
    </row>
    <row r="943" spans="1:6" s="18" customFormat="1" x14ac:dyDescent="0.4">
      <c r="A943" s="4">
        <v>915</v>
      </c>
      <c r="B943" s="244"/>
      <c r="C943" s="244"/>
      <c r="E943" s="17"/>
      <c r="F943" s="17"/>
    </row>
    <row r="944" spans="1:6" s="18" customFormat="1" x14ac:dyDescent="0.4">
      <c r="A944" s="4">
        <v>916</v>
      </c>
      <c r="B944" s="244"/>
      <c r="C944" s="244"/>
      <c r="E944" s="17"/>
      <c r="F944" s="17"/>
    </row>
    <row r="945" spans="1:6" s="18" customFormat="1" x14ac:dyDescent="0.4">
      <c r="A945" s="4">
        <v>917</v>
      </c>
      <c r="B945" s="244"/>
      <c r="C945" s="244"/>
      <c r="E945" s="17"/>
      <c r="F945" s="17"/>
    </row>
    <row r="946" spans="1:6" s="18" customFormat="1" x14ac:dyDescent="0.4">
      <c r="A946" s="4">
        <v>918</v>
      </c>
      <c r="B946" s="244"/>
      <c r="C946" s="244"/>
      <c r="E946" s="17"/>
      <c r="F946" s="17"/>
    </row>
    <row r="947" spans="1:6" s="18" customFormat="1" x14ac:dyDescent="0.4">
      <c r="A947" s="4">
        <v>919</v>
      </c>
      <c r="B947" s="244"/>
      <c r="C947" s="244"/>
      <c r="E947" s="17"/>
      <c r="F947" s="17"/>
    </row>
    <row r="948" spans="1:6" s="18" customFormat="1" x14ac:dyDescent="0.4">
      <c r="A948" s="4">
        <v>920</v>
      </c>
      <c r="B948" s="244"/>
      <c r="C948" s="244"/>
      <c r="E948" s="17"/>
      <c r="F948" s="17"/>
    </row>
    <row r="949" spans="1:6" s="18" customFormat="1" x14ac:dyDescent="0.4">
      <c r="A949" s="4">
        <v>921</v>
      </c>
      <c r="B949" s="244"/>
      <c r="C949" s="244"/>
      <c r="E949" s="17"/>
      <c r="F949" s="17"/>
    </row>
    <row r="950" spans="1:6" s="18" customFormat="1" x14ac:dyDescent="0.4">
      <c r="A950" s="4">
        <v>922</v>
      </c>
      <c r="B950" s="244"/>
      <c r="C950" s="244"/>
      <c r="E950" s="17"/>
      <c r="F950" s="17"/>
    </row>
    <row r="951" spans="1:6" s="18" customFormat="1" x14ac:dyDescent="0.4">
      <c r="A951" s="4">
        <v>923</v>
      </c>
      <c r="B951" s="244"/>
      <c r="C951" s="244"/>
      <c r="E951" s="17"/>
      <c r="F951" s="17"/>
    </row>
    <row r="952" spans="1:6" s="18" customFormat="1" x14ac:dyDescent="0.4">
      <c r="A952" s="4">
        <v>924</v>
      </c>
      <c r="B952" s="244"/>
      <c r="C952" s="244"/>
      <c r="E952" s="17"/>
      <c r="F952" s="17"/>
    </row>
    <row r="953" spans="1:6" s="18" customFormat="1" x14ac:dyDescent="0.4">
      <c r="A953" s="4">
        <v>925</v>
      </c>
      <c r="B953" s="244"/>
      <c r="C953" s="244"/>
      <c r="E953" s="17"/>
      <c r="F953" s="17"/>
    </row>
    <row r="954" spans="1:6" s="18" customFormat="1" x14ac:dyDescent="0.4">
      <c r="A954" s="4">
        <v>926</v>
      </c>
      <c r="B954" s="244"/>
      <c r="C954" s="244"/>
      <c r="E954" s="17"/>
      <c r="F954" s="17"/>
    </row>
    <row r="955" spans="1:6" s="18" customFormat="1" x14ac:dyDescent="0.4">
      <c r="A955" s="4">
        <v>927</v>
      </c>
      <c r="B955" s="244"/>
      <c r="C955" s="244"/>
      <c r="E955" s="17"/>
      <c r="F955" s="17"/>
    </row>
    <row r="956" spans="1:6" s="18" customFormat="1" x14ac:dyDescent="0.4">
      <c r="A956" s="4">
        <v>928</v>
      </c>
      <c r="B956" s="244"/>
      <c r="C956" s="244"/>
      <c r="E956" s="17"/>
      <c r="F956" s="17"/>
    </row>
    <row r="957" spans="1:6" s="18" customFormat="1" x14ac:dyDescent="0.4">
      <c r="A957" s="4">
        <v>929</v>
      </c>
      <c r="B957" s="244"/>
      <c r="C957" s="244"/>
      <c r="E957" s="17"/>
      <c r="F957" s="17"/>
    </row>
    <row r="958" spans="1:6" s="18" customFormat="1" x14ac:dyDescent="0.4">
      <c r="A958" s="4">
        <v>930</v>
      </c>
      <c r="B958" s="244"/>
      <c r="C958" s="244"/>
      <c r="E958" s="17"/>
      <c r="F958" s="17"/>
    </row>
    <row r="959" spans="1:6" s="18" customFormat="1" x14ac:dyDescent="0.4">
      <c r="A959" s="4">
        <v>931</v>
      </c>
      <c r="B959" s="244"/>
      <c r="C959" s="244"/>
      <c r="E959" s="17"/>
      <c r="F959" s="17"/>
    </row>
    <row r="960" spans="1:6" s="18" customFormat="1" x14ac:dyDescent="0.4">
      <c r="A960" s="4">
        <v>932</v>
      </c>
      <c r="B960" s="244"/>
      <c r="C960" s="244"/>
      <c r="E960" s="17"/>
      <c r="F960" s="17"/>
    </row>
    <row r="961" spans="1:6" s="18" customFormat="1" x14ac:dyDescent="0.4">
      <c r="A961" s="4">
        <v>933</v>
      </c>
      <c r="B961" s="244"/>
      <c r="C961" s="244"/>
      <c r="E961" s="17"/>
      <c r="F961" s="17"/>
    </row>
    <row r="962" spans="1:6" s="18" customFormat="1" x14ac:dyDescent="0.4">
      <c r="A962" s="4">
        <v>934</v>
      </c>
      <c r="B962" s="244"/>
      <c r="C962" s="244"/>
      <c r="E962" s="17"/>
      <c r="F962" s="17"/>
    </row>
    <row r="963" spans="1:6" s="18" customFormat="1" x14ac:dyDescent="0.4">
      <c r="A963" s="4">
        <v>935</v>
      </c>
      <c r="B963" s="244"/>
      <c r="C963" s="244"/>
      <c r="E963" s="17"/>
      <c r="F963" s="17"/>
    </row>
    <row r="964" spans="1:6" s="18" customFormat="1" x14ac:dyDescent="0.4">
      <c r="A964" s="4">
        <v>936</v>
      </c>
      <c r="B964" s="244"/>
      <c r="C964" s="244"/>
      <c r="E964" s="17"/>
      <c r="F964" s="17"/>
    </row>
    <row r="965" spans="1:6" s="18" customFormat="1" x14ac:dyDescent="0.4">
      <c r="A965" s="4">
        <v>937</v>
      </c>
      <c r="B965" s="244"/>
      <c r="C965" s="244"/>
      <c r="E965" s="17"/>
      <c r="F965" s="17"/>
    </row>
    <row r="966" spans="1:6" s="18" customFormat="1" x14ac:dyDescent="0.4">
      <c r="A966" s="4">
        <v>938</v>
      </c>
      <c r="B966" s="244"/>
      <c r="C966" s="244"/>
      <c r="E966" s="17"/>
      <c r="F966" s="17"/>
    </row>
    <row r="967" spans="1:6" s="18" customFormat="1" x14ac:dyDescent="0.4">
      <c r="A967" s="4">
        <v>939</v>
      </c>
      <c r="B967" s="244"/>
      <c r="C967" s="244"/>
      <c r="E967" s="17"/>
      <c r="F967" s="17"/>
    </row>
    <row r="968" spans="1:6" s="18" customFormat="1" x14ac:dyDescent="0.4">
      <c r="A968" s="4">
        <v>940</v>
      </c>
      <c r="B968" s="244"/>
      <c r="C968" s="244"/>
      <c r="E968" s="17"/>
      <c r="F968" s="17"/>
    </row>
    <row r="969" spans="1:6" s="18" customFormat="1" x14ac:dyDescent="0.4">
      <c r="A969" s="4">
        <v>941</v>
      </c>
      <c r="B969" s="244"/>
      <c r="C969" s="244"/>
      <c r="E969" s="17"/>
      <c r="F969" s="17"/>
    </row>
    <row r="970" spans="1:6" s="18" customFormat="1" x14ac:dyDescent="0.4">
      <c r="A970" s="4">
        <v>942</v>
      </c>
      <c r="B970" s="244"/>
      <c r="C970" s="244"/>
      <c r="E970" s="17"/>
      <c r="F970" s="17"/>
    </row>
    <row r="971" spans="1:6" s="18" customFormat="1" x14ac:dyDescent="0.4">
      <c r="A971" s="4">
        <v>943</v>
      </c>
      <c r="B971" s="244"/>
      <c r="C971" s="244"/>
      <c r="E971" s="17"/>
      <c r="F971" s="17"/>
    </row>
    <row r="972" spans="1:6" s="18" customFormat="1" x14ac:dyDescent="0.4">
      <c r="A972" s="4">
        <v>944</v>
      </c>
      <c r="B972" s="244"/>
      <c r="C972" s="244"/>
      <c r="E972" s="17"/>
      <c r="F972" s="17"/>
    </row>
    <row r="973" spans="1:6" s="18" customFormat="1" x14ac:dyDescent="0.4">
      <c r="A973" s="4">
        <v>945</v>
      </c>
      <c r="B973" s="244"/>
      <c r="C973" s="244"/>
      <c r="E973" s="17"/>
      <c r="F973" s="17"/>
    </row>
    <row r="974" spans="1:6" s="18" customFormat="1" x14ac:dyDescent="0.4">
      <c r="A974" s="4">
        <v>946</v>
      </c>
      <c r="B974" s="244"/>
      <c r="C974" s="244"/>
      <c r="E974" s="17"/>
      <c r="F974" s="17"/>
    </row>
    <row r="975" spans="1:6" s="18" customFormat="1" x14ac:dyDescent="0.4">
      <c r="A975" s="4">
        <v>947</v>
      </c>
      <c r="B975" s="244"/>
      <c r="C975" s="244"/>
      <c r="E975" s="17"/>
      <c r="F975" s="17"/>
    </row>
    <row r="976" spans="1:6" s="18" customFormat="1" x14ac:dyDescent="0.4">
      <c r="A976" s="4">
        <v>948</v>
      </c>
      <c r="B976" s="244"/>
      <c r="C976" s="244"/>
      <c r="E976" s="17"/>
      <c r="F976" s="17"/>
    </row>
    <row r="977" spans="1:6" s="18" customFormat="1" x14ac:dyDescent="0.4">
      <c r="A977" s="4">
        <v>949</v>
      </c>
      <c r="B977" s="244"/>
      <c r="C977" s="244"/>
      <c r="E977" s="17"/>
      <c r="F977" s="17"/>
    </row>
    <row r="978" spans="1:6" s="18" customFormat="1" x14ac:dyDescent="0.4">
      <c r="A978" s="4">
        <v>950</v>
      </c>
      <c r="B978" s="244"/>
      <c r="C978" s="244"/>
      <c r="E978" s="17"/>
      <c r="F978" s="17"/>
    </row>
    <row r="979" spans="1:6" s="18" customFormat="1" x14ac:dyDescent="0.4">
      <c r="A979" s="4">
        <v>951</v>
      </c>
      <c r="B979" s="244"/>
      <c r="C979" s="244"/>
      <c r="E979" s="17"/>
      <c r="F979" s="17"/>
    </row>
    <row r="980" spans="1:6" s="18" customFormat="1" x14ac:dyDescent="0.4">
      <c r="A980" s="4">
        <v>952</v>
      </c>
      <c r="B980" s="244"/>
      <c r="C980" s="244"/>
      <c r="E980" s="17"/>
      <c r="F980" s="17"/>
    </row>
    <row r="981" spans="1:6" s="18" customFormat="1" x14ac:dyDescent="0.4">
      <c r="A981" s="4">
        <v>953</v>
      </c>
      <c r="B981" s="244"/>
      <c r="C981" s="244"/>
      <c r="E981" s="17"/>
      <c r="F981" s="17"/>
    </row>
    <row r="982" spans="1:6" s="18" customFormat="1" x14ac:dyDescent="0.4">
      <c r="A982" s="4">
        <v>954</v>
      </c>
      <c r="B982" s="244"/>
      <c r="C982" s="244"/>
      <c r="E982" s="17"/>
      <c r="F982" s="17"/>
    </row>
    <row r="983" spans="1:6" s="18" customFormat="1" x14ac:dyDescent="0.4">
      <c r="A983" s="4">
        <v>955</v>
      </c>
      <c r="B983" s="244"/>
      <c r="C983" s="244"/>
      <c r="E983" s="17"/>
      <c r="F983" s="17"/>
    </row>
    <row r="984" spans="1:6" s="18" customFormat="1" x14ac:dyDescent="0.4">
      <c r="A984" s="4">
        <v>956</v>
      </c>
      <c r="B984" s="244"/>
      <c r="C984" s="244"/>
      <c r="E984" s="17"/>
      <c r="F984" s="17"/>
    </row>
    <row r="985" spans="1:6" s="18" customFormat="1" x14ac:dyDescent="0.4">
      <c r="A985" s="4">
        <v>957</v>
      </c>
      <c r="B985" s="244"/>
      <c r="C985" s="244"/>
      <c r="E985" s="17"/>
      <c r="F985" s="17"/>
    </row>
    <row r="986" spans="1:6" s="18" customFormat="1" x14ac:dyDescent="0.4">
      <c r="A986" s="4">
        <v>958</v>
      </c>
      <c r="B986" s="244"/>
      <c r="C986" s="244"/>
      <c r="E986" s="17"/>
      <c r="F986" s="17"/>
    </row>
    <row r="987" spans="1:6" s="18" customFormat="1" x14ac:dyDescent="0.4">
      <c r="A987" s="4">
        <v>959</v>
      </c>
      <c r="B987" s="244"/>
      <c r="C987" s="244"/>
      <c r="E987" s="17"/>
      <c r="F987" s="17"/>
    </row>
    <row r="988" spans="1:6" s="18" customFormat="1" x14ac:dyDescent="0.4">
      <c r="A988" s="4">
        <v>960</v>
      </c>
      <c r="B988" s="244"/>
      <c r="C988" s="244"/>
      <c r="E988" s="17"/>
      <c r="F988" s="17"/>
    </row>
    <row r="989" spans="1:6" s="18" customFormat="1" x14ac:dyDescent="0.4">
      <c r="A989" s="4">
        <v>961</v>
      </c>
      <c r="B989" s="244"/>
      <c r="C989" s="244"/>
      <c r="E989" s="17"/>
      <c r="F989" s="17"/>
    </row>
    <row r="990" spans="1:6" s="18" customFormat="1" x14ac:dyDescent="0.4">
      <c r="A990" s="4">
        <v>962</v>
      </c>
      <c r="B990" s="244"/>
      <c r="C990" s="244"/>
      <c r="E990" s="17"/>
      <c r="F990" s="17"/>
    </row>
    <row r="991" spans="1:6" s="18" customFormat="1" x14ac:dyDescent="0.4">
      <c r="A991" s="4">
        <v>963</v>
      </c>
      <c r="B991" s="244"/>
      <c r="C991" s="244"/>
      <c r="E991" s="17"/>
      <c r="F991" s="17"/>
    </row>
    <row r="992" spans="1:6" s="18" customFormat="1" x14ac:dyDescent="0.4">
      <c r="A992" s="4">
        <v>964</v>
      </c>
      <c r="B992" s="244"/>
      <c r="C992" s="244"/>
      <c r="E992" s="17"/>
      <c r="F992" s="17"/>
    </row>
    <row r="993" spans="1:6" s="18" customFormat="1" x14ac:dyDescent="0.4">
      <c r="A993" s="4">
        <v>965</v>
      </c>
      <c r="B993" s="244"/>
      <c r="C993" s="244"/>
      <c r="E993" s="17"/>
      <c r="F993" s="17"/>
    </row>
    <row r="994" spans="1:6" s="18" customFormat="1" x14ac:dyDescent="0.4">
      <c r="A994" s="4">
        <v>966</v>
      </c>
      <c r="B994" s="244"/>
      <c r="C994" s="244"/>
      <c r="E994" s="17"/>
      <c r="F994" s="17"/>
    </row>
    <row r="995" spans="1:6" s="18" customFormat="1" x14ac:dyDescent="0.4">
      <c r="A995" s="4">
        <v>967</v>
      </c>
      <c r="B995" s="244"/>
      <c r="C995" s="244"/>
      <c r="E995" s="17"/>
      <c r="F995" s="17"/>
    </row>
    <row r="996" spans="1:6" s="18" customFormat="1" x14ac:dyDescent="0.4">
      <c r="A996" s="4">
        <v>968</v>
      </c>
      <c r="B996" s="244"/>
      <c r="C996" s="244"/>
      <c r="E996" s="17"/>
      <c r="F996" s="17"/>
    </row>
    <row r="997" spans="1:6" s="18" customFormat="1" x14ac:dyDescent="0.4">
      <c r="A997" s="4">
        <v>969</v>
      </c>
      <c r="B997" s="244"/>
      <c r="C997" s="244"/>
      <c r="E997" s="17"/>
      <c r="F997" s="17"/>
    </row>
    <row r="998" spans="1:6" s="18" customFormat="1" x14ac:dyDescent="0.4">
      <c r="A998" s="4">
        <v>970</v>
      </c>
      <c r="B998" s="244"/>
      <c r="C998" s="244"/>
      <c r="E998" s="17"/>
      <c r="F998" s="17"/>
    </row>
    <row r="999" spans="1:6" s="18" customFormat="1" x14ac:dyDescent="0.4">
      <c r="A999" s="4">
        <v>971</v>
      </c>
      <c r="B999" s="244"/>
      <c r="C999" s="244"/>
      <c r="E999" s="17"/>
      <c r="F999" s="17"/>
    </row>
    <row r="1000" spans="1:6" s="18" customFormat="1" x14ac:dyDescent="0.4">
      <c r="A1000" s="4">
        <v>972</v>
      </c>
      <c r="B1000" s="244"/>
      <c r="C1000" s="244"/>
      <c r="E1000" s="17"/>
      <c r="F1000" s="17"/>
    </row>
    <row r="1001" spans="1:6" s="18" customFormat="1" x14ac:dyDescent="0.4">
      <c r="A1001" s="4">
        <v>973</v>
      </c>
      <c r="B1001" s="244"/>
      <c r="C1001" s="244"/>
      <c r="E1001" s="17"/>
      <c r="F1001" s="17"/>
    </row>
    <row r="1002" spans="1:6" s="18" customFormat="1" x14ac:dyDescent="0.4">
      <c r="A1002" s="4">
        <v>974</v>
      </c>
      <c r="B1002" s="244"/>
      <c r="C1002" s="244"/>
      <c r="E1002" s="17"/>
      <c r="F1002" s="17"/>
    </row>
    <row r="1003" spans="1:6" s="18" customFormat="1" x14ac:dyDescent="0.4">
      <c r="A1003" s="4">
        <v>975</v>
      </c>
      <c r="B1003" s="244"/>
      <c r="C1003" s="244"/>
      <c r="E1003" s="17"/>
      <c r="F1003" s="17"/>
    </row>
    <row r="1004" spans="1:6" s="18" customFormat="1" x14ac:dyDescent="0.4">
      <c r="A1004" s="4">
        <v>976</v>
      </c>
      <c r="B1004" s="244"/>
      <c r="C1004" s="244"/>
      <c r="E1004" s="17"/>
      <c r="F1004" s="17"/>
    </row>
    <row r="1005" spans="1:6" s="18" customFormat="1" x14ac:dyDescent="0.4">
      <c r="A1005" s="4">
        <v>977</v>
      </c>
      <c r="B1005" s="244"/>
      <c r="C1005" s="244"/>
      <c r="E1005" s="17"/>
      <c r="F1005" s="17"/>
    </row>
    <row r="1006" spans="1:6" s="18" customFormat="1" x14ac:dyDescent="0.4">
      <c r="A1006" s="4">
        <v>978</v>
      </c>
      <c r="B1006" s="244"/>
      <c r="C1006" s="244"/>
      <c r="E1006" s="17"/>
      <c r="F1006" s="17"/>
    </row>
    <row r="1007" spans="1:6" s="18" customFormat="1" x14ac:dyDescent="0.4">
      <c r="A1007" s="4">
        <v>979</v>
      </c>
      <c r="B1007" s="244"/>
      <c r="C1007" s="244"/>
      <c r="E1007" s="17"/>
      <c r="F1007" s="17"/>
    </row>
    <row r="1008" spans="1:6" s="18" customFormat="1" x14ac:dyDescent="0.4">
      <c r="A1008" s="4">
        <v>980</v>
      </c>
      <c r="B1008" s="244"/>
      <c r="C1008" s="244"/>
      <c r="E1008" s="17"/>
      <c r="F1008" s="17"/>
    </row>
    <row r="1009" spans="1:6" s="18" customFormat="1" x14ac:dyDescent="0.4">
      <c r="A1009" s="4">
        <v>981</v>
      </c>
      <c r="B1009" s="244"/>
      <c r="C1009" s="244"/>
      <c r="E1009" s="17"/>
      <c r="F1009" s="17"/>
    </row>
    <row r="1010" spans="1:6" s="18" customFormat="1" x14ac:dyDescent="0.4">
      <c r="A1010" s="4">
        <v>982</v>
      </c>
      <c r="B1010" s="244"/>
      <c r="C1010" s="244"/>
      <c r="E1010" s="17"/>
      <c r="F1010" s="17"/>
    </row>
    <row r="1011" spans="1:6" s="18" customFormat="1" x14ac:dyDescent="0.4">
      <c r="A1011" s="4">
        <v>983</v>
      </c>
      <c r="B1011" s="244"/>
      <c r="C1011" s="244"/>
      <c r="E1011" s="17"/>
      <c r="F1011" s="17"/>
    </row>
    <row r="1012" spans="1:6" s="18" customFormat="1" x14ac:dyDescent="0.4">
      <c r="A1012" s="4">
        <v>984</v>
      </c>
      <c r="B1012" s="244"/>
      <c r="C1012" s="244"/>
      <c r="E1012" s="17"/>
      <c r="F1012" s="17"/>
    </row>
    <row r="1013" spans="1:6" s="18" customFormat="1" x14ac:dyDescent="0.4">
      <c r="A1013" s="4">
        <v>985</v>
      </c>
      <c r="B1013" s="244"/>
      <c r="C1013" s="244"/>
      <c r="E1013" s="17"/>
      <c r="F1013" s="17"/>
    </row>
    <row r="1014" spans="1:6" s="18" customFormat="1" x14ac:dyDescent="0.4">
      <c r="A1014" s="4">
        <v>986</v>
      </c>
      <c r="B1014" s="244"/>
      <c r="C1014" s="244"/>
      <c r="E1014" s="17"/>
      <c r="F1014" s="17"/>
    </row>
    <row r="1015" spans="1:6" s="18" customFormat="1" x14ac:dyDescent="0.4">
      <c r="A1015" s="4">
        <v>987</v>
      </c>
      <c r="B1015" s="244"/>
      <c r="C1015" s="244"/>
      <c r="E1015" s="17"/>
      <c r="F1015" s="17"/>
    </row>
    <row r="1016" spans="1:6" s="18" customFormat="1" x14ac:dyDescent="0.4">
      <c r="A1016" s="4">
        <v>988</v>
      </c>
      <c r="B1016" s="244"/>
      <c r="C1016" s="244"/>
      <c r="E1016" s="17"/>
      <c r="F1016" s="17"/>
    </row>
    <row r="1017" spans="1:6" s="18" customFormat="1" x14ac:dyDescent="0.4">
      <c r="A1017" s="4">
        <v>989</v>
      </c>
      <c r="B1017" s="244"/>
      <c r="C1017" s="244"/>
      <c r="E1017" s="17"/>
      <c r="F1017" s="17"/>
    </row>
    <row r="1018" spans="1:6" s="18" customFormat="1" x14ac:dyDescent="0.4">
      <c r="A1018" s="4">
        <v>990</v>
      </c>
      <c r="B1018" s="244"/>
      <c r="C1018" s="244"/>
      <c r="E1018" s="17"/>
      <c r="F1018" s="17"/>
    </row>
    <row r="1019" spans="1:6" s="18" customFormat="1" x14ac:dyDescent="0.4">
      <c r="A1019" s="4">
        <v>991</v>
      </c>
      <c r="B1019" s="244"/>
      <c r="C1019" s="244"/>
      <c r="E1019" s="17"/>
      <c r="F1019" s="17"/>
    </row>
    <row r="1020" spans="1:6" s="18" customFormat="1" x14ac:dyDescent="0.4">
      <c r="A1020" s="4">
        <v>992</v>
      </c>
      <c r="B1020" s="244"/>
      <c r="C1020" s="244"/>
      <c r="E1020" s="17"/>
      <c r="F1020" s="17"/>
    </row>
    <row r="1021" spans="1:6" s="18" customFormat="1" x14ac:dyDescent="0.4">
      <c r="A1021" s="4">
        <v>993</v>
      </c>
      <c r="B1021" s="244"/>
      <c r="C1021" s="244"/>
      <c r="E1021" s="17"/>
      <c r="F1021" s="17"/>
    </row>
    <row r="1022" spans="1:6" s="18" customFormat="1" x14ac:dyDescent="0.4">
      <c r="A1022" s="4">
        <v>994</v>
      </c>
      <c r="B1022" s="244"/>
      <c r="C1022" s="244"/>
      <c r="E1022" s="17"/>
      <c r="F1022" s="17"/>
    </row>
    <row r="1023" spans="1:6" s="18" customFormat="1" x14ac:dyDescent="0.4">
      <c r="A1023" s="4">
        <v>995</v>
      </c>
      <c r="B1023" s="244"/>
      <c r="C1023" s="244"/>
      <c r="E1023" s="17"/>
      <c r="F1023" s="17"/>
    </row>
    <row r="1024" spans="1:6" s="18" customFormat="1" x14ac:dyDescent="0.4">
      <c r="A1024" s="4">
        <v>996</v>
      </c>
      <c r="B1024" s="244"/>
      <c r="C1024" s="244"/>
      <c r="E1024" s="17"/>
      <c r="F1024" s="17"/>
    </row>
    <row r="1025" spans="1:7" s="18" customFormat="1" x14ac:dyDescent="0.4">
      <c r="A1025" s="4">
        <v>997</v>
      </c>
      <c r="B1025" s="244"/>
      <c r="C1025" s="244"/>
      <c r="E1025" s="17"/>
      <c r="F1025" s="17"/>
    </row>
    <row r="1026" spans="1:7" s="18" customFormat="1" x14ac:dyDescent="0.4">
      <c r="A1026" s="4">
        <v>998</v>
      </c>
      <c r="B1026" s="244"/>
      <c r="C1026" s="244"/>
      <c r="E1026" s="17"/>
      <c r="F1026" s="17"/>
    </row>
    <row r="1027" spans="1:7" s="18" customFormat="1" x14ac:dyDescent="0.4">
      <c r="A1027" s="4">
        <v>999</v>
      </c>
      <c r="B1027" s="244"/>
      <c r="C1027" s="244"/>
      <c r="E1027" s="17"/>
      <c r="F1027" s="17"/>
    </row>
    <row r="1028" spans="1:7" s="16" customFormat="1" x14ac:dyDescent="0.4">
      <c r="A1028" s="209">
        <v>1000</v>
      </c>
      <c r="B1028" s="244"/>
      <c r="C1028" s="244"/>
      <c r="E1028" s="17"/>
      <c r="F1028" s="17"/>
      <c r="G1028" s="18"/>
    </row>
  </sheetData>
  <sheetProtection algorithmName="SHA-512" hashValue="U87KLBlJYxIVFekHmPMmCfqvXaY87Dc0tPE4vbiehNThwCmB9QFXQ/BrG3rkHBfjNCwyEGcJvzXAdRDp1tvgSA==" saltValue="c6bU1eNmPBQc3ZZUmJzxNw==" spinCount="100000" sheet="1" formatRows="0" autoFilter="0"/>
  <autoFilter ref="A28:Z1028" xr:uid="{00000000-0009-0000-0000-000005000000}">
    <filterColumn colId="1" showButton="0"/>
  </autoFilter>
  <mergeCells count="18">
    <mergeCell ref="G25:G28"/>
    <mergeCell ref="H25:H28"/>
    <mergeCell ref="I25:Z25"/>
    <mergeCell ref="O26:S26"/>
    <mergeCell ref="O27:Q27"/>
    <mergeCell ref="R27:S27"/>
    <mergeCell ref="T26:T27"/>
    <mergeCell ref="U26:U27"/>
    <mergeCell ref="V26:Y27"/>
    <mergeCell ref="Z26:Z27"/>
    <mergeCell ref="I26:N27"/>
    <mergeCell ref="B1:C1"/>
    <mergeCell ref="A25:A28"/>
    <mergeCell ref="B25:C28"/>
    <mergeCell ref="D25:D28"/>
    <mergeCell ref="E25:F25"/>
    <mergeCell ref="F26:F28"/>
    <mergeCell ref="E26:E28"/>
  </mergeCells>
  <phoneticPr fontId="2"/>
  <conditionalFormatting sqref="A29:Z1028">
    <cfRule type="expression" dxfId="254" priority="23">
      <formula>MOD(ROW(),2)=0</formula>
    </cfRule>
  </conditionalFormatting>
  <conditionalFormatting sqref="B29:B1028">
    <cfRule type="expression" dxfId="253" priority="7">
      <formula>COUNTIF($B$29:$B$1028,$B29)&gt;1</formula>
    </cfRule>
  </conditionalFormatting>
  <conditionalFormatting sqref="C29:C1028">
    <cfRule type="expression" dxfId="252" priority="8">
      <formula>COUNTIF($C$29:$C$1028,$C29)&gt;1</formula>
    </cfRule>
  </conditionalFormatting>
  <conditionalFormatting sqref="D29:D1028">
    <cfRule type="expression" dxfId="251" priority="5">
      <formula>AND(COUNTA($E29:$Z29)&gt;=1,ISBLANK($D29))</formula>
    </cfRule>
    <cfRule type="expression" dxfId="250" priority="9">
      <formula>NOT(OR($D29="人文科学",$D29="社会科学",$D29="理学",$D29="工学",$D29="農学",$D29="保健（医・歯学）",$D29="保健（医・歯学を除く。）",$D29="商船",$D29="家政",$D29="教育",$D29="芸術",$D29="その他",$D29=""))</formula>
    </cfRule>
  </conditionalFormatting>
  <conditionalFormatting sqref="E29:E1028">
    <cfRule type="expression" dxfId="249" priority="6">
      <formula>AND(COUNTA($D29,$G29:$Z29),COUNTA($E29)=0)</formula>
    </cfRule>
    <cfRule type="expression" dxfId="248" priority="16">
      <formula>NOT(OR($E29="視覚障害",$E29="聴覚障害",$E29="肢体不自由",$E29="病弱",$E29="発達障害",$E29="精神障害",$E29="知的障害",$E29="重複障害",$E29="その他の障害",$E29=""))</formula>
    </cfRule>
  </conditionalFormatting>
  <conditionalFormatting sqref="E29:F1028">
    <cfRule type="expression" dxfId="247" priority="3">
      <formula>AND(COUNTA($D29,$G29:$Z29)&gt;0,COUNTA($E29:$F29)&lt;2,AND($E29&lt;&gt;"病弱",$E29&lt;&gt;"知的障害",$E29&lt;&gt;"その他の障害"))</formula>
    </cfRule>
  </conditionalFormatting>
  <conditionalFormatting sqref="F29:F1028">
    <cfRule type="expression" dxfId="246" priority="2">
      <formula>NOT(OR($F29="盲",$F29="弱視",$F29="その他の視覚障害",$F29="聾",$F29="難聴",$F29="その他の聴覚障害",$F29="上肢不自由",$F29="下肢不自由",$F29="上下肢不自由",$F29="その他の肢体不自由",$F29="自閉スペクトラム症",$F29="注意欠如・多動症",$F29="限局性学習症",$F29="発達障害の重複",$F29="その他の発達障害",$F29="統合失調症等",$F29="気分障害",$F29="神経症性障害等",$F29="摂食障害・睡眠障害等",$F29="精神障害の重複",$F29="その他の精神障害",$F29="身体障害の重複",$F29="発達障害と精神障害の重複",$F29=""))</formula>
    </cfRule>
    <cfRule type="expression" dxfId="245" priority="4">
      <formula>AND(NOT(OR($F29="身体障害の重複",$F29="発達障害と精神障害の重複")),$E29="重複障害")</formula>
    </cfRule>
    <cfRule type="expression" dxfId="244" priority="10">
      <formula>AND(NOT(OR($F29="統合失調症等",$F29="気分障害",$F29="神経症性障害等",$F29="摂食障害・睡眠障害等",$F29="精神障害の重複",$F29="その他の精神障害")),$E29="精神障害")</formula>
    </cfRule>
    <cfRule type="expression" dxfId="243" priority="11">
      <formula>AND(NOT(OR($F29="自閉スペクトラム症",$F29="注意欠如・多動症",$F29="限局性学習症",$F29="発達障害の重複",$F29="その他の発達障害")),$E29="発達障害")</formula>
    </cfRule>
    <cfRule type="expression" dxfId="242" priority="12">
      <formula>AND(NOT(OR($F29="上肢不自由",$F29="下肢不自由",$F29="上下肢不自由",$F29="その他の肢体不自由")),$E29="肢体不自由")</formula>
    </cfRule>
    <cfRule type="expression" dxfId="241" priority="13">
      <formula>AND(NOT(OR($F29="聾",$F29="難聴",$F29="その他の聴覚障害")),$E29="聴覚障害")</formula>
    </cfRule>
    <cfRule type="expression" dxfId="240" priority="14">
      <formula>AND(NOT(OR($F29="盲",$F29="弱視",$F29="その他の視覚障害")),$E29="視覚障害")</formula>
    </cfRule>
    <cfRule type="expression" dxfId="239" priority="15">
      <formula>AND(OR($E29="病弱",$E29="知的障害",$E29="その他の障害"),COUNTA($F29))</formula>
    </cfRule>
    <cfRule type="expression" dxfId="238" priority="21">
      <formula>OR($E29="病弱",$E29="知的障害",$E29="その他の障害")</formula>
    </cfRule>
  </conditionalFormatting>
  <conditionalFormatting sqref="G29:G1028">
    <cfRule type="expression" dxfId="237" priority="17">
      <formula>AND(SUM($I29:$Z29)&gt;=1,$G29&lt;&gt;1)</formula>
    </cfRule>
  </conditionalFormatting>
  <conditionalFormatting sqref="H29:H1028">
    <cfRule type="expression" dxfId="236" priority="18">
      <formula>AND($H29&lt;&gt;1,SUM($O29:$Q29)&gt;0)</formula>
    </cfRule>
  </conditionalFormatting>
  <conditionalFormatting sqref="H29:Z1028">
    <cfRule type="expression" dxfId="235" priority="22">
      <formula>$G29&lt;&gt;1</formula>
    </cfRule>
  </conditionalFormatting>
  <conditionalFormatting sqref="I29:M1028">
    <cfRule type="expression" dxfId="234" priority="19">
      <formula>AND($N29=1,SUM($I29:$M29)&lt;&gt;1)</formula>
    </cfRule>
  </conditionalFormatting>
  <conditionalFormatting sqref="O29:Z1028 I29:M1028">
    <cfRule type="expression" dxfId="233" priority="20">
      <formula>AND($G29=1,SUM($I29:$M29,$O29:$Z29)&lt;&gt;1)</formula>
    </cfRule>
  </conditionalFormatting>
  <conditionalFormatting sqref="O29:Z1028">
    <cfRule type="expression" dxfId="232" priority="1">
      <formula>COUNTA($N29)</formula>
    </cfRule>
  </conditionalFormatting>
  <dataValidations count="4">
    <dataValidation type="whole" imeMode="halfAlpha" operator="equal" allowBlank="1" showInputMessage="1" showErrorMessage="1" error="半角数字の1を入力してください。" sqref="G29:Z1028" xr:uid="{00000000-0002-0000-0500-000000000000}">
      <formula1>1</formula1>
    </dataValidation>
    <dataValidation type="list" allowBlank="1" showInputMessage="1" showErrorMessage="1" error="プルダウンリストから選択してください。" sqref="D29:D1028" xr:uid="{00000000-0002-0000-0500-000001000000}">
      <formula1>$D$2:$D$13</formula1>
    </dataValidation>
    <dataValidation type="list" allowBlank="1" showInputMessage="1" showErrorMessage="1" error="プルダウンリストから選択してください。" sqref="F29:F1028" xr:uid="{00000000-0002-0000-0500-000002000000}">
      <formula1>INDIRECT(E29)</formula1>
    </dataValidation>
    <dataValidation type="list" allowBlank="1" showInputMessage="1" showErrorMessage="1" sqref="E29:E1028" xr:uid="{00000000-0002-0000-0500-000003000000}">
      <formula1>$E$2:$E$10</formula1>
    </dataValidation>
  </dataValidations>
  <pageMargins left="0.70866141732283472" right="0.70866141732283472" top="0.74803149606299213" bottom="0.74803149606299213" header="0.31496062992125984" footer="0.31496062992125984"/>
  <pageSetup paperSize="9" scale="80" orientation="landscape" r:id="rId1"/>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201"/>
  <sheetViews>
    <sheetView workbookViewId="0">
      <selection sqref="A1:AA1"/>
    </sheetView>
  </sheetViews>
  <sheetFormatPr defaultColWidth="8.5" defaultRowHeight="12" x14ac:dyDescent="0.4"/>
  <cols>
    <col min="1" max="1" width="3.75" style="148" customWidth="1"/>
    <col min="2" max="3" width="6.25" style="148" customWidth="1"/>
    <col min="4" max="4" width="19.875" style="148" customWidth="1"/>
    <col min="5" max="12" width="5.625" style="148" customWidth="1"/>
    <col min="13" max="24" width="5.625" style="110" customWidth="1"/>
    <col min="25" max="25" width="5.625" style="148" customWidth="1"/>
    <col min="26" max="33" width="3.625" style="148" customWidth="1"/>
    <col min="34" max="34" width="1.625" style="148" customWidth="1"/>
    <col min="35" max="35" width="8.5" style="148"/>
    <col min="36" max="37" width="8.5" style="148" customWidth="1"/>
    <col min="38" max="16384" width="8.5" style="148"/>
  </cols>
  <sheetData>
    <row r="1" spans="1:39" s="24" customFormat="1" ht="52.5" customHeight="1" x14ac:dyDescent="0.4">
      <c r="A1" s="1397" t="s">
        <v>1507</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33"/>
      <c r="AC1" s="33"/>
      <c r="AD1" s="33"/>
      <c r="AE1" s="33"/>
      <c r="AF1" s="33"/>
      <c r="AG1" s="33"/>
    </row>
    <row r="2" spans="1:39" s="24" customFormat="1" ht="17.25" customHeight="1" x14ac:dyDescent="0.4">
      <c r="A2" s="1384"/>
      <c r="B2" s="1384"/>
      <c r="C2" s="1384"/>
      <c r="D2" s="1384"/>
      <c r="E2" s="1384"/>
      <c r="F2" s="1384"/>
      <c r="G2" s="1384"/>
      <c r="H2" s="1384"/>
      <c r="I2" s="1384"/>
      <c r="J2" s="1384"/>
      <c r="K2" s="1384"/>
      <c r="L2" s="1384"/>
      <c r="M2" s="1384"/>
      <c r="N2" s="1384"/>
      <c r="O2" s="1384"/>
      <c r="P2" s="1384"/>
      <c r="Q2" s="1384"/>
      <c r="R2" s="1384"/>
      <c r="S2" s="1384"/>
      <c r="T2" s="1384"/>
      <c r="U2" s="1384"/>
      <c r="V2" s="1384"/>
      <c r="W2" s="1384"/>
      <c r="X2" s="1384"/>
      <c r="Y2" s="1384"/>
      <c r="Z2" s="1384"/>
      <c r="AA2" s="1384"/>
      <c r="AB2" s="34"/>
      <c r="AC2" s="23"/>
      <c r="AD2" s="23"/>
      <c r="AE2" s="23"/>
      <c r="AF2" s="23"/>
      <c r="AG2" s="23"/>
      <c r="AH2" s="23"/>
      <c r="AI2" s="23"/>
      <c r="AJ2" s="23"/>
      <c r="AK2" s="23"/>
      <c r="AL2" s="23"/>
      <c r="AM2" s="23"/>
    </row>
    <row r="3" spans="1:39" s="24" customFormat="1" ht="17.100000000000001" customHeight="1" x14ac:dyDescent="0.4">
      <c r="A3" s="1398" t="s">
        <v>1508</v>
      </c>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row>
    <row r="4" spans="1:39" s="24" customFormat="1" ht="23.25" customHeight="1" x14ac:dyDescent="0.4">
      <c r="A4" s="1399" t="s">
        <v>1509</v>
      </c>
      <c r="B4" s="1399"/>
      <c r="C4" s="1399"/>
      <c r="D4" s="1399"/>
      <c r="E4" s="1399"/>
      <c r="F4" s="1399"/>
      <c r="G4" s="1399"/>
      <c r="H4" s="1399"/>
      <c r="I4" s="1399"/>
      <c r="J4" s="1399"/>
      <c r="K4" s="1399"/>
      <c r="L4" s="1399"/>
      <c r="M4" s="1400" t="s">
        <v>1632</v>
      </c>
      <c r="N4" s="1400"/>
      <c r="O4" s="1400"/>
      <c r="P4" s="1400"/>
      <c r="Q4" s="1400"/>
      <c r="R4" s="1400"/>
      <c r="S4" s="1400"/>
      <c r="T4" s="1400"/>
      <c r="U4" s="1400"/>
      <c r="V4" s="1400"/>
      <c r="W4" s="1400"/>
      <c r="X4" s="1400"/>
      <c r="Y4" s="1400"/>
      <c r="Z4" s="1400"/>
      <c r="AA4" s="1400"/>
      <c r="AB4" s="23"/>
    </row>
    <row r="5" spans="1:39" s="35" customFormat="1" ht="17.25" customHeight="1" thickBot="1" x14ac:dyDescent="0.3">
      <c r="A5" s="1401" t="s">
        <v>1639</v>
      </c>
      <c r="B5" s="1401"/>
      <c r="C5" s="1401"/>
      <c r="D5" s="1401"/>
      <c r="E5" s="1401"/>
      <c r="F5" s="1401"/>
      <c r="G5" s="1401"/>
      <c r="H5" s="1401"/>
      <c r="I5" s="1401"/>
      <c r="J5" s="1401"/>
      <c r="K5" s="1401"/>
      <c r="L5" s="1401"/>
      <c r="M5" s="1401"/>
      <c r="N5" s="1401"/>
      <c r="O5" s="1401"/>
      <c r="P5" s="1401"/>
      <c r="Q5" s="1401"/>
      <c r="R5" s="1401"/>
      <c r="S5" s="1401"/>
      <c r="T5" s="1401"/>
      <c r="U5" s="1401"/>
      <c r="V5" s="1401"/>
      <c r="W5" s="1401"/>
      <c r="X5" s="1401"/>
      <c r="Y5" s="1401"/>
      <c r="Z5" s="24"/>
      <c r="AA5" s="24"/>
      <c r="AB5" s="24"/>
      <c r="AC5" s="24"/>
      <c r="AD5" s="24"/>
      <c r="AE5" s="24"/>
      <c r="AF5" s="24"/>
      <c r="AG5" s="24"/>
    </row>
    <row r="6" spans="1:39" s="35" customFormat="1" ht="19.5" customHeight="1" thickBot="1" x14ac:dyDescent="0.3">
      <c r="A6" s="1483" t="s">
        <v>1510</v>
      </c>
      <c r="B6" s="1484"/>
      <c r="C6" s="1484"/>
      <c r="D6" s="1485"/>
      <c r="E6" s="1491" t="s">
        <v>1511</v>
      </c>
      <c r="F6" s="1493" t="s">
        <v>1512</v>
      </c>
      <c r="G6" s="1493" t="s">
        <v>1513</v>
      </c>
      <c r="H6" s="1493" t="s">
        <v>1514</v>
      </c>
      <c r="I6" s="1495" t="s">
        <v>1515</v>
      </c>
      <c r="J6" s="1402" t="s">
        <v>1896</v>
      </c>
      <c r="K6" s="1403"/>
      <c r="L6" s="1403"/>
      <c r="M6" s="1403"/>
      <c r="N6" s="1403"/>
      <c r="O6" s="1403"/>
      <c r="P6" s="1403"/>
      <c r="Q6" s="1403"/>
      <c r="R6" s="1403"/>
      <c r="S6" s="1403"/>
      <c r="T6" s="1403"/>
      <c r="U6" s="1403"/>
      <c r="V6" s="1403"/>
      <c r="W6" s="1403"/>
      <c r="X6" s="1403"/>
      <c r="Y6" s="1404"/>
    </row>
    <row r="7" spans="1:39" s="35" customFormat="1" ht="19.5" customHeight="1" x14ac:dyDescent="0.25">
      <c r="A7" s="1486"/>
      <c r="B7" s="1487"/>
      <c r="C7" s="1487"/>
      <c r="D7" s="1488"/>
      <c r="E7" s="1492"/>
      <c r="F7" s="1494"/>
      <c r="G7" s="1494"/>
      <c r="H7" s="1494"/>
      <c r="I7" s="1496"/>
      <c r="J7" s="1405" t="s">
        <v>1897</v>
      </c>
      <c r="K7" s="1406"/>
      <c r="L7" s="1406"/>
      <c r="M7" s="1406"/>
      <c r="N7" s="1406"/>
      <c r="O7" s="1406"/>
      <c r="P7" s="1407"/>
      <c r="Q7" s="1408"/>
      <c r="R7" s="1409" t="s">
        <v>1898</v>
      </c>
      <c r="S7" s="1410"/>
      <c r="T7" s="1415" t="s">
        <v>1899</v>
      </c>
      <c r="U7" s="1416"/>
      <c r="V7" s="1421" t="s">
        <v>1900</v>
      </c>
      <c r="W7" s="1422"/>
      <c r="X7" s="1427" t="s">
        <v>1516</v>
      </c>
      <c r="Y7" s="1428"/>
    </row>
    <row r="8" spans="1:39" s="35" customFormat="1" ht="23.25" customHeight="1" x14ac:dyDescent="0.25">
      <c r="A8" s="1486"/>
      <c r="B8" s="1487"/>
      <c r="C8" s="1487"/>
      <c r="D8" s="1488"/>
      <c r="E8" s="1492"/>
      <c r="F8" s="1494"/>
      <c r="G8" s="1494"/>
      <c r="H8" s="1494"/>
      <c r="I8" s="1496"/>
      <c r="J8" s="1433" t="s">
        <v>1891</v>
      </c>
      <c r="K8" s="1434"/>
      <c r="L8" s="1434"/>
      <c r="M8" s="1434"/>
      <c r="N8" s="1434"/>
      <c r="O8" s="1435"/>
      <c r="P8" s="1436" t="s">
        <v>1895</v>
      </c>
      <c r="Q8" s="1437"/>
      <c r="R8" s="1411"/>
      <c r="S8" s="1412"/>
      <c r="T8" s="1417"/>
      <c r="U8" s="1418"/>
      <c r="V8" s="1423"/>
      <c r="W8" s="1424"/>
      <c r="X8" s="1429"/>
      <c r="Y8" s="1430"/>
    </row>
    <row r="9" spans="1:39" s="35" customFormat="1" ht="24.75" customHeight="1" x14ac:dyDescent="0.25">
      <c r="A9" s="1486"/>
      <c r="B9" s="1487"/>
      <c r="C9" s="1487"/>
      <c r="D9" s="1488"/>
      <c r="E9" s="1492"/>
      <c r="F9" s="1494"/>
      <c r="G9" s="1494"/>
      <c r="H9" s="1494"/>
      <c r="I9" s="1496"/>
      <c r="J9" s="1440" t="s">
        <v>1892</v>
      </c>
      <c r="K9" s="1441"/>
      <c r="L9" s="1442" t="s">
        <v>1893</v>
      </c>
      <c r="M9" s="1441"/>
      <c r="N9" s="1442" t="s">
        <v>1894</v>
      </c>
      <c r="O9" s="1441"/>
      <c r="P9" s="1438"/>
      <c r="Q9" s="1439"/>
      <c r="R9" s="1413"/>
      <c r="S9" s="1414"/>
      <c r="T9" s="1419"/>
      <c r="U9" s="1420"/>
      <c r="V9" s="1425"/>
      <c r="W9" s="1426"/>
      <c r="X9" s="1431"/>
      <c r="Y9" s="1432"/>
    </row>
    <row r="10" spans="1:39" s="35" customFormat="1" ht="49.5" customHeight="1" thickBot="1" x14ac:dyDescent="0.3">
      <c r="A10" s="1489"/>
      <c r="B10" s="1490"/>
      <c r="C10" s="1487"/>
      <c r="D10" s="1488"/>
      <c r="E10" s="1492"/>
      <c r="F10" s="1494"/>
      <c r="G10" s="1494"/>
      <c r="H10" s="1494"/>
      <c r="I10" s="1496"/>
      <c r="J10" s="36" t="s">
        <v>1517</v>
      </c>
      <c r="K10" s="37" t="s">
        <v>1518</v>
      </c>
      <c r="L10" s="38" t="s">
        <v>1517</v>
      </c>
      <c r="M10" s="37" t="s">
        <v>1518</v>
      </c>
      <c r="N10" s="38" t="s">
        <v>1517</v>
      </c>
      <c r="O10" s="39" t="s">
        <v>1518</v>
      </c>
      <c r="P10" s="37" t="s">
        <v>1517</v>
      </c>
      <c r="Q10" s="37" t="s">
        <v>1518</v>
      </c>
      <c r="R10" s="40" t="s">
        <v>1517</v>
      </c>
      <c r="S10" s="41" t="s">
        <v>1518</v>
      </c>
      <c r="T10" s="42" t="s">
        <v>1517</v>
      </c>
      <c r="U10" s="43" t="s">
        <v>1518</v>
      </c>
      <c r="V10" s="44" t="s">
        <v>1517</v>
      </c>
      <c r="W10" s="45" t="s">
        <v>1518</v>
      </c>
      <c r="X10" s="46" t="s">
        <v>1517</v>
      </c>
      <c r="Y10" s="47" t="s">
        <v>1518</v>
      </c>
    </row>
    <row r="11" spans="1:39" s="35" customFormat="1" ht="12.75" customHeight="1" x14ac:dyDescent="0.25">
      <c r="A11" s="1463" t="s">
        <v>1519</v>
      </c>
      <c r="B11" s="1464"/>
      <c r="C11" s="1467" t="s">
        <v>1520</v>
      </c>
      <c r="D11" s="1468"/>
      <c r="E11" s="48">
        <f>SUMIFS(障害学生情報入力シート!$L$29:$L$1028,障害学生情報入力シート!$G$29:$G$1028,$C176,障害学生情報入力シート!$H$29:$H$1028,$D176,障害学生情報入力シート!$D$29:$D$1028,"&lt;&gt;"&amp;"",障害学生情報入力シート!$D$29:$D$1028,"&lt;&gt;"&amp;"在籍者")</f>
        <v>0</v>
      </c>
      <c r="F11" s="49">
        <f>SUMIFS(障害学生情報入力シート!$M$29:$M$1028,障害学生情報入力シート!$G$29:$G$1028,$C176,障害学生情報入力シート!$H$29:$H$1028,$D176,障害学生情報入力シート!$D$29:$D$1028,"&lt;&gt;"&amp;"",障害学生情報入力シート!$D$29:$D$1028,"&lt;&gt;"&amp;"在籍者")</f>
        <v>0</v>
      </c>
      <c r="G11" s="50">
        <f>SUMIFS(※集計※障害学生情報入力シート!$M$29:$M$1028,障害学生情報入力シート!$G$29:$G$1028,$C176,障害学生情報入力シート!$H$29:$H$1028,$D176,障害学生情報入力シート!$D$29:$D$1028,"&lt;&gt;"&amp;"",障害学生情報入力シート!$D$29:$D$1028,"&lt;&gt;"&amp;"在籍者")</f>
        <v>0</v>
      </c>
      <c r="H11" s="50">
        <f>SUMIFS(※集計※障害学生情報入力シート!$N$29:$N$1028,障害学生情報入力シート!$G$29:$G$1028,$C176,障害学生情報入力シート!$H$29:$H$1028,$D176,障害学生情報入力シート!$D$29:$D$1028,"&lt;&gt;"&amp;"",障害学生情報入力シート!$D$29:$D$1028,"&lt;&gt;"&amp;"在籍者")</f>
        <v>0</v>
      </c>
      <c r="I11" s="51">
        <f>SUMIFS(※集計※障害学生情報入力シート!$P$29:$P$1028,※集計※障害学生情報入力シート!$N$29:$N$1028,"&gt;=1",障害学生情報入力シート!$G$29:$G$1028,$C176,障害学生情報入力シート!$H$29:$H$1028,$D176,障害学生情報入力シート!$D$29:$D$1028,"&lt;&gt;"&amp;"",障害学生情報入力シート!$D$29:$D$1028,"&lt;&gt;"&amp;"在籍者")</f>
        <v>0</v>
      </c>
      <c r="J11" s="52">
        <f>SUMIFS(障害学生情報入力シート!$N$29:$N$1028,※集計※障害学生情報入力シート!$O$29:$O$1028,1,障害学生情報入力シート!$G$29:$G$1028,$C176,障害学生情報入力シート!$H$29:$H$1028,$D176,障害学生情報入力シート!$D$29:$D$1028,"&lt;&gt;"&amp;"",障害学生情報入力シート!$D$29:$D$1028,"&lt;&gt;"&amp;"在籍者")</f>
        <v>0</v>
      </c>
      <c r="K11" s="53">
        <f>SUMIFS(障害学生情報入力シート!$S$28:$S$1027,※集計※障害学生情報入力シート!$O$29:$O$1028,1,障害学生情報入力シート!$G$29:$G$1028,$C176,障害学生情報入力シート!$H$29:$H$1028,$D176,障害学生情報入力シート!$D$29:$D$1028,"&lt;&gt;"&amp;"",障害学生情報入力シート!$D$29:$D$1028,"&lt;&gt;"&amp;"在籍者")</f>
        <v>0</v>
      </c>
      <c r="L11" s="54">
        <f>SUMIFS(障害学生情報入力シート!$O$29:$O$1028,※集計※障害学生情報入力シート!$O$29:$O$1028,1,障害学生情報入力シート!$G$29:$G$1028,$C176,障害学生情報入力シート!$H$29:$H$1028,$D176,障害学生情報入力シート!$D$29:$D$1028,"&lt;&gt;"&amp;"",障害学生情報入力シート!$D$29:$D$1028,"&lt;&gt;"&amp;"在籍者")</f>
        <v>0</v>
      </c>
      <c r="M11" s="53">
        <f>SUMIFS(障害学生情報入力シート!$T$28:$T$1027,※集計※障害学生情報入力シート!$O$29:$O$1028,1,障害学生情報入力シート!$G$29:$G$1028,$C176,障害学生情報入力シート!$H$29:$H$1028,$D176,障害学生情報入力シート!$D$29:$D$1028,"&lt;&gt;"&amp;"",障害学生情報入力シート!$D$29:$D$1028,"&lt;&gt;"&amp;"在籍者")</f>
        <v>0</v>
      </c>
      <c r="N11" s="54">
        <f>SUMIFS(障害学生情報入力シート!$P$29:$P$1028,※集計※障害学生情報入力シート!$O$29:$O$1028,1,障害学生情報入力シート!$G$29:$G$1028,$C176,障害学生情報入力シート!$H$29:$H$1028,$D176,障害学生情報入力シート!$D$29:$D$1028,"&lt;&gt;"&amp;"",障害学生情報入力シート!$D$29:$D$1028,"&lt;&gt;"&amp;"在籍者")</f>
        <v>0</v>
      </c>
      <c r="O11" s="53">
        <f>SUMIFS(障害学生情報入力シート!$U$28:$U$1027,※集計※障害学生情報入力シート!$O$29:$O$1028,1,障害学生情報入力シート!$G$29:$G$1028,$C176,障害学生情報入力シート!$H$29:$H$1028,$D176,障害学生情報入力シート!$D$29:$D$1028,"&lt;&gt;"&amp;"",障害学生情報入力シート!$D$29:$D$1028,"&lt;&gt;"&amp;"在籍者")</f>
        <v>0</v>
      </c>
      <c r="P11" s="54">
        <f>SUMIFS(障害学生情報入力シート!$Q$29:$Q$1028,※集計※障害学生情報入力シート!$O$29:$O$1028,1,障害学生情報入力シート!$G$29:$G$1028,$C176,障害学生情報入力シート!$H$29:$H$1028,$D176,障害学生情報入力シート!$D$29:$D$1028,"&lt;&gt;"&amp;"",障害学生情報入力シート!$D$29:$D$1028,"&lt;&gt;"&amp;"在籍者")</f>
        <v>0</v>
      </c>
      <c r="Q11" s="54">
        <f>SUMIFS(障害学生情報入力シート!$V$28:$V$1027,※集計※障害学生情報入力シート!$O$29:$O$1028,1,障害学生情報入力シート!$G$29:$G$1028,$C176,障害学生情報入力シート!$H$29:$H$1028,$D176,障害学生情報入力シート!$D$29:$D$1028,"&lt;&gt;"&amp;"",障害学生情報入力シート!$D$29:$D$1028,"&lt;&gt;"&amp;"在籍者")</f>
        <v>0</v>
      </c>
      <c r="R11" s="52">
        <f>SUMIFS(※集計※障害学生情報入力シート!$O$29:$O$1028,障害学生情報入力シート!$G$29:$G$1028,$C176,障害学生情報入力シート!$H$29:$H$1028,$D176,障害学生情報入力シート!$R$28:$R$1027,"学部（通信）",障害学生情報入力シート!$D$29:$D$1028,"&lt;&gt;"&amp;"在籍者")+SUMIFS(※集計※障害学生情報入力シート!$O$29:$O$1028,障害学生情報入力シート!$G$29:$G$1028,$C176,障害学生情報入力シート!$H$29:$H$1028,$D176,障害学生情報入力シート!$R$28:$R$1027,"学部(通信教育課程）",障害学生情報入力シート!$D$29:$D$1028,"&lt;&gt;"&amp;"在籍者")</f>
        <v>0</v>
      </c>
      <c r="S11" s="54">
        <f>SUMIFS(※集計※障害学生情報入力シート!$O$29:$O$1028,障害学生情報入力シート!$G$29:$G$1028,$C176,障害学生情報入力シート!$H$29:$H$1028,$D176,障害学生情報入力シート!$W$28:$W$1027,"学部（通信）",障害学生情報入力シート!$D$29:$D$1028,"&lt;&gt;"&amp;"在籍者")+SUMIFS(※集計※障害学生情報入力シート!$O$29:$O$1028,障害学生情報入力シート!$G$29:$G$1028,$C176,障害学生情報入力シート!$H$29:$H$1028,$D176,障害学生情報入力シート!$W$28:$W$1027,"学部(通信教育課程）",障害学生情報入力シート!$D$29:$D$1028,"&lt;&gt;"&amp;"在籍者")</f>
        <v>0</v>
      </c>
      <c r="T11" s="52">
        <f>SUMIFS(※集計※障害学生情報入力シート!$O$29:$O$1028,障害学生情報入力シート!$G$29:$G$1028,$C176,障害学生情報入力シート!$H$29:$H$1028,$D176,障害学生情報入力シート!$R$28:$R$1027,"大学院（通学）",障害学生情報入力シート!$D$29:$D$1028,"&lt;&gt;"&amp;"",障害学生情報入力シート!$D$29:$D$1028,"&lt;&gt;"&amp;"在籍者")</f>
        <v>0</v>
      </c>
      <c r="U11" s="54">
        <f>SUMIFS(※集計※障害学生情報入力シート!$O$29:$O$1028,障害学生情報入力シート!$G$29:$G$1028,$C176,障害学生情報入力シート!$H$29:$H$1028,$D176,障害学生情報入力シート!$W$28:$W$1027,"大学院（通学）",障害学生情報入力シート!$D$29:$D$1028,"&lt;&gt;"&amp;"",障害学生情報入力シート!$D$29:$D$1028,"&lt;&gt;"&amp;"在籍者")</f>
        <v>0</v>
      </c>
      <c r="V11" s="52">
        <f>SUMIFS(※集計※障害学生情報入力シート!$O$29:$O$1028,障害学生情報入力シート!$G$29:$G$1028,$C176,障害学生情報入力シート!$H$29:$H$1028,$D176,障害学生情報入力シート!$R$28:$R$1027,"大学院(通信）",障害学生情報入力シート!$D$29:$D$1028,"&lt;&gt;"&amp;"",障害学生情報入力シート!$D$29:$D$1028,"&lt;&gt;"&amp;"在籍者")</f>
        <v>0</v>
      </c>
      <c r="W11" s="54">
        <f>SUMIFS(※集計※障害学生情報入力シート!$O$29:$O$1028,障害学生情報入力シート!$G$29:$G$1028,$C176,障害学生情報入力シート!$H$29:$H$1028,$D176,障害学生情報入力シート!$W$28:$W$1027,"大学院(通信）",障害学生情報入力シート!$D$29:$D$1028,"&lt;&gt;"&amp;"",障害学生情報入力シート!$D$29:$D$1028,"&lt;&gt;"&amp;"在籍者")</f>
        <v>0</v>
      </c>
      <c r="X11" s="52">
        <f>SUMIFS(※集計※障害学生情報入力シート!$O$29:$O$1028,障害学生情報入力シート!$G$29:$G$1028,$C176,障害学生情報入力シート!$H$29:$H$1028,$D176,障害学生情報入力シート!$R$28:$R$1027,"専攻科",障害学生情報入力シート!$D$29:$D$1028,"&lt;&gt;"&amp;"",障害学生情報入力シート!$D$29:$D$1028,"&lt;&gt;"&amp;"在籍者")</f>
        <v>0</v>
      </c>
      <c r="Y11" s="55">
        <f>SUMIFS(※集計※障害学生情報入力シート!$O$29:$O$1028,障害学生情報入力シート!$G$29:$G$1028,$C176,障害学生情報入力シート!$H$29:$H$1028,$D176,障害学生情報入力シート!$W$28:$W$1027,"専攻科",障害学生情報入力シート!$D$29:$D$1028,"&lt;&gt;"&amp;"",障害学生情報入力シート!$D$29:$D$1028,"&lt;&gt;"&amp;"在籍者")</f>
        <v>0</v>
      </c>
    </row>
    <row r="12" spans="1:39" s="35" customFormat="1" ht="14.25" customHeight="1" x14ac:dyDescent="0.25">
      <c r="A12" s="1465"/>
      <c r="B12" s="1466"/>
      <c r="C12" s="1469" t="s">
        <v>201</v>
      </c>
      <c r="D12" s="1470"/>
      <c r="E12" s="56">
        <f>SUMIFS(障害学生情報入力シート!$L$29:$L$1028,障害学生情報入力シート!$G$29:$G$1028,$C177,障害学生情報入力シート!$H$29:$H$1028,$D177,障害学生情報入力シート!$D$29:$D$1028,"&lt;&gt;"&amp;"",障害学生情報入力シート!$D$29:$D$1028,"&lt;&gt;"&amp;"在籍者")</f>
        <v>0</v>
      </c>
      <c r="F12" s="57">
        <f>SUMIFS(障害学生情報入力シート!$M$29:$M$1028,障害学生情報入力シート!$G$29:$G$1028,$C177,障害学生情報入力シート!$H$29:$H$1028,$D177,障害学生情報入力シート!$D$29:$D$1028,"&lt;&gt;"&amp;"",障害学生情報入力シート!$D$29:$D$1028,"&lt;&gt;"&amp;"在籍者")</f>
        <v>0</v>
      </c>
      <c r="G12" s="57">
        <f>SUMIFS(※集計※障害学生情報入力シート!$M$29:$M$1028,障害学生情報入力シート!$G$29:$G$1028,$C177,障害学生情報入力シート!$H$29:$H$1028,$D177,障害学生情報入力シート!$D$29:$D$1028,"&lt;&gt;"&amp;"",障害学生情報入力シート!$D$29:$D$1028,"&lt;&gt;"&amp;"在籍者")</f>
        <v>0</v>
      </c>
      <c r="H12" s="57">
        <f>SUMIFS(※集計※障害学生情報入力シート!$N$29:$N$1028,障害学生情報入力シート!$G$29:$G$1028,$C177,障害学生情報入力シート!$H$29:$H$1028,$D177,障害学生情報入力シート!$D$29:$D$1028,"&lt;&gt;"&amp;"",障害学生情報入力シート!$D$29:$D$1028,"&lt;&gt;"&amp;"在籍者")</f>
        <v>0</v>
      </c>
      <c r="I12" s="58">
        <f>SUMIFS(※集計※障害学生情報入力シート!$P$29:$P$1028,※集計※障害学生情報入力シート!$N$29:$N$1028,"&gt;=1",障害学生情報入力シート!$G$29:$G$1028,$C177,障害学生情報入力シート!$H$29:$H$1028,$D177,障害学生情報入力シート!$D$29:$D$1028,"&lt;&gt;"&amp;"",障害学生情報入力シート!$D$29:$D$1028,"&lt;&gt;"&amp;"在籍者")</f>
        <v>0</v>
      </c>
      <c r="J12" s="59">
        <f>SUMIFS(障害学生情報入力シート!$N$29:$N$1028,※集計※障害学生情報入力シート!$O$29:$O$1028,1,障害学生情報入力シート!$G$29:$G$1028,$C177,障害学生情報入力シート!$H$29:$H$1028,$D177,障害学生情報入力シート!$D$29:$D$1028,"&lt;&gt;"&amp;"",障害学生情報入力シート!$D$29:$D$1028,"&lt;&gt;"&amp;"在籍者")</f>
        <v>0</v>
      </c>
      <c r="K12" s="60">
        <f>SUMIFS(障害学生情報入力シート!$S$28:$S$1027,※集計※障害学生情報入力シート!$O$29:$O$1028,1,障害学生情報入力シート!$G$29:$G$1028,$C177,障害学生情報入力シート!$H$29:$H$1028,$D177,障害学生情報入力シート!$D$29:$D$1028,"&lt;&gt;"&amp;"",障害学生情報入力シート!$D$29:$D$1028,"&lt;&gt;"&amp;"在籍者")</f>
        <v>0</v>
      </c>
      <c r="L12" s="61">
        <f>SUMIFS(障害学生情報入力シート!$O$29:$O$1028,※集計※障害学生情報入力シート!$O$29:$O$1028,1,障害学生情報入力シート!$G$29:$G$1028,$C177,障害学生情報入力シート!$H$29:$H$1028,$D177,障害学生情報入力シート!$D$29:$D$1028,"&lt;&gt;"&amp;"",障害学生情報入力シート!$D$29:$D$1028,"&lt;&gt;"&amp;"在籍者")</f>
        <v>0</v>
      </c>
      <c r="M12" s="62">
        <f>SUMIFS(障害学生情報入力シート!$T$28:$T$1027,※集計※障害学生情報入力シート!$O$29:$O$1028,1,障害学生情報入力シート!$G$29:$G$1028,$C177,障害学生情報入力シート!$H$29:$H$1028,$D177,障害学生情報入力シート!$D$29:$D$1028,"&lt;&gt;"&amp;"",障害学生情報入力シート!$D$29:$D$1028,"&lt;&gt;"&amp;"在籍者")</f>
        <v>0</v>
      </c>
      <c r="N12" s="60">
        <f>SUMIFS(障害学生情報入力シート!$P$29:$P$1028,※集計※障害学生情報入力シート!$O$29:$O$1028,1,障害学生情報入力シート!$G$29:$G$1028,$C177,障害学生情報入力シート!$H$29:$H$1028,$D177,障害学生情報入力シート!$D$29:$D$1028,"&lt;&gt;"&amp;"",障害学生情報入力シート!$D$29:$D$1028,"&lt;&gt;"&amp;"在籍者")</f>
        <v>0</v>
      </c>
      <c r="O12" s="62">
        <f>SUMIFS(障害学生情報入力シート!$U$28:$U$1027,※集計※障害学生情報入力シート!$O$29:$O$1028,1,障害学生情報入力シート!$G$29:$G$1028,$C177,障害学生情報入力シート!$H$29:$H$1028,$D177,障害学生情報入力シート!$D$29:$D$1028,"&lt;&gt;"&amp;"",障害学生情報入力シート!$D$29:$D$1028,"&lt;&gt;"&amp;"在籍者")</f>
        <v>0</v>
      </c>
      <c r="P12" s="60">
        <f>SUMIFS(障害学生情報入力シート!$Q$29:$Q$1028,※集計※障害学生情報入力シート!$O$29:$O$1028,1,障害学生情報入力シート!$G$29:$G$1028,$C177,障害学生情報入力シート!$H$29:$H$1028,$D177,障害学生情報入力シート!$D$29:$D$1028,"&lt;&gt;"&amp;"",障害学生情報入力シート!$D$29:$D$1028,"&lt;&gt;"&amp;"在籍者")</f>
        <v>0</v>
      </c>
      <c r="Q12" s="60">
        <f>SUMIFS(障害学生情報入力シート!$V$28:$V$1027,※集計※障害学生情報入力シート!$O$29:$O$1028,1,障害学生情報入力シート!$G$29:$G$1028,$C177,障害学生情報入力シート!$H$29:$H$1028,$D177,障害学生情報入力シート!$D$29:$D$1028,"&lt;&gt;"&amp;"",障害学生情報入力シート!$D$29:$D$1028,"&lt;&gt;"&amp;"在籍者")</f>
        <v>0</v>
      </c>
      <c r="R12" s="59">
        <f>SUMIFS(※集計※障害学生情報入力シート!$O$29:$O$1028,障害学生情報入力シート!$G$29:$G$1028,$C177,障害学生情報入力シート!$H$29:$H$1028,$D177,障害学生情報入力シート!$R$28:$R$1027,"学部（通信）",障害学生情報入力シート!$D$29:$D$1028,"&lt;&gt;"&amp;"在籍者")+SUMIFS(※集計※障害学生情報入力シート!$O$29:$O$1028,障害学生情報入力シート!$G$29:$G$1028,$C177,障害学生情報入力シート!$H$29:$H$1028,$D177,障害学生情報入力シート!$R$28:$R$1027,"学部(通信教育課程）",障害学生情報入力シート!$D$29:$D$1028,"&lt;&gt;"&amp;"在籍者")</f>
        <v>0</v>
      </c>
      <c r="S12" s="60">
        <f>SUMIFS(※集計※障害学生情報入力シート!$O$29:$O$1028,障害学生情報入力シート!$G$29:$G$1028,$C177,障害学生情報入力シート!$H$29:$H$1028,$D177,障害学生情報入力シート!$W$28:$W$1027,"学部（通信）",障害学生情報入力シート!$D$29:$D$1028,"&lt;&gt;"&amp;"在籍者")+SUMIFS(※集計※障害学生情報入力シート!$O$29:$O$1028,障害学生情報入力シート!$G$29:$G$1028,$C177,障害学生情報入力シート!$H$29:$H$1028,$D177,障害学生情報入力シート!$W$28:$W$1027,"学部(通信教育課程）",障害学生情報入力シート!$D$29:$D$1028,"&lt;&gt;"&amp;"在籍者")</f>
        <v>0</v>
      </c>
      <c r="T12" s="59">
        <f>SUMIFS(※集計※障害学生情報入力シート!$O$29:$O$1028,障害学生情報入力シート!$G$29:$G$1028,$C177,障害学生情報入力シート!$H$29:$H$1028,$D177,障害学生情報入力シート!$R$28:$R$1027,"大学院（通学）",障害学生情報入力シート!$D$29:$D$1028,"&lt;&gt;"&amp;"",障害学生情報入力シート!$D$29:$D$1028,"&lt;&gt;"&amp;"在籍者")</f>
        <v>0</v>
      </c>
      <c r="U12" s="60">
        <f>SUMIFS(※集計※障害学生情報入力シート!$O$29:$O$1028,障害学生情報入力シート!$G$29:$G$1028,$C177,障害学生情報入力シート!$H$29:$H$1028,$D177,障害学生情報入力シート!$W$28:$W$1027,"大学院（通学）",障害学生情報入力シート!$D$29:$D$1028,"&lt;&gt;"&amp;"",障害学生情報入力シート!$D$29:$D$1028,"&lt;&gt;"&amp;"在籍者")</f>
        <v>0</v>
      </c>
      <c r="V12" s="59">
        <f>SUMIFS(※集計※障害学生情報入力シート!$O$29:$O$1028,障害学生情報入力シート!$G$29:$G$1028,$C177,障害学生情報入力シート!$H$29:$H$1028,$D177,障害学生情報入力シート!$R$28:$R$1027,"大学院(通信）",障害学生情報入力シート!$D$29:$D$1028,"&lt;&gt;"&amp;"",障害学生情報入力シート!$D$29:$D$1028,"&lt;&gt;"&amp;"在籍者")</f>
        <v>0</v>
      </c>
      <c r="W12" s="60">
        <f>SUMIFS(※集計※障害学生情報入力シート!$O$29:$O$1028,障害学生情報入力シート!$G$29:$G$1028,$C177,障害学生情報入力シート!$H$29:$H$1028,$D177,障害学生情報入力シート!$W$28:$W$1027,"大学院(通信）",障害学生情報入力シート!$D$29:$D$1028,"&lt;&gt;"&amp;"",障害学生情報入力シート!$D$29:$D$1028,"&lt;&gt;"&amp;"在籍者")</f>
        <v>0</v>
      </c>
      <c r="X12" s="59">
        <f>SUMIFS(※集計※障害学生情報入力シート!$O$29:$O$1028,障害学生情報入力シート!$G$29:$G$1028,$C177,障害学生情報入力シート!$H$29:$H$1028,$D177,障害学生情報入力シート!$R$28:$R$1027,"専攻科",障害学生情報入力シート!$D$29:$D$1028,"&lt;&gt;"&amp;"",障害学生情報入力シート!$D$29:$D$1028,"&lt;&gt;"&amp;"在籍者")</f>
        <v>0</v>
      </c>
      <c r="Y12" s="63">
        <f>SUMIFS(※集計※障害学生情報入力シート!$O$29:$O$1028,障害学生情報入力シート!$G$29:$G$1028,$C177,障害学生情報入力シート!$H$29:$H$1028,$D177,障害学生情報入力シート!$W$28:$W$1027,"専攻科",障害学生情報入力シート!$D$29:$D$1028,"&lt;&gt;"&amp;"",障害学生情報入力シート!$D$29:$D$1028,"&lt;&gt;"&amp;"在籍者")</f>
        <v>0</v>
      </c>
    </row>
    <row r="13" spans="1:39" s="35" customFormat="1" ht="14.25" customHeight="1" x14ac:dyDescent="0.25">
      <c r="A13" s="1471" t="s">
        <v>1521</v>
      </c>
      <c r="B13" s="1472"/>
      <c r="C13" s="1477" t="s">
        <v>1522</v>
      </c>
      <c r="D13" s="1478"/>
      <c r="E13" s="64">
        <f>SUMIFS(障害学生情報入力シート!$L$29:$L$1028,障害学生情報入力シート!$G$29:$G$1028,$C178,障害学生情報入力シート!$H$29:$H$1028,$D178,障害学生情報入力シート!$D$29:$D$1028,"&lt;&gt;"&amp;"",障害学生情報入力シート!$D$29:$D$1028,"&lt;&gt;"&amp;"在籍者")</f>
        <v>0</v>
      </c>
      <c r="F13" s="65">
        <f>SUMIFS(障害学生情報入力シート!$M$29:$M$1028,障害学生情報入力シート!$G$29:$G$1028,$C178,障害学生情報入力シート!$H$29:$H$1028,$D178,障害学生情報入力シート!$D$29:$D$1028,"&lt;&gt;"&amp;"",障害学生情報入力シート!$D$29:$D$1028,"&lt;&gt;"&amp;"在籍者")</f>
        <v>0</v>
      </c>
      <c r="G13" s="66">
        <f>SUMIFS(※集計※障害学生情報入力シート!$M$29:$M$1028,障害学生情報入力シート!$G$29:$G$1028,$C178,障害学生情報入力シート!$H$29:$H$1028,$D178,障害学生情報入力シート!$D$29:$D$1028,"&lt;&gt;"&amp;"",障害学生情報入力シート!$D$29:$D$1028,"&lt;&gt;"&amp;"在籍者")</f>
        <v>0</v>
      </c>
      <c r="H13" s="66">
        <f>SUMIFS(※集計※障害学生情報入力シート!$N$29:$N$1028,障害学生情報入力シート!$G$29:$G$1028,$C178,障害学生情報入力シート!$H$29:$H$1028,$D178,障害学生情報入力シート!$D$29:$D$1028,"&lt;&gt;"&amp;"",障害学生情報入力シート!$D$29:$D$1028,"&lt;&gt;"&amp;"在籍者")</f>
        <v>0</v>
      </c>
      <c r="I13" s="67">
        <f>SUMIFS(※集計※障害学生情報入力シート!$P$29:$P$1028,※集計※障害学生情報入力シート!$N$29:$N$1028,"&gt;=1",障害学生情報入力シート!$G$29:$G$1028,$C178,障害学生情報入力シート!$H$29:$H$1028,$D178,障害学生情報入力シート!$D$29:$D$1028,"&lt;&gt;"&amp;"",障害学生情報入力シート!$D$29:$D$1028,"&lt;&gt;"&amp;"在籍者")</f>
        <v>0</v>
      </c>
      <c r="J13" s="68">
        <f>SUMIFS(障害学生情報入力シート!$N$29:$N$1028,※集計※障害学生情報入力シート!$O$29:$O$1028,1,障害学生情報入力シート!$G$29:$G$1028,$C178,障害学生情報入力シート!$H$29:$H$1028,$D178,障害学生情報入力シート!$D$29:$D$1028,"&lt;&gt;"&amp;"",障害学生情報入力シート!$D$29:$D$1028,"&lt;&gt;"&amp;"在籍者")</f>
        <v>0</v>
      </c>
      <c r="K13" s="69">
        <f>SUMIFS(障害学生情報入力シート!$S$28:$S$1027,※集計※障害学生情報入力シート!$O$29:$O$1028,1,障害学生情報入力シート!$G$29:$G$1028,$C178,障害学生情報入力シート!$H$29:$H$1028,$D178,障害学生情報入力シート!$D$29:$D$1028,"&lt;&gt;"&amp;"",障害学生情報入力シート!$D$29:$D$1028,"&lt;&gt;"&amp;"在籍者")</f>
        <v>0</v>
      </c>
      <c r="L13" s="70">
        <f>SUMIFS(障害学生情報入力シート!$O$29:$O$1028,※集計※障害学生情報入力シート!$O$29:$O$1028,1,障害学生情報入力シート!$G$29:$G$1028,$C178,障害学生情報入力シート!$H$29:$H$1028,$D178,障害学生情報入力シート!$D$29:$D$1028,"&lt;&gt;"&amp;"",障害学生情報入力シート!$D$29:$D$1028,"&lt;&gt;"&amp;"在籍者")</f>
        <v>0</v>
      </c>
      <c r="M13" s="71">
        <f>SUMIFS(障害学生情報入力シート!$T$28:$T$1027,※集計※障害学生情報入力シート!$O$29:$O$1028,1,障害学生情報入力シート!$G$29:$G$1028,$C178,障害学生情報入力シート!$H$29:$H$1028,$D178,障害学生情報入力シート!$D$29:$D$1028,"&lt;&gt;"&amp;"",障害学生情報入力シート!$D$29:$D$1028,"&lt;&gt;"&amp;"在籍者")</f>
        <v>0</v>
      </c>
      <c r="N13" s="69">
        <f>SUMIFS(障害学生情報入力シート!$P$29:$P$1028,※集計※障害学生情報入力シート!$O$29:$O$1028,1,障害学生情報入力シート!$G$29:$G$1028,$C178,障害学生情報入力シート!$H$29:$H$1028,$D178,障害学生情報入力シート!$D$29:$D$1028,"&lt;&gt;"&amp;"",障害学生情報入力シート!$D$29:$D$1028,"&lt;&gt;"&amp;"在籍者")</f>
        <v>0</v>
      </c>
      <c r="O13" s="71">
        <f>SUMIFS(障害学生情報入力シート!$U$28:$U$1027,※集計※障害学生情報入力シート!$O$29:$O$1028,1,障害学生情報入力シート!$G$29:$G$1028,$C178,障害学生情報入力シート!$H$29:$H$1028,$D178,障害学生情報入力シート!$D$29:$D$1028,"&lt;&gt;"&amp;"",障害学生情報入力シート!$D$29:$D$1028,"&lt;&gt;"&amp;"在籍者")</f>
        <v>0</v>
      </c>
      <c r="P13" s="69">
        <f>SUMIFS(障害学生情報入力シート!$Q$29:$Q$1028,※集計※障害学生情報入力シート!$O$29:$O$1028,1,障害学生情報入力シート!$G$29:$G$1028,$C178,障害学生情報入力シート!$H$29:$H$1028,$D178,障害学生情報入力シート!$D$29:$D$1028,"&lt;&gt;"&amp;"",障害学生情報入力シート!$D$29:$D$1028,"&lt;&gt;"&amp;"在籍者")</f>
        <v>0</v>
      </c>
      <c r="Q13" s="69">
        <f>SUMIFS(障害学生情報入力シート!$V$28:$V$1027,※集計※障害学生情報入力シート!$O$29:$O$1028,1,障害学生情報入力シート!$G$29:$G$1028,$C178,障害学生情報入力シート!$H$29:$H$1028,$D178,障害学生情報入力シート!$D$29:$D$1028,"&lt;&gt;"&amp;"",障害学生情報入力シート!$D$29:$D$1028,"&lt;&gt;"&amp;"在籍者")</f>
        <v>0</v>
      </c>
      <c r="R13" s="68">
        <f>SUMIFS(※集計※障害学生情報入力シート!$O$29:$O$1028,障害学生情報入力シート!$G$29:$G$1028,$C178,障害学生情報入力シート!$H$29:$H$1028,$D178,障害学生情報入力シート!$R$28:$R$1027,"学部（通信）",障害学生情報入力シート!$D$29:$D$1028,"&lt;&gt;"&amp;"在籍者")+SUMIFS(※集計※障害学生情報入力シート!$O$29:$O$1028,障害学生情報入力シート!$G$29:$G$1028,$C178,障害学生情報入力シート!$H$29:$H$1028,$D178,障害学生情報入力シート!$R$28:$R$1027,"学部(通信教育課程）",障害学生情報入力シート!$D$29:$D$1028,"&lt;&gt;"&amp;"在籍者")</f>
        <v>0</v>
      </c>
      <c r="S13" s="69">
        <f>SUMIFS(※集計※障害学生情報入力シート!$O$29:$O$1028,障害学生情報入力シート!$G$29:$G$1028,$C178,障害学生情報入力シート!$H$29:$H$1028,$D178,障害学生情報入力シート!$W$28:$W$1027,"学部（通信）",障害学生情報入力シート!$D$29:$D$1028,"&lt;&gt;"&amp;"在籍者")+SUMIFS(※集計※障害学生情報入力シート!$O$29:$O$1028,障害学生情報入力シート!$G$29:$G$1028,$C178,障害学生情報入力シート!$H$29:$H$1028,$D178,障害学生情報入力シート!$W$28:$W$1027,"学部(通信教育課程）",障害学生情報入力シート!$D$29:$D$1028,"&lt;&gt;"&amp;"在籍者")</f>
        <v>0</v>
      </c>
      <c r="T13" s="68">
        <f>SUMIFS(※集計※障害学生情報入力シート!$O$29:$O$1028,障害学生情報入力シート!$G$29:$G$1028,$C178,障害学生情報入力シート!$H$29:$H$1028,$D178,障害学生情報入力シート!$R$28:$R$1027,"大学院（通学）",障害学生情報入力シート!$D$29:$D$1028,"&lt;&gt;"&amp;"",障害学生情報入力シート!$D$29:$D$1028,"&lt;&gt;"&amp;"在籍者")</f>
        <v>0</v>
      </c>
      <c r="U13" s="69">
        <f>SUMIFS(※集計※障害学生情報入力シート!$O$29:$O$1028,障害学生情報入力シート!$G$29:$G$1028,$C178,障害学生情報入力シート!$H$29:$H$1028,$D178,障害学生情報入力シート!$W$28:$W$1027,"大学院（通学）",障害学生情報入力シート!$D$29:$D$1028,"&lt;&gt;"&amp;"",障害学生情報入力シート!$D$29:$D$1028,"&lt;&gt;"&amp;"在籍者")</f>
        <v>0</v>
      </c>
      <c r="V13" s="68">
        <f>SUMIFS(※集計※障害学生情報入力シート!$O$29:$O$1028,障害学生情報入力シート!$G$29:$G$1028,$C178,障害学生情報入力シート!$H$29:$H$1028,$D178,障害学生情報入力シート!$R$28:$R$1027,"大学院(通信）",障害学生情報入力シート!$D$29:$D$1028,"&lt;&gt;"&amp;"",障害学生情報入力シート!$D$29:$D$1028,"&lt;&gt;"&amp;"在籍者")</f>
        <v>0</v>
      </c>
      <c r="W13" s="69">
        <f>SUMIFS(※集計※障害学生情報入力シート!$O$29:$O$1028,障害学生情報入力シート!$G$29:$G$1028,$C178,障害学生情報入力シート!$H$29:$H$1028,$D178,障害学生情報入力シート!$W$28:$W$1027,"大学院(通信）",障害学生情報入力シート!$D$29:$D$1028,"&lt;&gt;"&amp;"",障害学生情報入力シート!$D$29:$D$1028,"&lt;&gt;"&amp;"在籍者")</f>
        <v>0</v>
      </c>
      <c r="X13" s="68">
        <f>SUMIFS(※集計※障害学生情報入力シート!$O$29:$O$1028,障害学生情報入力シート!$G$29:$G$1028,$C178,障害学生情報入力シート!$H$29:$H$1028,$D178,障害学生情報入力シート!$R$28:$R$1027,"専攻科",障害学生情報入力シート!$D$29:$D$1028,"&lt;&gt;"&amp;"",障害学生情報入力シート!$D$29:$D$1028,"&lt;&gt;"&amp;"在籍者")</f>
        <v>0</v>
      </c>
      <c r="Y13" s="72">
        <f>SUMIFS(※集計※障害学生情報入力シート!$O$29:$O$1028,障害学生情報入力シート!$G$29:$G$1028,$C178,障害学生情報入力シート!$H$29:$H$1028,$D178,障害学生情報入力シート!$W$28:$W$1027,"専攻科",障害学生情報入力シート!$D$29:$D$1028,"&lt;&gt;"&amp;"",障害学生情報入力シート!$D$29:$D$1028,"&lt;&gt;"&amp;"在籍者")</f>
        <v>0</v>
      </c>
    </row>
    <row r="14" spans="1:39" s="35" customFormat="1" ht="14.25" customHeight="1" x14ac:dyDescent="0.25">
      <c r="A14" s="1473"/>
      <c r="B14" s="1474"/>
      <c r="C14" s="1479" t="s">
        <v>253</v>
      </c>
      <c r="D14" s="1480"/>
      <c r="E14" s="73">
        <f>SUMIFS(障害学生情報入力シート!$L$29:$L$1028,障害学生情報入力シート!$G$29:$G$1028,$C179,障害学生情報入力シート!$H$29:$H$1028,$D179,障害学生情報入力シート!$D$29:$D$1028,"&lt;&gt;"&amp;"",障害学生情報入力シート!$D$29:$D$1028,"&lt;&gt;"&amp;"在籍者")</f>
        <v>0</v>
      </c>
      <c r="F14" s="74">
        <f>SUMIFS(障害学生情報入力シート!$M$29:$M$1028,障害学生情報入力シート!$G$29:$G$1028,$C179,障害学生情報入力シート!$H$29:$H$1028,$D179,障害学生情報入力シート!$D$29:$D$1028,"&lt;&gt;"&amp;"",障害学生情報入力シート!$D$29:$D$1028,"&lt;&gt;"&amp;"在籍者")</f>
        <v>0</v>
      </c>
      <c r="G14" s="74">
        <f>SUMIFS(※集計※障害学生情報入力シート!$M$29:$M$1028,障害学生情報入力シート!$G$29:$G$1028,$C179,障害学生情報入力シート!$H$29:$H$1028,$D179,障害学生情報入力シート!$D$29:$D$1028,"&lt;&gt;"&amp;"",障害学生情報入力シート!$D$29:$D$1028,"&lt;&gt;"&amp;"在籍者")</f>
        <v>0</v>
      </c>
      <c r="H14" s="74">
        <f>SUMIFS(※集計※障害学生情報入力シート!$N$29:$N$1028,障害学生情報入力シート!$G$29:$G$1028,$C179,障害学生情報入力シート!$H$29:$H$1028,$D179,障害学生情報入力シート!$D$29:$D$1028,"&lt;&gt;"&amp;"",障害学生情報入力シート!$D$29:$D$1028,"&lt;&gt;"&amp;"在籍者")</f>
        <v>0</v>
      </c>
      <c r="I14" s="75">
        <f>SUMIFS(※集計※障害学生情報入力シート!$P$29:$P$1028,※集計※障害学生情報入力シート!$N$29:$N$1028,"&gt;=1",障害学生情報入力シート!$G$29:$G$1028,$C179,障害学生情報入力シート!$H$29:$H$1028,$D179,障害学生情報入力シート!$D$29:$D$1028,"&lt;&gt;"&amp;"",障害学生情報入力シート!$D$29:$D$1028,"&lt;&gt;"&amp;"在籍者")</f>
        <v>0</v>
      </c>
      <c r="J14" s="76">
        <f>SUMIFS(障害学生情報入力シート!$N$29:$N$1028,※集計※障害学生情報入力シート!$O$29:$O$1028,1,障害学生情報入力シート!$G$29:$G$1028,$C179,障害学生情報入力シート!$H$29:$H$1028,$D179,障害学生情報入力シート!$D$29:$D$1028,"&lt;&gt;"&amp;"",障害学生情報入力シート!$D$29:$D$1028,"&lt;&gt;"&amp;"在籍者")</f>
        <v>0</v>
      </c>
      <c r="K14" s="77">
        <f>SUMIFS(障害学生情報入力シート!$S$28:$S$1027,※集計※障害学生情報入力シート!$O$29:$O$1028,1,障害学生情報入力シート!$G$29:$G$1028,$C179,障害学生情報入力シート!$H$29:$H$1028,$D179,障害学生情報入力シート!$D$29:$D$1028,"&lt;&gt;"&amp;"",障害学生情報入力シート!$D$29:$D$1028,"&lt;&gt;"&amp;"在籍者")</f>
        <v>0</v>
      </c>
      <c r="L14" s="78">
        <f>SUMIFS(障害学生情報入力シート!$O$29:$O$1028,※集計※障害学生情報入力シート!$O$29:$O$1028,1,障害学生情報入力シート!$G$29:$G$1028,$C179,障害学生情報入力シート!$H$29:$H$1028,$D179,障害学生情報入力シート!$D$29:$D$1028,"&lt;&gt;"&amp;"",障害学生情報入力シート!$D$29:$D$1028,"&lt;&gt;"&amp;"在籍者")</f>
        <v>0</v>
      </c>
      <c r="M14" s="79">
        <f>SUMIFS(障害学生情報入力シート!$T$28:$T$1027,※集計※障害学生情報入力シート!$O$29:$O$1028,1,障害学生情報入力シート!$G$29:$G$1028,$C179,障害学生情報入力シート!$H$29:$H$1028,$D179,障害学生情報入力シート!$D$29:$D$1028,"&lt;&gt;"&amp;"",障害学生情報入力シート!$D$29:$D$1028,"&lt;&gt;"&amp;"在籍者")</f>
        <v>0</v>
      </c>
      <c r="N14" s="77">
        <f>SUMIFS(障害学生情報入力シート!$P$29:$P$1028,※集計※障害学生情報入力シート!$O$29:$O$1028,1,障害学生情報入力シート!$G$29:$G$1028,$C179,障害学生情報入力シート!$H$29:$H$1028,$D179,障害学生情報入力シート!$D$29:$D$1028,"&lt;&gt;"&amp;"",障害学生情報入力シート!$D$29:$D$1028,"&lt;&gt;"&amp;"在籍者")</f>
        <v>0</v>
      </c>
      <c r="O14" s="79">
        <f>SUMIFS(障害学生情報入力シート!$U$28:$U$1027,※集計※障害学生情報入力シート!$O$29:$O$1028,1,障害学生情報入力シート!$G$29:$G$1028,$C179,障害学生情報入力シート!$H$29:$H$1028,$D179,障害学生情報入力シート!$D$29:$D$1028,"&lt;&gt;"&amp;"",障害学生情報入力シート!$D$29:$D$1028,"&lt;&gt;"&amp;"在籍者")</f>
        <v>0</v>
      </c>
      <c r="P14" s="77">
        <f>SUMIFS(障害学生情報入力シート!$Q$29:$Q$1028,※集計※障害学生情報入力シート!$O$29:$O$1028,1,障害学生情報入力シート!$G$29:$G$1028,$C179,障害学生情報入力シート!$H$29:$H$1028,$D179,障害学生情報入力シート!$D$29:$D$1028,"&lt;&gt;"&amp;"",障害学生情報入力シート!$D$29:$D$1028,"&lt;&gt;"&amp;"在籍者")</f>
        <v>0</v>
      </c>
      <c r="Q14" s="77">
        <f>SUMIFS(障害学生情報入力シート!$V$28:$V$1027,※集計※障害学生情報入力シート!$O$29:$O$1028,1,障害学生情報入力シート!$G$29:$G$1028,$C179,障害学生情報入力シート!$H$29:$H$1028,$D179,障害学生情報入力シート!$D$29:$D$1028,"&lt;&gt;"&amp;"",障害学生情報入力シート!$D$29:$D$1028,"&lt;&gt;"&amp;"在籍者")</f>
        <v>0</v>
      </c>
      <c r="R14" s="76">
        <f>SUMIFS(※集計※障害学生情報入力シート!$O$29:$O$1028,障害学生情報入力シート!$G$29:$G$1028,$C179,障害学生情報入力シート!$H$29:$H$1028,$D179,障害学生情報入力シート!$R$28:$R$1027,"学部（通信）",障害学生情報入力シート!$D$29:$D$1028,"&lt;&gt;"&amp;"在籍者")+SUMIFS(※集計※障害学生情報入力シート!$O$29:$O$1028,障害学生情報入力シート!$G$29:$G$1028,$C179,障害学生情報入力シート!$H$29:$H$1028,$D179,障害学生情報入力シート!$R$28:$R$1027,"学部(通信教育課程）",障害学生情報入力シート!$D$29:$D$1028,"&lt;&gt;"&amp;"在籍者")</f>
        <v>0</v>
      </c>
      <c r="S14" s="77">
        <f>SUMIFS(※集計※障害学生情報入力シート!$O$29:$O$1028,障害学生情報入力シート!$G$29:$G$1028,$C179,障害学生情報入力シート!$H$29:$H$1028,$D179,障害学生情報入力シート!$W$28:$W$1027,"学部（通信）",障害学生情報入力シート!$D$29:$D$1028,"&lt;&gt;"&amp;"在籍者")+SUMIFS(※集計※障害学生情報入力シート!$O$29:$O$1028,障害学生情報入力シート!$G$29:$G$1028,$C179,障害学生情報入力シート!$H$29:$H$1028,$D179,障害学生情報入力シート!$W$28:$W$1027,"学部(通信教育課程）",障害学生情報入力シート!$D$29:$D$1028,"&lt;&gt;"&amp;"在籍者")</f>
        <v>0</v>
      </c>
      <c r="T14" s="76">
        <f>SUMIFS(※集計※障害学生情報入力シート!$O$29:$O$1028,障害学生情報入力シート!$G$29:$G$1028,$C179,障害学生情報入力シート!$H$29:$H$1028,$D179,障害学生情報入力シート!$R$28:$R$1027,"大学院（通学）",障害学生情報入力シート!$D$29:$D$1028,"&lt;&gt;"&amp;"",障害学生情報入力シート!$D$29:$D$1028,"&lt;&gt;"&amp;"在籍者")</f>
        <v>0</v>
      </c>
      <c r="U14" s="77">
        <f>SUMIFS(※集計※障害学生情報入力シート!$O$29:$O$1028,障害学生情報入力シート!$G$29:$G$1028,$C179,障害学生情報入力シート!$H$29:$H$1028,$D179,障害学生情報入力シート!$W$28:$W$1027,"大学院（通学）",障害学生情報入力シート!$D$29:$D$1028,"&lt;&gt;"&amp;"",障害学生情報入力シート!$D$29:$D$1028,"&lt;&gt;"&amp;"在籍者")</f>
        <v>0</v>
      </c>
      <c r="V14" s="76">
        <f>SUMIFS(※集計※障害学生情報入力シート!$O$29:$O$1028,障害学生情報入力シート!$G$29:$G$1028,$C179,障害学生情報入力シート!$H$29:$H$1028,$D179,障害学生情報入力シート!$R$28:$R$1027,"大学院(通信）",障害学生情報入力シート!$D$29:$D$1028,"&lt;&gt;"&amp;"",障害学生情報入力シート!$D$29:$D$1028,"&lt;&gt;"&amp;"在籍者")</f>
        <v>0</v>
      </c>
      <c r="W14" s="77">
        <f>SUMIFS(※集計※障害学生情報入力シート!$O$29:$O$1028,障害学生情報入力シート!$G$29:$G$1028,$C179,障害学生情報入力シート!$H$29:$H$1028,$D179,障害学生情報入力シート!$W$28:$W$1027,"大学院(通信）",障害学生情報入力シート!$D$29:$D$1028,"&lt;&gt;"&amp;"",障害学生情報入力シート!$D$29:$D$1028,"&lt;&gt;"&amp;"在籍者")</f>
        <v>0</v>
      </c>
      <c r="X14" s="76">
        <f>SUMIFS(※集計※障害学生情報入力シート!$O$29:$O$1028,障害学生情報入力シート!$G$29:$G$1028,$C179,障害学生情報入力シート!$H$29:$H$1028,$D179,障害学生情報入力シート!$R$28:$R$1027,"専攻科",障害学生情報入力シート!$D$29:$D$1028,"&lt;&gt;"&amp;"",障害学生情報入力シート!$D$29:$D$1028,"&lt;&gt;"&amp;"在籍者")</f>
        <v>0</v>
      </c>
      <c r="Y14" s="80">
        <f>SUMIFS(※集計※障害学生情報入力シート!$O$29:$O$1028,障害学生情報入力シート!$G$29:$G$1028,$C179,障害学生情報入力シート!$H$29:$H$1028,$D179,障害学生情報入力シート!$W$28:$W$1027,"専攻科",障害学生情報入力シート!$D$29:$D$1028,"&lt;&gt;"&amp;"",障害学生情報入力シート!$D$29:$D$1028,"&lt;&gt;"&amp;"在籍者")</f>
        <v>0</v>
      </c>
    </row>
    <row r="15" spans="1:39" s="35" customFormat="1" ht="14.25" customHeight="1" x14ac:dyDescent="0.25">
      <c r="A15" s="1475"/>
      <c r="B15" s="1476"/>
      <c r="C15" s="1481" t="s">
        <v>1523</v>
      </c>
      <c r="D15" s="1482"/>
      <c r="E15" s="56">
        <f>SUMIFS(障害学生情報入力シート!$L$29:$L$1028,障害学生情報入力シート!$G$29:$G$1028,$C180,障害学生情報入力シート!$H$29:$H$1028,$D180,障害学生情報入力シート!$D$29:$D$1028,"&lt;&gt;"&amp;"",障害学生情報入力シート!$D$29:$D$1028,"&lt;&gt;"&amp;"在籍者")</f>
        <v>0</v>
      </c>
      <c r="F15" s="57">
        <f>SUMIFS(障害学生情報入力シート!$M$29:$M$1028,障害学生情報入力シート!$G$29:$G$1028,$C180,障害学生情報入力シート!$H$29:$H$1028,$D180,障害学生情報入力シート!$D$29:$D$1028,"&lt;&gt;"&amp;"",障害学生情報入力シート!$D$29:$D$1028,"&lt;&gt;"&amp;"在籍者")</f>
        <v>0</v>
      </c>
      <c r="G15" s="57">
        <f>SUMIFS(※集計※障害学生情報入力シート!$M$29:$M$1028,障害学生情報入力シート!$G$29:$G$1028,$C180,障害学生情報入力シート!$H$29:$H$1028,$D180,障害学生情報入力シート!$D$29:$D$1028,"&lt;&gt;"&amp;"",障害学生情報入力シート!$D$29:$D$1028,"&lt;&gt;"&amp;"在籍者")</f>
        <v>0</v>
      </c>
      <c r="H15" s="57">
        <f>SUMIFS(※集計※障害学生情報入力シート!$N$29:$N$1028,障害学生情報入力シート!$G$29:$G$1028,$C180,障害学生情報入力シート!$H$29:$H$1028,$D180,障害学生情報入力シート!$D$29:$D$1028,"&lt;&gt;"&amp;"",障害学生情報入力シート!$D$29:$D$1028,"&lt;&gt;"&amp;"在籍者")</f>
        <v>0</v>
      </c>
      <c r="I15" s="58">
        <f>SUMIFS(※集計※障害学生情報入力シート!$P$29:$P$1028,※集計※障害学生情報入力シート!$N$29:$N$1028,"&gt;=1",障害学生情報入力シート!$G$29:$G$1028,$C180,障害学生情報入力シート!$H$29:$H$1028,$D180,障害学生情報入力シート!$D$29:$D$1028,"&lt;&gt;"&amp;"",障害学生情報入力シート!$D$29:$D$1028,"&lt;&gt;"&amp;"在籍者")</f>
        <v>0</v>
      </c>
      <c r="J15" s="59">
        <f>SUMIFS(障害学生情報入力シート!$N$29:$N$1028,※集計※障害学生情報入力シート!$O$29:$O$1028,1,障害学生情報入力シート!$G$29:$G$1028,$C180,障害学生情報入力シート!$H$29:$H$1028,$D180,障害学生情報入力シート!$D$29:$D$1028,"&lt;&gt;"&amp;"",障害学生情報入力シート!$D$29:$D$1028,"&lt;&gt;"&amp;"在籍者")</f>
        <v>0</v>
      </c>
      <c r="K15" s="60">
        <f>SUMIFS(障害学生情報入力シート!$S$28:$S$1027,※集計※障害学生情報入力シート!$O$29:$O$1028,1,障害学生情報入力シート!$G$29:$G$1028,$C180,障害学生情報入力シート!$H$29:$H$1028,$D180,障害学生情報入力シート!$D$29:$D$1028,"&lt;&gt;"&amp;"",障害学生情報入力シート!$D$29:$D$1028,"&lt;&gt;"&amp;"在籍者")</f>
        <v>0</v>
      </c>
      <c r="L15" s="61">
        <f>SUMIFS(障害学生情報入力シート!$O$29:$O$1028,※集計※障害学生情報入力シート!$O$29:$O$1028,1,障害学生情報入力シート!$G$29:$G$1028,$C180,障害学生情報入力シート!$H$29:$H$1028,$D180,障害学生情報入力シート!$D$29:$D$1028,"&lt;&gt;"&amp;"",障害学生情報入力シート!$D$29:$D$1028,"&lt;&gt;"&amp;"在籍者")</f>
        <v>0</v>
      </c>
      <c r="M15" s="62">
        <f>SUMIFS(障害学生情報入力シート!$T$28:$T$1027,※集計※障害学生情報入力シート!$O$29:$O$1028,1,障害学生情報入力シート!$G$29:$G$1028,$C180,障害学生情報入力シート!$H$29:$H$1028,$D180,障害学生情報入力シート!$D$29:$D$1028,"&lt;&gt;"&amp;"",障害学生情報入力シート!$D$29:$D$1028,"&lt;&gt;"&amp;"在籍者")</f>
        <v>0</v>
      </c>
      <c r="N15" s="60">
        <f>SUMIFS(障害学生情報入力シート!$P$29:$P$1028,※集計※障害学生情報入力シート!$O$29:$O$1028,1,障害学生情報入力シート!$G$29:$G$1028,$C180,障害学生情報入力シート!$H$29:$H$1028,$D180,障害学生情報入力シート!$D$29:$D$1028,"&lt;&gt;"&amp;"",障害学生情報入力シート!$D$29:$D$1028,"&lt;&gt;"&amp;"在籍者")</f>
        <v>0</v>
      </c>
      <c r="O15" s="62">
        <f>SUMIFS(障害学生情報入力シート!$U$28:$U$1027,※集計※障害学生情報入力シート!$O$29:$O$1028,1,障害学生情報入力シート!$G$29:$G$1028,$C180,障害学生情報入力シート!$H$29:$H$1028,$D180,障害学生情報入力シート!$D$29:$D$1028,"&lt;&gt;"&amp;"",障害学生情報入力シート!$D$29:$D$1028,"&lt;&gt;"&amp;"在籍者")</f>
        <v>0</v>
      </c>
      <c r="P15" s="60">
        <f>SUMIFS(障害学生情報入力シート!$Q$29:$Q$1028,※集計※障害学生情報入力シート!$O$29:$O$1028,1,障害学生情報入力シート!$G$29:$G$1028,$C180,障害学生情報入力シート!$H$29:$H$1028,$D180,障害学生情報入力シート!$D$29:$D$1028,"&lt;&gt;"&amp;"",障害学生情報入力シート!$D$29:$D$1028,"&lt;&gt;"&amp;"在籍者")</f>
        <v>0</v>
      </c>
      <c r="Q15" s="60">
        <f>SUMIFS(障害学生情報入力シート!$V$28:$V$1027,※集計※障害学生情報入力シート!$O$29:$O$1028,1,障害学生情報入力シート!$G$29:$G$1028,$C180,障害学生情報入力シート!$H$29:$H$1028,$D180,障害学生情報入力シート!$D$29:$D$1028,"&lt;&gt;"&amp;"",障害学生情報入力シート!$D$29:$D$1028,"&lt;&gt;"&amp;"在籍者")</f>
        <v>0</v>
      </c>
      <c r="R15" s="59">
        <f>SUMIFS(※集計※障害学生情報入力シート!$O$29:$O$1028,障害学生情報入力シート!$G$29:$G$1028,$C180,障害学生情報入力シート!$H$29:$H$1028,$D180,障害学生情報入力シート!$R$28:$R$1027,"学部（通信）",障害学生情報入力シート!$D$29:$D$1028,"&lt;&gt;"&amp;"在籍者")+SUMIFS(※集計※障害学生情報入力シート!$O$29:$O$1028,障害学生情報入力シート!$G$29:$G$1028,$C180,障害学生情報入力シート!$H$29:$H$1028,$D180,障害学生情報入力シート!$R$28:$R$1027,"学部(通信教育課程）",障害学生情報入力シート!$D$29:$D$1028,"&lt;&gt;"&amp;"在籍者")</f>
        <v>0</v>
      </c>
      <c r="S15" s="60">
        <f>SUMIFS(※集計※障害学生情報入力シート!$O$29:$O$1028,障害学生情報入力シート!$G$29:$G$1028,$C180,障害学生情報入力シート!$H$29:$H$1028,$D180,障害学生情報入力シート!$W$28:$W$1027,"学部（通信）",障害学生情報入力シート!$D$29:$D$1028,"&lt;&gt;"&amp;"在籍者")+SUMIFS(※集計※障害学生情報入力シート!$O$29:$O$1028,障害学生情報入力シート!$G$29:$G$1028,$C180,障害学生情報入力シート!$H$29:$H$1028,$D180,障害学生情報入力シート!$W$28:$W$1027,"学部(通信教育課程）",障害学生情報入力シート!$D$29:$D$1028,"&lt;&gt;"&amp;"在籍者")</f>
        <v>0</v>
      </c>
      <c r="T15" s="59">
        <f>SUMIFS(※集計※障害学生情報入力シート!$O$29:$O$1028,障害学生情報入力シート!$G$29:$G$1028,$C180,障害学生情報入力シート!$H$29:$H$1028,$D180,障害学生情報入力シート!$R$28:$R$1027,"大学院（通学）",障害学生情報入力シート!$D$29:$D$1028,"&lt;&gt;"&amp;"",障害学生情報入力シート!$D$29:$D$1028,"&lt;&gt;"&amp;"在籍者")</f>
        <v>0</v>
      </c>
      <c r="U15" s="60">
        <f>SUMIFS(※集計※障害学生情報入力シート!$O$29:$O$1028,障害学生情報入力シート!$G$29:$G$1028,$C180,障害学生情報入力シート!$H$29:$H$1028,$D180,障害学生情報入力シート!$W$28:$W$1027,"大学院（通学）",障害学生情報入力シート!$D$29:$D$1028,"&lt;&gt;"&amp;"",障害学生情報入力シート!$D$29:$D$1028,"&lt;&gt;"&amp;"在籍者")</f>
        <v>0</v>
      </c>
      <c r="V15" s="59">
        <f>SUMIFS(※集計※障害学生情報入力シート!$O$29:$O$1028,障害学生情報入力シート!$G$29:$G$1028,$C180,障害学生情報入力シート!$H$29:$H$1028,$D180,障害学生情報入力シート!$R$28:$R$1027,"大学院(通信）",障害学生情報入力シート!$D$29:$D$1028,"&lt;&gt;"&amp;"",障害学生情報入力シート!$D$29:$D$1028,"&lt;&gt;"&amp;"在籍者")</f>
        <v>0</v>
      </c>
      <c r="W15" s="60">
        <f>SUMIFS(※集計※障害学生情報入力シート!$O$29:$O$1028,障害学生情報入力シート!$G$29:$G$1028,$C180,障害学生情報入力シート!$H$29:$H$1028,$D180,障害学生情報入力シート!$W$28:$W$1027,"大学院(通信）",障害学生情報入力シート!$D$29:$D$1028,"&lt;&gt;"&amp;"",障害学生情報入力シート!$D$29:$D$1028,"&lt;&gt;"&amp;"在籍者")</f>
        <v>0</v>
      </c>
      <c r="X15" s="59">
        <f>SUMIFS(※集計※障害学生情報入力シート!$O$29:$O$1028,障害学生情報入力シート!$G$29:$G$1028,$C180,障害学生情報入力シート!$H$29:$H$1028,$D180,障害学生情報入力シート!$R$28:$R$1027,"専攻科",障害学生情報入力シート!$D$29:$D$1028,"&lt;&gt;"&amp;"",障害学生情報入力シート!$D$29:$D$1028,"&lt;&gt;"&amp;"在籍者")</f>
        <v>0</v>
      </c>
      <c r="Y15" s="63">
        <f>SUMIFS(※集計※障害学生情報入力シート!$O$29:$O$1028,障害学生情報入力シート!$G$29:$G$1028,$C180,障害学生情報入力シート!$H$29:$H$1028,$D180,障害学生情報入力シート!$W$28:$W$1027,"専攻科",障害学生情報入力シート!$D$29:$D$1028,"&lt;&gt;"&amp;"",障害学生情報入力シート!$D$29:$D$1028,"&lt;&gt;"&amp;"在籍者")</f>
        <v>0</v>
      </c>
    </row>
    <row r="16" spans="1:39" s="35" customFormat="1" ht="14.25" customHeight="1" x14ac:dyDescent="0.25">
      <c r="A16" s="1443" t="s">
        <v>1524</v>
      </c>
      <c r="B16" s="1444"/>
      <c r="C16" s="1449" t="s">
        <v>1525</v>
      </c>
      <c r="D16" s="1450"/>
      <c r="E16" s="64">
        <f>SUMIFS(障害学生情報入力シート!$L$29:$L$1028,障害学生情報入力シート!$G$29:$G$1028,$C181,障害学生情報入力シート!$H$29:$H$1028,$D181,障害学生情報入力シート!$D$29:$D$1028,"&lt;&gt;"&amp;"",障害学生情報入力シート!$D$29:$D$1028,"&lt;&gt;"&amp;"在籍者")</f>
        <v>0</v>
      </c>
      <c r="F16" s="65">
        <f>SUMIFS(障害学生情報入力シート!$M$29:$M$1028,障害学生情報入力シート!$G$29:$G$1028,$C181,障害学生情報入力シート!$H$29:$H$1028,$D181,障害学生情報入力シート!$D$29:$D$1028,"&lt;&gt;"&amp;"",障害学生情報入力シート!$D$29:$D$1028,"&lt;&gt;"&amp;"在籍者")</f>
        <v>0</v>
      </c>
      <c r="G16" s="66">
        <f>SUMIFS(※集計※障害学生情報入力シート!$M$29:$M$1028,障害学生情報入力シート!$G$29:$G$1028,$C181,障害学生情報入力シート!$H$29:$H$1028,$D181,障害学生情報入力シート!$D$29:$D$1028,"&lt;&gt;"&amp;"",障害学生情報入力シート!$D$29:$D$1028,"&lt;&gt;"&amp;"在籍者")</f>
        <v>0</v>
      </c>
      <c r="H16" s="66">
        <f>SUMIFS(※集計※障害学生情報入力シート!$N$29:$N$1028,障害学生情報入力シート!$G$29:$G$1028,$C181,障害学生情報入力シート!$H$29:$H$1028,$D181,障害学生情報入力シート!$D$29:$D$1028,"&lt;&gt;"&amp;"",障害学生情報入力シート!$D$29:$D$1028,"&lt;&gt;"&amp;"在籍者")</f>
        <v>0</v>
      </c>
      <c r="I16" s="67">
        <f>SUMIFS(※集計※障害学生情報入力シート!$P$29:$P$1028,※集計※障害学生情報入力シート!$N$29:$N$1028,"&gt;=1",障害学生情報入力シート!$G$29:$G$1028,$C181,障害学生情報入力シート!$H$29:$H$1028,$D181,障害学生情報入力シート!$D$29:$D$1028,"&lt;&gt;"&amp;"",障害学生情報入力シート!$D$29:$D$1028,"&lt;&gt;"&amp;"在籍者")</f>
        <v>0</v>
      </c>
      <c r="J16" s="68">
        <f>SUMIFS(障害学生情報入力シート!$N$29:$N$1028,※集計※障害学生情報入力シート!$O$29:$O$1028,1,障害学生情報入力シート!$G$29:$G$1028,$C181,障害学生情報入力シート!$H$29:$H$1028,$D181,障害学生情報入力シート!$D$29:$D$1028,"&lt;&gt;"&amp;"",障害学生情報入力シート!$D$29:$D$1028,"&lt;&gt;"&amp;"在籍者")</f>
        <v>0</v>
      </c>
      <c r="K16" s="69">
        <f>SUMIFS(障害学生情報入力シート!$S$28:$S$1027,※集計※障害学生情報入力シート!$O$29:$O$1028,1,障害学生情報入力シート!$G$29:$G$1028,$C181,障害学生情報入力シート!$H$29:$H$1028,$D181,障害学生情報入力シート!$D$29:$D$1028,"&lt;&gt;"&amp;"",障害学生情報入力シート!$D$29:$D$1028,"&lt;&gt;"&amp;"在籍者")</f>
        <v>0</v>
      </c>
      <c r="L16" s="70">
        <f>SUMIFS(障害学生情報入力シート!$O$29:$O$1028,※集計※障害学生情報入力シート!$O$29:$O$1028,1,障害学生情報入力シート!$G$29:$G$1028,$C181,障害学生情報入力シート!$H$29:$H$1028,$D181,障害学生情報入力シート!$D$29:$D$1028,"&lt;&gt;"&amp;"",障害学生情報入力シート!$D$29:$D$1028,"&lt;&gt;"&amp;"在籍者")</f>
        <v>0</v>
      </c>
      <c r="M16" s="71">
        <f>SUMIFS(障害学生情報入力シート!$T$28:$T$1027,※集計※障害学生情報入力シート!$O$29:$O$1028,1,障害学生情報入力シート!$G$29:$G$1028,$C181,障害学生情報入力シート!$H$29:$H$1028,$D181,障害学生情報入力シート!$D$29:$D$1028,"&lt;&gt;"&amp;"",障害学生情報入力シート!$D$29:$D$1028,"&lt;&gt;"&amp;"在籍者")</f>
        <v>0</v>
      </c>
      <c r="N16" s="69">
        <f>SUMIFS(障害学生情報入力シート!$P$29:$P$1028,※集計※障害学生情報入力シート!$O$29:$O$1028,1,障害学生情報入力シート!$G$29:$G$1028,$C181,障害学生情報入力シート!$H$29:$H$1028,$D181,障害学生情報入力シート!$D$29:$D$1028,"&lt;&gt;"&amp;"",障害学生情報入力シート!$D$29:$D$1028,"&lt;&gt;"&amp;"在籍者")</f>
        <v>0</v>
      </c>
      <c r="O16" s="71">
        <f>SUMIFS(障害学生情報入力シート!$U$28:$U$1027,※集計※障害学生情報入力シート!$O$29:$O$1028,1,障害学生情報入力シート!$G$29:$G$1028,$C181,障害学生情報入力シート!$H$29:$H$1028,$D181,障害学生情報入力シート!$D$29:$D$1028,"&lt;&gt;"&amp;"",障害学生情報入力シート!$D$29:$D$1028,"&lt;&gt;"&amp;"在籍者")</f>
        <v>0</v>
      </c>
      <c r="P16" s="69">
        <f>SUMIFS(障害学生情報入力シート!$Q$29:$Q$1028,※集計※障害学生情報入力シート!$O$29:$O$1028,1,障害学生情報入力シート!$G$29:$G$1028,$C181,障害学生情報入力シート!$H$29:$H$1028,$D181,障害学生情報入力シート!$D$29:$D$1028,"&lt;&gt;"&amp;"",障害学生情報入力シート!$D$29:$D$1028,"&lt;&gt;"&amp;"在籍者")</f>
        <v>0</v>
      </c>
      <c r="Q16" s="69">
        <f>SUMIFS(障害学生情報入力シート!$V$28:$V$1027,※集計※障害学生情報入力シート!$O$29:$O$1028,1,障害学生情報入力シート!$G$29:$G$1028,$C181,障害学生情報入力シート!$H$29:$H$1028,$D181,障害学生情報入力シート!$D$29:$D$1028,"&lt;&gt;"&amp;"",障害学生情報入力シート!$D$29:$D$1028,"&lt;&gt;"&amp;"在籍者")</f>
        <v>0</v>
      </c>
      <c r="R16" s="68">
        <f>SUMIFS(※集計※障害学生情報入力シート!$O$29:$O$1028,障害学生情報入力シート!$G$29:$G$1028,$C181,障害学生情報入力シート!$H$29:$H$1028,$D181,障害学生情報入力シート!$R$28:$R$1027,"学部（通信）",障害学生情報入力シート!$D$29:$D$1028,"&lt;&gt;"&amp;"在籍者")+SUMIFS(※集計※障害学生情報入力シート!$O$29:$O$1028,障害学生情報入力シート!$G$29:$G$1028,$C181,障害学生情報入力シート!$H$29:$H$1028,$D181,障害学生情報入力シート!$R$28:$R$1027,"学部(通信教育課程）",障害学生情報入力シート!$D$29:$D$1028,"&lt;&gt;"&amp;"在籍者")</f>
        <v>0</v>
      </c>
      <c r="S16" s="69">
        <f>SUMIFS(※集計※障害学生情報入力シート!$O$29:$O$1028,障害学生情報入力シート!$G$29:$G$1028,$C181,障害学生情報入力シート!$H$29:$H$1028,$D181,障害学生情報入力シート!$W$28:$W$1027,"学部（通信）",障害学生情報入力シート!$D$29:$D$1028,"&lt;&gt;"&amp;"在籍者")+SUMIFS(※集計※障害学生情報入力シート!$O$29:$O$1028,障害学生情報入力シート!$G$29:$G$1028,$C181,障害学生情報入力シート!$H$29:$H$1028,$D181,障害学生情報入力シート!$W$28:$W$1027,"学部(通信教育課程）",障害学生情報入力シート!$D$29:$D$1028,"&lt;&gt;"&amp;"在籍者")</f>
        <v>0</v>
      </c>
      <c r="T16" s="68">
        <f>SUMIFS(※集計※障害学生情報入力シート!$O$29:$O$1028,障害学生情報入力シート!$G$29:$G$1028,$C181,障害学生情報入力シート!$H$29:$H$1028,$D181,障害学生情報入力シート!$R$28:$R$1027,"大学院（通学）",障害学生情報入力シート!$D$29:$D$1028,"&lt;&gt;"&amp;"",障害学生情報入力シート!$D$29:$D$1028,"&lt;&gt;"&amp;"在籍者")</f>
        <v>0</v>
      </c>
      <c r="U16" s="69">
        <f>SUMIFS(※集計※障害学生情報入力シート!$O$29:$O$1028,障害学生情報入力シート!$G$29:$G$1028,$C181,障害学生情報入力シート!$H$29:$H$1028,$D181,障害学生情報入力シート!$W$28:$W$1027,"大学院（通学）",障害学生情報入力シート!$D$29:$D$1028,"&lt;&gt;"&amp;"",障害学生情報入力シート!$D$29:$D$1028,"&lt;&gt;"&amp;"在籍者")</f>
        <v>0</v>
      </c>
      <c r="V16" s="68">
        <f>SUMIFS(※集計※障害学生情報入力シート!$O$29:$O$1028,障害学生情報入力シート!$G$29:$G$1028,$C181,障害学生情報入力シート!$H$29:$H$1028,$D181,障害学生情報入力シート!$R$28:$R$1027,"大学院(通信）",障害学生情報入力シート!$D$29:$D$1028,"&lt;&gt;"&amp;"",障害学生情報入力シート!$D$29:$D$1028,"&lt;&gt;"&amp;"在籍者")</f>
        <v>0</v>
      </c>
      <c r="W16" s="69">
        <f>SUMIFS(※集計※障害学生情報入力シート!$O$29:$O$1028,障害学生情報入力シート!$G$29:$G$1028,$C181,障害学生情報入力シート!$H$29:$H$1028,$D181,障害学生情報入力シート!$W$28:$W$1027,"大学院(通信）",障害学生情報入力シート!$D$29:$D$1028,"&lt;&gt;"&amp;"",障害学生情報入力シート!$D$29:$D$1028,"&lt;&gt;"&amp;"在籍者")</f>
        <v>0</v>
      </c>
      <c r="X16" s="68">
        <f>SUMIFS(※集計※障害学生情報入力シート!$O$29:$O$1028,障害学生情報入力シート!$G$29:$G$1028,$C181,障害学生情報入力シート!$H$29:$H$1028,$D181,障害学生情報入力シート!$R$28:$R$1027,"専攻科",障害学生情報入力シート!$D$29:$D$1028,"&lt;&gt;"&amp;"",障害学生情報入力シート!$D$29:$D$1028,"&lt;&gt;"&amp;"在籍者")</f>
        <v>0</v>
      </c>
      <c r="Y16" s="72">
        <f>SUMIFS(※集計※障害学生情報入力シート!$O$29:$O$1028,障害学生情報入力シート!$G$29:$G$1028,$C181,障害学生情報入力シート!$H$29:$H$1028,$D181,障害学生情報入力シート!$W$28:$W$1027,"専攻科",障害学生情報入力シート!$D$29:$D$1028,"&lt;&gt;"&amp;"",障害学生情報入力シート!$D$29:$D$1028,"&lt;&gt;"&amp;"在籍者")</f>
        <v>0</v>
      </c>
    </row>
    <row r="17" spans="1:25" s="35" customFormat="1" ht="14.25" customHeight="1" x14ac:dyDescent="0.25">
      <c r="A17" s="1445"/>
      <c r="B17" s="1446"/>
      <c r="C17" s="1451" t="s">
        <v>1526</v>
      </c>
      <c r="D17" s="1452"/>
      <c r="E17" s="73">
        <f>SUMIFS(障害学生情報入力シート!$L$29:$L$1028,障害学生情報入力シート!$G$29:$G$1028,$C182,障害学生情報入力シート!$H$29:$H$1028,$D182,障害学生情報入力シート!$D$29:$D$1028,"&lt;&gt;"&amp;"",障害学生情報入力シート!$D$29:$D$1028,"&lt;&gt;"&amp;"在籍者")</f>
        <v>0</v>
      </c>
      <c r="F17" s="74">
        <f>SUMIFS(障害学生情報入力シート!$M$29:$M$1028,障害学生情報入力シート!$G$29:$G$1028,$C182,障害学生情報入力シート!$H$29:$H$1028,$D182,障害学生情報入力シート!$D$29:$D$1028,"&lt;&gt;"&amp;"",障害学生情報入力シート!$D$29:$D$1028,"&lt;&gt;"&amp;"在籍者")</f>
        <v>0</v>
      </c>
      <c r="G17" s="74">
        <f>SUMIFS(※集計※障害学生情報入力シート!$M$29:$M$1028,障害学生情報入力シート!$G$29:$G$1028,$C182,障害学生情報入力シート!$H$29:$H$1028,$D182,障害学生情報入力シート!$D$29:$D$1028,"&lt;&gt;"&amp;"",障害学生情報入力シート!$D$29:$D$1028,"&lt;&gt;"&amp;"在籍者")</f>
        <v>0</v>
      </c>
      <c r="H17" s="74">
        <f>SUMIFS(※集計※障害学生情報入力シート!$N$29:$N$1028,障害学生情報入力シート!$G$29:$G$1028,$C182,障害学生情報入力シート!$H$29:$H$1028,$D182,障害学生情報入力シート!$D$29:$D$1028,"&lt;&gt;"&amp;"",障害学生情報入力シート!$D$29:$D$1028,"&lt;&gt;"&amp;"在籍者")</f>
        <v>0</v>
      </c>
      <c r="I17" s="75">
        <f>SUMIFS(※集計※障害学生情報入力シート!$P$29:$P$1028,※集計※障害学生情報入力シート!$N$29:$N$1028,"&gt;=1",障害学生情報入力シート!$G$29:$G$1028,$C182,障害学生情報入力シート!$H$29:$H$1028,$D182,障害学生情報入力シート!$D$29:$D$1028,"&lt;&gt;"&amp;"",障害学生情報入力シート!$D$29:$D$1028,"&lt;&gt;"&amp;"在籍者")</f>
        <v>0</v>
      </c>
      <c r="J17" s="76">
        <f>SUMIFS(障害学生情報入力シート!$N$29:$N$1028,※集計※障害学生情報入力シート!$O$29:$O$1028,1,障害学生情報入力シート!$G$29:$G$1028,$C182,障害学生情報入力シート!$H$29:$H$1028,$D182,障害学生情報入力シート!$D$29:$D$1028,"&lt;&gt;"&amp;"",障害学生情報入力シート!$D$29:$D$1028,"&lt;&gt;"&amp;"在籍者")</f>
        <v>0</v>
      </c>
      <c r="K17" s="77">
        <f>SUMIFS(障害学生情報入力シート!$S$28:$S$1027,※集計※障害学生情報入力シート!$O$29:$O$1028,1,障害学生情報入力シート!$G$29:$G$1028,$C182,障害学生情報入力シート!$H$29:$H$1028,$D182,障害学生情報入力シート!$D$29:$D$1028,"&lt;&gt;"&amp;"",障害学生情報入力シート!$D$29:$D$1028,"&lt;&gt;"&amp;"在籍者")</f>
        <v>0</v>
      </c>
      <c r="L17" s="78">
        <f>SUMIFS(障害学生情報入力シート!$O$29:$O$1028,※集計※障害学生情報入力シート!$O$29:$O$1028,1,障害学生情報入力シート!$G$29:$G$1028,$C182,障害学生情報入力シート!$H$29:$H$1028,$D182,障害学生情報入力シート!$D$29:$D$1028,"&lt;&gt;"&amp;"",障害学生情報入力シート!$D$29:$D$1028,"&lt;&gt;"&amp;"在籍者")</f>
        <v>0</v>
      </c>
      <c r="M17" s="79">
        <f>SUMIFS(障害学生情報入力シート!$T$28:$T$1027,※集計※障害学生情報入力シート!$O$29:$O$1028,1,障害学生情報入力シート!$G$29:$G$1028,$C182,障害学生情報入力シート!$H$29:$H$1028,$D182,障害学生情報入力シート!$D$29:$D$1028,"&lt;&gt;"&amp;"",障害学生情報入力シート!$D$29:$D$1028,"&lt;&gt;"&amp;"在籍者")</f>
        <v>0</v>
      </c>
      <c r="N17" s="77">
        <f>SUMIFS(障害学生情報入力シート!$P$29:$P$1028,※集計※障害学生情報入力シート!$O$29:$O$1028,1,障害学生情報入力シート!$G$29:$G$1028,$C182,障害学生情報入力シート!$H$29:$H$1028,$D182,障害学生情報入力シート!$D$29:$D$1028,"&lt;&gt;"&amp;"",障害学生情報入力シート!$D$29:$D$1028,"&lt;&gt;"&amp;"在籍者")</f>
        <v>0</v>
      </c>
      <c r="O17" s="79">
        <f>SUMIFS(障害学生情報入力シート!$U$28:$U$1027,※集計※障害学生情報入力シート!$O$29:$O$1028,1,障害学生情報入力シート!$G$29:$G$1028,$C182,障害学生情報入力シート!$H$29:$H$1028,$D182,障害学生情報入力シート!$D$29:$D$1028,"&lt;&gt;"&amp;"",障害学生情報入力シート!$D$29:$D$1028,"&lt;&gt;"&amp;"在籍者")</f>
        <v>0</v>
      </c>
      <c r="P17" s="77">
        <f>SUMIFS(障害学生情報入力シート!$Q$29:$Q$1028,※集計※障害学生情報入力シート!$O$29:$O$1028,1,障害学生情報入力シート!$G$29:$G$1028,$C182,障害学生情報入力シート!$H$29:$H$1028,$D182,障害学生情報入力シート!$D$29:$D$1028,"&lt;&gt;"&amp;"",障害学生情報入力シート!$D$29:$D$1028,"&lt;&gt;"&amp;"在籍者")</f>
        <v>0</v>
      </c>
      <c r="Q17" s="77">
        <f>SUMIFS(障害学生情報入力シート!$V$28:$V$1027,※集計※障害学生情報入力シート!$O$29:$O$1028,1,障害学生情報入力シート!$G$29:$G$1028,$C182,障害学生情報入力シート!$H$29:$H$1028,$D182,障害学生情報入力シート!$D$29:$D$1028,"&lt;&gt;"&amp;"",障害学生情報入力シート!$D$29:$D$1028,"&lt;&gt;"&amp;"在籍者")</f>
        <v>0</v>
      </c>
      <c r="R17" s="76">
        <f>SUMIFS(※集計※障害学生情報入力シート!$O$29:$O$1028,障害学生情報入力シート!$G$29:$G$1028,$C182,障害学生情報入力シート!$H$29:$H$1028,$D182,障害学生情報入力シート!$R$28:$R$1027,"学部（通信）",障害学生情報入力シート!$D$29:$D$1028,"&lt;&gt;"&amp;"在籍者")+SUMIFS(※集計※障害学生情報入力シート!$O$29:$O$1028,障害学生情報入力シート!$G$29:$G$1028,$C182,障害学生情報入力シート!$H$29:$H$1028,$D182,障害学生情報入力シート!$R$28:$R$1027,"学部(通信教育課程）",障害学生情報入力シート!$D$29:$D$1028,"&lt;&gt;"&amp;"在籍者")</f>
        <v>0</v>
      </c>
      <c r="S17" s="77">
        <f>SUMIFS(※集計※障害学生情報入力シート!$O$29:$O$1028,障害学生情報入力シート!$G$29:$G$1028,$C182,障害学生情報入力シート!$H$29:$H$1028,$D182,障害学生情報入力シート!$W$28:$W$1027,"学部（通信）",障害学生情報入力シート!$D$29:$D$1028,"&lt;&gt;"&amp;"在籍者")+SUMIFS(※集計※障害学生情報入力シート!$O$29:$O$1028,障害学生情報入力シート!$G$29:$G$1028,$C182,障害学生情報入力シート!$H$29:$H$1028,$D182,障害学生情報入力シート!$W$28:$W$1027,"学部(通信教育課程）",障害学生情報入力シート!$D$29:$D$1028,"&lt;&gt;"&amp;"在籍者")</f>
        <v>0</v>
      </c>
      <c r="T17" s="76">
        <f>SUMIFS(※集計※障害学生情報入力シート!$O$29:$O$1028,障害学生情報入力シート!$G$29:$G$1028,$C182,障害学生情報入力シート!$H$29:$H$1028,$D182,障害学生情報入力シート!$R$28:$R$1027,"大学院（通学）",障害学生情報入力シート!$D$29:$D$1028,"&lt;&gt;"&amp;"",障害学生情報入力シート!$D$29:$D$1028,"&lt;&gt;"&amp;"在籍者")</f>
        <v>0</v>
      </c>
      <c r="U17" s="77">
        <f>SUMIFS(※集計※障害学生情報入力シート!$O$29:$O$1028,障害学生情報入力シート!$G$29:$G$1028,$C182,障害学生情報入力シート!$H$29:$H$1028,$D182,障害学生情報入力シート!$W$28:$W$1027,"大学院（通学）",障害学生情報入力シート!$D$29:$D$1028,"&lt;&gt;"&amp;"",障害学生情報入力シート!$D$29:$D$1028,"&lt;&gt;"&amp;"在籍者")</f>
        <v>0</v>
      </c>
      <c r="V17" s="76">
        <f>SUMIFS(※集計※障害学生情報入力シート!$O$29:$O$1028,障害学生情報入力シート!$G$29:$G$1028,$C182,障害学生情報入力シート!$H$29:$H$1028,$D182,障害学生情報入力シート!$R$28:$R$1027,"大学院(通信）",障害学生情報入力シート!$D$29:$D$1028,"&lt;&gt;"&amp;"",障害学生情報入力シート!$D$29:$D$1028,"&lt;&gt;"&amp;"在籍者")</f>
        <v>0</v>
      </c>
      <c r="W17" s="77">
        <f>SUMIFS(※集計※障害学生情報入力シート!$O$29:$O$1028,障害学生情報入力シート!$G$29:$G$1028,$C182,障害学生情報入力シート!$H$29:$H$1028,$D182,障害学生情報入力シート!$W$28:$W$1027,"大学院(通信）",障害学生情報入力シート!$D$29:$D$1028,"&lt;&gt;"&amp;"",障害学生情報入力シート!$D$29:$D$1028,"&lt;&gt;"&amp;"在籍者")</f>
        <v>0</v>
      </c>
      <c r="X17" s="76">
        <f>SUMIFS(※集計※障害学生情報入力シート!$O$29:$O$1028,障害学生情報入力シート!$G$29:$G$1028,$C182,障害学生情報入力シート!$H$29:$H$1028,$D182,障害学生情報入力シート!$R$28:$R$1027,"専攻科",障害学生情報入力シート!$D$29:$D$1028,"&lt;&gt;"&amp;"",障害学生情報入力シート!$D$29:$D$1028,"&lt;&gt;"&amp;"在籍者")</f>
        <v>0</v>
      </c>
      <c r="Y17" s="80">
        <f>SUMIFS(※集計※障害学生情報入力シート!$O$29:$O$1028,障害学生情報入力シート!$G$29:$G$1028,$C182,障害学生情報入力シート!$H$29:$H$1028,$D182,障害学生情報入力シート!$W$28:$W$1027,"専攻科",障害学生情報入力シート!$D$29:$D$1028,"&lt;&gt;"&amp;"",障害学生情報入力シート!$D$29:$D$1028,"&lt;&gt;"&amp;"在籍者")</f>
        <v>0</v>
      </c>
    </row>
    <row r="18" spans="1:25" s="35" customFormat="1" ht="14.25" customHeight="1" x14ac:dyDescent="0.25">
      <c r="A18" s="1445"/>
      <c r="B18" s="1446"/>
      <c r="C18" s="1451" t="s">
        <v>1527</v>
      </c>
      <c r="D18" s="1452"/>
      <c r="E18" s="73">
        <f>SUMIFS(障害学生情報入力シート!$L$29:$L$1028,障害学生情報入力シート!$G$29:$G$1028,$C183,障害学生情報入力シート!$H$29:$H$1028,$D183,障害学生情報入力シート!$D$29:$D$1028,"&lt;&gt;"&amp;"",障害学生情報入力シート!$D$29:$D$1028,"&lt;&gt;"&amp;"在籍者")</f>
        <v>0</v>
      </c>
      <c r="F18" s="74">
        <f>SUMIFS(障害学生情報入力シート!$M$29:$M$1028,障害学生情報入力シート!$G$29:$G$1028,$C183,障害学生情報入力シート!$H$29:$H$1028,$D183,障害学生情報入力シート!$D$29:$D$1028,"&lt;&gt;"&amp;"",障害学生情報入力シート!$D$29:$D$1028,"&lt;&gt;"&amp;"在籍者")</f>
        <v>0</v>
      </c>
      <c r="G18" s="74">
        <f>SUMIFS(※集計※障害学生情報入力シート!$M$29:$M$1028,障害学生情報入力シート!$G$29:$G$1028,$C183,障害学生情報入力シート!$H$29:$H$1028,$D183,障害学生情報入力シート!$D$29:$D$1028,"&lt;&gt;"&amp;"",障害学生情報入力シート!$D$29:$D$1028,"&lt;&gt;"&amp;"在籍者")</f>
        <v>0</v>
      </c>
      <c r="H18" s="74">
        <f>SUMIFS(※集計※障害学生情報入力シート!$N$29:$N$1028,障害学生情報入力シート!$G$29:$G$1028,$C183,障害学生情報入力シート!$H$29:$H$1028,$D183,障害学生情報入力シート!$D$29:$D$1028,"&lt;&gt;"&amp;"",障害学生情報入力シート!$D$29:$D$1028,"&lt;&gt;"&amp;"在籍者")</f>
        <v>0</v>
      </c>
      <c r="I18" s="75">
        <f>SUMIFS(※集計※障害学生情報入力シート!$P$29:$P$1028,※集計※障害学生情報入力シート!$N$29:$N$1028,"&gt;=1",障害学生情報入力シート!$G$29:$G$1028,$C183,障害学生情報入力シート!$H$29:$H$1028,$D183,障害学生情報入力シート!$D$29:$D$1028,"&lt;&gt;"&amp;"",障害学生情報入力シート!$D$29:$D$1028,"&lt;&gt;"&amp;"在籍者")</f>
        <v>0</v>
      </c>
      <c r="J18" s="76">
        <f>SUMIFS(障害学生情報入力シート!$N$29:$N$1028,※集計※障害学生情報入力シート!$O$29:$O$1028,1,障害学生情報入力シート!$G$29:$G$1028,$C183,障害学生情報入力シート!$H$29:$H$1028,$D183,障害学生情報入力シート!$D$29:$D$1028,"&lt;&gt;"&amp;"",障害学生情報入力シート!$D$29:$D$1028,"&lt;&gt;"&amp;"在籍者")</f>
        <v>0</v>
      </c>
      <c r="K18" s="77">
        <f>SUMIFS(障害学生情報入力シート!$S$28:$S$1027,※集計※障害学生情報入力シート!$O$29:$O$1028,1,障害学生情報入力シート!$G$29:$G$1028,$C183,障害学生情報入力シート!$H$29:$H$1028,$D183,障害学生情報入力シート!$D$29:$D$1028,"&lt;&gt;"&amp;"",障害学生情報入力シート!$D$29:$D$1028,"&lt;&gt;"&amp;"在籍者")</f>
        <v>0</v>
      </c>
      <c r="L18" s="78">
        <f>SUMIFS(障害学生情報入力シート!$O$29:$O$1028,※集計※障害学生情報入力シート!$O$29:$O$1028,1,障害学生情報入力シート!$G$29:$G$1028,$C183,障害学生情報入力シート!$H$29:$H$1028,$D183,障害学生情報入力シート!$D$29:$D$1028,"&lt;&gt;"&amp;"",障害学生情報入力シート!$D$29:$D$1028,"&lt;&gt;"&amp;"在籍者")</f>
        <v>0</v>
      </c>
      <c r="M18" s="79">
        <f>SUMIFS(障害学生情報入力シート!$T$28:$T$1027,※集計※障害学生情報入力シート!$O$29:$O$1028,1,障害学生情報入力シート!$G$29:$G$1028,$C183,障害学生情報入力シート!$H$29:$H$1028,$D183,障害学生情報入力シート!$D$29:$D$1028,"&lt;&gt;"&amp;"",障害学生情報入力シート!$D$29:$D$1028,"&lt;&gt;"&amp;"在籍者")</f>
        <v>0</v>
      </c>
      <c r="N18" s="77">
        <f>SUMIFS(障害学生情報入力シート!$P$29:$P$1028,※集計※障害学生情報入力シート!$O$29:$O$1028,1,障害学生情報入力シート!$G$29:$G$1028,$C183,障害学生情報入力シート!$H$29:$H$1028,$D183,障害学生情報入力シート!$D$29:$D$1028,"&lt;&gt;"&amp;"",障害学生情報入力シート!$D$29:$D$1028,"&lt;&gt;"&amp;"在籍者")</f>
        <v>0</v>
      </c>
      <c r="O18" s="79">
        <f>SUMIFS(障害学生情報入力シート!$U$28:$U$1027,※集計※障害学生情報入力シート!$O$29:$O$1028,1,障害学生情報入力シート!$G$29:$G$1028,$C183,障害学生情報入力シート!$H$29:$H$1028,$D183,障害学生情報入力シート!$D$29:$D$1028,"&lt;&gt;"&amp;"",障害学生情報入力シート!$D$29:$D$1028,"&lt;&gt;"&amp;"在籍者")</f>
        <v>0</v>
      </c>
      <c r="P18" s="77">
        <f>SUMIFS(障害学生情報入力シート!$Q$29:$Q$1028,※集計※障害学生情報入力シート!$O$29:$O$1028,1,障害学生情報入力シート!$G$29:$G$1028,$C183,障害学生情報入力シート!$H$29:$H$1028,$D183,障害学生情報入力シート!$D$29:$D$1028,"&lt;&gt;"&amp;"",障害学生情報入力シート!$D$29:$D$1028,"&lt;&gt;"&amp;"在籍者")</f>
        <v>0</v>
      </c>
      <c r="Q18" s="77">
        <f>SUMIFS(障害学生情報入力シート!$V$28:$V$1027,※集計※障害学生情報入力シート!$O$29:$O$1028,1,障害学生情報入力シート!$G$29:$G$1028,$C183,障害学生情報入力シート!$H$29:$H$1028,$D183,障害学生情報入力シート!$D$29:$D$1028,"&lt;&gt;"&amp;"",障害学生情報入力シート!$D$29:$D$1028,"&lt;&gt;"&amp;"在籍者")</f>
        <v>0</v>
      </c>
      <c r="R18" s="76">
        <f>SUMIFS(※集計※障害学生情報入力シート!$O$29:$O$1028,障害学生情報入力シート!$G$29:$G$1028,$C183,障害学生情報入力シート!$H$29:$H$1028,$D183,障害学生情報入力シート!$R$28:$R$1027,"学部（通信）",障害学生情報入力シート!$D$29:$D$1028,"&lt;&gt;"&amp;"在籍者")+SUMIFS(※集計※障害学生情報入力シート!$O$29:$O$1028,障害学生情報入力シート!$G$29:$G$1028,$C183,障害学生情報入力シート!$H$29:$H$1028,$D183,障害学生情報入力シート!$R$28:$R$1027,"学部(通信教育課程）",障害学生情報入力シート!$D$29:$D$1028,"&lt;&gt;"&amp;"在籍者")</f>
        <v>0</v>
      </c>
      <c r="S18" s="77">
        <f>SUMIFS(※集計※障害学生情報入力シート!$O$29:$O$1028,障害学生情報入力シート!$G$29:$G$1028,$C183,障害学生情報入力シート!$H$29:$H$1028,$D183,障害学生情報入力シート!$W$28:$W$1027,"学部（通信）",障害学生情報入力シート!$D$29:$D$1028,"&lt;&gt;"&amp;"在籍者")+SUMIFS(※集計※障害学生情報入力シート!$O$29:$O$1028,障害学生情報入力シート!$G$29:$G$1028,$C183,障害学生情報入力シート!$H$29:$H$1028,$D183,障害学生情報入力シート!$W$28:$W$1027,"学部(通信教育課程）",障害学生情報入力シート!$D$29:$D$1028,"&lt;&gt;"&amp;"在籍者")</f>
        <v>0</v>
      </c>
      <c r="T18" s="76">
        <f>SUMIFS(※集計※障害学生情報入力シート!$O$29:$O$1028,障害学生情報入力シート!$G$29:$G$1028,$C183,障害学生情報入力シート!$H$29:$H$1028,$D183,障害学生情報入力シート!$R$28:$R$1027,"大学院（通学）",障害学生情報入力シート!$D$29:$D$1028,"&lt;&gt;"&amp;"",障害学生情報入力シート!$D$29:$D$1028,"&lt;&gt;"&amp;"在籍者")</f>
        <v>0</v>
      </c>
      <c r="U18" s="77">
        <f>SUMIFS(※集計※障害学生情報入力シート!$O$29:$O$1028,障害学生情報入力シート!$G$29:$G$1028,$C183,障害学生情報入力シート!$H$29:$H$1028,$D183,障害学生情報入力シート!$W$28:$W$1027,"大学院（通学）",障害学生情報入力シート!$D$29:$D$1028,"&lt;&gt;"&amp;"",障害学生情報入力シート!$D$29:$D$1028,"&lt;&gt;"&amp;"在籍者")</f>
        <v>0</v>
      </c>
      <c r="V18" s="76">
        <f>SUMIFS(※集計※障害学生情報入力シート!$O$29:$O$1028,障害学生情報入力シート!$G$29:$G$1028,$C183,障害学生情報入力シート!$H$29:$H$1028,$D183,障害学生情報入力シート!$R$28:$R$1027,"大学院(通信）",障害学生情報入力シート!$D$29:$D$1028,"&lt;&gt;"&amp;"",障害学生情報入力シート!$D$29:$D$1028,"&lt;&gt;"&amp;"在籍者")</f>
        <v>0</v>
      </c>
      <c r="W18" s="77">
        <f>SUMIFS(※集計※障害学生情報入力シート!$O$29:$O$1028,障害学生情報入力シート!$G$29:$G$1028,$C183,障害学生情報入力シート!$H$29:$H$1028,$D183,障害学生情報入力シート!$W$28:$W$1027,"大学院(通信）",障害学生情報入力シート!$D$29:$D$1028,"&lt;&gt;"&amp;"",障害学生情報入力シート!$D$29:$D$1028,"&lt;&gt;"&amp;"在籍者")</f>
        <v>0</v>
      </c>
      <c r="X18" s="76">
        <f>SUMIFS(※集計※障害学生情報入力シート!$O$29:$O$1028,障害学生情報入力シート!$G$29:$G$1028,$C183,障害学生情報入力シート!$H$29:$H$1028,$D183,障害学生情報入力シート!$R$28:$R$1027,"専攻科",障害学生情報入力シート!$D$29:$D$1028,"&lt;&gt;"&amp;"",障害学生情報入力シート!$D$29:$D$1028,"&lt;&gt;"&amp;"在籍者")</f>
        <v>0</v>
      </c>
      <c r="Y18" s="80">
        <f>SUMIFS(※集計※障害学生情報入力シート!$O$29:$O$1028,障害学生情報入力シート!$G$29:$G$1028,$C183,障害学生情報入力シート!$H$29:$H$1028,$D183,障害学生情報入力シート!$W$28:$W$1027,"専攻科",障害学生情報入力シート!$D$29:$D$1028,"&lt;&gt;"&amp;"",障害学生情報入力シート!$D$29:$D$1028,"&lt;&gt;"&amp;"在籍者")</f>
        <v>0</v>
      </c>
    </row>
    <row r="19" spans="1:25" s="35" customFormat="1" ht="14.25" customHeight="1" x14ac:dyDescent="0.25">
      <c r="A19" s="1447"/>
      <c r="B19" s="1448"/>
      <c r="C19" s="1453" t="s">
        <v>1528</v>
      </c>
      <c r="D19" s="1454"/>
      <c r="E19" s="81">
        <f>SUMIFS(障害学生情報入力シート!$L$29:$L$1028,障害学生情報入力シート!$G$29:$G$1028,$C184,障害学生情報入力シート!$H$29:$H$1028,$D184,障害学生情報入力シート!$D$29:$D$1028,"&lt;&gt;"&amp;"",障害学生情報入力シート!$D$29:$D$1028,"&lt;&gt;"&amp;"在籍者")</f>
        <v>0</v>
      </c>
      <c r="F19" s="82">
        <f>SUMIFS(障害学生情報入力シート!$M$29:$M$1028,障害学生情報入力シート!$G$29:$G$1028,$C184,障害学生情報入力シート!$H$29:$H$1028,$D184,障害学生情報入力シート!$D$29:$D$1028,"&lt;&gt;"&amp;"",障害学生情報入力シート!$D$29:$D$1028,"&lt;&gt;"&amp;"在籍者")</f>
        <v>0</v>
      </c>
      <c r="G19" s="57">
        <f>SUMIFS(※集計※障害学生情報入力シート!$M$29:$M$1028,障害学生情報入力シート!$G$29:$G$1028,$C184,障害学生情報入力シート!$H$29:$H$1028,$D184,障害学生情報入力シート!$D$29:$D$1028,"&lt;&gt;"&amp;"",障害学生情報入力シート!$D$29:$D$1028,"&lt;&gt;"&amp;"在籍者")</f>
        <v>0</v>
      </c>
      <c r="H19" s="57">
        <f>SUMIFS(※集計※障害学生情報入力シート!$N$29:$N$1028,障害学生情報入力シート!$G$29:$G$1028,$C184,障害学生情報入力シート!$H$29:$H$1028,$D184,障害学生情報入力シート!$D$29:$D$1028,"&lt;&gt;"&amp;"",障害学生情報入力シート!$D$29:$D$1028,"&lt;&gt;"&amp;"在籍者")</f>
        <v>0</v>
      </c>
      <c r="I19" s="58">
        <f>SUMIFS(※集計※障害学生情報入力シート!$P$29:$P$1028,※集計※障害学生情報入力シート!$N$29:$N$1028,"&gt;=1",障害学生情報入力シート!$G$29:$G$1028,$C184,障害学生情報入力シート!$H$29:$H$1028,$D184,障害学生情報入力シート!$D$29:$D$1028,"&lt;&gt;"&amp;"",障害学生情報入力シート!$D$29:$D$1028,"&lt;&gt;"&amp;"在籍者")</f>
        <v>0</v>
      </c>
      <c r="J19" s="59">
        <f>SUMIFS(障害学生情報入力シート!$N$29:$N$1028,※集計※障害学生情報入力シート!$O$29:$O$1028,1,障害学生情報入力シート!$G$29:$G$1028,$C184,障害学生情報入力シート!$H$29:$H$1028,$D184,障害学生情報入力シート!$D$29:$D$1028,"&lt;&gt;"&amp;"",障害学生情報入力シート!$D$29:$D$1028,"&lt;&gt;"&amp;"在籍者")</f>
        <v>0</v>
      </c>
      <c r="K19" s="60">
        <f>SUMIFS(障害学生情報入力シート!$S$28:$S$1027,※集計※障害学生情報入力シート!$O$29:$O$1028,1,障害学生情報入力シート!$G$29:$G$1028,$C184,障害学生情報入力シート!$H$29:$H$1028,$D184,障害学生情報入力シート!$D$29:$D$1028,"&lt;&gt;"&amp;"",障害学生情報入力シート!$D$29:$D$1028,"&lt;&gt;"&amp;"在籍者")</f>
        <v>0</v>
      </c>
      <c r="L19" s="61">
        <f>SUMIFS(障害学生情報入力シート!$O$29:$O$1028,※集計※障害学生情報入力シート!$O$29:$O$1028,1,障害学生情報入力シート!$G$29:$G$1028,$C184,障害学生情報入力シート!$H$29:$H$1028,$D184,障害学生情報入力シート!$D$29:$D$1028,"&lt;&gt;"&amp;"",障害学生情報入力シート!$D$29:$D$1028,"&lt;&gt;"&amp;"在籍者")</f>
        <v>0</v>
      </c>
      <c r="M19" s="62">
        <f>SUMIFS(障害学生情報入力シート!$T$28:$T$1027,※集計※障害学生情報入力シート!$O$29:$O$1028,1,障害学生情報入力シート!$G$29:$G$1028,$C184,障害学生情報入力シート!$H$29:$H$1028,$D184,障害学生情報入力シート!$D$29:$D$1028,"&lt;&gt;"&amp;"",障害学生情報入力シート!$D$29:$D$1028,"&lt;&gt;"&amp;"在籍者")</f>
        <v>0</v>
      </c>
      <c r="N19" s="60">
        <f>SUMIFS(障害学生情報入力シート!$P$29:$P$1028,※集計※障害学生情報入力シート!$O$29:$O$1028,1,障害学生情報入力シート!$G$29:$G$1028,$C184,障害学生情報入力シート!$H$29:$H$1028,$D184,障害学生情報入力シート!$D$29:$D$1028,"&lt;&gt;"&amp;"",障害学生情報入力シート!$D$29:$D$1028,"&lt;&gt;"&amp;"在籍者")</f>
        <v>0</v>
      </c>
      <c r="O19" s="62">
        <f>SUMIFS(障害学生情報入力シート!$U$28:$U$1027,※集計※障害学生情報入力シート!$O$29:$O$1028,1,障害学生情報入力シート!$G$29:$G$1028,$C184,障害学生情報入力シート!$H$29:$H$1028,$D184,障害学生情報入力シート!$D$29:$D$1028,"&lt;&gt;"&amp;"",障害学生情報入力シート!$D$29:$D$1028,"&lt;&gt;"&amp;"在籍者")</f>
        <v>0</v>
      </c>
      <c r="P19" s="60">
        <f>SUMIFS(障害学生情報入力シート!$Q$29:$Q$1028,※集計※障害学生情報入力シート!$O$29:$O$1028,1,障害学生情報入力シート!$G$29:$G$1028,$C184,障害学生情報入力シート!$H$29:$H$1028,$D184,障害学生情報入力シート!$D$29:$D$1028,"&lt;&gt;"&amp;"",障害学生情報入力シート!$D$29:$D$1028,"&lt;&gt;"&amp;"在籍者")</f>
        <v>0</v>
      </c>
      <c r="Q19" s="60">
        <f>SUMIFS(障害学生情報入力シート!$V$28:$V$1027,※集計※障害学生情報入力シート!$O$29:$O$1028,1,障害学生情報入力シート!$G$29:$G$1028,$C184,障害学生情報入力シート!$H$29:$H$1028,$D184,障害学生情報入力シート!$D$29:$D$1028,"&lt;&gt;"&amp;"",障害学生情報入力シート!$D$29:$D$1028,"&lt;&gt;"&amp;"在籍者")</f>
        <v>0</v>
      </c>
      <c r="R19" s="59">
        <f>SUMIFS(※集計※障害学生情報入力シート!$O$29:$O$1028,障害学生情報入力シート!$G$29:$G$1028,$C184,障害学生情報入力シート!$H$29:$H$1028,$D184,障害学生情報入力シート!$R$28:$R$1027,"学部（通信）",障害学生情報入力シート!$D$29:$D$1028,"&lt;&gt;"&amp;"在籍者")+SUMIFS(※集計※障害学生情報入力シート!$O$29:$O$1028,障害学生情報入力シート!$G$29:$G$1028,$C184,障害学生情報入力シート!$H$29:$H$1028,$D184,障害学生情報入力シート!$R$28:$R$1027,"学部(通信教育課程）",障害学生情報入力シート!$D$29:$D$1028,"&lt;&gt;"&amp;"在籍者")</f>
        <v>0</v>
      </c>
      <c r="S19" s="60">
        <f>SUMIFS(※集計※障害学生情報入力シート!$O$29:$O$1028,障害学生情報入力シート!$G$29:$G$1028,$C184,障害学生情報入力シート!$H$29:$H$1028,$D184,障害学生情報入力シート!$W$28:$W$1027,"学部（通信）",障害学生情報入力シート!$D$29:$D$1028,"&lt;&gt;"&amp;"在籍者")+SUMIFS(※集計※障害学生情報入力シート!$O$29:$O$1028,障害学生情報入力シート!$G$29:$G$1028,$C184,障害学生情報入力シート!$H$29:$H$1028,$D184,障害学生情報入力シート!$W$28:$W$1027,"学部(通信教育課程）",障害学生情報入力シート!$D$29:$D$1028,"&lt;&gt;"&amp;"在籍者")</f>
        <v>0</v>
      </c>
      <c r="T19" s="59">
        <f>SUMIFS(※集計※障害学生情報入力シート!$O$29:$O$1028,障害学生情報入力シート!$G$29:$G$1028,$C184,障害学生情報入力シート!$H$29:$H$1028,$D184,障害学生情報入力シート!$R$28:$R$1027,"大学院（通学）",障害学生情報入力シート!$D$29:$D$1028,"&lt;&gt;"&amp;"",障害学生情報入力シート!$D$29:$D$1028,"&lt;&gt;"&amp;"在籍者")</f>
        <v>0</v>
      </c>
      <c r="U19" s="60">
        <f>SUMIFS(※集計※障害学生情報入力シート!$O$29:$O$1028,障害学生情報入力シート!$G$29:$G$1028,$C184,障害学生情報入力シート!$H$29:$H$1028,$D184,障害学生情報入力シート!$W$28:$W$1027,"大学院（通学）",障害学生情報入力シート!$D$29:$D$1028,"&lt;&gt;"&amp;"",障害学生情報入力シート!$D$29:$D$1028,"&lt;&gt;"&amp;"在籍者")</f>
        <v>0</v>
      </c>
      <c r="V19" s="59">
        <f>SUMIFS(※集計※障害学生情報入力シート!$O$29:$O$1028,障害学生情報入力シート!$G$29:$G$1028,$C184,障害学生情報入力シート!$H$29:$H$1028,$D184,障害学生情報入力シート!$R$28:$R$1027,"大学院(通信）",障害学生情報入力シート!$D$29:$D$1028,"&lt;&gt;"&amp;"",障害学生情報入力シート!$D$29:$D$1028,"&lt;&gt;"&amp;"在籍者")</f>
        <v>0</v>
      </c>
      <c r="W19" s="60">
        <f>SUMIFS(※集計※障害学生情報入力シート!$O$29:$O$1028,障害学生情報入力シート!$G$29:$G$1028,$C184,障害学生情報入力シート!$H$29:$H$1028,$D184,障害学生情報入力シート!$W$28:$W$1027,"大学院(通信）",障害学生情報入力シート!$D$29:$D$1028,"&lt;&gt;"&amp;"",障害学生情報入力シート!$D$29:$D$1028,"&lt;&gt;"&amp;"在籍者")</f>
        <v>0</v>
      </c>
      <c r="X19" s="59">
        <f>SUMIFS(※集計※障害学生情報入力シート!$O$29:$O$1028,障害学生情報入力シート!$G$29:$G$1028,$C184,障害学生情報入力シート!$H$29:$H$1028,$D184,障害学生情報入力シート!$R$28:$R$1027,"専攻科",障害学生情報入力シート!$D$29:$D$1028,"&lt;&gt;"&amp;"",障害学生情報入力シート!$D$29:$D$1028,"&lt;&gt;"&amp;"在籍者")</f>
        <v>0</v>
      </c>
      <c r="Y19" s="63">
        <f>SUMIFS(※集計※障害学生情報入力シート!$O$29:$O$1028,障害学生情報入力シート!$G$29:$G$1028,$C184,障害学生情報入力シート!$H$29:$H$1028,$D184,障害学生情報入力シート!$W$28:$W$1027,"専攻科",障害学生情報入力シート!$D$29:$D$1028,"&lt;&gt;"&amp;"",障害学生情報入力シート!$D$29:$D$1028,"&lt;&gt;"&amp;"在籍者")</f>
        <v>0</v>
      </c>
    </row>
    <row r="20" spans="1:25" s="35" customFormat="1" ht="14.25" customHeight="1" x14ac:dyDescent="0.25">
      <c r="A20" s="1455" t="s">
        <v>1529</v>
      </c>
      <c r="B20" s="1456"/>
      <c r="C20" s="1459" t="s">
        <v>1530</v>
      </c>
      <c r="D20" s="1460"/>
      <c r="E20" s="64">
        <f>SUMIFS(障害学生情報入力シート!$L$29:$L$1028,障害学生情報入力シート!$G$29:$G$1028,$C185,障害学生情報入力シート!$H$29:$H$1028,$D185,障害学生情報入力シート!$D$29:$D$1028,"&lt;&gt;"&amp;"",障害学生情報入力シート!$D$29:$D$1028,"&lt;&gt;"&amp;"在籍者")</f>
        <v>0</v>
      </c>
      <c r="F20" s="65">
        <f>SUMIFS(障害学生情報入力シート!$M$29:$M$1028,障害学生情報入力シート!$G$29:$G$1028,$C185,障害学生情報入力シート!$H$29:$H$1028,$D185,障害学生情報入力シート!$D$29:$D$1028,"&lt;&gt;"&amp;"",障害学生情報入力シート!$D$29:$D$1028,"&lt;&gt;"&amp;"在籍者")</f>
        <v>0</v>
      </c>
      <c r="G20" s="66">
        <f>SUMIFS(※集計※障害学生情報入力シート!$M$29:$M$1028,障害学生情報入力シート!$G$29:$G$1028,$C185,障害学生情報入力シート!$H$29:$H$1028,$D185,障害学生情報入力シート!$D$29:$D$1028,"&lt;&gt;"&amp;"",障害学生情報入力シート!$D$29:$D$1028,"&lt;&gt;"&amp;"在籍者")</f>
        <v>0</v>
      </c>
      <c r="H20" s="66">
        <f>SUMIFS(※集計※障害学生情報入力シート!$N$29:$N$1028,障害学生情報入力シート!$G$29:$G$1028,$C185,障害学生情報入力シート!$H$29:$H$1028,$D185,障害学生情報入力シート!$D$29:$D$1028,"&lt;&gt;"&amp;"",障害学生情報入力シート!$D$29:$D$1028,"&lt;&gt;"&amp;"在籍者")</f>
        <v>0</v>
      </c>
      <c r="I20" s="67">
        <f>SUMIFS(※集計※障害学生情報入力シート!$P$29:$P$1028,※集計※障害学生情報入力シート!$N$29:$N$1028,"&gt;=1",障害学生情報入力シート!$G$29:$G$1028,$C185,障害学生情報入力シート!$H$29:$H$1028,$D185,障害学生情報入力シート!$D$29:$D$1028,"&lt;&gt;"&amp;"",障害学生情報入力シート!$D$29:$D$1028,"&lt;&gt;"&amp;"在籍者")</f>
        <v>0</v>
      </c>
      <c r="J20" s="83">
        <f>SUMIFS(障害学生情報入力シート!$N$29:$N$1028,※集計※障害学生情報入力シート!$O$29:$O$1028,1,障害学生情報入力シート!$G$29:$G$1028,$C185,障害学生情報入力シート!$H$29:$H$1028,$D185,障害学生情報入力シート!$D$29:$D$1028,"&lt;&gt;"&amp;"",障害学生情報入力シート!$D$29:$D$1028,"&lt;&gt;"&amp;"在籍者")</f>
        <v>0</v>
      </c>
      <c r="K20" s="84">
        <f>SUMIFS(障害学生情報入力シート!$S$28:$S$1027,※集計※障害学生情報入力シート!$O$29:$O$1028,1,障害学生情報入力シート!$G$29:$G$1028,$C185,障害学生情報入力シート!$H$29:$H$1028,$D185,障害学生情報入力シート!$D$29:$D$1028,"&lt;&gt;"&amp;"",障害学生情報入力シート!$D$29:$D$1028,"&lt;&gt;"&amp;"在籍者")</f>
        <v>0</v>
      </c>
      <c r="L20" s="85">
        <f>SUMIFS(障害学生情報入力シート!$O$29:$O$1028,※集計※障害学生情報入力シート!$O$29:$O$1028,1,障害学生情報入力シート!$G$29:$G$1028,$C185,障害学生情報入力シート!$H$29:$H$1028,$D185,障害学生情報入力シート!$D$29:$D$1028,"&lt;&gt;"&amp;"",障害学生情報入力シート!$D$29:$D$1028,"&lt;&gt;"&amp;"在籍者")</f>
        <v>0</v>
      </c>
      <c r="M20" s="86">
        <f>SUMIFS(障害学生情報入力シート!$T$28:$T$1027,※集計※障害学生情報入力シート!$O$29:$O$1028,1,障害学生情報入力シート!$G$29:$G$1028,$C185,障害学生情報入力シート!$H$29:$H$1028,$D185,障害学生情報入力シート!$D$29:$D$1028,"&lt;&gt;"&amp;"",障害学生情報入力シート!$D$29:$D$1028,"&lt;&gt;"&amp;"在籍者")</f>
        <v>0</v>
      </c>
      <c r="N20" s="84">
        <f>SUMIFS(障害学生情報入力シート!$P$29:$P$1028,※集計※障害学生情報入力シート!$O$29:$O$1028,1,障害学生情報入力シート!$G$29:$G$1028,$C185,障害学生情報入力シート!$H$29:$H$1028,$D185,障害学生情報入力シート!$D$29:$D$1028,"&lt;&gt;"&amp;"",障害学生情報入力シート!$D$29:$D$1028,"&lt;&gt;"&amp;"在籍者")</f>
        <v>0</v>
      </c>
      <c r="O20" s="86">
        <f>SUMIFS(障害学生情報入力シート!$U$28:$U$1027,※集計※障害学生情報入力シート!$O$29:$O$1028,1,障害学生情報入力シート!$G$29:$G$1028,$C185,障害学生情報入力シート!$H$29:$H$1028,$D185,障害学生情報入力シート!$D$29:$D$1028,"&lt;&gt;"&amp;"",障害学生情報入力シート!$D$29:$D$1028,"&lt;&gt;"&amp;"在籍者")</f>
        <v>0</v>
      </c>
      <c r="P20" s="84">
        <f>SUMIFS(障害学生情報入力シート!$Q$29:$Q$1028,※集計※障害学生情報入力シート!$O$29:$O$1028,1,障害学生情報入力シート!$G$29:$G$1028,$C185,障害学生情報入力シート!$H$29:$H$1028,$D185,障害学生情報入力シート!$D$29:$D$1028,"&lt;&gt;"&amp;"",障害学生情報入力シート!$D$29:$D$1028,"&lt;&gt;"&amp;"在籍者")</f>
        <v>0</v>
      </c>
      <c r="Q20" s="84">
        <f>SUMIFS(障害学生情報入力シート!$V$28:$V$1027,※集計※障害学生情報入力シート!$O$29:$O$1028,1,障害学生情報入力シート!$G$29:$G$1028,$C185,障害学生情報入力シート!$H$29:$H$1028,$D185,障害学生情報入力シート!$D$29:$D$1028,"&lt;&gt;"&amp;"",障害学生情報入力シート!$D$29:$D$1028,"&lt;&gt;"&amp;"在籍者")</f>
        <v>0</v>
      </c>
      <c r="R20" s="83">
        <f>SUMIFS(※集計※障害学生情報入力シート!$O$29:$O$1028,障害学生情報入力シート!$G$29:$G$1028,$C185,障害学生情報入力シート!$H$29:$H$1028,$D185,障害学生情報入力シート!$R$28:$R$1027,"学部（通信）",障害学生情報入力シート!$D$29:$D$1028,"&lt;&gt;"&amp;"在籍者")+SUMIFS(※集計※障害学生情報入力シート!$O$29:$O$1028,障害学生情報入力シート!$G$29:$G$1028,$C185,障害学生情報入力シート!$H$29:$H$1028,$D185,障害学生情報入力シート!$R$28:$R$1027,"学部(通信教育課程）",障害学生情報入力シート!$D$29:$D$1028,"&lt;&gt;"&amp;"在籍者")</f>
        <v>0</v>
      </c>
      <c r="S20" s="84">
        <f>SUMIFS(※集計※障害学生情報入力シート!$O$29:$O$1028,障害学生情報入力シート!$G$29:$G$1028,$C185,障害学生情報入力シート!$H$29:$H$1028,$D185,障害学生情報入力シート!$W$28:$W$1027,"学部（通信）",障害学生情報入力シート!$D$29:$D$1028,"&lt;&gt;"&amp;"在籍者")+SUMIFS(※集計※障害学生情報入力シート!$O$29:$O$1028,障害学生情報入力シート!$G$29:$G$1028,$C185,障害学生情報入力シート!$H$29:$H$1028,$D185,障害学生情報入力シート!$W$28:$W$1027,"学部(通信教育課程）",障害学生情報入力シート!$D$29:$D$1028,"&lt;&gt;"&amp;"在籍者")</f>
        <v>0</v>
      </c>
      <c r="T20" s="83">
        <f>SUMIFS(※集計※障害学生情報入力シート!$O$29:$O$1028,障害学生情報入力シート!$G$29:$G$1028,$C185,障害学生情報入力シート!$H$29:$H$1028,$D185,障害学生情報入力シート!$R$28:$R$1027,"大学院（通学）",障害学生情報入力シート!$D$29:$D$1028,"&lt;&gt;"&amp;"",障害学生情報入力シート!$D$29:$D$1028,"&lt;&gt;"&amp;"在籍者")</f>
        <v>0</v>
      </c>
      <c r="U20" s="84">
        <f>SUMIFS(※集計※障害学生情報入力シート!$O$29:$O$1028,障害学生情報入力シート!$G$29:$G$1028,$C185,障害学生情報入力シート!$H$29:$H$1028,$D185,障害学生情報入力シート!$W$28:$W$1027,"大学院（通学）",障害学生情報入力シート!$D$29:$D$1028,"&lt;&gt;"&amp;"",障害学生情報入力シート!$D$29:$D$1028,"&lt;&gt;"&amp;"在籍者")</f>
        <v>0</v>
      </c>
      <c r="V20" s="83">
        <f>SUMIFS(※集計※障害学生情報入力シート!$O$29:$O$1028,障害学生情報入力シート!$G$29:$G$1028,$C185,障害学生情報入力シート!$H$29:$H$1028,$D185,障害学生情報入力シート!$R$28:$R$1027,"大学院(通信）",障害学生情報入力シート!$D$29:$D$1028,"&lt;&gt;"&amp;"",障害学生情報入力シート!$D$29:$D$1028,"&lt;&gt;"&amp;"在籍者")</f>
        <v>0</v>
      </c>
      <c r="W20" s="84">
        <f>SUMIFS(※集計※障害学生情報入力シート!$O$29:$O$1028,障害学生情報入力シート!$G$29:$G$1028,$C185,障害学生情報入力シート!$H$29:$H$1028,$D185,障害学生情報入力シート!$W$28:$W$1027,"大学院(通信）",障害学生情報入力シート!$D$29:$D$1028,"&lt;&gt;"&amp;"",障害学生情報入力シート!$D$29:$D$1028,"&lt;&gt;"&amp;"在籍者")</f>
        <v>0</v>
      </c>
      <c r="X20" s="83">
        <f>SUMIFS(※集計※障害学生情報入力シート!$O$29:$O$1028,障害学生情報入力シート!$G$29:$G$1028,$C185,障害学生情報入力シート!$H$29:$H$1028,$D185,障害学生情報入力シート!$R$28:$R$1027,"専攻科",障害学生情報入力シート!$D$29:$D$1028,"&lt;&gt;"&amp;"",障害学生情報入力シート!$D$29:$D$1028,"&lt;&gt;"&amp;"在籍者")</f>
        <v>0</v>
      </c>
      <c r="Y20" s="87">
        <f>SUMIFS(※集計※障害学生情報入力シート!$O$29:$O$1028,障害学生情報入力シート!$G$29:$G$1028,$C185,障害学生情報入力シート!$H$29:$H$1028,$D185,障害学生情報入力シート!$W$28:$W$1027,"専攻科",障害学生情報入力シート!$D$29:$D$1028,"&lt;&gt;"&amp;"",障害学生情報入力シート!$D$29:$D$1028,"&lt;&gt;"&amp;"在籍者")</f>
        <v>0</v>
      </c>
    </row>
    <row r="21" spans="1:25" s="35" customFormat="1" ht="14.25" customHeight="1" x14ac:dyDescent="0.25">
      <c r="A21" s="1457"/>
      <c r="B21" s="1458"/>
      <c r="C21" s="1461" t="s">
        <v>1531</v>
      </c>
      <c r="D21" s="1462"/>
      <c r="E21" s="56">
        <f>SUMIFS(障害学生情報入力シート!$L$29:$L$1028,障害学生情報入力シート!$G$29:$G$1028,$C186,障害学生情報入力シート!$H$29:$H$1028,$D186,障害学生情報入力シート!$D$29:$D$1028,"&lt;&gt;"&amp;"",障害学生情報入力シート!$D$29:$D$1028,"&lt;&gt;"&amp;"在籍者")</f>
        <v>0</v>
      </c>
      <c r="F21" s="57">
        <f>SUMIFS(障害学生情報入力シート!$M$29:$M$1028,障害学生情報入力シート!$G$29:$G$1028,$C186,障害学生情報入力シート!$H$29:$H$1028,$D186,障害学生情報入力シート!$D$29:$D$1028,"&lt;&gt;"&amp;"",障害学生情報入力シート!$D$29:$D$1028,"&lt;&gt;"&amp;"在籍者")</f>
        <v>0</v>
      </c>
      <c r="G21" s="57">
        <f>SUMIFS(※集計※障害学生情報入力シート!$M$29:$M$1028,障害学生情報入力シート!$G$29:$G$1028,$C186,障害学生情報入力シート!$H$29:$H$1028,$D186,障害学生情報入力シート!$D$29:$D$1028,"&lt;&gt;"&amp;"",障害学生情報入力シート!$D$29:$D$1028,"&lt;&gt;"&amp;"在籍者")</f>
        <v>0</v>
      </c>
      <c r="H21" s="57">
        <f>SUMIFS(※集計※障害学生情報入力シート!$N$29:$N$1028,障害学生情報入力シート!$G$29:$G$1028,$C186,障害学生情報入力シート!$H$29:$H$1028,$D186,障害学生情報入力シート!$D$29:$D$1028,"&lt;&gt;"&amp;"",障害学生情報入力シート!$D$29:$D$1028,"&lt;&gt;"&amp;"在籍者")</f>
        <v>0</v>
      </c>
      <c r="I21" s="58">
        <f>SUMIFS(※集計※障害学生情報入力シート!$P$29:$P$1028,※集計※障害学生情報入力シート!$N$29:$N$1028,"&gt;=1",障害学生情報入力シート!$G$29:$G$1028,$C186,障害学生情報入力シート!$H$29:$H$1028,$D186,障害学生情報入力シート!$D$29:$D$1028,"&lt;&gt;"&amp;"",障害学生情報入力シート!$D$29:$D$1028,"&lt;&gt;"&amp;"在籍者")</f>
        <v>0</v>
      </c>
      <c r="J21" s="59">
        <f>SUMIFS(障害学生情報入力シート!$N$29:$N$1028,※集計※障害学生情報入力シート!$O$29:$O$1028,1,障害学生情報入力シート!$G$29:$G$1028,$C186,障害学生情報入力シート!$H$29:$H$1028,$D186,障害学生情報入力シート!$D$29:$D$1028,"&lt;&gt;"&amp;"",障害学生情報入力シート!$D$29:$D$1028,"&lt;&gt;"&amp;"在籍者")</f>
        <v>0</v>
      </c>
      <c r="K21" s="60">
        <f>SUMIFS(障害学生情報入力シート!$S$28:$S$1027,※集計※障害学生情報入力シート!$O$29:$O$1028,1,障害学生情報入力シート!$G$29:$G$1028,$C186,障害学生情報入力シート!$H$29:$H$1028,$D186,障害学生情報入力シート!$D$29:$D$1028,"&lt;&gt;"&amp;"",障害学生情報入力シート!$D$29:$D$1028,"&lt;&gt;"&amp;"在籍者")</f>
        <v>0</v>
      </c>
      <c r="L21" s="61">
        <f>SUMIFS(障害学生情報入力シート!$O$29:$O$1028,※集計※障害学生情報入力シート!$O$29:$O$1028,1,障害学生情報入力シート!$G$29:$G$1028,$C186,障害学生情報入力シート!$H$29:$H$1028,$D186,障害学生情報入力シート!$D$29:$D$1028,"&lt;&gt;"&amp;"",障害学生情報入力シート!$D$29:$D$1028,"&lt;&gt;"&amp;"在籍者")</f>
        <v>0</v>
      </c>
      <c r="M21" s="62">
        <f>SUMIFS(障害学生情報入力シート!$T$28:$T$1027,※集計※障害学生情報入力シート!$O$29:$O$1028,1,障害学生情報入力シート!$G$29:$G$1028,$C186,障害学生情報入力シート!$H$29:$H$1028,$D186,障害学生情報入力シート!$D$29:$D$1028,"&lt;&gt;"&amp;"",障害学生情報入力シート!$D$29:$D$1028,"&lt;&gt;"&amp;"在籍者")</f>
        <v>0</v>
      </c>
      <c r="N21" s="60">
        <f>SUMIFS(障害学生情報入力シート!$P$29:$P$1028,※集計※障害学生情報入力シート!$O$29:$O$1028,1,障害学生情報入力シート!$G$29:$G$1028,$C186,障害学生情報入力シート!$H$29:$H$1028,$D186,障害学生情報入力シート!$D$29:$D$1028,"&lt;&gt;"&amp;"",障害学生情報入力シート!$D$29:$D$1028,"&lt;&gt;"&amp;"在籍者")</f>
        <v>0</v>
      </c>
      <c r="O21" s="62">
        <f>SUMIFS(障害学生情報入力シート!$U$28:$U$1027,※集計※障害学生情報入力シート!$O$29:$O$1028,1,障害学生情報入力シート!$G$29:$G$1028,$C186,障害学生情報入力シート!$H$29:$H$1028,$D186,障害学生情報入力シート!$D$29:$D$1028,"&lt;&gt;"&amp;"",障害学生情報入力シート!$D$29:$D$1028,"&lt;&gt;"&amp;"在籍者")</f>
        <v>0</v>
      </c>
      <c r="P21" s="60">
        <f>SUMIFS(障害学生情報入力シート!$Q$29:$Q$1028,※集計※障害学生情報入力シート!$O$29:$O$1028,1,障害学生情報入力シート!$G$29:$G$1028,$C186,障害学生情報入力シート!$H$29:$H$1028,$D186,障害学生情報入力シート!$D$29:$D$1028,"&lt;&gt;"&amp;"",障害学生情報入力シート!$D$29:$D$1028,"&lt;&gt;"&amp;"在籍者")</f>
        <v>0</v>
      </c>
      <c r="Q21" s="60">
        <f>SUMIFS(障害学生情報入力シート!$V$28:$V$1027,※集計※障害学生情報入力シート!$O$29:$O$1028,1,障害学生情報入力シート!$G$29:$G$1028,$C186,障害学生情報入力シート!$H$29:$H$1028,$D186,障害学生情報入力シート!$D$29:$D$1028,"&lt;&gt;"&amp;"",障害学生情報入力シート!$D$29:$D$1028,"&lt;&gt;"&amp;"在籍者")</f>
        <v>0</v>
      </c>
      <c r="R21" s="59">
        <f>SUMIFS(※集計※障害学生情報入力シート!$O$29:$O$1028,障害学生情報入力シート!$G$29:$G$1028,$C186,障害学生情報入力シート!$H$29:$H$1028,$D186,障害学生情報入力シート!$R$28:$R$1027,"学部（通信）",障害学生情報入力シート!$D$29:$D$1028,"&lt;&gt;"&amp;"在籍者")+SUMIFS(※集計※障害学生情報入力シート!$O$29:$O$1028,障害学生情報入力シート!$G$29:$G$1028,$C186,障害学生情報入力シート!$H$29:$H$1028,$D186,障害学生情報入力シート!$R$28:$R$1027,"学部(通信教育課程）",障害学生情報入力シート!$D$29:$D$1028,"&lt;&gt;"&amp;"在籍者")</f>
        <v>0</v>
      </c>
      <c r="S21" s="60">
        <f>SUMIFS(※集計※障害学生情報入力シート!$O$29:$O$1028,障害学生情報入力シート!$G$29:$G$1028,$C186,障害学生情報入力シート!$H$29:$H$1028,$D186,障害学生情報入力シート!$W$28:$W$1027,"学部（通信）",障害学生情報入力シート!$D$29:$D$1028,"&lt;&gt;"&amp;"在籍者")+SUMIFS(※集計※障害学生情報入力シート!$O$29:$O$1028,障害学生情報入力シート!$G$29:$G$1028,$C186,障害学生情報入力シート!$H$29:$H$1028,$D186,障害学生情報入力シート!$W$28:$W$1027,"学部(通信教育課程）",障害学生情報入力シート!$D$29:$D$1028,"&lt;&gt;"&amp;"在籍者")</f>
        <v>0</v>
      </c>
      <c r="T21" s="59">
        <f>SUMIFS(※集計※障害学生情報入力シート!$O$29:$O$1028,障害学生情報入力シート!$G$29:$G$1028,$C186,障害学生情報入力シート!$H$29:$H$1028,$D186,障害学生情報入力シート!$R$28:$R$1027,"大学院（通学）",障害学生情報入力シート!$D$29:$D$1028,"&lt;&gt;"&amp;"",障害学生情報入力シート!$D$29:$D$1028,"&lt;&gt;"&amp;"在籍者")</f>
        <v>0</v>
      </c>
      <c r="U21" s="60">
        <f>SUMIFS(※集計※障害学生情報入力シート!$O$29:$O$1028,障害学生情報入力シート!$G$29:$G$1028,$C186,障害学生情報入力シート!$H$29:$H$1028,$D186,障害学生情報入力シート!$W$28:$W$1027,"大学院（通学）",障害学生情報入力シート!$D$29:$D$1028,"&lt;&gt;"&amp;"",障害学生情報入力シート!$D$29:$D$1028,"&lt;&gt;"&amp;"在籍者")</f>
        <v>0</v>
      </c>
      <c r="V21" s="59">
        <f>SUMIFS(※集計※障害学生情報入力シート!$O$29:$O$1028,障害学生情報入力シート!$G$29:$G$1028,$C186,障害学生情報入力シート!$H$29:$H$1028,$D186,障害学生情報入力シート!$R$28:$R$1027,"大学院(通信）",障害学生情報入力シート!$D$29:$D$1028,"&lt;&gt;"&amp;"",障害学生情報入力シート!$D$29:$D$1028,"&lt;&gt;"&amp;"在籍者")</f>
        <v>0</v>
      </c>
      <c r="W21" s="60">
        <f>SUMIFS(※集計※障害学生情報入力シート!$O$29:$O$1028,障害学生情報入力シート!$G$29:$G$1028,$C186,障害学生情報入力シート!$H$29:$H$1028,$D186,障害学生情報入力シート!$W$28:$W$1027,"大学院(通信）",障害学生情報入力シート!$D$29:$D$1028,"&lt;&gt;"&amp;"",障害学生情報入力シート!$D$29:$D$1028,"&lt;&gt;"&amp;"在籍者")</f>
        <v>0</v>
      </c>
      <c r="X21" s="59">
        <f>SUMIFS(※集計※障害学生情報入力シート!$O$29:$O$1028,障害学生情報入力シート!$G$29:$G$1028,$C186,障害学生情報入力シート!$H$29:$H$1028,$D186,障害学生情報入力シート!$R$28:$R$1027,"専攻科",障害学生情報入力シート!$D$29:$D$1028,"&lt;&gt;"&amp;"",障害学生情報入力シート!$D$29:$D$1028,"&lt;&gt;"&amp;"在籍者")</f>
        <v>0</v>
      </c>
      <c r="Y21" s="63">
        <f>SUMIFS(※集計※障害学生情報入力シート!$O$29:$O$1028,障害学生情報入力シート!$G$29:$G$1028,$C186,障害学生情報入力シート!$H$29:$H$1028,$D186,障害学生情報入力シート!$W$28:$W$1027,"専攻科",障害学生情報入力シート!$D$29:$D$1028,"&lt;&gt;"&amp;"",障害学生情報入力シート!$D$29:$D$1028,"&lt;&gt;"&amp;"在籍者")</f>
        <v>0</v>
      </c>
    </row>
    <row r="22" spans="1:25" s="35" customFormat="1" ht="14.25" customHeight="1" x14ac:dyDescent="0.25">
      <c r="A22" s="1507" t="s">
        <v>1532</v>
      </c>
      <c r="B22" s="1508"/>
      <c r="C22" s="1509"/>
      <c r="D22" s="1509"/>
      <c r="E22" s="88">
        <f>SUMIFS(障害学生情報入力シート!$L$29:$L$1028,障害学生情報入力シート!$G$29:$G$1028,$C187,障害学生情報入力シート!$H$29:$H$1028,$D187,障害学生情報入力シート!$D$29:$D$1028,"&lt;&gt;"&amp;"",障害学生情報入力シート!$D$29:$D$1028,"&lt;&gt;"&amp;"在籍者")</f>
        <v>0</v>
      </c>
      <c r="F22" s="89">
        <f>SUMIFS(障害学生情報入力シート!$M$29:$M$1028,障害学生情報入力シート!$G$29:$G$1028,$C187,障害学生情報入力シート!$H$29:$H$1028,$D187,障害学生情報入力シート!$D$29:$D$1028,"&lt;&gt;"&amp;"",障害学生情報入力シート!$D$29:$D$1028,"&lt;&gt;"&amp;"在籍者")</f>
        <v>0</v>
      </c>
      <c r="G22" s="89">
        <f>SUMIFS(※集計※障害学生情報入力シート!$M$29:$M$1028,障害学生情報入力シート!$G$29:$G$1028,$C187,障害学生情報入力シート!$H$29:$H$1028,$D187,障害学生情報入力シート!$D$29:$D$1028,"&lt;&gt;"&amp;"",障害学生情報入力シート!$D$29:$D$1028,"&lt;&gt;"&amp;"在籍者")</f>
        <v>0</v>
      </c>
      <c r="H22" s="89">
        <f>SUMIFS(※集計※障害学生情報入力シート!$N$29:$N$1028,障害学生情報入力シート!$G$29:$G$1028,$C187,障害学生情報入力シート!$H$29:$H$1028,$D187,障害学生情報入力シート!$D$29:$D$1028,"&lt;&gt;"&amp;"",障害学生情報入力シート!$D$29:$D$1028,"&lt;&gt;"&amp;"在籍者")</f>
        <v>0</v>
      </c>
      <c r="I22" s="90">
        <f>SUMIFS(※集計※障害学生情報入力シート!$P$29:$P$1028,※集計※障害学生情報入力シート!$N$29:$N$1028,"&gt;=1",障害学生情報入力シート!$G$29:$G$1028,$C187,障害学生情報入力シート!$H$29:$H$1028,$D187,障害学生情報入力シート!$D$29:$D$1028,"&lt;&gt;"&amp;"",障害学生情報入力シート!$D$29:$D$1028,"&lt;&gt;"&amp;"在籍者")</f>
        <v>0</v>
      </c>
      <c r="J22" s="91">
        <f>SUMIFS(障害学生情報入力シート!$N$29:$N$1028,※集計※障害学生情報入力シート!$O$29:$O$1028,1,障害学生情報入力シート!$G$29:$G$1028,$C187,障害学生情報入力シート!$H$29:$H$1028,$D187,障害学生情報入力シート!$D$29:$D$1028,"&lt;&gt;"&amp;"",障害学生情報入力シート!$D$29:$D$1028,"&lt;&gt;"&amp;"在籍者")</f>
        <v>0</v>
      </c>
      <c r="K22" s="92">
        <f>SUMIFS(障害学生情報入力シート!$S$28:$S$1027,※集計※障害学生情報入力シート!$O$29:$O$1028,1,障害学生情報入力シート!$G$29:$G$1028,$C187,障害学生情報入力シート!$H$29:$H$1028,$D187,障害学生情報入力シート!$D$29:$D$1028,"&lt;&gt;"&amp;"",障害学生情報入力シート!$D$29:$D$1028,"&lt;&gt;"&amp;"在籍者")</f>
        <v>0</v>
      </c>
      <c r="L22" s="93">
        <f>SUMIFS(障害学生情報入力シート!$O$29:$O$1028,※集計※障害学生情報入力シート!$O$29:$O$1028,1,障害学生情報入力シート!$G$29:$G$1028,$C187,障害学生情報入力シート!$H$29:$H$1028,$D187,障害学生情報入力シート!$D$29:$D$1028,"&lt;&gt;"&amp;"",障害学生情報入力シート!$D$29:$D$1028,"&lt;&gt;"&amp;"在籍者")</f>
        <v>0</v>
      </c>
      <c r="M22" s="94">
        <f>SUMIFS(障害学生情報入力シート!$T$28:$T$1027,※集計※障害学生情報入力シート!$O$29:$O$1028,1,障害学生情報入力シート!$G$29:$G$1028,$C187,障害学生情報入力シート!$H$29:$H$1028,$D187,障害学生情報入力シート!$D$29:$D$1028,"&lt;&gt;"&amp;"",障害学生情報入力シート!$D$29:$D$1028,"&lt;&gt;"&amp;"在籍者")</f>
        <v>0</v>
      </c>
      <c r="N22" s="92">
        <f>SUMIFS(障害学生情報入力シート!$P$29:$P$1028,※集計※障害学生情報入力シート!$O$29:$O$1028,1,障害学生情報入力シート!$G$29:$G$1028,$C187,障害学生情報入力シート!$H$29:$H$1028,$D187,障害学生情報入力シート!$D$29:$D$1028,"&lt;&gt;"&amp;"",障害学生情報入力シート!$D$29:$D$1028,"&lt;&gt;"&amp;"在籍者")</f>
        <v>0</v>
      </c>
      <c r="O22" s="94">
        <f>SUMIFS(障害学生情報入力シート!$U$28:$U$1027,※集計※障害学生情報入力シート!$O$29:$O$1028,1,障害学生情報入力シート!$G$29:$G$1028,$C187,障害学生情報入力シート!$H$29:$H$1028,$D187,障害学生情報入力シート!$D$29:$D$1028,"&lt;&gt;"&amp;"",障害学生情報入力シート!$D$29:$D$1028,"&lt;&gt;"&amp;"在籍者")</f>
        <v>0</v>
      </c>
      <c r="P22" s="92">
        <f>SUMIFS(障害学生情報入力シート!$Q$29:$Q$1028,※集計※障害学生情報入力シート!$O$29:$O$1028,1,障害学生情報入力シート!$G$29:$G$1028,$C187,障害学生情報入力シート!$H$29:$H$1028,$D187,障害学生情報入力シート!$D$29:$D$1028,"&lt;&gt;"&amp;"",障害学生情報入力シート!$D$29:$D$1028,"&lt;&gt;"&amp;"在籍者")</f>
        <v>0</v>
      </c>
      <c r="Q22" s="92">
        <f>SUMIFS(障害学生情報入力シート!$V$28:$V$1027,※集計※障害学生情報入力シート!$O$29:$O$1028,1,障害学生情報入力シート!$G$29:$G$1028,$C187,障害学生情報入力シート!$H$29:$H$1028,$D187,障害学生情報入力シート!$D$29:$D$1028,"&lt;&gt;"&amp;"",障害学生情報入力シート!$D$29:$D$1028,"&lt;&gt;"&amp;"在籍者")</f>
        <v>0</v>
      </c>
      <c r="R22" s="91">
        <f>SUMIFS(※集計※障害学生情報入力シート!$O$29:$O$1028,障害学生情報入力シート!$G$29:$G$1028,$C187,障害学生情報入力シート!$H$29:$H$1028,$D187,障害学生情報入力シート!$R$28:$R$1027,"学部（通信）",障害学生情報入力シート!$D$29:$D$1028,"&lt;&gt;"&amp;"在籍者")+SUMIFS(※集計※障害学生情報入力シート!$O$29:$O$1028,障害学生情報入力シート!$G$29:$G$1028,$C187,障害学生情報入力シート!$H$29:$H$1028,$D187,障害学生情報入力シート!$R$28:$R$1027,"学部(通信教育課程）",障害学生情報入力シート!$D$29:$D$1028,"&lt;&gt;"&amp;"在籍者")</f>
        <v>0</v>
      </c>
      <c r="S22" s="92">
        <f>SUMIFS(※集計※障害学生情報入力シート!$O$29:$O$1028,障害学生情報入力シート!$G$29:$G$1028,$C187,障害学生情報入力シート!$H$29:$H$1028,$D187,障害学生情報入力シート!$W$28:$W$1027,"学部（通信）",障害学生情報入力シート!$D$29:$D$1028,"&lt;&gt;"&amp;"在籍者")+SUMIFS(※集計※障害学生情報入力シート!$O$29:$O$1028,障害学生情報入力シート!$G$29:$G$1028,$C187,障害学生情報入力シート!$H$29:$H$1028,$D187,障害学生情報入力シート!$W$28:$W$1027,"学部(通信教育課程）",障害学生情報入力シート!$D$29:$D$1028,"&lt;&gt;"&amp;"在籍者")</f>
        <v>0</v>
      </c>
      <c r="T22" s="91">
        <f>SUMIFS(※集計※障害学生情報入力シート!$O$29:$O$1028,障害学生情報入力シート!$G$29:$G$1028,$C187,障害学生情報入力シート!$H$29:$H$1028,$D187,障害学生情報入力シート!$R$28:$R$1027,"大学院（通学）",障害学生情報入力シート!$D$29:$D$1028,"&lt;&gt;"&amp;"",障害学生情報入力シート!$D$29:$D$1028,"&lt;&gt;"&amp;"在籍者")</f>
        <v>0</v>
      </c>
      <c r="U22" s="92">
        <f>SUMIFS(※集計※障害学生情報入力シート!$O$29:$O$1028,障害学生情報入力シート!$G$29:$G$1028,$C187,障害学生情報入力シート!$H$29:$H$1028,$D187,障害学生情報入力シート!$W$28:$W$1027,"大学院（通学）",障害学生情報入力シート!$D$29:$D$1028,"&lt;&gt;"&amp;"",障害学生情報入力シート!$D$29:$D$1028,"&lt;&gt;"&amp;"在籍者")</f>
        <v>0</v>
      </c>
      <c r="V22" s="91">
        <f>SUMIFS(※集計※障害学生情報入力シート!$O$29:$O$1028,障害学生情報入力シート!$G$29:$G$1028,$C187,障害学生情報入力シート!$H$29:$H$1028,$D187,障害学生情報入力シート!$R$28:$R$1027,"大学院(通信）",障害学生情報入力シート!$D$29:$D$1028,"&lt;&gt;"&amp;"",障害学生情報入力シート!$D$29:$D$1028,"&lt;&gt;"&amp;"在籍者")</f>
        <v>0</v>
      </c>
      <c r="W22" s="92">
        <f>SUMIFS(※集計※障害学生情報入力シート!$O$29:$O$1028,障害学生情報入力シート!$G$29:$G$1028,$C187,障害学生情報入力シート!$H$29:$H$1028,$D187,障害学生情報入力シート!$W$28:$W$1027,"大学院(通信）",障害学生情報入力シート!$D$29:$D$1028,"&lt;&gt;"&amp;"",障害学生情報入力シート!$D$29:$D$1028,"&lt;&gt;"&amp;"在籍者")</f>
        <v>0</v>
      </c>
      <c r="X22" s="91">
        <f>SUMIFS(※集計※障害学生情報入力シート!$O$29:$O$1028,障害学生情報入力シート!$G$29:$G$1028,$C187,障害学生情報入力シート!$H$29:$H$1028,$D187,障害学生情報入力シート!$R$28:$R$1027,"専攻科",障害学生情報入力シート!$D$29:$D$1028,"&lt;&gt;"&amp;"",障害学生情報入力シート!$D$29:$D$1028,"&lt;&gt;"&amp;"在籍者")</f>
        <v>0</v>
      </c>
      <c r="Y22" s="95">
        <f>SUMIFS(※集計※障害学生情報入力シート!$O$29:$O$1028,障害学生情報入力シート!$G$29:$G$1028,$C187,障害学生情報入力シート!$H$29:$H$1028,$D187,障害学生情報入力シート!$W$28:$W$1027,"専攻科",障害学生情報入力シート!$D$29:$D$1028,"&lt;&gt;"&amp;"",障害学生情報入力シート!$D$29:$D$1028,"&lt;&gt;"&amp;"在籍者")</f>
        <v>0</v>
      </c>
    </row>
    <row r="23" spans="1:25" s="35" customFormat="1" ht="14.25" customHeight="1" x14ac:dyDescent="0.25">
      <c r="A23" s="1510" t="s">
        <v>1533</v>
      </c>
      <c r="B23" s="1511"/>
      <c r="C23" s="1516" t="s">
        <v>1534</v>
      </c>
      <c r="D23" s="1517"/>
      <c r="E23" s="64">
        <f>SUMIFS(障害学生情報入力シート!$L$29:$L$1028,障害学生情報入力シート!$G$29:$G$1028,$C188,障害学生情報入力シート!$H$29:$H$1028,$D188,障害学生情報入力シート!$D$29:$D$1028,"&lt;&gt;"&amp;"",障害学生情報入力シート!$D$29:$D$1028,"&lt;&gt;"&amp;"在籍者")</f>
        <v>0</v>
      </c>
      <c r="F23" s="65">
        <f>SUMIFS(障害学生情報入力シート!$M$29:$M$1028,障害学生情報入力シート!$G$29:$G$1028,$C188,障害学生情報入力シート!$H$29:$H$1028,$D188,障害学生情報入力シート!$D$29:$D$1028,"&lt;&gt;"&amp;"",障害学生情報入力シート!$D$29:$D$1028,"&lt;&gt;"&amp;"在籍者")</f>
        <v>0</v>
      </c>
      <c r="G23" s="66">
        <f>SUMIFS(※集計※障害学生情報入力シート!$M$29:$M$1028,障害学生情報入力シート!$G$29:$G$1028,$C188,障害学生情報入力シート!$H$29:$H$1028,$D188,障害学生情報入力シート!$D$29:$D$1028,"&lt;&gt;"&amp;"",障害学生情報入力シート!$D$29:$D$1028,"&lt;&gt;"&amp;"在籍者")</f>
        <v>0</v>
      </c>
      <c r="H23" s="66">
        <f>SUMIFS(※集計※障害学生情報入力シート!$N$29:$N$1028,障害学生情報入力シート!$G$29:$G$1028,$C188,障害学生情報入力シート!$H$29:$H$1028,$D188,障害学生情報入力シート!$D$29:$D$1028,"&lt;&gt;"&amp;"",障害学生情報入力シート!$D$29:$D$1028,"&lt;&gt;"&amp;"在籍者")</f>
        <v>0</v>
      </c>
      <c r="I23" s="67">
        <f>SUMIFS(※集計※障害学生情報入力シート!$P$29:$P$1028,※集計※障害学生情報入力シート!$N$29:$N$1028,"&gt;=1",障害学生情報入力シート!$G$29:$G$1028,$C188,障害学生情報入力シート!$H$29:$H$1028,$D188,障害学生情報入力シート!$D$29:$D$1028,"&lt;&gt;"&amp;"",障害学生情報入力シート!$D$29:$D$1028,"&lt;&gt;"&amp;"在籍者")</f>
        <v>0</v>
      </c>
      <c r="J23" s="68">
        <f>SUMIFS(障害学生情報入力シート!$N$29:$N$1028,※集計※障害学生情報入力シート!$O$29:$O$1028,1,障害学生情報入力シート!$G$29:$G$1028,$C188,障害学生情報入力シート!$H$29:$H$1028,$D188,障害学生情報入力シート!$D$29:$D$1028,"&lt;&gt;"&amp;"",障害学生情報入力シート!$D$29:$D$1028,"&lt;&gt;"&amp;"在籍者")</f>
        <v>0</v>
      </c>
      <c r="K23" s="69">
        <f>SUMIFS(障害学生情報入力シート!$S$28:$S$1027,※集計※障害学生情報入力シート!$O$29:$O$1028,1,障害学生情報入力シート!$G$29:$G$1028,$C188,障害学生情報入力シート!$H$29:$H$1028,$D188,障害学生情報入力シート!$D$29:$D$1028,"&lt;&gt;"&amp;"",障害学生情報入力シート!$D$29:$D$1028,"&lt;&gt;"&amp;"在籍者")</f>
        <v>0</v>
      </c>
      <c r="L23" s="70">
        <f>SUMIFS(障害学生情報入力シート!$O$29:$O$1028,※集計※障害学生情報入力シート!$O$29:$O$1028,1,障害学生情報入力シート!$G$29:$G$1028,$C188,障害学生情報入力シート!$H$29:$H$1028,$D188,障害学生情報入力シート!$D$29:$D$1028,"&lt;&gt;"&amp;"",障害学生情報入力シート!$D$29:$D$1028,"&lt;&gt;"&amp;"在籍者")</f>
        <v>0</v>
      </c>
      <c r="M23" s="71">
        <f>SUMIFS(障害学生情報入力シート!$T$28:$T$1027,※集計※障害学生情報入力シート!$O$29:$O$1028,1,障害学生情報入力シート!$G$29:$G$1028,$C188,障害学生情報入力シート!$H$29:$H$1028,$D188,障害学生情報入力シート!$D$29:$D$1028,"&lt;&gt;"&amp;"",障害学生情報入力シート!$D$29:$D$1028,"&lt;&gt;"&amp;"在籍者")</f>
        <v>0</v>
      </c>
      <c r="N23" s="69">
        <f>SUMIFS(障害学生情報入力シート!$P$29:$P$1028,※集計※障害学生情報入力シート!$O$29:$O$1028,1,障害学生情報入力シート!$G$29:$G$1028,$C188,障害学生情報入力シート!$H$29:$H$1028,$D188,障害学生情報入力シート!$D$29:$D$1028,"&lt;&gt;"&amp;"",障害学生情報入力シート!$D$29:$D$1028,"&lt;&gt;"&amp;"在籍者")</f>
        <v>0</v>
      </c>
      <c r="O23" s="71">
        <f>SUMIFS(障害学生情報入力シート!$U$28:$U$1027,※集計※障害学生情報入力シート!$O$29:$O$1028,1,障害学生情報入力シート!$G$29:$G$1028,$C188,障害学生情報入力シート!$H$29:$H$1028,$D188,障害学生情報入力シート!$D$29:$D$1028,"&lt;&gt;"&amp;"",障害学生情報入力シート!$D$29:$D$1028,"&lt;&gt;"&amp;"在籍者")</f>
        <v>0</v>
      </c>
      <c r="P23" s="69">
        <f>SUMIFS(障害学生情報入力シート!$Q$29:$Q$1028,※集計※障害学生情報入力シート!$O$29:$O$1028,1,障害学生情報入力シート!$G$29:$G$1028,$C188,障害学生情報入力シート!$H$29:$H$1028,$D188,障害学生情報入力シート!$D$29:$D$1028,"&lt;&gt;"&amp;"",障害学生情報入力シート!$D$29:$D$1028,"&lt;&gt;"&amp;"在籍者")</f>
        <v>0</v>
      </c>
      <c r="Q23" s="69">
        <f>SUMIFS(障害学生情報入力シート!$V$28:$V$1027,※集計※障害学生情報入力シート!$O$29:$O$1028,1,障害学生情報入力シート!$G$29:$G$1028,$C188,障害学生情報入力シート!$H$29:$H$1028,$D188,障害学生情報入力シート!$D$29:$D$1028,"&lt;&gt;"&amp;"",障害学生情報入力シート!$D$29:$D$1028,"&lt;&gt;"&amp;"在籍者")</f>
        <v>0</v>
      </c>
      <c r="R23" s="68">
        <f>SUMIFS(※集計※障害学生情報入力シート!$O$29:$O$1028,障害学生情報入力シート!$G$29:$G$1028,$C188,障害学生情報入力シート!$H$29:$H$1028,$D188,障害学生情報入力シート!$R$28:$R$1027,"学部（通信）",障害学生情報入力シート!$D$29:$D$1028,"&lt;&gt;"&amp;"在籍者")+SUMIFS(※集計※障害学生情報入力シート!$O$29:$O$1028,障害学生情報入力シート!$G$29:$G$1028,$C188,障害学生情報入力シート!$H$29:$H$1028,$D188,障害学生情報入力シート!$R$28:$R$1027,"学部(通信教育課程）",障害学生情報入力シート!$D$29:$D$1028,"&lt;&gt;"&amp;"在籍者")</f>
        <v>0</v>
      </c>
      <c r="S23" s="69">
        <f>SUMIFS(※集計※障害学生情報入力シート!$O$29:$O$1028,障害学生情報入力シート!$G$29:$G$1028,$C188,障害学生情報入力シート!$H$29:$H$1028,$D188,障害学生情報入力シート!$W$28:$W$1027,"学部（通信）",障害学生情報入力シート!$D$29:$D$1028,"&lt;&gt;"&amp;"在籍者")+SUMIFS(※集計※障害学生情報入力シート!$O$29:$O$1028,障害学生情報入力シート!$G$29:$G$1028,$C188,障害学生情報入力シート!$H$29:$H$1028,$D188,障害学生情報入力シート!$W$28:$W$1027,"学部(通信教育課程）",障害学生情報入力シート!$D$29:$D$1028,"&lt;&gt;"&amp;"在籍者")</f>
        <v>0</v>
      </c>
      <c r="T23" s="68">
        <f>SUMIFS(※集計※障害学生情報入力シート!$O$29:$O$1028,障害学生情報入力シート!$G$29:$G$1028,$C188,障害学生情報入力シート!$H$29:$H$1028,$D188,障害学生情報入力シート!$R$28:$R$1027,"大学院（通学）",障害学生情報入力シート!$D$29:$D$1028,"&lt;&gt;"&amp;"",障害学生情報入力シート!$D$29:$D$1028,"&lt;&gt;"&amp;"在籍者")</f>
        <v>0</v>
      </c>
      <c r="U23" s="69">
        <f>SUMIFS(※集計※障害学生情報入力シート!$O$29:$O$1028,障害学生情報入力シート!$G$29:$G$1028,$C188,障害学生情報入力シート!$H$29:$H$1028,$D188,障害学生情報入力シート!$W$28:$W$1027,"大学院（通学）",障害学生情報入力シート!$D$29:$D$1028,"&lt;&gt;"&amp;"",障害学生情報入力シート!$D$29:$D$1028,"&lt;&gt;"&amp;"在籍者")</f>
        <v>0</v>
      </c>
      <c r="V23" s="68">
        <f>SUMIFS(※集計※障害学生情報入力シート!$O$29:$O$1028,障害学生情報入力シート!$G$29:$G$1028,$C188,障害学生情報入力シート!$H$29:$H$1028,$D188,障害学生情報入力シート!$R$28:$R$1027,"大学院(通信）",障害学生情報入力シート!$D$29:$D$1028,"&lt;&gt;"&amp;"",障害学生情報入力シート!$D$29:$D$1028,"&lt;&gt;"&amp;"在籍者")</f>
        <v>0</v>
      </c>
      <c r="W23" s="69">
        <f>SUMIFS(※集計※障害学生情報入力シート!$O$29:$O$1028,障害学生情報入力シート!$G$29:$G$1028,$C188,障害学生情報入力シート!$H$29:$H$1028,$D188,障害学生情報入力シート!$W$28:$W$1027,"大学院(通信）",障害学生情報入力シート!$D$29:$D$1028,"&lt;&gt;"&amp;"",障害学生情報入力シート!$D$29:$D$1028,"&lt;&gt;"&amp;"在籍者")</f>
        <v>0</v>
      </c>
      <c r="X23" s="68">
        <f>SUMIFS(※集計※障害学生情報入力シート!$O$29:$O$1028,障害学生情報入力シート!$G$29:$G$1028,$C188,障害学生情報入力シート!$H$29:$H$1028,$D188,障害学生情報入力シート!$R$28:$R$1027,"専攻科",障害学生情報入力シート!$D$29:$D$1028,"&lt;&gt;"&amp;"",障害学生情報入力シート!$D$29:$D$1028,"&lt;&gt;"&amp;"在籍者")</f>
        <v>0</v>
      </c>
      <c r="Y23" s="72">
        <f>SUMIFS(※集計※障害学生情報入力シート!$O$29:$O$1028,障害学生情報入力シート!$G$29:$G$1028,$C188,障害学生情報入力シート!$H$29:$H$1028,$D188,障害学生情報入力シート!$W$28:$W$1027,"専攻科",障害学生情報入力シート!$D$29:$D$1028,"&lt;&gt;"&amp;"",障害学生情報入力シート!$D$29:$D$1028,"&lt;&gt;"&amp;"在籍者")</f>
        <v>0</v>
      </c>
    </row>
    <row r="24" spans="1:25" s="35" customFormat="1" ht="14.25" customHeight="1" x14ac:dyDescent="0.25">
      <c r="A24" s="1512"/>
      <c r="B24" s="1513"/>
      <c r="C24" s="1518" t="s">
        <v>1535</v>
      </c>
      <c r="D24" s="1519"/>
      <c r="E24" s="73">
        <f>SUMIFS(障害学生情報入力シート!$L$29:$L$1028,障害学生情報入力シート!$G$29:$G$1028,$C189,障害学生情報入力シート!$H$29:$H$1028,$D189,障害学生情報入力シート!$D$29:$D$1028,"&lt;&gt;"&amp;"",障害学生情報入力シート!$D$29:$D$1028,"&lt;&gt;"&amp;"在籍者")</f>
        <v>0</v>
      </c>
      <c r="F24" s="74">
        <f>SUMIFS(障害学生情報入力シート!$M$29:$M$1028,障害学生情報入力シート!$G$29:$G$1028,$C189,障害学生情報入力シート!$H$29:$H$1028,$D189,障害学生情報入力シート!$D$29:$D$1028,"&lt;&gt;"&amp;"",障害学生情報入力シート!$D$29:$D$1028,"&lt;&gt;"&amp;"在籍者")</f>
        <v>0</v>
      </c>
      <c r="G24" s="74">
        <f>SUMIFS(※集計※障害学生情報入力シート!$M$29:$M$1028,障害学生情報入力シート!$G$29:$G$1028,$C189,障害学生情報入力シート!$H$29:$H$1028,$D189,障害学生情報入力シート!$D$29:$D$1028,"&lt;&gt;"&amp;"",障害学生情報入力シート!$D$29:$D$1028,"&lt;&gt;"&amp;"在籍者")</f>
        <v>0</v>
      </c>
      <c r="H24" s="74">
        <f>SUMIFS(※集計※障害学生情報入力シート!$N$29:$N$1028,障害学生情報入力シート!$G$29:$G$1028,$C189,障害学生情報入力シート!$H$29:$H$1028,$D189,障害学生情報入力シート!$D$29:$D$1028,"&lt;&gt;"&amp;"",障害学生情報入力シート!$D$29:$D$1028,"&lt;&gt;"&amp;"在籍者")</f>
        <v>0</v>
      </c>
      <c r="I24" s="75">
        <f>SUMIFS(※集計※障害学生情報入力シート!$P$29:$P$1028,※集計※障害学生情報入力シート!$N$29:$N$1028,"&gt;=1",障害学生情報入力シート!$G$29:$G$1028,$C189,障害学生情報入力シート!$H$29:$H$1028,$D189,障害学生情報入力シート!$D$29:$D$1028,"&lt;&gt;"&amp;"",障害学生情報入力シート!$D$29:$D$1028,"&lt;&gt;"&amp;"在籍者")</f>
        <v>0</v>
      </c>
      <c r="J24" s="76">
        <f>SUMIFS(障害学生情報入力シート!$N$29:$N$1028,※集計※障害学生情報入力シート!$O$29:$O$1028,1,障害学生情報入力シート!$G$29:$G$1028,$C189,障害学生情報入力シート!$H$29:$H$1028,$D189,障害学生情報入力シート!$D$29:$D$1028,"&lt;&gt;"&amp;"",障害学生情報入力シート!$D$29:$D$1028,"&lt;&gt;"&amp;"在籍者")</f>
        <v>0</v>
      </c>
      <c r="K24" s="77">
        <f>SUMIFS(障害学生情報入力シート!$S$28:$S$1027,※集計※障害学生情報入力シート!$O$29:$O$1028,1,障害学生情報入力シート!$G$29:$G$1028,$C189,障害学生情報入力シート!$H$29:$H$1028,$D189,障害学生情報入力シート!$D$29:$D$1028,"&lt;&gt;"&amp;"",障害学生情報入力シート!$D$29:$D$1028,"&lt;&gt;"&amp;"在籍者")</f>
        <v>0</v>
      </c>
      <c r="L24" s="78">
        <f>SUMIFS(障害学生情報入力シート!$O$29:$O$1028,※集計※障害学生情報入力シート!$O$29:$O$1028,1,障害学生情報入力シート!$G$29:$G$1028,$C189,障害学生情報入力シート!$H$29:$H$1028,$D189,障害学生情報入力シート!$D$29:$D$1028,"&lt;&gt;"&amp;"",障害学生情報入力シート!$D$29:$D$1028,"&lt;&gt;"&amp;"在籍者")</f>
        <v>0</v>
      </c>
      <c r="M24" s="79">
        <f>SUMIFS(障害学生情報入力シート!$T$28:$T$1027,※集計※障害学生情報入力シート!$O$29:$O$1028,1,障害学生情報入力シート!$G$29:$G$1028,$C189,障害学生情報入力シート!$H$29:$H$1028,$D189,障害学生情報入力シート!$D$29:$D$1028,"&lt;&gt;"&amp;"",障害学生情報入力シート!$D$29:$D$1028,"&lt;&gt;"&amp;"在籍者")</f>
        <v>0</v>
      </c>
      <c r="N24" s="77">
        <f>SUMIFS(障害学生情報入力シート!$P$29:$P$1028,※集計※障害学生情報入力シート!$O$29:$O$1028,1,障害学生情報入力シート!$G$29:$G$1028,$C189,障害学生情報入力シート!$H$29:$H$1028,$D189,障害学生情報入力シート!$D$29:$D$1028,"&lt;&gt;"&amp;"",障害学生情報入力シート!$D$29:$D$1028,"&lt;&gt;"&amp;"在籍者")</f>
        <v>0</v>
      </c>
      <c r="O24" s="79">
        <f>SUMIFS(障害学生情報入力シート!$U$28:$U$1027,※集計※障害学生情報入力シート!$O$29:$O$1028,1,障害学生情報入力シート!$G$29:$G$1028,$C189,障害学生情報入力シート!$H$29:$H$1028,$D189,障害学生情報入力シート!$D$29:$D$1028,"&lt;&gt;"&amp;"",障害学生情報入力シート!$D$29:$D$1028,"&lt;&gt;"&amp;"在籍者")</f>
        <v>0</v>
      </c>
      <c r="P24" s="77">
        <f>SUMIFS(障害学生情報入力シート!$Q$29:$Q$1028,※集計※障害学生情報入力シート!$O$29:$O$1028,1,障害学生情報入力シート!$G$29:$G$1028,$C189,障害学生情報入力シート!$H$29:$H$1028,$D189,障害学生情報入力シート!$D$29:$D$1028,"&lt;&gt;"&amp;"",障害学生情報入力シート!$D$29:$D$1028,"&lt;&gt;"&amp;"在籍者")</f>
        <v>0</v>
      </c>
      <c r="Q24" s="77">
        <f>SUMIFS(障害学生情報入力シート!$V$28:$V$1027,※集計※障害学生情報入力シート!$O$29:$O$1028,1,障害学生情報入力シート!$G$29:$G$1028,$C189,障害学生情報入力シート!$H$29:$H$1028,$D189,障害学生情報入力シート!$D$29:$D$1028,"&lt;&gt;"&amp;"",障害学生情報入力シート!$D$29:$D$1028,"&lt;&gt;"&amp;"在籍者")</f>
        <v>0</v>
      </c>
      <c r="R24" s="76">
        <f>SUMIFS(※集計※障害学生情報入力シート!$O$29:$O$1028,障害学生情報入力シート!$G$29:$G$1028,$C189,障害学生情報入力シート!$H$29:$H$1028,$D189,障害学生情報入力シート!$R$28:$R$1027,"学部（通信）",障害学生情報入力シート!$D$29:$D$1028,"&lt;&gt;"&amp;"在籍者")+SUMIFS(※集計※障害学生情報入力シート!$O$29:$O$1028,障害学生情報入力シート!$G$29:$G$1028,$C189,障害学生情報入力シート!$H$29:$H$1028,$D189,障害学生情報入力シート!$R$28:$R$1027,"学部(通信教育課程）",障害学生情報入力シート!$D$29:$D$1028,"&lt;&gt;"&amp;"在籍者")</f>
        <v>0</v>
      </c>
      <c r="S24" s="77">
        <f>SUMIFS(※集計※障害学生情報入力シート!$O$29:$O$1028,障害学生情報入力シート!$G$29:$G$1028,$C189,障害学生情報入力シート!$H$29:$H$1028,$D189,障害学生情報入力シート!$W$28:$W$1027,"学部（通信）",障害学生情報入力シート!$D$29:$D$1028,"&lt;&gt;"&amp;"在籍者")+SUMIFS(※集計※障害学生情報入力シート!$O$29:$O$1028,障害学生情報入力シート!$G$29:$G$1028,$C189,障害学生情報入力シート!$H$29:$H$1028,$D189,障害学生情報入力シート!$W$28:$W$1027,"学部(通信教育課程）",障害学生情報入力シート!$D$29:$D$1028,"&lt;&gt;"&amp;"在籍者")</f>
        <v>0</v>
      </c>
      <c r="T24" s="76">
        <f>SUMIFS(※集計※障害学生情報入力シート!$O$29:$O$1028,障害学生情報入力シート!$G$29:$G$1028,$C189,障害学生情報入力シート!$H$29:$H$1028,$D189,障害学生情報入力シート!$R$28:$R$1027,"大学院（通学）",障害学生情報入力シート!$D$29:$D$1028,"&lt;&gt;"&amp;"",障害学生情報入力シート!$D$29:$D$1028,"&lt;&gt;"&amp;"在籍者")</f>
        <v>0</v>
      </c>
      <c r="U24" s="77">
        <f>SUMIFS(※集計※障害学生情報入力シート!$O$29:$O$1028,障害学生情報入力シート!$G$29:$G$1028,$C189,障害学生情報入力シート!$H$29:$H$1028,$D189,障害学生情報入力シート!$W$28:$W$1027,"大学院（通学）",障害学生情報入力シート!$D$29:$D$1028,"&lt;&gt;"&amp;"",障害学生情報入力シート!$D$29:$D$1028,"&lt;&gt;"&amp;"在籍者")</f>
        <v>0</v>
      </c>
      <c r="V24" s="76">
        <f>SUMIFS(※集計※障害学生情報入力シート!$O$29:$O$1028,障害学生情報入力シート!$G$29:$G$1028,$C189,障害学生情報入力シート!$H$29:$H$1028,$D189,障害学生情報入力シート!$R$28:$R$1027,"大学院(通信）",障害学生情報入力シート!$D$29:$D$1028,"&lt;&gt;"&amp;"",障害学生情報入力シート!$D$29:$D$1028,"&lt;&gt;"&amp;"在籍者")</f>
        <v>0</v>
      </c>
      <c r="W24" s="77">
        <f>SUMIFS(※集計※障害学生情報入力シート!$O$29:$O$1028,障害学生情報入力シート!$G$29:$G$1028,$C189,障害学生情報入力シート!$H$29:$H$1028,$D189,障害学生情報入力シート!$W$28:$W$1027,"大学院(通信）",障害学生情報入力シート!$D$29:$D$1028,"&lt;&gt;"&amp;"",障害学生情報入力シート!$D$29:$D$1028,"&lt;&gt;"&amp;"在籍者")</f>
        <v>0</v>
      </c>
      <c r="X24" s="76">
        <f>SUMIFS(※集計※障害学生情報入力シート!$O$29:$O$1028,障害学生情報入力シート!$G$29:$G$1028,$C189,障害学生情報入力シート!$H$29:$H$1028,$D189,障害学生情報入力シート!$R$28:$R$1027,"専攻科",障害学生情報入力シート!$D$29:$D$1028,"&lt;&gt;"&amp;"",障害学生情報入力シート!$D$29:$D$1028,"&lt;&gt;"&amp;"在籍者")</f>
        <v>0</v>
      </c>
      <c r="Y24" s="80">
        <f>SUMIFS(※集計※障害学生情報入力シート!$O$29:$O$1028,障害学生情報入力シート!$G$29:$G$1028,$C189,障害学生情報入力シート!$H$29:$H$1028,$D189,障害学生情報入力シート!$W$28:$W$1027,"専攻科",障害学生情報入力シート!$D$29:$D$1028,"&lt;&gt;"&amp;"",障害学生情報入力シート!$D$29:$D$1028,"&lt;&gt;"&amp;"在籍者")</f>
        <v>0</v>
      </c>
    </row>
    <row r="25" spans="1:25" s="35" customFormat="1" ht="14.25" customHeight="1" x14ac:dyDescent="0.25">
      <c r="A25" s="1512"/>
      <c r="B25" s="1513"/>
      <c r="C25" s="1518" t="s">
        <v>1637</v>
      </c>
      <c r="D25" s="1519"/>
      <c r="E25" s="81">
        <f>SUMIFS(障害学生情報入力シート!$L$29:$L$1028,障害学生情報入力シート!$G$29:$G$1028,$C190,障害学生情報入力シート!$H$29:$H$1028,$D190,障害学生情報入力シート!$D$29:$D$1028,"&lt;&gt;"&amp;"",障害学生情報入力シート!$D$29:$D$1028,"&lt;&gt;"&amp;"在籍者")</f>
        <v>0</v>
      </c>
      <c r="F25" s="82">
        <f>SUMIFS(障害学生情報入力シート!$M$29:$M$1028,障害学生情報入力シート!$G$29:$G$1028,$C190,障害学生情報入力シート!$H$29:$H$1028,$D190,障害学生情報入力シート!$D$29:$D$1028,"&lt;&gt;"&amp;"",障害学生情報入力シート!$D$29:$D$1028,"&lt;&gt;"&amp;"在籍者")</f>
        <v>0</v>
      </c>
      <c r="G25" s="74">
        <f>SUMIFS(※集計※障害学生情報入力シート!$M$29:$M$1028,障害学生情報入力シート!$G$29:$G$1028,$C190,障害学生情報入力シート!$H$29:$H$1028,$D190,障害学生情報入力シート!$D$29:$D$1028,"&lt;&gt;"&amp;"",障害学生情報入力シート!$D$29:$D$1028,"&lt;&gt;"&amp;"在籍者")</f>
        <v>0</v>
      </c>
      <c r="H25" s="74">
        <f>SUMIFS(※集計※障害学生情報入力シート!$N$29:$N$1028,障害学生情報入力シート!$G$29:$G$1028,$C190,障害学生情報入力シート!$H$29:$H$1028,$D190,障害学生情報入力シート!$D$29:$D$1028,"&lt;&gt;"&amp;"",障害学生情報入力シート!$D$29:$D$1028,"&lt;&gt;"&amp;"在籍者")</f>
        <v>0</v>
      </c>
      <c r="I25" s="75">
        <f>SUMIFS(※集計※障害学生情報入力シート!$P$29:$P$1028,※集計※障害学生情報入力シート!$N$29:$N$1028,"&gt;=1",障害学生情報入力シート!$G$29:$G$1028,$C190,障害学生情報入力シート!$H$29:$H$1028,$D190,障害学生情報入力シート!$D$29:$D$1028,"&lt;&gt;"&amp;"",障害学生情報入力シート!$D$29:$D$1028,"&lt;&gt;"&amp;"在籍者")</f>
        <v>0</v>
      </c>
      <c r="J25" s="76">
        <f>SUMIFS(障害学生情報入力シート!$N$29:$N$1028,※集計※障害学生情報入力シート!$O$29:$O$1028,1,障害学生情報入力シート!$G$29:$G$1028,$C190,障害学生情報入力シート!$H$29:$H$1028,$D190,障害学生情報入力シート!$D$29:$D$1028,"&lt;&gt;"&amp;"",障害学生情報入力シート!$D$29:$D$1028,"&lt;&gt;"&amp;"在籍者")</f>
        <v>0</v>
      </c>
      <c r="K25" s="77">
        <f>SUMIFS(障害学生情報入力シート!$S$28:$S$1027,※集計※障害学生情報入力シート!$O$29:$O$1028,1,障害学生情報入力シート!$G$29:$G$1028,$C190,障害学生情報入力シート!$H$29:$H$1028,$D190,障害学生情報入力シート!$D$29:$D$1028,"&lt;&gt;"&amp;"",障害学生情報入力シート!$D$29:$D$1028,"&lt;&gt;"&amp;"在籍者")</f>
        <v>0</v>
      </c>
      <c r="L25" s="78">
        <f>SUMIFS(障害学生情報入力シート!$O$29:$O$1028,※集計※障害学生情報入力シート!$O$29:$O$1028,1,障害学生情報入力シート!$G$29:$G$1028,$C190,障害学生情報入力シート!$H$29:$H$1028,$D190,障害学生情報入力シート!$D$29:$D$1028,"&lt;&gt;"&amp;"",障害学生情報入力シート!$D$29:$D$1028,"&lt;&gt;"&amp;"在籍者")</f>
        <v>0</v>
      </c>
      <c r="M25" s="79">
        <f>SUMIFS(障害学生情報入力シート!$T$28:$T$1027,※集計※障害学生情報入力シート!$O$29:$O$1028,1,障害学生情報入力シート!$G$29:$G$1028,$C190,障害学生情報入力シート!$H$29:$H$1028,$D190,障害学生情報入力シート!$D$29:$D$1028,"&lt;&gt;"&amp;"",障害学生情報入力シート!$D$29:$D$1028,"&lt;&gt;"&amp;"在籍者")</f>
        <v>0</v>
      </c>
      <c r="N25" s="77">
        <f>SUMIFS(障害学生情報入力シート!$P$29:$P$1028,※集計※障害学生情報入力シート!$O$29:$O$1028,1,障害学生情報入力シート!$G$29:$G$1028,$C190,障害学生情報入力シート!$H$29:$H$1028,$D190,障害学生情報入力シート!$D$29:$D$1028,"&lt;&gt;"&amp;"",障害学生情報入力シート!$D$29:$D$1028,"&lt;&gt;"&amp;"在籍者")</f>
        <v>0</v>
      </c>
      <c r="O25" s="79">
        <f>SUMIFS(障害学生情報入力シート!$U$28:$U$1027,※集計※障害学生情報入力シート!$O$29:$O$1028,1,障害学生情報入力シート!$G$29:$G$1028,$C190,障害学生情報入力シート!$H$29:$H$1028,$D190,障害学生情報入力シート!$D$29:$D$1028,"&lt;&gt;"&amp;"",障害学生情報入力シート!$D$29:$D$1028,"&lt;&gt;"&amp;"在籍者")</f>
        <v>0</v>
      </c>
      <c r="P25" s="77">
        <f>SUMIFS(障害学生情報入力シート!$Q$29:$Q$1028,※集計※障害学生情報入力シート!$O$29:$O$1028,1,障害学生情報入力シート!$G$29:$G$1028,$C190,障害学生情報入力シート!$H$29:$H$1028,$D190,障害学生情報入力シート!$D$29:$D$1028,"&lt;&gt;"&amp;"",障害学生情報入力シート!$D$29:$D$1028,"&lt;&gt;"&amp;"在籍者")</f>
        <v>0</v>
      </c>
      <c r="Q25" s="77">
        <f>SUMIFS(障害学生情報入力シート!$V$28:$V$1027,※集計※障害学生情報入力シート!$O$29:$O$1028,1,障害学生情報入力シート!$G$29:$G$1028,$C190,障害学生情報入力シート!$H$29:$H$1028,$D190,障害学生情報入力シート!$D$29:$D$1028,"&lt;&gt;"&amp;"",障害学生情報入力シート!$D$29:$D$1028,"&lt;&gt;"&amp;"在籍者")</f>
        <v>0</v>
      </c>
      <c r="R25" s="76">
        <f>SUMIFS(※集計※障害学生情報入力シート!$O$29:$O$1028,障害学生情報入力シート!$G$29:$G$1028,$C190,障害学生情報入力シート!$H$29:$H$1028,$D190,障害学生情報入力シート!$R$28:$R$1027,"学部（通信）",障害学生情報入力シート!$D$29:$D$1028,"&lt;&gt;"&amp;"在籍者")+SUMIFS(※集計※障害学生情報入力シート!$O$29:$O$1028,障害学生情報入力シート!$G$29:$G$1028,$C190,障害学生情報入力シート!$H$29:$H$1028,$D190,障害学生情報入力シート!$R$28:$R$1027,"学部(通信教育課程）",障害学生情報入力シート!$D$29:$D$1028,"&lt;&gt;"&amp;"在籍者")</f>
        <v>0</v>
      </c>
      <c r="S25" s="77">
        <f>SUMIFS(※集計※障害学生情報入力シート!$O$29:$O$1028,障害学生情報入力シート!$G$29:$G$1028,$C190,障害学生情報入力シート!$H$29:$H$1028,$D190,障害学生情報入力シート!$W$28:$W$1027,"学部（通信）",障害学生情報入力シート!$D$29:$D$1028,"&lt;&gt;"&amp;"在籍者")+SUMIFS(※集計※障害学生情報入力シート!$O$29:$O$1028,障害学生情報入力シート!$G$29:$G$1028,$C190,障害学生情報入力シート!$H$29:$H$1028,$D190,障害学生情報入力シート!$W$28:$W$1027,"学部(通信教育課程）",障害学生情報入力シート!$D$29:$D$1028,"&lt;&gt;"&amp;"在籍者")</f>
        <v>0</v>
      </c>
      <c r="T25" s="76">
        <f>SUMIFS(※集計※障害学生情報入力シート!$O$29:$O$1028,障害学生情報入力シート!$G$29:$G$1028,$C190,障害学生情報入力シート!$H$29:$H$1028,$D190,障害学生情報入力シート!$R$28:$R$1027,"大学院（通学）",障害学生情報入力シート!$D$29:$D$1028,"&lt;&gt;"&amp;"",障害学生情報入力シート!$D$29:$D$1028,"&lt;&gt;"&amp;"在籍者")</f>
        <v>0</v>
      </c>
      <c r="U25" s="77">
        <f>SUMIFS(※集計※障害学生情報入力シート!$O$29:$O$1028,障害学生情報入力シート!$G$29:$G$1028,$C190,障害学生情報入力シート!$H$29:$H$1028,$D190,障害学生情報入力シート!$W$28:$W$1027,"大学院（通学）",障害学生情報入力シート!$D$29:$D$1028,"&lt;&gt;"&amp;"",障害学生情報入力シート!$D$29:$D$1028,"&lt;&gt;"&amp;"在籍者")</f>
        <v>0</v>
      </c>
      <c r="V25" s="76">
        <f>SUMIFS(※集計※障害学生情報入力シート!$O$29:$O$1028,障害学生情報入力シート!$G$29:$G$1028,$C190,障害学生情報入力シート!$H$29:$H$1028,$D190,障害学生情報入力シート!$R$28:$R$1027,"大学院(通信）",障害学生情報入力シート!$D$29:$D$1028,"&lt;&gt;"&amp;"",障害学生情報入力シート!$D$29:$D$1028,"&lt;&gt;"&amp;"在籍者")</f>
        <v>0</v>
      </c>
      <c r="W25" s="77">
        <f>SUMIFS(※集計※障害学生情報入力シート!$O$29:$O$1028,障害学生情報入力シート!$G$29:$G$1028,$C190,障害学生情報入力シート!$H$29:$H$1028,$D190,障害学生情報入力シート!$W$28:$W$1027,"大学院(通信）",障害学生情報入力シート!$D$29:$D$1028,"&lt;&gt;"&amp;"",障害学生情報入力シート!$D$29:$D$1028,"&lt;&gt;"&amp;"在籍者")</f>
        <v>0</v>
      </c>
      <c r="X25" s="76">
        <f>SUMIFS(※集計※障害学生情報入力シート!$O$29:$O$1028,障害学生情報入力シート!$G$29:$G$1028,$C190,障害学生情報入力シート!$H$29:$H$1028,$D190,障害学生情報入力シート!$R$28:$R$1027,"専攻科",障害学生情報入力シート!$D$29:$D$1028,"&lt;&gt;"&amp;"",障害学生情報入力シート!$D$29:$D$1028,"&lt;&gt;"&amp;"在籍者")</f>
        <v>0</v>
      </c>
      <c r="Y25" s="80">
        <f>SUMIFS(※集計※障害学生情報入力シート!$O$29:$O$1028,障害学生情報入力シート!$G$29:$G$1028,$C190,障害学生情報入力シート!$H$29:$H$1028,$D190,障害学生情報入力シート!$W$28:$W$1027,"専攻科",障害学生情報入力シート!$D$29:$D$1028,"&lt;&gt;"&amp;"",障害学生情報入力シート!$D$29:$D$1028,"&lt;&gt;"&amp;"在籍者")</f>
        <v>0</v>
      </c>
    </row>
    <row r="26" spans="1:25" s="35" customFormat="1" ht="14.25" customHeight="1" x14ac:dyDescent="0.25">
      <c r="A26" s="1514"/>
      <c r="B26" s="1515"/>
      <c r="C26" s="1520" t="s">
        <v>1536</v>
      </c>
      <c r="D26" s="1521"/>
      <c r="E26" s="56">
        <f>SUMIFS(障害学生情報入力シート!$L$29:$L$1028,障害学生情報入力シート!$G$29:$G$1028,$C191,障害学生情報入力シート!$H$29:$H$1028,$D191,障害学生情報入力シート!$D$29:$D$1028,"&lt;&gt;"&amp;"",障害学生情報入力シート!$D$29:$D$1028,"&lt;&gt;"&amp;"在籍者")</f>
        <v>0</v>
      </c>
      <c r="F26" s="57">
        <f>SUMIFS(障害学生情報入力シート!$M$29:$M$1028,障害学生情報入力シート!$G$29:$G$1028,$C191,障害学生情報入力シート!$H$29:$H$1028,$D191,障害学生情報入力シート!$D$29:$D$1028,"&lt;&gt;"&amp;"",障害学生情報入力シート!$D$29:$D$1028,"&lt;&gt;"&amp;"在籍者")</f>
        <v>0</v>
      </c>
      <c r="G26" s="57">
        <f>SUMIFS(※集計※障害学生情報入力シート!$M$29:$M$1028,障害学生情報入力シート!$G$29:$G$1028,$C191,障害学生情報入力シート!$H$29:$H$1028,$D191,障害学生情報入力シート!$D$29:$D$1028,"&lt;&gt;"&amp;"",障害学生情報入力シート!$D$29:$D$1028,"&lt;&gt;"&amp;"在籍者")</f>
        <v>0</v>
      </c>
      <c r="H26" s="57">
        <f>SUMIFS(※集計※障害学生情報入力シート!$N$29:$N$1028,障害学生情報入力シート!$G$29:$G$1028,$C191,障害学生情報入力シート!$H$29:$H$1028,$D191,障害学生情報入力シート!$D$29:$D$1028,"&lt;&gt;"&amp;"",障害学生情報入力シート!$D$29:$D$1028,"&lt;&gt;"&amp;"在籍者")</f>
        <v>0</v>
      </c>
      <c r="I26" s="58">
        <f>SUMIFS(※集計※障害学生情報入力シート!$P$29:$P$1028,※集計※障害学生情報入力シート!$N$29:$N$1028,"&gt;=1",障害学生情報入力シート!$G$29:$G$1028,$C191,障害学生情報入力シート!$H$29:$H$1028,$D191,障害学生情報入力シート!$D$29:$D$1028,"&lt;&gt;"&amp;"",障害学生情報入力シート!$D$29:$D$1028,"&lt;&gt;"&amp;"在籍者")</f>
        <v>0</v>
      </c>
      <c r="J26" s="59">
        <f>SUMIFS(障害学生情報入力シート!$N$29:$N$1028,※集計※障害学生情報入力シート!$O$29:$O$1028,1,障害学生情報入力シート!$G$29:$G$1028,$C191,障害学生情報入力シート!$H$29:$H$1028,$D191,障害学生情報入力シート!$D$29:$D$1028,"&lt;&gt;"&amp;"",障害学生情報入力シート!$D$29:$D$1028,"&lt;&gt;"&amp;"在籍者")</f>
        <v>0</v>
      </c>
      <c r="K26" s="60">
        <f>SUMIFS(障害学生情報入力シート!$S$28:$S$1027,※集計※障害学生情報入力シート!$O$29:$O$1028,1,障害学生情報入力シート!$G$29:$G$1028,$C191,障害学生情報入力シート!$H$29:$H$1028,$D191,障害学生情報入力シート!$D$29:$D$1028,"&lt;&gt;"&amp;"",障害学生情報入力シート!$D$29:$D$1028,"&lt;&gt;"&amp;"在籍者")</f>
        <v>0</v>
      </c>
      <c r="L26" s="61">
        <f>SUMIFS(障害学生情報入力シート!$O$29:$O$1028,※集計※障害学生情報入力シート!$O$29:$O$1028,1,障害学生情報入力シート!$G$29:$G$1028,$C191,障害学生情報入力シート!$H$29:$H$1028,$D191,障害学生情報入力シート!$D$29:$D$1028,"&lt;&gt;"&amp;"",障害学生情報入力シート!$D$29:$D$1028,"&lt;&gt;"&amp;"在籍者")</f>
        <v>0</v>
      </c>
      <c r="M26" s="62">
        <f>SUMIFS(障害学生情報入力シート!$T$28:$T$1027,※集計※障害学生情報入力シート!$O$29:$O$1028,1,障害学生情報入力シート!$G$29:$G$1028,$C191,障害学生情報入力シート!$H$29:$H$1028,$D191,障害学生情報入力シート!$D$29:$D$1028,"&lt;&gt;"&amp;"",障害学生情報入力シート!$D$29:$D$1028,"&lt;&gt;"&amp;"在籍者")</f>
        <v>0</v>
      </c>
      <c r="N26" s="60">
        <f>SUMIFS(障害学生情報入力シート!$P$29:$P$1028,※集計※障害学生情報入力シート!$O$29:$O$1028,1,障害学生情報入力シート!$G$29:$G$1028,$C191,障害学生情報入力シート!$H$29:$H$1028,$D191,障害学生情報入力シート!$D$29:$D$1028,"&lt;&gt;"&amp;"",障害学生情報入力シート!$D$29:$D$1028,"&lt;&gt;"&amp;"在籍者")</f>
        <v>0</v>
      </c>
      <c r="O26" s="62">
        <f>SUMIFS(障害学生情報入力シート!$U$28:$U$1027,※集計※障害学生情報入力シート!$O$29:$O$1028,1,障害学生情報入力シート!$G$29:$G$1028,$C191,障害学生情報入力シート!$H$29:$H$1028,$D191,障害学生情報入力シート!$D$29:$D$1028,"&lt;&gt;"&amp;"",障害学生情報入力シート!$D$29:$D$1028,"&lt;&gt;"&amp;"在籍者")</f>
        <v>0</v>
      </c>
      <c r="P26" s="60">
        <f>SUMIFS(障害学生情報入力シート!$Q$29:$Q$1028,※集計※障害学生情報入力シート!$O$29:$O$1028,1,障害学生情報入力シート!$G$29:$G$1028,$C191,障害学生情報入力シート!$H$29:$H$1028,$D191,障害学生情報入力シート!$D$29:$D$1028,"&lt;&gt;"&amp;"",障害学生情報入力シート!$D$29:$D$1028,"&lt;&gt;"&amp;"在籍者")</f>
        <v>0</v>
      </c>
      <c r="Q26" s="60">
        <f>SUMIFS(障害学生情報入力シート!$V$28:$V$1027,※集計※障害学生情報入力シート!$O$29:$O$1028,1,障害学生情報入力シート!$G$29:$G$1028,$C191,障害学生情報入力シート!$H$29:$H$1028,$D191,障害学生情報入力シート!$D$29:$D$1028,"&lt;&gt;"&amp;"",障害学生情報入力シート!$D$29:$D$1028,"&lt;&gt;"&amp;"在籍者")</f>
        <v>0</v>
      </c>
      <c r="R26" s="59">
        <f>SUMIFS(※集計※障害学生情報入力シート!$O$29:$O$1028,障害学生情報入力シート!$G$29:$G$1028,$C191,障害学生情報入力シート!$H$29:$H$1028,$D191,障害学生情報入力シート!$R$28:$R$1027,"学部（通信）",障害学生情報入力シート!$D$29:$D$1028,"&lt;&gt;"&amp;"在籍者")+SUMIFS(※集計※障害学生情報入力シート!$O$29:$O$1028,障害学生情報入力シート!$G$29:$G$1028,$C191,障害学生情報入力シート!$H$29:$H$1028,$D191,障害学生情報入力シート!$R$28:$R$1027,"学部(通信教育課程）",障害学生情報入力シート!$D$29:$D$1028,"&lt;&gt;"&amp;"在籍者")</f>
        <v>0</v>
      </c>
      <c r="S26" s="60">
        <f>SUMIFS(※集計※障害学生情報入力シート!$O$29:$O$1028,障害学生情報入力シート!$G$29:$G$1028,$C191,障害学生情報入力シート!$H$29:$H$1028,$D191,障害学生情報入力シート!$W$28:$W$1027,"学部（通信）",障害学生情報入力シート!$D$29:$D$1028,"&lt;&gt;"&amp;"在籍者")+SUMIFS(※集計※障害学生情報入力シート!$O$29:$O$1028,障害学生情報入力シート!$G$29:$G$1028,$C191,障害学生情報入力シート!$H$29:$H$1028,$D191,障害学生情報入力シート!$W$28:$W$1027,"学部(通信教育課程）",障害学生情報入力シート!$D$29:$D$1028,"&lt;&gt;"&amp;"在籍者")</f>
        <v>0</v>
      </c>
      <c r="T26" s="59">
        <f>SUMIFS(※集計※障害学生情報入力シート!$O$29:$O$1028,障害学生情報入力シート!$G$29:$G$1028,$C191,障害学生情報入力シート!$H$29:$H$1028,$D191,障害学生情報入力シート!$R$28:$R$1027,"大学院（通学）",障害学生情報入力シート!$D$29:$D$1028,"&lt;&gt;"&amp;"",障害学生情報入力シート!$D$29:$D$1028,"&lt;&gt;"&amp;"在籍者")</f>
        <v>0</v>
      </c>
      <c r="U26" s="60">
        <f>SUMIFS(※集計※障害学生情報入力シート!$O$29:$O$1028,障害学生情報入力シート!$G$29:$G$1028,$C191,障害学生情報入力シート!$H$29:$H$1028,$D191,障害学生情報入力シート!$W$28:$W$1027,"大学院（通学）",障害学生情報入力シート!$D$29:$D$1028,"&lt;&gt;"&amp;"",障害学生情報入力シート!$D$29:$D$1028,"&lt;&gt;"&amp;"在籍者")</f>
        <v>0</v>
      </c>
      <c r="V26" s="59">
        <f>SUMIFS(※集計※障害学生情報入力シート!$O$29:$O$1028,障害学生情報入力シート!$G$29:$G$1028,$C191,障害学生情報入力シート!$H$29:$H$1028,$D191,障害学生情報入力シート!$R$28:$R$1027,"大学院(通信）",障害学生情報入力シート!$D$29:$D$1028,"&lt;&gt;"&amp;"",障害学生情報入力シート!$D$29:$D$1028,"&lt;&gt;"&amp;"在籍者")</f>
        <v>0</v>
      </c>
      <c r="W26" s="60">
        <f>SUMIFS(※集計※障害学生情報入力シート!$O$29:$O$1028,障害学生情報入力シート!$G$29:$G$1028,$C191,障害学生情報入力シート!$H$29:$H$1028,$D191,障害学生情報入力シート!$W$28:$W$1027,"大学院(通信）",障害学生情報入力シート!$D$29:$D$1028,"&lt;&gt;"&amp;"",障害学生情報入力シート!$D$29:$D$1028,"&lt;&gt;"&amp;"在籍者")</f>
        <v>0</v>
      </c>
      <c r="X26" s="59">
        <f>SUMIFS(※集計※障害学生情報入力シート!$O$29:$O$1028,障害学生情報入力シート!$G$29:$G$1028,$C191,障害学生情報入力シート!$H$29:$H$1028,$D191,障害学生情報入力シート!$R$28:$R$1027,"専攻科",障害学生情報入力シート!$D$29:$D$1028,"&lt;&gt;"&amp;"",障害学生情報入力シート!$D$29:$D$1028,"&lt;&gt;"&amp;"在籍者")</f>
        <v>0</v>
      </c>
      <c r="Y26" s="63">
        <f>SUMIFS(※集計※障害学生情報入力シート!$O$29:$O$1028,障害学生情報入力シート!$G$29:$G$1028,$C191,障害学生情報入力シート!$H$29:$H$1028,$D191,障害学生情報入力シート!$W$28:$W$1027,"専攻科",障害学生情報入力シート!$D$29:$D$1028,"&lt;&gt;"&amp;"",障害学生情報入力シート!$D$29:$D$1028,"&lt;&gt;"&amp;"在籍者")</f>
        <v>0</v>
      </c>
    </row>
    <row r="27" spans="1:25" s="35" customFormat="1" ht="14.25" customHeight="1" x14ac:dyDescent="0.25">
      <c r="A27" s="1497" t="s">
        <v>1537</v>
      </c>
      <c r="B27" s="1498"/>
      <c r="C27" s="1501" t="s">
        <v>1538</v>
      </c>
      <c r="D27" s="1502"/>
      <c r="E27" s="64">
        <f>SUMIFS(障害学生情報入力シート!$L$29:$L$1028,障害学生情報入力シート!$G$29:$G$1028,$C192,障害学生情報入力シート!$H$29:$H$1028,$D192,障害学生情報入力シート!$D$29:$D$1028,"&lt;&gt;"&amp;"",障害学生情報入力シート!$D$29:$D$1028,"&lt;&gt;"&amp;"在籍者")</f>
        <v>0</v>
      </c>
      <c r="F27" s="65">
        <f>SUMIFS(障害学生情報入力シート!$M$29:$M$1028,障害学生情報入力シート!$G$29:$G$1028,$C192,障害学生情報入力シート!$H$29:$H$1028,$D192,障害学生情報入力シート!$D$29:$D$1028,"&lt;&gt;"&amp;"",障害学生情報入力シート!$D$29:$D$1028,"&lt;&gt;"&amp;"在籍者")</f>
        <v>0</v>
      </c>
      <c r="G27" s="66">
        <f>SUMIFS(※集計※障害学生情報入力シート!$M$29:$M$1028,障害学生情報入力シート!$G$29:$G$1028,$C192,障害学生情報入力シート!$H$29:$H$1028,$D192,障害学生情報入力シート!$D$29:$D$1028,"&lt;&gt;"&amp;"",障害学生情報入力シート!$D$29:$D$1028,"&lt;&gt;"&amp;"在籍者")</f>
        <v>0</v>
      </c>
      <c r="H27" s="66">
        <f>SUMIFS(※集計※障害学生情報入力シート!$N$29:$N$1028,障害学生情報入力シート!$G$29:$G$1028,$C192,障害学生情報入力シート!$H$29:$H$1028,$D192,障害学生情報入力シート!$D$29:$D$1028,"&lt;&gt;"&amp;"",障害学生情報入力シート!$D$29:$D$1028,"&lt;&gt;"&amp;"在籍者")</f>
        <v>0</v>
      </c>
      <c r="I27" s="67">
        <f>SUMIFS(※集計※障害学生情報入力シート!$P$29:$P$1028,※集計※障害学生情報入力シート!$N$29:$N$1028,"&gt;=1",障害学生情報入力シート!$G$29:$G$1028,$C192,障害学生情報入力シート!$H$29:$H$1028,$D192,障害学生情報入力シート!$D$29:$D$1028,"&lt;&gt;"&amp;"",障害学生情報入力シート!$D$29:$D$1028,"&lt;&gt;"&amp;"在籍者")</f>
        <v>0</v>
      </c>
      <c r="J27" s="68">
        <f>SUMIFS(障害学生情報入力シート!$N$29:$N$1028,※集計※障害学生情報入力シート!$O$29:$O$1028,1,障害学生情報入力シート!$G$29:$G$1028,$C192,障害学生情報入力シート!$H$29:$H$1028,$D192,障害学生情報入力シート!$D$29:$D$1028,"&lt;&gt;"&amp;"",障害学生情報入力シート!$D$29:$D$1028,"&lt;&gt;"&amp;"在籍者")</f>
        <v>0</v>
      </c>
      <c r="K27" s="69">
        <f>SUMIFS(障害学生情報入力シート!$S$28:$S$1027,※集計※障害学生情報入力シート!$O$29:$O$1028,1,障害学生情報入力シート!$G$29:$G$1028,$C192,障害学生情報入力シート!$H$29:$H$1028,$D192,障害学生情報入力シート!$D$29:$D$1028,"&lt;&gt;"&amp;"",障害学生情報入力シート!$D$29:$D$1028,"&lt;&gt;"&amp;"在籍者")</f>
        <v>0</v>
      </c>
      <c r="L27" s="70">
        <f>SUMIFS(障害学生情報入力シート!$O$29:$O$1028,※集計※障害学生情報入力シート!$O$29:$O$1028,1,障害学生情報入力シート!$G$29:$G$1028,$C192,障害学生情報入力シート!$H$29:$H$1028,$D192,障害学生情報入力シート!$D$29:$D$1028,"&lt;&gt;"&amp;"",障害学生情報入力シート!$D$29:$D$1028,"&lt;&gt;"&amp;"在籍者")</f>
        <v>0</v>
      </c>
      <c r="M27" s="71">
        <f>SUMIFS(障害学生情報入力シート!$T$28:$T$1027,※集計※障害学生情報入力シート!$O$29:$O$1028,1,障害学生情報入力シート!$G$29:$G$1028,$C192,障害学生情報入力シート!$H$29:$H$1028,$D192,障害学生情報入力シート!$D$29:$D$1028,"&lt;&gt;"&amp;"",障害学生情報入力シート!$D$29:$D$1028,"&lt;&gt;"&amp;"在籍者")</f>
        <v>0</v>
      </c>
      <c r="N27" s="69">
        <f>SUMIFS(障害学生情報入力シート!$P$29:$P$1028,※集計※障害学生情報入力シート!$O$29:$O$1028,1,障害学生情報入力シート!$G$29:$G$1028,$C192,障害学生情報入力シート!$H$29:$H$1028,$D192,障害学生情報入力シート!$D$29:$D$1028,"&lt;&gt;"&amp;"",障害学生情報入力シート!$D$29:$D$1028,"&lt;&gt;"&amp;"在籍者")</f>
        <v>0</v>
      </c>
      <c r="O27" s="71">
        <f>SUMIFS(障害学生情報入力シート!$U$28:$U$1027,※集計※障害学生情報入力シート!$O$29:$O$1028,1,障害学生情報入力シート!$G$29:$G$1028,$C192,障害学生情報入力シート!$H$29:$H$1028,$D192,障害学生情報入力シート!$D$29:$D$1028,"&lt;&gt;"&amp;"",障害学生情報入力シート!$D$29:$D$1028,"&lt;&gt;"&amp;"在籍者")</f>
        <v>0</v>
      </c>
      <c r="P27" s="69">
        <f>SUMIFS(障害学生情報入力シート!$Q$29:$Q$1028,※集計※障害学生情報入力シート!$O$29:$O$1028,1,障害学生情報入力シート!$G$29:$G$1028,$C192,障害学生情報入力シート!$H$29:$H$1028,$D192,障害学生情報入力シート!$D$29:$D$1028,"&lt;&gt;"&amp;"",障害学生情報入力シート!$D$29:$D$1028,"&lt;&gt;"&amp;"在籍者")</f>
        <v>0</v>
      </c>
      <c r="Q27" s="69">
        <f>SUMIFS(障害学生情報入力シート!$V$28:$V$1027,※集計※障害学生情報入力シート!$O$29:$O$1028,1,障害学生情報入力シート!$G$29:$G$1028,$C192,障害学生情報入力シート!$H$29:$H$1028,$D192,障害学生情報入力シート!$D$29:$D$1028,"&lt;&gt;"&amp;"",障害学生情報入力シート!$D$29:$D$1028,"&lt;&gt;"&amp;"在籍者")</f>
        <v>0</v>
      </c>
      <c r="R27" s="68">
        <f>SUMIFS(※集計※障害学生情報入力シート!$O$29:$O$1028,障害学生情報入力シート!$G$29:$G$1028,$C192,障害学生情報入力シート!$H$29:$H$1028,$D192,障害学生情報入力シート!$R$28:$R$1027,"学部（通信）",障害学生情報入力シート!$D$29:$D$1028,"&lt;&gt;"&amp;"在籍者")+SUMIFS(※集計※障害学生情報入力シート!$O$29:$O$1028,障害学生情報入力シート!$G$29:$G$1028,$C192,障害学生情報入力シート!$H$29:$H$1028,$D192,障害学生情報入力シート!$R$28:$R$1027,"学部(通信教育課程）",障害学生情報入力シート!$D$29:$D$1028,"&lt;&gt;"&amp;"在籍者")</f>
        <v>0</v>
      </c>
      <c r="S27" s="69">
        <f>SUMIFS(※集計※障害学生情報入力シート!$O$29:$O$1028,障害学生情報入力シート!$G$29:$G$1028,$C192,障害学生情報入力シート!$H$29:$H$1028,$D192,障害学生情報入力シート!$W$28:$W$1027,"学部（通信）",障害学生情報入力シート!$D$29:$D$1028,"&lt;&gt;"&amp;"在籍者")+SUMIFS(※集計※障害学生情報入力シート!$O$29:$O$1028,障害学生情報入力シート!$G$29:$G$1028,$C192,障害学生情報入力シート!$H$29:$H$1028,$D192,障害学生情報入力シート!$W$28:$W$1027,"学部(通信教育課程）",障害学生情報入力シート!$D$29:$D$1028,"&lt;&gt;"&amp;"在籍者")</f>
        <v>0</v>
      </c>
      <c r="T27" s="68">
        <f>SUMIFS(※集計※障害学生情報入力シート!$O$29:$O$1028,障害学生情報入力シート!$G$29:$G$1028,$C192,障害学生情報入力シート!$H$29:$H$1028,$D192,障害学生情報入力シート!$R$28:$R$1027,"大学院（通学）",障害学生情報入力シート!$D$29:$D$1028,"&lt;&gt;"&amp;"",障害学生情報入力シート!$D$29:$D$1028,"&lt;&gt;"&amp;"在籍者")</f>
        <v>0</v>
      </c>
      <c r="U27" s="69">
        <f>SUMIFS(※集計※障害学生情報入力シート!$O$29:$O$1028,障害学生情報入力シート!$G$29:$G$1028,$C192,障害学生情報入力シート!$H$29:$H$1028,$D192,障害学生情報入力シート!$W$28:$W$1027,"大学院（通学）",障害学生情報入力シート!$D$29:$D$1028,"&lt;&gt;"&amp;"",障害学生情報入力シート!$D$29:$D$1028,"&lt;&gt;"&amp;"在籍者")</f>
        <v>0</v>
      </c>
      <c r="V27" s="68">
        <f>SUMIFS(※集計※障害学生情報入力シート!$O$29:$O$1028,障害学生情報入力シート!$G$29:$G$1028,$C192,障害学生情報入力シート!$H$29:$H$1028,$D192,障害学生情報入力シート!$R$28:$R$1027,"大学院(通信）",障害学生情報入力シート!$D$29:$D$1028,"&lt;&gt;"&amp;"",障害学生情報入力シート!$D$29:$D$1028,"&lt;&gt;"&amp;"在籍者")</f>
        <v>0</v>
      </c>
      <c r="W27" s="69">
        <f>SUMIFS(※集計※障害学生情報入力シート!$O$29:$O$1028,障害学生情報入力シート!$G$29:$G$1028,$C192,障害学生情報入力シート!$H$29:$H$1028,$D192,障害学生情報入力シート!$W$28:$W$1027,"大学院(通信）",障害学生情報入力シート!$D$29:$D$1028,"&lt;&gt;"&amp;"",障害学生情報入力シート!$D$29:$D$1028,"&lt;&gt;"&amp;"在籍者")</f>
        <v>0</v>
      </c>
      <c r="X27" s="68">
        <f>SUMIFS(※集計※障害学生情報入力シート!$O$29:$O$1028,障害学生情報入力シート!$G$29:$G$1028,$C192,障害学生情報入力シート!$H$29:$H$1028,$D192,障害学生情報入力シート!$R$28:$R$1027,"専攻科",障害学生情報入力シート!$D$29:$D$1028,"&lt;&gt;"&amp;"",障害学生情報入力シート!$D$29:$D$1028,"&lt;&gt;"&amp;"在籍者")</f>
        <v>0</v>
      </c>
      <c r="Y27" s="72">
        <f>SUMIFS(※集計※障害学生情報入力シート!$O$29:$O$1028,障害学生情報入力シート!$G$29:$G$1028,$C192,障害学生情報入力シート!$H$29:$H$1028,$D192,障害学生情報入力シート!$W$28:$W$1027,"専攻科",障害学生情報入力シート!$D$29:$D$1028,"&lt;&gt;"&amp;"",障害学生情報入力シート!$D$29:$D$1028,"&lt;&gt;"&amp;"在籍者")</f>
        <v>0</v>
      </c>
    </row>
    <row r="28" spans="1:25" s="35" customFormat="1" ht="14.25" customHeight="1" x14ac:dyDescent="0.25">
      <c r="A28" s="1499"/>
      <c r="B28" s="1500"/>
      <c r="C28" s="1503" t="s">
        <v>1539</v>
      </c>
      <c r="D28" s="1504"/>
      <c r="E28" s="73">
        <f>SUMIFS(障害学生情報入力シート!$L$29:$L$1028,障害学生情報入力シート!$G$29:$G$1028,$C193,障害学生情報入力シート!$H$29:$H$1028,$D193,障害学生情報入力シート!$D$29:$D$1028,"&lt;&gt;"&amp;"",障害学生情報入力シート!$D$29:$D$1028,"&lt;&gt;"&amp;"在籍者")</f>
        <v>0</v>
      </c>
      <c r="F28" s="74">
        <f>SUMIFS(障害学生情報入力シート!$M$29:$M$1028,障害学生情報入力シート!$G$29:$G$1028,$C193,障害学生情報入力シート!$H$29:$H$1028,$D193,障害学生情報入力シート!$D$29:$D$1028,"&lt;&gt;"&amp;"",障害学生情報入力シート!$D$29:$D$1028,"&lt;&gt;"&amp;"在籍者")</f>
        <v>0</v>
      </c>
      <c r="G28" s="74">
        <f>SUMIFS(※集計※障害学生情報入力シート!$M$29:$M$1028,障害学生情報入力シート!$G$29:$G$1028,$C193,障害学生情報入力シート!$H$29:$H$1028,$D193,障害学生情報入力シート!$D$29:$D$1028,"&lt;&gt;"&amp;"",障害学生情報入力シート!$D$29:$D$1028,"&lt;&gt;"&amp;"在籍者")</f>
        <v>0</v>
      </c>
      <c r="H28" s="74">
        <f>SUMIFS(※集計※障害学生情報入力シート!$N$29:$N$1028,障害学生情報入力シート!$G$29:$G$1028,$C193,障害学生情報入力シート!$H$29:$H$1028,$D193,障害学生情報入力シート!$D$29:$D$1028,"&lt;&gt;"&amp;"",障害学生情報入力シート!$D$29:$D$1028,"&lt;&gt;"&amp;"在籍者")</f>
        <v>0</v>
      </c>
      <c r="I28" s="75">
        <f>SUMIFS(※集計※障害学生情報入力シート!$P$29:$P$1028,※集計※障害学生情報入力シート!$N$29:$N$1028,"&gt;=1",障害学生情報入力シート!$G$29:$G$1028,$C193,障害学生情報入力シート!$H$29:$H$1028,$D193,障害学生情報入力シート!$D$29:$D$1028,"&lt;&gt;"&amp;"",障害学生情報入力シート!$D$29:$D$1028,"&lt;&gt;"&amp;"在籍者")</f>
        <v>0</v>
      </c>
      <c r="J28" s="76">
        <f>SUMIFS(障害学生情報入力シート!$N$29:$N$1028,※集計※障害学生情報入力シート!$O$29:$O$1028,1,障害学生情報入力シート!$G$29:$G$1028,$C193,障害学生情報入力シート!$H$29:$H$1028,$D193,障害学生情報入力シート!$D$29:$D$1028,"&lt;&gt;"&amp;"",障害学生情報入力シート!$D$29:$D$1028,"&lt;&gt;"&amp;"在籍者")</f>
        <v>0</v>
      </c>
      <c r="K28" s="77">
        <f>SUMIFS(障害学生情報入力シート!$S$28:$S$1027,※集計※障害学生情報入力シート!$O$29:$O$1028,1,障害学生情報入力シート!$G$29:$G$1028,$C193,障害学生情報入力シート!$H$29:$H$1028,$D193,障害学生情報入力シート!$D$29:$D$1028,"&lt;&gt;"&amp;"",障害学生情報入力シート!$D$29:$D$1028,"&lt;&gt;"&amp;"在籍者")</f>
        <v>0</v>
      </c>
      <c r="L28" s="78">
        <f>SUMIFS(障害学生情報入力シート!$O$29:$O$1028,※集計※障害学生情報入力シート!$O$29:$O$1028,1,障害学生情報入力シート!$G$29:$G$1028,$C193,障害学生情報入力シート!$H$29:$H$1028,$D193,障害学生情報入力シート!$D$29:$D$1028,"&lt;&gt;"&amp;"",障害学生情報入力シート!$D$29:$D$1028,"&lt;&gt;"&amp;"在籍者")</f>
        <v>0</v>
      </c>
      <c r="M28" s="79">
        <f>SUMIFS(障害学生情報入力シート!$T$28:$T$1027,※集計※障害学生情報入力シート!$O$29:$O$1028,1,障害学生情報入力シート!$G$29:$G$1028,$C193,障害学生情報入力シート!$H$29:$H$1028,$D193,障害学生情報入力シート!$D$29:$D$1028,"&lt;&gt;"&amp;"",障害学生情報入力シート!$D$29:$D$1028,"&lt;&gt;"&amp;"在籍者")</f>
        <v>0</v>
      </c>
      <c r="N28" s="77">
        <f>SUMIFS(障害学生情報入力シート!$P$29:$P$1028,※集計※障害学生情報入力シート!$O$29:$O$1028,1,障害学生情報入力シート!$G$29:$G$1028,$C193,障害学生情報入力シート!$H$29:$H$1028,$D193,障害学生情報入力シート!$D$29:$D$1028,"&lt;&gt;"&amp;"",障害学生情報入力シート!$D$29:$D$1028,"&lt;&gt;"&amp;"在籍者")</f>
        <v>0</v>
      </c>
      <c r="O28" s="79">
        <f>SUMIFS(障害学生情報入力シート!$U$28:$U$1027,※集計※障害学生情報入力シート!$O$29:$O$1028,1,障害学生情報入力シート!$G$29:$G$1028,$C193,障害学生情報入力シート!$H$29:$H$1028,$D193,障害学生情報入力シート!$D$29:$D$1028,"&lt;&gt;"&amp;"",障害学生情報入力シート!$D$29:$D$1028,"&lt;&gt;"&amp;"在籍者")</f>
        <v>0</v>
      </c>
      <c r="P28" s="77">
        <f>SUMIFS(障害学生情報入力シート!$Q$29:$Q$1028,※集計※障害学生情報入力シート!$O$29:$O$1028,1,障害学生情報入力シート!$G$29:$G$1028,$C193,障害学生情報入力シート!$H$29:$H$1028,$D193,障害学生情報入力シート!$D$29:$D$1028,"&lt;&gt;"&amp;"",障害学生情報入力シート!$D$29:$D$1028,"&lt;&gt;"&amp;"在籍者")</f>
        <v>0</v>
      </c>
      <c r="Q28" s="77">
        <f>SUMIFS(障害学生情報入力シート!$V$28:$V$1027,※集計※障害学生情報入力シート!$O$29:$O$1028,1,障害学生情報入力シート!$G$29:$G$1028,$C193,障害学生情報入力シート!$H$29:$H$1028,$D193,障害学生情報入力シート!$D$29:$D$1028,"&lt;&gt;"&amp;"",障害学生情報入力シート!$D$29:$D$1028,"&lt;&gt;"&amp;"在籍者")</f>
        <v>0</v>
      </c>
      <c r="R28" s="76">
        <f>SUMIFS(※集計※障害学生情報入力シート!$O$29:$O$1028,障害学生情報入力シート!$G$29:$G$1028,$C193,障害学生情報入力シート!$H$29:$H$1028,$D193,障害学生情報入力シート!$R$28:$R$1027,"学部（通信）",障害学生情報入力シート!$D$29:$D$1028,"&lt;&gt;"&amp;"在籍者")+SUMIFS(※集計※障害学生情報入力シート!$O$29:$O$1028,障害学生情報入力シート!$G$29:$G$1028,$C193,障害学生情報入力シート!$H$29:$H$1028,$D193,障害学生情報入力シート!$R$28:$R$1027,"学部(通信教育課程）",障害学生情報入力シート!$D$29:$D$1028,"&lt;&gt;"&amp;"在籍者")</f>
        <v>0</v>
      </c>
      <c r="S28" s="77">
        <f>SUMIFS(※集計※障害学生情報入力シート!$O$29:$O$1028,障害学生情報入力シート!$G$29:$G$1028,$C193,障害学生情報入力シート!$H$29:$H$1028,$D193,障害学生情報入力シート!$W$28:$W$1027,"学部（通信）",障害学生情報入力シート!$D$29:$D$1028,"&lt;&gt;"&amp;"在籍者")+SUMIFS(※集計※障害学生情報入力シート!$O$29:$O$1028,障害学生情報入力シート!$G$29:$G$1028,$C193,障害学生情報入力シート!$H$29:$H$1028,$D193,障害学生情報入力シート!$W$28:$W$1027,"学部(通信教育課程）",障害学生情報入力シート!$D$29:$D$1028,"&lt;&gt;"&amp;"在籍者")</f>
        <v>0</v>
      </c>
      <c r="T28" s="76">
        <f>SUMIFS(※集計※障害学生情報入力シート!$O$29:$O$1028,障害学生情報入力シート!$G$29:$G$1028,$C193,障害学生情報入力シート!$H$29:$H$1028,$D193,障害学生情報入力シート!$R$28:$R$1027,"大学院（通学）",障害学生情報入力シート!$D$29:$D$1028,"&lt;&gt;"&amp;"",障害学生情報入力シート!$D$29:$D$1028,"&lt;&gt;"&amp;"在籍者")</f>
        <v>0</v>
      </c>
      <c r="U28" s="77">
        <f>SUMIFS(※集計※障害学生情報入力シート!$O$29:$O$1028,障害学生情報入力シート!$G$29:$G$1028,$C193,障害学生情報入力シート!$H$29:$H$1028,$D193,障害学生情報入力シート!$W$28:$W$1027,"大学院（通学）",障害学生情報入力シート!$D$29:$D$1028,"&lt;&gt;"&amp;"",障害学生情報入力シート!$D$29:$D$1028,"&lt;&gt;"&amp;"在籍者")</f>
        <v>0</v>
      </c>
      <c r="V28" s="76">
        <f>SUMIFS(※集計※障害学生情報入力シート!$O$29:$O$1028,障害学生情報入力シート!$G$29:$G$1028,$C193,障害学生情報入力シート!$H$29:$H$1028,$D193,障害学生情報入力シート!$R$28:$R$1027,"大学院(通信）",障害学生情報入力シート!$D$29:$D$1028,"&lt;&gt;"&amp;"",障害学生情報入力シート!$D$29:$D$1028,"&lt;&gt;"&amp;"在籍者")</f>
        <v>0</v>
      </c>
      <c r="W28" s="77">
        <f>SUMIFS(※集計※障害学生情報入力シート!$O$29:$O$1028,障害学生情報入力シート!$G$29:$G$1028,$C193,障害学生情報入力シート!$H$29:$H$1028,$D193,障害学生情報入力シート!$W$28:$W$1027,"大学院(通信）",障害学生情報入力シート!$D$29:$D$1028,"&lt;&gt;"&amp;"",障害学生情報入力シート!$D$29:$D$1028,"&lt;&gt;"&amp;"在籍者")</f>
        <v>0</v>
      </c>
      <c r="X28" s="76">
        <f>SUMIFS(※集計※障害学生情報入力シート!$O$29:$O$1028,障害学生情報入力シート!$G$29:$G$1028,$C193,障害学生情報入力シート!$H$29:$H$1028,$D193,障害学生情報入力シート!$R$28:$R$1027,"専攻科",障害学生情報入力シート!$D$29:$D$1028,"&lt;&gt;"&amp;"",障害学生情報入力シート!$D$29:$D$1028,"&lt;&gt;"&amp;"在籍者")</f>
        <v>0</v>
      </c>
      <c r="Y28" s="80">
        <f>SUMIFS(※集計※障害学生情報入力シート!$O$29:$O$1028,障害学生情報入力シート!$G$29:$G$1028,$C193,障害学生情報入力シート!$H$29:$H$1028,$D193,障害学生情報入力シート!$W$28:$W$1027,"専攻科",障害学生情報入力シート!$D$29:$D$1028,"&lt;&gt;"&amp;"",障害学生情報入力シート!$D$29:$D$1028,"&lt;&gt;"&amp;"在籍者")</f>
        <v>0</v>
      </c>
    </row>
    <row r="29" spans="1:25" s="35" customFormat="1" ht="15" x14ac:dyDescent="0.25">
      <c r="A29" s="1499"/>
      <c r="B29" s="1500"/>
      <c r="C29" s="1503" t="s">
        <v>1540</v>
      </c>
      <c r="D29" s="1504"/>
      <c r="E29" s="81">
        <f>SUMIFS(障害学生情報入力シート!$L$29:$L$1028,障害学生情報入力シート!$G$29:$G$1028,$C194,障害学生情報入力シート!$H$29:$H$1028,$D194,障害学生情報入力シート!$D$29:$D$1028,"&lt;&gt;"&amp;"",障害学生情報入力シート!$D$29:$D$1028,"&lt;&gt;"&amp;"在籍者")</f>
        <v>0</v>
      </c>
      <c r="F29" s="82">
        <f>SUMIFS(障害学生情報入力シート!$M$29:$M$1028,障害学生情報入力シート!$G$29:$G$1028,$C194,障害学生情報入力シート!$H$29:$H$1028,$D194,障害学生情報入力シート!$D$29:$D$1028,"&lt;&gt;"&amp;"",障害学生情報入力シート!$D$29:$D$1028,"&lt;&gt;"&amp;"在籍者")</f>
        <v>0</v>
      </c>
      <c r="G29" s="74">
        <f>SUMIFS(※集計※障害学生情報入力シート!$M$29:$M$1028,障害学生情報入力シート!$G$29:$G$1028,$C194,障害学生情報入力シート!$H$29:$H$1028,$D194,障害学生情報入力シート!$D$29:$D$1028,"&lt;&gt;"&amp;"",障害学生情報入力シート!$D$29:$D$1028,"&lt;&gt;"&amp;"在籍者")</f>
        <v>0</v>
      </c>
      <c r="H29" s="74">
        <f>SUMIFS(※集計※障害学生情報入力シート!$N$29:$N$1028,障害学生情報入力シート!$G$29:$G$1028,$C194,障害学生情報入力シート!$H$29:$H$1028,$D194,障害学生情報入力シート!$D$29:$D$1028,"&lt;&gt;"&amp;"",障害学生情報入力シート!$D$29:$D$1028,"&lt;&gt;"&amp;"在籍者")</f>
        <v>0</v>
      </c>
      <c r="I29" s="75">
        <f>SUMIFS(※集計※障害学生情報入力シート!$P$29:$P$1028,※集計※障害学生情報入力シート!$N$29:$N$1028,"&gt;=1",障害学生情報入力シート!$G$29:$G$1028,$C194,障害学生情報入力シート!$H$29:$H$1028,$D194,障害学生情報入力シート!$D$29:$D$1028,"&lt;&gt;"&amp;"",障害学生情報入力シート!$D$29:$D$1028,"&lt;&gt;"&amp;"在籍者")</f>
        <v>0</v>
      </c>
      <c r="J29" s="76">
        <f>SUMIFS(障害学生情報入力シート!$N$29:$N$1028,※集計※障害学生情報入力シート!$O$29:$O$1028,1,障害学生情報入力シート!$G$29:$G$1028,$C194,障害学生情報入力シート!$H$29:$H$1028,$D194,障害学生情報入力シート!$D$29:$D$1028,"&lt;&gt;"&amp;"",障害学生情報入力シート!$D$29:$D$1028,"&lt;&gt;"&amp;"在籍者")</f>
        <v>0</v>
      </c>
      <c r="K29" s="77">
        <f>SUMIFS(障害学生情報入力シート!$S$28:$S$1027,※集計※障害学生情報入力シート!$O$29:$O$1028,1,障害学生情報入力シート!$G$29:$G$1028,$C194,障害学生情報入力シート!$H$29:$H$1028,$D194,障害学生情報入力シート!$D$29:$D$1028,"&lt;&gt;"&amp;"",障害学生情報入力シート!$D$29:$D$1028,"&lt;&gt;"&amp;"在籍者")</f>
        <v>0</v>
      </c>
      <c r="L29" s="78">
        <f>SUMIFS(障害学生情報入力シート!$O$29:$O$1028,※集計※障害学生情報入力シート!$O$29:$O$1028,1,障害学生情報入力シート!$G$29:$G$1028,$C194,障害学生情報入力シート!$H$29:$H$1028,$D194,障害学生情報入力シート!$D$29:$D$1028,"&lt;&gt;"&amp;"",障害学生情報入力シート!$D$29:$D$1028,"&lt;&gt;"&amp;"在籍者")</f>
        <v>0</v>
      </c>
      <c r="M29" s="79">
        <f>SUMIFS(障害学生情報入力シート!$T$28:$T$1027,※集計※障害学生情報入力シート!$O$29:$O$1028,1,障害学生情報入力シート!$G$29:$G$1028,$C194,障害学生情報入力シート!$H$29:$H$1028,$D194,障害学生情報入力シート!$D$29:$D$1028,"&lt;&gt;"&amp;"",障害学生情報入力シート!$D$29:$D$1028,"&lt;&gt;"&amp;"在籍者")</f>
        <v>0</v>
      </c>
      <c r="N29" s="77">
        <f>SUMIFS(障害学生情報入力シート!$P$29:$P$1028,※集計※障害学生情報入力シート!$O$29:$O$1028,1,障害学生情報入力シート!$G$29:$G$1028,$C194,障害学生情報入力シート!$H$29:$H$1028,$D194,障害学生情報入力シート!$D$29:$D$1028,"&lt;&gt;"&amp;"",障害学生情報入力シート!$D$29:$D$1028,"&lt;&gt;"&amp;"在籍者")</f>
        <v>0</v>
      </c>
      <c r="O29" s="79">
        <f>SUMIFS(障害学生情報入力シート!$U$28:$U$1027,※集計※障害学生情報入力シート!$O$29:$O$1028,1,障害学生情報入力シート!$G$29:$G$1028,$C194,障害学生情報入力シート!$H$29:$H$1028,$D194,障害学生情報入力シート!$D$29:$D$1028,"&lt;&gt;"&amp;"",障害学生情報入力シート!$D$29:$D$1028,"&lt;&gt;"&amp;"在籍者")</f>
        <v>0</v>
      </c>
      <c r="P29" s="77">
        <f>SUMIFS(障害学生情報入力シート!$Q$29:$Q$1028,※集計※障害学生情報入力シート!$O$29:$O$1028,1,障害学生情報入力シート!$G$29:$G$1028,$C194,障害学生情報入力シート!$H$29:$H$1028,$D194,障害学生情報入力シート!$D$29:$D$1028,"&lt;&gt;"&amp;"",障害学生情報入力シート!$D$29:$D$1028,"&lt;&gt;"&amp;"在籍者")</f>
        <v>0</v>
      </c>
      <c r="Q29" s="77">
        <f>SUMIFS(障害学生情報入力シート!$V$28:$V$1027,※集計※障害学生情報入力シート!$O$29:$O$1028,1,障害学生情報入力シート!$G$29:$G$1028,$C194,障害学生情報入力シート!$H$29:$H$1028,$D194,障害学生情報入力シート!$D$29:$D$1028,"&lt;&gt;"&amp;"",障害学生情報入力シート!$D$29:$D$1028,"&lt;&gt;"&amp;"在籍者")</f>
        <v>0</v>
      </c>
      <c r="R29" s="76">
        <f>SUMIFS(※集計※障害学生情報入力シート!$O$29:$O$1028,障害学生情報入力シート!$G$29:$G$1028,$C194,障害学生情報入力シート!$H$29:$H$1028,$D194,障害学生情報入力シート!$R$28:$R$1027,"学部（通信）",障害学生情報入力シート!$D$29:$D$1028,"&lt;&gt;"&amp;"在籍者")+SUMIFS(※集計※障害学生情報入力シート!$O$29:$O$1028,障害学生情報入力シート!$G$29:$G$1028,$C194,障害学生情報入力シート!$H$29:$H$1028,$D194,障害学生情報入力シート!$R$28:$R$1027,"学部(通信教育課程）",障害学生情報入力シート!$D$29:$D$1028,"&lt;&gt;"&amp;"在籍者")</f>
        <v>0</v>
      </c>
      <c r="S29" s="77">
        <f>SUMIFS(※集計※障害学生情報入力シート!$O$29:$O$1028,障害学生情報入力シート!$G$29:$G$1028,$C194,障害学生情報入力シート!$H$29:$H$1028,$D194,障害学生情報入力シート!$W$28:$W$1027,"学部（通信）",障害学生情報入力シート!$D$29:$D$1028,"&lt;&gt;"&amp;"在籍者")+SUMIFS(※集計※障害学生情報入力シート!$O$29:$O$1028,障害学生情報入力シート!$G$29:$G$1028,$C194,障害学生情報入力シート!$H$29:$H$1028,$D194,障害学生情報入力シート!$W$28:$W$1027,"学部(通信教育課程）",障害学生情報入力シート!$D$29:$D$1028,"&lt;&gt;"&amp;"在籍者")</f>
        <v>0</v>
      </c>
      <c r="T29" s="76">
        <f>SUMIFS(※集計※障害学生情報入力シート!$O$29:$O$1028,障害学生情報入力シート!$G$29:$G$1028,$C194,障害学生情報入力シート!$H$29:$H$1028,$D194,障害学生情報入力シート!$R$28:$R$1027,"大学院（通学）",障害学生情報入力シート!$D$29:$D$1028,"&lt;&gt;"&amp;"",障害学生情報入力シート!$D$29:$D$1028,"&lt;&gt;"&amp;"在籍者")</f>
        <v>0</v>
      </c>
      <c r="U29" s="77">
        <f>SUMIFS(※集計※障害学生情報入力シート!$O$29:$O$1028,障害学生情報入力シート!$G$29:$G$1028,$C194,障害学生情報入力シート!$H$29:$H$1028,$D194,障害学生情報入力シート!$W$28:$W$1027,"大学院（通学）",障害学生情報入力シート!$D$29:$D$1028,"&lt;&gt;"&amp;"",障害学生情報入力シート!$D$29:$D$1028,"&lt;&gt;"&amp;"在籍者")</f>
        <v>0</v>
      </c>
      <c r="V29" s="76">
        <f>SUMIFS(※集計※障害学生情報入力シート!$O$29:$O$1028,障害学生情報入力シート!$G$29:$G$1028,$C194,障害学生情報入力シート!$H$29:$H$1028,$D194,障害学生情報入力シート!$R$28:$R$1027,"大学院(通信）",障害学生情報入力シート!$D$29:$D$1028,"&lt;&gt;"&amp;"",障害学生情報入力シート!$D$29:$D$1028,"&lt;&gt;"&amp;"在籍者")</f>
        <v>0</v>
      </c>
      <c r="W29" s="77">
        <f>SUMIFS(※集計※障害学生情報入力シート!$O$29:$O$1028,障害学生情報入力シート!$G$29:$G$1028,$C194,障害学生情報入力シート!$H$29:$H$1028,$D194,障害学生情報入力シート!$W$28:$W$1027,"大学院(通信）",障害学生情報入力シート!$D$29:$D$1028,"&lt;&gt;"&amp;"",障害学生情報入力シート!$D$29:$D$1028,"&lt;&gt;"&amp;"在籍者")</f>
        <v>0</v>
      </c>
      <c r="X29" s="76">
        <f>SUMIFS(※集計※障害学生情報入力シート!$O$29:$O$1028,障害学生情報入力シート!$G$29:$G$1028,$C194,障害学生情報入力シート!$H$29:$H$1028,$D194,障害学生情報入力シート!$R$28:$R$1027,"専攻科",障害学生情報入力シート!$D$29:$D$1028,"&lt;&gt;"&amp;"",障害学生情報入力シート!$D$29:$D$1028,"&lt;&gt;"&amp;"在籍者")</f>
        <v>0</v>
      </c>
      <c r="Y29" s="80">
        <f>SUMIFS(※集計※障害学生情報入力シート!$O$29:$O$1028,障害学生情報入力シート!$G$29:$G$1028,$C194,障害学生情報入力シート!$H$29:$H$1028,$D194,障害学生情報入力シート!$W$28:$W$1027,"専攻科",障害学生情報入力シート!$D$29:$D$1028,"&lt;&gt;"&amp;"",障害学生情報入力シート!$D$29:$D$1028,"&lt;&gt;"&amp;"在籍者")</f>
        <v>0</v>
      </c>
    </row>
    <row r="30" spans="1:25" s="35" customFormat="1" ht="15" x14ac:dyDescent="0.25">
      <c r="A30" s="1499"/>
      <c r="B30" s="1500"/>
      <c r="C30" s="1503" t="s">
        <v>1479</v>
      </c>
      <c r="D30" s="1504"/>
      <c r="E30" s="81">
        <f>SUMIFS(障害学生情報入力シート!$L$29:$L$1028,障害学生情報入力シート!$G$29:$G$1028,$C195,障害学生情報入力シート!$H$29:$H$1028,$D195,障害学生情報入力シート!$D$29:$D$1028,"&lt;&gt;"&amp;"",障害学生情報入力シート!$D$29:$D$1028,"&lt;&gt;"&amp;"在籍者")</f>
        <v>0</v>
      </c>
      <c r="F30" s="82">
        <f>SUMIFS(障害学生情報入力シート!$M$29:$M$1028,障害学生情報入力シート!$G$29:$G$1028,$C195,障害学生情報入力シート!$H$29:$H$1028,$D195,障害学生情報入力シート!$D$29:$D$1028,"&lt;&gt;"&amp;"",障害学生情報入力シート!$D$29:$D$1028,"&lt;&gt;"&amp;"在籍者")</f>
        <v>0</v>
      </c>
      <c r="G30" s="74">
        <f>SUMIFS(※集計※障害学生情報入力シート!$M$29:$M$1028,障害学生情報入力シート!$G$29:$G$1028,$C195,障害学生情報入力シート!$H$29:$H$1028,$D195,障害学生情報入力シート!$D$29:$D$1028,"&lt;&gt;"&amp;"",障害学生情報入力シート!$D$29:$D$1028,"&lt;&gt;"&amp;"在籍者")</f>
        <v>0</v>
      </c>
      <c r="H30" s="74">
        <f>SUMIFS(※集計※障害学生情報入力シート!$N$29:$N$1028,障害学生情報入力シート!$G$29:$G$1028,$C195,障害学生情報入力シート!$H$29:$H$1028,$D195,障害学生情報入力シート!$D$29:$D$1028,"&lt;&gt;"&amp;"",障害学生情報入力シート!$D$29:$D$1028,"&lt;&gt;"&amp;"在籍者")</f>
        <v>0</v>
      </c>
      <c r="I30" s="75">
        <f>SUMIFS(※集計※障害学生情報入力シート!$P$29:$P$1028,※集計※障害学生情報入力シート!$N$29:$N$1028,"&gt;=1",障害学生情報入力シート!$G$29:$G$1028,$C195,障害学生情報入力シート!$H$29:$H$1028,$D195,障害学生情報入力シート!$D$29:$D$1028,"&lt;&gt;"&amp;"",障害学生情報入力シート!$D$29:$D$1028,"&lt;&gt;"&amp;"在籍者")</f>
        <v>0</v>
      </c>
      <c r="J30" s="96">
        <f>SUMIFS(障害学生情報入力シート!$N$29:$N$1028,※集計※障害学生情報入力シート!$O$29:$O$1028,1,障害学生情報入力シート!$G$29:$G$1028,$C195,障害学生情報入力シート!$H$29:$H$1028,$D195,障害学生情報入力シート!$D$29:$D$1028,"&lt;&gt;"&amp;"",障害学生情報入力シート!$D$29:$D$1028,"&lt;&gt;"&amp;"在籍者")</f>
        <v>0</v>
      </c>
      <c r="K30" s="97">
        <f>SUMIFS(障害学生情報入力シート!$S$28:$S$1027,※集計※障害学生情報入力シート!$O$29:$O$1028,1,障害学生情報入力シート!$G$29:$G$1028,$C195,障害学生情報入力シート!$H$29:$H$1028,$D195,障害学生情報入力シート!$D$29:$D$1028,"&lt;&gt;"&amp;"",障害学生情報入力シート!$D$29:$D$1028,"&lt;&gt;"&amp;"在籍者")</f>
        <v>0</v>
      </c>
      <c r="L30" s="98">
        <f>SUMIFS(障害学生情報入力シート!$O$29:$O$1028,※集計※障害学生情報入力シート!$O$29:$O$1028,1,障害学生情報入力シート!$G$29:$G$1028,$C195,障害学生情報入力シート!$H$29:$H$1028,$D195,障害学生情報入力シート!$D$29:$D$1028,"&lt;&gt;"&amp;"",障害学生情報入力シート!$D$29:$D$1028,"&lt;&gt;"&amp;"在籍者")</f>
        <v>0</v>
      </c>
      <c r="M30" s="99">
        <f>SUMIFS(障害学生情報入力シート!$T$28:$T$1027,※集計※障害学生情報入力シート!$O$29:$O$1028,1,障害学生情報入力シート!$G$29:$G$1028,$C195,障害学生情報入力シート!$H$29:$H$1028,$D195,障害学生情報入力シート!$D$29:$D$1028,"&lt;&gt;"&amp;"",障害学生情報入力シート!$D$29:$D$1028,"&lt;&gt;"&amp;"在籍者")</f>
        <v>0</v>
      </c>
      <c r="N30" s="97">
        <f>SUMIFS(障害学生情報入力シート!$P$29:$P$1028,※集計※障害学生情報入力シート!$O$29:$O$1028,1,障害学生情報入力シート!$G$29:$G$1028,$C195,障害学生情報入力シート!$H$29:$H$1028,$D195,障害学生情報入力シート!$D$29:$D$1028,"&lt;&gt;"&amp;"",障害学生情報入力シート!$D$29:$D$1028,"&lt;&gt;"&amp;"在籍者")</f>
        <v>0</v>
      </c>
      <c r="O30" s="99">
        <f>SUMIFS(障害学生情報入力シート!$U$28:$U$1027,※集計※障害学生情報入力シート!$O$29:$O$1028,1,障害学生情報入力シート!$G$29:$G$1028,$C195,障害学生情報入力シート!$H$29:$H$1028,$D195,障害学生情報入力シート!$D$29:$D$1028,"&lt;&gt;"&amp;"",障害学生情報入力シート!$D$29:$D$1028,"&lt;&gt;"&amp;"在籍者")</f>
        <v>0</v>
      </c>
      <c r="P30" s="97">
        <f>SUMIFS(障害学生情報入力シート!$Q$29:$Q$1028,※集計※障害学生情報入力シート!$O$29:$O$1028,1,障害学生情報入力シート!$G$29:$G$1028,$C195,障害学生情報入力シート!$H$29:$H$1028,$D195,障害学生情報入力シート!$D$29:$D$1028,"&lt;&gt;"&amp;"",障害学生情報入力シート!$D$29:$D$1028,"&lt;&gt;"&amp;"在籍者")</f>
        <v>0</v>
      </c>
      <c r="Q30" s="97">
        <f>SUMIFS(障害学生情報入力シート!$V$28:$V$1027,※集計※障害学生情報入力シート!$O$29:$O$1028,1,障害学生情報入力シート!$G$29:$G$1028,$C195,障害学生情報入力シート!$H$29:$H$1028,$D195,障害学生情報入力シート!$D$29:$D$1028,"&lt;&gt;"&amp;"",障害学生情報入力シート!$D$29:$D$1028,"&lt;&gt;"&amp;"在籍者")</f>
        <v>0</v>
      </c>
      <c r="R30" s="96">
        <f>SUMIFS(※集計※障害学生情報入力シート!$O$29:$O$1028,障害学生情報入力シート!$G$29:$G$1028,$C195,障害学生情報入力シート!$H$29:$H$1028,$D195,障害学生情報入力シート!$R$28:$R$1027,"学部（通信）",障害学生情報入力シート!$D$29:$D$1028,"&lt;&gt;"&amp;"在籍者")+SUMIFS(※集計※障害学生情報入力シート!$O$29:$O$1028,障害学生情報入力シート!$G$29:$G$1028,$C195,障害学生情報入力シート!$H$29:$H$1028,$D195,障害学生情報入力シート!$R$28:$R$1027,"学部(通信教育課程）",障害学生情報入力シート!$D$29:$D$1028,"&lt;&gt;"&amp;"在籍者")</f>
        <v>0</v>
      </c>
      <c r="S30" s="97">
        <f>SUMIFS(※集計※障害学生情報入力シート!$O$29:$O$1028,障害学生情報入力シート!$G$29:$G$1028,$C195,障害学生情報入力シート!$H$29:$H$1028,$D195,障害学生情報入力シート!$W$28:$W$1027,"学部（通信）",障害学生情報入力シート!$D$29:$D$1028,"&lt;&gt;"&amp;"在籍者")+SUMIFS(※集計※障害学生情報入力シート!$O$29:$O$1028,障害学生情報入力シート!$G$29:$G$1028,$C195,障害学生情報入力シート!$H$29:$H$1028,$D195,障害学生情報入力シート!$W$28:$W$1027,"学部(通信教育課程）",障害学生情報入力シート!$D$29:$D$1028,"&lt;&gt;"&amp;"在籍者")</f>
        <v>0</v>
      </c>
      <c r="T30" s="96">
        <f>SUMIFS(※集計※障害学生情報入力シート!$O$29:$O$1028,障害学生情報入力シート!$G$29:$G$1028,$C195,障害学生情報入力シート!$H$29:$H$1028,$D195,障害学生情報入力シート!$R$28:$R$1027,"大学院（通学）",障害学生情報入力シート!$D$29:$D$1028,"&lt;&gt;"&amp;"",障害学生情報入力シート!$D$29:$D$1028,"&lt;&gt;"&amp;"在籍者")</f>
        <v>0</v>
      </c>
      <c r="U30" s="97">
        <f>SUMIFS(※集計※障害学生情報入力シート!$O$29:$O$1028,障害学生情報入力シート!$G$29:$G$1028,$C195,障害学生情報入力シート!$H$29:$H$1028,$D195,障害学生情報入力シート!$W$28:$W$1027,"大学院（通学）",障害学生情報入力シート!$D$29:$D$1028,"&lt;&gt;"&amp;"",障害学生情報入力シート!$D$29:$D$1028,"&lt;&gt;"&amp;"在籍者")</f>
        <v>0</v>
      </c>
      <c r="V30" s="96">
        <f>SUMIFS(※集計※障害学生情報入力シート!$O$29:$O$1028,障害学生情報入力シート!$G$29:$G$1028,$C195,障害学生情報入力シート!$H$29:$H$1028,$D195,障害学生情報入力シート!$R$28:$R$1027,"大学院(通信）",障害学生情報入力シート!$D$29:$D$1028,"&lt;&gt;"&amp;"",障害学生情報入力シート!$D$29:$D$1028,"&lt;&gt;"&amp;"在籍者")</f>
        <v>0</v>
      </c>
      <c r="W30" s="97">
        <f>SUMIFS(※集計※障害学生情報入力シート!$O$29:$O$1028,障害学生情報入力シート!$G$29:$G$1028,$C195,障害学生情報入力シート!$H$29:$H$1028,$D195,障害学生情報入力シート!$W$28:$W$1027,"大学院(通信）",障害学生情報入力シート!$D$29:$D$1028,"&lt;&gt;"&amp;"",障害学生情報入力シート!$D$29:$D$1028,"&lt;&gt;"&amp;"在籍者")</f>
        <v>0</v>
      </c>
      <c r="X30" s="96">
        <f>SUMIFS(※集計※障害学生情報入力シート!$O$29:$O$1028,障害学生情報入力シート!$G$29:$G$1028,$C195,障害学生情報入力シート!$H$29:$H$1028,$D195,障害学生情報入力シート!$R$28:$R$1027,"専攻科",障害学生情報入力シート!$D$29:$D$1028,"&lt;&gt;"&amp;"",障害学生情報入力シート!$D$29:$D$1028,"&lt;&gt;"&amp;"在籍者")</f>
        <v>0</v>
      </c>
      <c r="Y30" s="100">
        <f>SUMIFS(※集計※障害学生情報入力シート!$O$29:$O$1028,障害学生情報入力シート!$G$29:$G$1028,$C195,障害学生情報入力シート!$H$29:$H$1028,$D195,障害学生情報入力シート!$W$28:$W$1027,"専攻科",障害学生情報入力シート!$D$29:$D$1028,"&lt;&gt;"&amp;"",障害学生情報入力シート!$D$29:$D$1028,"&lt;&gt;"&amp;"在籍者")</f>
        <v>0</v>
      </c>
    </row>
    <row r="31" spans="1:25" s="35" customFormat="1" ht="14.25" customHeight="1" x14ac:dyDescent="0.25">
      <c r="A31" s="1499"/>
      <c r="B31" s="1500"/>
      <c r="C31" s="1505" t="s">
        <v>1541</v>
      </c>
      <c r="D31" s="1506"/>
      <c r="E31" s="56">
        <f>SUMIFS(障害学生情報入力シート!$L$29:$L$1028,障害学生情報入力シート!$G$29:$G$1028,$C196,障害学生情報入力シート!$H$29:$H$1028,$D196,障害学生情報入力シート!$D$29:$D$1028,"&lt;&gt;"&amp;"",障害学生情報入力シート!$D$29:$D$1028,"&lt;&gt;"&amp;"在籍者")</f>
        <v>0</v>
      </c>
      <c r="F31" s="57">
        <f>SUMIFS(障害学生情報入力シート!$M$29:$M$1028,障害学生情報入力シート!$G$29:$G$1028,$C196,障害学生情報入力シート!$H$29:$H$1028,$D196,障害学生情報入力シート!$D$29:$D$1028,"&lt;&gt;"&amp;"",障害学生情報入力シート!$D$29:$D$1028,"&lt;&gt;"&amp;"在籍者")</f>
        <v>0</v>
      </c>
      <c r="G31" s="57">
        <f>SUMIFS(※集計※障害学生情報入力シート!$M$29:$M$1028,障害学生情報入力シート!$G$29:$G$1028,$C196,障害学生情報入力シート!$H$29:$H$1028,$D196,障害学生情報入力シート!$D$29:$D$1028,"&lt;&gt;"&amp;"",障害学生情報入力シート!$D$29:$D$1028,"&lt;&gt;"&amp;"在籍者")</f>
        <v>0</v>
      </c>
      <c r="H31" s="57">
        <f>SUMIFS(※集計※障害学生情報入力シート!$N$29:$N$1028,障害学生情報入力シート!$G$29:$G$1028,$C196,障害学生情報入力シート!$H$29:$H$1028,$D196,障害学生情報入力シート!$D$29:$D$1028,"&lt;&gt;"&amp;"",障害学生情報入力シート!$D$29:$D$1028,"&lt;&gt;"&amp;"在籍者")</f>
        <v>0</v>
      </c>
      <c r="I31" s="58">
        <f>SUMIFS(※集計※障害学生情報入力シート!$P$29:$P$1028,※集計※障害学生情報入力シート!$N$29:$N$1028,"&gt;=1",障害学生情報入力シート!$G$29:$G$1028,$C196,障害学生情報入力シート!$H$29:$H$1028,$D196,障害学生情報入力シート!$D$29:$D$1028,"&lt;&gt;"&amp;"",障害学生情報入力シート!$D$29:$D$1028,"&lt;&gt;"&amp;"在籍者")</f>
        <v>0</v>
      </c>
      <c r="J31" s="59">
        <f>SUMIFS(障害学生情報入力シート!$N$29:$N$1028,※集計※障害学生情報入力シート!$O$29:$O$1028,1,障害学生情報入力シート!$G$29:$G$1028,$C196,障害学生情報入力シート!$H$29:$H$1028,$D196,障害学生情報入力シート!$D$29:$D$1028,"&lt;&gt;"&amp;"",障害学生情報入力シート!$D$29:$D$1028,"&lt;&gt;"&amp;"在籍者")</f>
        <v>0</v>
      </c>
      <c r="K31" s="60">
        <f>SUMIFS(障害学生情報入力シート!$S$28:$S$1027,※集計※障害学生情報入力シート!$O$29:$O$1028,1,障害学生情報入力シート!$G$29:$G$1028,$C196,障害学生情報入力シート!$H$29:$H$1028,$D196,障害学生情報入力シート!$D$29:$D$1028,"&lt;&gt;"&amp;"",障害学生情報入力シート!$D$29:$D$1028,"&lt;&gt;"&amp;"在籍者")</f>
        <v>0</v>
      </c>
      <c r="L31" s="61">
        <f>SUMIFS(障害学生情報入力シート!$O$29:$O$1028,※集計※障害学生情報入力シート!$O$29:$O$1028,1,障害学生情報入力シート!$G$29:$G$1028,$C196,障害学生情報入力シート!$H$29:$H$1028,$D196,障害学生情報入力シート!$D$29:$D$1028,"&lt;&gt;"&amp;"",障害学生情報入力シート!$D$29:$D$1028,"&lt;&gt;"&amp;"在籍者")</f>
        <v>0</v>
      </c>
      <c r="M31" s="62">
        <f>SUMIFS(障害学生情報入力シート!$T$28:$T$1027,※集計※障害学生情報入力シート!$O$29:$O$1028,1,障害学生情報入力シート!$G$29:$G$1028,$C196,障害学生情報入力シート!$H$29:$H$1028,$D196,障害学生情報入力シート!$D$29:$D$1028,"&lt;&gt;"&amp;"",障害学生情報入力シート!$D$29:$D$1028,"&lt;&gt;"&amp;"在籍者")</f>
        <v>0</v>
      </c>
      <c r="N31" s="60">
        <f>SUMIFS(障害学生情報入力シート!$P$29:$P$1028,※集計※障害学生情報入力シート!$O$29:$O$1028,1,障害学生情報入力シート!$G$29:$G$1028,$C196,障害学生情報入力シート!$H$29:$H$1028,$D196,障害学生情報入力シート!$D$29:$D$1028,"&lt;&gt;"&amp;"",障害学生情報入力シート!$D$29:$D$1028,"&lt;&gt;"&amp;"在籍者")</f>
        <v>0</v>
      </c>
      <c r="O31" s="62">
        <f>SUMIFS(障害学生情報入力シート!$U$28:$U$1027,※集計※障害学生情報入力シート!$O$29:$O$1028,1,障害学生情報入力シート!$G$29:$G$1028,$C196,障害学生情報入力シート!$H$29:$H$1028,$D196,障害学生情報入力シート!$D$29:$D$1028,"&lt;&gt;"&amp;"",障害学生情報入力シート!$D$29:$D$1028,"&lt;&gt;"&amp;"在籍者")</f>
        <v>0</v>
      </c>
      <c r="P31" s="60">
        <f>SUMIFS(障害学生情報入力シート!$Q$29:$Q$1028,※集計※障害学生情報入力シート!$O$29:$O$1028,1,障害学生情報入力シート!$G$29:$G$1028,$C196,障害学生情報入力シート!$H$29:$H$1028,$D196,障害学生情報入力シート!$D$29:$D$1028,"&lt;&gt;"&amp;"",障害学生情報入力シート!$D$29:$D$1028,"&lt;&gt;"&amp;"在籍者")</f>
        <v>0</v>
      </c>
      <c r="Q31" s="60">
        <f>SUMIFS(障害学生情報入力シート!$V$28:$V$1027,※集計※障害学生情報入力シート!$O$29:$O$1028,1,障害学生情報入力シート!$G$29:$G$1028,$C196,障害学生情報入力シート!$H$29:$H$1028,$D196,障害学生情報入力シート!$D$29:$D$1028,"&lt;&gt;"&amp;"",障害学生情報入力シート!$D$29:$D$1028,"&lt;&gt;"&amp;"在籍者")</f>
        <v>0</v>
      </c>
      <c r="R31" s="59">
        <f>SUMIFS(※集計※障害学生情報入力シート!$O$29:$O$1028,障害学生情報入力シート!$G$29:$G$1028,$C196,障害学生情報入力シート!$H$29:$H$1028,$D196,障害学生情報入力シート!$R$28:$R$1027,"学部（通信）",障害学生情報入力シート!$D$29:$D$1028,"&lt;&gt;"&amp;"在籍者")+SUMIFS(※集計※障害学生情報入力シート!$O$29:$O$1028,障害学生情報入力シート!$G$29:$G$1028,$C196,障害学生情報入力シート!$H$29:$H$1028,$D196,障害学生情報入力シート!$R$28:$R$1027,"学部(通信教育課程）",障害学生情報入力シート!$D$29:$D$1028,"&lt;&gt;"&amp;"在籍者")</f>
        <v>0</v>
      </c>
      <c r="S31" s="60">
        <f>SUMIFS(※集計※障害学生情報入力シート!$O$29:$O$1028,障害学生情報入力シート!$G$29:$G$1028,$C196,障害学生情報入力シート!$H$29:$H$1028,$D196,障害学生情報入力シート!$W$28:$W$1027,"学部（通信）",障害学生情報入力シート!$D$29:$D$1028,"&lt;&gt;"&amp;"在籍者")+SUMIFS(※集計※障害学生情報入力シート!$O$29:$O$1028,障害学生情報入力シート!$G$29:$G$1028,$C196,障害学生情報入力シート!$H$29:$H$1028,$D196,障害学生情報入力シート!$W$28:$W$1027,"学部(通信教育課程）",障害学生情報入力シート!$D$29:$D$1028,"&lt;&gt;"&amp;"在籍者")</f>
        <v>0</v>
      </c>
      <c r="T31" s="59">
        <f>SUMIFS(※集計※障害学生情報入力シート!$O$29:$O$1028,障害学生情報入力シート!$G$29:$G$1028,$C196,障害学生情報入力シート!$H$29:$H$1028,$D196,障害学生情報入力シート!$R$28:$R$1027,"大学院（通学）",障害学生情報入力シート!$D$29:$D$1028,"&lt;&gt;"&amp;"",障害学生情報入力シート!$D$29:$D$1028,"&lt;&gt;"&amp;"在籍者")</f>
        <v>0</v>
      </c>
      <c r="U31" s="60">
        <f>SUMIFS(※集計※障害学生情報入力シート!$O$29:$O$1028,障害学生情報入力シート!$G$29:$G$1028,$C196,障害学生情報入力シート!$H$29:$H$1028,$D196,障害学生情報入力シート!$W$28:$W$1027,"大学院（通学）",障害学生情報入力シート!$D$29:$D$1028,"&lt;&gt;"&amp;"",障害学生情報入力シート!$D$29:$D$1028,"&lt;&gt;"&amp;"在籍者")</f>
        <v>0</v>
      </c>
      <c r="V31" s="59">
        <f>SUMIFS(※集計※障害学生情報入力シート!$O$29:$O$1028,障害学生情報入力シート!$G$29:$G$1028,$C196,障害学生情報入力シート!$H$29:$H$1028,$D196,障害学生情報入力シート!$R$28:$R$1027,"大学院(通信）",障害学生情報入力シート!$D$29:$D$1028,"&lt;&gt;"&amp;"",障害学生情報入力シート!$D$29:$D$1028,"&lt;&gt;"&amp;"在籍者")</f>
        <v>0</v>
      </c>
      <c r="W31" s="60">
        <f>SUMIFS(※集計※障害学生情報入力シート!$O$29:$O$1028,障害学生情報入力シート!$G$29:$G$1028,$C196,障害学生情報入力シート!$H$29:$H$1028,$D196,障害学生情報入力シート!$W$28:$W$1027,"大学院(通信）",障害学生情報入力シート!$D$29:$D$1028,"&lt;&gt;"&amp;"",障害学生情報入力シート!$D$29:$D$1028,"&lt;&gt;"&amp;"在籍者")</f>
        <v>0</v>
      </c>
      <c r="X31" s="59">
        <f>SUMIFS(※集計※障害学生情報入力シート!$O$29:$O$1028,障害学生情報入力シート!$G$29:$G$1028,$C196,障害学生情報入力シート!$H$29:$H$1028,$D196,障害学生情報入力シート!$R$28:$R$1027,"専攻科",障害学生情報入力シート!$D$29:$D$1028,"&lt;&gt;"&amp;"",障害学生情報入力シート!$D$29:$D$1028,"&lt;&gt;"&amp;"在籍者")</f>
        <v>0</v>
      </c>
      <c r="Y31" s="63">
        <f>SUMIFS(※集計※障害学生情報入力シート!$O$29:$O$1028,障害学生情報入力シート!$G$29:$G$1028,$C196,障害学生情報入力シート!$H$29:$H$1028,$D196,障害学生情報入力シート!$W$28:$W$1027,"専攻科",障害学生情報入力シート!$D$29:$D$1028,"&lt;&gt;"&amp;"",障害学生情報入力シート!$D$29:$D$1028,"&lt;&gt;"&amp;"在籍者")</f>
        <v>0</v>
      </c>
    </row>
    <row r="32" spans="1:25" s="35" customFormat="1" ht="14.25" customHeight="1" thickBot="1" x14ac:dyDescent="0.3">
      <c r="A32" s="1528" t="s">
        <v>1542</v>
      </c>
      <c r="B32" s="1529"/>
      <c r="C32" s="1530"/>
      <c r="D32" s="1530"/>
      <c r="E32" s="101">
        <f>SUMIFS(障害学生情報入力シート!$L$29:$L$1028,障害学生情報入力シート!$G$29:$G$1028,$C197,障害学生情報入力シート!$H$29:$H$1028,$D197,障害学生情報入力シート!$D$29:$D$1028,"&lt;&gt;"&amp;"",障害学生情報入力シート!$D$29:$D$1028,"&lt;&gt;"&amp;"在籍者")</f>
        <v>0</v>
      </c>
      <c r="F32" s="102">
        <f>SUMIFS(障害学生情報入力シート!$M$29:$M$1028,障害学生情報入力シート!$G$29:$G$1028,$C197,障害学生情報入力シート!$H$29:$H$1028,$D197,障害学生情報入力シート!$D$29:$D$1028,"&lt;&gt;"&amp;"",障害学生情報入力シート!$D$29:$D$1028,"&lt;&gt;"&amp;"在籍者")</f>
        <v>0</v>
      </c>
      <c r="G32" s="102">
        <f>SUMIFS(※集計※障害学生情報入力シート!$M$29:$M$1028,障害学生情報入力シート!$G$29:$G$1028,$C197,障害学生情報入力シート!$H$29:$H$1028,$D197,障害学生情報入力シート!$D$29:$D$1028,"&lt;&gt;"&amp;"",障害学生情報入力シート!$D$29:$D$1028,"&lt;&gt;"&amp;"在籍者")</f>
        <v>0</v>
      </c>
      <c r="H32" s="102">
        <f>SUMIFS(※集計※障害学生情報入力シート!$N$29:$N$1028,障害学生情報入力シート!$G$29:$G$1028,$C197,障害学生情報入力シート!$H$29:$H$1028,$D197,障害学生情報入力シート!$D$29:$D$1028,"&lt;&gt;"&amp;"",障害学生情報入力シート!$D$29:$D$1028,"&lt;&gt;"&amp;"在籍者")</f>
        <v>0</v>
      </c>
      <c r="I32" s="103">
        <f>SUMIFS(※集計※障害学生情報入力シート!$P$29:$P$1028,※集計※障害学生情報入力シート!$N$29:$N$1028,"&gt;=1",障害学生情報入力シート!$G$29:$G$1028,$C197,障害学生情報入力シート!$H$29:$H$1028,$D197,障害学生情報入力シート!$D$29:$D$1028,"&lt;&gt;"&amp;"",障害学生情報入力シート!$D$29:$D$1028,"&lt;&gt;"&amp;"在籍者")</f>
        <v>0</v>
      </c>
      <c r="J32" s="104">
        <f>SUMIFS(障害学生情報入力シート!$N$29:$N$1028,※集計※障害学生情報入力シート!$O$29:$O$1028,1,障害学生情報入力シート!$G$29:$G$1028,$C197,障害学生情報入力シート!$H$29:$H$1028,$D197,障害学生情報入力シート!$D$29:$D$1028,"&lt;&gt;"&amp;"",障害学生情報入力シート!$D$29:$D$1028,"&lt;&gt;"&amp;"在籍者")</f>
        <v>0</v>
      </c>
      <c r="K32" s="105">
        <f>SUMIFS(障害学生情報入力シート!$S$28:$S$1027,※集計※障害学生情報入力シート!$O$29:$O$1028,1,障害学生情報入力シート!$G$29:$G$1028,$C197,障害学生情報入力シート!$H$29:$H$1028,$D197,障害学生情報入力シート!$D$29:$D$1028,"&lt;&gt;"&amp;"",障害学生情報入力シート!$D$29:$D$1028,"&lt;&gt;"&amp;"在籍者")</f>
        <v>0</v>
      </c>
      <c r="L32" s="106">
        <f>SUMIFS(障害学生情報入力シート!$O$29:$O$1028,※集計※障害学生情報入力シート!$O$29:$O$1028,1,障害学生情報入力シート!$G$29:$G$1028,$C197,障害学生情報入力シート!$H$29:$H$1028,$D197,障害学生情報入力シート!$D$29:$D$1028,"&lt;&gt;"&amp;"",障害学生情報入力シート!$D$29:$D$1028,"&lt;&gt;"&amp;"在籍者")</f>
        <v>0</v>
      </c>
      <c r="M32" s="107">
        <f>SUMIFS(障害学生情報入力シート!$T$28:$T$1027,※集計※障害学生情報入力シート!$O$29:$O$1028,1,障害学生情報入力シート!$G$29:$G$1028,$C197,障害学生情報入力シート!$H$29:$H$1028,$D197,障害学生情報入力シート!$D$29:$D$1028,"&lt;&gt;"&amp;"",障害学生情報入力シート!$D$29:$D$1028,"&lt;&gt;"&amp;"在籍者")</f>
        <v>0</v>
      </c>
      <c r="N32" s="108">
        <f>SUMIFS(障害学生情報入力シート!$P$29:$P$1028,※集計※障害学生情報入力シート!$O$29:$O$1028,1,障害学生情報入力シート!$G$29:$G$1028,$C197,障害学生情報入力シート!$H$29:$H$1028,$D197,障害学生情報入力シート!$D$29:$D$1028,"&lt;&gt;"&amp;"",障害学生情報入力シート!$D$29:$D$1028,"&lt;&gt;"&amp;"在籍者")</f>
        <v>0</v>
      </c>
      <c r="O32" s="107">
        <f>SUMIFS(障害学生情報入力シート!$U$28:$U$1027,※集計※障害学生情報入力シート!$O$29:$O$1028,1,障害学生情報入力シート!$G$29:$G$1028,$C197,障害学生情報入力シート!$H$29:$H$1028,$D197,障害学生情報入力シート!$D$29:$D$1028,"&lt;&gt;"&amp;"",障害学生情報入力シート!$D$29:$D$1028,"&lt;&gt;"&amp;"在籍者")</f>
        <v>0</v>
      </c>
      <c r="P32" s="108">
        <f>SUMIFS(障害学生情報入力シート!$Q$29:$Q$1028,※集計※障害学生情報入力シート!$O$29:$O$1028,1,障害学生情報入力シート!$G$29:$G$1028,$C197,障害学生情報入力シート!$H$29:$H$1028,$D197,障害学生情報入力シート!$D$29:$D$1028,"&lt;&gt;"&amp;"",障害学生情報入力シート!$D$29:$D$1028,"&lt;&gt;"&amp;"在籍者")</f>
        <v>0</v>
      </c>
      <c r="Q32" s="105">
        <f>SUMIFS(障害学生情報入力シート!$V$28:$V$1027,※集計※障害学生情報入力シート!$O$29:$O$1028,1,障害学生情報入力シート!$G$29:$G$1028,$C197,障害学生情報入力シート!$H$29:$H$1028,$D197,障害学生情報入力シート!$D$29:$D$1028,"&lt;&gt;"&amp;"",障害学生情報入力シート!$D$29:$D$1028,"&lt;&gt;"&amp;"在籍者")</f>
        <v>0</v>
      </c>
      <c r="R32" s="104">
        <f>SUMIFS(※集計※障害学生情報入力シート!$O$29:$O$1028,障害学生情報入力シート!$G$29:$G$1028,$C197,障害学生情報入力シート!$H$29:$H$1028,$D197,障害学生情報入力シート!$R$28:$R$1027,"学部（通信）",障害学生情報入力シート!$D$29:$D$1028,"&lt;&gt;"&amp;"在籍者")+SUMIFS(※集計※障害学生情報入力シート!$O$29:$O$1028,障害学生情報入力シート!$G$29:$G$1028,$C197,障害学生情報入力シート!$H$29:$H$1028,$D197,障害学生情報入力シート!$R$28:$R$1027,"学部(通信教育課程）",障害学生情報入力シート!$D$29:$D$1028,"&lt;&gt;"&amp;"在籍者")</f>
        <v>0</v>
      </c>
      <c r="S32" s="105">
        <f>SUMIFS(※集計※障害学生情報入力シート!$O$29:$O$1028,障害学生情報入力シート!$G$29:$G$1028,$C197,障害学生情報入力シート!$H$29:$H$1028,$D197,障害学生情報入力シート!$W$28:$W$1027,"学部（通信）",障害学生情報入力シート!$D$29:$D$1028,"&lt;&gt;"&amp;"在籍者")+SUMIFS(※集計※障害学生情報入力シート!$O$29:$O$1028,障害学生情報入力シート!$G$29:$G$1028,$C197,障害学生情報入力シート!$H$29:$H$1028,$D197,障害学生情報入力シート!$W$28:$W$1027,"学部(通信教育課程）",障害学生情報入力シート!$D$29:$D$1028,"&lt;&gt;"&amp;"在籍者")</f>
        <v>0</v>
      </c>
      <c r="T32" s="104">
        <f>SUMIFS(※集計※障害学生情報入力シート!$O$29:$O$1028,障害学生情報入力シート!$G$29:$G$1028,$C197,障害学生情報入力シート!$H$29:$H$1028,$D197,障害学生情報入力シート!$R$28:$R$1027,"大学院（通学）",障害学生情報入力シート!$D$29:$D$1028,"&lt;&gt;"&amp;"",障害学生情報入力シート!$D$29:$D$1028,"&lt;&gt;"&amp;"在籍者")</f>
        <v>0</v>
      </c>
      <c r="U32" s="105">
        <f>SUMIFS(※集計※障害学生情報入力シート!$O$29:$O$1028,障害学生情報入力シート!$G$29:$G$1028,$C197,障害学生情報入力シート!$H$29:$H$1028,$D197,障害学生情報入力シート!$W$28:$W$1027,"大学院（通学）",障害学生情報入力シート!$D$29:$D$1028,"&lt;&gt;"&amp;"",障害学生情報入力シート!$D$29:$D$1028,"&lt;&gt;"&amp;"在籍者")</f>
        <v>0</v>
      </c>
      <c r="V32" s="104">
        <f>SUMIFS(※集計※障害学生情報入力シート!$O$29:$O$1028,障害学生情報入力シート!$G$29:$G$1028,$C197,障害学生情報入力シート!$H$29:$H$1028,$D197,障害学生情報入力シート!$R$28:$R$1027,"大学院(通信）",障害学生情報入力シート!$D$29:$D$1028,"&lt;&gt;"&amp;"",障害学生情報入力シート!$D$29:$D$1028,"&lt;&gt;"&amp;"在籍者")</f>
        <v>0</v>
      </c>
      <c r="W32" s="105">
        <f>SUMIFS(※集計※障害学生情報入力シート!$O$29:$O$1028,障害学生情報入力シート!$G$29:$G$1028,$C197,障害学生情報入力シート!$H$29:$H$1028,$D197,障害学生情報入力シート!$W$28:$W$1027,"大学院(通信）",障害学生情報入力シート!$D$29:$D$1028,"&lt;&gt;"&amp;"",障害学生情報入力シート!$D$29:$D$1028,"&lt;&gt;"&amp;"在籍者")</f>
        <v>0</v>
      </c>
      <c r="X32" s="104">
        <f>SUMIFS(※集計※障害学生情報入力シート!$O$29:$O$1028,障害学生情報入力シート!$G$29:$G$1028,$C197,障害学生情報入力シート!$H$29:$H$1028,$D197,障害学生情報入力シート!$R$28:$R$1027,"専攻科",障害学生情報入力シート!$D$29:$D$1028,"&lt;&gt;"&amp;"",障害学生情報入力シート!$D$29:$D$1028,"&lt;&gt;"&amp;"在籍者")</f>
        <v>0</v>
      </c>
      <c r="Y32" s="109">
        <f>SUMIFS(※集計※障害学生情報入力シート!$O$29:$O$1028,障害学生情報入力シート!$G$29:$G$1028,$C197,障害学生情報入力シート!$H$29:$H$1028,$D197,障害学生情報入力シート!$W$28:$W$1027,"専攻科",障害学生情報入力シート!$D$29:$D$1028,"&lt;&gt;"&amp;"",障害学生情報入力シート!$D$29:$D$1028,"&lt;&gt;"&amp;"在籍者")</f>
        <v>0</v>
      </c>
    </row>
    <row r="33" spans="1:33" s="35" customFormat="1" ht="14.25" customHeight="1" thickBot="1" x14ac:dyDescent="0.3">
      <c r="A33" s="110" t="s">
        <v>1543</v>
      </c>
      <c r="B33" s="110"/>
      <c r="C33" s="110"/>
      <c r="D33" s="110"/>
      <c r="E33" s="24"/>
      <c r="F33" s="24"/>
      <c r="G33" s="24"/>
      <c r="H33" s="111"/>
      <c r="I33" s="111"/>
      <c r="J33" s="24"/>
      <c r="K33" s="24"/>
      <c r="L33" s="24"/>
      <c r="M33" s="24"/>
      <c r="N33" s="24"/>
      <c r="O33" s="24"/>
      <c r="P33" s="24"/>
      <c r="Q33" s="24"/>
      <c r="R33" s="24"/>
      <c r="S33" s="24"/>
      <c r="T33" s="24"/>
      <c r="U33" s="24"/>
      <c r="V33" s="24"/>
      <c r="W33" s="24"/>
      <c r="X33" s="24"/>
      <c r="Y33" s="24"/>
    </row>
    <row r="34" spans="1:33" s="35" customFormat="1" ht="12.75" customHeight="1" x14ac:dyDescent="0.25">
      <c r="A34" s="1531" t="s">
        <v>1544</v>
      </c>
      <c r="B34" s="1532"/>
      <c r="C34" s="1537" t="s">
        <v>45</v>
      </c>
      <c r="D34" s="1538"/>
      <c r="E34" s="48" t="e">
        <f>SUMIFS(#REF!,#REF!,$C34,#REF!,"&lt;&gt;"&amp;"",#REF!,"&lt;&gt;"&amp;"在籍者")</f>
        <v>#REF!</v>
      </c>
      <c r="F34" s="49" t="e">
        <f>SUMIFS(#REF!,#REF!,$C34,#REF!,"&lt;&gt;"&amp;"",#REF!,"&lt;&gt;"&amp;"在籍者")</f>
        <v>#REF!</v>
      </c>
      <c r="G34" s="49" t="e">
        <f>SUMIFS(#REF!,#REF!,$C34,#REF!,"&lt;&gt;"&amp;"",#REF!,"&lt;&gt;"&amp;"在籍者")</f>
        <v>#REF!</v>
      </c>
      <c r="H34" s="49" t="e">
        <f>SUMIFS(#REF!,#REF!,$C34,#REF!,"&lt;&gt;"&amp;"",#REF!,"&lt;&gt;"&amp;"在籍者")</f>
        <v>#REF!</v>
      </c>
      <c r="I34" s="112" t="e">
        <f>SUMIFS(#REF!,#REF!,"&gt;=1",#REF!,$C34,#REF!,"&lt;&gt;"&amp;"",#REF!,"&lt;&gt;"&amp;"在籍者")</f>
        <v>#REF!</v>
      </c>
      <c r="J34" s="113" t="e">
        <f>SUMIFS(#REF!,#REF!,1,#REF!,'改修対象外　５．入学者数等'!$C34,#REF!,"&lt;&gt;"&amp;"",#REF!,"&lt;&gt;"&amp;"在籍者")</f>
        <v>#REF!</v>
      </c>
      <c r="K34" s="114" t="e">
        <f>SUMIFS(#REF!,#REF!,1,#REF!,'改修対象外　５．入学者数等'!$C34,#REF!,"&lt;&gt;"&amp;"",#REF!,"&lt;&gt;"&amp;"在籍者")</f>
        <v>#REF!</v>
      </c>
      <c r="L34" s="115" t="e">
        <f>SUMIFS(#REF!,#REF!,1,#REF!,'改修対象外　５．入学者数等'!$C34,#REF!,"&lt;&gt;"&amp;"",#REF!,"&lt;&gt;"&amp;"在籍者")</f>
        <v>#REF!</v>
      </c>
      <c r="M34" s="114" t="e">
        <f>SUMIFS(#REF!,#REF!,1,#REF!,'改修対象外　５．入学者数等'!$C34,#REF!,"&lt;&gt;"&amp;"",#REF!,"&lt;&gt;"&amp;"在籍者")</f>
        <v>#REF!</v>
      </c>
      <c r="N34" s="115" t="e">
        <f>SUMIFS(#REF!,#REF!,1,#REF!,'改修対象外　５．入学者数等'!$C34,#REF!,"&lt;&gt;"&amp;"",#REF!,"&lt;&gt;"&amp;"在籍者")</f>
        <v>#REF!</v>
      </c>
      <c r="O34" s="114" t="e">
        <f>SUMIFS(#REF!,#REF!,1,#REF!,'改修対象外　５．入学者数等'!$C34,#REF!,"&lt;&gt;"&amp;"",#REF!,"&lt;&gt;"&amp;"在籍者")</f>
        <v>#REF!</v>
      </c>
      <c r="P34" s="114" t="e">
        <f>SUMIFS(#REF!,#REF!,1,#REF!,'改修対象外　５．入学者数等'!$C34,#REF!,"&lt;&gt;"&amp;"",#REF!,"&lt;&gt;"&amp;"在籍者")</f>
        <v>#REF!</v>
      </c>
      <c r="Q34" s="114" t="e">
        <f>SUMIFS(#REF!,#REF!,1,#REF!,'改修対象外　５．入学者数等'!$C34,#REF!,"&lt;&gt;"&amp;"",#REF!,"&lt;&gt;"&amp;"在籍者")</f>
        <v>#REF!</v>
      </c>
      <c r="R34" s="113" t="e">
        <f>SUMIFS(#REF!,#REF!,'改修対象外　５．入学者数等'!$C34,#REF!,"学部（通信）",#REF!,"&lt;&gt;"&amp;"",#REF!,"&lt;&gt;"&amp;"在籍者")</f>
        <v>#REF!</v>
      </c>
      <c r="S34" s="114" t="e">
        <f>SUMIFS(#REF!,#REF!,'改修対象外　５．入学者数等'!$C34,#REF!,"学部（通信）",#REF!,"&lt;&gt;"&amp;"",#REF!,"&lt;&gt;"&amp;"在籍者")</f>
        <v>#REF!</v>
      </c>
      <c r="T34" s="113" t="e">
        <f>SUMIFS(#REF!,#REF!,'改修対象外　５．入学者数等'!$C34,#REF!,"大学院（通学）",#REF!,"&lt;&gt;"&amp;"",#REF!,"&lt;&gt;"&amp;"在籍者")</f>
        <v>#REF!</v>
      </c>
      <c r="U34" s="114" t="e">
        <f>SUMIFS(#REF!,#REF!,'改修対象外　５．入学者数等'!$C34,#REF!,"大学院（通学）",#REF!,"&lt;&gt;"&amp;"",#REF!,"&lt;&gt;"&amp;"在籍者")</f>
        <v>#REF!</v>
      </c>
      <c r="V34" s="113" t="e">
        <f>SUMIFS(#REF!,#REF!,'改修対象外　５．入学者数等'!$C34,#REF!,"大学院(通信）",#REF!,"&lt;&gt;"&amp;"",#REF!,"&lt;&gt;"&amp;"在籍者")</f>
        <v>#REF!</v>
      </c>
      <c r="W34" s="114" t="e">
        <f>SUMIFS(#REF!,#REF!,'改修対象外　５．入学者数等'!$C34,#REF!,"大学院(通信）",#REF!,"&lt;&gt;"&amp;"",#REF!,"&lt;&gt;"&amp;"在籍者")</f>
        <v>#REF!</v>
      </c>
      <c r="X34" s="113" t="e">
        <f>SUMIFS(#REF!,#REF!,'改修対象外　５．入学者数等'!$C34,#REF!,"専攻科",#REF!,"&lt;&gt;"&amp;"",#REF!,"&lt;&gt;"&amp;"在籍者")</f>
        <v>#REF!</v>
      </c>
      <c r="Y34" s="116" t="e">
        <f>SUMIFS(#REF!,#REF!,'改修対象外　５．入学者数等'!$C34,#REF!,"専攻科",#REF!,"&lt;&gt;"&amp;"",#REF!,"&lt;&gt;"&amp;"在籍者")</f>
        <v>#REF!</v>
      </c>
    </row>
    <row r="35" spans="1:33" s="24" customFormat="1" ht="14.25" customHeight="1" x14ac:dyDescent="0.4">
      <c r="A35" s="1533"/>
      <c r="B35" s="1534"/>
      <c r="C35" s="1539" t="s">
        <v>21</v>
      </c>
      <c r="D35" s="1540"/>
      <c r="E35" s="73" t="e">
        <f>SUMIFS(#REF!,#REF!,$C35,#REF!,"&lt;&gt;"&amp;"",#REF!,"&lt;&gt;"&amp;"在籍者")</f>
        <v>#REF!</v>
      </c>
      <c r="F35" s="74" t="e">
        <f>SUMIFS(#REF!,#REF!,$C35,#REF!,"&lt;&gt;"&amp;"",#REF!,"&lt;&gt;"&amp;"在籍者")</f>
        <v>#REF!</v>
      </c>
      <c r="G35" s="74" t="e">
        <f>SUMIFS(#REF!,#REF!,$C35,#REF!,"&lt;&gt;"&amp;"",#REF!,"&lt;&gt;"&amp;"在籍者")</f>
        <v>#REF!</v>
      </c>
      <c r="H35" s="74" t="e">
        <f>SUMIFS(#REF!,#REF!,$C35,#REF!,"&lt;&gt;"&amp;"",#REF!,"&lt;&gt;"&amp;"在籍者")</f>
        <v>#REF!</v>
      </c>
      <c r="I35" s="75" t="e">
        <f>SUMIFS(#REF!,#REF!,"&gt;=1",#REF!,$C35,#REF!,"&lt;&gt;"&amp;"",#REF!,"&lt;&gt;"&amp;"在籍者")</f>
        <v>#REF!</v>
      </c>
      <c r="J35" s="76" t="e">
        <f>SUMIFS(#REF!,#REF!,1,#REF!,'改修対象外　５．入学者数等'!$C35,#REF!,"&lt;&gt;"&amp;"",#REF!,"&lt;&gt;"&amp;"在籍者")</f>
        <v>#REF!</v>
      </c>
      <c r="K35" s="77" t="e">
        <f>SUMIFS(#REF!,#REF!,1,#REF!,'改修対象外　５．入学者数等'!$C35,#REF!,"&lt;&gt;"&amp;"",#REF!,"&lt;&gt;"&amp;"在籍者")</f>
        <v>#REF!</v>
      </c>
      <c r="L35" s="78" t="e">
        <f>SUMIFS(#REF!,#REF!,1,#REF!,'改修対象外　５．入学者数等'!$C35,#REF!,"&lt;&gt;"&amp;"",#REF!,"&lt;&gt;"&amp;"在籍者")</f>
        <v>#REF!</v>
      </c>
      <c r="M35" s="77" t="e">
        <f>SUMIFS(#REF!,#REF!,1,#REF!,'改修対象外　５．入学者数等'!$C35,#REF!,"&lt;&gt;"&amp;"",#REF!,"&lt;&gt;"&amp;"在籍者")</f>
        <v>#REF!</v>
      </c>
      <c r="N35" s="77" t="e">
        <f>SUMIFS(#REF!,#REF!,1,#REF!,'改修対象外　５．入学者数等'!$C35,#REF!,"&lt;&gt;"&amp;"",#REF!,"&lt;&gt;"&amp;"在籍者")</f>
        <v>#REF!</v>
      </c>
      <c r="O35" s="77" t="e">
        <f>SUMIFS(#REF!,#REF!,1,#REF!,'改修対象外　５．入学者数等'!$C35,#REF!,"&lt;&gt;"&amp;"",#REF!,"&lt;&gt;"&amp;"在籍者")</f>
        <v>#REF!</v>
      </c>
      <c r="P35" s="77" t="e">
        <f>SUMIFS(#REF!,#REF!,1,#REF!,'改修対象外　５．入学者数等'!$C35,#REF!,"&lt;&gt;"&amp;"",#REF!,"&lt;&gt;"&amp;"在籍者")</f>
        <v>#REF!</v>
      </c>
      <c r="Q35" s="77" t="e">
        <f>SUMIFS(#REF!,#REF!,1,#REF!,'改修対象外　５．入学者数等'!$C35,#REF!,"&lt;&gt;"&amp;"",#REF!,"&lt;&gt;"&amp;"在籍者")</f>
        <v>#REF!</v>
      </c>
      <c r="R35" s="76" t="e">
        <f>SUMIFS(#REF!,#REF!,'改修対象外　５．入学者数等'!$C35,#REF!,"学部（通信）",#REF!,"&lt;&gt;"&amp;"",#REF!,"&lt;&gt;"&amp;"在籍者")</f>
        <v>#REF!</v>
      </c>
      <c r="S35" s="77" t="e">
        <f>SUMIFS(#REF!,#REF!,'改修対象外　５．入学者数等'!$C35,#REF!,"学部（通信）",#REF!,"&lt;&gt;"&amp;"",#REF!,"&lt;&gt;"&amp;"在籍者")</f>
        <v>#REF!</v>
      </c>
      <c r="T35" s="76" t="e">
        <f>SUMIFS(#REF!,#REF!,'改修対象外　５．入学者数等'!$C35,#REF!,"大学院（通学）",#REF!,"&lt;&gt;"&amp;"",#REF!,"&lt;&gt;"&amp;"在籍者")</f>
        <v>#REF!</v>
      </c>
      <c r="U35" s="77" t="e">
        <f>SUMIFS(#REF!,#REF!,'改修対象外　５．入学者数等'!$C35,#REF!,"大学院（通学）",#REF!,"&lt;&gt;"&amp;"",#REF!,"&lt;&gt;"&amp;"在籍者")</f>
        <v>#REF!</v>
      </c>
      <c r="V35" s="76" t="e">
        <f>SUMIFS(#REF!,#REF!,'改修対象外　５．入学者数等'!$C35,#REF!,"大学院(通信）",#REF!,"&lt;&gt;"&amp;"",#REF!,"&lt;&gt;"&amp;"在籍者")</f>
        <v>#REF!</v>
      </c>
      <c r="W35" s="77" t="e">
        <f>SUMIFS(#REF!,#REF!,'改修対象外　５．入学者数等'!$C35,#REF!,"大学院(通信）",#REF!,"&lt;&gt;"&amp;"",#REF!,"&lt;&gt;"&amp;"在籍者")</f>
        <v>#REF!</v>
      </c>
      <c r="X35" s="76" t="e">
        <f>SUMIFS(#REF!,#REF!,'改修対象外　５．入学者数等'!$C35,#REF!,"専攻科",#REF!,"&lt;&gt;"&amp;"",#REF!,"&lt;&gt;"&amp;"在籍者")</f>
        <v>#REF!</v>
      </c>
      <c r="Y35" s="80" t="e">
        <f>SUMIFS(#REF!,#REF!,'改修対象外　５．入学者数等'!$C35,#REF!,"専攻科",#REF!,"&lt;&gt;"&amp;"",#REF!,"&lt;&gt;"&amp;"在籍者")</f>
        <v>#REF!</v>
      </c>
    </row>
    <row r="36" spans="1:33" s="24" customFormat="1" ht="17.25" customHeight="1" x14ac:dyDescent="0.4">
      <c r="A36" s="1533"/>
      <c r="B36" s="1534"/>
      <c r="C36" s="1539" t="s">
        <v>26</v>
      </c>
      <c r="D36" s="1540"/>
      <c r="E36" s="81" t="e">
        <f>SUMIFS(#REF!,#REF!,$C36,#REF!,"&lt;&gt;"&amp;"",#REF!,"&lt;&gt;"&amp;"在籍者")</f>
        <v>#REF!</v>
      </c>
      <c r="F36" s="82" t="e">
        <f>SUMIFS(#REF!,#REF!,$C36,#REF!,"&lt;&gt;"&amp;"",#REF!,"&lt;&gt;"&amp;"在籍者")</f>
        <v>#REF!</v>
      </c>
      <c r="G36" s="74" t="e">
        <f>SUMIFS(#REF!,#REF!,$C36,#REF!,"&lt;&gt;"&amp;"",#REF!,"&lt;&gt;"&amp;"在籍者")</f>
        <v>#REF!</v>
      </c>
      <c r="H36" s="74" t="e">
        <f>SUMIFS(#REF!,#REF!,$C36,#REF!,"&lt;&gt;"&amp;"",#REF!,"&lt;&gt;"&amp;"在籍者")</f>
        <v>#REF!</v>
      </c>
      <c r="I36" s="75" t="e">
        <f>SUMIFS(#REF!,#REF!,"&gt;=1",#REF!,$C36,#REF!,"&lt;&gt;"&amp;"",#REF!,"&lt;&gt;"&amp;"在籍者")</f>
        <v>#REF!</v>
      </c>
      <c r="J36" s="76" t="e">
        <f>SUMIFS(#REF!,#REF!,1,#REF!,'改修対象外　５．入学者数等'!$C36,#REF!,"&lt;&gt;"&amp;"",#REF!,"&lt;&gt;"&amp;"在籍者")</f>
        <v>#REF!</v>
      </c>
      <c r="K36" s="77" t="e">
        <f>SUMIFS(#REF!,#REF!,1,#REF!,'改修対象外　５．入学者数等'!$C36,#REF!,"&lt;&gt;"&amp;"",#REF!,"&lt;&gt;"&amp;"在籍者")</f>
        <v>#REF!</v>
      </c>
      <c r="L36" s="78" t="e">
        <f>SUMIFS(#REF!,#REF!,1,#REF!,'改修対象外　５．入学者数等'!$C36,#REF!,"&lt;&gt;"&amp;"",#REF!,"&lt;&gt;"&amp;"在籍者")</f>
        <v>#REF!</v>
      </c>
      <c r="M36" s="77" t="e">
        <f>SUMIFS(#REF!,#REF!,1,#REF!,'改修対象外　５．入学者数等'!$C36,#REF!,"&lt;&gt;"&amp;"",#REF!,"&lt;&gt;"&amp;"在籍者")</f>
        <v>#REF!</v>
      </c>
      <c r="N36" s="77" t="e">
        <f>SUMIFS(#REF!,#REF!,1,#REF!,'改修対象外　５．入学者数等'!$C36,#REF!,"&lt;&gt;"&amp;"",#REF!,"&lt;&gt;"&amp;"在籍者")</f>
        <v>#REF!</v>
      </c>
      <c r="O36" s="77" t="e">
        <f>SUMIFS(#REF!,#REF!,1,#REF!,'改修対象外　５．入学者数等'!$C36,#REF!,"&lt;&gt;"&amp;"",#REF!,"&lt;&gt;"&amp;"在籍者")</f>
        <v>#REF!</v>
      </c>
      <c r="P36" s="77" t="e">
        <f>SUMIFS(#REF!,#REF!,1,#REF!,'改修対象外　５．入学者数等'!$C36,#REF!,"&lt;&gt;"&amp;"",#REF!,"&lt;&gt;"&amp;"在籍者")</f>
        <v>#REF!</v>
      </c>
      <c r="Q36" s="77" t="e">
        <f>SUMIFS(#REF!,#REF!,1,#REF!,'改修対象外　５．入学者数等'!$C36,#REF!,"&lt;&gt;"&amp;"",#REF!,"&lt;&gt;"&amp;"在籍者")</f>
        <v>#REF!</v>
      </c>
      <c r="R36" s="76" t="e">
        <f>SUMIFS(#REF!,#REF!,'改修対象外　５．入学者数等'!$C36,#REF!,"学部（通信）",#REF!,"&lt;&gt;"&amp;"",#REF!,"&lt;&gt;"&amp;"在籍者")</f>
        <v>#REF!</v>
      </c>
      <c r="S36" s="77" t="e">
        <f>SUMIFS(#REF!,#REF!,'改修対象外　５．入学者数等'!$C36,#REF!,"学部（通信）",#REF!,"&lt;&gt;"&amp;"",#REF!,"&lt;&gt;"&amp;"在籍者")</f>
        <v>#REF!</v>
      </c>
      <c r="T36" s="76" t="e">
        <f>SUMIFS(#REF!,#REF!,'改修対象外　５．入学者数等'!$C36,#REF!,"大学院（通学）",#REF!,"&lt;&gt;"&amp;"",#REF!,"&lt;&gt;"&amp;"在籍者")</f>
        <v>#REF!</v>
      </c>
      <c r="U36" s="77" t="e">
        <f>SUMIFS(#REF!,#REF!,'改修対象外　５．入学者数等'!$C36,#REF!,"大学院（通学）",#REF!,"&lt;&gt;"&amp;"",#REF!,"&lt;&gt;"&amp;"在籍者")</f>
        <v>#REF!</v>
      </c>
      <c r="V36" s="76" t="e">
        <f>SUMIFS(#REF!,#REF!,'改修対象外　５．入学者数等'!$C36,#REF!,"大学院(通信）",#REF!,"&lt;&gt;"&amp;"",#REF!,"&lt;&gt;"&amp;"在籍者")</f>
        <v>#REF!</v>
      </c>
      <c r="W36" s="77" t="e">
        <f>SUMIFS(#REF!,#REF!,'改修対象外　５．入学者数等'!$C36,#REF!,"大学院(通信）",#REF!,"&lt;&gt;"&amp;"",#REF!,"&lt;&gt;"&amp;"在籍者")</f>
        <v>#REF!</v>
      </c>
      <c r="X36" s="76" t="e">
        <f>SUMIFS(#REF!,#REF!,'改修対象外　５．入学者数等'!$C36,#REF!,"専攻科",#REF!,"&lt;&gt;"&amp;"",#REF!,"&lt;&gt;"&amp;"在籍者")</f>
        <v>#REF!</v>
      </c>
      <c r="Y36" s="80" t="e">
        <f>SUMIFS(#REF!,#REF!,'改修対象外　５．入学者数等'!$C36,#REF!,"専攻科",#REF!,"&lt;&gt;"&amp;"",#REF!,"&lt;&gt;"&amp;"在籍者")</f>
        <v>#REF!</v>
      </c>
    </row>
    <row r="37" spans="1:33" s="24" customFormat="1" ht="15.75" customHeight="1" thickBot="1" x14ac:dyDescent="0.45">
      <c r="A37" s="1535"/>
      <c r="B37" s="1536"/>
      <c r="C37" s="1541" t="s">
        <v>1545</v>
      </c>
      <c r="D37" s="1542"/>
      <c r="E37" s="117" t="e">
        <f>SUMIFS(#REF!,#REF!,$C37,#REF!,"&lt;&gt;"&amp;"",#REF!,"&lt;&gt;"&amp;"在籍者")</f>
        <v>#REF!</v>
      </c>
      <c r="F37" s="118" t="e">
        <f>SUMIFS(#REF!,#REF!,$C37,#REF!,"&lt;&gt;"&amp;"",#REF!,"&lt;&gt;"&amp;"在籍者")</f>
        <v>#REF!</v>
      </c>
      <c r="G37" s="118" t="e">
        <f>SUMIFS(#REF!,#REF!,$C37,#REF!,"&lt;&gt;"&amp;"",#REF!,"&lt;&gt;"&amp;"在籍者")</f>
        <v>#REF!</v>
      </c>
      <c r="H37" s="118" t="e">
        <f>SUMIFS(#REF!,#REF!,$C37,#REF!,"&lt;&gt;"&amp;"",#REF!,"&lt;&gt;"&amp;"在籍者")</f>
        <v>#REF!</v>
      </c>
      <c r="I37" s="119" t="e">
        <f>SUMIFS(#REF!,#REF!,"&gt;=1",#REF!,$C37,#REF!,"&lt;&gt;"&amp;"",#REF!,"&lt;&gt;"&amp;"在籍者")</f>
        <v>#REF!</v>
      </c>
      <c r="J37" s="120" t="e">
        <f>SUMIFS(#REF!,#REF!,1,#REF!,'改修対象外　５．入学者数等'!$C37,#REF!,"&lt;&gt;"&amp;"",#REF!,"&lt;&gt;"&amp;"在籍者")</f>
        <v>#REF!</v>
      </c>
      <c r="K37" s="121" t="e">
        <f>SUMIFS(#REF!,#REF!,1,#REF!,'改修対象外　５．入学者数等'!$C37,#REF!,"&lt;&gt;"&amp;"",#REF!,"&lt;&gt;"&amp;"在籍者")</f>
        <v>#REF!</v>
      </c>
      <c r="L37" s="122" t="e">
        <f>SUMIFS(#REF!,#REF!,1,#REF!,'改修対象外　５．入学者数等'!$C37,#REF!,"&lt;&gt;"&amp;"",#REF!,"&lt;&gt;"&amp;"在籍者")</f>
        <v>#REF!</v>
      </c>
      <c r="M37" s="121" t="e">
        <f>SUMIFS(#REF!,#REF!,1,#REF!,'改修対象外　５．入学者数等'!$C37,#REF!,"&lt;&gt;"&amp;"",#REF!,"&lt;&gt;"&amp;"在籍者")</f>
        <v>#REF!</v>
      </c>
      <c r="N37" s="121" t="e">
        <f>SUMIFS(#REF!,#REF!,1,#REF!,'改修対象外　５．入学者数等'!$C37,#REF!,"&lt;&gt;"&amp;"",#REF!,"&lt;&gt;"&amp;"在籍者")</f>
        <v>#REF!</v>
      </c>
      <c r="O37" s="121" t="e">
        <f>SUMIFS(#REF!,#REF!,1,#REF!,'改修対象外　５．入学者数等'!$C37,#REF!,"&lt;&gt;"&amp;"",#REF!,"&lt;&gt;"&amp;"在籍者")</f>
        <v>#REF!</v>
      </c>
      <c r="P37" s="121" t="e">
        <f>SUMIFS(#REF!,#REF!,1,#REF!,'改修対象外　５．入学者数等'!$C37,#REF!,"&lt;&gt;"&amp;"",#REF!,"&lt;&gt;"&amp;"在籍者")</f>
        <v>#REF!</v>
      </c>
      <c r="Q37" s="121" t="e">
        <f>SUMIFS(#REF!,#REF!,1,#REF!,'改修対象外　５．入学者数等'!$C37,#REF!,"&lt;&gt;"&amp;"",#REF!,"&lt;&gt;"&amp;"在籍者")</f>
        <v>#REF!</v>
      </c>
      <c r="R37" s="120" t="e">
        <f>SUMIFS(#REF!,#REF!,'改修対象外　５．入学者数等'!$C37,#REF!,"学部（通信）",#REF!,"&lt;&gt;"&amp;"",#REF!,"&lt;&gt;"&amp;"在籍者")</f>
        <v>#REF!</v>
      </c>
      <c r="S37" s="121" t="e">
        <f>SUMIFS(#REF!,#REF!,'改修対象外　５．入学者数等'!$C37,#REF!,"学部（通信）",#REF!,"&lt;&gt;"&amp;"",#REF!,"&lt;&gt;"&amp;"在籍者")</f>
        <v>#REF!</v>
      </c>
      <c r="T37" s="120" t="e">
        <f>SUMIFS(#REF!,#REF!,'改修対象外　５．入学者数等'!$C37,#REF!,"大学院（通学）",#REF!,"&lt;&gt;"&amp;"",#REF!,"&lt;&gt;"&amp;"在籍者")</f>
        <v>#REF!</v>
      </c>
      <c r="U37" s="121" t="e">
        <f>SUMIFS(#REF!,#REF!,'改修対象外　５．入学者数等'!$C37,#REF!,"大学院（通学）",#REF!,"&lt;&gt;"&amp;"",#REF!,"&lt;&gt;"&amp;"在籍者")</f>
        <v>#REF!</v>
      </c>
      <c r="V37" s="120" t="e">
        <f>SUMIFS(#REF!,#REF!,'改修対象外　５．入学者数等'!$C37,#REF!,"大学院(通信）",#REF!,"&lt;&gt;"&amp;"",#REF!,"&lt;&gt;"&amp;"在籍者")</f>
        <v>#REF!</v>
      </c>
      <c r="W37" s="121" t="e">
        <f>SUMIFS(#REF!,#REF!,'改修対象外　５．入学者数等'!$C37,#REF!,"大学院(通信）",#REF!,"&lt;&gt;"&amp;"",#REF!,"&lt;&gt;"&amp;"在籍者")</f>
        <v>#REF!</v>
      </c>
      <c r="X37" s="120" t="e">
        <f>SUMIFS(#REF!,#REF!,'改修対象外　５．入学者数等'!$C37,#REF!,"専攻科",#REF!,"&lt;&gt;"&amp;"",#REF!,"&lt;&gt;"&amp;"在籍者")</f>
        <v>#REF!</v>
      </c>
      <c r="Y37" s="123" t="e">
        <f>SUMIFS(#REF!,#REF!,'改修対象外　５．入学者数等'!$C37,#REF!,"専攻科",#REF!,"&lt;&gt;"&amp;"",#REF!,"&lt;&gt;"&amp;"在籍者")</f>
        <v>#REF!</v>
      </c>
    </row>
    <row r="38" spans="1:33" s="24" customFormat="1" ht="13.5" customHeight="1" x14ac:dyDescent="0.4">
      <c r="L38" s="111"/>
    </row>
    <row r="39" spans="1:33" s="24" customFormat="1" ht="17.25" customHeight="1" x14ac:dyDescent="0.4">
      <c r="A39" s="1522" t="s">
        <v>1632</v>
      </c>
      <c r="B39" s="1522"/>
      <c r="C39" s="1522"/>
      <c r="D39" s="1522"/>
      <c r="E39" s="1522"/>
      <c r="F39" s="1522"/>
      <c r="G39" s="1522"/>
      <c r="H39" s="1522"/>
      <c r="I39" s="1522"/>
      <c r="J39" s="1522"/>
      <c r="K39" s="1522"/>
      <c r="L39" s="1522"/>
      <c r="M39" s="1522"/>
      <c r="N39" s="1522"/>
      <c r="O39" s="1522"/>
      <c r="P39" s="1522"/>
      <c r="Q39" s="1522"/>
      <c r="R39" s="1522"/>
      <c r="S39" s="1522"/>
      <c r="T39" s="1522"/>
      <c r="U39" s="1522"/>
      <c r="V39" s="1522"/>
      <c r="W39" s="1522"/>
      <c r="X39" s="1522"/>
      <c r="Y39" s="1522"/>
      <c r="Z39" s="1522"/>
      <c r="AA39" s="1522"/>
    </row>
    <row r="40" spans="1:33" s="24" customFormat="1" ht="51" customHeight="1" thickBot="1" x14ac:dyDescent="0.45">
      <c r="A40" s="1523" t="s">
        <v>1901</v>
      </c>
      <c r="B40" s="1523"/>
      <c r="C40" s="1523"/>
      <c r="D40" s="1523"/>
      <c r="E40" s="1523"/>
      <c r="F40" s="1523"/>
      <c r="G40" s="1523"/>
      <c r="H40" s="1523"/>
      <c r="I40" s="1523"/>
      <c r="J40" s="1523"/>
      <c r="K40" s="1523"/>
      <c r="L40" s="1523"/>
      <c r="M40" s="1523"/>
      <c r="N40" s="1523"/>
      <c r="O40" s="1523"/>
      <c r="P40" s="1523"/>
      <c r="Q40" s="1523"/>
      <c r="R40" s="1523"/>
      <c r="S40" s="1523"/>
      <c r="T40" s="1523"/>
      <c r="U40" s="1523"/>
      <c r="V40" s="1523"/>
      <c r="W40" s="1523"/>
      <c r="X40" s="1523"/>
      <c r="Y40" s="1523"/>
      <c r="Z40" s="1523"/>
      <c r="AA40" s="1523"/>
      <c r="AB40" s="1523"/>
      <c r="AC40" s="1523"/>
      <c r="AD40" s="1523"/>
      <c r="AE40" s="1523"/>
      <c r="AF40" s="1523"/>
      <c r="AG40" s="1523"/>
    </row>
    <row r="41" spans="1:33" s="24" customFormat="1" ht="277.5" customHeight="1" thickBot="1" x14ac:dyDescent="0.45">
      <c r="A41" s="1524" t="s">
        <v>1546</v>
      </c>
      <c r="B41" s="1525"/>
      <c r="C41" s="1526"/>
      <c r="D41" s="1527"/>
      <c r="E41" s="124" t="s">
        <v>1547</v>
      </c>
      <c r="F41" s="125" t="s">
        <v>1548</v>
      </c>
      <c r="G41" s="125" t="s">
        <v>1549</v>
      </c>
      <c r="H41" s="125" t="s">
        <v>1550</v>
      </c>
      <c r="I41" s="125" t="s">
        <v>1551</v>
      </c>
      <c r="J41" s="125" t="s">
        <v>1552</v>
      </c>
      <c r="K41" s="125" t="s">
        <v>1553</v>
      </c>
      <c r="L41" s="125" t="s">
        <v>1554</v>
      </c>
      <c r="M41" s="125" t="s">
        <v>1555</v>
      </c>
      <c r="N41" s="125" t="s">
        <v>1556</v>
      </c>
      <c r="O41" s="125" t="s">
        <v>1557</v>
      </c>
      <c r="P41" s="125" t="s">
        <v>1558</v>
      </c>
      <c r="Q41" s="125" t="s">
        <v>1559</v>
      </c>
      <c r="R41" s="125" t="s">
        <v>1560</v>
      </c>
      <c r="S41" s="125" t="s">
        <v>1561</v>
      </c>
      <c r="T41" s="125" t="s">
        <v>1562</v>
      </c>
      <c r="U41" s="125" t="s">
        <v>1563</v>
      </c>
      <c r="V41" s="125" t="s">
        <v>1564</v>
      </c>
      <c r="W41" s="125" t="s">
        <v>1565</v>
      </c>
      <c r="X41" s="125" t="s">
        <v>1566</v>
      </c>
      <c r="Y41" s="125" t="s">
        <v>1567</v>
      </c>
      <c r="Z41" s="125" t="s">
        <v>1568</v>
      </c>
      <c r="AA41" s="126" t="s">
        <v>1569</v>
      </c>
      <c r="AB41" s="127"/>
    </row>
    <row r="42" spans="1:33" s="24" customFormat="1" ht="13.5" customHeight="1" thickBot="1" x14ac:dyDescent="0.45">
      <c r="A42" s="1463" t="s">
        <v>1519</v>
      </c>
      <c r="B42" s="1464"/>
      <c r="C42" s="1467" t="s">
        <v>1520</v>
      </c>
      <c r="D42" s="1468"/>
      <c r="E42" s="128">
        <f>IF(SUMIFS(障害学生情報入力シート!X$29:X$1028,障害学生情報入力シート!$G$29:$G$1028,$C176,障害学生情報入力シート!$H$29:$H$1028,$D176,障害学生情報入力シート!$D$29:$D$1028,"&lt;&gt;"&amp;"",障害学生情報入力シート!$D$29:$D$1028,"&lt;&gt;"&amp;"在籍者")&gt;0,1,0)</f>
        <v>0</v>
      </c>
      <c r="F42" s="129">
        <f>IF(SUMIFS(障害学生情報入力シート!Y$29:Y$1028,障害学生情報入力シート!$G$29:$G$1028,$C176,障害学生情報入力シート!$H$29:$H$1028,$D176,障害学生情報入力シート!$D$29:$D$1028,"&lt;&gt;"&amp;"",障害学生情報入力シート!$D$29:$D$1028,"&lt;&gt;"&amp;"在籍者")&gt;0,1,0)</f>
        <v>0</v>
      </c>
      <c r="G42" s="129">
        <f>IF(SUMIFS(障害学生情報入力シート!Z$29:Z$1028,障害学生情報入力シート!$G$29:$G$1028,$C176,障害学生情報入力シート!$H$29:$H$1028,$D176,障害学生情報入力シート!$D$29:$D$1028,"&lt;&gt;"&amp;"",障害学生情報入力シート!$D$29:$D$1028,"&lt;&gt;"&amp;"在籍者")&gt;0,1,0)</f>
        <v>0</v>
      </c>
      <c r="H42" s="129">
        <f>IF(SUMIFS(障害学生情報入力シート!AA$29:AA$1028,障害学生情報入力シート!$G$29:$G$1028,$C176,障害学生情報入力シート!$H$29:$H$1028,$D176,障害学生情報入力シート!$D$29:$D$1028,"&lt;&gt;"&amp;"",障害学生情報入力シート!$D$29:$D$1028,"&lt;&gt;"&amp;"在籍者")&gt;0,1,0)</f>
        <v>0</v>
      </c>
      <c r="I42" s="129">
        <f>IF(SUMIFS(障害学生情報入力シート!AB$29:AB$1028,障害学生情報入力シート!$G$29:$G$1028,$C176,障害学生情報入力シート!$H$29:$H$1028,$D176,障害学生情報入力シート!$D$29:$D$1028,"&lt;&gt;"&amp;"",障害学生情報入力シート!$D$29:$D$1028,"&lt;&gt;"&amp;"在籍者")&gt;0,1,0)</f>
        <v>0</v>
      </c>
      <c r="J42" s="129">
        <f>IF(SUMIFS(障害学生情報入力シート!AC$29:AC$1028,障害学生情報入力シート!$G$29:$G$1028,$C176,障害学生情報入力シート!$H$29:$H$1028,$D176,障害学生情報入力シート!$D$29:$D$1028,"&lt;&gt;"&amp;"",障害学生情報入力シート!$D$29:$D$1028,"&lt;&gt;"&amp;"在籍者")&gt;0,1,0)</f>
        <v>0</v>
      </c>
      <c r="K42" s="129">
        <f>IF(SUMIFS(障害学生情報入力シート!AD$29:AD$1028,障害学生情報入力シート!$G$29:$G$1028,$C176,障害学生情報入力シート!$H$29:$H$1028,$D176,障害学生情報入力シート!$D$29:$D$1028,"&lt;&gt;"&amp;"",障害学生情報入力シート!$D$29:$D$1028,"&lt;&gt;"&amp;"在籍者")&gt;0,1,0)</f>
        <v>0</v>
      </c>
      <c r="L42" s="129">
        <f>IF(SUMIFS(障害学生情報入力シート!AE$29:AE$1028,障害学生情報入力シート!$G$29:$G$1028,$C176,障害学生情報入力シート!$H$29:$H$1028,$D176,障害学生情報入力シート!$D$29:$D$1028,"&lt;&gt;"&amp;"",障害学生情報入力シート!$D$29:$D$1028,"&lt;&gt;"&amp;"在籍者")&gt;0,1,0)</f>
        <v>0</v>
      </c>
      <c r="M42" s="129">
        <f>IF(SUMIFS(障害学生情報入力シート!AF$29:AF$1028,障害学生情報入力シート!$G$29:$G$1028,$C176,障害学生情報入力シート!$H$29:$H$1028,$D176,障害学生情報入力シート!$D$29:$D$1028,"&lt;&gt;"&amp;"",障害学生情報入力シート!$D$29:$D$1028,"&lt;&gt;"&amp;"在籍者")&gt;0,1,0)</f>
        <v>0</v>
      </c>
      <c r="N42" s="129">
        <f>IF(SUMIFS(障害学生情報入力シート!AG$29:AG$1028,障害学生情報入力シート!$G$29:$G$1028,$C176,障害学生情報入力シート!$H$29:$H$1028,$D176,障害学生情報入力シート!$D$29:$D$1028,"&lt;&gt;"&amp;"",障害学生情報入力シート!$D$29:$D$1028,"&lt;&gt;"&amp;"在籍者")&gt;0,1,0)</f>
        <v>0</v>
      </c>
      <c r="O42" s="129">
        <f>IF(SUMIFS(障害学生情報入力シート!AH$29:AH$1028,障害学生情報入力シート!$G$29:$G$1028,$C176,障害学生情報入力シート!$H$29:$H$1028,$D176,障害学生情報入力シート!$D$29:$D$1028,"&lt;&gt;"&amp;"",障害学生情報入力シート!$D$29:$D$1028,"&lt;&gt;"&amp;"在籍者")&gt;0,1,0)</f>
        <v>0</v>
      </c>
      <c r="P42" s="129">
        <f>IF(SUMIFS(障害学生情報入力シート!AI$29:AI$1028,障害学生情報入力シート!$G$29:$G$1028,$C176,障害学生情報入力シート!$H$29:$H$1028,$D176,障害学生情報入力シート!$D$29:$D$1028,"&lt;&gt;"&amp;"",障害学生情報入力シート!$D$29:$D$1028,"&lt;&gt;"&amp;"在籍者")&gt;0,1,0)</f>
        <v>0</v>
      </c>
      <c r="Q42" s="129">
        <f>IF(SUMIFS(障害学生情報入力シート!AJ$29:AJ$1028,障害学生情報入力シート!$G$29:$G$1028,$C176,障害学生情報入力シート!$H$29:$H$1028,$D176,障害学生情報入力シート!$D$29:$D$1028,"&lt;&gt;"&amp;"",障害学生情報入力シート!$D$29:$D$1028,"&lt;&gt;"&amp;"在籍者")&gt;0,1,0)</f>
        <v>0</v>
      </c>
      <c r="R42" s="129">
        <f>IF(SUMIFS(障害学生情報入力シート!AK$29:AK$1028,障害学生情報入力シート!$G$29:$G$1028,$C176,障害学生情報入力シート!$H$29:$H$1028,$D176,障害学生情報入力シート!$D$29:$D$1028,"&lt;&gt;"&amp;"",障害学生情報入力シート!$D$29:$D$1028,"&lt;&gt;"&amp;"在籍者")&gt;0,1,0)</f>
        <v>0</v>
      </c>
      <c r="S42" s="129">
        <f>IF(SUMIFS(障害学生情報入力シート!AL$29:AL$1028,障害学生情報入力シート!$G$29:$G$1028,$C176,障害学生情報入力シート!$H$29:$H$1028,$D176,障害学生情報入力シート!$D$29:$D$1028,"&lt;&gt;"&amp;"",障害学生情報入力シート!$D$29:$D$1028,"&lt;&gt;"&amp;"在籍者")&gt;0,1,0)</f>
        <v>0</v>
      </c>
      <c r="T42" s="129">
        <f>IF(SUMIFS(障害学生情報入力シート!AM$29:AM$1028,障害学生情報入力シート!$G$29:$G$1028,$C176,障害学生情報入力シート!$H$29:$H$1028,$D176,障害学生情報入力シート!$D$29:$D$1028,"&lt;&gt;"&amp;"",障害学生情報入力シート!$D$29:$D$1028,"&lt;&gt;"&amp;"在籍者")&gt;0,1,0)</f>
        <v>0</v>
      </c>
      <c r="U42" s="129">
        <f>IF(SUMIFS(障害学生情報入力シート!AN$29:AN$1028,障害学生情報入力シート!$G$29:$G$1028,$C176,障害学生情報入力シート!$H$29:$H$1028,$D176,障害学生情報入力シート!$D$29:$D$1028,"&lt;&gt;"&amp;"",障害学生情報入力シート!$D$29:$D$1028,"&lt;&gt;"&amp;"在籍者")&gt;0,1,0)</f>
        <v>0</v>
      </c>
      <c r="V42" s="129">
        <f>IF(SUMIFS(障害学生情報入力シート!AO$29:AO$1028,障害学生情報入力シート!$G$29:$G$1028,$C176,障害学生情報入力シート!$H$29:$H$1028,$D176,障害学生情報入力シート!$D$29:$D$1028,"&lt;&gt;"&amp;"",障害学生情報入力シート!$D$29:$D$1028,"&lt;&gt;"&amp;"在籍者")&gt;0,1,0)</f>
        <v>0</v>
      </c>
      <c r="W42" s="129">
        <f>IF(SUMIFS(障害学生情報入力シート!AP$29:AP$1028,障害学生情報入力シート!$G$29:$G$1028,$C176,障害学生情報入力シート!$H$29:$H$1028,$D176,障害学生情報入力シート!$D$29:$D$1028,"&lt;&gt;"&amp;"",障害学生情報入力シート!$D$29:$D$1028,"&lt;&gt;"&amp;"在籍者")&gt;0,1,0)</f>
        <v>0</v>
      </c>
      <c r="X42" s="129">
        <f>IF(SUMIFS(障害学生情報入力シート!AQ$29:AQ$1028,障害学生情報入力シート!$G$29:$G$1028,$C176,障害学生情報入力シート!$H$29:$H$1028,$D176,障害学生情報入力シート!$D$29:$D$1028,"&lt;&gt;"&amp;"",障害学生情報入力シート!$D$29:$D$1028,"&lt;&gt;"&amp;"在籍者")&gt;0,1,0)</f>
        <v>0</v>
      </c>
      <c r="Y42" s="129">
        <f>IF(SUMIFS(障害学生情報入力シート!AR$29:AR$1028,障害学生情報入力シート!$G$29:$G$1028,$C176,障害学生情報入力シート!$H$29:$H$1028,$D176,障害学生情報入力シート!$D$29:$D$1028,"&lt;&gt;"&amp;"",障害学生情報入力シート!$D$29:$D$1028,"&lt;&gt;"&amp;"在籍者")&gt;0,1,0)</f>
        <v>0</v>
      </c>
      <c r="Z42" s="130">
        <f>IF(SUMIFS(障害学生情報入力シート!AS$29:AS$1028,障害学生情報入力シート!$G$29:$G$1028,$C176,障害学生情報入力シート!$H$29:$H$1028,$D176,障害学生情報入力シート!$D$29:$D$1028,"&lt;&gt;"&amp;"",障害学生情報入力シート!$D$29:$D$1028,"&lt;&gt;"&amp;"在籍者")&gt;0,1,0)</f>
        <v>0</v>
      </c>
      <c r="AA42" s="131">
        <f>IF(SUMIFS(障害学生情報入力シート!BC$29:BC$1028,障害学生情報入力シート!$BD$29:$BD$1028,"&lt;&gt;"&amp;"",障害学生情報入力シート!$G$29:$G$1028,$C176,障害学生情報入力シート!$H$29:$H$1028,$D176,障害学生情報入力シート!$D$29:$D$1028,"&lt;&gt;"&amp;"",障害学生情報入力シート!$D$29:$D$1028,"&lt;&gt;"&amp;"在籍者")&gt;0,1,0)</f>
        <v>0</v>
      </c>
    </row>
    <row r="43" spans="1:33" s="24" customFormat="1" ht="13.5" customHeight="1" thickTop="1" thickBot="1" x14ac:dyDescent="0.45">
      <c r="A43" s="1465"/>
      <c r="B43" s="1466"/>
      <c r="C43" s="1469" t="s">
        <v>201</v>
      </c>
      <c r="D43" s="1470"/>
      <c r="E43" s="132">
        <f>IF(SUMIFS(障害学生情報入力シート!X$29:X$1028,障害学生情報入力シート!$G$29:$G$1028,$C177,障害学生情報入力シート!$H$29:$H$1028,$D177,障害学生情報入力シート!$D$29:$D$1028,"&lt;&gt;"&amp;"",障害学生情報入力シート!$D$29:$D$1028,"&lt;&gt;"&amp;"在籍者")&gt;0,1,0)</f>
        <v>0</v>
      </c>
      <c r="F43" s="133">
        <f>IF(SUMIFS(障害学生情報入力シート!Y$29:Y$1028,障害学生情報入力シート!$G$29:$G$1028,$C177,障害学生情報入力シート!$H$29:$H$1028,$D177,障害学生情報入力シート!$D$29:$D$1028,"&lt;&gt;"&amp;"",障害学生情報入力シート!$D$29:$D$1028,"&lt;&gt;"&amp;"在籍者")&gt;0,1,0)</f>
        <v>0</v>
      </c>
      <c r="G43" s="133">
        <f>IF(SUMIFS(障害学生情報入力シート!Z$29:Z$1028,障害学生情報入力シート!$G$29:$G$1028,$C177,障害学生情報入力シート!$H$29:$H$1028,$D177,障害学生情報入力シート!$D$29:$D$1028,"&lt;&gt;"&amp;"",障害学生情報入力シート!$D$29:$D$1028,"&lt;&gt;"&amp;"在籍者")&gt;0,1,0)</f>
        <v>0</v>
      </c>
      <c r="H43" s="133">
        <f>IF(SUMIFS(障害学生情報入力シート!AA$29:AA$1028,障害学生情報入力シート!$G$29:$G$1028,$C177,障害学生情報入力シート!$H$29:$H$1028,$D177,障害学生情報入力シート!$D$29:$D$1028,"&lt;&gt;"&amp;"",障害学生情報入力シート!$D$29:$D$1028,"&lt;&gt;"&amp;"在籍者")&gt;0,1,0)</f>
        <v>0</v>
      </c>
      <c r="I43" s="133">
        <f>IF(SUMIFS(障害学生情報入力シート!AB$29:AB$1028,障害学生情報入力シート!$G$29:$G$1028,$C177,障害学生情報入力シート!$H$29:$H$1028,$D177,障害学生情報入力シート!$D$29:$D$1028,"&lt;&gt;"&amp;"",障害学生情報入力シート!$D$29:$D$1028,"&lt;&gt;"&amp;"在籍者")&gt;0,1,0)</f>
        <v>0</v>
      </c>
      <c r="J43" s="133">
        <f>IF(SUMIFS(障害学生情報入力シート!AC$29:AC$1028,障害学生情報入力シート!$G$29:$G$1028,$C177,障害学生情報入力シート!$H$29:$H$1028,$D177,障害学生情報入力シート!$D$29:$D$1028,"&lt;&gt;"&amp;"",障害学生情報入力シート!$D$29:$D$1028,"&lt;&gt;"&amp;"在籍者")&gt;0,1,0)</f>
        <v>0</v>
      </c>
      <c r="K43" s="133">
        <f>IF(SUMIFS(障害学生情報入力シート!AD$29:AD$1028,障害学生情報入力シート!$G$29:$G$1028,$C177,障害学生情報入力シート!$H$29:$H$1028,$D177,障害学生情報入力シート!$D$29:$D$1028,"&lt;&gt;"&amp;"",障害学生情報入力シート!$D$29:$D$1028,"&lt;&gt;"&amp;"在籍者")&gt;0,1,0)</f>
        <v>0</v>
      </c>
      <c r="L43" s="133">
        <f>IF(SUMIFS(障害学生情報入力シート!AE$29:AE$1028,障害学生情報入力シート!$G$29:$G$1028,$C177,障害学生情報入力シート!$H$29:$H$1028,$D177,障害学生情報入力シート!$D$29:$D$1028,"&lt;&gt;"&amp;"",障害学生情報入力シート!$D$29:$D$1028,"&lt;&gt;"&amp;"在籍者")&gt;0,1,0)</f>
        <v>0</v>
      </c>
      <c r="M43" s="133">
        <f>IF(SUMIFS(障害学生情報入力シート!AF$29:AF$1028,障害学生情報入力シート!$G$29:$G$1028,$C177,障害学生情報入力シート!$H$29:$H$1028,$D177,障害学生情報入力シート!$D$29:$D$1028,"&lt;&gt;"&amp;"",障害学生情報入力シート!$D$29:$D$1028,"&lt;&gt;"&amp;"在籍者")&gt;0,1,0)</f>
        <v>0</v>
      </c>
      <c r="N43" s="133">
        <f>IF(SUMIFS(障害学生情報入力シート!AG$29:AG$1028,障害学生情報入力シート!$G$29:$G$1028,$C177,障害学生情報入力シート!$H$29:$H$1028,$D177,障害学生情報入力シート!$D$29:$D$1028,"&lt;&gt;"&amp;"",障害学生情報入力シート!$D$29:$D$1028,"&lt;&gt;"&amp;"在籍者")&gt;0,1,0)</f>
        <v>0</v>
      </c>
      <c r="O43" s="133">
        <f>IF(SUMIFS(障害学生情報入力シート!AH$29:AH$1028,障害学生情報入力シート!$G$29:$G$1028,$C177,障害学生情報入力シート!$H$29:$H$1028,$D177,障害学生情報入力シート!$D$29:$D$1028,"&lt;&gt;"&amp;"",障害学生情報入力シート!$D$29:$D$1028,"&lt;&gt;"&amp;"在籍者")&gt;0,1,0)</f>
        <v>0</v>
      </c>
      <c r="P43" s="133">
        <f>IF(SUMIFS(障害学生情報入力シート!AI$29:AI$1028,障害学生情報入力シート!$G$29:$G$1028,$C177,障害学生情報入力シート!$H$29:$H$1028,$D177,障害学生情報入力シート!$D$29:$D$1028,"&lt;&gt;"&amp;"",障害学生情報入力シート!$D$29:$D$1028,"&lt;&gt;"&amp;"在籍者")&gt;0,1,0)</f>
        <v>0</v>
      </c>
      <c r="Q43" s="133">
        <f>IF(SUMIFS(障害学生情報入力シート!AJ$29:AJ$1028,障害学生情報入力シート!$G$29:$G$1028,$C177,障害学生情報入力シート!$H$29:$H$1028,$D177,障害学生情報入力シート!$D$29:$D$1028,"&lt;&gt;"&amp;"",障害学生情報入力シート!$D$29:$D$1028,"&lt;&gt;"&amp;"在籍者")&gt;0,1,0)</f>
        <v>0</v>
      </c>
      <c r="R43" s="133">
        <f>IF(SUMIFS(障害学生情報入力シート!AK$29:AK$1028,障害学生情報入力シート!$G$29:$G$1028,$C177,障害学生情報入力シート!$H$29:$H$1028,$D177,障害学生情報入力シート!$D$29:$D$1028,"&lt;&gt;"&amp;"",障害学生情報入力シート!$D$29:$D$1028,"&lt;&gt;"&amp;"在籍者")&gt;0,1,0)</f>
        <v>0</v>
      </c>
      <c r="S43" s="133">
        <f>IF(SUMIFS(障害学生情報入力シート!AL$29:AL$1028,障害学生情報入力シート!$G$29:$G$1028,$C177,障害学生情報入力シート!$H$29:$H$1028,$D177,障害学生情報入力シート!$D$29:$D$1028,"&lt;&gt;"&amp;"",障害学生情報入力シート!$D$29:$D$1028,"&lt;&gt;"&amp;"在籍者")&gt;0,1,0)</f>
        <v>0</v>
      </c>
      <c r="T43" s="133">
        <f>IF(SUMIFS(障害学生情報入力シート!AM$29:AM$1028,障害学生情報入力シート!$G$29:$G$1028,$C177,障害学生情報入力シート!$H$29:$H$1028,$D177,障害学生情報入力シート!$D$29:$D$1028,"&lt;&gt;"&amp;"",障害学生情報入力シート!$D$29:$D$1028,"&lt;&gt;"&amp;"在籍者")&gt;0,1,0)</f>
        <v>0</v>
      </c>
      <c r="U43" s="133">
        <f>IF(SUMIFS(障害学生情報入力シート!AN$29:AN$1028,障害学生情報入力シート!$G$29:$G$1028,$C177,障害学生情報入力シート!$H$29:$H$1028,$D177,障害学生情報入力シート!$D$29:$D$1028,"&lt;&gt;"&amp;"",障害学生情報入力シート!$D$29:$D$1028,"&lt;&gt;"&amp;"在籍者")&gt;0,1,0)</f>
        <v>0</v>
      </c>
      <c r="V43" s="133">
        <f>IF(SUMIFS(障害学生情報入力シート!AO$29:AO$1028,障害学生情報入力シート!$G$29:$G$1028,$C177,障害学生情報入力シート!$H$29:$H$1028,$D177,障害学生情報入力シート!$D$29:$D$1028,"&lt;&gt;"&amp;"",障害学生情報入力シート!$D$29:$D$1028,"&lt;&gt;"&amp;"在籍者")&gt;0,1,0)</f>
        <v>0</v>
      </c>
      <c r="W43" s="133">
        <f>IF(SUMIFS(障害学生情報入力シート!AP$29:AP$1028,障害学生情報入力シート!$G$29:$G$1028,$C177,障害学生情報入力シート!$H$29:$H$1028,$D177,障害学生情報入力シート!$D$29:$D$1028,"&lt;&gt;"&amp;"",障害学生情報入力シート!$D$29:$D$1028,"&lt;&gt;"&amp;"在籍者")&gt;0,1,0)</f>
        <v>0</v>
      </c>
      <c r="X43" s="133">
        <f>IF(SUMIFS(障害学生情報入力シート!AQ$29:AQ$1028,障害学生情報入力シート!$G$29:$G$1028,$C177,障害学生情報入力シート!$H$29:$H$1028,$D177,障害学生情報入力シート!$D$29:$D$1028,"&lt;&gt;"&amp;"",障害学生情報入力シート!$D$29:$D$1028,"&lt;&gt;"&amp;"在籍者")&gt;0,1,0)</f>
        <v>0</v>
      </c>
      <c r="Y43" s="133">
        <f>IF(SUMIFS(障害学生情報入力シート!AR$29:AR$1028,障害学生情報入力シート!$G$29:$G$1028,$C177,障害学生情報入力シート!$H$29:$H$1028,$D177,障害学生情報入力シート!$D$29:$D$1028,"&lt;&gt;"&amp;"",障害学生情報入力シート!$D$29:$D$1028,"&lt;&gt;"&amp;"在籍者")&gt;0,1,0)</f>
        <v>0</v>
      </c>
      <c r="Z43" s="134">
        <f>IF(SUMIFS(障害学生情報入力シート!AS$29:AS$1028,障害学生情報入力シート!$G$29:$G$1028,$C177,障害学生情報入力シート!$H$29:$H$1028,$D177,障害学生情報入力シート!$D$29:$D$1028,"&lt;&gt;"&amp;"",障害学生情報入力シート!$D$29:$D$1028,"&lt;&gt;"&amp;"在籍者")&gt;0,1,0)</f>
        <v>0</v>
      </c>
      <c r="AA43" s="135">
        <f>IF(SUMIFS(障害学生情報入力シート!BC$29:BC$1028,障害学生情報入力シート!$BD$29:$BD$1028,"&lt;&gt;"&amp;"",障害学生情報入力シート!$G$29:$G$1028,$C177,障害学生情報入力シート!$H$29:$H$1028,$D177,障害学生情報入力シート!$D$29:$D$1028,"&lt;&gt;"&amp;"",障害学生情報入力シート!$D$29:$D$1028,"&lt;&gt;"&amp;"在籍者")&gt;0,1,0)</f>
        <v>0</v>
      </c>
    </row>
    <row r="44" spans="1:33" s="24" customFormat="1" ht="13.5" customHeight="1" thickTop="1" thickBot="1" x14ac:dyDescent="0.45">
      <c r="A44" s="1471" t="s">
        <v>1521</v>
      </c>
      <c r="B44" s="1472"/>
      <c r="C44" s="1477" t="s">
        <v>1522</v>
      </c>
      <c r="D44" s="1478"/>
      <c r="E44" s="132">
        <f>IF(SUMIFS(障害学生情報入力シート!X$29:X$1028,障害学生情報入力シート!$G$29:$G$1028,$C178,障害学生情報入力シート!$H$29:$H$1028,$D178,障害学生情報入力シート!$D$29:$D$1028,"&lt;&gt;"&amp;"",障害学生情報入力シート!$D$29:$D$1028,"&lt;&gt;"&amp;"在籍者")&gt;0,1,0)</f>
        <v>0</v>
      </c>
      <c r="F44" s="133">
        <f>IF(SUMIFS(障害学生情報入力シート!Y$29:Y$1028,障害学生情報入力シート!$G$29:$G$1028,$C178,障害学生情報入力シート!$H$29:$H$1028,$D178,障害学生情報入力シート!$D$29:$D$1028,"&lt;&gt;"&amp;"",障害学生情報入力シート!$D$29:$D$1028,"&lt;&gt;"&amp;"在籍者")&gt;0,1,0)</f>
        <v>0</v>
      </c>
      <c r="G44" s="133">
        <f>IF(SUMIFS(障害学生情報入力シート!Z$29:Z$1028,障害学生情報入力シート!$G$29:$G$1028,$C178,障害学生情報入力シート!$H$29:$H$1028,$D178,障害学生情報入力シート!$D$29:$D$1028,"&lt;&gt;"&amp;"",障害学生情報入力シート!$D$29:$D$1028,"&lt;&gt;"&amp;"在籍者")&gt;0,1,0)</f>
        <v>0</v>
      </c>
      <c r="H44" s="133">
        <f>IF(SUMIFS(障害学生情報入力シート!AA$29:AA$1028,障害学生情報入力シート!$G$29:$G$1028,$C178,障害学生情報入力シート!$H$29:$H$1028,$D178,障害学生情報入力シート!$D$29:$D$1028,"&lt;&gt;"&amp;"",障害学生情報入力シート!$D$29:$D$1028,"&lt;&gt;"&amp;"在籍者")&gt;0,1,0)</f>
        <v>0</v>
      </c>
      <c r="I44" s="133">
        <f>IF(SUMIFS(障害学生情報入力シート!AB$29:AB$1028,障害学生情報入力シート!$G$29:$G$1028,$C178,障害学生情報入力シート!$H$29:$H$1028,$D178,障害学生情報入力シート!$D$29:$D$1028,"&lt;&gt;"&amp;"",障害学生情報入力シート!$D$29:$D$1028,"&lt;&gt;"&amp;"在籍者")&gt;0,1,0)</f>
        <v>0</v>
      </c>
      <c r="J44" s="133">
        <f>IF(SUMIFS(障害学生情報入力シート!AC$29:AC$1028,障害学生情報入力シート!$G$29:$G$1028,$C178,障害学生情報入力シート!$H$29:$H$1028,$D178,障害学生情報入力シート!$D$29:$D$1028,"&lt;&gt;"&amp;"",障害学生情報入力シート!$D$29:$D$1028,"&lt;&gt;"&amp;"在籍者")&gt;0,1,0)</f>
        <v>0</v>
      </c>
      <c r="K44" s="133">
        <f>IF(SUMIFS(障害学生情報入力シート!AD$29:AD$1028,障害学生情報入力シート!$G$29:$G$1028,$C178,障害学生情報入力シート!$H$29:$H$1028,$D178,障害学生情報入力シート!$D$29:$D$1028,"&lt;&gt;"&amp;"",障害学生情報入力シート!$D$29:$D$1028,"&lt;&gt;"&amp;"在籍者")&gt;0,1,0)</f>
        <v>0</v>
      </c>
      <c r="L44" s="133">
        <f>IF(SUMIFS(障害学生情報入力シート!AE$29:AE$1028,障害学生情報入力シート!$G$29:$G$1028,$C178,障害学生情報入力シート!$H$29:$H$1028,$D178,障害学生情報入力シート!$D$29:$D$1028,"&lt;&gt;"&amp;"",障害学生情報入力シート!$D$29:$D$1028,"&lt;&gt;"&amp;"在籍者")&gt;0,1,0)</f>
        <v>0</v>
      </c>
      <c r="M44" s="133">
        <f>IF(SUMIFS(障害学生情報入力シート!AF$29:AF$1028,障害学生情報入力シート!$G$29:$G$1028,$C178,障害学生情報入力シート!$H$29:$H$1028,$D178,障害学生情報入力シート!$D$29:$D$1028,"&lt;&gt;"&amp;"",障害学生情報入力シート!$D$29:$D$1028,"&lt;&gt;"&amp;"在籍者")&gt;0,1,0)</f>
        <v>0</v>
      </c>
      <c r="N44" s="133">
        <f>IF(SUMIFS(障害学生情報入力シート!AG$29:AG$1028,障害学生情報入力シート!$G$29:$G$1028,$C178,障害学生情報入力シート!$H$29:$H$1028,$D178,障害学生情報入力シート!$D$29:$D$1028,"&lt;&gt;"&amp;"",障害学生情報入力シート!$D$29:$D$1028,"&lt;&gt;"&amp;"在籍者")&gt;0,1,0)</f>
        <v>0</v>
      </c>
      <c r="O44" s="133">
        <f>IF(SUMIFS(障害学生情報入力シート!AH$29:AH$1028,障害学生情報入力シート!$G$29:$G$1028,$C178,障害学生情報入力シート!$H$29:$H$1028,$D178,障害学生情報入力シート!$D$29:$D$1028,"&lt;&gt;"&amp;"",障害学生情報入力シート!$D$29:$D$1028,"&lt;&gt;"&amp;"在籍者")&gt;0,1,0)</f>
        <v>0</v>
      </c>
      <c r="P44" s="133">
        <f>IF(SUMIFS(障害学生情報入力シート!AI$29:AI$1028,障害学生情報入力シート!$G$29:$G$1028,$C178,障害学生情報入力シート!$H$29:$H$1028,$D178,障害学生情報入力シート!$D$29:$D$1028,"&lt;&gt;"&amp;"",障害学生情報入力シート!$D$29:$D$1028,"&lt;&gt;"&amp;"在籍者")&gt;0,1,0)</f>
        <v>0</v>
      </c>
      <c r="Q44" s="133">
        <f>IF(SUMIFS(障害学生情報入力シート!AJ$29:AJ$1028,障害学生情報入力シート!$G$29:$G$1028,$C178,障害学生情報入力シート!$H$29:$H$1028,$D178,障害学生情報入力シート!$D$29:$D$1028,"&lt;&gt;"&amp;"",障害学生情報入力シート!$D$29:$D$1028,"&lt;&gt;"&amp;"在籍者")&gt;0,1,0)</f>
        <v>0</v>
      </c>
      <c r="R44" s="133">
        <f>IF(SUMIFS(障害学生情報入力シート!AK$29:AK$1028,障害学生情報入力シート!$G$29:$G$1028,$C178,障害学生情報入力シート!$H$29:$H$1028,$D178,障害学生情報入力シート!$D$29:$D$1028,"&lt;&gt;"&amp;"",障害学生情報入力シート!$D$29:$D$1028,"&lt;&gt;"&amp;"在籍者")&gt;0,1,0)</f>
        <v>0</v>
      </c>
      <c r="S44" s="133">
        <f>IF(SUMIFS(障害学生情報入力シート!AL$29:AL$1028,障害学生情報入力シート!$G$29:$G$1028,$C178,障害学生情報入力シート!$H$29:$H$1028,$D178,障害学生情報入力シート!$D$29:$D$1028,"&lt;&gt;"&amp;"",障害学生情報入力シート!$D$29:$D$1028,"&lt;&gt;"&amp;"在籍者")&gt;0,1,0)</f>
        <v>0</v>
      </c>
      <c r="T44" s="133">
        <f>IF(SUMIFS(障害学生情報入力シート!AM$29:AM$1028,障害学生情報入力シート!$G$29:$G$1028,$C178,障害学生情報入力シート!$H$29:$H$1028,$D178,障害学生情報入力シート!$D$29:$D$1028,"&lt;&gt;"&amp;"",障害学生情報入力シート!$D$29:$D$1028,"&lt;&gt;"&amp;"在籍者")&gt;0,1,0)</f>
        <v>0</v>
      </c>
      <c r="U44" s="133">
        <f>IF(SUMIFS(障害学生情報入力シート!AN$29:AN$1028,障害学生情報入力シート!$G$29:$G$1028,$C178,障害学生情報入力シート!$H$29:$H$1028,$D178,障害学生情報入力シート!$D$29:$D$1028,"&lt;&gt;"&amp;"",障害学生情報入力シート!$D$29:$D$1028,"&lt;&gt;"&amp;"在籍者")&gt;0,1,0)</f>
        <v>0</v>
      </c>
      <c r="V44" s="133">
        <f>IF(SUMIFS(障害学生情報入力シート!AO$29:AO$1028,障害学生情報入力シート!$G$29:$G$1028,$C178,障害学生情報入力シート!$H$29:$H$1028,$D178,障害学生情報入力シート!$D$29:$D$1028,"&lt;&gt;"&amp;"",障害学生情報入力シート!$D$29:$D$1028,"&lt;&gt;"&amp;"在籍者")&gt;0,1,0)</f>
        <v>0</v>
      </c>
      <c r="W44" s="133">
        <f>IF(SUMIFS(障害学生情報入力シート!AP$29:AP$1028,障害学生情報入力シート!$G$29:$G$1028,$C178,障害学生情報入力シート!$H$29:$H$1028,$D178,障害学生情報入力シート!$D$29:$D$1028,"&lt;&gt;"&amp;"",障害学生情報入力シート!$D$29:$D$1028,"&lt;&gt;"&amp;"在籍者")&gt;0,1,0)</f>
        <v>0</v>
      </c>
      <c r="X44" s="133">
        <f>IF(SUMIFS(障害学生情報入力シート!AQ$29:AQ$1028,障害学生情報入力シート!$G$29:$G$1028,$C178,障害学生情報入力シート!$H$29:$H$1028,$D178,障害学生情報入力シート!$D$29:$D$1028,"&lt;&gt;"&amp;"",障害学生情報入力シート!$D$29:$D$1028,"&lt;&gt;"&amp;"在籍者")&gt;0,1,0)</f>
        <v>0</v>
      </c>
      <c r="Y44" s="133">
        <f>IF(SUMIFS(障害学生情報入力シート!AR$29:AR$1028,障害学生情報入力シート!$G$29:$G$1028,$C178,障害学生情報入力シート!$H$29:$H$1028,$D178,障害学生情報入力シート!$D$29:$D$1028,"&lt;&gt;"&amp;"",障害学生情報入力シート!$D$29:$D$1028,"&lt;&gt;"&amp;"在籍者")&gt;0,1,0)</f>
        <v>0</v>
      </c>
      <c r="Z44" s="134">
        <f>IF(SUMIFS(障害学生情報入力シート!AS$29:AS$1028,障害学生情報入力シート!$G$29:$G$1028,$C178,障害学生情報入力シート!$H$29:$H$1028,$D178,障害学生情報入力シート!$D$29:$D$1028,"&lt;&gt;"&amp;"",障害学生情報入力シート!$D$29:$D$1028,"&lt;&gt;"&amp;"在籍者")&gt;0,1,0)</f>
        <v>0</v>
      </c>
      <c r="AA44" s="135">
        <f>IF(SUMIFS(障害学生情報入力シート!BC$29:BC$1028,障害学生情報入力シート!$BD$29:$BD$1028,"&lt;&gt;"&amp;"",障害学生情報入力シート!$G$29:$G$1028,$C178,障害学生情報入力シート!$H$29:$H$1028,$D178,障害学生情報入力シート!$D$29:$D$1028,"&lt;&gt;"&amp;"",障害学生情報入力シート!$D$29:$D$1028,"&lt;&gt;"&amp;"在籍者")&gt;0,1,0)</f>
        <v>0</v>
      </c>
    </row>
    <row r="45" spans="1:33" s="24" customFormat="1" ht="13.5" customHeight="1" thickTop="1" thickBot="1" x14ac:dyDescent="0.45">
      <c r="A45" s="1473"/>
      <c r="B45" s="1474"/>
      <c r="C45" s="1479" t="s">
        <v>253</v>
      </c>
      <c r="D45" s="1480"/>
      <c r="E45" s="132">
        <f>IF(SUMIFS(障害学生情報入力シート!X$29:X$1028,障害学生情報入力シート!$G$29:$G$1028,$C179,障害学生情報入力シート!$H$29:$H$1028,$D179,障害学生情報入力シート!$D$29:$D$1028,"&lt;&gt;"&amp;"",障害学生情報入力シート!$D$29:$D$1028,"&lt;&gt;"&amp;"在籍者")&gt;0,1,0)</f>
        <v>0</v>
      </c>
      <c r="F45" s="133">
        <f>IF(SUMIFS(障害学生情報入力シート!Y$29:Y$1028,障害学生情報入力シート!$G$29:$G$1028,$C179,障害学生情報入力シート!$H$29:$H$1028,$D179,障害学生情報入力シート!$D$29:$D$1028,"&lt;&gt;"&amp;"",障害学生情報入力シート!$D$29:$D$1028,"&lt;&gt;"&amp;"在籍者")&gt;0,1,0)</f>
        <v>0</v>
      </c>
      <c r="G45" s="133">
        <f>IF(SUMIFS(障害学生情報入力シート!Z$29:Z$1028,障害学生情報入力シート!$G$29:$G$1028,$C179,障害学生情報入力シート!$H$29:$H$1028,$D179,障害学生情報入力シート!$D$29:$D$1028,"&lt;&gt;"&amp;"",障害学生情報入力シート!$D$29:$D$1028,"&lt;&gt;"&amp;"在籍者")&gt;0,1,0)</f>
        <v>0</v>
      </c>
      <c r="H45" s="133">
        <f>IF(SUMIFS(障害学生情報入力シート!AA$29:AA$1028,障害学生情報入力シート!$G$29:$G$1028,$C179,障害学生情報入力シート!$H$29:$H$1028,$D179,障害学生情報入力シート!$D$29:$D$1028,"&lt;&gt;"&amp;"",障害学生情報入力シート!$D$29:$D$1028,"&lt;&gt;"&amp;"在籍者")&gt;0,1,0)</f>
        <v>0</v>
      </c>
      <c r="I45" s="133">
        <f>IF(SUMIFS(障害学生情報入力シート!AB$29:AB$1028,障害学生情報入力シート!$G$29:$G$1028,$C179,障害学生情報入力シート!$H$29:$H$1028,$D179,障害学生情報入力シート!$D$29:$D$1028,"&lt;&gt;"&amp;"",障害学生情報入力シート!$D$29:$D$1028,"&lt;&gt;"&amp;"在籍者")&gt;0,1,0)</f>
        <v>0</v>
      </c>
      <c r="J45" s="133">
        <f>IF(SUMIFS(障害学生情報入力シート!AC$29:AC$1028,障害学生情報入力シート!$G$29:$G$1028,$C179,障害学生情報入力シート!$H$29:$H$1028,$D179,障害学生情報入力シート!$D$29:$D$1028,"&lt;&gt;"&amp;"",障害学生情報入力シート!$D$29:$D$1028,"&lt;&gt;"&amp;"在籍者")&gt;0,1,0)</f>
        <v>0</v>
      </c>
      <c r="K45" s="133">
        <f>IF(SUMIFS(障害学生情報入力シート!AD$29:AD$1028,障害学生情報入力シート!$G$29:$G$1028,$C179,障害学生情報入力シート!$H$29:$H$1028,$D179,障害学生情報入力シート!$D$29:$D$1028,"&lt;&gt;"&amp;"",障害学生情報入力シート!$D$29:$D$1028,"&lt;&gt;"&amp;"在籍者")&gt;0,1,0)</f>
        <v>0</v>
      </c>
      <c r="L45" s="133">
        <f>IF(SUMIFS(障害学生情報入力シート!AE$29:AE$1028,障害学生情報入力シート!$G$29:$G$1028,$C179,障害学生情報入力シート!$H$29:$H$1028,$D179,障害学生情報入力シート!$D$29:$D$1028,"&lt;&gt;"&amp;"",障害学生情報入力シート!$D$29:$D$1028,"&lt;&gt;"&amp;"在籍者")&gt;0,1,0)</f>
        <v>0</v>
      </c>
      <c r="M45" s="133">
        <f>IF(SUMIFS(障害学生情報入力シート!AF$29:AF$1028,障害学生情報入力シート!$G$29:$G$1028,$C179,障害学生情報入力シート!$H$29:$H$1028,$D179,障害学生情報入力シート!$D$29:$D$1028,"&lt;&gt;"&amp;"",障害学生情報入力シート!$D$29:$D$1028,"&lt;&gt;"&amp;"在籍者")&gt;0,1,0)</f>
        <v>0</v>
      </c>
      <c r="N45" s="133">
        <f>IF(SUMIFS(障害学生情報入力シート!AG$29:AG$1028,障害学生情報入力シート!$G$29:$G$1028,$C179,障害学生情報入力シート!$H$29:$H$1028,$D179,障害学生情報入力シート!$D$29:$D$1028,"&lt;&gt;"&amp;"",障害学生情報入力シート!$D$29:$D$1028,"&lt;&gt;"&amp;"在籍者")&gt;0,1,0)</f>
        <v>0</v>
      </c>
      <c r="O45" s="133">
        <f>IF(SUMIFS(障害学生情報入力シート!AH$29:AH$1028,障害学生情報入力シート!$G$29:$G$1028,$C179,障害学生情報入力シート!$H$29:$H$1028,$D179,障害学生情報入力シート!$D$29:$D$1028,"&lt;&gt;"&amp;"",障害学生情報入力シート!$D$29:$D$1028,"&lt;&gt;"&amp;"在籍者")&gt;0,1,0)</f>
        <v>0</v>
      </c>
      <c r="P45" s="133">
        <f>IF(SUMIFS(障害学生情報入力シート!AI$29:AI$1028,障害学生情報入力シート!$G$29:$G$1028,$C179,障害学生情報入力シート!$H$29:$H$1028,$D179,障害学生情報入力シート!$D$29:$D$1028,"&lt;&gt;"&amp;"",障害学生情報入力シート!$D$29:$D$1028,"&lt;&gt;"&amp;"在籍者")&gt;0,1,0)</f>
        <v>0</v>
      </c>
      <c r="Q45" s="133">
        <f>IF(SUMIFS(障害学生情報入力シート!AJ$29:AJ$1028,障害学生情報入力シート!$G$29:$G$1028,$C179,障害学生情報入力シート!$H$29:$H$1028,$D179,障害学生情報入力シート!$D$29:$D$1028,"&lt;&gt;"&amp;"",障害学生情報入力シート!$D$29:$D$1028,"&lt;&gt;"&amp;"在籍者")&gt;0,1,0)</f>
        <v>0</v>
      </c>
      <c r="R45" s="133">
        <f>IF(SUMIFS(障害学生情報入力シート!AK$29:AK$1028,障害学生情報入力シート!$G$29:$G$1028,$C179,障害学生情報入力シート!$H$29:$H$1028,$D179,障害学生情報入力シート!$D$29:$D$1028,"&lt;&gt;"&amp;"",障害学生情報入力シート!$D$29:$D$1028,"&lt;&gt;"&amp;"在籍者")&gt;0,1,0)</f>
        <v>0</v>
      </c>
      <c r="S45" s="133">
        <f>IF(SUMIFS(障害学生情報入力シート!AL$29:AL$1028,障害学生情報入力シート!$G$29:$G$1028,$C179,障害学生情報入力シート!$H$29:$H$1028,$D179,障害学生情報入力シート!$D$29:$D$1028,"&lt;&gt;"&amp;"",障害学生情報入力シート!$D$29:$D$1028,"&lt;&gt;"&amp;"在籍者")&gt;0,1,0)</f>
        <v>0</v>
      </c>
      <c r="T45" s="133">
        <f>IF(SUMIFS(障害学生情報入力シート!AM$29:AM$1028,障害学生情報入力シート!$G$29:$G$1028,$C179,障害学生情報入力シート!$H$29:$H$1028,$D179,障害学生情報入力シート!$D$29:$D$1028,"&lt;&gt;"&amp;"",障害学生情報入力シート!$D$29:$D$1028,"&lt;&gt;"&amp;"在籍者")&gt;0,1,0)</f>
        <v>0</v>
      </c>
      <c r="U45" s="133">
        <f>IF(SUMIFS(障害学生情報入力シート!AN$29:AN$1028,障害学生情報入力シート!$G$29:$G$1028,$C179,障害学生情報入力シート!$H$29:$H$1028,$D179,障害学生情報入力シート!$D$29:$D$1028,"&lt;&gt;"&amp;"",障害学生情報入力シート!$D$29:$D$1028,"&lt;&gt;"&amp;"在籍者")&gt;0,1,0)</f>
        <v>0</v>
      </c>
      <c r="V45" s="133">
        <f>IF(SUMIFS(障害学生情報入力シート!AO$29:AO$1028,障害学生情報入力シート!$G$29:$G$1028,$C179,障害学生情報入力シート!$H$29:$H$1028,$D179,障害学生情報入力シート!$D$29:$D$1028,"&lt;&gt;"&amp;"",障害学生情報入力シート!$D$29:$D$1028,"&lt;&gt;"&amp;"在籍者")&gt;0,1,0)</f>
        <v>0</v>
      </c>
      <c r="W45" s="133">
        <f>IF(SUMIFS(障害学生情報入力シート!AP$29:AP$1028,障害学生情報入力シート!$G$29:$G$1028,$C179,障害学生情報入力シート!$H$29:$H$1028,$D179,障害学生情報入力シート!$D$29:$D$1028,"&lt;&gt;"&amp;"",障害学生情報入力シート!$D$29:$D$1028,"&lt;&gt;"&amp;"在籍者")&gt;0,1,0)</f>
        <v>0</v>
      </c>
      <c r="X45" s="133">
        <f>IF(SUMIFS(障害学生情報入力シート!AQ$29:AQ$1028,障害学生情報入力シート!$G$29:$G$1028,$C179,障害学生情報入力シート!$H$29:$H$1028,$D179,障害学生情報入力シート!$D$29:$D$1028,"&lt;&gt;"&amp;"",障害学生情報入力シート!$D$29:$D$1028,"&lt;&gt;"&amp;"在籍者")&gt;0,1,0)</f>
        <v>0</v>
      </c>
      <c r="Y45" s="133">
        <f>IF(SUMIFS(障害学生情報入力シート!AR$29:AR$1028,障害学生情報入力シート!$G$29:$G$1028,$C179,障害学生情報入力シート!$H$29:$H$1028,$D179,障害学生情報入力シート!$D$29:$D$1028,"&lt;&gt;"&amp;"",障害学生情報入力シート!$D$29:$D$1028,"&lt;&gt;"&amp;"在籍者")&gt;0,1,0)</f>
        <v>0</v>
      </c>
      <c r="Z45" s="134">
        <f>IF(SUMIFS(障害学生情報入力シート!AS$29:AS$1028,障害学生情報入力シート!$G$29:$G$1028,$C179,障害学生情報入力シート!$H$29:$H$1028,$D179,障害学生情報入力シート!$D$29:$D$1028,"&lt;&gt;"&amp;"",障害学生情報入力シート!$D$29:$D$1028,"&lt;&gt;"&amp;"在籍者")&gt;0,1,0)</f>
        <v>0</v>
      </c>
      <c r="AA45" s="135">
        <f>IF(SUMIFS(障害学生情報入力シート!BC$29:BC$1028,障害学生情報入力シート!$BD$29:$BD$1028,"&lt;&gt;"&amp;"",障害学生情報入力シート!$G$29:$G$1028,$C179,障害学生情報入力シート!$H$29:$H$1028,$D179,障害学生情報入力シート!$D$29:$D$1028,"&lt;&gt;"&amp;"",障害学生情報入力シート!$D$29:$D$1028,"&lt;&gt;"&amp;"在籍者")&gt;0,1,0)</f>
        <v>0</v>
      </c>
    </row>
    <row r="46" spans="1:33" s="24" customFormat="1" ht="13.5" customHeight="1" thickTop="1" thickBot="1" x14ac:dyDescent="0.45">
      <c r="A46" s="1475"/>
      <c r="B46" s="1476"/>
      <c r="C46" s="1481" t="s">
        <v>1523</v>
      </c>
      <c r="D46" s="1482"/>
      <c r="E46" s="132">
        <f>IF(SUMIFS(障害学生情報入力シート!X$29:X$1028,障害学生情報入力シート!$G$29:$G$1028,$C180,障害学生情報入力シート!$H$29:$H$1028,$D180,障害学生情報入力シート!$D$29:$D$1028,"&lt;&gt;"&amp;"",障害学生情報入力シート!$D$29:$D$1028,"&lt;&gt;"&amp;"在籍者")&gt;0,1,0)</f>
        <v>0</v>
      </c>
      <c r="F46" s="133">
        <f>IF(SUMIFS(障害学生情報入力シート!Y$29:Y$1028,障害学生情報入力シート!$G$29:$G$1028,$C180,障害学生情報入力シート!$H$29:$H$1028,$D180,障害学生情報入力シート!$D$29:$D$1028,"&lt;&gt;"&amp;"",障害学生情報入力シート!$D$29:$D$1028,"&lt;&gt;"&amp;"在籍者")&gt;0,1,0)</f>
        <v>0</v>
      </c>
      <c r="G46" s="133">
        <f>IF(SUMIFS(障害学生情報入力シート!Z$29:Z$1028,障害学生情報入力シート!$G$29:$G$1028,$C180,障害学生情報入力シート!$H$29:$H$1028,$D180,障害学生情報入力シート!$D$29:$D$1028,"&lt;&gt;"&amp;"",障害学生情報入力シート!$D$29:$D$1028,"&lt;&gt;"&amp;"在籍者")&gt;0,1,0)</f>
        <v>0</v>
      </c>
      <c r="H46" s="133">
        <f>IF(SUMIFS(障害学生情報入力シート!AA$29:AA$1028,障害学生情報入力シート!$G$29:$G$1028,$C180,障害学生情報入力シート!$H$29:$H$1028,$D180,障害学生情報入力シート!$D$29:$D$1028,"&lt;&gt;"&amp;"",障害学生情報入力シート!$D$29:$D$1028,"&lt;&gt;"&amp;"在籍者")&gt;0,1,0)</f>
        <v>0</v>
      </c>
      <c r="I46" s="133">
        <f>IF(SUMIFS(障害学生情報入力シート!AB$29:AB$1028,障害学生情報入力シート!$G$29:$G$1028,$C180,障害学生情報入力シート!$H$29:$H$1028,$D180,障害学生情報入力シート!$D$29:$D$1028,"&lt;&gt;"&amp;"",障害学生情報入力シート!$D$29:$D$1028,"&lt;&gt;"&amp;"在籍者")&gt;0,1,0)</f>
        <v>0</v>
      </c>
      <c r="J46" s="133">
        <f>IF(SUMIFS(障害学生情報入力シート!AC$29:AC$1028,障害学生情報入力シート!$G$29:$G$1028,$C180,障害学生情報入力シート!$H$29:$H$1028,$D180,障害学生情報入力シート!$D$29:$D$1028,"&lt;&gt;"&amp;"",障害学生情報入力シート!$D$29:$D$1028,"&lt;&gt;"&amp;"在籍者")&gt;0,1,0)</f>
        <v>0</v>
      </c>
      <c r="K46" s="133">
        <f>IF(SUMIFS(障害学生情報入力シート!AD$29:AD$1028,障害学生情報入力シート!$G$29:$G$1028,$C180,障害学生情報入力シート!$H$29:$H$1028,$D180,障害学生情報入力シート!$D$29:$D$1028,"&lt;&gt;"&amp;"",障害学生情報入力シート!$D$29:$D$1028,"&lt;&gt;"&amp;"在籍者")&gt;0,1,0)</f>
        <v>0</v>
      </c>
      <c r="L46" s="133">
        <f>IF(SUMIFS(障害学生情報入力シート!AE$29:AE$1028,障害学生情報入力シート!$G$29:$G$1028,$C180,障害学生情報入力シート!$H$29:$H$1028,$D180,障害学生情報入力シート!$D$29:$D$1028,"&lt;&gt;"&amp;"",障害学生情報入力シート!$D$29:$D$1028,"&lt;&gt;"&amp;"在籍者")&gt;0,1,0)</f>
        <v>0</v>
      </c>
      <c r="M46" s="133">
        <f>IF(SUMIFS(障害学生情報入力シート!AF$29:AF$1028,障害学生情報入力シート!$G$29:$G$1028,$C180,障害学生情報入力シート!$H$29:$H$1028,$D180,障害学生情報入力シート!$D$29:$D$1028,"&lt;&gt;"&amp;"",障害学生情報入力シート!$D$29:$D$1028,"&lt;&gt;"&amp;"在籍者")&gt;0,1,0)</f>
        <v>0</v>
      </c>
      <c r="N46" s="133">
        <f>IF(SUMIFS(障害学生情報入力シート!AG$29:AG$1028,障害学生情報入力シート!$G$29:$G$1028,$C180,障害学生情報入力シート!$H$29:$H$1028,$D180,障害学生情報入力シート!$D$29:$D$1028,"&lt;&gt;"&amp;"",障害学生情報入力シート!$D$29:$D$1028,"&lt;&gt;"&amp;"在籍者")&gt;0,1,0)</f>
        <v>0</v>
      </c>
      <c r="O46" s="133">
        <f>IF(SUMIFS(障害学生情報入力シート!AH$29:AH$1028,障害学生情報入力シート!$G$29:$G$1028,$C180,障害学生情報入力シート!$H$29:$H$1028,$D180,障害学生情報入力シート!$D$29:$D$1028,"&lt;&gt;"&amp;"",障害学生情報入力シート!$D$29:$D$1028,"&lt;&gt;"&amp;"在籍者")&gt;0,1,0)</f>
        <v>0</v>
      </c>
      <c r="P46" s="133">
        <f>IF(SUMIFS(障害学生情報入力シート!AI$29:AI$1028,障害学生情報入力シート!$G$29:$G$1028,$C180,障害学生情報入力シート!$H$29:$H$1028,$D180,障害学生情報入力シート!$D$29:$D$1028,"&lt;&gt;"&amp;"",障害学生情報入力シート!$D$29:$D$1028,"&lt;&gt;"&amp;"在籍者")&gt;0,1,0)</f>
        <v>0</v>
      </c>
      <c r="Q46" s="133">
        <f>IF(SUMIFS(障害学生情報入力シート!AJ$29:AJ$1028,障害学生情報入力シート!$G$29:$G$1028,$C180,障害学生情報入力シート!$H$29:$H$1028,$D180,障害学生情報入力シート!$D$29:$D$1028,"&lt;&gt;"&amp;"",障害学生情報入力シート!$D$29:$D$1028,"&lt;&gt;"&amp;"在籍者")&gt;0,1,0)</f>
        <v>0</v>
      </c>
      <c r="R46" s="133">
        <f>IF(SUMIFS(障害学生情報入力シート!AK$29:AK$1028,障害学生情報入力シート!$G$29:$G$1028,$C180,障害学生情報入力シート!$H$29:$H$1028,$D180,障害学生情報入力シート!$D$29:$D$1028,"&lt;&gt;"&amp;"",障害学生情報入力シート!$D$29:$D$1028,"&lt;&gt;"&amp;"在籍者")&gt;0,1,0)</f>
        <v>0</v>
      </c>
      <c r="S46" s="133">
        <f>IF(SUMIFS(障害学生情報入力シート!AL$29:AL$1028,障害学生情報入力シート!$G$29:$G$1028,$C180,障害学生情報入力シート!$H$29:$H$1028,$D180,障害学生情報入力シート!$D$29:$D$1028,"&lt;&gt;"&amp;"",障害学生情報入力シート!$D$29:$D$1028,"&lt;&gt;"&amp;"在籍者")&gt;0,1,0)</f>
        <v>0</v>
      </c>
      <c r="T46" s="133">
        <f>IF(SUMIFS(障害学生情報入力シート!AM$29:AM$1028,障害学生情報入力シート!$G$29:$G$1028,$C180,障害学生情報入力シート!$H$29:$H$1028,$D180,障害学生情報入力シート!$D$29:$D$1028,"&lt;&gt;"&amp;"",障害学生情報入力シート!$D$29:$D$1028,"&lt;&gt;"&amp;"在籍者")&gt;0,1,0)</f>
        <v>0</v>
      </c>
      <c r="U46" s="133">
        <f>IF(SUMIFS(障害学生情報入力シート!AN$29:AN$1028,障害学生情報入力シート!$G$29:$G$1028,$C180,障害学生情報入力シート!$H$29:$H$1028,$D180,障害学生情報入力シート!$D$29:$D$1028,"&lt;&gt;"&amp;"",障害学生情報入力シート!$D$29:$D$1028,"&lt;&gt;"&amp;"在籍者")&gt;0,1,0)</f>
        <v>0</v>
      </c>
      <c r="V46" s="133">
        <f>IF(SUMIFS(障害学生情報入力シート!AO$29:AO$1028,障害学生情報入力シート!$G$29:$G$1028,$C180,障害学生情報入力シート!$H$29:$H$1028,$D180,障害学生情報入力シート!$D$29:$D$1028,"&lt;&gt;"&amp;"",障害学生情報入力シート!$D$29:$D$1028,"&lt;&gt;"&amp;"在籍者")&gt;0,1,0)</f>
        <v>0</v>
      </c>
      <c r="W46" s="133">
        <f>IF(SUMIFS(障害学生情報入力シート!AP$29:AP$1028,障害学生情報入力シート!$G$29:$G$1028,$C180,障害学生情報入力シート!$H$29:$H$1028,$D180,障害学生情報入力シート!$D$29:$D$1028,"&lt;&gt;"&amp;"",障害学生情報入力シート!$D$29:$D$1028,"&lt;&gt;"&amp;"在籍者")&gt;0,1,0)</f>
        <v>0</v>
      </c>
      <c r="X46" s="133">
        <f>IF(SUMIFS(障害学生情報入力シート!AQ$29:AQ$1028,障害学生情報入力シート!$G$29:$G$1028,$C180,障害学生情報入力シート!$H$29:$H$1028,$D180,障害学生情報入力シート!$D$29:$D$1028,"&lt;&gt;"&amp;"",障害学生情報入力シート!$D$29:$D$1028,"&lt;&gt;"&amp;"在籍者")&gt;0,1,0)</f>
        <v>0</v>
      </c>
      <c r="Y46" s="133">
        <f>IF(SUMIFS(障害学生情報入力シート!AR$29:AR$1028,障害学生情報入力シート!$G$29:$G$1028,$C180,障害学生情報入力シート!$H$29:$H$1028,$D180,障害学生情報入力シート!$D$29:$D$1028,"&lt;&gt;"&amp;"",障害学生情報入力シート!$D$29:$D$1028,"&lt;&gt;"&amp;"在籍者")&gt;0,1,0)</f>
        <v>0</v>
      </c>
      <c r="Z46" s="134">
        <f>IF(SUMIFS(障害学生情報入力シート!AS$29:AS$1028,障害学生情報入力シート!$G$29:$G$1028,$C180,障害学生情報入力シート!$H$29:$H$1028,$D180,障害学生情報入力シート!$D$29:$D$1028,"&lt;&gt;"&amp;"",障害学生情報入力シート!$D$29:$D$1028,"&lt;&gt;"&amp;"在籍者")&gt;0,1,0)</f>
        <v>0</v>
      </c>
      <c r="AA46" s="135">
        <f>IF(SUMIFS(障害学生情報入力シート!BC$29:BC$1028,障害学生情報入力シート!$BD$29:$BD$1028,"&lt;&gt;"&amp;"",障害学生情報入力シート!$G$29:$G$1028,$C180,障害学生情報入力シート!$H$29:$H$1028,$D180,障害学生情報入力シート!$D$29:$D$1028,"&lt;&gt;"&amp;"",障害学生情報入力シート!$D$29:$D$1028,"&lt;&gt;"&amp;"在籍者")&gt;0,1,0)</f>
        <v>0</v>
      </c>
    </row>
    <row r="47" spans="1:33" s="24" customFormat="1" ht="13.5" customHeight="1" thickTop="1" thickBot="1" x14ac:dyDescent="0.45">
      <c r="A47" s="1443" t="s">
        <v>1524</v>
      </c>
      <c r="B47" s="1444"/>
      <c r="C47" s="1449" t="s">
        <v>1525</v>
      </c>
      <c r="D47" s="1450"/>
      <c r="E47" s="132">
        <f>IF(SUMIFS(障害学生情報入力シート!X$29:X$1028,障害学生情報入力シート!$G$29:$G$1028,$C181,障害学生情報入力シート!$H$29:$H$1028,$D181,障害学生情報入力シート!$D$29:$D$1028,"&lt;&gt;"&amp;"",障害学生情報入力シート!$D$29:$D$1028,"&lt;&gt;"&amp;"在籍者")&gt;0,1,0)</f>
        <v>0</v>
      </c>
      <c r="F47" s="133">
        <f>IF(SUMIFS(障害学生情報入力シート!Y$29:Y$1028,障害学生情報入力シート!$G$29:$G$1028,$C181,障害学生情報入力シート!$H$29:$H$1028,$D181,障害学生情報入力シート!$D$29:$D$1028,"&lt;&gt;"&amp;"",障害学生情報入力シート!$D$29:$D$1028,"&lt;&gt;"&amp;"在籍者")&gt;0,1,0)</f>
        <v>0</v>
      </c>
      <c r="G47" s="133">
        <f>IF(SUMIFS(障害学生情報入力シート!Z$29:Z$1028,障害学生情報入力シート!$G$29:$G$1028,$C181,障害学生情報入力シート!$H$29:$H$1028,$D181,障害学生情報入力シート!$D$29:$D$1028,"&lt;&gt;"&amp;"",障害学生情報入力シート!$D$29:$D$1028,"&lt;&gt;"&amp;"在籍者")&gt;0,1,0)</f>
        <v>0</v>
      </c>
      <c r="H47" s="133">
        <f>IF(SUMIFS(障害学生情報入力シート!AA$29:AA$1028,障害学生情報入力シート!$G$29:$G$1028,$C181,障害学生情報入力シート!$H$29:$H$1028,$D181,障害学生情報入力シート!$D$29:$D$1028,"&lt;&gt;"&amp;"",障害学生情報入力シート!$D$29:$D$1028,"&lt;&gt;"&amp;"在籍者")&gt;0,1,0)</f>
        <v>0</v>
      </c>
      <c r="I47" s="133">
        <f>IF(SUMIFS(障害学生情報入力シート!AB$29:AB$1028,障害学生情報入力シート!$G$29:$G$1028,$C181,障害学生情報入力シート!$H$29:$H$1028,$D181,障害学生情報入力シート!$D$29:$D$1028,"&lt;&gt;"&amp;"",障害学生情報入力シート!$D$29:$D$1028,"&lt;&gt;"&amp;"在籍者")&gt;0,1,0)</f>
        <v>0</v>
      </c>
      <c r="J47" s="133">
        <f>IF(SUMIFS(障害学生情報入力シート!AC$29:AC$1028,障害学生情報入力シート!$G$29:$G$1028,$C181,障害学生情報入力シート!$H$29:$H$1028,$D181,障害学生情報入力シート!$D$29:$D$1028,"&lt;&gt;"&amp;"",障害学生情報入力シート!$D$29:$D$1028,"&lt;&gt;"&amp;"在籍者")&gt;0,1,0)</f>
        <v>0</v>
      </c>
      <c r="K47" s="133">
        <f>IF(SUMIFS(障害学生情報入力シート!AD$29:AD$1028,障害学生情報入力シート!$G$29:$G$1028,$C181,障害学生情報入力シート!$H$29:$H$1028,$D181,障害学生情報入力シート!$D$29:$D$1028,"&lt;&gt;"&amp;"",障害学生情報入力シート!$D$29:$D$1028,"&lt;&gt;"&amp;"在籍者")&gt;0,1,0)</f>
        <v>0</v>
      </c>
      <c r="L47" s="133">
        <f>IF(SUMIFS(障害学生情報入力シート!AE$29:AE$1028,障害学生情報入力シート!$G$29:$G$1028,$C181,障害学生情報入力シート!$H$29:$H$1028,$D181,障害学生情報入力シート!$D$29:$D$1028,"&lt;&gt;"&amp;"",障害学生情報入力シート!$D$29:$D$1028,"&lt;&gt;"&amp;"在籍者")&gt;0,1,0)</f>
        <v>0</v>
      </c>
      <c r="M47" s="133">
        <f>IF(SUMIFS(障害学生情報入力シート!AF$29:AF$1028,障害学生情報入力シート!$G$29:$G$1028,$C181,障害学生情報入力シート!$H$29:$H$1028,$D181,障害学生情報入力シート!$D$29:$D$1028,"&lt;&gt;"&amp;"",障害学生情報入力シート!$D$29:$D$1028,"&lt;&gt;"&amp;"在籍者")&gt;0,1,0)</f>
        <v>0</v>
      </c>
      <c r="N47" s="133">
        <f>IF(SUMIFS(障害学生情報入力シート!AG$29:AG$1028,障害学生情報入力シート!$G$29:$G$1028,$C181,障害学生情報入力シート!$H$29:$H$1028,$D181,障害学生情報入力シート!$D$29:$D$1028,"&lt;&gt;"&amp;"",障害学生情報入力シート!$D$29:$D$1028,"&lt;&gt;"&amp;"在籍者")&gt;0,1,0)</f>
        <v>0</v>
      </c>
      <c r="O47" s="133">
        <f>IF(SUMIFS(障害学生情報入力シート!AH$29:AH$1028,障害学生情報入力シート!$G$29:$G$1028,$C181,障害学生情報入力シート!$H$29:$H$1028,$D181,障害学生情報入力シート!$D$29:$D$1028,"&lt;&gt;"&amp;"",障害学生情報入力シート!$D$29:$D$1028,"&lt;&gt;"&amp;"在籍者")&gt;0,1,0)</f>
        <v>0</v>
      </c>
      <c r="P47" s="133">
        <f>IF(SUMIFS(障害学生情報入力シート!AI$29:AI$1028,障害学生情報入力シート!$G$29:$G$1028,$C181,障害学生情報入力シート!$H$29:$H$1028,$D181,障害学生情報入力シート!$D$29:$D$1028,"&lt;&gt;"&amp;"",障害学生情報入力シート!$D$29:$D$1028,"&lt;&gt;"&amp;"在籍者")&gt;0,1,0)</f>
        <v>0</v>
      </c>
      <c r="Q47" s="133">
        <f>IF(SUMIFS(障害学生情報入力シート!AJ$29:AJ$1028,障害学生情報入力シート!$G$29:$G$1028,$C181,障害学生情報入力シート!$H$29:$H$1028,$D181,障害学生情報入力シート!$D$29:$D$1028,"&lt;&gt;"&amp;"",障害学生情報入力シート!$D$29:$D$1028,"&lt;&gt;"&amp;"在籍者")&gt;0,1,0)</f>
        <v>0</v>
      </c>
      <c r="R47" s="133">
        <f>IF(SUMIFS(障害学生情報入力シート!AK$29:AK$1028,障害学生情報入力シート!$G$29:$G$1028,$C181,障害学生情報入力シート!$H$29:$H$1028,$D181,障害学生情報入力シート!$D$29:$D$1028,"&lt;&gt;"&amp;"",障害学生情報入力シート!$D$29:$D$1028,"&lt;&gt;"&amp;"在籍者")&gt;0,1,0)</f>
        <v>0</v>
      </c>
      <c r="S47" s="133">
        <f>IF(SUMIFS(障害学生情報入力シート!AL$29:AL$1028,障害学生情報入力シート!$G$29:$G$1028,$C181,障害学生情報入力シート!$H$29:$H$1028,$D181,障害学生情報入力シート!$D$29:$D$1028,"&lt;&gt;"&amp;"",障害学生情報入力シート!$D$29:$D$1028,"&lt;&gt;"&amp;"在籍者")&gt;0,1,0)</f>
        <v>0</v>
      </c>
      <c r="T47" s="133">
        <f>IF(SUMIFS(障害学生情報入力シート!AM$29:AM$1028,障害学生情報入力シート!$G$29:$G$1028,$C181,障害学生情報入力シート!$H$29:$H$1028,$D181,障害学生情報入力シート!$D$29:$D$1028,"&lt;&gt;"&amp;"",障害学生情報入力シート!$D$29:$D$1028,"&lt;&gt;"&amp;"在籍者")&gt;0,1,0)</f>
        <v>0</v>
      </c>
      <c r="U47" s="133">
        <f>IF(SUMIFS(障害学生情報入力シート!AN$29:AN$1028,障害学生情報入力シート!$G$29:$G$1028,$C181,障害学生情報入力シート!$H$29:$H$1028,$D181,障害学生情報入力シート!$D$29:$D$1028,"&lt;&gt;"&amp;"",障害学生情報入力シート!$D$29:$D$1028,"&lt;&gt;"&amp;"在籍者")&gt;0,1,0)</f>
        <v>0</v>
      </c>
      <c r="V47" s="133">
        <f>IF(SUMIFS(障害学生情報入力シート!AO$29:AO$1028,障害学生情報入力シート!$G$29:$G$1028,$C181,障害学生情報入力シート!$H$29:$H$1028,$D181,障害学生情報入力シート!$D$29:$D$1028,"&lt;&gt;"&amp;"",障害学生情報入力シート!$D$29:$D$1028,"&lt;&gt;"&amp;"在籍者")&gt;0,1,0)</f>
        <v>0</v>
      </c>
      <c r="W47" s="133">
        <f>IF(SUMIFS(障害学生情報入力シート!AP$29:AP$1028,障害学生情報入力シート!$G$29:$G$1028,$C181,障害学生情報入力シート!$H$29:$H$1028,$D181,障害学生情報入力シート!$D$29:$D$1028,"&lt;&gt;"&amp;"",障害学生情報入力シート!$D$29:$D$1028,"&lt;&gt;"&amp;"在籍者")&gt;0,1,0)</f>
        <v>0</v>
      </c>
      <c r="X47" s="133">
        <f>IF(SUMIFS(障害学生情報入力シート!AQ$29:AQ$1028,障害学生情報入力シート!$G$29:$G$1028,$C181,障害学生情報入力シート!$H$29:$H$1028,$D181,障害学生情報入力シート!$D$29:$D$1028,"&lt;&gt;"&amp;"",障害学生情報入力シート!$D$29:$D$1028,"&lt;&gt;"&amp;"在籍者")&gt;0,1,0)</f>
        <v>0</v>
      </c>
      <c r="Y47" s="133">
        <f>IF(SUMIFS(障害学生情報入力シート!AR$29:AR$1028,障害学生情報入力シート!$G$29:$G$1028,$C181,障害学生情報入力シート!$H$29:$H$1028,$D181,障害学生情報入力シート!$D$29:$D$1028,"&lt;&gt;"&amp;"",障害学生情報入力シート!$D$29:$D$1028,"&lt;&gt;"&amp;"在籍者")&gt;0,1,0)</f>
        <v>0</v>
      </c>
      <c r="Z47" s="134">
        <f>IF(SUMIFS(障害学生情報入力シート!AS$29:AS$1028,障害学生情報入力シート!$G$29:$G$1028,$C181,障害学生情報入力シート!$H$29:$H$1028,$D181,障害学生情報入力シート!$D$29:$D$1028,"&lt;&gt;"&amp;"",障害学生情報入力シート!$D$29:$D$1028,"&lt;&gt;"&amp;"在籍者")&gt;0,1,0)</f>
        <v>0</v>
      </c>
      <c r="AA47" s="135">
        <f>IF(SUMIFS(障害学生情報入力シート!BC$29:BC$1028,障害学生情報入力シート!$BD$29:$BD$1028,"&lt;&gt;"&amp;"",障害学生情報入力シート!$G$29:$G$1028,$C181,障害学生情報入力シート!$H$29:$H$1028,$D181,障害学生情報入力シート!$D$29:$D$1028,"&lt;&gt;"&amp;"",障害学生情報入力シート!$D$29:$D$1028,"&lt;&gt;"&amp;"在籍者")&gt;0,1,0)</f>
        <v>0</v>
      </c>
    </row>
    <row r="48" spans="1:33" s="24" customFormat="1" ht="13.5" customHeight="1" thickTop="1" thickBot="1" x14ac:dyDescent="0.45">
      <c r="A48" s="1445"/>
      <c r="B48" s="1446"/>
      <c r="C48" s="1451" t="s">
        <v>1526</v>
      </c>
      <c r="D48" s="1452"/>
      <c r="E48" s="132">
        <f>IF(SUMIFS(障害学生情報入力シート!X$29:X$1028,障害学生情報入力シート!$G$29:$G$1028,$C182,障害学生情報入力シート!$H$29:$H$1028,$D182,障害学生情報入力シート!$D$29:$D$1028,"&lt;&gt;"&amp;"",障害学生情報入力シート!$D$29:$D$1028,"&lt;&gt;"&amp;"在籍者")&gt;0,1,0)</f>
        <v>0</v>
      </c>
      <c r="F48" s="133">
        <f>IF(SUMIFS(障害学生情報入力シート!Y$29:Y$1028,障害学生情報入力シート!$G$29:$G$1028,$C182,障害学生情報入力シート!$H$29:$H$1028,$D182,障害学生情報入力シート!$D$29:$D$1028,"&lt;&gt;"&amp;"",障害学生情報入力シート!$D$29:$D$1028,"&lt;&gt;"&amp;"在籍者")&gt;0,1,0)</f>
        <v>0</v>
      </c>
      <c r="G48" s="133">
        <f>IF(SUMIFS(障害学生情報入力シート!Z$29:Z$1028,障害学生情報入力シート!$G$29:$G$1028,$C182,障害学生情報入力シート!$H$29:$H$1028,$D182,障害学生情報入力シート!$D$29:$D$1028,"&lt;&gt;"&amp;"",障害学生情報入力シート!$D$29:$D$1028,"&lt;&gt;"&amp;"在籍者")&gt;0,1,0)</f>
        <v>0</v>
      </c>
      <c r="H48" s="133">
        <f>IF(SUMIFS(障害学生情報入力シート!AA$29:AA$1028,障害学生情報入力シート!$G$29:$G$1028,$C182,障害学生情報入力シート!$H$29:$H$1028,$D182,障害学生情報入力シート!$D$29:$D$1028,"&lt;&gt;"&amp;"",障害学生情報入力シート!$D$29:$D$1028,"&lt;&gt;"&amp;"在籍者")&gt;0,1,0)</f>
        <v>0</v>
      </c>
      <c r="I48" s="133">
        <f>IF(SUMIFS(障害学生情報入力シート!AB$29:AB$1028,障害学生情報入力シート!$G$29:$G$1028,$C182,障害学生情報入力シート!$H$29:$H$1028,$D182,障害学生情報入力シート!$D$29:$D$1028,"&lt;&gt;"&amp;"",障害学生情報入力シート!$D$29:$D$1028,"&lt;&gt;"&amp;"在籍者")&gt;0,1,0)</f>
        <v>0</v>
      </c>
      <c r="J48" s="133">
        <f>IF(SUMIFS(障害学生情報入力シート!AC$29:AC$1028,障害学生情報入力シート!$G$29:$G$1028,$C182,障害学生情報入力シート!$H$29:$H$1028,$D182,障害学生情報入力シート!$D$29:$D$1028,"&lt;&gt;"&amp;"",障害学生情報入力シート!$D$29:$D$1028,"&lt;&gt;"&amp;"在籍者")&gt;0,1,0)</f>
        <v>0</v>
      </c>
      <c r="K48" s="133">
        <f>IF(SUMIFS(障害学生情報入力シート!AD$29:AD$1028,障害学生情報入力シート!$G$29:$G$1028,$C182,障害学生情報入力シート!$H$29:$H$1028,$D182,障害学生情報入力シート!$D$29:$D$1028,"&lt;&gt;"&amp;"",障害学生情報入力シート!$D$29:$D$1028,"&lt;&gt;"&amp;"在籍者")&gt;0,1,0)</f>
        <v>0</v>
      </c>
      <c r="L48" s="133">
        <f>IF(SUMIFS(障害学生情報入力シート!AE$29:AE$1028,障害学生情報入力シート!$G$29:$G$1028,$C182,障害学生情報入力シート!$H$29:$H$1028,$D182,障害学生情報入力シート!$D$29:$D$1028,"&lt;&gt;"&amp;"",障害学生情報入力シート!$D$29:$D$1028,"&lt;&gt;"&amp;"在籍者")&gt;0,1,0)</f>
        <v>0</v>
      </c>
      <c r="M48" s="133">
        <f>IF(SUMIFS(障害学生情報入力シート!AF$29:AF$1028,障害学生情報入力シート!$G$29:$G$1028,$C182,障害学生情報入力シート!$H$29:$H$1028,$D182,障害学生情報入力シート!$D$29:$D$1028,"&lt;&gt;"&amp;"",障害学生情報入力シート!$D$29:$D$1028,"&lt;&gt;"&amp;"在籍者")&gt;0,1,0)</f>
        <v>0</v>
      </c>
      <c r="N48" s="133">
        <f>IF(SUMIFS(障害学生情報入力シート!AG$29:AG$1028,障害学生情報入力シート!$G$29:$G$1028,$C182,障害学生情報入力シート!$H$29:$H$1028,$D182,障害学生情報入力シート!$D$29:$D$1028,"&lt;&gt;"&amp;"",障害学生情報入力シート!$D$29:$D$1028,"&lt;&gt;"&amp;"在籍者")&gt;0,1,0)</f>
        <v>0</v>
      </c>
      <c r="O48" s="133">
        <f>IF(SUMIFS(障害学生情報入力シート!AH$29:AH$1028,障害学生情報入力シート!$G$29:$G$1028,$C182,障害学生情報入力シート!$H$29:$H$1028,$D182,障害学生情報入力シート!$D$29:$D$1028,"&lt;&gt;"&amp;"",障害学生情報入力シート!$D$29:$D$1028,"&lt;&gt;"&amp;"在籍者")&gt;0,1,0)</f>
        <v>0</v>
      </c>
      <c r="P48" s="133">
        <f>IF(SUMIFS(障害学生情報入力シート!AI$29:AI$1028,障害学生情報入力シート!$G$29:$G$1028,$C182,障害学生情報入力シート!$H$29:$H$1028,$D182,障害学生情報入力シート!$D$29:$D$1028,"&lt;&gt;"&amp;"",障害学生情報入力シート!$D$29:$D$1028,"&lt;&gt;"&amp;"在籍者")&gt;0,1,0)</f>
        <v>0</v>
      </c>
      <c r="Q48" s="133">
        <f>IF(SUMIFS(障害学生情報入力シート!AJ$29:AJ$1028,障害学生情報入力シート!$G$29:$G$1028,$C182,障害学生情報入力シート!$H$29:$H$1028,$D182,障害学生情報入力シート!$D$29:$D$1028,"&lt;&gt;"&amp;"",障害学生情報入力シート!$D$29:$D$1028,"&lt;&gt;"&amp;"在籍者")&gt;0,1,0)</f>
        <v>0</v>
      </c>
      <c r="R48" s="133">
        <f>IF(SUMIFS(障害学生情報入力シート!AK$29:AK$1028,障害学生情報入力シート!$G$29:$G$1028,$C182,障害学生情報入力シート!$H$29:$H$1028,$D182,障害学生情報入力シート!$D$29:$D$1028,"&lt;&gt;"&amp;"",障害学生情報入力シート!$D$29:$D$1028,"&lt;&gt;"&amp;"在籍者")&gt;0,1,0)</f>
        <v>0</v>
      </c>
      <c r="S48" s="133">
        <f>IF(SUMIFS(障害学生情報入力シート!AL$29:AL$1028,障害学生情報入力シート!$G$29:$G$1028,$C182,障害学生情報入力シート!$H$29:$H$1028,$D182,障害学生情報入力シート!$D$29:$D$1028,"&lt;&gt;"&amp;"",障害学生情報入力シート!$D$29:$D$1028,"&lt;&gt;"&amp;"在籍者")&gt;0,1,0)</f>
        <v>0</v>
      </c>
      <c r="T48" s="133">
        <f>IF(SUMIFS(障害学生情報入力シート!AM$29:AM$1028,障害学生情報入力シート!$G$29:$G$1028,$C182,障害学生情報入力シート!$H$29:$H$1028,$D182,障害学生情報入力シート!$D$29:$D$1028,"&lt;&gt;"&amp;"",障害学生情報入力シート!$D$29:$D$1028,"&lt;&gt;"&amp;"在籍者")&gt;0,1,0)</f>
        <v>0</v>
      </c>
      <c r="U48" s="133">
        <f>IF(SUMIFS(障害学生情報入力シート!AN$29:AN$1028,障害学生情報入力シート!$G$29:$G$1028,$C182,障害学生情報入力シート!$H$29:$H$1028,$D182,障害学生情報入力シート!$D$29:$D$1028,"&lt;&gt;"&amp;"",障害学生情報入力シート!$D$29:$D$1028,"&lt;&gt;"&amp;"在籍者")&gt;0,1,0)</f>
        <v>0</v>
      </c>
      <c r="V48" s="133">
        <f>IF(SUMIFS(障害学生情報入力シート!AO$29:AO$1028,障害学生情報入力シート!$G$29:$G$1028,$C182,障害学生情報入力シート!$H$29:$H$1028,$D182,障害学生情報入力シート!$D$29:$D$1028,"&lt;&gt;"&amp;"",障害学生情報入力シート!$D$29:$D$1028,"&lt;&gt;"&amp;"在籍者")&gt;0,1,0)</f>
        <v>0</v>
      </c>
      <c r="W48" s="133">
        <f>IF(SUMIFS(障害学生情報入力シート!AP$29:AP$1028,障害学生情報入力シート!$G$29:$G$1028,$C182,障害学生情報入力シート!$H$29:$H$1028,$D182,障害学生情報入力シート!$D$29:$D$1028,"&lt;&gt;"&amp;"",障害学生情報入力シート!$D$29:$D$1028,"&lt;&gt;"&amp;"在籍者")&gt;0,1,0)</f>
        <v>0</v>
      </c>
      <c r="X48" s="133">
        <f>IF(SUMIFS(障害学生情報入力シート!AQ$29:AQ$1028,障害学生情報入力シート!$G$29:$G$1028,$C182,障害学生情報入力シート!$H$29:$H$1028,$D182,障害学生情報入力シート!$D$29:$D$1028,"&lt;&gt;"&amp;"",障害学生情報入力シート!$D$29:$D$1028,"&lt;&gt;"&amp;"在籍者")&gt;0,1,0)</f>
        <v>0</v>
      </c>
      <c r="Y48" s="133">
        <f>IF(SUMIFS(障害学生情報入力シート!AR$29:AR$1028,障害学生情報入力シート!$G$29:$G$1028,$C182,障害学生情報入力シート!$H$29:$H$1028,$D182,障害学生情報入力シート!$D$29:$D$1028,"&lt;&gt;"&amp;"",障害学生情報入力シート!$D$29:$D$1028,"&lt;&gt;"&amp;"在籍者")&gt;0,1,0)</f>
        <v>0</v>
      </c>
      <c r="Z48" s="134">
        <f>IF(SUMIFS(障害学生情報入力シート!AS$29:AS$1028,障害学生情報入力シート!$G$29:$G$1028,$C182,障害学生情報入力シート!$H$29:$H$1028,$D182,障害学生情報入力シート!$D$29:$D$1028,"&lt;&gt;"&amp;"",障害学生情報入力シート!$D$29:$D$1028,"&lt;&gt;"&amp;"在籍者")&gt;0,1,0)</f>
        <v>0</v>
      </c>
      <c r="AA48" s="135">
        <f>IF(SUMIFS(障害学生情報入力シート!BC$29:BC$1028,障害学生情報入力シート!$BD$29:$BD$1028,"&lt;&gt;"&amp;"",障害学生情報入力シート!$G$29:$G$1028,$C182,障害学生情報入力シート!$H$29:$H$1028,$D182,障害学生情報入力シート!$D$29:$D$1028,"&lt;&gt;"&amp;"",障害学生情報入力シート!$D$29:$D$1028,"&lt;&gt;"&amp;"在籍者")&gt;0,1,0)</f>
        <v>0</v>
      </c>
    </row>
    <row r="49" spans="1:27" s="24" customFormat="1" ht="13.5" customHeight="1" thickTop="1" thickBot="1" x14ac:dyDescent="0.45">
      <c r="A49" s="1445"/>
      <c r="B49" s="1446"/>
      <c r="C49" s="1451" t="s">
        <v>1527</v>
      </c>
      <c r="D49" s="1452"/>
      <c r="E49" s="132">
        <f>IF(SUMIFS(障害学生情報入力シート!X$29:X$1028,障害学生情報入力シート!$G$29:$G$1028,$C183,障害学生情報入力シート!$H$29:$H$1028,$D183,障害学生情報入力シート!$D$29:$D$1028,"&lt;&gt;"&amp;"",障害学生情報入力シート!$D$29:$D$1028,"&lt;&gt;"&amp;"在籍者")&gt;0,1,0)</f>
        <v>0</v>
      </c>
      <c r="F49" s="133">
        <f>IF(SUMIFS(障害学生情報入力シート!Y$29:Y$1028,障害学生情報入力シート!$G$29:$G$1028,$C183,障害学生情報入力シート!$H$29:$H$1028,$D183,障害学生情報入力シート!$D$29:$D$1028,"&lt;&gt;"&amp;"",障害学生情報入力シート!$D$29:$D$1028,"&lt;&gt;"&amp;"在籍者")&gt;0,1,0)</f>
        <v>0</v>
      </c>
      <c r="G49" s="133">
        <f>IF(SUMIFS(障害学生情報入力シート!Z$29:Z$1028,障害学生情報入力シート!$G$29:$G$1028,$C183,障害学生情報入力シート!$H$29:$H$1028,$D183,障害学生情報入力シート!$D$29:$D$1028,"&lt;&gt;"&amp;"",障害学生情報入力シート!$D$29:$D$1028,"&lt;&gt;"&amp;"在籍者")&gt;0,1,0)</f>
        <v>0</v>
      </c>
      <c r="H49" s="133">
        <f>IF(SUMIFS(障害学生情報入力シート!AA$29:AA$1028,障害学生情報入力シート!$G$29:$G$1028,$C183,障害学生情報入力シート!$H$29:$H$1028,$D183,障害学生情報入力シート!$D$29:$D$1028,"&lt;&gt;"&amp;"",障害学生情報入力シート!$D$29:$D$1028,"&lt;&gt;"&amp;"在籍者")&gt;0,1,0)</f>
        <v>0</v>
      </c>
      <c r="I49" s="133">
        <f>IF(SUMIFS(障害学生情報入力シート!AB$29:AB$1028,障害学生情報入力シート!$G$29:$G$1028,$C183,障害学生情報入力シート!$H$29:$H$1028,$D183,障害学生情報入力シート!$D$29:$D$1028,"&lt;&gt;"&amp;"",障害学生情報入力シート!$D$29:$D$1028,"&lt;&gt;"&amp;"在籍者")&gt;0,1,0)</f>
        <v>0</v>
      </c>
      <c r="J49" s="133">
        <f>IF(SUMIFS(障害学生情報入力シート!AC$29:AC$1028,障害学生情報入力シート!$G$29:$G$1028,$C183,障害学生情報入力シート!$H$29:$H$1028,$D183,障害学生情報入力シート!$D$29:$D$1028,"&lt;&gt;"&amp;"",障害学生情報入力シート!$D$29:$D$1028,"&lt;&gt;"&amp;"在籍者")&gt;0,1,0)</f>
        <v>0</v>
      </c>
      <c r="K49" s="133">
        <f>IF(SUMIFS(障害学生情報入力シート!AD$29:AD$1028,障害学生情報入力シート!$G$29:$G$1028,$C183,障害学生情報入力シート!$H$29:$H$1028,$D183,障害学生情報入力シート!$D$29:$D$1028,"&lt;&gt;"&amp;"",障害学生情報入力シート!$D$29:$D$1028,"&lt;&gt;"&amp;"在籍者")&gt;0,1,0)</f>
        <v>0</v>
      </c>
      <c r="L49" s="133">
        <f>IF(SUMIFS(障害学生情報入力シート!AE$29:AE$1028,障害学生情報入力シート!$G$29:$G$1028,$C183,障害学生情報入力シート!$H$29:$H$1028,$D183,障害学生情報入力シート!$D$29:$D$1028,"&lt;&gt;"&amp;"",障害学生情報入力シート!$D$29:$D$1028,"&lt;&gt;"&amp;"在籍者")&gt;0,1,0)</f>
        <v>0</v>
      </c>
      <c r="M49" s="133">
        <f>IF(SUMIFS(障害学生情報入力シート!AF$29:AF$1028,障害学生情報入力シート!$G$29:$G$1028,$C183,障害学生情報入力シート!$H$29:$H$1028,$D183,障害学生情報入力シート!$D$29:$D$1028,"&lt;&gt;"&amp;"",障害学生情報入力シート!$D$29:$D$1028,"&lt;&gt;"&amp;"在籍者")&gt;0,1,0)</f>
        <v>0</v>
      </c>
      <c r="N49" s="133">
        <f>IF(SUMIFS(障害学生情報入力シート!AG$29:AG$1028,障害学生情報入力シート!$G$29:$G$1028,$C183,障害学生情報入力シート!$H$29:$H$1028,$D183,障害学生情報入力シート!$D$29:$D$1028,"&lt;&gt;"&amp;"",障害学生情報入力シート!$D$29:$D$1028,"&lt;&gt;"&amp;"在籍者")&gt;0,1,0)</f>
        <v>0</v>
      </c>
      <c r="O49" s="133">
        <f>IF(SUMIFS(障害学生情報入力シート!AH$29:AH$1028,障害学生情報入力シート!$G$29:$G$1028,$C183,障害学生情報入力シート!$H$29:$H$1028,$D183,障害学生情報入力シート!$D$29:$D$1028,"&lt;&gt;"&amp;"",障害学生情報入力シート!$D$29:$D$1028,"&lt;&gt;"&amp;"在籍者")&gt;0,1,0)</f>
        <v>0</v>
      </c>
      <c r="P49" s="133">
        <f>IF(SUMIFS(障害学生情報入力シート!AI$29:AI$1028,障害学生情報入力シート!$G$29:$G$1028,$C183,障害学生情報入力シート!$H$29:$H$1028,$D183,障害学生情報入力シート!$D$29:$D$1028,"&lt;&gt;"&amp;"",障害学生情報入力シート!$D$29:$D$1028,"&lt;&gt;"&amp;"在籍者")&gt;0,1,0)</f>
        <v>0</v>
      </c>
      <c r="Q49" s="133">
        <f>IF(SUMIFS(障害学生情報入力シート!AJ$29:AJ$1028,障害学生情報入力シート!$G$29:$G$1028,$C183,障害学生情報入力シート!$H$29:$H$1028,$D183,障害学生情報入力シート!$D$29:$D$1028,"&lt;&gt;"&amp;"",障害学生情報入力シート!$D$29:$D$1028,"&lt;&gt;"&amp;"在籍者")&gt;0,1,0)</f>
        <v>0</v>
      </c>
      <c r="R49" s="133">
        <f>IF(SUMIFS(障害学生情報入力シート!AK$29:AK$1028,障害学生情報入力シート!$G$29:$G$1028,$C183,障害学生情報入力シート!$H$29:$H$1028,$D183,障害学生情報入力シート!$D$29:$D$1028,"&lt;&gt;"&amp;"",障害学生情報入力シート!$D$29:$D$1028,"&lt;&gt;"&amp;"在籍者")&gt;0,1,0)</f>
        <v>0</v>
      </c>
      <c r="S49" s="133">
        <f>IF(SUMIFS(障害学生情報入力シート!AL$29:AL$1028,障害学生情報入力シート!$G$29:$G$1028,$C183,障害学生情報入力シート!$H$29:$H$1028,$D183,障害学生情報入力シート!$D$29:$D$1028,"&lt;&gt;"&amp;"",障害学生情報入力シート!$D$29:$D$1028,"&lt;&gt;"&amp;"在籍者")&gt;0,1,0)</f>
        <v>0</v>
      </c>
      <c r="T49" s="133">
        <f>IF(SUMIFS(障害学生情報入力シート!AM$29:AM$1028,障害学生情報入力シート!$G$29:$G$1028,$C183,障害学生情報入力シート!$H$29:$H$1028,$D183,障害学生情報入力シート!$D$29:$D$1028,"&lt;&gt;"&amp;"",障害学生情報入力シート!$D$29:$D$1028,"&lt;&gt;"&amp;"在籍者")&gt;0,1,0)</f>
        <v>0</v>
      </c>
      <c r="U49" s="133">
        <f>IF(SUMIFS(障害学生情報入力シート!AN$29:AN$1028,障害学生情報入力シート!$G$29:$G$1028,$C183,障害学生情報入力シート!$H$29:$H$1028,$D183,障害学生情報入力シート!$D$29:$D$1028,"&lt;&gt;"&amp;"",障害学生情報入力シート!$D$29:$D$1028,"&lt;&gt;"&amp;"在籍者")&gt;0,1,0)</f>
        <v>0</v>
      </c>
      <c r="V49" s="133">
        <f>IF(SUMIFS(障害学生情報入力シート!AO$29:AO$1028,障害学生情報入力シート!$G$29:$G$1028,$C183,障害学生情報入力シート!$H$29:$H$1028,$D183,障害学生情報入力シート!$D$29:$D$1028,"&lt;&gt;"&amp;"",障害学生情報入力シート!$D$29:$D$1028,"&lt;&gt;"&amp;"在籍者")&gt;0,1,0)</f>
        <v>0</v>
      </c>
      <c r="W49" s="133">
        <f>IF(SUMIFS(障害学生情報入力シート!AP$29:AP$1028,障害学生情報入力シート!$G$29:$G$1028,$C183,障害学生情報入力シート!$H$29:$H$1028,$D183,障害学生情報入力シート!$D$29:$D$1028,"&lt;&gt;"&amp;"",障害学生情報入力シート!$D$29:$D$1028,"&lt;&gt;"&amp;"在籍者")&gt;0,1,0)</f>
        <v>0</v>
      </c>
      <c r="X49" s="133">
        <f>IF(SUMIFS(障害学生情報入力シート!AQ$29:AQ$1028,障害学生情報入力シート!$G$29:$G$1028,$C183,障害学生情報入力シート!$H$29:$H$1028,$D183,障害学生情報入力シート!$D$29:$D$1028,"&lt;&gt;"&amp;"",障害学生情報入力シート!$D$29:$D$1028,"&lt;&gt;"&amp;"在籍者")&gt;0,1,0)</f>
        <v>0</v>
      </c>
      <c r="Y49" s="133">
        <f>IF(SUMIFS(障害学生情報入力シート!AR$29:AR$1028,障害学生情報入力シート!$G$29:$G$1028,$C183,障害学生情報入力シート!$H$29:$H$1028,$D183,障害学生情報入力シート!$D$29:$D$1028,"&lt;&gt;"&amp;"",障害学生情報入力シート!$D$29:$D$1028,"&lt;&gt;"&amp;"在籍者")&gt;0,1,0)</f>
        <v>0</v>
      </c>
      <c r="Z49" s="134">
        <f>IF(SUMIFS(障害学生情報入力シート!AS$29:AS$1028,障害学生情報入力シート!$G$29:$G$1028,$C183,障害学生情報入力シート!$H$29:$H$1028,$D183,障害学生情報入力シート!$D$29:$D$1028,"&lt;&gt;"&amp;"",障害学生情報入力シート!$D$29:$D$1028,"&lt;&gt;"&amp;"在籍者")&gt;0,1,0)</f>
        <v>0</v>
      </c>
      <c r="AA49" s="135">
        <f>IF(SUMIFS(障害学生情報入力シート!BC$29:BC$1028,障害学生情報入力シート!$BD$29:$BD$1028,"&lt;&gt;"&amp;"",障害学生情報入力シート!$G$29:$G$1028,$C183,障害学生情報入力シート!$H$29:$H$1028,$D183,障害学生情報入力シート!$D$29:$D$1028,"&lt;&gt;"&amp;"",障害学生情報入力シート!$D$29:$D$1028,"&lt;&gt;"&amp;"在籍者")&gt;0,1,0)</f>
        <v>0</v>
      </c>
    </row>
    <row r="50" spans="1:27" s="24" customFormat="1" ht="13.5" customHeight="1" thickTop="1" thickBot="1" x14ac:dyDescent="0.45">
      <c r="A50" s="1447"/>
      <c r="B50" s="1448"/>
      <c r="C50" s="1453" t="s">
        <v>1528</v>
      </c>
      <c r="D50" s="1454"/>
      <c r="E50" s="132">
        <f>IF(SUMIFS(障害学生情報入力シート!X$29:X$1028,障害学生情報入力シート!$G$29:$G$1028,$C184,障害学生情報入力シート!$H$29:$H$1028,$D184,障害学生情報入力シート!$D$29:$D$1028,"&lt;&gt;"&amp;"",障害学生情報入力シート!$D$29:$D$1028,"&lt;&gt;"&amp;"在籍者")&gt;0,1,0)</f>
        <v>0</v>
      </c>
      <c r="F50" s="133">
        <f>IF(SUMIFS(障害学生情報入力シート!Y$29:Y$1028,障害学生情報入力シート!$G$29:$G$1028,$C184,障害学生情報入力シート!$H$29:$H$1028,$D184,障害学生情報入力シート!$D$29:$D$1028,"&lt;&gt;"&amp;"",障害学生情報入力シート!$D$29:$D$1028,"&lt;&gt;"&amp;"在籍者")&gt;0,1,0)</f>
        <v>0</v>
      </c>
      <c r="G50" s="133">
        <f>IF(SUMIFS(障害学生情報入力シート!Z$29:Z$1028,障害学生情報入力シート!$G$29:$G$1028,$C184,障害学生情報入力シート!$H$29:$H$1028,$D184,障害学生情報入力シート!$D$29:$D$1028,"&lt;&gt;"&amp;"",障害学生情報入力シート!$D$29:$D$1028,"&lt;&gt;"&amp;"在籍者")&gt;0,1,0)</f>
        <v>0</v>
      </c>
      <c r="H50" s="133">
        <f>IF(SUMIFS(障害学生情報入力シート!AA$29:AA$1028,障害学生情報入力シート!$G$29:$G$1028,$C184,障害学生情報入力シート!$H$29:$H$1028,$D184,障害学生情報入力シート!$D$29:$D$1028,"&lt;&gt;"&amp;"",障害学生情報入力シート!$D$29:$D$1028,"&lt;&gt;"&amp;"在籍者")&gt;0,1,0)</f>
        <v>0</v>
      </c>
      <c r="I50" s="133">
        <f>IF(SUMIFS(障害学生情報入力シート!AB$29:AB$1028,障害学生情報入力シート!$G$29:$G$1028,$C184,障害学生情報入力シート!$H$29:$H$1028,$D184,障害学生情報入力シート!$D$29:$D$1028,"&lt;&gt;"&amp;"",障害学生情報入力シート!$D$29:$D$1028,"&lt;&gt;"&amp;"在籍者")&gt;0,1,0)</f>
        <v>0</v>
      </c>
      <c r="J50" s="133">
        <f>IF(SUMIFS(障害学生情報入力シート!AC$29:AC$1028,障害学生情報入力シート!$G$29:$G$1028,$C184,障害学生情報入力シート!$H$29:$H$1028,$D184,障害学生情報入力シート!$D$29:$D$1028,"&lt;&gt;"&amp;"",障害学生情報入力シート!$D$29:$D$1028,"&lt;&gt;"&amp;"在籍者")&gt;0,1,0)</f>
        <v>0</v>
      </c>
      <c r="K50" s="133">
        <f>IF(SUMIFS(障害学生情報入力シート!AD$29:AD$1028,障害学生情報入力シート!$G$29:$G$1028,$C184,障害学生情報入力シート!$H$29:$H$1028,$D184,障害学生情報入力シート!$D$29:$D$1028,"&lt;&gt;"&amp;"",障害学生情報入力シート!$D$29:$D$1028,"&lt;&gt;"&amp;"在籍者")&gt;0,1,0)</f>
        <v>0</v>
      </c>
      <c r="L50" s="133">
        <f>IF(SUMIFS(障害学生情報入力シート!AE$29:AE$1028,障害学生情報入力シート!$G$29:$G$1028,$C184,障害学生情報入力シート!$H$29:$H$1028,$D184,障害学生情報入力シート!$D$29:$D$1028,"&lt;&gt;"&amp;"",障害学生情報入力シート!$D$29:$D$1028,"&lt;&gt;"&amp;"在籍者")&gt;0,1,0)</f>
        <v>0</v>
      </c>
      <c r="M50" s="133">
        <f>IF(SUMIFS(障害学生情報入力シート!AF$29:AF$1028,障害学生情報入力シート!$G$29:$G$1028,$C184,障害学生情報入力シート!$H$29:$H$1028,$D184,障害学生情報入力シート!$D$29:$D$1028,"&lt;&gt;"&amp;"",障害学生情報入力シート!$D$29:$D$1028,"&lt;&gt;"&amp;"在籍者")&gt;0,1,0)</f>
        <v>0</v>
      </c>
      <c r="N50" s="133">
        <f>IF(SUMIFS(障害学生情報入力シート!AG$29:AG$1028,障害学生情報入力シート!$G$29:$G$1028,$C184,障害学生情報入力シート!$H$29:$H$1028,$D184,障害学生情報入力シート!$D$29:$D$1028,"&lt;&gt;"&amp;"",障害学生情報入力シート!$D$29:$D$1028,"&lt;&gt;"&amp;"在籍者")&gt;0,1,0)</f>
        <v>0</v>
      </c>
      <c r="O50" s="133">
        <f>IF(SUMIFS(障害学生情報入力シート!AH$29:AH$1028,障害学生情報入力シート!$G$29:$G$1028,$C184,障害学生情報入力シート!$H$29:$H$1028,$D184,障害学生情報入力シート!$D$29:$D$1028,"&lt;&gt;"&amp;"",障害学生情報入力シート!$D$29:$D$1028,"&lt;&gt;"&amp;"在籍者")&gt;0,1,0)</f>
        <v>0</v>
      </c>
      <c r="P50" s="133">
        <f>IF(SUMIFS(障害学生情報入力シート!AI$29:AI$1028,障害学生情報入力シート!$G$29:$G$1028,$C184,障害学生情報入力シート!$H$29:$H$1028,$D184,障害学生情報入力シート!$D$29:$D$1028,"&lt;&gt;"&amp;"",障害学生情報入力シート!$D$29:$D$1028,"&lt;&gt;"&amp;"在籍者")&gt;0,1,0)</f>
        <v>0</v>
      </c>
      <c r="Q50" s="133">
        <f>IF(SUMIFS(障害学生情報入力シート!AJ$29:AJ$1028,障害学生情報入力シート!$G$29:$G$1028,$C184,障害学生情報入力シート!$H$29:$H$1028,$D184,障害学生情報入力シート!$D$29:$D$1028,"&lt;&gt;"&amp;"",障害学生情報入力シート!$D$29:$D$1028,"&lt;&gt;"&amp;"在籍者")&gt;0,1,0)</f>
        <v>0</v>
      </c>
      <c r="R50" s="133">
        <f>IF(SUMIFS(障害学生情報入力シート!AK$29:AK$1028,障害学生情報入力シート!$G$29:$G$1028,$C184,障害学生情報入力シート!$H$29:$H$1028,$D184,障害学生情報入力シート!$D$29:$D$1028,"&lt;&gt;"&amp;"",障害学生情報入力シート!$D$29:$D$1028,"&lt;&gt;"&amp;"在籍者")&gt;0,1,0)</f>
        <v>0</v>
      </c>
      <c r="S50" s="133">
        <f>IF(SUMIFS(障害学生情報入力シート!AL$29:AL$1028,障害学生情報入力シート!$G$29:$G$1028,$C184,障害学生情報入力シート!$H$29:$H$1028,$D184,障害学生情報入力シート!$D$29:$D$1028,"&lt;&gt;"&amp;"",障害学生情報入力シート!$D$29:$D$1028,"&lt;&gt;"&amp;"在籍者")&gt;0,1,0)</f>
        <v>0</v>
      </c>
      <c r="T50" s="133">
        <f>IF(SUMIFS(障害学生情報入力シート!AM$29:AM$1028,障害学生情報入力シート!$G$29:$G$1028,$C184,障害学生情報入力シート!$H$29:$H$1028,$D184,障害学生情報入力シート!$D$29:$D$1028,"&lt;&gt;"&amp;"",障害学生情報入力シート!$D$29:$D$1028,"&lt;&gt;"&amp;"在籍者")&gt;0,1,0)</f>
        <v>0</v>
      </c>
      <c r="U50" s="133">
        <f>IF(SUMIFS(障害学生情報入力シート!AN$29:AN$1028,障害学生情報入力シート!$G$29:$G$1028,$C184,障害学生情報入力シート!$H$29:$H$1028,$D184,障害学生情報入力シート!$D$29:$D$1028,"&lt;&gt;"&amp;"",障害学生情報入力シート!$D$29:$D$1028,"&lt;&gt;"&amp;"在籍者")&gt;0,1,0)</f>
        <v>0</v>
      </c>
      <c r="V50" s="133">
        <f>IF(SUMIFS(障害学生情報入力シート!AO$29:AO$1028,障害学生情報入力シート!$G$29:$G$1028,$C184,障害学生情報入力シート!$H$29:$H$1028,$D184,障害学生情報入力シート!$D$29:$D$1028,"&lt;&gt;"&amp;"",障害学生情報入力シート!$D$29:$D$1028,"&lt;&gt;"&amp;"在籍者")&gt;0,1,0)</f>
        <v>0</v>
      </c>
      <c r="W50" s="133">
        <f>IF(SUMIFS(障害学生情報入力シート!AP$29:AP$1028,障害学生情報入力シート!$G$29:$G$1028,$C184,障害学生情報入力シート!$H$29:$H$1028,$D184,障害学生情報入力シート!$D$29:$D$1028,"&lt;&gt;"&amp;"",障害学生情報入力シート!$D$29:$D$1028,"&lt;&gt;"&amp;"在籍者")&gt;0,1,0)</f>
        <v>0</v>
      </c>
      <c r="X50" s="133">
        <f>IF(SUMIFS(障害学生情報入力シート!AQ$29:AQ$1028,障害学生情報入力シート!$G$29:$G$1028,$C184,障害学生情報入力シート!$H$29:$H$1028,$D184,障害学生情報入力シート!$D$29:$D$1028,"&lt;&gt;"&amp;"",障害学生情報入力シート!$D$29:$D$1028,"&lt;&gt;"&amp;"在籍者")&gt;0,1,0)</f>
        <v>0</v>
      </c>
      <c r="Y50" s="133">
        <f>IF(SUMIFS(障害学生情報入力シート!AR$29:AR$1028,障害学生情報入力シート!$G$29:$G$1028,$C184,障害学生情報入力シート!$H$29:$H$1028,$D184,障害学生情報入力シート!$D$29:$D$1028,"&lt;&gt;"&amp;"",障害学生情報入力シート!$D$29:$D$1028,"&lt;&gt;"&amp;"在籍者")&gt;0,1,0)</f>
        <v>0</v>
      </c>
      <c r="Z50" s="134">
        <f>IF(SUMIFS(障害学生情報入力シート!AS$29:AS$1028,障害学生情報入力シート!$G$29:$G$1028,$C184,障害学生情報入力シート!$H$29:$H$1028,$D184,障害学生情報入力シート!$D$29:$D$1028,"&lt;&gt;"&amp;"",障害学生情報入力シート!$D$29:$D$1028,"&lt;&gt;"&amp;"在籍者")&gt;0,1,0)</f>
        <v>0</v>
      </c>
      <c r="AA50" s="135">
        <f>IF(SUMIFS(障害学生情報入力シート!BC$29:BC$1028,障害学生情報入力シート!$BD$29:$BD$1028,"&lt;&gt;"&amp;"",障害学生情報入力シート!$G$29:$G$1028,$C184,障害学生情報入力シート!$H$29:$H$1028,$D184,障害学生情報入力シート!$D$29:$D$1028,"&lt;&gt;"&amp;"",障害学生情報入力シート!$D$29:$D$1028,"&lt;&gt;"&amp;"在籍者")&gt;0,1,0)</f>
        <v>0</v>
      </c>
    </row>
    <row r="51" spans="1:27" s="24" customFormat="1" ht="13.5" customHeight="1" thickTop="1" thickBot="1" x14ac:dyDescent="0.45">
      <c r="A51" s="1455" t="s">
        <v>1570</v>
      </c>
      <c r="B51" s="1543"/>
      <c r="C51" s="1459" t="s">
        <v>1530</v>
      </c>
      <c r="D51" s="1460"/>
      <c r="E51" s="132">
        <f>IF(SUMIFS(障害学生情報入力シート!X$29:X$1028,障害学生情報入力シート!$G$29:$G$1028,$C185,障害学生情報入力シート!$H$29:$H$1028,$D185,障害学生情報入力シート!$D$29:$D$1028,"&lt;&gt;"&amp;"",障害学生情報入力シート!$D$29:$D$1028,"&lt;&gt;"&amp;"在籍者")&gt;0,1,0)</f>
        <v>0</v>
      </c>
      <c r="F51" s="133">
        <f>IF(SUMIFS(障害学生情報入力シート!Y$29:Y$1028,障害学生情報入力シート!$G$29:$G$1028,$C185,障害学生情報入力シート!$H$29:$H$1028,$D185,障害学生情報入力シート!$D$29:$D$1028,"&lt;&gt;"&amp;"",障害学生情報入力シート!$D$29:$D$1028,"&lt;&gt;"&amp;"在籍者")&gt;0,1,0)</f>
        <v>0</v>
      </c>
      <c r="G51" s="133">
        <f>IF(SUMIFS(障害学生情報入力シート!Z$29:Z$1028,障害学生情報入力シート!$G$29:$G$1028,$C185,障害学生情報入力シート!$H$29:$H$1028,$D185,障害学生情報入力シート!$D$29:$D$1028,"&lt;&gt;"&amp;"",障害学生情報入力シート!$D$29:$D$1028,"&lt;&gt;"&amp;"在籍者")&gt;0,1,0)</f>
        <v>0</v>
      </c>
      <c r="H51" s="133">
        <f>IF(SUMIFS(障害学生情報入力シート!AA$29:AA$1028,障害学生情報入力シート!$G$29:$G$1028,$C185,障害学生情報入力シート!$H$29:$H$1028,$D185,障害学生情報入力シート!$D$29:$D$1028,"&lt;&gt;"&amp;"",障害学生情報入力シート!$D$29:$D$1028,"&lt;&gt;"&amp;"在籍者")&gt;0,1,0)</f>
        <v>0</v>
      </c>
      <c r="I51" s="133">
        <f>IF(SUMIFS(障害学生情報入力シート!AB$29:AB$1028,障害学生情報入力シート!$G$29:$G$1028,$C185,障害学生情報入力シート!$H$29:$H$1028,$D185,障害学生情報入力シート!$D$29:$D$1028,"&lt;&gt;"&amp;"",障害学生情報入力シート!$D$29:$D$1028,"&lt;&gt;"&amp;"在籍者")&gt;0,1,0)</f>
        <v>0</v>
      </c>
      <c r="J51" s="133">
        <f>IF(SUMIFS(障害学生情報入力シート!AC$29:AC$1028,障害学生情報入力シート!$G$29:$G$1028,$C185,障害学生情報入力シート!$H$29:$H$1028,$D185,障害学生情報入力シート!$D$29:$D$1028,"&lt;&gt;"&amp;"",障害学生情報入力シート!$D$29:$D$1028,"&lt;&gt;"&amp;"在籍者")&gt;0,1,0)</f>
        <v>0</v>
      </c>
      <c r="K51" s="133">
        <f>IF(SUMIFS(障害学生情報入力シート!AD$29:AD$1028,障害学生情報入力シート!$G$29:$G$1028,$C185,障害学生情報入力シート!$H$29:$H$1028,$D185,障害学生情報入力シート!$D$29:$D$1028,"&lt;&gt;"&amp;"",障害学生情報入力シート!$D$29:$D$1028,"&lt;&gt;"&amp;"在籍者")&gt;0,1,0)</f>
        <v>0</v>
      </c>
      <c r="L51" s="133">
        <f>IF(SUMIFS(障害学生情報入力シート!AE$29:AE$1028,障害学生情報入力シート!$G$29:$G$1028,$C185,障害学生情報入力シート!$H$29:$H$1028,$D185,障害学生情報入力シート!$D$29:$D$1028,"&lt;&gt;"&amp;"",障害学生情報入力シート!$D$29:$D$1028,"&lt;&gt;"&amp;"在籍者")&gt;0,1,0)</f>
        <v>0</v>
      </c>
      <c r="M51" s="133">
        <f>IF(SUMIFS(障害学生情報入力シート!AF$29:AF$1028,障害学生情報入力シート!$G$29:$G$1028,$C185,障害学生情報入力シート!$H$29:$H$1028,$D185,障害学生情報入力シート!$D$29:$D$1028,"&lt;&gt;"&amp;"",障害学生情報入力シート!$D$29:$D$1028,"&lt;&gt;"&amp;"在籍者")&gt;0,1,0)</f>
        <v>0</v>
      </c>
      <c r="N51" s="133">
        <f>IF(SUMIFS(障害学生情報入力シート!AG$29:AG$1028,障害学生情報入力シート!$G$29:$G$1028,$C185,障害学生情報入力シート!$H$29:$H$1028,$D185,障害学生情報入力シート!$D$29:$D$1028,"&lt;&gt;"&amp;"",障害学生情報入力シート!$D$29:$D$1028,"&lt;&gt;"&amp;"在籍者")&gt;0,1,0)</f>
        <v>0</v>
      </c>
      <c r="O51" s="133">
        <f>IF(SUMIFS(障害学生情報入力シート!AH$29:AH$1028,障害学生情報入力シート!$G$29:$G$1028,$C185,障害学生情報入力シート!$H$29:$H$1028,$D185,障害学生情報入力シート!$D$29:$D$1028,"&lt;&gt;"&amp;"",障害学生情報入力シート!$D$29:$D$1028,"&lt;&gt;"&amp;"在籍者")&gt;0,1,0)</f>
        <v>0</v>
      </c>
      <c r="P51" s="133">
        <f>IF(SUMIFS(障害学生情報入力シート!AI$29:AI$1028,障害学生情報入力シート!$G$29:$G$1028,$C185,障害学生情報入力シート!$H$29:$H$1028,$D185,障害学生情報入力シート!$D$29:$D$1028,"&lt;&gt;"&amp;"",障害学生情報入力シート!$D$29:$D$1028,"&lt;&gt;"&amp;"在籍者")&gt;0,1,0)</f>
        <v>0</v>
      </c>
      <c r="Q51" s="133">
        <f>IF(SUMIFS(障害学生情報入力シート!AJ$29:AJ$1028,障害学生情報入力シート!$G$29:$G$1028,$C185,障害学生情報入力シート!$H$29:$H$1028,$D185,障害学生情報入力シート!$D$29:$D$1028,"&lt;&gt;"&amp;"",障害学生情報入力シート!$D$29:$D$1028,"&lt;&gt;"&amp;"在籍者")&gt;0,1,0)</f>
        <v>0</v>
      </c>
      <c r="R51" s="133">
        <f>IF(SUMIFS(障害学生情報入力シート!AK$29:AK$1028,障害学生情報入力シート!$G$29:$G$1028,$C185,障害学生情報入力シート!$H$29:$H$1028,$D185,障害学生情報入力シート!$D$29:$D$1028,"&lt;&gt;"&amp;"",障害学生情報入力シート!$D$29:$D$1028,"&lt;&gt;"&amp;"在籍者")&gt;0,1,0)</f>
        <v>0</v>
      </c>
      <c r="S51" s="133">
        <f>IF(SUMIFS(障害学生情報入力シート!AL$29:AL$1028,障害学生情報入力シート!$G$29:$G$1028,$C185,障害学生情報入力シート!$H$29:$H$1028,$D185,障害学生情報入力シート!$D$29:$D$1028,"&lt;&gt;"&amp;"",障害学生情報入力シート!$D$29:$D$1028,"&lt;&gt;"&amp;"在籍者")&gt;0,1,0)</f>
        <v>0</v>
      </c>
      <c r="T51" s="133">
        <f>IF(SUMIFS(障害学生情報入力シート!AM$29:AM$1028,障害学生情報入力シート!$G$29:$G$1028,$C185,障害学生情報入力シート!$H$29:$H$1028,$D185,障害学生情報入力シート!$D$29:$D$1028,"&lt;&gt;"&amp;"",障害学生情報入力シート!$D$29:$D$1028,"&lt;&gt;"&amp;"在籍者")&gt;0,1,0)</f>
        <v>0</v>
      </c>
      <c r="U51" s="133">
        <f>IF(SUMIFS(障害学生情報入力シート!AN$29:AN$1028,障害学生情報入力シート!$G$29:$G$1028,$C185,障害学生情報入力シート!$H$29:$H$1028,$D185,障害学生情報入力シート!$D$29:$D$1028,"&lt;&gt;"&amp;"",障害学生情報入力シート!$D$29:$D$1028,"&lt;&gt;"&amp;"在籍者")&gt;0,1,0)</f>
        <v>0</v>
      </c>
      <c r="V51" s="133">
        <f>IF(SUMIFS(障害学生情報入力シート!AO$29:AO$1028,障害学生情報入力シート!$G$29:$G$1028,$C185,障害学生情報入力シート!$H$29:$H$1028,$D185,障害学生情報入力シート!$D$29:$D$1028,"&lt;&gt;"&amp;"",障害学生情報入力シート!$D$29:$D$1028,"&lt;&gt;"&amp;"在籍者")&gt;0,1,0)</f>
        <v>0</v>
      </c>
      <c r="W51" s="133">
        <f>IF(SUMIFS(障害学生情報入力シート!AP$29:AP$1028,障害学生情報入力シート!$G$29:$G$1028,$C185,障害学生情報入力シート!$H$29:$H$1028,$D185,障害学生情報入力シート!$D$29:$D$1028,"&lt;&gt;"&amp;"",障害学生情報入力シート!$D$29:$D$1028,"&lt;&gt;"&amp;"在籍者")&gt;0,1,0)</f>
        <v>0</v>
      </c>
      <c r="X51" s="133">
        <f>IF(SUMIFS(障害学生情報入力シート!AQ$29:AQ$1028,障害学生情報入力シート!$G$29:$G$1028,$C185,障害学生情報入力シート!$H$29:$H$1028,$D185,障害学生情報入力シート!$D$29:$D$1028,"&lt;&gt;"&amp;"",障害学生情報入力シート!$D$29:$D$1028,"&lt;&gt;"&amp;"在籍者")&gt;0,1,0)</f>
        <v>0</v>
      </c>
      <c r="Y51" s="133">
        <f>IF(SUMIFS(障害学生情報入力シート!AR$29:AR$1028,障害学生情報入力シート!$G$29:$G$1028,$C185,障害学生情報入力シート!$H$29:$H$1028,$D185,障害学生情報入力シート!$D$29:$D$1028,"&lt;&gt;"&amp;"",障害学生情報入力シート!$D$29:$D$1028,"&lt;&gt;"&amp;"在籍者")&gt;0,1,0)</f>
        <v>0</v>
      </c>
      <c r="Z51" s="134">
        <f>IF(SUMIFS(障害学生情報入力シート!AS$29:AS$1028,障害学生情報入力シート!$G$29:$G$1028,$C185,障害学生情報入力シート!$H$29:$H$1028,$D185,障害学生情報入力シート!$D$29:$D$1028,"&lt;&gt;"&amp;"",障害学生情報入力シート!$D$29:$D$1028,"&lt;&gt;"&amp;"在籍者")&gt;0,1,0)</f>
        <v>0</v>
      </c>
      <c r="AA51" s="135">
        <f>IF(SUMIFS(障害学生情報入力シート!BC$29:BC$1028,障害学生情報入力シート!$BD$29:$BD$1028,"&lt;&gt;"&amp;"",障害学生情報入力シート!$G$29:$G$1028,$C185,障害学生情報入力シート!$H$29:$H$1028,$D185,障害学生情報入力シート!$D$29:$D$1028,"&lt;&gt;"&amp;"",障害学生情報入力シート!$D$29:$D$1028,"&lt;&gt;"&amp;"在籍者")&gt;0,1,0)</f>
        <v>0</v>
      </c>
    </row>
    <row r="52" spans="1:27" s="24" customFormat="1" ht="13.5" customHeight="1" thickTop="1" thickBot="1" x14ac:dyDescent="0.45">
      <c r="A52" s="1457"/>
      <c r="B52" s="1544"/>
      <c r="C52" s="1545" t="s">
        <v>1531</v>
      </c>
      <c r="D52" s="1462"/>
      <c r="E52" s="132">
        <f>IF(SUMIFS(障害学生情報入力シート!X$29:X$1028,障害学生情報入力シート!$G$29:$G$1028,$C186,障害学生情報入力シート!$H$29:$H$1028,$D186,障害学生情報入力シート!$D$29:$D$1028,"&lt;&gt;"&amp;"",障害学生情報入力シート!$D$29:$D$1028,"&lt;&gt;"&amp;"在籍者")&gt;0,1,0)</f>
        <v>0</v>
      </c>
      <c r="F52" s="133">
        <f>IF(SUMIFS(障害学生情報入力シート!Y$29:Y$1028,障害学生情報入力シート!$G$29:$G$1028,$C186,障害学生情報入力シート!$H$29:$H$1028,$D186,障害学生情報入力シート!$D$29:$D$1028,"&lt;&gt;"&amp;"",障害学生情報入力シート!$D$29:$D$1028,"&lt;&gt;"&amp;"在籍者")&gt;0,1,0)</f>
        <v>0</v>
      </c>
      <c r="G52" s="133">
        <f>IF(SUMIFS(障害学生情報入力シート!Z$29:Z$1028,障害学生情報入力シート!$G$29:$G$1028,$C186,障害学生情報入力シート!$H$29:$H$1028,$D186,障害学生情報入力シート!$D$29:$D$1028,"&lt;&gt;"&amp;"",障害学生情報入力シート!$D$29:$D$1028,"&lt;&gt;"&amp;"在籍者")&gt;0,1,0)</f>
        <v>0</v>
      </c>
      <c r="H52" s="133">
        <f>IF(SUMIFS(障害学生情報入力シート!AA$29:AA$1028,障害学生情報入力シート!$G$29:$G$1028,$C186,障害学生情報入力シート!$H$29:$H$1028,$D186,障害学生情報入力シート!$D$29:$D$1028,"&lt;&gt;"&amp;"",障害学生情報入力シート!$D$29:$D$1028,"&lt;&gt;"&amp;"在籍者")&gt;0,1,0)</f>
        <v>0</v>
      </c>
      <c r="I52" s="133">
        <f>IF(SUMIFS(障害学生情報入力シート!AB$29:AB$1028,障害学生情報入力シート!$G$29:$G$1028,$C186,障害学生情報入力シート!$H$29:$H$1028,$D186,障害学生情報入力シート!$D$29:$D$1028,"&lt;&gt;"&amp;"",障害学生情報入力シート!$D$29:$D$1028,"&lt;&gt;"&amp;"在籍者")&gt;0,1,0)</f>
        <v>0</v>
      </c>
      <c r="J52" s="133">
        <f>IF(SUMIFS(障害学生情報入力シート!AC$29:AC$1028,障害学生情報入力シート!$G$29:$G$1028,$C186,障害学生情報入力シート!$H$29:$H$1028,$D186,障害学生情報入力シート!$D$29:$D$1028,"&lt;&gt;"&amp;"",障害学生情報入力シート!$D$29:$D$1028,"&lt;&gt;"&amp;"在籍者")&gt;0,1,0)</f>
        <v>0</v>
      </c>
      <c r="K52" s="133">
        <f>IF(SUMIFS(障害学生情報入力シート!AD$29:AD$1028,障害学生情報入力シート!$G$29:$G$1028,$C186,障害学生情報入力シート!$H$29:$H$1028,$D186,障害学生情報入力シート!$D$29:$D$1028,"&lt;&gt;"&amp;"",障害学生情報入力シート!$D$29:$D$1028,"&lt;&gt;"&amp;"在籍者")&gt;0,1,0)</f>
        <v>0</v>
      </c>
      <c r="L52" s="133">
        <f>IF(SUMIFS(障害学生情報入力シート!AE$29:AE$1028,障害学生情報入力シート!$G$29:$G$1028,$C186,障害学生情報入力シート!$H$29:$H$1028,$D186,障害学生情報入力シート!$D$29:$D$1028,"&lt;&gt;"&amp;"",障害学生情報入力シート!$D$29:$D$1028,"&lt;&gt;"&amp;"在籍者")&gt;0,1,0)</f>
        <v>0</v>
      </c>
      <c r="M52" s="133">
        <f>IF(SUMIFS(障害学生情報入力シート!AF$29:AF$1028,障害学生情報入力シート!$G$29:$G$1028,$C186,障害学生情報入力シート!$H$29:$H$1028,$D186,障害学生情報入力シート!$D$29:$D$1028,"&lt;&gt;"&amp;"",障害学生情報入力シート!$D$29:$D$1028,"&lt;&gt;"&amp;"在籍者")&gt;0,1,0)</f>
        <v>0</v>
      </c>
      <c r="N52" s="133">
        <f>IF(SUMIFS(障害学生情報入力シート!AG$29:AG$1028,障害学生情報入力シート!$G$29:$G$1028,$C186,障害学生情報入力シート!$H$29:$H$1028,$D186,障害学生情報入力シート!$D$29:$D$1028,"&lt;&gt;"&amp;"",障害学生情報入力シート!$D$29:$D$1028,"&lt;&gt;"&amp;"在籍者")&gt;0,1,0)</f>
        <v>0</v>
      </c>
      <c r="O52" s="133">
        <f>IF(SUMIFS(障害学生情報入力シート!AH$29:AH$1028,障害学生情報入力シート!$G$29:$G$1028,$C186,障害学生情報入力シート!$H$29:$H$1028,$D186,障害学生情報入力シート!$D$29:$D$1028,"&lt;&gt;"&amp;"",障害学生情報入力シート!$D$29:$D$1028,"&lt;&gt;"&amp;"在籍者")&gt;0,1,0)</f>
        <v>0</v>
      </c>
      <c r="P52" s="133">
        <f>IF(SUMIFS(障害学生情報入力シート!AI$29:AI$1028,障害学生情報入力シート!$G$29:$G$1028,$C186,障害学生情報入力シート!$H$29:$H$1028,$D186,障害学生情報入力シート!$D$29:$D$1028,"&lt;&gt;"&amp;"",障害学生情報入力シート!$D$29:$D$1028,"&lt;&gt;"&amp;"在籍者")&gt;0,1,0)</f>
        <v>0</v>
      </c>
      <c r="Q52" s="133">
        <f>IF(SUMIFS(障害学生情報入力シート!AJ$29:AJ$1028,障害学生情報入力シート!$G$29:$G$1028,$C186,障害学生情報入力シート!$H$29:$H$1028,$D186,障害学生情報入力シート!$D$29:$D$1028,"&lt;&gt;"&amp;"",障害学生情報入力シート!$D$29:$D$1028,"&lt;&gt;"&amp;"在籍者")&gt;0,1,0)</f>
        <v>0</v>
      </c>
      <c r="R52" s="133">
        <f>IF(SUMIFS(障害学生情報入力シート!AK$29:AK$1028,障害学生情報入力シート!$G$29:$G$1028,$C186,障害学生情報入力シート!$H$29:$H$1028,$D186,障害学生情報入力シート!$D$29:$D$1028,"&lt;&gt;"&amp;"",障害学生情報入力シート!$D$29:$D$1028,"&lt;&gt;"&amp;"在籍者")&gt;0,1,0)</f>
        <v>0</v>
      </c>
      <c r="S52" s="133">
        <f>IF(SUMIFS(障害学生情報入力シート!AL$29:AL$1028,障害学生情報入力シート!$G$29:$G$1028,$C186,障害学生情報入力シート!$H$29:$H$1028,$D186,障害学生情報入力シート!$D$29:$D$1028,"&lt;&gt;"&amp;"",障害学生情報入力シート!$D$29:$D$1028,"&lt;&gt;"&amp;"在籍者")&gt;0,1,0)</f>
        <v>0</v>
      </c>
      <c r="T52" s="133">
        <f>IF(SUMIFS(障害学生情報入力シート!AM$29:AM$1028,障害学生情報入力シート!$G$29:$G$1028,$C186,障害学生情報入力シート!$H$29:$H$1028,$D186,障害学生情報入力シート!$D$29:$D$1028,"&lt;&gt;"&amp;"",障害学生情報入力シート!$D$29:$D$1028,"&lt;&gt;"&amp;"在籍者")&gt;0,1,0)</f>
        <v>0</v>
      </c>
      <c r="U52" s="133">
        <f>IF(SUMIFS(障害学生情報入力シート!AN$29:AN$1028,障害学生情報入力シート!$G$29:$G$1028,$C186,障害学生情報入力シート!$H$29:$H$1028,$D186,障害学生情報入力シート!$D$29:$D$1028,"&lt;&gt;"&amp;"",障害学生情報入力シート!$D$29:$D$1028,"&lt;&gt;"&amp;"在籍者")&gt;0,1,0)</f>
        <v>0</v>
      </c>
      <c r="V52" s="133">
        <f>IF(SUMIFS(障害学生情報入力シート!AO$29:AO$1028,障害学生情報入力シート!$G$29:$G$1028,$C186,障害学生情報入力シート!$H$29:$H$1028,$D186,障害学生情報入力シート!$D$29:$D$1028,"&lt;&gt;"&amp;"",障害学生情報入力シート!$D$29:$D$1028,"&lt;&gt;"&amp;"在籍者")&gt;0,1,0)</f>
        <v>0</v>
      </c>
      <c r="W52" s="133">
        <f>IF(SUMIFS(障害学生情報入力シート!AP$29:AP$1028,障害学生情報入力シート!$G$29:$G$1028,$C186,障害学生情報入力シート!$H$29:$H$1028,$D186,障害学生情報入力シート!$D$29:$D$1028,"&lt;&gt;"&amp;"",障害学生情報入力シート!$D$29:$D$1028,"&lt;&gt;"&amp;"在籍者")&gt;0,1,0)</f>
        <v>0</v>
      </c>
      <c r="X52" s="133">
        <f>IF(SUMIFS(障害学生情報入力シート!AQ$29:AQ$1028,障害学生情報入力シート!$G$29:$G$1028,$C186,障害学生情報入力シート!$H$29:$H$1028,$D186,障害学生情報入力シート!$D$29:$D$1028,"&lt;&gt;"&amp;"",障害学生情報入力シート!$D$29:$D$1028,"&lt;&gt;"&amp;"在籍者")&gt;0,1,0)</f>
        <v>0</v>
      </c>
      <c r="Y52" s="133">
        <f>IF(SUMIFS(障害学生情報入力シート!AR$29:AR$1028,障害学生情報入力シート!$G$29:$G$1028,$C186,障害学生情報入力シート!$H$29:$H$1028,$D186,障害学生情報入力シート!$D$29:$D$1028,"&lt;&gt;"&amp;"",障害学生情報入力シート!$D$29:$D$1028,"&lt;&gt;"&amp;"在籍者")&gt;0,1,0)</f>
        <v>0</v>
      </c>
      <c r="Z52" s="134">
        <f>IF(SUMIFS(障害学生情報入力シート!AS$29:AS$1028,障害学生情報入力シート!$G$29:$G$1028,$C186,障害学生情報入力シート!$H$29:$H$1028,$D186,障害学生情報入力シート!$D$29:$D$1028,"&lt;&gt;"&amp;"",障害学生情報入力シート!$D$29:$D$1028,"&lt;&gt;"&amp;"在籍者")&gt;0,1,0)</f>
        <v>0</v>
      </c>
      <c r="AA52" s="135">
        <f>IF(SUMIFS(障害学生情報入力シート!BC$29:BC$1028,障害学生情報入力シート!$BD$29:$BD$1028,"&lt;&gt;"&amp;"",障害学生情報入力シート!$G$29:$G$1028,$C186,障害学生情報入力シート!$H$29:$H$1028,$D186,障害学生情報入力シート!$D$29:$D$1028,"&lt;&gt;"&amp;"",障害学生情報入力シート!$D$29:$D$1028,"&lt;&gt;"&amp;"在籍者")&gt;0,1,0)</f>
        <v>0</v>
      </c>
    </row>
    <row r="53" spans="1:27" s="24" customFormat="1" ht="13.5" customHeight="1" thickTop="1" thickBot="1" x14ac:dyDescent="0.45">
      <c r="A53" s="1507" t="s">
        <v>1532</v>
      </c>
      <c r="B53" s="1508"/>
      <c r="C53" s="1508"/>
      <c r="D53" s="1508"/>
      <c r="E53" s="132">
        <f>IF(SUMIFS(障害学生情報入力シート!X$29:X$1028,障害学生情報入力シート!$G$29:$G$1028,$C187,障害学生情報入力シート!$H$29:$H$1028,$D187,障害学生情報入力シート!$D$29:$D$1028,"&lt;&gt;"&amp;"",障害学生情報入力シート!$D$29:$D$1028,"&lt;&gt;"&amp;"在籍者")&gt;0,1,0)</f>
        <v>0</v>
      </c>
      <c r="F53" s="133">
        <f>IF(SUMIFS(障害学生情報入力シート!Y$29:Y$1028,障害学生情報入力シート!$G$29:$G$1028,$C187,障害学生情報入力シート!$H$29:$H$1028,$D187,障害学生情報入力シート!$D$29:$D$1028,"&lt;&gt;"&amp;"",障害学生情報入力シート!$D$29:$D$1028,"&lt;&gt;"&amp;"在籍者")&gt;0,1,0)</f>
        <v>0</v>
      </c>
      <c r="G53" s="133">
        <f>IF(SUMIFS(障害学生情報入力シート!Z$29:Z$1028,障害学生情報入力シート!$G$29:$G$1028,$C187,障害学生情報入力シート!$H$29:$H$1028,$D187,障害学生情報入力シート!$D$29:$D$1028,"&lt;&gt;"&amp;"",障害学生情報入力シート!$D$29:$D$1028,"&lt;&gt;"&amp;"在籍者")&gt;0,1,0)</f>
        <v>0</v>
      </c>
      <c r="H53" s="133">
        <f>IF(SUMIFS(障害学生情報入力シート!AA$29:AA$1028,障害学生情報入力シート!$G$29:$G$1028,$C187,障害学生情報入力シート!$H$29:$H$1028,$D187,障害学生情報入力シート!$D$29:$D$1028,"&lt;&gt;"&amp;"",障害学生情報入力シート!$D$29:$D$1028,"&lt;&gt;"&amp;"在籍者")&gt;0,1,0)</f>
        <v>0</v>
      </c>
      <c r="I53" s="133">
        <f>IF(SUMIFS(障害学生情報入力シート!AB$29:AB$1028,障害学生情報入力シート!$G$29:$G$1028,$C187,障害学生情報入力シート!$H$29:$H$1028,$D187,障害学生情報入力シート!$D$29:$D$1028,"&lt;&gt;"&amp;"",障害学生情報入力シート!$D$29:$D$1028,"&lt;&gt;"&amp;"在籍者")&gt;0,1,0)</f>
        <v>0</v>
      </c>
      <c r="J53" s="133">
        <f>IF(SUMIFS(障害学生情報入力シート!AC$29:AC$1028,障害学生情報入力シート!$G$29:$G$1028,$C187,障害学生情報入力シート!$H$29:$H$1028,$D187,障害学生情報入力シート!$D$29:$D$1028,"&lt;&gt;"&amp;"",障害学生情報入力シート!$D$29:$D$1028,"&lt;&gt;"&amp;"在籍者")&gt;0,1,0)</f>
        <v>0</v>
      </c>
      <c r="K53" s="133">
        <f>IF(SUMIFS(障害学生情報入力シート!AD$29:AD$1028,障害学生情報入力シート!$G$29:$G$1028,$C187,障害学生情報入力シート!$H$29:$H$1028,$D187,障害学生情報入力シート!$D$29:$D$1028,"&lt;&gt;"&amp;"",障害学生情報入力シート!$D$29:$D$1028,"&lt;&gt;"&amp;"在籍者")&gt;0,1,0)</f>
        <v>0</v>
      </c>
      <c r="L53" s="133">
        <f>IF(SUMIFS(障害学生情報入力シート!AE$29:AE$1028,障害学生情報入力シート!$G$29:$G$1028,$C187,障害学生情報入力シート!$H$29:$H$1028,$D187,障害学生情報入力シート!$D$29:$D$1028,"&lt;&gt;"&amp;"",障害学生情報入力シート!$D$29:$D$1028,"&lt;&gt;"&amp;"在籍者")&gt;0,1,0)</f>
        <v>0</v>
      </c>
      <c r="M53" s="133">
        <f>IF(SUMIFS(障害学生情報入力シート!AF$29:AF$1028,障害学生情報入力シート!$G$29:$G$1028,$C187,障害学生情報入力シート!$H$29:$H$1028,$D187,障害学生情報入力シート!$D$29:$D$1028,"&lt;&gt;"&amp;"",障害学生情報入力シート!$D$29:$D$1028,"&lt;&gt;"&amp;"在籍者")&gt;0,1,0)</f>
        <v>0</v>
      </c>
      <c r="N53" s="133">
        <f>IF(SUMIFS(障害学生情報入力シート!AG$29:AG$1028,障害学生情報入力シート!$G$29:$G$1028,$C187,障害学生情報入力シート!$H$29:$H$1028,$D187,障害学生情報入力シート!$D$29:$D$1028,"&lt;&gt;"&amp;"",障害学生情報入力シート!$D$29:$D$1028,"&lt;&gt;"&amp;"在籍者")&gt;0,1,0)</f>
        <v>0</v>
      </c>
      <c r="O53" s="133">
        <f>IF(SUMIFS(障害学生情報入力シート!AH$29:AH$1028,障害学生情報入力シート!$G$29:$G$1028,$C187,障害学生情報入力シート!$H$29:$H$1028,$D187,障害学生情報入力シート!$D$29:$D$1028,"&lt;&gt;"&amp;"",障害学生情報入力シート!$D$29:$D$1028,"&lt;&gt;"&amp;"在籍者")&gt;0,1,0)</f>
        <v>0</v>
      </c>
      <c r="P53" s="133">
        <f>IF(SUMIFS(障害学生情報入力シート!AI$29:AI$1028,障害学生情報入力シート!$G$29:$G$1028,$C187,障害学生情報入力シート!$H$29:$H$1028,$D187,障害学生情報入力シート!$D$29:$D$1028,"&lt;&gt;"&amp;"",障害学生情報入力シート!$D$29:$D$1028,"&lt;&gt;"&amp;"在籍者")&gt;0,1,0)</f>
        <v>0</v>
      </c>
      <c r="Q53" s="133">
        <f>IF(SUMIFS(障害学生情報入力シート!AJ$29:AJ$1028,障害学生情報入力シート!$G$29:$G$1028,$C187,障害学生情報入力シート!$H$29:$H$1028,$D187,障害学生情報入力シート!$D$29:$D$1028,"&lt;&gt;"&amp;"",障害学生情報入力シート!$D$29:$D$1028,"&lt;&gt;"&amp;"在籍者")&gt;0,1,0)</f>
        <v>0</v>
      </c>
      <c r="R53" s="133">
        <f>IF(SUMIFS(障害学生情報入力シート!AK$29:AK$1028,障害学生情報入力シート!$G$29:$G$1028,$C187,障害学生情報入力シート!$H$29:$H$1028,$D187,障害学生情報入力シート!$D$29:$D$1028,"&lt;&gt;"&amp;"",障害学生情報入力シート!$D$29:$D$1028,"&lt;&gt;"&amp;"在籍者")&gt;0,1,0)</f>
        <v>0</v>
      </c>
      <c r="S53" s="133">
        <f>IF(SUMIFS(障害学生情報入力シート!AL$29:AL$1028,障害学生情報入力シート!$G$29:$G$1028,$C187,障害学生情報入力シート!$H$29:$H$1028,$D187,障害学生情報入力シート!$D$29:$D$1028,"&lt;&gt;"&amp;"",障害学生情報入力シート!$D$29:$D$1028,"&lt;&gt;"&amp;"在籍者")&gt;0,1,0)</f>
        <v>0</v>
      </c>
      <c r="T53" s="133">
        <f>IF(SUMIFS(障害学生情報入力シート!AM$29:AM$1028,障害学生情報入力シート!$G$29:$G$1028,$C187,障害学生情報入力シート!$H$29:$H$1028,$D187,障害学生情報入力シート!$D$29:$D$1028,"&lt;&gt;"&amp;"",障害学生情報入力シート!$D$29:$D$1028,"&lt;&gt;"&amp;"在籍者")&gt;0,1,0)</f>
        <v>0</v>
      </c>
      <c r="U53" s="133">
        <f>IF(SUMIFS(障害学生情報入力シート!AN$29:AN$1028,障害学生情報入力シート!$G$29:$G$1028,$C187,障害学生情報入力シート!$H$29:$H$1028,$D187,障害学生情報入力シート!$D$29:$D$1028,"&lt;&gt;"&amp;"",障害学生情報入力シート!$D$29:$D$1028,"&lt;&gt;"&amp;"在籍者")&gt;0,1,0)</f>
        <v>0</v>
      </c>
      <c r="V53" s="133">
        <f>IF(SUMIFS(障害学生情報入力シート!AO$29:AO$1028,障害学生情報入力シート!$G$29:$G$1028,$C187,障害学生情報入力シート!$H$29:$H$1028,$D187,障害学生情報入力シート!$D$29:$D$1028,"&lt;&gt;"&amp;"",障害学生情報入力シート!$D$29:$D$1028,"&lt;&gt;"&amp;"在籍者")&gt;0,1,0)</f>
        <v>0</v>
      </c>
      <c r="W53" s="133">
        <f>IF(SUMIFS(障害学生情報入力シート!AP$29:AP$1028,障害学生情報入力シート!$G$29:$G$1028,$C187,障害学生情報入力シート!$H$29:$H$1028,$D187,障害学生情報入力シート!$D$29:$D$1028,"&lt;&gt;"&amp;"",障害学生情報入力シート!$D$29:$D$1028,"&lt;&gt;"&amp;"在籍者")&gt;0,1,0)</f>
        <v>0</v>
      </c>
      <c r="X53" s="133">
        <f>IF(SUMIFS(障害学生情報入力シート!AQ$29:AQ$1028,障害学生情報入力シート!$G$29:$G$1028,$C187,障害学生情報入力シート!$H$29:$H$1028,$D187,障害学生情報入力シート!$D$29:$D$1028,"&lt;&gt;"&amp;"",障害学生情報入力シート!$D$29:$D$1028,"&lt;&gt;"&amp;"在籍者")&gt;0,1,0)</f>
        <v>0</v>
      </c>
      <c r="Y53" s="133">
        <f>IF(SUMIFS(障害学生情報入力シート!AR$29:AR$1028,障害学生情報入力シート!$G$29:$G$1028,$C187,障害学生情報入力シート!$H$29:$H$1028,$D187,障害学生情報入力シート!$D$29:$D$1028,"&lt;&gt;"&amp;"",障害学生情報入力シート!$D$29:$D$1028,"&lt;&gt;"&amp;"在籍者")&gt;0,1,0)</f>
        <v>0</v>
      </c>
      <c r="Z53" s="134">
        <f>IF(SUMIFS(障害学生情報入力シート!AS$29:AS$1028,障害学生情報入力シート!$G$29:$G$1028,$C187,障害学生情報入力シート!$H$29:$H$1028,$D187,障害学生情報入力シート!$D$29:$D$1028,"&lt;&gt;"&amp;"",障害学生情報入力シート!$D$29:$D$1028,"&lt;&gt;"&amp;"在籍者")&gt;0,1,0)</f>
        <v>0</v>
      </c>
      <c r="AA53" s="135">
        <f>IF(SUMIFS(障害学生情報入力シート!BC$29:BC$1028,障害学生情報入力シート!$BD$29:$BD$1028,"&lt;&gt;"&amp;"",障害学生情報入力シート!$G$29:$G$1028,$C187,障害学生情報入力シート!$H$29:$H$1028,$D187,障害学生情報入力シート!$D$29:$D$1028,"&lt;&gt;"&amp;"",障害学生情報入力シート!$D$29:$D$1028,"&lt;&gt;"&amp;"在籍者")&gt;0,1,0)</f>
        <v>0</v>
      </c>
    </row>
    <row r="54" spans="1:27" s="24" customFormat="1" ht="13.5" customHeight="1" thickTop="1" thickBot="1" x14ac:dyDescent="0.45">
      <c r="A54" s="1512" t="s">
        <v>1533</v>
      </c>
      <c r="B54" s="1513"/>
      <c r="C54" s="1516" t="s">
        <v>45</v>
      </c>
      <c r="D54" s="1517"/>
      <c r="E54" s="132">
        <f>IF(SUMIFS(障害学生情報入力シート!X$29:X$1028,障害学生情報入力シート!$G$29:$G$1028,$C188,障害学生情報入力シート!$H$29:$H$1028,$D188,障害学生情報入力シート!$D$29:$D$1028,"&lt;&gt;"&amp;"",障害学生情報入力シート!$D$29:$D$1028,"&lt;&gt;"&amp;"在籍者")&gt;0,1,0)</f>
        <v>0</v>
      </c>
      <c r="F54" s="133">
        <f>IF(SUMIFS(障害学生情報入力シート!Y$29:Y$1028,障害学生情報入力シート!$G$29:$G$1028,$C188,障害学生情報入力シート!$H$29:$H$1028,$D188,障害学生情報入力シート!$D$29:$D$1028,"&lt;&gt;"&amp;"",障害学生情報入力シート!$D$29:$D$1028,"&lt;&gt;"&amp;"在籍者")&gt;0,1,0)</f>
        <v>0</v>
      </c>
      <c r="G54" s="133">
        <f>IF(SUMIFS(障害学生情報入力シート!Z$29:Z$1028,障害学生情報入力シート!$G$29:$G$1028,$C188,障害学生情報入力シート!$H$29:$H$1028,$D188,障害学生情報入力シート!$D$29:$D$1028,"&lt;&gt;"&amp;"",障害学生情報入力シート!$D$29:$D$1028,"&lt;&gt;"&amp;"在籍者")&gt;0,1,0)</f>
        <v>0</v>
      </c>
      <c r="H54" s="133">
        <f>IF(SUMIFS(障害学生情報入力シート!AA$29:AA$1028,障害学生情報入力シート!$G$29:$G$1028,$C188,障害学生情報入力シート!$H$29:$H$1028,$D188,障害学生情報入力シート!$D$29:$D$1028,"&lt;&gt;"&amp;"",障害学生情報入力シート!$D$29:$D$1028,"&lt;&gt;"&amp;"在籍者")&gt;0,1,0)</f>
        <v>0</v>
      </c>
      <c r="I54" s="133">
        <f>IF(SUMIFS(障害学生情報入力シート!AB$29:AB$1028,障害学生情報入力シート!$G$29:$G$1028,$C188,障害学生情報入力シート!$H$29:$H$1028,$D188,障害学生情報入力シート!$D$29:$D$1028,"&lt;&gt;"&amp;"",障害学生情報入力シート!$D$29:$D$1028,"&lt;&gt;"&amp;"在籍者")&gt;0,1,0)</f>
        <v>0</v>
      </c>
      <c r="J54" s="133">
        <f>IF(SUMIFS(障害学生情報入力シート!AC$29:AC$1028,障害学生情報入力シート!$G$29:$G$1028,$C188,障害学生情報入力シート!$H$29:$H$1028,$D188,障害学生情報入力シート!$D$29:$D$1028,"&lt;&gt;"&amp;"",障害学生情報入力シート!$D$29:$D$1028,"&lt;&gt;"&amp;"在籍者")&gt;0,1,0)</f>
        <v>0</v>
      </c>
      <c r="K54" s="133">
        <f>IF(SUMIFS(障害学生情報入力シート!AD$29:AD$1028,障害学生情報入力シート!$G$29:$G$1028,$C188,障害学生情報入力シート!$H$29:$H$1028,$D188,障害学生情報入力シート!$D$29:$D$1028,"&lt;&gt;"&amp;"",障害学生情報入力シート!$D$29:$D$1028,"&lt;&gt;"&amp;"在籍者")&gt;0,1,0)</f>
        <v>0</v>
      </c>
      <c r="L54" s="133">
        <f>IF(SUMIFS(障害学生情報入力シート!AE$29:AE$1028,障害学生情報入力シート!$G$29:$G$1028,$C188,障害学生情報入力シート!$H$29:$H$1028,$D188,障害学生情報入力シート!$D$29:$D$1028,"&lt;&gt;"&amp;"",障害学生情報入力シート!$D$29:$D$1028,"&lt;&gt;"&amp;"在籍者")&gt;0,1,0)</f>
        <v>0</v>
      </c>
      <c r="M54" s="133">
        <f>IF(SUMIFS(障害学生情報入力シート!AF$29:AF$1028,障害学生情報入力シート!$G$29:$G$1028,$C188,障害学生情報入力シート!$H$29:$H$1028,$D188,障害学生情報入力シート!$D$29:$D$1028,"&lt;&gt;"&amp;"",障害学生情報入力シート!$D$29:$D$1028,"&lt;&gt;"&amp;"在籍者")&gt;0,1,0)</f>
        <v>0</v>
      </c>
      <c r="N54" s="133">
        <f>IF(SUMIFS(障害学生情報入力シート!AG$29:AG$1028,障害学生情報入力シート!$G$29:$G$1028,$C188,障害学生情報入力シート!$H$29:$H$1028,$D188,障害学生情報入力シート!$D$29:$D$1028,"&lt;&gt;"&amp;"",障害学生情報入力シート!$D$29:$D$1028,"&lt;&gt;"&amp;"在籍者")&gt;0,1,0)</f>
        <v>0</v>
      </c>
      <c r="O54" s="133">
        <f>IF(SUMIFS(障害学生情報入力シート!AH$29:AH$1028,障害学生情報入力シート!$G$29:$G$1028,$C188,障害学生情報入力シート!$H$29:$H$1028,$D188,障害学生情報入力シート!$D$29:$D$1028,"&lt;&gt;"&amp;"",障害学生情報入力シート!$D$29:$D$1028,"&lt;&gt;"&amp;"在籍者")&gt;0,1,0)</f>
        <v>0</v>
      </c>
      <c r="P54" s="133">
        <f>IF(SUMIFS(障害学生情報入力シート!AI$29:AI$1028,障害学生情報入力シート!$G$29:$G$1028,$C188,障害学生情報入力シート!$H$29:$H$1028,$D188,障害学生情報入力シート!$D$29:$D$1028,"&lt;&gt;"&amp;"",障害学生情報入力シート!$D$29:$D$1028,"&lt;&gt;"&amp;"在籍者")&gt;0,1,0)</f>
        <v>0</v>
      </c>
      <c r="Q54" s="133">
        <f>IF(SUMIFS(障害学生情報入力シート!AJ$29:AJ$1028,障害学生情報入力シート!$G$29:$G$1028,$C188,障害学生情報入力シート!$H$29:$H$1028,$D188,障害学生情報入力シート!$D$29:$D$1028,"&lt;&gt;"&amp;"",障害学生情報入力シート!$D$29:$D$1028,"&lt;&gt;"&amp;"在籍者")&gt;0,1,0)</f>
        <v>0</v>
      </c>
      <c r="R54" s="133">
        <f>IF(SUMIFS(障害学生情報入力シート!AK$29:AK$1028,障害学生情報入力シート!$G$29:$G$1028,$C188,障害学生情報入力シート!$H$29:$H$1028,$D188,障害学生情報入力シート!$D$29:$D$1028,"&lt;&gt;"&amp;"",障害学生情報入力シート!$D$29:$D$1028,"&lt;&gt;"&amp;"在籍者")&gt;0,1,0)</f>
        <v>0</v>
      </c>
      <c r="S54" s="133">
        <f>IF(SUMIFS(障害学生情報入力シート!AL$29:AL$1028,障害学生情報入力シート!$G$29:$G$1028,$C188,障害学生情報入力シート!$H$29:$H$1028,$D188,障害学生情報入力シート!$D$29:$D$1028,"&lt;&gt;"&amp;"",障害学生情報入力シート!$D$29:$D$1028,"&lt;&gt;"&amp;"在籍者")&gt;0,1,0)</f>
        <v>0</v>
      </c>
      <c r="T54" s="133">
        <f>IF(SUMIFS(障害学生情報入力シート!AM$29:AM$1028,障害学生情報入力シート!$G$29:$G$1028,$C188,障害学生情報入力シート!$H$29:$H$1028,$D188,障害学生情報入力シート!$D$29:$D$1028,"&lt;&gt;"&amp;"",障害学生情報入力シート!$D$29:$D$1028,"&lt;&gt;"&amp;"在籍者")&gt;0,1,0)</f>
        <v>0</v>
      </c>
      <c r="U54" s="133">
        <f>IF(SUMIFS(障害学生情報入力シート!AN$29:AN$1028,障害学生情報入力シート!$G$29:$G$1028,$C188,障害学生情報入力シート!$H$29:$H$1028,$D188,障害学生情報入力シート!$D$29:$D$1028,"&lt;&gt;"&amp;"",障害学生情報入力シート!$D$29:$D$1028,"&lt;&gt;"&amp;"在籍者")&gt;0,1,0)</f>
        <v>0</v>
      </c>
      <c r="V54" s="133">
        <f>IF(SUMIFS(障害学生情報入力シート!AO$29:AO$1028,障害学生情報入力シート!$G$29:$G$1028,$C188,障害学生情報入力シート!$H$29:$H$1028,$D188,障害学生情報入力シート!$D$29:$D$1028,"&lt;&gt;"&amp;"",障害学生情報入力シート!$D$29:$D$1028,"&lt;&gt;"&amp;"在籍者")&gt;0,1,0)</f>
        <v>0</v>
      </c>
      <c r="W54" s="133">
        <f>IF(SUMIFS(障害学生情報入力シート!AP$29:AP$1028,障害学生情報入力シート!$G$29:$G$1028,$C188,障害学生情報入力シート!$H$29:$H$1028,$D188,障害学生情報入力シート!$D$29:$D$1028,"&lt;&gt;"&amp;"",障害学生情報入力シート!$D$29:$D$1028,"&lt;&gt;"&amp;"在籍者")&gt;0,1,0)</f>
        <v>0</v>
      </c>
      <c r="X54" s="133">
        <f>IF(SUMIFS(障害学生情報入力シート!AQ$29:AQ$1028,障害学生情報入力シート!$G$29:$G$1028,$C188,障害学生情報入力シート!$H$29:$H$1028,$D188,障害学生情報入力シート!$D$29:$D$1028,"&lt;&gt;"&amp;"",障害学生情報入力シート!$D$29:$D$1028,"&lt;&gt;"&amp;"在籍者")&gt;0,1,0)</f>
        <v>0</v>
      </c>
      <c r="Y54" s="133">
        <f>IF(SUMIFS(障害学生情報入力シート!AR$29:AR$1028,障害学生情報入力シート!$G$29:$G$1028,$C188,障害学生情報入力シート!$H$29:$H$1028,$D188,障害学生情報入力シート!$D$29:$D$1028,"&lt;&gt;"&amp;"",障害学生情報入力シート!$D$29:$D$1028,"&lt;&gt;"&amp;"在籍者")&gt;0,1,0)</f>
        <v>0</v>
      </c>
      <c r="Z54" s="134">
        <f>IF(SUMIFS(障害学生情報入力シート!AS$29:AS$1028,障害学生情報入力シート!$G$29:$G$1028,$C188,障害学生情報入力シート!$H$29:$H$1028,$D188,障害学生情報入力シート!$D$29:$D$1028,"&lt;&gt;"&amp;"",障害学生情報入力シート!$D$29:$D$1028,"&lt;&gt;"&amp;"在籍者")&gt;0,1,0)</f>
        <v>0</v>
      </c>
      <c r="AA54" s="135">
        <f>IF(SUMIFS(障害学生情報入力シート!BC$29:BC$1028,障害学生情報入力シート!$BD$29:$BD$1028,"&lt;&gt;"&amp;"",障害学生情報入力シート!$G$29:$G$1028,$C188,障害学生情報入力シート!$H$29:$H$1028,$D188,障害学生情報入力シート!$D$29:$D$1028,"&lt;&gt;"&amp;"",障害学生情報入力シート!$D$29:$D$1028,"&lt;&gt;"&amp;"在籍者")&gt;0,1,0)</f>
        <v>0</v>
      </c>
    </row>
    <row r="55" spans="1:27" s="24" customFormat="1" ht="14.25" customHeight="1" thickTop="1" thickBot="1" x14ac:dyDescent="0.45">
      <c r="A55" s="1512"/>
      <c r="B55" s="1513"/>
      <c r="C55" s="1518" t="s">
        <v>21</v>
      </c>
      <c r="D55" s="1519"/>
      <c r="E55" s="132">
        <f>IF(SUMIFS(障害学生情報入力シート!X$29:X$1028,障害学生情報入力シート!$G$29:$G$1028,$C189,障害学生情報入力シート!$H$29:$H$1028,$D189,障害学生情報入力シート!$D$29:$D$1028,"&lt;&gt;"&amp;"",障害学生情報入力シート!$D$29:$D$1028,"&lt;&gt;"&amp;"在籍者")&gt;0,1,0)</f>
        <v>0</v>
      </c>
      <c r="F55" s="133">
        <f>IF(SUMIFS(障害学生情報入力シート!Y$29:Y$1028,障害学生情報入力シート!$G$29:$G$1028,$C189,障害学生情報入力シート!$H$29:$H$1028,$D189,障害学生情報入力シート!$D$29:$D$1028,"&lt;&gt;"&amp;"",障害学生情報入力シート!$D$29:$D$1028,"&lt;&gt;"&amp;"在籍者")&gt;0,1,0)</f>
        <v>0</v>
      </c>
      <c r="G55" s="133">
        <f>IF(SUMIFS(障害学生情報入力シート!Z$29:Z$1028,障害学生情報入力シート!$G$29:$G$1028,$C189,障害学生情報入力シート!$H$29:$H$1028,$D189,障害学生情報入力シート!$D$29:$D$1028,"&lt;&gt;"&amp;"",障害学生情報入力シート!$D$29:$D$1028,"&lt;&gt;"&amp;"在籍者")&gt;0,1,0)</f>
        <v>0</v>
      </c>
      <c r="H55" s="133">
        <f>IF(SUMIFS(障害学生情報入力シート!AA$29:AA$1028,障害学生情報入力シート!$G$29:$G$1028,$C189,障害学生情報入力シート!$H$29:$H$1028,$D189,障害学生情報入力シート!$D$29:$D$1028,"&lt;&gt;"&amp;"",障害学生情報入力シート!$D$29:$D$1028,"&lt;&gt;"&amp;"在籍者")&gt;0,1,0)</f>
        <v>0</v>
      </c>
      <c r="I55" s="133">
        <f>IF(SUMIFS(障害学生情報入力シート!AB$29:AB$1028,障害学生情報入力シート!$G$29:$G$1028,$C189,障害学生情報入力シート!$H$29:$H$1028,$D189,障害学生情報入力シート!$D$29:$D$1028,"&lt;&gt;"&amp;"",障害学生情報入力シート!$D$29:$D$1028,"&lt;&gt;"&amp;"在籍者")&gt;0,1,0)</f>
        <v>0</v>
      </c>
      <c r="J55" s="133">
        <f>IF(SUMIFS(障害学生情報入力シート!AC$29:AC$1028,障害学生情報入力シート!$G$29:$G$1028,$C189,障害学生情報入力シート!$H$29:$H$1028,$D189,障害学生情報入力シート!$D$29:$D$1028,"&lt;&gt;"&amp;"",障害学生情報入力シート!$D$29:$D$1028,"&lt;&gt;"&amp;"在籍者")&gt;0,1,0)</f>
        <v>0</v>
      </c>
      <c r="K55" s="133">
        <f>IF(SUMIFS(障害学生情報入力シート!AD$29:AD$1028,障害学生情報入力シート!$G$29:$G$1028,$C189,障害学生情報入力シート!$H$29:$H$1028,$D189,障害学生情報入力シート!$D$29:$D$1028,"&lt;&gt;"&amp;"",障害学生情報入力シート!$D$29:$D$1028,"&lt;&gt;"&amp;"在籍者")&gt;0,1,0)</f>
        <v>0</v>
      </c>
      <c r="L55" s="133">
        <f>IF(SUMIFS(障害学生情報入力シート!AE$29:AE$1028,障害学生情報入力シート!$G$29:$G$1028,$C189,障害学生情報入力シート!$H$29:$H$1028,$D189,障害学生情報入力シート!$D$29:$D$1028,"&lt;&gt;"&amp;"",障害学生情報入力シート!$D$29:$D$1028,"&lt;&gt;"&amp;"在籍者")&gt;0,1,0)</f>
        <v>0</v>
      </c>
      <c r="M55" s="133">
        <f>IF(SUMIFS(障害学生情報入力シート!AF$29:AF$1028,障害学生情報入力シート!$G$29:$G$1028,$C189,障害学生情報入力シート!$H$29:$H$1028,$D189,障害学生情報入力シート!$D$29:$D$1028,"&lt;&gt;"&amp;"",障害学生情報入力シート!$D$29:$D$1028,"&lt;&gt;"&amp;"在籍者")&gt;0,1,0)</f>
        <v>0</v>
      </c>
      <c r="N55" s="133">
        <f>IF(SUMIFS(障害学生情報入力シート!AG$29:AG$1028,障害学生情報入力シート!$G$29:$G$1028,$C189,障害学生情報入力シート!$H$29:$H$1028,$D189,障害学生情報入力シート!$D$29:$D$1028,"&lt;&gt;"&amp;"",障害学生情報入力シート!$D$29:$D$1028,"&lt;&gt;"&amp;"在籍者")&gt;0,1,0)</f>
        <v>0</v>
      </c>
      <c r="O55" s="133">
        <f>IF(SUMIFS(障害学生情報入力シート!AH$29:AH$1028,障害学生情報入力シート!$G$29:$G$1028,$C189,障害学生情報入力シート!$H$29:$H$1028,$D189,障害学生情報入力シート!$D$29:$D$1028,"&lt;&gt;"&amp;"",障害学生情報入力シート!$D$29:$D$1028,"&lt;&gt;"&amp;"在籍者")&gt;0,1,0)</f>
        <v>0</v>
      </c>
      <c r="P55" s="133">
        <f>IF(SUMIFS(障害学生情報入力シート!AI$29:AI$1028,障害学生情報入力シート!$G$29:$G$1028,$C189,障害学生情報入力シート!$H$29:$H$1028,$D189,障害学生情報入力シート!$D$29:$D$1028,"&lt;&gt;"&amp;"",障害学生情報入力シート!$D$29:$D$1028,"&lt;&gt;"&amp;"在籍者")&gt;0,1,0)</f>
        <v>0</v>
      </c>
      <c r="Q55" s="133">
        <f>IF(SUMIFS(障害学生情報入力シート!AJ$29:AJ$1028,障害学生情報入力シート!$G$29:$G$1028,$C189,障害学生情報入力シート!$H$29:$H$1028,$D189,障害学生情報入力シート!$D$29:$D$1028,"&lt;&gt;"&amp;"",障害学生情報入力シート!$D$29:$D$1028,"&lt;&gt;"&amp;"在籍者")&gt;0,1,0)</f>
        <v>0</v>
      </c>
      <c r="R55" s="133">
        <f>IF(SUMIFS(障害学生情報入力シート!AK$29:AK$1028,障害学生情報入力シート!$G$29:$G$1028,$C189,障害学生情報入力シート!$H$29:$H$1028,$D189,障害学生情報入力シート!$D$29:$D$1028,"&lt;&gt;"&amp;"",障害学生情報入力シート!$D$29:$D$1028,"&lt;&gt;"&amp;"在籍者")&gt;0,1,0)</f>
        <v>0</v>
      </c>
      <c r="S55" s="133">
        <f>IF(SUMIFS(障害学生情報入力シート!AL$29:AL$1028,障害学生情報入力シート!$G$29:$G$1028,$C189,障害学生情報入力シート!$H$29:$H$1028,$D189,障害学生情報入力シート!$D$29:$D$1028,"&lt;&gt;"&amp;"",障害学生情報入力シート!$D$29:$D$1028,"&lt;&gt;"&amp;"在籍者")&gt;0,1,0)</f>
        <v>0</v>
      </c>
      <c r="T55" s="133">
        <f>IF(SUMIFS(障害学生情報入力シート!AM$29:AM$1028,障害学生情報入力シート!$G$29:$G$1028,$C189,障害学生情報入力シート!$H$29:$H$1028,$D189,障害学生情報入力シート!$D$29:$D$1028,"&lt;&gt;"&amp;"",障害学生情報入力シート!$D$29:$D$1028,"&lt;&gt;"&amp;"在籍者")&gt;0,1,0)</f>
        <v>0</v>
      </c>
      <c r="U55" s="133">
        <f>IF(SUMIFS(障害学生情報入力シート!AN$29:AN$1028,障害学生情報入力シート!$G$29:$G$1028,$C189,障害学生情報入力シート!$H$29:$H$1028,$D189,障害学生情報入力シート!$D$29:$D$1028,"&lt;&gt;"&amp;"",障害学生情報入力シート!$D$29:$D$1028,"&lt;&gt;"&amp;"在籍者")&gt;0,1,0)</f>
        <v>0</v>
      </c>
      <c r="V55" s="133">
        <f>IF(SUMIFS(障害学生情報入力シート!AO$29:AO$1028,障害学生情報入力シート!$G$29:$G$1028,$C189,障害学生情報入力シート!$H$29:$H$1028,$D189,障害学生情報入力シート!$D$29:$D$1028,"&lt;&gt;"&amp;"",障害学生情報入力シート!$D$29:$D$1028,"&lt;&gt;"&amp;"在籍者")&gt;0,1,0)</f>
        <v>0</v>
      </c>
      <c r="W55" s="133">
        <f>IF(SUMIFS(障害学生情報入力シート!AP$29:AP$1028,障害学生情報入力シート!$G$29:$G$1028,$C189,障害学生情報入力シート!$H$29:$H$1028,$D189,障害学生情報入力シート!$D$29:$D$1028,"&lt;&gt;"&amp;"",障害学生情報入力シート!$D$29:$D$1028,"&lt;&gt;"&amp;"在籍者")&gt;0,1,0)</f>
        <v>0</v>
      </c>
      <c r="X55" s="133">
        <f>IF(SUMIFS(障害学生情報入力シート!AQ$29:AQ$1028,障害学生情報入力シート!$G$29:$G$1028,$C189,障害学生情報入力シート!$H$29:$H$1028,$D189,障害学生情報入力シート!$D$29:$D$1028,"&lt;&gt;"&amp;"",障害学生情報入力シート!$D$29:$D$1028,"&lt;&gt;"&amp;"在籍者")&gt;0,1,0)</f>
        <v>0</v>
      </c>
      <c r="Y55" s="133">
        <f>IF(SUMIFS(障害学生情報入力シート!AR$29:AR$1028,障害学生情報入力シート!$G$29:$G$1028,$C189,障害学生情報入力シート!$H$29:$H$1028,$D189,障害学生情報入力シート!$D$29:$D$1028,"&lt;&gt;"&amp;"",障害学生情報入力シート!$D$29:$D$1028,"&lt;&gt;"&amp;"在籍者")&gt;0,1,0)</f>
        <v>0</v>
      </c>
      <c r="Z55" s="134">
        <f>IF(SUMIFS(障害学生情報入力シート!AS$29:AS$1028,障害学生情報入力シート!$G$29:$G$1028,$C189,障害学生情報入力シート!$H$29:$H$1028,$D189,障害学生情報入力シート!$D$29:$D$1028,"&lt;&gt;"&amp;"",障害学生情報入力シート!$D$29:$D$1028,"&lt;&gt;"&amp;"在籍者")&gt;0,1,0)</f>
        <v>0</v>
      </c>
      <c r="AA55" s="135">
        <f>IF(SUMIFS(障害学生情報入力シート!BC$29:BC$1028,障害学生情報入力シート!$BD$29:$BD$1028,"&lt;&gt;"&amp;"",障害学生情報入力シート!$G$29:$G$1028,$C189,障害学生情報入力シート!$H$29:$H$1028,$D189,障害学生情報入力シート!$D$29:$D$1028,"&lt;&gt;"&amp;"",障害学生情報入力シート!$D$29:$D$1028,"&lt;&gt;"&amp;"在籍者")&gt;0,1,0)</f>
        <v>0</v>
      </c>
    </row>
    <row r="56" spans="1:27" s="24" customFormat="1" ht="15.75" customHeight="1" thickTop="1" thickBot="1" x14ac:dyDescent="0.45">
      <c r="A56" s="1512"/>
      <c r="B56" s="1513"/>
      <c r="C56" s="1518" t="s">
        <v>26</v>
      </c>
      <c r="D56" s="1519"/>
      <c r="E56" s="132">
        <f>IF(SUMIFS(障害学生情報入力シート!X$29:X$1028,障害学生情報入力シート!$G$29:$G$1028,$C190,障害学生情報入力シート!$H$29:$H$1028,$D190,障害学生情報入力シート!$D$29:$D$1028,"&lt;&gt;"&amp;"",障害学生情報入力シート!$D$29:$D$1028,"&lt;&gt;"&amp;"在籍者")&gt;0,1,0)</f>
        <v>0</v>
      </c>
      <c r="F56" s="133">
        <f>IF(SUMIFS(障害学生情報入力シート!Y$29:Y$1028,障害学生情報入力シート!$G$29:$G$1028,$C190,障害学生情報入力シート!$H$29:$H$1028,$D190,障害学生情報入力シート!$D$29:$D$1028,"&lt;&gt;"&amp;"",障害学生情報入力シート!$D$29:$D$1028,"&lt;&gt;"&amp;"在籍者")&gt;0,1,0)</f>
        <v>0</v>
      </c>
      <c r="G56" s="133">
        <f>IF(SUMIFS(障害学生情報入力シート!Z$29:Z$1028,障害学生情報入力シート!$G$29:$G$1028,$C190,障害学生情報入力シート!$H$29:$H$1028,$D190,障害学生情報入力シート!$D$29:$D$1028,"&lt;&gt;"&amp;"",障害学生情報入力シート!$D$29:$D$1028,"&lt;&gt;"&amp;"在籍者")&gt;0,1,0)</f>
        <v>0</v>
      </c>
      <c r="H56" s="133">
        <f>IF(SUMIFS(障害学生情報入力シート!AA$29:AA$1028,障害学生情報入力シート!$G$29:$G$1028,$C190,障害学生情報入力シート!$H$29:$H$1028,$D190,障害学生情報入力シート!$D$29:$D$1028,"&lt;&gt;"&amp;"",障害学生情報入力シート!$D$29:$D$1028,"&lt;&gt;"&amp;"在籍者")&gt;0,1,0)</f>
        <v>0</v>
      </c>
      <c r="I56" s="133">
        <f>IF(SUMIFS(障害学生情報入力シート!AB$29:AB$1028,障害学生情報入力シート!$G$29:$G$1028,$C190,障害学生情報入力シート!$H$29:$H$1028,$D190,障害学生情報入力シート!$D$29:$D$1028,"&lt;&gt;"&amp;"",障害学生情報入力シート!$D$29:$D$1028,"&lt;&gt;"&amp;"在籍者")&gt;0,1,0)</f>
        <v>0</v>
      </c>
      <c r="J56" s="133">
        <f>IF(SUMIFS(障害学生情報入力シート!AC$29:AC$1028,障害学生情報入力シート!$G$29:$G$1028,$C190,障害学生情報入力シート!$H$29:$H$1028,$D190,障害学生情報入力シート!$D$29:$D$1028,"&lt;&gt;"&amp;"",障害学生情報入力シート!$D$29:$D$1028,"&lt;&gt;"&amp;"在籍者")&gt;0,1,0)</f>
        <v>0</v>
      </c>
      <c r="K56" s="133">
        <f>IF(SUMIFS(障害学生情報入力シート!AD$29:AD$1028,障害学生情報入力シート!$G$29:$G$1028,$C190,障害学生情報入力シート!$H$29:$H$1028,$D190,障害学生情報入力シート!$D$29:$D$1028,"&lt;&gt;"&amp;"",障害学生情報入力シート!$D$29:$D$1028,"&lt;&gt;"&amp;"在籍者")&gt;0,1,0)</f>
        <v>0</v>
      </c>
      <c r="L56" s="133">
        <f>IF(SUMIFS(障害学生情報入力シート!AE$29:AE$1028,障害学生情報入力シート!$G$29:$G$1028,$C190,障害学生情報入力シート!$H$29:$H$1028,$D190,障害学生情報入力シート!$D$29:$D$1028,"&lt;&gt;"&amp;"",障害学生情報入力シート!$D$29:$D$1028,"&lt;&gt;"&amp;"在籍者")&gt;0,1,0)</f>
        <v>0</v>
      </c>
      <c r="M56" s="133">
        <f>IF(SUMIFS(障害学生情報入力シート!AF$29:AF$1028,障害学生情報入力シート!$G$29:$G$1028,$C190,障害学生情報入力シート!$H$29:$H$1028,$D190,障害学生情報入力シート!$D$29:$D$1028,"&lt;&gt;"&amp;"",障害学生情報入力シート!$D$29:$D$1028,"&lt;&gt;"&amp;"在籍者")&gt;0,1,0)</f>
        <v>0</v>
      </c>
      <c r="N56" s="133">
        <f>IF(SUMIFS(障害学生情報入力シート!AG$29:AG$1028,障害学生情報入力シート!$G$29:$G$1028,$C190,障害学生情報入力シート!$H$29:$H$1028,$D190,障害学生情報入力シート!$D$29:$D$1028,"&lt;&gt;"&amp;"",障害学生情報入力シート!$D$29:$D$1028,"&lt;&gt;"&amp;"在籍者")&gt;0,1,0)</f>
        <v>0</v>
      </c>
      <c r="O56" s="133">
        <f>IF(SUMIFS(障害学生情報入力シート!AH$29:AH$1028,障害学生情報入力シート!$G$29:$G$1028,$C190,障害学生情報入力シート!$H$29:$H$1028,$D190,障害学生情報入力シート!$D$29:$D$1028,"&lt;&gt;"&amp;"",障害学生情報入力シート!$D$29:$D$1028,"&lt;&gt;"&amp;"在籍者")&gt;0,1,0)</f>
        <v>0</v>
      </c>
      <c r="P56" s="133">
        <f>IF(SUMIFS(障害学生情報入力シート!AI$29:AI$1028,障害学生情報入力シート!$G$29:$G$1028,$C190,障害学生情報入力シート!$H$29:$H$1028,$D190,障害学生情報入力シート!$D$29:$D$1028,"&lt;&gt;"&amp;"",障害学生情報入力シート!$D$29:$D$1028,"&lt;&gt;"&amp;"在籍者")&gt;0,1,0)</f>
        <v>0</v>
      </c>
      <c r="Q56" s="133">
        <f>IF(SUMIFS(障害学生情報入力シート!AJ$29:AJ$1028,障害学生情報入力シート!$G$29:$G$1028,$C190,障害学生情報入力シート!$H$29:$H$1028,$D190,障害学生情報入力シート!$D$29:$D$1028,"&lt;&gt;"&amp;"",障害学生情報入力シート!$D$29:$D$1028,"&lt;&gt;"&amp;"在籍者")&gt;0,1,0)</f>
        <v>0</v>
      </c>
      <c r="R56" s="133">
        <f>IF(SUMIFS(障害学生情報入力シート!AK$29:AK$1028,障害学生情報入力シート!$G$29:$G$1028,$C190,障害学生情報入力シート!$H$29:$H$1028,$D190,障害学生情報入力シート!$D$29:$D$1028,"&lt;&gt;"&amp;"",障害学生情報入力シート!$D$29:$D$1028,"&lt;&gt;"&amp;"在籍者")&gt;0,1,0)</f>
        <v>0</v>
      </c>
      <c r="S56" s="133">
        <f>IF(SUMIFS(障害学生情報入力シート!AL$29:AL$1028,障害学生情報入力シート!$G$29:$G$1028,$C190,障害学生情報入力シート!$H$29:$H$1028,$D190,障害学生情報入力シート!$D$29:$D$1028,"&lt;&gt;"&amp;"",障害学生情報入力シート!$D$29:$D$1028,"&lt;&gt;"&amp;"在籍者")&gt;0,1,0)</f>
        <v>0</v>
      </c>
      <c r="T56" s="133">
        <f>IF(SUMIFS(障害学生情報入力シート!AM$29:AM$1028,障害学生情報入力シート!$G$29:$G$1028,$C190,障害学生情報入力シート!$H$29:$H$1028,$D190,障害学生情報入力シート!$D$29:$D$1028,"&lt;&gt;"&amp;"",障害学生情報入力シート!$D$29:$D$1028,"&lt;&gt;"&amp;"在籍者")&gt;0,1,0)</f>
        <v>0</v>
      </c>
      <c r="U56" s="133">
        <f>IF(SUMIFS(障害学生情報入力シート!AN$29:AN$1028,障害学生情報入力シート!$G$29:$G$1028,$C190,障害学生情報入力シート!$H$29:$H$1028,$D190,障害学生情報入力シート!$D$29:$D$1028,"&lt;&gt;"&amp;"",障害学生情報入力シート!$D$29:$D$1028,"&lt;&gt;"&amp;"在籍者")&gt;0,1,0)</f>
        <v>0</v>
      </c>
      <c r="V56" s="133">
        <f>IF(SUMIFS(障害学生情報入力シート!AO$29:AO$1028,障害学生情報入力シート!$G$29:$G$1028,$C190,障害学生情報入力シート!$H$29:$H$1028,$D190,障害学生情報入力シート!$D$29:$D$1028,"&lt;&gt;"&amp;"",障害学生情報入力シート!$D$29:$D$1028,"&lt;&gt;"&amp;"在籍者")&gt;0,1,0)</f>
        <v>0</v>
      </c>
      <c r="W56" s="133">
        <f>IF(SUMIFS(障害学生情報入力シート!AP$29:AP$1028,障害学生情報入力シート!$G$29:$G$1028,$C190,障害学生情報入力シート!$H$29:$H$1028,$D190,障害学生情報入力シート!$D$29:$D$1028,"&lt;&gt;"&amp;"",障害学生情報入力シート!$D$29:$D$1028,"&lt;&gt;"&amp;"在籍者")&gt;0,1,0)</f>
        <v>0</v>
      </c>
      <c r="X56" s="133">
        <f>IF(SUMIFS(障害学生情報入力シート!AQ$29:AQ$1028,障害学生情報入力シート!$G$29:$G$1028,$C190,障害学生情報入力シート!$H$29:$H$1028,$D190,障害学生情報入力シート!$D$29:$D$1028,"&lt;&gt;"&amp;"",障害学生情報入力シート!$D$29:$D$1028,"&lt;&gt;"&amp;"在籍者")&gt;0,1,0)</f>
        <v>0</v>
      </c>
      <c r="Y56" s="133">
        <f>IF(SUMIFS(障害学生情報入力シート!AR$29:AR$1028,障害学生情報入力シート!$G$29:$G$1028,$C190,障害学生情報入力シート!$H$29:$H$1028,$D190,障害学生情報入力シート!$D$29:$D$1028,"&lt;&gt;"&amp;"",障害学生情報入力シート!$D$29:$D$1028,"&lt;&gt;"&amp;"在籍者")&gt;0,1,0)</f>
        <v>0</v>
      </c>
      <c r="Z56" s="134">
        <f>IF(SUMIFS(障害学生情報入力シート!AS$29:AS$1028,障害学生情報入力シート!$G$29:$G$1028,$C190,障害学生情報入力シート!$H$29:$H$1028,$D190,障害学生情報入力シート!$D$29:$D$1028,"&lt;&gt;"&amp;"",障害学生情報入力シート!$D$29:$D$1028,"&lt;&gt;"&amp;"在籍者")&gt;0,1,0)</f>
        <v>0</v>
      </c>
      <c r="AA56" s="135">
        <f>IF(SUMIFS(障害学生情報入力シート!BC$29:BC$1028,障害学生情報入力シート!$BD$29:$BD$1028,"&lt;&gt;"&amp;"",障害学生情報入力シート!$G$29:$G$1028,$C190,障害学生情報入力シート!$H$29:$H$1028,$D190,障害学生情報入力シート!$D$29:$D$1028,"&lt;&gt;"&amp;"",障害学生情報入力シート!$D$29:$D$1028,"&lt;&gt;"&amp;"在籍者")&gt;0,1,0)</f>
        <v>0</v>
      </c>
    </row>
    <row r="57" spans="1:27" s="24" customFormat="1" ht="13.5" customHeight="1" thickTop="1" thickBot="1" x14ac:dyDescent="0.45">
      <c r="A57" s="1514"/>
      <c r="B57" s="1515"/>
      <c r="C57" s="1520" t="s">
        <v>1536</v>
      </c>
      <c r="D57" s="1521"/>
      <c r="E57" s="132">
        <f>IF(SUMIFS(障害学生情報入力シート!X$29:X$1028,障害学生情報入力シート!$G$29:$G$1028,$C191,障害学生情報入力シート!$H$29:$H$1028,$D191,障害学生情報入力シート!$D$29:$D$1028,"&lt;&gt;"&amp;"",障害学生情報入力シート!$D$29:$D$1028,"&lt;&gt;"&amp;"在籍者")&gt;0,1,0)</f>
        <v>0</v>
      </c>
      <c r="F57" s="133">
        <f>IF(SUMIFS(障害学生情報入力シート!Y$29:Y$1028,障害学生情報入力シート!$G$29:$G$1028,$C191,障害学生情報入力シート!$H$29:$H$1028,$D191,障害学生情報入力シート!$D$29:$D$1028,"&lt;&gt;"&amp;"",障害学生情報入力シート!$D$29:$D$1028,"&lt;&gt;"&amp;"在籍者")&gt;0,1,0)</f>
        <v>0</v>
      </c>
      <c r="G57" s="133">
        <f>IF(SUMIFS(障害学生情報入力シート!Z$29:Z$1028,障害学生情報入力シート!$G$29:$G$1028,$C191,障害学生情報入力シート!$H$29:$H$1028,$D191,障害学生情報入力シート!$D$29:$D$1028,"&lt;&gt;"&amp;"",障害学生情報入力シート!$D$29:$D$1028,"&lt;&gt;"&amp;"在籍者")&gt;0,1,0)</f>
        <v>0</v>
      </c>
      <c r="H57" s="133">
        <f>IF(SUMIFS(障害学生情報入力シート!AA$29:AA$1028,障害学生情報入力シート!$G$29:$G$1028,$C191,障害学生情報入力シート!$H$29:$H$1028,$D191,障害学生情報入力シート!$D$29:$D$1028,"&lt;&gt;"&amp;"",障害学生情報入力シート!$D$29:$D$1028,"&lt;&gt;"&amp;"在籍者")&gt;0,1,0)</f>
        <v>0</v>
      </c>
      <c r="I57" s="133">
        <f>IF(SUMIFS(障害学生情報入力シート!AB$29:AB$1028,障害学生情報入力シート!$G$29:$G$1028,$C191,障害学生情報入力シート!$H$29:$H$1028,$D191,障害学生情報入力シート!$D$29:$D$1028,"&lt;&gt;"&amp;"",障害学生情報入力シート!$D$29:$D$1028,"&lt;&gt;"&amp;"在籍者")&gt;0,1,0)</f>
        <v>0</v>
      </c>
      <c r="J57" s="133">
        <f>IF(SUMIFS(障害学生情報入力シート!AC$29:AC$1028,障害学生情報入力シート!$G$29:$G$1028,$C191,障害学生情報入力シート!$H$29:$H$1028,$D191,障害学生情報入力シート!$D$29:$D$1028,"&lt;&gt;"&amp;"",障害学生情報入力シート!$D$29:$D$1028,"&lt;&gt;"&amp;"在籍者")&gt;0,1,0)</f>
        <v>0</v>
      </c>
      <c r="K57" s="133">
        <f>IF(SUMIFS(障害学生情報入力シート!AD$29:AD$1028,障害学生情報入力シート!$G$29:$G$1028,$C191,障害学生情報入力シート!$H$29:$H$1028,$D191,障害学生情報入力シート!$D$29:$D$1028,"&lt;&gt;"&amp;"",障害学生情報入力シート!$D$29:$D$1028,"&lt;&gt;"&amp;"在籍者")&gt;0,1,0)</f>
        <v>0</v>
      </c>
      <c r="L57" s="133">
        <f>IF(SUMIFS(障害学生情報入力シート!AE$29:AE$1028,障害学生情報入力シート!$G$29:$G$1028,$C191,障害学生情報入力シート!$H$29:$H$1028,$D191,障害学生情報入力シート!$D$29:$D$1028,"&lt;&gt;"&amp;"",障害学生情報入力シート!$D$29:$D$1028,"&lt;&gt;"&amp;"在籍者")&gt;0,1,0)</f>
        <v>0</v>
      </c>
      <c r="M57" s="133">
        <f>IF(SUMIFS(障害学生情報入力シート!AF$29:AF$1028,障害学生情報入力シート!$G$29:$G$1028,$C191,障害学生情報入力シート!$H$29:$H$1028,$D191,障害学生情報入力シート!$D$29:$D$1028,"&lt;&gt;"&amp;"",障害学生情報入力シート!$D$29:$D$1028,"&lt;&gt;"&amp;"在籍者")&gt;0,1,0)</f>
        <v>0</v>
      </c>
      <c r="N57" s="133">
        <f>IF(SUMIFS(障害学生情報入力シート!AG$29:AG$1028,障害学生情報入力シート!$G$29:$G$1028,$C191,障害学生情報入力シート!$H$29:$H$1028,$D191,障害学生情報入力シート!$D$29:$D$1028,"&lt;&gt;"&amp;"",障害学生情報入力シート!$D$29:$D$1028,"&lt;&gt;"&amp;"在籍者")&gt;0,1,0)</f>
        <v>0</v>
      </c>
      <c r="O57" s="133">
        <f>IF(SUMIFS(障害学生情報入力シート!AH$29:AH$1028,障害学生情報入力シート!$G$29:$G$1028,$C191,障害学生情報入力シート!$H$29:$H$1028,$D191,障害学生情報入力シート!$D$29:$D$1028,"&lt;&gt;"&amp;"",障害学生情報入力シート!$D$29:$D$1028,"&lt;&gt;"&amp;"在籍者")&gt;0,1,0)</f>
        <v>0</v>
      </c>
      <c r="P57" s="133">
        <f>IF(SUMIFS(障害学生情報入力シート!AI$29:AI$1028,障害学生情報入力シート!$G$29:$G$1028,$C191,障害学生情報入力シート!$H$29:$H$1028,$D191,障害学生情報入力シート!$D$29:$D$1028,"&lt;&gt;"&amp;"",障害学生情報入力シート!$D$29:$D$1028,"&lt;&gt;"&amp;"在籍者")&gt;0,1,0)</f>
        <v>0</v>
      </c>
      <c r="Q57" s="133">
        <f>IF(SUMIFS(障害学生情報入力シート!AJ$29:AJ$1028,障害学生情報入力シート!$G$29:$G$1028,$C191,障害学生情報入力シート!$H$29:$H$1028,$D191,障害学生情報入力シート!$D$29:$D$1028,"&lt;&gt;"&amp;"",障害学生情報入力シート!$D$29:$D$1028,"&lt;&gt;"&amp;"在籍者")&gt;0,1,0)</f>
        <v>0</v>
      </c>
      <c r="R57" s="133">
        <f>IF(SUMIFS(障害学生情報入力シート!AK$29:AK$1028,障害学生情報入力シート!$G$29:$G$1028,$C191,障害学生情報入力シート!$H$29:$H$1028,$D191,障害学生情報入力シート!$D$29:$D$1028,"&lt;&gt;"&amp;"",障害学生情報入力シート!$D$29:$D$1028,"&lt;&gt;"&amp;"在籍者")&gt;0,1,0)</f>
        <v>0</v>
      </c>
      <c r="S57" s="133">
        <f>IF(SUMIFS(障害学生情報入力シート!AL$29:AL$1028,障害学生情報入力シート!$G$29:$G$1028,$C191,障害学生情報入力シート!$H$29:$H$1028,$D191,障害学生情報入力シート!$D$29:$D$1028,"&lt;&gt;"&amp;"",障害学生情報入力シート!$D$29:$D$1028,"&lt;&gt;"&amp;"在籍者")&gt;0,1,0)</f>
        <v>0</v>
      </c>
      <c r="T57" s="133">
        <f>IF(SUMIFS(障害学生情報入力シート!AM$29:AM$1028,障害学生情報入力シート!$G$29:$G$1028,$C191,障害学生情報入力シート!$H$29:$H$1028,$D191,障害学生情報入力シート!$D$29:$D$1028,"&lt;&gt;"&amp;"",障害学生情報入力シート!$D$29:$D$1028,"&lt;&gt;"&amp;"在籍者")&gt;0,1,0)</f>
        <v>0</v>
      </c>
      <c r="U57" s="133">
        <f>IF(SUMIFS(障害学生情報入力シート!AN$29:AN$1028,障害学生情報入力シート!$G$29:$G$1028,$C191,障害学生情報入力シート!$H$29:$H$1028,$D191,障害学生情報入力シート!$D$29:$D$1028,"&lt;&gt;"&amp;"",障害学生情報入力シート!$D$29:$D$1028,"&lt;&gt;"&amp;"在籍者")&gt;0,1,0)</f>
        <v>0</v>
      </c>
      <c r="V57" s="133">
        <f>IF(SUMIFS(障害学生情報入力シート!AO$29:AO$1028,障害学生情報入力シート!$G$29:$G$1028,$C191,障害学生情報入力シート!$H$29:$H$1028,$D191,障害学生情報入力シート!$D$29:$D$1028,"&lt;&gt;"&amp;"",障害学生情報入力シート!$D$29:$D$1028,"&lt;&gt;"&amp;"在籍者")&gt;0,1,0)</f>
        <v>0</v>
      </c>
      <c r="W57" s="133">
        <f>IF(SUMIFS(障害学生情報入力シート!AP$29:AP$1028,障害学生情報入力シート!$G$29:$G$1028,$C191,障害学生情報入力シート!$H$29:$H$1028,$D191,障害学生情報入力シート!$D$29:$D$1028,"&lt;&gt;"&amp;"",障害学生情報入力シート!$D$29:$D$1028,"&lt;&gt;"&amp;"在籍者")&gt;0,1,0)</f>
        <v>0</v>
      </c>
      <c r="X57" s="133">
        <f>IF(SUMIFS(障害学生情報入力シート!AQ$29:AQ$1028,障害学生情報入力シート!$G$29:$G$1028,$C191,障害学生情報入力シート!$H$29:$H$1028,$D191,障害学生情報入力シート!$D$29:$D$1028,"&lt;&gt;"&amp;"",障害学生情報入力シート!$D$29:$D$1028,"&lt;&gt;"&amp;"在籍者")&gt;0,1,0)</f>
        <v>0</v>
      </c>
      <c r="Y57" s="133">
        <f>IF(SUMIFS(障害学生情報入力シート!AR$29:AR$1028,障害学生情報入力シート!$G$29:$G$1028,$C191,障害学生情報入力シート!$H$29:$H$1028,$D191,障害学生情報入力シート!$D$29:$D$1028,"&lt;&gt;"&amp;"",障害学生情報入力シート!$D$29:$D$1028,"&lt;&gt;"&amp;"在籍者")&gt;0,1,0)</f>
        <v>0</v>
      </c>
      <c r="Z57" s="134">
        <f>IF(SUMIFS(障害学生情報入力シート!AS$29:AS$1028,障害学生情報入力シート!$G$29:$G$1028,$C191,障害学生情報入力シート!$H$29:$H$1028,$D191,障害学生情報入力シート!$D$29:$D$1028,"&lt;&gt;"&amp;"",障害学生情報入力シート!$D$29:$D$1028,"&lt;&gt;"&amp;"在籍者")&gt;0,1,0)</f>
        <v>0</v>
      </c>
      <c r="AA57" s="135">
        <f>IF(SUMIFS(障害学生情報入力シート!BC$29:BC$1028,障害学生情報入力シート!$BD$29:$BD$1028,"&lt;&gt;"&amp;"",障害学生情報入力シート!$G$29:$G$1028,$C191,障害学生情報入力シート!$H$29:$H$1028,$D191,障害学生情報入力シート!$D$29:$D$1028,"&lt;&gt;"&amp;"",障害学生情報入力シート!$D$29:$D$1028,"&lt;&gt;"&amp;"在籍者")&gt;0,1,0)</f>
        <v>0</v>
      </c>
    </row>
    <row r="58" spans="1:27" s="24" customFormat="1" ht="13.5" customHeight="1" thickTop="1" thickBot="1" x14ac:dyDescent="0.45">
      <c r="A58" s="1497" t="s">
        <v>1537</v>
      </c>
      <c r="B58" s="1498"/>
      <c r="C58" s="1501" t="s">
        <v>1538</v>
      </c>
      <c r="D58" s="1502"/>
      <c r="E58" s="132">
        <f>IF(SUMIFS(障害学生情報入力シート!X$29:X$1028,障害学生情報入力シート!$G$29:$G$1028,$C192,障害学生情報入力シート!$H$29:$H$1028,$D192,障害学生情報入力シート!$D$29:$D$1028,"&lt;&gt;"&amp;"",障害学生情報入力シート!$D$29:$D$1028,"&lt;&gt;"&amp;"在籍者")&gt;0,1,0)</f>
        <v>0</v>
      </c>
      <c r="F58" s="133">
        <f>IF(SUMIFS(障害学生情報入力シート!Y$29:Y$1028,障害学生情報入力シート!$G$29:$G$1028,$C192,障害学生情報入力シート!$H$29:$H$1028,$D192,障害学生情報入力シート!$D$29:$D$1028,"&lt;&gt;"&amp;"",障害学生情報入力シート!$D$29:$D$1028,"&lt;&gt;"&amp;"在籍者")&gt;0,1,0)</f>
        <v>0</v>
      </c>
      <c r="G58" s="133">
        <f>IF(SUMIFS(障害学生情報入力シート!Z$29:Z$1028,障害学生情報入力シート!$G$29:$G$1028,$C192,障害学生情報入力シート!$H$29:$H$1028,$D192,障害学生情報入力シート!$D$29:$D$1028,"&lt;&gt;"&amp;"",障害学生情報入力シート!$D$29:$D$1028,"&lt;&gt;"&amp;"在籍者")&gt;0,1,0)</f>
        <v>0</v>
      </c>
      <c r="H58" s="133">
        <f>IF(SUMIFS(障害学生情報入力シート!AA$29:AA$1028,障害学生情報入力シート!$G$29:$G$1028,$C192,障害学生情報入力シート!$H$29:$H$1028,$D192,障害学生情報入力シート!$D$29:$D$1028,"&lt;&gt;"&amp;"",障害学生情報入力シート!$D$29:$D$1028,"&lt;&gt;"&amp;"在籍者")&gt;0,1,0)</f>
        <v>0</v>
      </c>
      <c r="I58" s="133">
        <f>IF(SUMIFS(障害学生情報入力シート!AB$29:AB$1028,障害学生情報入力シート!$G$29:$G$1028,$C192,障害学生情報入力シート!$H$29:$H$1028,$D192,障害学生情報入力シート!$D$29:$D$1028,"&lt;&gt;"&amp;"",障害学生情報入力シート!$D$29:$D$1028,"&lt;&gt;"&amp;"在籍者")&gt;0,1,0)</f>
        <v>0</v>
      </c>
      <c r="J58" s="133">
        <f>IF(SUMIFS(障害学生情報入力シート!AC$29:AC$1028,障害学生情報入力シート!$G$29:$G$1028,$C192,障害学生情報入力シート!$H$29:$H$1028,$D192,障害学生情報入力シート!$D$29:$D$1028,"&lt;&gt;"&amp;"",障害学生情報入力シート!$D$29:$D$1028,"&lt;&gt;"&amp;"在籍者")&gt;0,1,0)</f>
        <v>0</v>
      </c>
      <c r="K58" s="133">
        <f>IF(SUMIFS(障害学生情報入力シート!AD$29:AD$1028,障害学生情報入力シート!$G$29:$G$1028,$C192,障害学生情報入力シート!$H$29:$H$1028,$D192,障害学生情報入力シート!$D$29:$D$1028,"&lt;&gt;"&amp;"",障害学生情報入力シート!$D$29:$D$1028,"&lt;&gt;"&amp;"在籍者")&gt;0,1,0)</f>
        <v>0</v>
      </c>
      <c r="L58" s="133">
        <f>IF(SUMIFS(障害学生情報入力シート!AE$29:AE$1028,障害学生情報入力シート!$G$29:$G$1028,$C192,障害学生情報入力シート!$H$29:$H$1028,$D192,障害学生情報入力シート!$D$29:$D$1028,"&lt;&gt;"&amp;"",障害学生情報入力シート!$D$29:$D$1028,"&lt;&gt;"&amp;"在籍者")&gt;0,1,0)</f>
        <v>0</v>
      </c>
      <c r="M58" s="133">
        <f>IF(SUMIFS(障害学生情報入力シート!AF$29:AF$1028,障害学生情報入力シート!$G$29:$G$1028,$C192,障害学生情報入力シート!$H$29:$H$1028,$D192,障害学生情報入力シート!$D$29:$D$1028,"&lt;&gt;"&amp;"",障害学生情報入力シート!$D$29:$D$1028,"&lt;&gt;"&amp;"在籍者")&gt;0,1,0)</f>
        <v>0</v>
      </c>
      <c r="N58" s="133">
        <f>IF(SUMIFS(障害学生情報入力シート!AG$29:AG$1028,障害学生情報入力シート!$G$29:$G$1028,$C192,障害学生情報入力シート!$H$29:$H$1028,$D192,障害学生情報入力シート!$D$29:$D$1028,"&lt;&gt;"&amp;"",障害学生情報入力シート!$D$29:$D$1028,"&lt;&gt;"&amp;"在籍者")&gt;0,1,0)</f>
        <v>0</v>
      </c>
      <c r="O58" s="133">
        <f>IF(SUMIFS(障害学生情報入力シート!AH$29:AH$1028,障害学生情報入力シート!$G$29:$G$1028,$C192,障害学生情報入力シート!$H$29:$H$1028,$D192,障害学生情報入力シート!$D$29:$D$1028,"&lt;&gt;"&amp;"",障害学生情報入力シート!$D$29:$D$1028,"&lt;&gt;"&amp;"在籍者")&gt;0,1,0)</f>
        <v>0</v>
      </c>
      <c r="P58" s="133">
        <f>IF(SUMIFS(障害学生情報入力シート!AI$29:AI$1028,障害学生情報入力シート!$G$29:$G$1028,$C192,障害学生情報入力シート!$H$29:$H$1028,$D192,障害学生情報入力シート!$D$29:$D$1028,"&lt;&gt;"&amp;"",障害学生情報入力シート!$D$29:$D$1028,"&lt;&gt;"&amp;"在籍者")&gt;0,1,0)</f>
        <v>0</v>
      </c>
      <c r="Q58" s="133">
        <f>IF(SUMIFS(障害学生情報入力シート!AJ$29:AJ$1028,障害学生情報入力シート!$G$29:$G$1028,$C192,障害学生情報入力シート!$H$29:$H$1028,$D192,障害学生情報入力シート!$D$29:$D$1028,"&lt;&gt;"&amp;"",障害学生情報入力シート!$D$29:$D$1028,"&lt;&gt;"&amp;"在籍者")&gt;0,1,0)</f>
        <v>0</v>
      </c>
      <c r="R58" s="133">
        <f>IF(SUMIFS(障害学生情報入力シート!AK$29:AK$1028,障害学生情報入力シート!$G$29:$G$1028,$C192,障害学生情報入力シート!$H$29:$H$1028,$D192,障害学生情報入力シート!$D$29:$D$1028,"&lt;&gt;"&amp;"",障害学生情報入力シート!$D$29:$D$1028,"&lt;&gt;"&amp;"在籍者")&gt;0,1,0)</f>
        <v>0</v>
      </c>
      <c r="S58" s="133">
        <f>IF(SUMIFS(障害学生情報入力シート!AL$29:AL$1028,障害学生情報入力シート!$G$29:$G$1028,$C192,障害学生情報入力シート!$H$29:$H$1028,$D192,障害学生情報入力シート!$D$29:$D$1028,"&lt;&gt;"&amp;"",障害学生情報入力シート!$D$29:$D$1028,"&lt;&gt;"&amp;"在籍者")&gt;0,1,0)</f>
        <v>0</v>
      </c>
      <c r="T58" s="133">
        <f>IF(SUMIFS(障害学生情報入力シート!AM$29:AM$1028,障害学生情報入力シート!$G$29:$G$1028,$C192,障害学生情報入力シート!$H$29:$H$1028,$D192,障害学生情報入力シート!$D$29:$D$1028,"&lt;&gt;"&amp;"",障害学生情報入力シート!$D$29:$D$1028,"&lt;&gt;"&amp;"在籍者")&gt;0,1,0)</f>
        <v>0</v>
      </c>
      <c r="U58" s="133">
        <f>IF(SUMIFS(障害学生情報入力シート!AN$29:AN$1028,障害学生情報入力シート!$G$29:$G$1028,$C192,障害学生情報入力シート!$H$29:$H$1028,$D192,障害学生情報入力シート!$D$29:$D$1028,"&lt;&gt;"&amp;"",障害学生情報入力シート!$D$29:$D$1028,"&lt;&gt;"&amp;"在籍者")&gt;0,1,0)</f>
        <v>0</v>
      </c>
      <c r="V58" s="133">
        <f>IF(SUMIFS(障害学生情報入力シート!AO$29:AO$1028,障害学生情報入力シート!$G$29:$G$1028,$C192,障害学生情報入力シート!$H$29:$H$1028,$D192,障害学生情報入力シート!$D$29:$D$1028,"&lt;&gt;"&amp;"",障害学生情報入力シート!$D$29:$D$1028,"&lt;&gt;"&amp;"在籍者")&gt;0,1,0)</f>
        <v>0</v>
      </c>
      <c r="W58" s="133">
        <f>IF(SUMIFS(障害学生情報入力シート!AP$29:AP$1028,障害学生情報入力シート!$G$29:$G$1028,$C192,障害学生情報入力シート!$H$29:$H$1028,$D192,障害学生情報入力シート!$D$29:$D$1028,"&lt;&gt;"&amp;"",障害学生情報入力シート!$D$29:$D$1028,"&lt;&gt;"&amp;"在籍者")&gt;0,1,0)</f>
        <v>0</v>
      </c>
      <c r="X58" s="133">
        <f>IF(SUMIFS(障害学生情報入力シート!AQ$29:AQ$1028,障害学生情報入力シート!$G$29:$G$1028,$C192,障害学生情報入力シート!$H$29:$H$1028,$D192,障害学生情報入力シート!$D$29:$D$1028,"&lt;&gt;"&amp;"",障害学生情報入力シート!$D$29:$D$1028,"&lt;&gt;"&amp;"在籍者")&gt;0,1,0)</f>
        <v>0</v>
      </c>
      <c r="Y58" s="133">
        <f>IF(SUMIFS(障害学生情報入力シート!AR$29:AR$1028,障害学生情報入力シート!$G$29:$G$1028,$C192,障害学生情報入力シート!$H$29:$H$1028,$D192,障害学生情報入力シート!$D$29:$D$1028,"&lt;&gt;"&amp;"",障害学生情報入力シート!$D$29:$D$1028,"&lt;&gt;"&amp;"在籍者")&gt;0,1,0)</f>
        <v>0</v>
      </c>
      <c r="Z58" s="134">
        <f>IF(SUMIFS(障害学生情報入力シート!AS$29:AS$1028,障害学生情報入力シート!$G$29:$G$1028,$C192,障害学生情報入力シート!$H$29:$H$1028,$D192,障害学生情報入力シート!$D$29:$D$1028,"&lt;&gt;"&amp;"",障害学生情報入力シート!$D$29:$D$1028,"&lt;&gt;"&amp;"在籍者")&gt;0,1,0)</f>
        <v>0</v>
      </c>
      <c r="AA58" s="135">
        <f>IF(SUMIFS(障害学生情報入力シート!BC$29:BC$1028,障害学生情報入力シート!$BD$29:$BD$1028,"&lt;&gt;"&amp;"",障害学生情報入力シート!$G$29:$G$1028,$C192,障害学生情報入力シート!$H$29:$H$1028,$D192,障害学生情報入力シート!$D$29:$D$1028,"&lt;&gt;"&amp;"",障害学生情報入力シート!$D$29:$D$1028,"&lt;&gt;"&amp;"在籍者")&gt;0,1,0)</f>
        <v>0</v>
      </c>
    </row>
    <row r="59" spans="1:27" s="24" customFormat="1" ht="14.25" customHeight="1" thickTop="1" thickBot="1" x14ac:dyDescent="0.45">
      <c r="A59" s="1499"/>
      <c r="B59" s="1500"/>
      <c r="C59" s="1503" t="s">
        <v>1539</v>
      </c>
      <c r="D59" s="1504"/>
      <c r="E59" s="132">
        <f>IF(SUMIFS(障害学生情報入力シート!X$29:X$1028,障害学生情報入力シート!$G$29:$G$1028,$C193,障害学生情報入力シート!$H$29:$H$1028,$D193,障害学生情報入力シート!$D$29:$D$1028,"&lt;&gt;"&amp;"",障害学生情報入力シート!$D$29:$D$1028,"&lt;&gt;"&amp;"在籍者")&gt;0,1,0)</f>
        <v>0</v>
      </c>
      <c r="F59" s="133">
        <f>IF(SUMIFS(障害学生情報入力シート!Y$29:Y$1028,障害学生情報入力シート!$G$29:$G$1028,$C193,障害学生情報入力シート!$H$29:$H$1028,$D193,障害学生情報入力シート!$D$29:$D$1028,"&lt;&gt;"&amp;"",障害学生情報入力シート!$D$29:$D$1028,"&lt;&gt;"&amp;"在籍者")&gt;0,1,0)</f>
        <v>0</v>
      </c>
      <c r="G59" s="133">
        <f>IF(SUMIFS(障害学生情報入力シート!Z$29:Z$1028,障害学生情報入力シート!$G$29:$G$1028,$C193,障害学生情報入力シート!$H$29:$H$1028,$D193,障害学生情報入力シート!$D$29:$D$1028,"&lt;&gt;"&amp;"",障害学生情報入力シート!$D$29:$D$1028,"&lt;&gt;"&amp;"在籍者")&gt;0,1,0)</f>
        <v>0</v>
      </c>
      <c r="H59" s="133">
        <f>IF(SUMIFS(障害学生情報入力シート!AA$29:AA$1028,障害学生情報入力シート!$G$29:$G$1028,$C193,障害学生情報入力シート!$H$29:$H$1028,$D193,障害学生情報入力シート!$D$29:$D$1028,"&lt;&gt;"&amp;"",障害学生情報入力シート!$D$29:$D$1028,"&lt;&gt;"&amp;"在籍者")&gt;0,1,0)</f>
        <v>0</v>
      </c>
      <c r="I59" s="133">
        <f>IF(SUMIFS(障害学生情報入力シート!AB$29:AB$1028,障害学生情報入力シート!$G$29:$G$1028,$C193,障害学生情報入力シート!$H$29:$H$1028,$D193,障害学生情報入力シート!$D$29:$D$1028,"&lt;&gt;"&amp;"",障害学生情報入力シート!$D$29:$D$1028,"&lt;&gt;"&amp;"在籍者")&gt;0,1,0)</f>
        <v>0</v>
      </c>
      <c r="J59" s="133">
        <f>IF(SUMIFS(障害学生情報入力シート!AC$29:AC$1028,障害学生情報入力シート!$G$29:$G$1028,$C193,障害学生情報入力シート!$H$29:$H$1028,$D193,障害学生情報入力シート!$D$29:$D$1028,"&lt;&gt;"&amp;"",障害学生情報入力シート!$D$29:$D$1028,"&lt;&gt;"&amp;"在籍者")&gt;0,1,0)</f>
        <v>0</v>
      </c>
      <c r="K59" s="133">
        <f>IF(SUMIFS(障害学生情報入力シート!AD$29:AD$1028,障害学生情報入力シート!$G$29:$G$1028,$C193,障害学生情報入力シート!$H$29:$H$1028,$D193,障害学生情報入力シート!$D$29:$D$1028,"&lt;&gt;"&amp;"",障害学生情報入力シート!$D$29:$D$1028,"&lt;&gt;"&amp;"在籍者")&gt;0,1,0)</f>
        <v>0</v>
      </c>
      <c r="L59" s="133">
        <f>IF(SUMIFS(障害学生情報入力シート!AE$29:AE$1028,障害学生情報入力シート!$G$29:$G$1028,$C193,障害学生情報入力シート!$H$29:$H$1028,$D193,障害学生情報入力シート!$D$29:$D$1028,"&lt;&gt;"&amp;"",障害学生情報入力シート!$D$29:$D$1028,"&lt;&gt;"&amp;"在籍者")&gt;0,1,0)</f>
        <v>0</v>
      </c>
      <c r="M59" s="133">
        <f>IF(SUMIFS(障害学生情報入力シート!AF$29:AF$1028,障害学生情報入力シート!$G$29:$G$1028,$C193,障害学生情報入力シート!$H$29:$H$1028,$D193,障害学生情報入力シート!$D$29:$D$1028,"&lt;&gt;"&amp;"",障害学生情報入力シート!$D$29:$D$1028,"&lt;&gt;"&amp;"在籍者")&gt;0,1,0)</f>
        <v>0</v>
      </c>
      <c r="N59" s="133">
        <f>IF(SUMIFS(障害学生情報入力シート!AG$29:AG$1028,障害学生情報入力シート!$G$29:$G$1028,$C193,障害学生情報入力シート!$H$29:$H$1028,$D193,障害学生情報入力シート!$D$29:$D$1028,"&lt;&gt;"&amp;"",障害学生情報入力シート!$D$29:$D$1028,"&lt;&gt;"&amp;"在籍者")&gt;0,1,0)</f>
        <v>0</v>
      </c>
      <c r="O59" s="133">
        <f>IF(SUMIFS(障害学生情報入力シート!AH$29:AH$1028,障害学生情報入力シート!$G$29:$G$1028,$C193,障害学生情報入力シート!$H$29:$H$1028,$D193,障害学生情報入力シート!$D$29:$D$1028,"&lt;&gt;"&amp;"",障害学生情報入力シート!$D$29:$D$1028,"&lt;&gt;"&amp;"在籍者")&gt;0,1,0)</f>
        <v>0</v>
      </c>
      <c r="P59" s="133">
        <f>IF(SUMIFS(障害学生情報入力シート!AI$29:AI$1028,障害学生情報入力シート!$G$29:$G$1028,$C193,障害学生情報入力シート!$H$29:$H$1028,$D193,障害学生情報入力シート!$D$29:$D$1028,"&lt;&gt;"&amp;"",障害学生情報入力シート!$D$29:$D$1028,"&lt;&gt;"&amp;"在籍者")&gt;0,1,0)</f>
        <v>0</v>
      </c>
      <c r="Q59" s="133">
        <f>IF(SUMIFS(障害学生情報入力シート!AJ$29:AJ$1028,障害学生情報入力シート!$G$29:$G$1028,$C193,障害学生情報入力シート!$H$29:$H$1028,$D193,障害学生情報入力シート!$D$29:$D$1028,"&lt;&gt;"&amp;"",障害学生情報入力シート!$D$29:$D$1028,"&lt;&gt;"&amp;"在籍者")&gt;0,1,0)</f>
        <v>0</v>
      </c>
      <c r="R59" s="133">
        <f>IF(SUMIFS(障害学生情報入力シート!AK$29:AK$1028,障害学生情報入力シート!$G$29:$G$1028,$C193,障害学生情報入力シート!$H$29:$H$1028,$D193,障害学生情報入力シート!$D$29:$D$1028,"&lt;&gt;"&amp;"",障害学生情報入力シート!$D$29:$D$1028,"&lt;&gt;"&amp;"在籍者")&gt;0,1,0)</f>
        <v>0</v>
      </c>
      <c r="S59" s="133">
        <f>IF(SUMIFS(障害学生情報入力シート!AL$29:AL$1028,障害学生情報入力シート!$G$29:$G$1028,$C193,障害学生情報入力シート!$H$29:$H$1028,$D193,障害学生情報入力シート!$D$29:$D$1028,"&lt;&gt;"&amp;"",障害学生情報入力シート!$D$29:$D$1028,"&lt;&gt;"&amp;"在籍者")&gt;0,1,0)</f>
        <v>0</v>
      </c>
      <c r="T59" s="133">
        <f>IF(SUMIFS(障害学生情報入力シート!AM$29:AM$1028,障害学生情報入力シート!$G$29:$G$1028,$C193,障害学生情報入力シート!$H$29:$H$1028,$D193,障害学生情報入力シート!$D$29:$D$1028,"&lt;&gt;"&amp;"",障害学生情報入力シート!$D$29:$D$1028,"&lt;&gt;"&amp;"在籍者")&gt;0,1,0)</f>
        <v>0</v>
      </c>
      <c r="U59" s="133">
        <f>IF(SUMIFS(障害学生情報入力シート!AN$29:AN$1028,障害学生情報入力シート!$G$29:$G$1028,$C193,障害学生情報入力シート!$H$29:$H$1028,$D193,障害学生情報入力シート!$D$29:$D$1028,"&lt;&gt;"&amp;"",障害学生情報入力シート!$D$29:$D$1028,"&lt;&gt;"&amp;"在籍者")&gt;0,1,0)</f>
        <v>0</v>
      </c>
      <c r="V59" s="133">
        <f>IF(SUMIFS(障害学生情報入力シート!AO$29:AO$1028,障害学生情報入力シート!$G$29:$G$1028,$C193,障害学生情報入力シート!$H$29:$H$1028,$D193,障害学生情報入力シート!$D$29:$D$1028,"&lt;&gt;"&amp;"",障害学生情報入力シート!$D$29:$D$1028,"&lt;&gt;"&amp;"在籍者")&gt;0,1,0)</f>
        <v>0</v>
      </c>
      <c r="W59" s="133">
        <f>IF(SUMIFS(障害学生情報入力シート!AP$29:AP$1028,障害学生情報入力シート!$G$29:$G$1028,$C193,障害学生情報入力シート!$H$29:$H$1028,$D193,障害学生情報入力シート!$D$29:$D$1028,"&lt;&gt;"&amp;"",障害学生情報入力シート!$D$29:$D$1028,"&lt;&gt;"&amp;"在籍者")&gt;0,1,0)</f>
        <v>0</v>
      </c>
      <c r="X59" s="133">
        <f>IF(SUMIFS(障害学生情報入力シート!AQ$29:AQ$1028,障害学生情報入力シート!$G$29:$G$1028,$C193,障害学生情報入力シート!$H$29:$H$1028,$D193,障害学生情報入力シート!$D$29:$D$1028,"&lt;&gt;"&amp;"",障害学生情報入力シート!$D$29:$D$1028,"&lt;&gt;"&amp;"在籍者")&gt;0,1,0)</f>
        <v>0</v>
      </c>
      <c r="Y59" s="133">
        <f>IF(SUMIFS(障害学生情報入力シート!AR$29:AR$1028,障害学生情報入力シート!$G$29:$G$1028,$C193,障害学生情報入力シート!$H$29:$H$1028,$D193,障害学生情報入力シート!$D$29:$D$1028,"&lt;&gt;"&amp;"",障害学生情報入力シート!$D$29:$D$1028,"&lt;&gt;"&amp;"在籍者")&gt;0,1,0)</f>
        <v>0</v>
      </c>
      <c r="Z59" s="134">
        <f>IF(SUMIFS(障害学生情報入力シート!AS$29:AS$1028,障害学生情報入力シート!$G$29:$G$1028,$C193,障害学生情報入力シート!$H$29:$H$1028,$D193,障害学生情報入力シート!$D$29:$D$1028,"&lt;&gt;"&amp;"",障害学生情報入力シート!$D$29:$D$1028,"&lt;&gt;"&amp;"在籍者")&gt;0,1,0)</f>
        <v>0</v>
      </c>
      <c r="AA59" s="135">
        <f>IF(SUMIFS(障害学生情報入力シート!BC$29:BC$1028,障害学生情報入力シート!$BD$29:$BD$1028,"&lt;&gt;"&amp;"",障害学生情報入力シート!$G$29:$G$1028,$C193,障害学生情報入力シート!$H$29:$H$1028,$D193,障害学生情報入力シート!$D$29:$D$1028,"&lt;&gt;"&amp;"",障害学生情報入力シート!$D$29:$D$1028,"&lt;&gt;"&amp;"在籍者")&gt;0,1,0)</f>
        <v>0</v>
      </c>
    </row>
    <row r="60" spans="1:27" s="24" customFormat="1" ht="16.5" customHeight="1" thickTop="1" thickBot="1" x14ac:dyDescent="0.45">
      <c r="A60" s="1499"/>
      <c r="B60" s="1500"/>
      <c r="C60" s="1503" t="s">
        <v>1540</v>
      </c>
      <c r="D60" s="1504"/>
      <c r="E60" s="132">
        <f>IF(SUMIFS(障害学生情報入力シート!X$29:X$1028,障害学生情報入力シート!$G$29:$G$1028,$C194,障害学生情報入力シート!$H$29:$H$1028,$D194,障害学生情報入力シート!$D$29:$D$1028,"&lt;&gt;"&amp;"",障害学生情報入力シート!$D$29:$D$1028,"&lt;&gt;"&amp;"在籍者")&gt;0,1,0)</f>
        <v>0</v>
      </c>
      <c r="F60" s="133">
        <f>IF(SUMIFS(障害学生情報入力シート!Y$29:Y$1028,障害学生情報入力シート!$G$29:$G$1028,$C194,障害学生情報入力シート!$H$29:$H$1028,$D194,障害学生情報入力シート!$D$29:$D$1028,"&lt;&gt;"&amp;"",障害学生情報入力シート!$D$29:$D$1028,"&lt;&gt;"&amp;"在籍者")&gt;0,1,0)</f>
        <v>0</v>
      </c>
      <c r="G60" s="133">
        <f>IF(SUMIFS(障害学生情報入力シート!Z$29:Z$1028,障害学生情報入力シート!$G$29:$G$1028,$C194,障害学生情報入力シート!$H$29:$H$1028,$D194,障害学生情報入力シート!$D$29:$D$1028,"&lt;&gt;"&amp;"",障害学生情報入力シート!$D$29:$D$1028,"&lt;&gt;"&amp;"在籍者")&gt;0,1,0)</f>
        <v>0</v>
      </c>
      <c r="H60" s="133">
        <f>IF(SUMIFS(障害学生情報入力シート!AA$29:AA$1028,障害学生情報入力シート!$G$29:$G$1028,$C194,障害学生情報入力シート!$H$29:$H$1028,$D194,障害学生情報入力シート!$D$29:$D$1028,"&lt;&gt;"&amp;"",障害学生情報入力シート!$D$29:$D$1028,"&lt;&gt;"&amp;"在籍者")&gt;0,1,0)</f>
        <v>0</v>
      </c>
      <c r="I60" s="133">
        <f>IF(SUMIFS(障害学生情報入力シート!AB$29:AB$1028,障害学生情報入力シート!$G$29:$G$1028,$C194,障害学生情報入力シート!$H$29:$H$1028,$D194,障害学生情報入力シート!$D$29:$D$1028,"&lt;&gt;"&amp;"",障害学生情報入力シート!$D$29:$D$1028,"&lt;&gt;"&amp;"在籍者")&gt;0,1,0)</f>
        <v>0</v>
      </c>
      <c r="J60" s="133">
        <f>IF(SUMIFS(障害学生情報入力シート!AC$29:AC$1028,障害学生情報入力シート!$G$29:$G$1028,$C194,障害学生情報入力シート!$H$29:$H$1028,$D194,障害学生情報入力シート!$D$29:$D$1028,"&lt;&gt;"&amp;"",障害学生情報入力シート!$D$29:$D$1028,"&lt;&gt;"&amp;"在籍者")&gt;0,1,0)</f>
        <v>0</v>
      </c>
      <c r="K60" s="133">
        <f>IF(SUMIFS(障害学生情報入力シート!AD$29:AD$1028,障害学生情報入力シート!$G$29:$G$1028,$C194,障害学生情報入力シート!$H$29:$H$1028,$D194,障害学生情報入力シート!$D$29:$D$1028,"&lt;&gt;"&amp;"",障害学生情報入力シート!$D$29:$D$1028,"&lt;&gt;"&amp;"在籍者")&gt;0,1,0)</f>
        <v>0</v>
      </c>
      <c r="L60" s="133">
        <f>IF(SUMIFS(障害学生情報入力シート!AE$29:AE$1028,障害学生情報入力シート!$G$29:$G$1028,$C194,障害学生情報入力シート!$H$29:$H$1028,$D194,障害学生情報入力シート!$D$29:$D$1028,"&lt;&gt;"&amp;"",障害学生情報入力シート!$D$29:$D$1028,"&lt;&gt;"&amp;"在籍者")&gt;0,1,0)</f>
        <v>0</v>
      </c>
      <c r="M60" s="133">
        <f>IF(SUMIFS(障害学生情報入力シート!AF$29:AF$1028,障害学生情報入力シート!$G$29:$G$1028,$C194,障害学生情報入力シート!$H$29:$H$1028,$D194,障害学生情報入力シート!$D$29:$D$1028,"&lt;&gt;"&amp;"",障害学生情報入力シート!$D$29:$D$1028,"&lt;&gt;"&amp;"在籍者")&gt;0,1,0)</f>
        <v>0</v>
      </c>
      <c r="N60" s="133">
        <f>IF(SUMIFS(障害学生情報入力シート!AG$29:AG$1028,障害学生情報入力シート!$G$29:$G$1028,$C194,障害学生情報入力シート!$H$29:$H$1028,$D194,障害学生情報入力シート!$D$29:$D$1028,"&lt;&gt;"&amp;"",障害学生情報入力シート!$D$29:$D$1028,"&lt;&gt;"&amp;"在籍者")&gt;0,1,0)</f>
        <v>0</v>
      </c>
      <c r="O60" s="133">
        <f>IF(SUMIFS(障害学生情報入力シート!AH$29:AH$1028,障害学生情報入力シート!$G$29:$G$1028,$C194,障害学生情報入力シート!$H$29:$H$1028,$D194,障害学生情報入力シート!$D$29:$D$1028,"&lt;&gt;"&amp;"",障害学生情報入力シート!$D$29:$D$1028,"&lt;&gt;"&amp;"在籍者")&gt;0,1,0)</f>
        <v>0</v>
      </c>
      <c r="P60" s="133">
        <f>IF(SUMIFS(障害学生情報入力シート!AI$29:AI$1028,障害学生情報入力シート!$G$29:$G$1028,$C194,障害学生情報入力シート!$H$29:$H$1028,$D194,障害学生情報入力シート!$D$29:$D$1028,"&lt;&gt;"&amp;"",障害学生情報入力シート!$D$29:$D$1028,"&lt;&gt;"&amp;"在籍者")&gt;0,1,0)</f>
        <v>0</v>
      </c>
      <c r="Q60" s="133">
        <f>IF(SUMIFS(障害学生情報入力シート!AJ$29:AJ$1028,障害学生情報入力シート!$G$29:$G$1028,$C194,障害学生情報入力シート!$H$29:$H$1028,$D194,障害学生情報入力シート!$D$29:$D$1028,"&lt;&gt;"&amp;"",障害学生情報入力シート!$D$29:$D$1028,"&lt;&gt;"&amp;"在籍者")&gt;0,1,0)</f>
        <v>0</v>
      </c>
      <c r="R60" s="133">
        <f>IF(SUMIFS(障害学生情報入力シート!AK$29:AK$1028,障害学生情報入力シート!$G$29:$G$1028,$C194,障害学生情報入力シート!$H$29:$H$1028,$D194,障害学生情報入力シート!$D$29:$D$1028,"&lt;&gt;"&amp;"",障害学生情報入力シート!$D$29:$D$1028,"&lt;&gt;"&amp;"在籍者")&gt;0,1,0)</f>
        <v>0</v>
      </c>
      <c r="S60" s="133">
        <f>IF(SUMIFS(障害学生情報入力シート!AL$29:AL$1028,障害学生情報入力シート!$G$29:$G$1028,$C194,障害学生情報入力シート!$H$29:$H$1028,$D194,障害学生情報入力シート!$D$29:$D$1028,"&lt;&gt;"&amp;"",障害学生情報入力シート!$D$29:$D$1028,"&lt;&gt;"&amp;"在籍者")&gt;0,1,0)</f>
        <v>0</v>
      </c>
      <c r="T60" s="133">
        <f>IF(SUMIFS(障害学生情報入力シート!AM$29:AM$1028,障害学生情報入力シート!$G$29:$G$1028,$C194,障害学生情報入力シート!$H$29:$H$1028,$D194,障害学生情報入力シート!$D$29:$D$1028,"&lt;&gt;"&amp;"",障害学生情報入力シート!$D$29:$D$1028,"&lt;&gt;"&amp;"在籍者")&gt;0,1,0)</f>
        <v>0</v>
      </c>
      <c r="U60" s="133">
        <f>IF(SUMIFS(障害学生情報入力シート!AN$29:AN$1028,障害学生情報入力シート!$G$29:$G$1028,$C194,障害学生情報入力シート!$H$29:$H$1028,$D194,障害学生情報入力シート!$D$29:$D$1028,"&lt;&gt;"&amp;"",障害学生情報入力シート!$D$29:$D$1028,"&lt;&gt;"&amp;"在籍者")&gt;0,1,0)</f>
        <v>0</v>
      </c>
      <c r="V60" s="133">
        <f>IF(SUMIFS(障害学生情報入力シート!AO$29:AO$1028,障害学生情報入力シート!$G$29:$G$1028,$C194,障害学生情報入力シート!$H$29:$H$1028,$D194,障害学生情報入力シート!$D$29:$D$1028,"&lt;&gt;"&amp;"",障害学生情報入力シート!$D$29:$D$1028,"&lt;&gt;"&amp;"在籍者")&gt;0,1,0)</f>
        <v>0</v>
      </c>
      <c r="W60" s="133">
        <f>IF(SUMIFS(障害学生情報入力シート!AP$29:AP$1028,障害学生情報入力シート!$G$29:$G$1028,$C194,障害学生情報入力シート!$H$29:$H$1028,$D194,障害学生情報入力シート!$D$29:$D$1028,"&lt;&gt;"&amp;"",障害学生情報入力シート!$D$29:$D$1028,"&lt;&gt;"&amp;"在籍者")&gt;0,1,0)</f>
        <v>0</v>
      </c>
      <c r="X60" s="133">
        <f>IF(SUMIFS(障害学生情報入力シート!AQ$29:AQ$1028,障害学生情報入力シート!$G$29:$G$1028,$C194,障害学生情報入力シート!$H$29:$H$1028,$D194,障害学生情報入力シート!$D$29:$D$1028,"&lt;&gt;"&amp;"",障害学生情報入力シート!$D$29:$D$1028,"&lt;&gt;"&amp;"在籍者")&gt;0,1,0)</f>
        <v>0</v>
      </c>
      <c r="Y60" s="133">
        <f>IF(SUMIFS(障害学生情報入力シート!AR$29:AR$1028,障害学生情報入力シート!$G$29:$G$1028,$C194,障害学生情報入力シート!$H$29:$H$1028,$D194,障害学生情報入力シート!$D$29:$D$1028,"&lt;&gt;"&amp;"",障害学生情報入力シート!$D$29:$D$1028,"&lt;&gt;"&amp;"在籍者")&gt;0,1,0)</f>
        <v>0</v>
      </c>
      <c r="Z60" s="134">
        <f>IF(SUMIFS(障害学生情報入力シート!AS$29:AS$1028,障害学生情報入力シート!$G$29:$G$1028,$C194,障害学生情報入力シート!$H$29:$H$1028,$D194,障害学生情報入力シート!$D$29:$D$1028,"&lt;&gt;"&amp;"",障害学生情報入力シート!$D$29:$D$1028,"&lt;&gt;"&amp;"在籍者")&gt;0,1,0)</f>
        <v>0</v>
      </c>
      <c r="AA60" s="135">
        <f>IF(SUMIFS(障害学生情報入力シート!BC$29:BC$1028,障害学生情報入力シート!$BD$29:$BD$1028,"&lt;&gt;"&amp;"",障害学生情報入力シート!$G$29:$G$1028,$C194,障害学生情報入力シート!$H$29:$H$1028,$D194,障害学生情報入力シート!$D$29:$D$1028,"&lt;&gt;"&amp;"",障害学生情報入力シート!$D$29:$D$1028,"&lt;&gt;"&amp;"在籍者")&gt;0,1,0)</f>
        <v>0</v>
      </c>
    </row>
    <row r="61" spans="1:27" s="24" customFormat="1" ht="16.5" customHeight="1" thickTop="1" thickBot="1" x14ac:dyDescent="0.45">
      <c r="A61" s="1499"/>
      <c r="B61" s="1500"/>
      <c r="C61" s="1503" t="s">
        <v>1479</v>
      </c>
      <c r="D61" s="1504"/>
      <c r="E61" s="132">
        <f>IF(SUMIFS(障害学生情報入力シート!X$29:X$1028,障害学生情報入力シート!$G$29:$G$1028,$C195,障害学生情報入力シート!$H$29:$H$1028,$D195,障害学生情報入力シート!$D$29:$D$1028,"&lt;&gt;"&amp;"",障害学生情報入力シート!$D$29:$D$1028,"&lt;&gt;"&amp;"在籍者")&gt;0,1,0)</f>
        <v>0</v>
      </c>
      <c r="F61" s="133">
        <f>IF(SUMIFS(障害学生情報入力シート!Y$29:Y$1028,障害学生情報入力シート!$G$29:$G$1028,$C195,障害学生情報入力シート!$H$29:$H$1028,$D195,障害学生情報入力シート!$D$29:$D$1028,"&lt;&gt;"&amp;"",障害学生情報入力シート!$D$29:$D$1028,"&lt;&gt;"&amp;"在籍者")&gt;0,1,0)</f>
        <v>0</v>
      </c>
      <c r="G61" s="133">
        <f>IF(SUMIFS(障害学生情報入力シート!Z$29:Z$1028,障害学生情報入力シート!$G$29:$G$1028,$C195,障害学生情報入力シート!$H$29:$H$1028,$D195,障害学生情報入力シート!$D$29:$D$1028,"&lt;&gt;"&amp;"",障害学生情報入力シート!$D$29:$D$1028,"&lt;&gt;"&amp;"在籍者")&gt;0,1,0)</f>
        <v>0</v>
      </c>
      <c r="H61" s="133">
        <f>IF(SUMIFS(障害学生情報入力シート!AA$29:AA$1028,障害学生情報入力シート!$G$29:$G$1028,$C195,障害学生情報入力シート!$H$29:$H$1028,$D195,障害学生情報入力シート!$D$29:$D$1028,"&lt;&gt;"&amp;"",障害学生情報入力シート!$D$29:$D$1028,"&lt;&gt;"&amp;"在籍者")&gt;0,1,0)</f>
        <v>0</v>
      </c>
      <c r="I61" s="133">
        <f>IF(SUMIFS(障害学生情報入力シート!AB$29:AB$1028,障害学生情報入力シート!$G$29:$G$1028,$C195,障害学生情報入力シート!$H$29:$H$1028,$D195,障害学生情報入力シート!$D$29:$D$1028,"&lt;&gt;"&amp;"",障害学生情報入力シート!$D$29:$D$1028,"&lt;&gt;"&amp;"在籍者")&gt;0,1,0)</f>
        <v>0</v>
      </c>
      <c r="J61" s="133">
        <f>IF(SUMIFS(障害学生情報入力シート!AC$29:AC$1028,障害学生情報入力シート!$G$29:$G$1028,$C195,障害学生情報入力シート!$H$29:$H$1028,$D195,障害学生情報入力シート!$D$29:$D$1028,"&lt;&gt;"&amp;"",障害学生情報入力シート!$D$29:$D$1028,"&lt;&gt;"&amp;"在籍者")&gt;0,1,0)</f>
        <v>0</v>
      </c>
      <c r="K61" s="133">
        <f>IF(SUMIFS(障害学生情報入力シート!AD$29:AD$1028,障害学生情報入力シート!$G$29:$G$1028,$C195,障害学生情報入力シート!$H$29:$H$1028,$D195,障害学生情報入力シート!$D$29:$D$1028,"&lt;&gt;"&amp;"",障害学生情報入力シート!$D$29:$D$1028,"&lt;&gt;"&amp;"在籍者")&gt;0,1,0)</f>
        <v>0</v>
      </c>
      <c r="L61" s="133">
        <f>IF(SUMIFS(障害学生情報入力シート!AE$29:AE$1028,障害学生情報入力シート!$G$29:$G$1028,$C195,障害学生情報入力シート!$H$29:$H$1028,$D195,障害学生情報入力シート!$D$29:$D$1028,"&lt;&gt;"&amp;"",障害学生情報入力シート!$D$29:$D$1028,"&lt;&gt;"&amp;"在籍者")&gt;0,1,0)</f>
        <v>0</v>
      </c>
      <c r="M61" s="133">
        <f>IF(SUMIFS(障害学生情報入力シート!AF$29:AF$1028,障害学生情報入力シート!$G$29:$G$1028,$C195,障害学生情報入力シート!$H$29:$H$1028,$D195,障害学生情報入力シート!$D$29:$D$1028,"&lt;&gt;"&amp;"",障害学生情報入力シート!$D$29:$D$1028,"&lt;&gt;"&amp;"在籍者")&gt;0,1,0)</f>
        <v>0</v>
      </c>
      <c r="N61" s="133">
        <f>IF(SUMIFS(障害学生情報入力シート!AG$29:AG$1028,障害学生情報入力シート!$G$29:$G$1028,$C195,障害学生情報入力シート!$H$29:$H$1028,$D195,障害学生情報入力シート!$D$29:$D$1028,"&lt;&gt;"&amp;"",障害学生情報入力シート!$D$29:$D$1028,"&lt;&gt;"&amp;"在籍者")&gt;0,1,0)</f>
        <v>0</v>
      </c>
      <c r="O61" s="133">
        <f>IF(SUMIFS(障害学生情報入力シート!AH$29:AH$1028,障害学生情報入力シート!$G$29:$G$1028,$C195,障害学生情報入力シート!$H$29:$H$1028,$D195,障害学生情報入力シート!$D$29:$D$1028,"&lt;&gt;"&amp;"",障害学生情報入力シート!$D$29:$D$1028,"&lt;&gt;"&amp;"在籍者")&gt;0,1,0)</f>
        <v>0</v>
      </c>
      <c r="P61" s="133">
        <f>IF(SUMIFS(障害学生情報入力シート!AI$29:AI$1028,障害学生情報入力シート!$G$29:$G$1028,$C195,障害学生情報入力シート!$H$29:$H$1028,$D195,障害学生情報入力シート!$D$29:$D$1028,"&lt;&gt;"&amp;"",障害学生情報入力シート!$D$29:$D$1028,"&lt;&gt;"&amp;"在籍者")&gt;0,1,0)</f>
        <v>0</v>
      </c>
      <c r="Q61" s="133">
        <f>IF(SUMIFS(障害学生情報入力シート!AJ$29:AJ$1028,障害学生情報入力シート!$G$29:$G$1028,$C195,障害学生情報入力シート!$H$29:$H$1028,$D195,障害学生情報入力シート!$D$29:$D$1028,"&lt;&gt;"&amp;"",障害学生情報入力シート!$D$29:$D$1028,"&lt;&gt;"&amp;"在籍者")&gt;0,1,0)</f>
        <v>0</v>
      </c>
      <c r="R61" s="133">
        <f>IF(SUMIFS(障害学生情報入力シート!AK$29:AK$1028,障害学生情報入力シート!$G$29:$G$1028,$C195,障害学生情報入力シート!$H$29:$H$1028,$D195,障害学生情報入力シート!$D$29:$D$1028,"&lt;&gt;"&amp;"",障害学生情報入力シート!$D$29:$D$1028,"&lt;&gt;"&amp;"在籍者")&gt;0,1,0)</f>
        <v>0</v>
      </c>
      <c r="S61" s="133">
        <f>IF(SUMIFS(障害学生情報入力シート!AL$29:AL$1028,障害学生情報入力シート!$G$29:$G$1028,$C195,障害学生情報入力シート!$H$29:$H$1028,$D195,障害学生情報入力シート!$D$29:$D$1028,"&lt;&gt;"&amp;"",障害学生情報入力シート!$D$29:$D$1028,"&lt;&gt;"&amp;"在籍者")&gt;0,1,0)</f>
        <v>0</v>
      </c>
      <c r="T61" s="133">
        <f>IF(SUMIFS(障害学生情報入力シート!AM$29:AM$1028,障害学生情報入力シート!$G$29:$G$1028,$C195,障害学生情報入力シート!$H$29:$H$1028,$D195,障害学生情報入力シート!$D$29:$D$1028,"&lt;&gt;"&amp;"",障害学生情報入力シート!$D$29:$D$1028,"&lt;&gt;"&amp;"在籍者")&gt;0,1,0)</f>
        <v>0</v>
      </c>
      <c r="U61" s="133">
        <f>IF(SUMIFS(障害学生情報入力シート!AN$29:AN$1028,障害学生情報入力シート!$G$29:$G$1028,$C195,障害学生情報入力シート!$H$29:$H$1028,$D195,障害学生情報入力シート!$D$29:$D$1028,"&lt;&gt;"&amp;"",障害学生情報入力シート!$D$29:$D$1028,"&lt;&gt;"&amp;"在籍者")&gt;0,1,0)</f>
        <v>0</v>
      </c>
      <c r="V61" s="133">
        <f>IF(SUMIFS(障害学生情報入力シート!AO$29:AO$1028,障害学生情報入力シート!$G$29:$G$1028,$C195,障害学生情報入力シート!$H$29:$H$1028,$D195,障害学生情報入力シート!$D$29:$D$1028,"&lt;&gt;"&amp;"",障害学生情報入力シート!$D$29:$D$1028,"&lt;&gt;"&amp;"在籍者")&gt;0,1,0)</f>
        <v>0</v>
      </c>
      <c r="W61" s="133">
        <f>IF(SUMIFS(障害学生情報入力シート!AP$29:AP$1028,障害学生情報入力シート!$G$29:$G$1028,$C195,障害学生情報入力シート!$H$29:$H$1028,$D195,障害学生情報入力シート!$D$29:$D$1028,"&lt;&gt;"&amp;"",障害学生情報入力シート!$D$29:$D$1028,"&lt;&gt;"&amp;"在籍者")&gt;0,1,0)</f>
        <v>0</v>
      </c>
      <c r="X61" s="133">
        <f>IF(SUMIFS(障害学生情報入力シート!AQ$29:AQ$1028,障害学生情報入力シート!$G$29:$G$1028,$C195,障害学生情報入力シート!$H$29:$H$1028,$D195,障害学生情報入力シート!$D$29:$D$1028,"&lt;&gt;"&amp;"",障害学生情報入力シート!$D$29:$D$1028,"&lt;&gt;"&amp;"在籍者")&gt;0,1,0)</f>
        <v>0</v>
      </c>
      <c r="Y61" s="133">
        <f>IF(SUMIFS(障害学生情報入力シート!AR$29:AR$1028,障害学生情報入力シート!$G$29:$G$1028,$C195,障害学生情報入力シート!$H$29:$H$1028,$D195,障害学生情報入力シート!$D$29:$D$1028,"&lt;&gt;"&amp;"",障害学生情報入力シート!$D$29:$D$1028,"&lt;&gt;"&amp;"在籍者")&gt;0,1,0)</f>
        <v>0</v>
      </c>
      <c r="Z61" s="134">
        <f>IF(SUMIFS(障害学生情報入力シート!AS$29:AS$1028,障害学生情報入力シート!$G$29:$G$1028,$C195,障害学生情報入力シート!$H$29:$H$1028,$D195,障害学生情報入力シート!$D$29:$D$1028,"&lt;&gt;"&amp;"",障害学生情報入力シート!$D$29:$D$1028,"&lt;&gt;"&amp;"在籍者")&gt;0,1,0)</f>
        <v>0</v>
      </c>
      <c r="AA61" s="135">
        <f>IF(SUMIFS(障害学生情報入力シート!BC$29:BC$1028,障害学生情報入力シート!$BD$29:$BD$1028,"&lt;&gt;"&amp;"",障害学生情報入力シート!$G$29:$G$1028,$C195,障害学生情報入力シート!$H$29:$H$1028,$D195,障害学生情報入力シート!$D$29:$D$1028,"&lt;&gt;"&amp;"",障害学生情報入力シート!$D$29:$D$1028,"&lt;&gt;"&amp;"在籍者")&gt;0,1,0)</f>
        <v>0</v>
      </c>
    </row>
    <row r="62" spans="1:27" s="24" customFormat="1" ht="13.5" customHeight="1" thickTop="1" thickBot="1" x14ac:dyDescent="0.45">
      <c r="A62" s="1499"/>
      <c r="B62" s="1500"/>
      <c r="C62" s="1505" t="s">
        <v>1541</v>
      </c>
      <c r="D62" s="1506"/>
      <c r="E62" s="132">
        <f>IF(SUMIFS(障害学生情報入力シート!X$29:X$1028,障害学生情報入力シート!$G$29:$G$1028,$C196,障害学生情報入力シート!$H$29:$H$1028,$D196,障害学生情報入力シート!$D$29:$D$1028,"&lt;&gt;"&amp;"",障害学生情報入力シート!$D$29:$D$1028,"&lt;&gt;"&amp;"在籍者")&gt;0,1,0)</f>
        <v>0</v>
      </c>
      <c r="F62" s="133">
        <f>IF(SUMIFS(障害学生情報入力シート!Y$29:Y$1028,障害学生情報入力シート!$G$29:$G$1028,$C196,障害学生情報入力シート!$H$29:$H$1028,$D196,障害学生情報入力シート!$D$29:$D$1028,"&lt;&gt;"&amp;"",障害学生情報入力シート!$D$29:$D$1028,"&lt;&gt;"&amp;"在籍者")&gt;0,1,0)</f>
        <v>0</v>
      </c>
      <c r="G62" s="133">
        <f>IF(SUMIFS(障害学生情報入力シート!Z$29:Z$1028,障害学生情報入力シート!$G$29:$G$1028,$C196,障害学生情報入力シート!$H$29:$H$1028,$D196,障害学生情報入力シート!$D$29:$D$1028,"&lt;&gt;"&amp;"",障害学生情報入力シート!$D$29:$D$1028,"&lt;&gt;"&amp;"在籍者")&gt;0,1,0)</f>
        <v>0</v>
      </c>
      <c r="H62" s="133">
        <f>IF(SUMIFS(障害学生情報入力シート!AA$29:AA$1028,障害学生情報入力シート!$G$29:$G$1028,$C196,障害学生情報入力シート!$H$29:$H$1028,$D196,障害学生情報入力シート!$D$29:$D$1028,"&lt;&gt;"&amp;"",障害学生情報入力シート!$D$29:$D$1028,"&lt;&gt;"&amp;"在籍者")&gt;0,1,0)</f>
        <v>0</v>
      </c>
      <c r="I62" s="133">
        <f>IF(SUMIFS(障害学生情報入力シート!AB$29:AB$1028,障害学生情報入力シート!$G$29:$G$1028,$C196,障害学生情報入力シート!$H$29:$H$1028,$D196,障害学生情報入力シート!$D$29:$D$1028,"&lt;&gt;"&amp;"",障害学生情報入力シート!$D$29:$D$1028,"&lt;&gt;"&amp;"在籍者")&gt;0,1,0)</f>
        <v>0</v>
      </c>
      <c r="J62" s="133">
        <f>IF(SUMIFS(障害学生情報入力シート!AC$29:AC$1028,障害学生情報入力シート!$G$29:$G$1028,$C196,障害学生情報入力シート!$H$29:$H$1028,$D196,障害学生情報入力シート!$D$29:$D$1028,"&lt;&gt;"&amp;"",障害学生情報入力シート!$D$29:$D$1028,"&lt;&gt;"&amp;"在籍者")&gt;0,1,0)</f>
        <v>0</v>
      </c>
      <c r="K62" s="133">
        <f>IF(SUMIFS(障害学生情報入力シート!AD$29:AD$1028,障害学生情報入力シート!$G$29:$G$1028,$C196,障害学生情報入力シート!$H$29:$H$1028,$D196,障害学生情報入力シート!$D$29:$D$1028,"&lt;&gt;"&amp;"",障害学生情報入力シート!$D$29:$D$1028,"&lt;&gt;"&amp;"在籍者")&gt;0,1,0)</f>
        <v>0</v>
      </c>
      <c r="L62" s="133">
        <f>IF(SUMIFS(障害学生情報入力シート!AE$29:AE$1028,障害学生情報入力シート!$G$29:$G$1028,$C196,障害学生情報入力シート!$H$29:$H$1028,$D196,障害学生情報入力シート!$D$29:$D$1028,"&lt;&gt;"&amp;"",障害学生情報入力シート!$D$29:$D$1028,"&lt;&gt;"&amp;"在籍者")&gt;0,1,0)</f>
        <v>0</v>
      </c>
      <c r="M62" s="133">
        <f>IF(SUMIFS(障害学生情報入力シート!AF$29:AF$1028,障害学生情報入力シート!$G$29:$G$1028,$C196,障害学生情報入力シート!$H$29:$H$1028,$D196,障害学生情報入力シート!$D$29:$D$1028,"&lt;&gt;"&amp;"",障害学生情報入力シート!$D$29:$D$1028,"&lt;&gt;"&amp;"在籍者")&gt;0,1,0)</f>
        <v>0</v>
      </c>
      <c r="N62" s="133">
        <f>IF(SUMIFS(障害学生情報入力シート!AG$29:AG$1028,障害学生情報入力シート!$G$29:$G$1028,$C196,障害学生情報入力シート!$H$29:$H$1028,$D196,障害学生情報入力シート!$D$29:$D$1028,"&lt;&gt;"&amp;"",障害学生情報入力シート!$D$29:$D$1028,"&lt;&gt;"&amp;"在籍者")&gt;0,1,0)</f>
        <v>0</v>
      </c>
      <c r="O62" s="133">
        <f>IF(SUMIFS(障害学生情報入力シート!AH$29:AH$1028,障害学生情報入力シート!$G$29:$G$1028,$C196,障害学生情報入力シート!$H$29:$H$1028,$D196,障害学生情報入力シート!$D$29:$D$1028,"&lt;&gt;"&amp;"",障害学生情報入力シート!$D$29:$D$1028,"&lt;&gt;"&amp;"在籍者")&gt;0,1,0)</f>
        <v>0</v>
      </c>
      <c r="P62" s="133">
        <f>IF(SUMIFS(障害学生情報入力シート!AI$29:AI$1028,障害学生情報入力シート!$G$29:$G$1028,$C196,障害学生情報入力シート!$H$29:$H$1028,$D196,障害学生情報入力シート!$D$29:$D$1028,"&lt;&gt;"&amp;"",障害学生情報入力シート!$D$29:$D$1028,"&lt;&gt;"&amp;"在籍者")&gt;0,1,0)</f>
        <v>0</v>
      </c>
      <c r="Q62" s="133">
        <f>IF(SUMIFS(障害学生情報入力シート!AJ$29:AJ$1028,障害学生情報入力シート!$G$29:$G$1028,$C196,障害学生情報入力シート!$H$29:$H$1028,$D196,障害学生情報入力シート!$D$29:$D$1028,"&lt;&gt;"&amp;"",障害学生情報入力シート!$D$29:$D$1028,"&lt;&gt;"&amp;"在籍者")&gt;0,1,0)</f>
        <v>0</v>
      </c>
      <c r="R62" s="133">
        <f>IF(SUMIFS(障害学生情報入力シート!AK$29:AK$1028,障害学生情報入力シート!$G$29:$G$1028,$C196,障害学生情報入力シート!$H$29:$H$1028,$D196,障害学生情報入力シート!$D$29:$D$1028,"&lt;&gt;"&amp;"",障害学生情報入力シート!$D$29:$D$1028,"&lt;&gt;"&amp;"在籍者")&gt;0,1,0)</f>
        <v>0</v>
      </c>
      <c r="S62" s="133">
        <f>IF(SUMIFS(障害学生情報入力シート!AL$29:AL$1028,障害学生情報入力シート!$G$29:$G$1028,$C196,障害学生情報入力シート!$H$29:$H$1028,$D196,障害学生情報入力シート!$D$29:$D$1028,"&lt;&gt;"&amp;"",障害学生情報入力シート!$D$29:$D$1028,"&lt;&gt;"&amp;"在籍者")&gt;0,1,0)</f>
        <v>0</v>
      </c>
      <c r="T62" s="133">
        <f>IF(SUMIFS(障害学生情報入力シート!AM$29:AM$1028,障害学生情報入力シート!$G$29:$G$1028,$C196,障害学生情報入力シート!$H$29:$H$1028,$D196,障害学生情報入力シート!$D$29:$D$1028,"&lt;&gt;"&amp;"",障害学生情報入力シート!$D$29:$D$1028,"&lt;&gt;"&amp;"在籍者")&gt;0,1,0)</f>
        <v>0</v>
      </c>
      <c r="U62" s="133">
        <f>IF(SUMIFS(障害学生情報入力シート!AN$29:AN$1028,障害学生情報入力シート!$G$29:$G$1028,$C196,障害学生情報入力シート!$H$29:$H$1028,$D196,障害学生情報入力シート!$D$29:$D$1028,"&lt;&gt;"&amp;"",障害学生情報入力シート!$D$29:$D$1028,"&lt;&gt;"&amp;"在籍者")&gt;0,1,0)</f>
        <v>0</v>
      </c>
      <c r="V62" s="133">
        <f>IF(SUMIFS(障害学生情報入力シート!AO$29:AO$1028,障害学生情報入力シート!$G$29:$G$1028,$C196,障害学生情報入力シート!$H$29:$H$1028,$D196,障害学生情報入力シート!$D$29:$D$1028,"&lt;&gt;"&amp;"",障害学生情報入力シート!$D$29:$D$1028,"&lt;&gt;"&amp;"在籍者")&gt;0,1,0)</f>
        <v>0</v>
      </c>
      <c r="W62" s="133">
        <f>IF(SUMIFS(障害学生情報入力シート!AP$29:AP$1028,障害学生情報入力シート!$G$29:$G$1028,$C196,障害学生情報入力シート!$H$29:$H$1028,$D196,障害学生情報入力シート!$D$29:$D$1028,"&lt;&gt;"&amp;"",障害学生情報入力シート!$D$29:$D$1028,"&lt;&gt;"&amp;"在籍者")&gt;0,1,0)</f>
        <v>0</v>
      </c>
      <c r="X62" s="133">
        <f>IF(SUMIFS(障害学生情報入力シート!AQ$29:AQ$1028,障害学生情報入力シート!$G$29:$G$1028,$C196,障害学生情報入力シート!$H$29:$H$1028,$D196,障害学生情報入力シート!$D$29:$D$1028,"&lt;&gt;"&amp;"",障害学生情報入力シート!$D$29:$D$1028,"&lt;&gt;"&amp;"在籍者")&gt;0,1,0)</f>
        <v>0</v>
      </c>
      <c r="Y62" s="133">
        <f>IF(SUMIFS(障害学生情報入力シート!AR$29:AR$1028,障害学生情報入力シート!$G$29:$G$1028,$C196,障害学生情報入力シート!$H$29:$H$1028,$D196,障害学生情報入力シート!$D$29:$D$1028,"&lt;&gt;"&amp;"",障害学生情報入力シート!$D$29:$D$1028,"&lt;&gt;"&amp;"在籍者")&gt;0,1,0)</f>
        <v>0</v>
      </c>
      <c r="Z62" s="134">
        <f>IF(SUMIFS(障害学生情報入力シート!AS$29:AS$1028,障害学生情報入力シート!$G$29:$G$1028,$C196,障害学生情報入力シート!$H$29:$H$1028,$D196,障害学生情報入力シート!$D$29:$D$1028,"&lt;&gt;"&amp;"",障害学生情報入力シート!$D$29:$D$1028,"&lt;&gt;"&amp;"在籍者")&gt;0,1,0)</f>
        <v>0</v>
      </c>
      <c r="AA62" s="135">
        <f>IF(SUMIFS(障害学生情報入力シート!BC$29:BC$1028,障害学生情報入力シート!$BD$29:$BD$1028,"&lt;&gt;"&amp;"",障害学生情報入力シート!$G$29:$G$1028,$C196,障害学生情報入力シート!$H$29:$H$1028,$D196,障害学生情報入力シート!$D$29:$D$1028,"&lt;&gt;"&amp;"",障害学生情報入力シート!$D$29:$D$1028,"&lt;&gt;"&amp;"在籍者")&gt;0,1,0)</f>
        <v>0</v>
      </c>
    </row>
    <row r="63" spans="1:27" s="24" customFormat="1" ht="13.5" customHeight="1" thickTop="1" thickBot="1" x14ac:dyDescent="0.45">
      <c r="A63" s="1528" t="s">
        <v>1542</v>
      </c>
      <c r="B63" s="1529"/>
      <c r="C63" s="1529"/>
      <c r="D63" s="1529"/>
      <c r="E63" s="136">
        <f>IF(SUMIFS(障害学生情報入力シート!X$29:X$1028,障害学生情報入力シート!$G$29:$G$1028,$C197,障害学生情報入力シート!$H$29:$H$1028,$D197,障害学生情報入力シート!$D$29:$D$1028,"&lt;&gt;"&amp;"",障害学生情報入力シート!$D$29:$D$1028,"&lt;&gt;"&amp;"在籍者")&gt;0,1,0)</f>
        <v>0</v>
      </c>
      <c r="F63" s="137">
        <f>IF(SUMIFS(障害学生情報入力シート!Y$29:Y$1028,障害学生情報入力シート!$G$29:$G$1028,$C197,障害学生情報入力シート!$H$29:$H$1028,$D197,障害学生情報入力シート!$D$29:$D$1028,"&lt;&gt;"&amp;"",障害学生情報入力シート!$D$29:$D$1028,"&lt;&gt;"&amp;"在籍者")&gt;0,1,0)</f>
        <v>0</v>
      </c>
      <c r="G63" s="137">
        <f>IF(SUMIFS(障害学生情報入力シート!Z$29:Z$1028,障害学生情報入力シート!$G$29:$G$1028,$C197,障害学生情報入力シート!$H$29:$H$1028,$D197,障害学生情報入力シート!$D$29:$D$1028,"&lt;&gt;"&amp;"",障害学生情報入力シート!$D$29:$D$1028,"&lt;&gt;"&amp;"在籍者")&gt;0,1,0)</f>
        <v>0</v>
      </c>
      <c r="H63" s="137">
        <f>IF(SUMIFS(障害学生情報入力シート!AA$29:AA$1028,障害学生情報入力シート!$G$29:$G$1028,$C197,障害学生情報入力シート!$H$29:$H$1028,$D197,障害学生情報入力シート!$D$29:$D$1028,"&lt;&gt;"&amp;"",障害学生情報入力シート!$D$29:$D$1028,"&lt;&gt;"&amp;"在籍者")&gt;0,1,0)</f>
        <v>0</v>
      </c>
      <c r="I63" s="137">
        <f>IF(SUMIFS(障害学生情報入力シート!AB$29:AB$1028,障害学生情報入力シート!$G$29:$G$1028,$C197,障害学生情報入力シート!$H$29:$H$1028,$D197,障害学生情報入力シート!$D$29:$D$1028,"&lt;&gt;"&amp;"",障害学生情報入力シート!$D$29:$D$1028,"&lt;&gt;"&amp;"在籍者")&gt;0,1,0)</f>
        <v>0</v>
      </c>
      <c r="J63" s="137">
        <f>IF(SUMIFS(障害学生情報入力シート!AC$29:AC$1028,障害学生情報入力シート!$G$29:$G$1028,$C197,障害学生情報入力シート!$H$29:$H$1028,$D197,障害学生情報入力シート!$D$29:$D$1028,"&lt;&gt;"&amp;"",障害学生情報入力シート!$D$29:$D$1028,"&lt;&gt;"&amp;"在籍者")&gt;0,1,0)</f>
        <v>0</v>
      </c>
      <c r="K63" s="137">
        <f>IF(SUMIFS(障害学生情報入力シート!AD$29:AD$1028,障害学生情報入力シート!$G$29:$G$1028,$C197,障害学生情報入力シート!$H$29:$H$1028,$D197,障害学生情報入力シート!$D$29:$D$1028,"&lt;&gt;"&amp;"",障害学生情報入力シート!$D$29:$D$1028,"&lt;&gt;"&amp;"在籍者")&gt;0,1,0)</f>
        <v>0</v>
      </c>
      <c r="L63" s="137">
        <f>IF(SUMIFS(障害学生情報入力シート!AE$29:AE$1028,障害学生情報入力シート!$G$29:$G$1028,$C197,障害学生情報入力シート!$H$29:$H$1028,$D197,障害学生情報入力シート!$D$29:$D$1028,"&lt;&gt;"&amp;"",障害学生情報入力シート!$D$29:$D$1028,"&lt;&gt;"&amp;"在籍者")&gt;0,1,0)</f>
        <v>0</v>
      </c>
      <c r="M63" s="137">
        <f>IF(SUMIFS(障害学生情報入力シート!AF$29:AF$1028,障害学生情報入力シート!$G$29:$G$1028,$C197,障害学生情報入力シート!$H$29:$H$1028,$D197,障害学生情報入力シート!$D$29:$D$1028,"&lt;&gt;"&amp;"",障害学生情報入力シート!$D$29:$D$1028,"&lt;&gt;"&amp;"在籍者")&gt;0,1,0)</f>
        <v>0</v>
      </c>
      <c r="N63" s="137">
        <f>IF(SUMIFS(障害学生情報入力シート!AG$29:AG$1028,障害学生情報入力シート!$G$29:$G$1028,$C197,障害学生情報入力シート!$H$29:$H$1028,$D197,障害学生情報入力シート!$D$29:$D$1028,"&lt;&gt;"&amp;"",障害学生情報入力シート!$D$29:$D$1028,"&lt;&gt;"&amp;"在籍者")&gt;0,1,0)</f>
        <v>0</v>
      </c>
      <c r="O63" s="137">
        <f>IF(SUMIFS(障害学生情報入力シート!AH$29:AH$1028,障害学生情報入力シート!$G$29:$G$1028,$C197,障害学生情報入力シート!$H$29:$H$1028,$D197,障害学生情報入力シート!$D$29:$D$1028,"&lt;&gt;"&amp;"",障害学生情報入力シート!$D$29:$D$1028,"&lt;&gt;"&amp;"在籍者")&gt;0,1,0)</f>
        <v>0</v>
      </c>
      <c r="P63" s="137">
        <f>IF(SUMIFS(障害学生情報入力シート!AI$29:AI$1028,障害学生情報入力シート!$G$29:$G$1028,$C197,障害学生情報入力シート!$H$29:$H$1028,$D197,障害学生情報入力シート!$D$29:$D$1028,"&lt;&gt;"&amp;"",障害学生情報入力シート!$D$29:$D$1028,"&lt;&gt;"&amp;"在籍者")&gt;0,1,0)</f>
        <v>0</v>
      </c>
      <c r="Q63" s="137">
        <f>IF(SUMIFS(障害学生情報入力シート!AJ$29:AJ$1028,障害学生情報入力シート!$G$29:$G$1028,$C197,障害学生情報入力シート!$H$29:$H$1028,$D197,障害学生情報入力シート!$D$29:$D$1028,"&lt;&gt;"&amp;"",障害学生情報入力シート!$D$29:$D$1028,"&lt;&gt;"&amp;"在籍者")&gt;0,1,0)</f>
        <v>0</v>
      </c>
      <c r="R63" s="137">
        <f>IF(SUMIFS(障害学生情報入力シート!AK$29:AK$1028,障害学生情報入力シート!$G$29:$G$1028,$C197,障害学生情報入力シート!$H$29:$H$1028,$D197,障害学生情報入力シート!$D$29:$D$1028,"&lt;&gt;"&amp;"",障害学生情報入力シート!$D$29:$D$1028,"&lt;&gt;"&amp;"在籍者")&gt;0,1,0)</f>
        <v>0</v>
      </c>
      <c r="S63" s="137">
        <f>IF(SUMIFS(障害学生情報入力シート!AL$29:AL$1028,障害学生情報入力シート!$G$29:$G$1028,$C197,障害学生情報入力シート!$H$29:$H$1028,$D197,障害学生情報入力シート!$D$29:$D$1028,"&lt;&gt;"&amp;"",障害学生情報入力シート!$D$29:$D$1028,"&lt;&gt;"&amp;"在籍者")&gt;0,1,0)</f>
        <v>0</v>
      </c>
      <c r="T63" s="137">
        <f>IF(SUMIFS(障害学生情報入力シート!AM$29:AM$1028,障害学生情報入力シート!$G$29:$G$1028,$C197,障害学生情報入力シート!$H$29:$H$1028,$D197,障害学生情報入力シート!$D$29:$D$1028,"&lt;&gt;"&amp;"",障害学生情報入力シート!$D$29:$D$1028,"&lt;&gt;"&amp;"在籍者")&gt;0,1,0)</f>
        <v>0</v>
      </c>
      <c r="U63" s="137">
        <f>IF(SUMIFS(障害学生情報入力シート!AN$29:AN$1028,障害学生情報入力シート!$G$29:$G$1028,$C197,障害学生情報入力シート!$H$29:$H$1028,$D197,障害学生情報入力シート!$D$29:$D$1028,"&lt;&gt;"&amp;"",障害学生情報入力シート!$D$29:$D$1028,"&lt;&gt;"&amp;"在籍者")&gt;0,1,0)</f>
        <v>0</v>
      </c>
      <c r="V63" s="137">
        <f>IF(SUMIFS(障害学生情報入力シート!AO$29:AO$1028,障害学生情報入力シート!$G$29:$G$1028,$C197,障害学生情報入力シート!$H$29:$H$1028,$D197,障害学生情報入力シート!$D$29:$D$1028,"&lt;&gt;"&amp;"",障害学生情報入力シート!$D$29:$D$1028,"&lt;&gt;"&amp;"在籍者")&gt;0,1,0)</f>
        <v>0</v>
      </c>
      <c r="W63" s="137">
        <f>IF(SUMIFS(障害学生情報入力シート!AP$29:AP$1028,障害学生情報入力シート!$G$29:$G$1028,$C197,障害学生情報入力シート!$H$29:$H$1028,$D197,障害学生情報入力シート!$D$29:$D$1028,"&lt;&gt;"&amp;"",障害学生情報入力シート!$D$29:$D$1028,"&lt;&gt;"&amp;"在籍者")&gt;0,1,0)</f>
        <v>0</v>
      </c>
      <c r="X63" s="137">
        <f>IF(SUMIFS(障害学生情報入力シート!AQ$29:AQ$1028,障害学生情報入力シート!$G$29:$G$1028,$C197,障害学生情報入力シート!$H$29:$H$1028,$D197,障害学生情報入力シート!$D$29:$D$1028,"&lt;&gt;"&amp;"",障害学生情報入力シート!$D$29:$D$1028,"&lt;&gt;"&amp;"在籍者")&gt;0,1,0)</f>
        <v>0</v>
      </c>
      <c r="Y63" s="137">
        <f>IF(SUMIFS(障害学生情報入力シート!AR$29:AR$1028,障害学生情報入力シート!$G$29:$G$1028,$C197,障害学生情報入力シート!$H$29:$H$1028,$D197,障害学生情報入力シート!$D$29:$D$1028,"&lt;&gt;"&amp;"",障害学生情報入力シート!$D$29:$D$1028,"&lt;&gt;"&amp;"在籍者")&gt;0,1,0)</f>
        <v>0</v>
      </c>
      <c r="Z63" s="138">
        <f>IF(SUMIFS(障害学生情報入力シート!AS$29:AS$1028,障害学生情報入力シート!$G$29:$G$1028,$C197,障害学生情報入力シート!$H$29:$H$1028,$D197,障害学生情報入力シート!$D$29:$D$1028,"&lt;&gt;"&amp;"",障害学生情報入力シート!$D$29:$D$1028,"&lt;&gt;"&amp;"在籍者")&gt;0,1,0)</f>
        <v>0</v>
      </c>
      <c r="AA63" s="139">
        <f>IF(SUMIFS(障害学生情報入力シート!BC$29:BC$1028,障害学生情報入力シート!$BD$29:$BD$1028,"&lt;&gt;"&amp;"",障害学生情報入力シート!$G$29:$G$1028,$C197,障害学生情報入力シート!$H$29:$H$1028,$D197,障害学生情報入力シート!$D$29:$D$1028,"&lt;&gt;"&amp;"",障害学生情報入力シート!$D$29:$D$1028,"&lt;&gt;"&amp;"在籍者")&gt;0,1,0)</f>
        <v>0</v>
      </c>
    </row>
    <row r="64" spans="1:27" s="24" customFormat="1" ht="15.75" customHeight="1" thickBot="1" x14ac:dyDescent="0.45">
      <c r="A64" s="110" t="s">
        <v>1571</v>
      </c>
      <c r="B64" s="110"/>
      <c r="C64" s="110"/>
      <c r="D64" s="110"/>
      <c r="I64" s="111"/>
      <c r="J64" s="111"/>
      <c r="K64" s="111"/>
      <c r="L64" s="111"/>
      <c r="M64" s="23"/>
      <c r="N64" s="23"/>
      <c r="O64" s="23"/>
      <c r="P64" s="23"/>
      <c r="Q64" s="23"/>
      <c r="R64" s="23"/>
      <c r="S64" s="23"/>
      <c r="T64" s="23"/>
      <c r="U64" s="23"/>
      <c r="V64" s="23"/>
      <c r="W64" s="23"/>
      <c r="X64" s="23"/>
    </row>
    <row r="65" spans="1:27" s="24" customFormat="1" ht="13.5" customHeight="1" thickBot="1" x14ac:dyDescent="0.45">
      <c r="A65" s="1560" t="s">
        <v>1544</v>
      </c>
      <c r="B65" s="1561"/>
      <c r="C65" s="1566" t="s">
        <v>45</v>
      </c>
      <c r="D65" s="1567"/>
      <c r="E65" s="128" t="e">
        <f>IF(SUMIFS(#REF!,#REF!,$C65,#REF!,"&lt;&gt;"&amp;"",#REF!,"&lt;&gt;"&amp;"在籍者")&gt;0,1,0)</f>
        <v>#REF!</v>
      </c>
      <c r="F65" s="129" t="e">
        <f>IF(SUMIFS(#REF!,#REF!,$C65,#REF!,"&lt;&gt;"&amp;"",#REF!,"&lt;&gt;"&amp;"在籍者")&gt;0,1,0)</f>
        <v>#REF!</v>
      </c>
      <c r="G65" s="129" t="e">
        <f>IF(SUMIFS(#REF!,#REF!,$C65,#REF!,"&lt;&gt;"&amp;"",#REF!,"&lt;&gt;"&amp;"在籍者")&gt;0,1,0)</f>
        <v>#REF!</v>
      </c>
      <c r="H65" s="129" t="e">
        <f>IF(SUMIFS(#REF!,#REF!,$C65,#REF!,"&lt;&gt;"&amp;"",#REF!,"&lt;&gt;"&amp;"在籍者")&gt;0,1,0)</f>
        <v>#REF!</v>
      </c>
      <c r="I65" s="129" t="e">
        <f>IF(SUMIFS(#REF!,#REF!,$C65,#REF!,"&lt;&gt;"&amp;"",#REF!,"&lt;&gt;"&amp;"在籍者")&gt;0,1,0)</f>
        <v>#REF!</v>
      </c>
      <c r="J65" s="129" t="e">
        <f>IF(SUMIFS(#REF!,#REF!,$C65,#REF!,"&lt;&gt;"&amp;"",#REF!,"&lt;&gt;"&amp;"在籍者")&gt;0,1,0)</f>
        <v>#REF!</v>
      </c>
      <c r="K65" s="129" t="e">
        <f>IF(SUMIFS(#REF!,#REF!,$C65,#REF!,"&lt;&gt;"&amp;"",#REF!,"&lt;&gt;"&amp;"在籍者")&gt;0,1,0)</f>
        <v>#REF!</v>
      </c>
      <c r="L65" s="129" t="e">
        <f>IF(SUMIFS(#REF!,#REF!,$C65,#REF!,"&lt;&gt;"&amp;"",#REF!,"&lt;&gt;"&amp;"在籍者")&gt;0,1,0)</f>
        <v>#REF!</v>
      </c>
      <c r="M65" s="129" t="e">
        <f>IF(SUMIFS(#REF!,#REF!,$C65,#REF!,"&lt;&gt;"&amp;"",#REF!,"&lt;&gt;"&amp;"在籍者")&gt;0,1,0)</f>
        <v>#REF!</v>
      </c>
      <c r="N65" s="129" t="e">
        <f>IF(SUMIFS(#REF!,#REF!,$C65,#REF!,"&lt;&gt;"&amp;"",#REF!,"&lt;&gt;"&amp;"在籍者")&gt;0,1,0)</f>
        <v>#REF!</v>
      </c>
      <c r="O65" s="129" t="e">
        <f>IF(SUMIFS(#REF!,#REF!,$C65,#REF!,"&lt;&gt;"&amp;"",#REF!,"&lt;&gt;"&amp;"在籍者")&gt;0,1,0)</f>
        <v>#REF!</v>
      </c>
      <c r="P65" s="129" t="e">
        <f>IF(SUMIFS(#REF!,#REF!,$C65,#REF!,"&lt;&gt;"&amp;"",#REF!,"&lt;&gt;"&amp;"在籍者")&gt;0,1,0)</f>
        <v>#REF!</v>
      </c>
      <c r="Q65" s="129" t="e">
        <f>IF(SUMIFS(#REF!,#REF!,$C65,#REF!,"&lt;&gt;"&amp;"",#REF!,"&lt;&gt;"&amp;"在籍者")&gt;0,1,0)</f>
        <v>#REF!</v>
      </c>
      <c r="R65" s="129" t="e">
        <f>IF(SUMIFS(#REF!,#REF!,$C65,#REF!,"&lt;&gt;"&amp;"",#REF!,"&lt;&gt;"&amp;"在籍者")&gt;0,1,0)</f>
        <v>#REF!</v>
      </c>
      <c r="S65" s="129" t="e">
        <f>IF(SUMIFS(#REF!,#REF!,$C65,#REF!,"&lt;&gt;"&amp;"",#REF!,"&lt;&gt;"&amp;"在籍者")&gt;0,1,0)</f>
        <v>#REF!</v>
      </c>
      <c r="T65" s="129" t="e">
        <f>IF(SUMIFS(#REF!,#REF!,$C65,#REF!,"&lt;&gt;"&amp;"",#REF!,"&lt;&gt;"&amp;"在籍者")&gt;0,1,0)</f>
        <v>#REF!</v>
      </c>
      <c r="U65" s="129" t="e">
        <f>IF(SUMIFS(#REF!,#REF!,$C65,#REF!,"&lt;&gt;"&amp;"",#REF!,"&lt;&gt;"&amp;"在籍者")&gt;0,1,0)</f>
        <v>#REF!</v>
      </c>
      <c r="V65" s="129" t="e">
        <f>IF(SUMIFS(#REF!,#REF!,$C65,#REF!,"&lt;&gt;"&amp;"",#REF!,"&lt;&gt;"&amp;"在籍者")&gt;0,1,0)</f>
        <v>#REF!</v>
      </c>
      <c r="W65" s="129" t="e">
        <f>IF(SUMIFS(#REF!,#REF!,$C65,#REF!,"&lt;&gt;"&amp;"",#REF!,"&lt;&gt;"&amp;"在籍者")&gt;0,1,0)</f>
        <v>#REF!</v>
      </c>
      <c r="X65" s="129" t="e">
        <f>IF(SUMIFS(#REF!,#REF!,$C65,#REF!,"&lt;&gt;"&amp;"",#REF!,"&lt;&gt;"&amp;"在籍者")&gt;0,1,0)</f>
        <v>#REF!</v>
      </c>
      <c r="Y65" s="129" t="e">
        <f>IF(SUMIFS(#REF!,#REF!,$C65,#REF!,"&lt;&gt;"&amp;"",#REF!,"&lt;&gt;"&amp;"在籍者")&gt;0,1,0)</f>
        <v>#REF!</v>
      </c>
      <c r="Z65" s="130" t="e">
        <f>IF(SUMIFS(#REF!,#REF!,$C65,#REF!,"&lt;&gt;"&amp;"",#REF!,"&lt;&gt;"&amp;"在籍者")&gt;0,1,0)</f>
        <v>#REF!</v>
      </c>
      <c r="AA65" s="131" t="e">
        <f>IF(SUMIFS(#REF!,#REF!,$C65,#REF!,"&lt;&gt;"&amp;"",#REF!,"&lt;&gt;"&amp;"在籍者")&gt;0,1,0)</f>
        <v>#REF!</v>
      </c>
    </row>
    <row r="66" spans="1:27" s="24" customFormat="1" ht="13.5" customHeight="1" thickTop="1" thickBot="1" x14ac:dyDescent="0.45">
      <c r="A66" s="1562"/>
      <c r="B66" s="1563"/>
      <c r="C66" s="1539" t="s">
        <v>21</v>
      </c>
      <c r="D66" s="1540"/>
      <c r="E66" s="132" t="e">
        <f>IF(SUMIFS(#REF!,#REF!,$C66,#REF!,"&lt;&gt;"&amp;"",#REF!,"&lt;&gt;"&amp;"在籍者")&gt;0,1,0)</f>
        <v>#REF!</v>
      </c>
      <c r="F66" s="133" t="e">
        <f>IF(SUMIFS(#REF!,#REF!,$C66,#REF!,"&lt;&gt;"&amp;"",#REF!,"&lt;&gt;"&amp;"在籍者")&gt;0,1,0)</f>
        <v>#REF!</v>
      </c>
      <c r="G66" s="133" t="e">
        <f>IF(SUMIFS(#REF!,#REF!,$C66,#REF!,"&lt;&gt;"&amp;"",#REF!,"&lt;&gt;"&amp;"在籍者")&gt;0,1,0)</f>
        <v>#REF!</v>
      </c>
      <c r="H66" s="133" t="e">
        <f>IF(SUMIFS(#REF!,#REF!,$C66,#REF!,"&lt;&gt;"&amp;"",#REF!,"&lt;&gt;"&amp;"在籍者")&gt;0,1,0)</f>
        <v>#REF!</v>
      </c>
      <c r="I66" s="133" t="e">
        <f>IF(SUMIFS(#REF!,#REF!,$C66,#REF!,"&lt;&gt;"&amp;"",#REF!,"&lt;&gt;"&amp;"在籍者")&gt;0,1,0)</f>
        <v>#REF!</v>
      </c>
      <c r="J66" s="133" t="e">
        <f>IF(SUMIFS(#REF!,#REF!,$C66,#REF!,"&lt;&gt;"&amp;"",#REF!,"&lt;&gt;"&amp;"在籍者")&gt;0,1,0)</f>
        <v>#REF!</v>
      </c>
      <c r="K66" s="133" t="e">
        <f>IF(SUMIFS(#REF!,#REF!,$C66,#REF!,"&lt;&gt;"&amp;"",#REF!,"&lt;&gt;"&amp;"在籍者")&gt;0,1,0)</f>
        <v>#REF!</v>
      </c>
      <c r="L66" s="133" t="e">
        <f>IF(SUMIFS(#REF!,#REF!,$C66,#REF!,"&lt;&gt;"&amp;"",#REF!,"&lt;&gt;"&amp;"在籍者")&gt;0,1,0)</f>
        <v>#REF!</v>
      </c>
      <c r="M66" s="133" t="e">
        <f>IF(SUMIFS(#REF!,#REF!,$C66,#REF!,"&lt;&gt;"&amp;"",#REF!,"&lt;&gt;"&amp;"在籍者")&gt;0,1,0)</f>
        <v>#REF!</v>
      </c>
      <c r="N66" s="133" t="e">
        <f>IF(SUMIFS(#REF!,#REF!,$C66,#REF!,"&lt;&gt;"&amp;"",#REF!,"&lt;&gt;"&amp;"在籍者")&gt;0,1,0)</f>
        <v>#REF!</v>
      </c>
      <c r="O66" s="133" t="e">
        <f>IF(SUMIFS(#REF!,#REF!,$C66,#REF!,"&lt;&gt;"&amp;"",#REF!,"&lt;&gt;"&amp;"在籍者")&gt;0,1,0)</f>
        <v>#REF!</v>
      </c>
      <c r="P66" s="133" t="e">
        <f>IF(SUMIFS(#REF!,#REF!,$C66,#REF!,"&lt;&gt;"&amp;"",#REF!,"&lt;&gt;"&amp;"在籍者")&gt;0,1,0)</f>
        <v>#REF!</v>
      </c>
      <c r="Q66" s="133" t="e">
        <f>IF(SUMIFS(#REF!,#REF!,$C66,#REF!,"&lt;&gt;"&amp;"",#REF!,"&lt;&gt;"&amp;"在籍者")&gt;0,1,0)</f>
        <v>#REF!</v>
      </c>
      <c r="R66" s="133" t="e">
        <f>IF(SUMIFS(#REF!,#REF!,$C66,#REF!,"&lt;&gt;"&amp;"",#REF!,"&lt;&gt;"&amp;"在籍者")&gt;0,1,0)</f>
        <v>#REF!</v>
      </c>
      <c r="S66" s="133" t="e">
        <f>IF(SUMIFS(#REF!,#REF!,$C66,#REF!,"&lt;&gt;"&amp;"",#REF!,"&lt;&gt;"&amp;"在籍者")&gt;0,1,0)</f>
        <v>#REF!</v>
      </c>
      <c r="T66" s="133" t="e">
        <f>IF(SUMIFS(#REF!,#REF!,$C66,#REF!,"&lt;&gt;"&amp;"",#REF!,"&lt;&gt;"&amp;"在籍者")&gt;0,1,0)</f>
        <v>#REF!</v>
      </c>
      <c r="U66" s="133" t="e">
        <f>IF(SUMIFS(#REF!,#REF!,$C66,#REF!,"&lt;&gt;"&amp;"",#REF!,"&lt;&gt;"&amp;"在籍者")&gt;0,1,0)</f>
        <v>#REF!</v>
      </c>
      <c r="V66" s="133" t="e">
        <f>IF(SUMIFS(#REF!,#REF!,$C66,#REF!,"&lt;&gt;"&amp;"",#REF!,"&lt;&gt;"&amp;"在籍者")&gt;0,1,0)</f>
        <v>#REF!</v>
      </c>
      <c r="W66" s="133" t="e">
        <f>IF(SUMIFS(#REF!,#REF!,$C66,#REF!,"&lt;&gt;"&amp;"",#REF!,"&lt;&gt;"&amp;"在籍者")&gt;0,1,0)</f>
        <v>#REF!</v>
      </c>
      <c r="X66" s="133" t="e">
        <f>IF(SUMIFS(#REF!,#REF!,$C66,#REF!,"&lt;&gt;"&amp;"",#REF!,"&lt;&gt;"&amp;"在籍者")&gt;0,1,0)</f>
        <v>#REF!</v>
      </c>
      <c r="Y66" s="133" t="e">
        <f>IF(SUMIFS(#REF!,#REF!,$C66,#REF!,"&lt;&gt;"&amp;"",#REF!,"&lt;&gt;"&amp;"在籍者")&gt;0,1,0)</f>
        <v>#REF!</v>
      </c>
      <c r="Z66" s="134" t="e">
        <f>IF(SUMIFS(#REF!,#REF!,$C66,#REF!,"&lt;&gt;"&amp;"",#REF!,"&lt;&gt;"&amp;"在籍者")&gt;0,1,0)</f>
        <v>#REF!</v>
      </c>
      <c r="AA66" s="135" t="e">
        <f>IF(SUMIFS(#REF!,#REF!,$C66,#REF!,"&lt;&gt;"&amp;"",#REF!,"&lt;&gt;"&amp;"在籍者")&gt;0,1,0)</f>
        <v>#REF!</v>
      </c>
    </row>
    <row r="67" spans="1:27" s="24" customFormat="1" ht="13.5" customHeight="1" thickTop="1" thickBot="1" x14ac:dyDescent="0.45">
      <c r="A67" s="1562"/>
      <c r="B67" s="1563"/>
      <c r="C67" s="1539" t="s">
        <v>26</v>
      </c>
      <c r="D67" s="1540"/>
      <c r="E67" s="132" t="e">
        <f>IF(SUMIFS(#REF!,#REF!,$C67,#REF!,"&lt;&gt;"&amp;"",#REF!,"&lt;&gt;"&amp;"在籍者")&gt;0,1,0)</f>
        <v>#REF!</v>
      </c>
      <c r="F67" s="133" t="e">
        <f>IF(SUMIFS(#REF!,#REF!,$C67,#REF!,"&lt;&gt;"&amp;"",#REF!,"&lt;&gt;"&amp;"在籍者")&gt;0,1,0)</f>
        <v>#REF!</v>
      </c>
      <c r="G67" s="133" t="e">
        <f>IF(SUMIFS(#REF!,#REF!,$C67,#REF!,"&lt;&gt;"&amp;"",#REF!,"&lt;&gt;"&amp;"在籍者")&gt;0,1,0)</f>
        <v>#REF!</v>
      </c>
      <c r="H67" s="133" t="e">
        <f>IF(SUMIFS(#REF!,#REF!,$C67,#REF!,"&lt;&gt;"&amp;"",#REF!,"&lt;&gt;"&amp;"在籍者")&gt;0,1,0)</f>
        <v>#REF!</v>
      </c>
      <c r="I67" s="133" t="e">
        <f>IF(SUMIFS(#REF!,#REF!,$C67,#REF!,"&lt;&gt;"&amp;"",#REF!,"&lt;&gt;"&amp;"在籍者")&gt;0,1,0)</f>
        <v>#REF!</v>
      </c>
      <c r="J67" s="133" t="e">
        <f>IF(SUMIFS(#REF!,#REF!,$C67,#REF!,"&lt;&gt;"&amp;"",#REF!,"&lt;&gt;"&amp;"在籍者")&gt;0,1,0)</f>
        <v>#REF!</v>
      </c>
      <c r="K67" s="133" t="e">
        <f>IF(SUMIFS(#REF!,#REF!,$C67,#REF!,"&lt;&gt;"&amp;"",#REF!,"&lt;&gt;"&amp;"在籍者")&gt;0,1,0)</f>
        <v>#REF!</v>
      </c>
      <c r="L67" s="133" t="e">
        <f>IF(SUMIFS(#REF!,#REF!,$C67,#REF!,"&lt;&gt;"&amp;"",#REF!,"&lt;&gt;"&amp;"在籍者")&gt;0,1,0)</f>
        <v>#REF!</v>
      </c>
      <c r="M67" s="133" t="e">
        <f>IF(SUMIFS(#REF!,#REF!,$C67,#REF!,"&lt;&gt;"&amp;"",#REF!,"&lt;&gt;"&amp;"在籍者")&gt;0,1,0)</f>
        <v>#REF!</v>
      </c>
      <c r="N67" s="133" t="e">
        <f>IF(SUMIFS(#REF!,#REF!,$C67,#REF!,"&lt;&gt;"&amp;"",#REF!,"&lt;&gt;"&amp;"在籍者")&gt;0,1,0)</f>
        <v>#REF!</v>
      </c>
      <c r="O67" s="133" t="e">
        <f>IF(SUMIFS(#REF!,#REF!,$C67,#REF!,"&lt;&gt;"&amp;"",#REF!,"&lt;&gt;"&amp;"在籍者")&gt;0,1,0)</f>
        <v>#REF!</v>
      </c>
      <c r="P67" s="133" t="e">
        <f>IF(SUMIFS(#REF!,#REF!,$C67,#REF!,"&lt;&gt;"&amp;"",#REF!,"&lt;&gt;"&amp;"在籍者")&gt;0,1,0)</f>
        <v>#REF!</v>
      </c>
      <c r="Q67" s="133" t="e">
        <f>IF(SUMIFS(#REF!,#REF!,$C67,#REF!,"&lt;&gt;"&amp;"",#REF!,"&lt;&gt;"&amp;"在籍者")&gt;0,1,0)</f>
        <v>#REF!</v>
      </c>
      <c r="R67" s="133" t="e">
        <f>IF(SUMIFS(#REF!,#REF!,$C67,#REF!,"&lt;&gt;"&amp;"",#REF!,"&lt;&gt;"&amp;"在籍者")&gt;0,1,0)</f>
        <v>#REF!</v>
      </c>
      <c r="S67" s="133" t="e">
        <f>IF(SUMIFS(#REF!,#REF!,$C67,#REF!,"&lt;&gt;"&amp;"",#REF!,"&lt;&gt;"&amp;"在籍者")&gt;0,1,0)</f>
        <v>#REF!</v>
      </c>
      <c r="T67" s="133" t="e">
        <f>IF(SUMIFS(#REF!,#REF!,$C67,#REF!,"&lt;&gt;"&amp;"",#REF!,"&lt;&gt;"&amp;"在籍者")&gt;0,1,0)</f>
        <v>#REF!</v>
      </c>
      <c r="U67" s="133" t="e">
        <f>IF(SUMIFS(#REF!,#REF!,$C67,#REF!,"&lt;&gt;"&amp;"",#REF!,"&lt;&gt;"&amp;"在籍者")&gt;0,1,0)</f>
        <v>#REF!</v>
      </c>
      <c r="V67" s="133" t="e">
        <f>IF(SUMIFS(#REF!,#REF!,$C67,#REF!,"&lt;&gt;"&amp;"",#REF!,"&lt;&gt;"&amp;"在籍者")&gt;0,1,0)</f>
        <v>#REF!</v>
      </c>
      <c r="W67" s="133" t="e">
        <f>IF(SUMIFS(#REF!,#REF!,$C67,#REF!,"&lt;&gt;"&amp;"",#REF!,"&lt;&gt;"&amp;"在籍者")&gt;0,1,0)</f>
        <v>#REF!</v>
      </c>
      <c r="X67" s="133" t="e">
        <f>IF(SUMIFS(#REF!,#REF!,$C67,#REF!,"&lt;&gt;"&amp;"",#REF!,"&lt;&gt;"&amp;"在籍者")&gt;0,1,0)</f>
        <v>#REF!</v>
      </c>
      <c r="Y67" s="133" t="e">
        <f>IF(SUMIFS(#REF!,#REF!,$C67,#REF!,"&lt;&gt;"&amp;"",#REF!,"&lt;&gt;"&amp;"在籍者")&gt;0,1,0)</f>
        <v>#REF!</v>
      </c>
      <c r="Z67" s="134" t="e">
        <f>IF(SUMIFS(#REF!,#REF!,$C67,#REF!,"&lt;&gt;"&amp;"",#REF!,"&lt;&gt;"&amp;"在籍者")&gt;0,1,0)</f>
        <v>#REF!</v>
      </c>
      <c r="AA67" s="135" t="e">
        <f>IF(SUMIFS(#REF!,#REF!,$C67,#REF!,"&lt;&gt;"&amp;"",#REF!,"&lt;&gt;"&amp;"在籍者")&gt;0,1,0)</f>
        <v>#REF!</v>
      </c>
    </row>
    <row r="68" spans="1:27" s="24" customFormat="1" ht="18" customHeight="1" thickTop="1" thickBot="1" x14ac:dyDescent="0.45">
      <c r="A68" s="1564"/>
      <c r="B68" s="1565"/>
      <c r="C68" s="1541" t="s">
        <v>1545</v>
      </c>
      <c r="D68" s="1542"/>
      <c r="E68" s="136" t="e">
        <f>IF(SUMIFS(#REF!,#REF!,$C68,#REF!,"&lt;&gt;"&amp;"",#REF!,"&lt;&gt;"&amp;"在籍者")&gt;0,1,0)</f>
        <v>#REF!</v>
      </c>
      <c r="F68" s="137" t="e">
        <f>IF(SUMIFS(#REF!,#REF!,$C68,#REF!,"&lt;&gt;"&amp;"",#REF!,"&lt;&gt;"&amp;"在籍者")&gt;0,1,0)</f>
        <v>#REF!</v>
      </c>
      <c r="G68" s="137" t="e">
        <f>IF(SUMIFS(#REF!,#REF!,$C68,#REF!,"&lt;&gt;"&amp;"",#REF!,"&lt;&gt;"&amp;"在籍者")&gt;0,1,0)</f>
        <v>#REF!</v>
      </c>
      <c r="H68" s="137" t="e">
        <f>IF(SUMIFS(#REF!,#REF!,$C68,#REF!,"&lt;&gt;"&amp;"",#REF!,"&lt;&gt;"&amp;"在籍者")&gt;0,1,0)</f>
        <v>#REF!</v>
      </c>
      <c r="I68" s="137" t="e">
        <f>IF(SUMIFS(#REF!,#REF!,$C68,#REF!,"&lt;&gt;"&amp;"",#REF!,"&lt;&gt;"&amp;"在籍者")&gt;0,1,0)</f>
        <v>#REF!</v>
      </c>
      <c r="J68" s="137" t="e">
        <f>IF(SUMIFS(#REF!,#REF!,$C68,#REF!,"&lt;&gt;"&amp;"",#REF!,"&lt;&gt;"&amp;"在籍者")&gt;0,1,0)</f>
        <v>#REF!</v>
      </c>
      <c r="K68" s="137" t="e">
        <f>IF(SUMIFS(#REF!,#REF!,$C68,#REF!,"&lt;&gt;"&amp;"",#REF!,"&lt;&gt;"&amp;"在籍者")&gt;0,1,0)</f>
        <v>#REF!</v>
      </c>
      <c r="L68" s="137" t="e">
        <f>IF(SUMIFS(#REF!,#REF!,$C68,#REF!,"&lt;&gt;"&amp;"",#REF!,"&lt;&gt;"&amp;"在籍者")&gt;0,1,0)</f>
        <v>#REF!</v>
      </c>
      <c r="M68" s="137" t="e">
        <f>IF(SUMIFS(#REF!,#REF!,$C68,#REF!,"&lt;&gt;"&amp;"",#REF!,"&lt;&gt;"&amp;"在籍者")&gt;0,1,0)</f>
        <v>#REF!</v>
      </c>
      <c r="N68" s="137" t="e">
        <f>IF(SUMIFS(#REF!,#REF!,$C68,#REF!,"&lt;&gt;"&amp;"",#REF!,"&lt;&gt;"&amp;"在籍者")&gt;0,1,0)</f>
        <v>#REF!</v>
      </c>
      <c r="O68" s="137" t="e">
        <f>IF(SUMIFS(#REF!,#REF!,$C68,#REF!,"&lt;&gt;"&amp;"",#REF!,"&lt;&gt;"&amp;"在籍者")&gt;0,1,0)</f>
        <v>#REF!</v>
      </c>
      <c r="P68" s="137" t="e">
        <f>IF(SUMIFS(#REF!,#REF!,$C68,#REF!,"&lt;&gt;"&amp;"",#REF!,"&lt;&gt;"&amp;"在籍者")&gt;0,1,0)</f>
        <v>#REF!</v>
      </c>
      <c r="Q68" s="137" t="e">
        <f>IF(SUMIFS(#REF!,#REF!,$C68,#REF!,"&lt;&gt;"&amp;"",#REF!,"&lt;&gt;"&amp;"在籍者")&gt;0,1,0)</f>
        <v>#REF!</v>
      </c>
      <c r="R68" s="137" t="e">
        <f>IF(SUMIFS(#REF!,#REF!,$C68,#REF!,"&lt;&gt;"&amp;"",#REF!,"&lt;&gt;"&amp;"在籍者")&gt;0,1,0)</f>
        <v>#REF!</v>
      </c>
      <c r="S68" s="137" t="e">
        <f>IF(SUMIFS(#REF!,#REF!,$C68,#REF!,"&lt;&gt;"&amp;"",#REF!,"&lt;&gt;"&amp;"在籍者")&gt;0,1,0)</f>
        <v>#REF!</v>
      </c>
      <c r="T68" s="137" t="e">
        <f>IF(SUMIFS(#REF!,#REF!,$C68,#REF!,"&lt;&gt;"&amp;"",#REF!,"&lt;&gt;"&amp;"在籍者")&gt;0,1,0)</f>
        <v>#REF!</v>
      </c>
      <c r="U68" s="137" t="e">
        <f>IF(SUMIFS(#REF!,#REF!,$C68,#REF!,"&lt;&gt;"&amp;"",#REF!,"&lt;&gt;"&amp;"在籍者")&gt;0,1,0)</f>
        <v>#REF!</v>
      </c>
      <c r="V68" s="137" t="e">
        <f>IF(SUMIFS(#REF!,#REF!,$C68,#REF!,"&lt;&gt;"&amp;"",#REF!,"&lt;&gt;"&amp;"在籍者")&gt;0,1,0)</f>
        <v>#REF!</v>
      </c>
      <c r="W68" s="137" t="e">
        <f>IF(SUMIFS(#REF!,#REF!,$C68,#REF!,"&lt;&gt;"&amp;"",#REF!,"&lt;&gt;"&amp;"在籍者")&gt;0,1,0)</f>
        <v>#REF!</v>
      </c>
      <c r="X68" s="137" t="e">
        <f>IF(SUMIFS(#REF!,#REF!,$C68,#REF!,"&lt;&gt;"&amp;"",#REF!,"&lt;&gt;"&amp;"在籍者")&gt;0,1,0)</f>
        <v>#REF!</v>
      </c>
      <c r="Y68" s="137" t="e">
        <f>IF(SUMIFS(#REF!,#REF!,$C68,#REF!,"&lt;&gt;"&amp;"",#REF!,"&lt;&gt;"&amp;"在籍者")&gt;0,1,0)</f>
        <v>#REF!</v>
      </c>
      <c r="Z68" s="138" t="e">
        <f>IF(SUMIFS(#REF!,#REF!,$C68,#REF!,"&lt;&gt;"&amp;"",#REF!,"&lt;&gt;"&amp;"在籍者")&gt;0,1,0)</f>
        <v>#REF!</v>
      </c>
      <c r="AA68" s="139" t="e">
        <f>IF(SUMIFS(#REF!,#REF!,$C68,#REF!,"&lt;&gt;"&amp;"",#REF!,"&lt;&gt;"&amp;"在籍者")&gt;0,1,0)</f>
        <v>#REF!</v>
      </c>
    </row>
    <row r="69" spans="1:27" s="24" customFormat="1" ht="17.25" customHeight="1" thickBot="1" x14ac:dyDescent="0.45">
      <c r="A69" s="1546" t="s">
        <v>1632</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row>
    <row r="70" spans="1:27" s="24" customFormat="1" ht="27" customHeight="1" thickBot="1" x14ac:dyDescent="0.45">
      <c r="A70" s="1547" t="s">
        <v>1572</v>
      </c>
      <c r="B70" s="1548"/>
      <c r="C70" s="1548"/>
      <c r="D70" s="1549"/>
      <c r="E70" s="1550" t="s">
        <v>1890</v>
      </c>
      <c r="F70" s="1551"/>
      <c r="G70" s="1551"/>
      <c r="H70" s="1551"/>
      <c r="I70" s="1552"/>
      <c r="J70" s="1553" t="s">
        <v>1573</v>
      </c>
      <c r="K70" s="1554"/>
      <c r="L70" s="1554"/>
      <c r="M70" s="1554"/>
      <c r="N70" s="1554"/>
      <c r="O70" s="1554"/>
      <c r="P70" s="1554"/>
      <c r="Q70" s="1554"/>
      <c r="R70" s="1554"/>
      <c r="S70" s="1554"/>
      <c r="T70" s="1554"/>
      <c r="U70" s="1554"/>
      <c r="V70" s="1554"/>
      <c r="W70" s="1554"/>
      <c r="X70" s="1554"/>
      <c r="Y70" s="1554"/>
      <c r="Z70" s="1554"/>
      <c r="AA70" s="1555"/>
    </row>
    <row r="71" spans="1:27" s="24" customFormat="1" ht="17.25" customHeight="1" x14ac:dyDescent="0.4">
      <c r="A71" s="140">
        <v>1</v>
      </c>
      <c r="B71" s="1556" t="str">
        <f>IF(※集計※障害学生情報入力シート!J29="","",INDEX(障害学生情報入力シート!$G:$G,※集計※障害学生情報入力シート!J29,1))</f>
        <v/>
      </c>
      <c r="C71" s="1557"/>
      <c r="D71" s="141" t="str">
        <f>IF(※集計※障害学生情報入力シート!J29="","",IF(INDEX(障害学生情報入力シート!$H:$H,※集計※障害学生情報入力シート!J29,1)=0,"",INDEX(障害学生情報入力シート!$H:$H,※集計※障害学生情報入力シート!J29,1)))</f>
        <v/>
      </c>
      <c r="E71" s="1558"/>
      <c r="F71" s="1558"/>
      <c r="G71" s="1558"/>
      <c r="H71" s="1558"/>
      <c r="I71" s="1558"/>
      <c r="J71" s="1559" t="str">
        <f>IF(※集計※障害学生情報入力シート!J29="","",INDEX(障害学生情報入力シート!$BD:$BD,※集計※障害学生情報入力シート!J29,1))</f>
        <v/>
      </c>
      <c r="K71" s="1559"/>
      <c r="L71" s="1559"/>
      <c r="M71" s="1559"/>
      <c r="N71" s="1559"/>
      <c r="O71" s="1559"/>
      <c r="P71" s="1559"/>
      <c r="Q71" s="1559"/>
      <c r="R71" s="1559"/>
      <c r="S71" s="1559"/>
      <c r="T71" s="1559"/>
      <c r="U71" s="1559"/>
      <c r="V71" s="1559"/>
      <c r="W71" s="1559"/>
      <c r="X71" s="1559"/>
      <c r="Y71" s="1559"/>
      <c r="Z71" s="1559"/>
      <c r="AA71" s="1559"/>
    </row>
    <row r="72" spans="1:27" s="24" customFormat="1" ht="17.25" customHeight="1" x14ac:dyDescent="0.4">
      <c r="A72" s="140">
        <v>2</v>
      </c>
      <c r="B72" s="1568" t="str">
        <f>IF(※集計※障害学生情報入力シート!J30="","",INDEX(障害学生情報入力シート!$G:$G,※集計※障害学生情報入力シート!J30,1))</f>
        <v/>
      </c>
      <c r="C72" s="1569"/>
      <c r="D72" s="142" t="str">
        <f>IF(※集計※障害学生情報入力シート!J30="","",IF(INDEX(障害学生情報入力シート!$H:$H,※集計※障害学生情報入力シート!J30,1)=0,"",INDEX(障害学生情報入力シート!$H:$H,※集計※障害学生情報入力シート!J30,1)))</f>
        <v/>
      </c>
      <c r="E72" s="1570"/>
      <c r="F72" s="1570"/>
      <c r="G72" s="1570"/>
      <c r="H72" s="1570"/>
      <c r="I72" s="1570"/>
      <c r="J72" s="1571" t="str">
        <f>IF(※集計※障害学生情報入力シート!J30="","",INDEX(障害学生情報入力シート!$BD:$BD,※集計※障害学生情報入力シート!J30,1))</f>
        <v/>
      </c>
      <c r="K72" s="1571"/>
      <c r="L72" s="1571"/>
      <c r="M72" s="1571"/>
      <c r="N72" s="1571"/>
      <c r="O72" s="1571"/>
      <c r="P72" s="1571"/>
      <c r="Q72" s="1571"/>
      <c r="R72" s="1571"/>
      <c r="S72" s="1571"/>
      <c r="T72" s="1571"/>
      <c r="U72" s="1571"/>
      <c r="V72" s="1571"/>
      <c r="W72" s="1571"/>
      <c r="X72" s="1571"/>
      <c r="Y72" s="1571"/>
      <c r="Z72" s="1571"/>
      <c r="AA72" s="1571"/>
    </row>
    <row r="73" spans="1:27" s="24" customFormat="1" ht="17.25" customHeight="1" x14ac:dyDescent="0.4">
      <c r="A73" s="140">
        <v>3</v>
      </c>
      <c r="B73" s="1568" t="str">
        <f>IF(※集計※障害学生情報入力シート!J31="","",INDEX(障害学生情報入力シート!$G:$G,※集計※障害学生情報入力シート!J31,1))</f>
        <v/>
      </c>
      <c r="C73" s="1569"/>
      <c r="D73" s="142" t="str">
        <f>IF(※集計※障害学生情報入力シート!J31="","",IF(INDEX(障害学生情報入力シート!$H:$H,※集計※障害学生情報入力シート!J31,1)=0,"",INDEX(障害学生情報入力シート!$H:$H,※集計※障害学生情報入力シート!J31,1)))</f>
        <v/>
      </c>
      <c r="E73" s="1570"/>
      <c r="F73" s="1570"/>
      <c r="G73" s="1570"/>
      <c r="H73" s="1570"/>
      <c r="I73" s="1570"/>
      <c r="J73" s="1571" t="str">
        <f>IF(※集計※障害学生情報入力シート!J31="","",INDEX(障害学生情報入力シート!$BD:$BD,※集計※障害学生情報入力シート!J31,1))</f>
        <v/>
      </c>
      <c r="K73" s="1571"/>
      <c r="L73" s="1571"/>
      <c r="M73" s="1571"/>
      <c r="N73" s="1571"/>
      <c r="O73" s="1571"/>
      <c r="P73" s="1571"/>
      <c r="Q73" s="1571"/>
      <c r="R73" s="1571"/>
      <c r="S73" s="1571"/>
      <c r="T73" s="1571"/>
      <c r="U73" s="1571"/>
      <c r="V73" s="1571"/>
      <c r="W73" s="1571"/>
      <c r="X73" s="1571"/>
      <c r="Y73" s="1571"/>
      <c r="Z73" s="1571"/>
      <c r="AA73" s="1571"/>
    </row>
    <row r="74" spans="1:27" s="24" customFormat="1" ht="17.25" customHeight="1" x14ac:dyDescent="0.4">
      <c r="A74" s="140">
        <v>4</v>
      </c>
      <c r="B74" s="1568" t="str">
        <f>IF(※集計※障害学生情報入力シート!J32="","",INDEX(障害学生情報入力シート!$G:$G,※集計※障害学生情報入力シート!J32,1))</f>
        <v/>
      </c>
      <c r="C74" s="1569"/>
      <c r="D74" s="142" t="str">
        <f>IF(※集計※障害学生情報入力シート!J32="","",IF(INDEX(障害学生情報入力シート!$H:$H,※集計※障害学生情報入力シート!J32,1)=0,"",INDEX(障害学生情報入力シート!$H:$H,※集計※障害学生情報入力シート!J32,1)))</f>
        <v/>
      </c>
      <c r="E74" s="1570"/>
      <c r="F74" s="1570"/>
      <c r="G74" s="1570"/>
      <c r="H74" s="1570"/>
      <c r="I74" s="1570"/>
      <c r="J74" s="1571" t="str">
        <f>IF(※集計※障害学生情報入力シート!J32="","",INDEX(障害学生情報入力シート!$BD:$BD,※集計※障害学生情報入力シート!J32,1))</f>
        <v/>
      </c>
      <c r="K74" s="1571"/>
      <c r="L74" s="1571"/>
      <c r="M74" s="1571"/>
      <c r="N74" s="1571"/>
      <c r="O74" s="1571"/>
      <c r="P74" s="1571"/>
      <c r="Q74" s="1571"/>
      <c r="R74" s="1571"/>
      <c r="S74" s="1571"/>
      <c r="T74" s="1571"/>
      <c r="U74" s="1571"/>
      <c r="V74" s="1571"/>
      <c r="W74" s="1571"/>
      <c r="X74" s="1571"/>
      <c r="Y74" s="1571"/>
      <c r="Z74" s="1571"/>
      <c r="AA74" s="1571"/>
    </row>
    <row r="75" spans="1:27" s="24" customFormat="1" ht="17.25" customHeight="1" x14ac:dyDescent="0.4">
      <c r="A75" s="140">
        <v>5</v>
      </c>
      <c r="B75" s="1568" t="str">
        <f>IF(※集計※障害学生情報入力シート!J33="","",INDEX(障害学生情報入力シート!$G:$G,※集計※障害学生情報入力シート!J33,1))</f>
        <v/>
      </c>
      <c r="C75" s="1569"/>
      <c r="D75" s="142" t="str">
        <f>IF(※集計※障害学生情報入力シート!J33="","",IF(INDEX(障害学生情報入力シート!$H:$H,※集計※障害学生情報入力シート!J33,1)=0,"",INDEX(障害学生情報入力シート!$H:$H,※集計※障害学生情報入力シート!J33,1)))</f>
        <v/>
      </c>
      <c r="E75" s="1570"/>
      <c r="F75" s="1570"/>
      <c r="G75" s="1570"/>
      <c r="H75" s="1570"/>
      <c r="I75" s="1570"/>
      <c r="J75" s="1571" t="str">
        <f>IF(※集計※障害学生情報入力シート!J33="","",INDEX(障害学生情報入力シート!$BD:$BD,※集計※障害学生情報入力シート!J33,1))</f>
        <v/>
      </c>
      <c r="K75" s="1571"/>
      <c r="L75" s="1571"/>
      <c r="M75" s="1571"/>
      <c r="N75" s="1571"/>
      <c r="O75" s="1571"/>
      <c r="P75" s="1571"/>
      <c r="Q75" s="1571"/>
      <c r="R75" s="1571"/>
      <c r="S75" s="1571"/>
      <c r="T75" s="1571"/>
      <c r="U75" s="1571"/>
      <c r="V75" s="1571"/>
      <c r="W75" s="1571"/>
      <c r="X75" s="1571"/>
      <c r="Y75" s="1571"/>
      <c r="Z75" s="1571"/>
      <c r="AA75" s="1571"/>
    </row>
    <row r="76" spans="1:27" s="24" customFormat="1" ht="17.25" customHeight="1" x14ac:dyDescent="0.4">
      <c r="A76" s="140">
        <v>6</v>
      </c>
      <c r="B76" s="1568" t="str">
        <f>IF(※集計※障害学生情報入力シート!J34="","",INDEX(障害学生情報入力シート!$G:$G,※集計※障害学生情報入力シート!J34,1))</f>
        <v/>
      </c>
      <c r="C76" s="1569"/>
      <c r="D76" s="142" t="str">
        <f>IF(※集計※障害学生情報入力シート!J34="","",IF(INDEX(障害学生情報入力シート!$H:$H,※集計※障害学生情報入力シート!J34,1)=0,"",INDEX(障害学生情報入力シート!$H:$H,※集計※障害学生情報入力シート!J34,1)))</f>
        <v/>
      </c>
      <c r="E76" s="1570"/>
      <c r="F76" s="1570"/>
      <c r="G76" s="1570"/>
      <c r="H76" s="1570"/>
      <c r="I76" s="1570"/>
      <c r="J76" s="1571" t="str">
        <f>IF(※集計※障害学生情報入力シート!J34="","",INDEX(障害学生情報入力シート!$BD:$BD,※集計※障害学生情報入力シート!J34,1))</f>
        <v/>
      </c>
      <c r="K76" s="1571"/>
      <c r="L76" s="1571"/>
      <c r="M76" s="1571"/>
      <c r="N76" s="1571"/>
      <c r="O76" s="1571"/>
      <c r="P76" s="1571"/>
      <c r="Q76" s="1571"/>
      <c r="R76" s="1571"/>
      <c r="S76" s="1571"/>
      <c r="T76" s="1571"/>
      <c r="U76" s="1571"/>
      <c r="V76" s="1571"/>
      <c r="W76" s="1571"/>
      <c r="X76" s="1571"/>
      <c r="Y76" s="1571"/>
      <c r="Z76" s="1571"/>
      <c r="AA76" s="1571"/>
    </row>
    <row r="77" spans="1:27" s="24" customFormat="1" ht="17.25" customHeight="1" x14ac:dyDescent="0.4">
      <c r="A77" s="140">
        <v>7</v>
      </c>
      <c r="B77" s="1568" t="str">
        <f>IF(※集計※障害学生情報入力シート!J35="","",INDEX(障害学生情報入力シート!$G:$G,※集計※障害学生情報入力シート!J35,1))</f>
        <v/>
      </c>
      <c r="C77" s="1569"/>
      <c r="D77" s="142" t="str">
        <f>IF(※集計※障害学生情報入力シート!J35="","",IF(INDEX(障害学生情報入力シート!$H:$H,※集計※障害学生情報入力シート!J35,1)=0,"",INDEX(障害学生情報入力シート!$H:$H,※集計※障害学生情報入力シート!J35,1)))</f>
        <v/>
      </c>
      <c r="E77" s="1570"/>
      <c r="F77" s="1570"/>
      <c r="G77" s="1570"/>
      <c r="H77" s="1570"/>
      <c r="I77" s="1570"/>
      <c r="J77" s="1571" t="str">
        <f>IF(※集計※障害学生情報入力シート!J35="","",INDEX(障害学生情報入力シート!$BD:$BD,※集計※障害学生情報入力シート!J35,1))</f>
        <v/>
      </c>
      <c r="K77" s="1571"/>
      <c r="L77" s="1571"/>
      <c r="M77" s="1571"/>
      <c r="N77" s="1571"/>
      <c r="O77" s="1571"/>
      <c r="P77" s="1571"/>
      <c r="Q77" s="1571"/>
      <c r="R77" s="1571"/>
      <c r="S77" s="1571"/>
      <c r="T77" s="1571"/>
      <c r="U77" s="1571"/>
      <c r="V77" s="1571"/>
      <c r="W77" s="1571"/>
      <c r="X77" s="1571"/>
      <c r="Y77" s="1571"/>
      <c r="Z77" s="1571"/>
      <c r="AA77" s="1571"/>
    </row>
    <row r="78" spans="1:27" s="24" customFormat="1" ht="17.25" customHeight="1" x14ac:dyDescent="0.4">
      <c r="A78" s="140">
        <v>8</v>
      </c>
      <c r="B78" s="1568" t="str">
        <f>IF(※集計※障害学生情報入力シート!J36="","",INDEX(障害学生情報入力シート!$G:$G,※集計※障害学生情報入力シート!J36,1))</f>
        <v/>
      </c>
      <c r="C78" s="1569"/>
      <c r="D78" s="142" t="str">
        <f>IF(※集計※障害学生情報入力シート!J36="","",IF(INDEX(障害学生情報入力シート!$H:$H,※集計※障害学生情報入力シート!J36,1)=0,"",INDEX(障害学生情報入力シート!$H:$H,※集計※障害学生情報入力シート!J36,1)))</f>
        <v/>
      </c>
      <c r="E78" s="1570"/>
      <c r="F78" s="1570"/>
      <c r="G78" s="1570"/>
      <c r="H78" s="1570"/>
      <c r="I78" s="1570"/>
      <c r="J78" s="1571" t="str">
        <f>IF(※集計※障害学生情報入力シート!J36="","",INDEX(障害学生情報入力シート!$BD:$BD,※集計※障害学生情報入力シート!J36,1))</f>
        <v/>
      </c>
      <c r="K78" s="1571"/>
      <c r="L78" s="1571"/>
      <c r="M78" s="1571"/>
      <c r="N78" s="1571"/>
      <c r="O78" s="1571"/>
      <c r="P78" s="1571"/>
      <c r="Q78" s="1571"/>
      <c r="R78" s="1571"/>
      <c r="S78" s="1571"/>
      <c r="T78" s="1571"/>
      <c r="U78" s="1571"/>
      <c r="V78" s="1571"/>
      <c r="W78" s="1571"/>
      <c r="X78" s="1571"/>
      <c r="Y78" s="1571"/>
      <c r="Z78" s="1571"/>
      <c r="AA78" s="1571"/>
    </row>
    <row r="79" spans="1:27" s="24" customFormat="1" ht="17.25" customHeight="1" x14ac:dyDescent="0.4">
      <c r="A79" s="140">
        <v>9</v>
      </c>
      <c r="B79" s="1568" t="str">
        <f>IF(※集計※障害学生情報入力シート!J37="","",INDEX(障害学生情報入力シート!$G:$G,※集計※障害学生情報入力シート!J37,1))</f>
        <v/>
      </c>
      <c r="C79" s="1569"/>
      <c r="D79" s="142" t="str">
        <f>IF(※集計※障害学生情報入力シート!J37="","",IF(INDEX(障害学生情報入力シート!$H:$H,※集計※障害学生情報入力シート!J37,1)=0,"",INDEX(障害学生情報入力シート!$H:$H,※集計※障害学生情報入力シート!J37,1)))</f>
        <v/>
      </c>
      <c r="E79" s="1570"/>
      <c r="F79" s="1570"/>
      <c r="G79" s="1570"/>
      <c r="H79" s="1570"/>
      <c r="I79" s="1570"/>
      <c r="J79" s="1571" t="str">
        <f>IF(※集計※障害学生情報入力シート!J37="","",INDEX(障害学生情報入力シート!$BD:$BD,※集計※障害学生情報入力シート!J37,1))</f>
        <v/>
      </c>
      <c r="K79" s="1571"/>
      <c r="L79" s="1571"/>
      <c r="M79" s="1571"/>
      <c r="N79" s="1571"/>
      <c r="O79" s="1571"/>
      <c r="P79" s="1571"/>
      <c r="Q79" s="1571"/>
      <c r="R79" s="1571"/>
      <c r="S79" s="1571"/>
      <c r="T79" s="1571"/>
      <c r="U79" s="1571"/>
      <c r="V79" s="1571"/>
      <c r="W79" s="1571"/>
      <c r="X79" s="1571"/>
      <c r="Y79" s="1571"/>
      <c r="Z79" s="1571"/>
      <c r="AA79" s="1571"/>
    </row>
    <row r="80" spans="1:27" s="24" customFormat="1" ht="17.25" customHeight="1" x14ac:dyDescent="0.4">
      <c r="A80" s="140">
        <v>10</v>
      </c>
      <c r="B80" s="1568" t="str">
        <f>IF(※集計※障害学生情報入力シート!J38="","",INDEX(障害学生情報入力シート!$G:$G,※集計※障害学生情報入力シート!J38,1))</f>
        <v/>
      </c>
      <c r="C80" s="1569"/>
      <c r="D80" s="142" t="str">
        <f>IF(※集計※障害学生情報入力シート!J38="","",IF(INDEX(障害学生情報入力シート!$H:$H,※集計※障害学生情報入力シート!J38,1)=0,"",INDEX(障害学生情報入力シート!$H:$H,※集計※障害学生情報入力シート!J38,1)))</f>
        <v/>
      </c>
      <c r="E80" s="1570"/>
      <c r="F80" s="1570"/>
      <c r="G80" s="1570"/>
      <c r="H80" s="1570"/>
      <c r="I80" s="1570"/>
      <c r="J80" s="1571" t="str">
        <f>IF(※集計※障害学生情報入力シート!J38="","",INDEX(障害学生情報入力シート!$BD:$BD,※集計※障害学生情報入力シート!J38,1))</f>
        <v/>
      </c>
      <c r="K80" s="1571"/>
      <c r="L80" s="1571"/>
      <c r="M80" s="1571"/>
      <c r="N80" s="1571"/>
      <c r="O80" s="1571"/>
      <c r="P80" s="1571"/>
      <c r="Q80" s="1571"/>
      <c r="R80" s="1571"/>
      <c r="S80" s="1571"/>
      <c r="T80" s="1571"/>
      <c r="U80" s="1571"/>
      <c r="V80" s="1571"/>
      <c r="W80" s="1571"/>
      <c r="X80" s="1571"/>
      <c r="Y80" s="1571"/>
      <c r="Z80" s="1571"/>
      <c r="AA80" s="1571"/>
    </row>
    <row r="81" spans="1:27" s="24" customFormat="1" ht="17.25" customHeight="1" x14ac:dyDescent="0.4">
      <c r="A81" s="140">
        <v>11</v>
      </c>
      <c r="B81" s="1568" t="str">
        <f>IF(※集計※障害学生情報入力シート!J39="","",INDEX(障害学生情報入力シート!$G:$G,※集計※障害学生情報入力シート!J39,1))</f>
        <v/>
      </c>
      <c r="C81" s="1569"/>
      <c r="D81" s="142" t="str">
        <f>IF(※集計※障害学生情報入力シート!J39="","",IF(INDEX(障害学生情報入力シート!$H:$H,※集計※障害学生情報入力シート!J39,1)=0,"",INDEX(障害学生情報入力シート!$H:$H,※集計※障害学生情報入力シート!J39,1)))</f>
        <v/>
      </c>
      <c r="E81" s="1570"/>
      <c r="F81" s="1570"/>
      <c r="G81" s="1570"/>
      <c r="H81" s="1570"/>
      <c r="I81" s="1570"/>
      <c r="J81" s="1571" t="str">
        <f>IF(※集計※障害学生情報入力シート!J39="","",INDEX(障害学生情報入力シート!$BD:$BD,※集計※障害学生情報入力シート!J39,1))</f>
        <v/>
      </c>
      <c r="K81" s="1571"/>
      <c r="L81" s="1571"/>
      <c r="M81" s="1571"/>
      <c r="N81" s="1571"/>
      <c r="O81" s="1571"/>
      <c r="P81" s="1571"/>
      <c r="Q81" s="1571"/>
      <c r="R81" s="1571"/>
      <c r="S81" s="1571"/>
      <c r="T81" s="1571"/>
      <c r="U81" s="1571"/>
      <c r="V81" s="1571"/>
      <c r="W81" s="1571"/>
      <c r="X81" s="1571"/>
      <c r="Y81" s="1571"/>
      <c r="Z81" s="1571"/>
      <c r="AA81" s="1571"/>
    </row>
    <row r="82" spans="1:27" s="24" customFormat="1" ht="17.25" customHeight="1" x14ac:dyDescent="0.4">
      <c r="A82" s="140">
        <v>12</v>
      </c>
      <c r="B82" s="1568" t="str">
        <f>IF(※集計※障害学生情報入力シート!J40="","",INDEX(障害学生情報入力シート!$G:$G,※集計※障害学生情報入力シート!J40,1))</f>
        <v/>
      </c>
      <c r="C82" s="1569"/>
      <c r="D82" s="142" t="str">
        <f>IF(※集計※障害学生情報入力シート!J40="","",IF(INDEX(障害学生情報入力シート!$H:$H,※集計※障害学生情報入力シート!J40,1)=0,"",INDEX(障害学生情報入力シート!$H:$H,※集計※障害学生情報入力シート!J40,1)))</f>
        <v/>
      </c>
      <c r="E82" s="1570"/>
      <c r="F82" s="1570"/>
      <c r="G82" s="1570"/>
      <c r="H82" s="1570"/>
      <c r="I82" s="1570"/>
      <c r="J82" s="1571" t="str">
        <f>IF(※集計※障害学生情報入力シート!J40="","",INDEX(障害学生情報入力シート!$BD:$BD,※集計※障害学生情報入力シート!J40,1))</f>
        <v/>
      </c>
      <c r="K82" s="1571"/>
      <c r="L82" s="1571"/>
      <c r="M82" s="1571"/>
      <c r="N82" s="1571"/>
      <c r="O82" s="1571"/>
      <c r="P82" s="1571"/>
      <c r="Q82" s="1571"/>
      <c r="R82" s="1571"/>
      <c r="S82" s="1571"/>
      <c r="T82" s="1571"/>
      <c r="U82" s="1571"/>
      <c r="V82" s="1571"/>
      <c r="W82" s="1571"/>
      <c r="X82" s="1571"/>
      <c r="Y82" s="1571"/>
      <c r="Z82" s="1571"/>
      <c r="AA82" s="1571"/>
    </row>
    <row r="83" spans="1:27" s="24" customFormat="1" ht="17.25" customHeight="1" x14ac:dyDescent="0.4">
      <c r="A83" s="140">
        <v>13</v>
      </c>
      <c r="B83" s="1568" t="str">
        <f>IF(※集計※障害学生情報入力シート!J41="","",INDEX(障害学生情報入力シート!$G:$G,※集計※障害学生情報入力シート!J41,1))</f>
        <v/>
      </c>
      <c r="C83" s="1569"/>
      <c r="D83" s="142" t="str">
        <f>IF(※集計※障害学生情報入力シート!J41="","",IF(INDEX(障害学生情報入力シート!$H:$H,※集計※障害学生情報入力シート!J41,1)=0,"",INDEX(障害学生情報入力シート!$H:$H,※集計※障害学生情報入力シート!J41,1)))</f>
        <v/>
      </c>
      <c r="E83" s="1570"/>
      <c r="F83" s="1570"/>
      <c r="G83" s="1570"/>
      <c r="H83" s="1570"/>
      <c r="I83" s="1570"/>
      <c r="J83" s="1571" t="str">
        <f>IF(※集計※障害学生情報入力シート!J41="","",INDEX(障害学生情報入力シート!$BD:$BD,※集計※障害学生情報入力シート!J41,1))</f>
        <v/>
      </c>
      <c r="K83" s="1571"/>
      <c r="L83" s="1571"/>
      <c r="M83" s="1571"/>
      <c r="N83" s="1571"/>
      <c r="O83" s="1571"/>
      <c r="P83" s="1571"/>
      <c r="Q83" s="1571"/>
      <c r="R83" s="1571"/>
      <c r="S83" s="1571"/>
      <c r="T83" s="1571"/>
      <c r="U83" s="1571"/>
      <c r="V83" s="1571"/>
      <c r="W83" s="1571"/>
      <c r="X83" s="1571"/>
      <c r="Y83" s="1571"/>
      <c r="Z83" s="1571"/>
      <c r="AA83" s="1571"/>
    </row>
    <row r="84" spans="1:27" s="24" customFormat="1" ht="17.25" customHeight="1" x14ac:dyDescent="0.4">
      <c r="A84" s="140">
        <v>14</v>
      </c>
      <c r="B84" s="1568" t="str">
        <f>IF(※集計※障害学生情報入力シート!J42="","",INDEX(障害学生情報入力シート!$G:$G,※集計※障害学生情報入力シート!J42,1))</f>
        <v/>
      </c>
      <c r="C84" s="1569"/>
      <c r="D84" s="142" t="str">
        <f>IF(※集計※障害学生情報入力シート!J42="","",IF(INDEX(障害学生情報入力シート!$H:$H,※集計※障害学生情報入力シート!J42,1)=0,"",INDEX(障害学生情報入力シート!$H:$H,※集計※障害学生情報入力シート!J42,1)))</f>
        <v/>
      </c>
      <c r="E84" s="1570"/>
      <c r="F84" s="1570"/>
      <c r="G84" s="1570"/>
      <c r="H84" s="1570"/>
      <c r="I84" s="1570"/>
      <c r="J84" s="1571" t="str">
        <f>IF(※集計※障害学生情報入力シート!J42="","",INDEX(障害学生情報入力シート!$BD:$BD,※集計※障害学生情報入力シート!J42,1))</f>
        <v/>
      </c>
      <c r="K84" s="1571"/>
      <c r="L84" s="1571"/>
      <c r="M84" s="1571"/>
      <c r="N84" s="1571"/>
      <c r="O84" s="1571"/>
      <c r="P84" s="1571"/>
      <c r="Q84" s="1571"/>
      <c r="R84" s="1571"/>
      <c r="S84" s="1571"/>
      <c r="T84" s="1571"/>
      <c r="U84" s="1571"/>
      <c r="V84" s="1571"/>
      <c r="W84" s="1571"/>
      <c r="X84" s="1571"/>
      <c r="Y84" s="1571"/>
      <c r="Z84" s="1571"/>
      <c r="AA84" s="1571"/>
    </row>
    <row r="85" spans="1:27" s="24" customFormat="1" ht="17.25" customHeight="1" x14ac:dyDescent="0.4">
      <c r="A85" s="140">
        <v>15</v>
      </c>
      <c r="B85" s="1568" t="str">
        <f>IF(※集計※障害学生情報入力シート!J43="","",INDEX(障害学生情報入力シート!$G:$G,※集計※障害学生情報入力シート!J43,1))</f>
        <v/>
      </c>
      <c r="C85" s="1569"/>
      <c r="D85" s="142" t="str">
        <f>IF(※集計※障害学生情報入力シート!J43="","",IF(INDEX(障害学生情報入力シート!$H:$H,※集計※障害学生情報入力シート!J43,1)=0,"",INDEX(障害学生情報入力シート!$H:$H,※集計※障害学生情報入力シート!J43,1)))</f>
        <v/>
      </c>
      <c r="E85" s="1570"/>
      <c r="F85" s="1570"/>
      <c r="G85" s="1570"/>
      <c r="H85" s="1570"/>
      <c r="I85" s="1570"/>
      <c r="J85" s="1571" t="str">
        <f>IF(※集計※障害学生情報入力シート!J43="","",INDEX(障害学生情報入力シート!$BD:$BD,※集計※障害学生情報入力シート!J43,1))</f>
        <v/>
      </c>
      <c r="K85" s="1571"/>
      <c r="L85" s="1571"/>
      <c r="M85" s="1571"/>
      <c r="N85" s="1571"/>
      <c r="O85" s="1571"/>
      <c r="P85" s="1571"/>
      <c r="Q85" s="1571"/>
      <c r="R85" s="1571"/>
      <c r="S85" s="1571"/>
      <c r="T85" s="1571"/>
      <c r="U85" s="1571"/>
      <c r="V85" s="1571"/>
      <c r="W85" s="1571"/>
      <c r="X85" s="1571"/>
      <c r="Y85" s="1571"/>
      <c r="Z85" s="1571"/>
      <c r="AA85" s="1571"/>
    </row>
    <row r="86" spans="1:27" s="24" customFormat="1" ht="17.25" customHeight="1" x14ac:dyDescent="0.4">
      <c r="A86" s="140">
        <v>16</v>
      </c>
      <c r="B86" s="1568" t="str">
        <f>IF(※集計※障害学生情報入力シート!J44="","",INDEX(障害学生情報入力シート!$G:$G,※集計※障害学生情報入力シート!J44,1))</f>
        <v/>
      </c>
      <c r="C86" s="1569"/>
      <c r="D86" s="142" t="str">
        <f>IF(※集計※障害学生情報入力シート!J44="","",IF(INDEX(障害学生情報入力シート!$H:$H,※集計※障害学生情報入力シート!J44,1)=0,"",INDEX(障害学生情報入力シート!$H:$H,※集計※障害学生情報入力シート!J44,1)))</f>
        <v/>
      </c>
      <c r="E86" s="1570"/>
      <c r="F86" s="1570"/>
      <c r="G86" s="1570"/>
      <c r="H86" s="1570"/>
      <c r="I86" s="1570"/>
      <c r="J86" s="1571" t="str">
        <f>IF(※集計※障害学生情報入力シート!J44="","",INDEX(障害学生情報入力シート!$BD:$BD,※集計※障害学生情報入力シート!J44,1))</f>
        <v/>
      </c>
      <c r="K86" s="1571"/>
      <c r="L86" s="1571"/>
      <c r="M86" s="1571"/>
      <c r="N86" s="1571"/>
      <c r="O86" s="1571"/>
      <c r="P86" s="1571"/>
      <c r="Q86" s="1571"/>
      <c r="R86" s="1571"/>
      <c r="S86" s="1571"/>
      <c r="T86" s="1571"/>
      <c r="U86" s="1571"/>
      <c r="V86" s="1571"/>
      <c r="W86" s="1571"/>
      <c r="X86" s="1571"/>
      <c r="Y86" s="1571"/>
      <c r="Z86" s="1571"/>
      <c r="AA86" s="1571"/>
    </row>
    <row r="87" spans="1:27" s="24" customFormat="1" ht="17.25" customHeight="1" x14ac:dyDescent="0.4">
      <c r="A87" s="140">
        <v>17</v>
      </c>
      <c r="B87" s="1568" t="str">
        <f>IF(※集計※障害学生情報入力シート!J45="","",INDEX(障害学生情報入力シート!$G:$G,※集計※障害学生情報入力シート!J45,1))</f>
        <v/>
      </c>
      <c r="C87" s="1569"/>
      <c r="D87" s="142" t="str">
        <f>IF(※集計※障害学生情報入力シート!J45="","",IF(INDEX(障害学生情報入力シート!$H:$H,※集計※障害学生情報入力シート!J45,1)=0,"",INDEX(障害学生情報入力シート!$H:$H,※集計※障害学生情報入力シート!J45,1)))</f>
        <v/>
      </c>
      <c r="E87" s="1570"/>
      <c r="F87" s="1570"/>
      <c r="G87" s="1570"/>
      <c r="H87" s="1570"/>
      <c r="I87" s="1570"/>
      <c r="J87" s="1571" t="str">
        <f>IF(※集計※障害学生情報入力シート!J45="","",INDEX(障害学生情報入力シート!$BD:$BD,※集計※障害学生情報入力シート!J45,1))</f>
        <v/>
      </c>
      <c r="K87" s="1571"/>
      <c r="L87" s="1571"/>
      <c r="M87" s="1571"/>
      <c r="N87" s="1571"/>
      <c r="O87" s="1571"/>
      <c r="P87" s="1571"/>
      <c r="Q87" s="1571"/>
      <c r="R87" s="1571"/>
      <c r="S87" s="1571"/>
      <c r="T87" s="1571"/>
      <c r="U87" s="1571"/>
      <c r="V87" s="1571"/>
      <c r="W87" s="1571"/>
      <c r="X87" s="1571"/>
      <c r="Y87" s="1571"/>
      <c r="Z87" s="1571"/>
      <c r="AA87" s="1571"/>
    </row>
    <row r="88" spans="1:27" s="24" customFormat="1" ht="17.25" customHeight="1" x14ac:dyDescent="0.4">
      <c r="A88" s="140">
        <v>18</v>
      </c>
      <c r="B88" s="1568" t="str">
        <f>IF(※集計※障害学生情報入力シート!J46="","",INDEX(障害学生情報入力シート!$G:$G,※集計※障害学生情報入力シート!J46,1))</f>
        <v/>
      </c>
      <c r="C88" s="1569"/>
      <c r="D88" s="142" t="str">
        <f>IF(※集計※障害学生情報入力シート!J46="","",IF(INDEX(障害学生情報入力シート!$H:$H,※集計※障害学生情報入力シート!J46,1)=0,"",INDEX(障害学生情報入力シート!$H:$H,※集計※障害学生情報入力シート!J46,1)))</f>
        <v/>
      </c>
      <c r="E88" s="1570"/>
      <c r="F88" s="1570"/>
      <c r="G88" s="1570"/>
      <c r="H88" s="1570"/>
      <c r="I88" s="1570"/>
      <c r="J88" s="1571" t="str">
        <f>IF(※集計※障害学生情報入力シート!J46="","",INDEX(障害学生情報入力シート!$BD:$BD,※集計※障害学生情報入力シート!J46,1))</f>
        <v/>
      </c>
      <c r="K88" s="1571"/>
      <c r="L88" s="1571"/>
      <c r="M88" s="1571"/>
      <c r="N88" s="1571"/>
      <c r="O88" s="1571"/>
      <c r="P88" s="1571"/>
      <c r="Q88" s="1571"/>
      <c r="R88" s="1571"/>
      <c r="S88" s="1571"/>
      <c r="T88" s="1571"/>
      <c r="U88" s="1571"/>
      <c r="V88" s="1571"/>
      <c r="W88" s="1571"/>
      <c r="X88" s="1571"/>
      <c r="Y88" s="1571"/>
      <c r="Z88" s="1571"/>
      <c r="AA88" s="1571"/>
    </row>
    <row r="89" spans="1:27" s="24" customFormat="1" ht="17.25" customHeight="1" x14ac:dyDescent="0.4">
      <c r="A89" s="140">
        <v>19</v>
      </c>
      <c r="B89" s="1568" t="str">
        <f>IF(※集計※障害学生情報入力シート!J47="","",INDEX(障害学生情報入力シート!$G:$G,※集計※障害学生情報入力シート!J47,1))</f>
        <v/>
      </c>
      <c r="C89" s="1569"/>
      <c r="D89" s="142" t="str">
        <f>IF(※集計※障害学生情報入力シート!J47="","",IF(INDEX(障害学生情報入力シート!$H:$H,※集計※障害学生情報入力シート!J47,1)=0,"",INDEX(障害学生情報入力シート!$H:$H,※集計※障害学生情報入力シート!J47,1)))</f>
        <v/>
      </c>
      <c r="E89" s="1570"/>
      <c r="F89" s="1570"/>
      <c r="G89" s="1570"/>
      <c r="H89" s="1570"/>
      <c r="I89" s="1570"/>
      <c r="J89" s="1571" t="str">
        <f>IF(※集計※障害学生情報入力シート!J47="","",INDEX(障害学生情報入力シート!$BD:$BD,※集計※障害学生情報入力シート!J47,1))</f>
        <v/>
      </c>
      <c r="K89" s="1571"/>
      <c r="L89" s="1571"/>
      <c r="M89" s="1571"/>
      <c r="N89" s="1571"/>
      <c r="O89" s="1571"/>
      <c r="P89" s="1571"/>
      <c r="Q89" s="1571"/>
      <c r="R89" s="1571"/>
      <c r="S89" s="1571"/>
      <c r="T89" s="1571"/>
      <c r="U89" s="1571"/>
      <c r="V89" s="1571"/>
      <c r="W89" s="1571"/>
      <c r="X89" s="1571"/>
      <c r="Y89" s="1571"/>
      <c r="Z89" s="1571"/>
      <c r="AA89" s="1571"/>
    </row>
    <row r="90" spans="1:27" s="24" customFormat="1" ht="17.25" customHeight="1" x14ac:dyDescent="0.4">
      <c r="A90" s="140">
        <v>20</v>
      </c>
      <c r="B90" s="1568" t="str">
        <f>IF(※集計※障害学生情報入力シート!J48="","",INDEX(障害学生情報入力シート!$G:$G,※集計※障害学生情報入力シート!J48,1))</f>
        <v/>
      </c>
      <c r="C90" s="1569"/>
      <c r="D90" s="142" t="str">
        <f>IF(※集計※障害学生情報入力シート!J48="","",IF(INDEX(障害学生情報入力シート!$H:$H,※集計※障害学生情報入力シート!J48,1)=0,"",INDEX(障害学生情報入力シート!$H:$H,※集計※障害学生情報入力シート!J48,1)))</f>
        <v/>
      </c>
      <c r="E90" s="1570"/>
      <c r="F90" s="1570"/>
      <c r="G90" s="1570"/>
      <c r="H90" s="1570"/>
      <c r="I90" s="1570"/>
      <c r="J90" s="1571" t="str">
        <f>IF(※集計※障害学生情報入力シート!J48="","",INDEX(障害学生情報入力シート!$BD:$BD,※集計※障害学生情報入力シート!J48,1))</f>
        <v/>
      </c>
      <c r="K90" s="1571"/>
      <c r="L90" s="1571"/>
      <c r="M90" s="1571"/>
      <c r="N90" s="1571"/>
      <c r="O90" s="1571"/>
      <c r="P90" s="1571"/>
      <c r="Q90" s="1571"/>
      <c r="R90" s="1571"/>
      <c r="S90" s="1571"/>
      <c r="T90" s="1571"/>
      <c r="U90" s="1571"/>
      <c r="V90" s="1571"/>
      <c r="W90" s="1571"/>
      <c r="X90" s="1571"/>
      <c r="Y90" s="1571"/>
      <c r="Z90" s="1571"/>
      <c r="AA90" s="1571"/>
    </row>
    <row r="91" spans="1:27" s="24" customFormat="1" ht="17.25" customHeight="1" x14ac:dyDescent="0.4">
      <c r="A91" s="140">
        <v>21</v>
      </c>
      <c r="B91" s="1568" t="str">
        <f>IF(※集計※障害学生情報入力シート!J49="","",INDEX(障害学生情報入力シート!$G:$G,※集計※障害学生情報入力シート!J49,1))</f>
        <v/>
      </c>
      <c r="C91" s="1569"/>
      <c r="D91" s="142" t="str">
        <f>IF(※集計※障害学生情報入力シート!J49="","",IF(INDEX(障害学生情報入力シート!$H:$H,※集計※障害学生情報入力シート!J49,1)=0,"",INDEX(障害学生情報入力シート!$H:$H,※集計※障害学生情報入力シート!J49,1)))</f>
        <v/>
      </c>
      <c r="E91" s="1570"/>
      <c r="F91" s="1570"/>
      <c r="G91" s="1570"/>
      <c r="H91" s="1570"/>
      <c r="I91" s="1570"/>
      <c r="J91" s="1571" t="str">
        <f>IF(※集計※障害学生情報入力シート!J49="","",INDEX(障害学生情報入力シート!$BD:$BD,※集計※障害学生情報入力シート!J49,1))</f>
        <v/>
      </c>
      <c r="K91" s="1571"/>
      <c r="L91" s="1571"/>
      <c r="M91" s="1571"/>
      <c r="N91" s="1571"/>
      <c r="O91" s="1571"/>
      <c r="P91" s="1571"/>
      <c r="Q91" s="1571"/>
      <c r="R91" s="1571"/>
      <c r="S91" s="1571"/>
      <c r="T91" s="1571"/>
      <c r="U91" s="1571"/>
      <c r="V91" s="1571"/>
      <c r="W91" s="1571"/>
      <c r="X91" s="1571"/>
      <c r="Y91" s="1571"/>
      <c r="Z91" s="1571"/>
      <c r="AA91" s="1571"/>
    </row>
    <row r="92" spans="1:27" s="24" customFormat="1" ht="17.25" customHeight="1" x14ac:dyDescent="0.4">
      <c r="A92" s="140">
        <v>22</v>
      </c>
      <c r="B92" s="1568" t="str">
        <f>IF(※集計※障害学生情報入力シート!J50="","",INDEX(障害学生情報入力シート!$G:$G,※集計※障害学生情報入力シート!J50,1))</f>
        <v/>
      </c>
      <c r="C92" s="1569"/>
      <c r="D92" s="142" t="str">
        <f>IF(※集計※障害学生情報入力シート!J50="","",IF(INDEX(障害学生情報入力シート!$H:$H,※集計※障害学生情報入力シート!J50,1)=0,"",INDEX(障害学生情報入力シート!$H:$H,※集計※障害学生情報入力シート!J50,1)))</f>
        <v/>
      </c>
      <c r="E92" s="1570"/>
      <c r="F92" s="1570"/>
      <c r="G92" s="1570"/>
      <c r="H92" s="1570"/>
      <c r="I92" s="1570"/>
      <c r="J92" s="1571" t="str">
        <f>IF(※集計※障害学生情報入力シート!J50="","",INDEX(障害学生情報入力シート!$BD:$BD,※集計※障害学生情報入力シート!J50,1))</f>
        <v/>
      </c>
      <c r="K92" s="1571"/>
      <c r="L92" s="1571"/>
      <c r="M92" s="1571"/>
      <c r="N92" s="1571"/>
      <c r="O92" s="1571"/>
      <c r="P92" s="1571"/>
      <c r="Q92" s="1571"/>
      <c r="R92" s="1571"/>
      <c r="S92" s="1571"/>
      <c r="T92" s="1571"/>
      <c r="U92" s="1571"/>
      <c r="V92" s="1571"/>
      <c r="W92" s="1571"/>
      <c r="X92" s="1571"/>
      <c r="Y92" s="1571"/>
      <c r="Z92" s="1571"/>
      <c r="AA92" s="1571"/>
    </row>
    <row r="93" spans="1:27" s="24" customFormat="1" ht="17.25" customHeight="1" x14ac:dyDescent="0.4">
      <c r="A93" s="140">
        <v>23</v>
      </c>
      <c r="B93" s="1568" t="str">
        <f>IF(※集計※障害学生情報入力シート!J51="","",INDEX(障害学生情報入力シート!$G:$G,※集計※障害学生情報入力シート!J51,1))</f>
        <v/>
      </c>
      <c r="C93" s="1569"/>
      <c r="D93" s="142" t="str">
        <f>IF(※集計※障害学生情報入力シート!J51="","",IF(INDEX(障害学生情報入力シート!$H:$H,※集計※障害学生情報入力シート!J51,1)=0,"",INDEX(障害学生情報入力シート!$H:$H,※集計※障害学生情報入力シート!J51,1)))</f>
        <v/>
      </c>
      <c r="E93" s="1570"/>
      <c r="F93" s="1570"/>
      <c r="G93" s="1570"/>
      <c r="H93" s="1570"/>
      <c r="I93" s="1570"/>
      <c r="J93" s="1571" t="str">
        <f>IF(※集計※障害学生情報入力シート!J51="","",INDEX(障害学生情報入力シート!$BD:$BD,※集計※障害学生情報入力シート!J51,1))</f>
        <v/>
      </c>
      <c r="K93" s="1571"/>
      <c r="L93" s="1571"/>
      <c r="M93" s="1571"/>
      <c r="N93" s="1571"/>
      <c r="O93" s="1571"/>
      <c r="P93" s="1571"/>
      <c r="Q93" s="1571"/>
      <c r="R93" s="1571"/>
      <c r="S93" s="1571"/>
      <c r="T93" s="1571"/>
      <c r="U93" s="1571"/>
      <c r="V93" s="1571"/>
      <c r="W93" s="1571"/>
      <c r="X93" s="1571"/>
      <c r="Y93" s="1571"/>
      <c r="Z93" s="1571"/>
      <c r="AA93" s="1571"/>
    </row>
    <row r="94" spans="1:27" s="24" customFormat="1" ht="17.25" customHeight="1" x14ac:dyDescent="0.4">
      <c r="A94" s="140">
        <v>24</v>
      </c>
      <c r="B94" s="1568" t="str">
        <f>IF(※集計※障害学生情報入力シート!J52="","",INDEX(障害学生情報入力シート!$G:$G,※集計※障害学生情報入力シート!J52,1))</f>
        <v/>
      </c>
      <c r="C94" s="1569"/>
      <c r="D94" s="142" t="str">
        <f>IF(※集計※障害学生情報入力シート!J52="","",IF(INDEX(障害学生情報入力シート!$H:$H,※集計※障害学生情報入力シート!J52,1)=0,"",INDEX(障害学生情報入力シート!$H:$H,※集計※障害学生情報入力シート!J52,1)))</f>
        <v/>
      </c>
      <c r="E94" s="1570"/>
      <c r="F94" s="1570"/>
      <c r="G94" s="1570"/>
      <c r="H94" s="1570"/>
      <c r="I94" s="1570"/>
      <c r="J94" s="1571" t="str">
        <f>IF(※集計※障害学生情報入力シート!J52="","",INDEX(障害学生情報入力シート!$BD:$BD,※集計※障害学生情報入力シート!J52,1))</f>
        <v/>
      </c>
      <c r="K94" s="1571"/>
      <c r="L94" s="1571"/>
      <c r="M94" s="1571"/>
      <c r="N94" s="1571"/>
      <c r="O94" s="1571"/>
      <c r="P94" s="1571"/>
      <c r="Q94" s="1571"/>
      <c r="R94" s="1571"/>
      <c r="S94" s="1571"/>
      <c r="T94" s="1571"/>
      <c r="U94" s="1571"/>
      <c r="V94" s="1571"/>
      <c r="W94" s="1571"/>
      <c r="X94" s="1571"/>
      <c r="Y94" s="1571"/>
      <c r="Z94" s="1571"/>
      <c r="AA94" s="1571"/>
    </row>
    <row r="95" spans="1:27" s="24" customFormat="1" ht="17.25" customHeight="1" x14ac:dyDescent="0.4">
      <c r="A95" s="140">
        <v>25</v>
      </c>
      <c r="B95" s="1568" t="str">
        <f>IF(※集計※障害学生情報入力シート!J53="","",INDEX(障害学生情報入力シート!$G:$G,※集計※障害学生情報入力シート!J53,1))</f>
        <v/>
      </c>
      <c r="C95" s="1569"/>
      <c r="D95" s="142" t="str">
        <f>IF(※集計※障害学生情報入力シート!J53="","",IF(INDEX(障害学生情報入力シート!$H:$H,※集計※障害学生情報入力シート!J53,1)=0,"",INDEX(障害学生情報入力シート!$H:$H,※集計※障害学生情報入力シート!J53,1)))</f>
        <v/>
      </c>
      <c r="E95" s="1570"/>
      <c r="F95" s="1570"/>
      <c r="G95" s="1570"/>
      <c r="H95" s="1570"/>
      <c r="I95" s="1570"/>
      <c r="J95" s="1571" t="str">
        <f>IF(※集計※障害学生情報入力シート!J53="","",INDEX(障害学生情報入力シート!$BD:$BD,※集計※障害学生情報入力シート!J53,1))</f>
        <v/>
      </c>
      <c r="K95" s="1571"/>
      <c r="L95" s="1571"/>
      <c r="M95" s="1571"/>
      <c r="N95" s="1571"/>
      <c r="O95" s="1571"/>
      <c r="P95" s="1571"/>
      <c r="Q95" s="1571"/>
      <c r="R95" s="1571"/>
      <c r="S95" s="1571"/>
      <c r="T95" s="1571"/>
      <c r="U95" s="1571"/>
      <c r="V95" s="1571"/>
      <c r="W95" s="1571"/>
      <c r="X95" s="1571"/>
      <c r="Y95" s="1571"/>
      <c r="Z95" s="1571"/>
      <c r="AA95" s="1571"/>
    </row>
    <row r="96" spans="1:27" s="24" customFormat="1" ht="17.25" customHeight="1" x14ac:dyDescent="0.4">
      <c r="A96" s="140">
        <v>26</v>
      </c>
      <c r="B96" s="1568" t="str">
        <f>IF(※集計※障害学生情報入力シート!J54="","",INDEX(障害学生情報入力シート!$G:$G,※集計※障害学生情報入力シート!J54,1))</f>
        <v/>
      </c>
      <c r="C96" s="1569"/>
      <c r="D96" s="142" t="str">
        <f>IF(※集計※障害学生情報入力シート!J54="","",IF(INDEX(障害学生情報入力シート!$H:$H,※集計※障害学生情報入力シート!J54,1)=0,"",INDEX(障害学生情報入力シート!$H:$H,※集計※障害学生情報入力シート!J54,1)))</f>
        <v/>
      </c>
      <c r="E96" s="1570"/>
      <c r="F96" s="1570"/>
      <c r="G96" s="1570"/>
      <c r="H96" s="1570"/>
      <c r="I96" s="1570"/>
      <c r="J96" s="1571" t="str">
        <f>IF(※集計※障害学生情報入力シート!J54="","",INDEX(障害学生情報入力シート!$BD:$BD,※集計※障害学生情報入力シート!J54,1))</f>
        <v/>
      </c>
      <c r="K96" s="1571"/>
      <c r="L96" s="1571"/>
      <c r="M96" s="1571"/>
      <c r="N96" s="1571"/>
      <c r="O96" s="1571"/>
      <c r="P96" s="1571"/>
      <c r="Q96" s="1571"/>
      <c r="R96" s="1571"/>
      <c r="S96" s="1571"/>
      <c r="T96" s="1571"/>
      <c r="U96" s="1571"/>
      <c r="V96" s="1571"/>
      <c r="W96" s="1571"/>
      <c r="X96" s="1571"/>
      <c r="Y96" s="1571"/>
      <c r="Z96" s="1571"/>
      <c r="AA96" s="1571"/>
    </row>
    <row r="97" spans="1:27" s="24" customFormat="1" ht="17.25" customHeight="1" x14ac:dyDescent="0.4">
      <c r="A97" s="140">
        <v>27</v>
      </c>
      <c r="B97" s="1568" t="str">
        <f>IF(※集計※障害学生情報入力シート!J55="","",INDEX(障害学生情報入力シート!$G:$G,※集計※障害学生情報入力シート!J55,1))</f>
        <v/>
      </c>
      <c r="C97" s="1569"/>
      <c r="D97" s="142" t="str">
        <f>IF(※集計※障害学生情報入力シート!J55="","",IF(INDEX(障害学生情報入力シート!$H:$H,※集計※障害学生情報入力シート!J55,1)=0,"",INDEX(障害学生情報入力シート!$H:$H,※集計※障害学生情報入力シート!J55,1)))</f>
        <v/>
      </c>
      <c r="E97" s="1570"/>
      <c r="F97" s="1570"/>
      <c r="G97" s="1570"/>
      <c r="H97" s="1570"/>
      <c r="I97" s="1570"/>
      <c r="J97" s="1571" t="str">
        <f>IF(※集計※障害学生情報入力シート!J55="","",INDEX(障害学生情報入力シート!$BD:$BD,※集計※障害学生情報入力シート!J55,1))</f>
        <v/>
      </c>
      <c r="K97" s="1571"/>
      <c r="L97" s="1571"/>
      <c r="M97" s="1571"/>
      <c r="N97" s="1571"/>
      <c r="O97" s="1571"/>
      <c r="P97" s="1571"/>
      <c r="Q97" s="1571"/>
      <c r="R97" s="1571"/>
      <c r="S97" s="1571"/>
      <c r="T97" s="1571"/>
      <c r="U97" s="1571"/>
      <c r="V97" s="1571"/>
      <c r="W97" s="1571"/>
      <c r="X97" s="1571"/>
      <c r="Y97" s="1571"/>
      <c r="Z97" s="1571"/>
      <c r="AA97" s="1571"/>
    </row>
    <row r="98" spans="1:27" s="24" customFormat="1" ht="17.25" customHeight="1" x14ac:dyDescent="0.4">
      <c r="A98" s="140">
        <v>28</v>
      </c>
      <c r="B98" s="1568" t="str">
        <f>IF(※集計※障害学生情報入力シート!J56="","",INDEX(障害学生情報入力シート!$G:$G,※集計※障害学生情報入力シート!J56,1))</f>
        <v/>
      </c>
      <c r="C98" s="1569"/>
      <c r="D98" s="142" t="str">
        <f>IF(※集計※障害学生情報入力シート!J56="","",IF(INDEX(障害学生情報入力シート!$H:$H,※集計※障害学生情報入力シート!J56,1)=0,"",INDEX(障害学生情報入力シート!$H:$H,※集計※障害学生情報入力シート!J56,1)))</f>
        <v/>
      </c>
      <c r="E98" s="1570"/>
      <c r="F98" s="1570"/>
      <c r="G98" s="1570"/>
      <c r="H98" s="1570"/>
      <c r="I98" s="1570"/>
      <c r="J98" s="1571" t="str">
        <f>IF(※集計※障害学生情報入力シート!J56="","",INDEX(障害学生情報入力シート!$BD:$BD,※集計※障害学生情報入力シート!J56,1))</f>
        <v/>
      </c>
      <c r="K98" s="1571"/>
      <c r="L98" s="1571"/>
      <c r="M98" s="1571"/>
      <c r="N98" s="1571"/>
      <c r="O98" s="1571"/>
      <c r="P98" s="1571"/>
      <c r="Q98" s="1571"/>
      <c r="R98" s="1571"/>
      <c r="S98" s="1571"/>
      <c r="T98" s="1571"/>
      <c r="U98" s="1571"/>
      <c r="V98" s="1571"/>
      <c r="W98" s="1571"/>
      <c r="X98" s="1571"/>
      <c r="Y98" s="1571"/>
      <c r="Z98" s="1571"/>
      <c r="AA98" s="1571"/>
    </row>
    <row r="99" spans="1:27" s="24" customFormat="1" ht="17.25" customHeight="1" x14ac:dyDescent="0.4">
      <c r="A99" s="140">
        <v>29</v>
      </c>
      <c r="B99" s="1568" t="str">
        <f>IF(※集計※障害学生情報入力シート!J57="","",INDEX(障害学生情報入力シート!$G:$G,※集計※障害学生情報入力シート!J57,1))</f>
        <v/>
      </c>
      <c r="C99" s="1569"/>
      <c r="D99" s="142" t="str">
        <f>IF(※集計※障害学生情報入力シート!J57="","",IF(INDEX(障害学生情報入力シート!$H:$H,※集計※障害学生情報入力シート!J57,1)=0,"",INDEX(障害学生情報入力シート!$H:$H,※集計※障害学生情報入力シート!J57,1)))</f>
        <v/>
      </c>
      <c r="E99" s="1570"/>
      <c r="F99" s="1570"/>
      <c r="G99" s="1570"/>
      <c r="H99" s="1570"/>
      <c r="I99" s="1570"/>
      <c r="J99" s="1571" t="str">
        <f>IF(※集計※障害学生情報入力シート!J57="","",INDEX(障害学生情報入力シート!$BD:$BD,※集計※障害学生情報入力シート!J57,1))</f>
        <v/>
      </c>
      <c r="K99" s="1571"/>
      <c r="L99" s="1571"/>
      <c r="M99" s="1571"/>
      <c r="N99" s="1571"/>
      <c r="O99" s="1571"/>
      <c r="P99" s="1571"/>
      <c r="Q99" s="1571"/>
      <c r="R99" s="1571"/>
      <c r="S99" s="1571"/>
      <c r="T99" s="1571"/>
      <c r="U99" s="1571"/>
      <c r="V99" s="1571"/>
      <c r="W99" s="1571"/>
      <c r="X99" s="1571"/>
      <c r="Y99" s="1571"/>
      <c r="Z99" s="1571"/>
      <c r="AA99" s="1571"/>
    </row>
    <row r="100" spans="1:27" s="24" customFormat="1" ht="17.25" customHeight="1" x14ac:dyDescent="0.4">
      <c r="A100" s="140">
        <v>30</v>
      </c>
      <c r="B100" s="1568" t="str">
        <f>IF(※集計※障害学生情報入力シート!J58="","",INDEX(障害学生情報入力シート!$G:$G,※集計※障害学生情報入力シート!J58,1))</f>
        <v/>
      </c>
      <c r="C100" s="1569"/>
      <c r="D100" s="142" t="str">
        <f>IF(※集計※障害学生情報入力シート!J58="","",IF(INDEX(障害学生情報入力シート!$H:$H,※集計※障害学生情報入力シート!J58,1)=0,"",INDEX(障害学生情報入力シート!$H:$H,※集計※障害学生情報入力シート!J58,1)))</f>
        <v/>
      </c>
      <c r="E100" s="1570"/>
      <c r="F100" s="1570"/>
      <c r="G100" s="1570"/>
      <c r="H100" s="1570"/>
      <c r="I100" s="1570"/>
      <c r="J100" s="1571" t="str">
        <f>IF(※集計※障害学生情報入力シート!J58="","",INDEX(障害学生情報入力シート!$BD:$BD,※集計※障害学生情報入力シート!J58,1))</f>
        <v/>
      </c>
      <c r="K100" s="1571"/>
      <c r="L100" s="1571"/>
      <c r="M100" s="1571"/>
      <c r="N100" s="1571"/>
      <c r="O100" s="1571"/>
      <c r="P100" s="1571"/>
      <c r="Q100" s="1571"/>
      <c r="R100" s="1571"/>
      <c r="S100" s="1571"/>
      <c r="T100" s="1571"/>
      <c r="U100" s="1571"/>
      <c r="V100" s="1571"/>
      <c r="W100" s="1571"/>
      <c r="X100" s="1571"/>
      <c r="Y100" s="1571"/>
      <c r="Z100" s="1571"/>
      <c r="AA100" s="1571"/>
    </row>
    <row r="101" spans="1:27" s="24" customFormat="1" ht="17.25" customHeight="1" x14ac:dyDescent="0.4">
      <c r="A101" s="140">
        <v>31</v>
      </c>
      <c r="B101" s="1568" t="str">
        <f>IF(※集計※障害学生情報入力シート!J59="","",INDEX(障害学生情報入力シート!$G:$G,※集計※障害学生情報入力シート!J59,1))</f>
        <v/>
      </c>
      <c r="C101" s="1569"/>
      <c r="D101" s="142" t="str">
        <f>IF(※集計※障害学生情報入力シート!J59="","",IF(INDEX(障害学生情報入力シート!$H:$H,※集計※障害学生情報入力シート!J59,1)=0,"",INDEX(障害学生情報入力シート!$H:$H,※集計※障害学生情報入力シート!J59,1)))</f>
        <v/>
      </c>
      <c r="E101" s="1570"/>
      <c r="F101" s="1570"/>
      <c r="G101" s="1570"/>
      <c r="H101" s="1570"/>
      <c r="I101" s="1570"/>
      <c r="J101" s="1571" t="str">
        <f>IF(※集計※障害学生情報入力シート!J59="","",INDEX(障害学生情報入力シート!$BD:$BD,※集計※障害学生情報入力シート!J59,1))</f>
        <v/>
      </c>
      <c r="K101" s="1571"/>
      <c r="L101" s="1571"/>
      <c r="M101" s="1571"/>
      <c r="N101" s="1571"/>
      <c r="O101" s="1571"/>
      <c r="P101" s="1571"/>
      <c r="Q101" s="1571"/>
      <c r="R101" s="1571"/>
      <c r="S101" s="1571"/>
      <c r="T101" s="1571"/>
      <c r="U101" s="1571"/>
      <c r="V101" s="1571"/>
      <c r="W101" s="1571"/>
      <c r="X101" s="1571"/>
      <c r="Y101" s="1571"/>
      <c r="Z101" s="1571"/>
      <c r="AA101" s="1571"/>
    </row>
    <row r="102" spans="1:27" s="24" customFormat="1" ht="17.25" customHeight="1" x14ac:dyDescent="0.4">
      <c r="A102" s="140">
        <v>32</v>
      </c>
      <c r="B102" s="1568" t="str">
        <f>IF(※集計※障害学生情報入力シート!J60="","",INDEX(障害学生情報入力シート!$G:$G,※集計※障害学生情報入力シート!J60,1))</f>
        <v/>
      </c>
      <c r="C102" s="1569"/>
      <c r="D102" s="142" t="str">
        <f>IF(※集計※障害学生情報入力シート!J60="","",IF(INDEX(障害学生情報入力シート!$H:$H,※集計※障害学生情報入力シート!J60,1)=0,"",INDEX(障害学生情報入力シート!$H:$H,※集計※障害学生情報入力シート!J60,1)))</f>
        <v/>
      </c>
      <c r="E102" s="1570"/>
      <c r="F102" s="1570"/>
      <c r="G102" s="1570"/>
      <c r="H102" s="1570"/>
      <c r="I102" s="1570"/>
      <c r="J102" s="1571" t="str">
        <f>IF(※集計※障害学生情報入力シート!J60="","",INDEX(障害学生情報入力シート!$BD:$BD,※集計※障害学生情報入力シート!J60,1))</f>
        <v/>
      </c>
      <c r="K102" s="1571"/>
      <c r="L102" s="1571"/>
      <c r="M102" s="1571"/>
      <c r="N102" s="1571"/>
      <c r="O102" s="1571"/>
      <c r="P102" s="1571"/>
      <c r="Q102" s="1571"/>
      <c r="R102" s="1571"/>
      <c r="S102" s="1571"/>
      <c r="T102" s="1571"/>
      <c r="U102" s="1571"/>
      <c r="V102" s="1571"/>
      <c r="W102" s="1571"/>
      <c r="X102" s="1571"/>
      <c r="Y102" s="1571"/>
      <c r="Z102" s="1571"/>
      <c r="AA102" s="1571"/>
    </row>
    <row r="103" spans="1:27" s="24" customFormat="1" ht="17.25" customHeight="1" x14ac:dyDescent="0.4">
      <c r="A103" s="140">
        <v>33</v>
      </c>
      <c r="B103" s="1568" t="str">
        <f>IF(※集計※障害学生情報入力シート!J61="","",INDEX(障害学生情報入力シート!$G:$G,※集計※障害学生情報入力シート!J61,1))</f>
        <v/>
      </c>
      <c r="C103" s="1569"/>
      <c r="D103" s="142" t="str">
        <f>IF(※集計※障害学生情報入力シート!J61="","",IF(INDEX(障害学生情報入力シート!$H:$H,※集計※障害学生情報入力シート!J61,1)=0,"",INDEX(障害学生情報入力シート!$H:$H,※集計※障害学生情報入力シート!J61,1)))</f>
        <v/>
      </c>
      <c r="E103" s="1570"/>
      <c r="F103" s="1570"/>
      <c r="G103" s="1570"/>
      <c r="H103" s="1570"/>
      <c r="I103" s="1570"/>
      <c r="J103" s="1571" t="str">
        <f>IF(※集計※障害学生情報入力シート!J61="","",INDEX(障害学生情報入力シート!$BD:$BD,※集計※障害学生情報入力シート!J61,1))</f>
        <v/>
      </c>
      <c r="K103" s="1571"/>
      <c r="L103" s="1571"/>
      <c r="M103" s="1571"/>
      <c r="N103" s="1571"/>
      <c r="O103" s="1571"/>
      <c r="P103" s="1571"/>
      <c r="Q103" s="1571"/>
      <c r="R103" s="1571"/>
      <c r="S103" s="1571"/>
      <c r="T103" s="1571"/>
      <c r="U103" s="1571"/>
      <c r="V103" s="1571"/>
      <c r="W103" s="1571"/>
      <c r="X103" s="1571"/>
      <c r="Y103" s="1571"/>
      <c r="Z103" s="1571"/>
      <c r="AA103" s="1571"/>
    </row>
    <row r="104" spans="1:27" s="24" customFormat="1" ht="17.25" customHeight="1" x14ac:dyDescent="0.4">
      <c r="A104" s="140">
        <v>34</v>
      </c>
      <c r="B104" s="1568" t="str">
        <f>IF(※集計※障害学生情報入力シート!J62="","",INDEX(障害学生情報入力シート!$G:$G,※集計※障害学生情報入力シート!J62,1))</f>
        <v/>
      </c>
      <c r="C104" s="1569"/>
      <c r="D104" s="142" t="str">
        <f>IF(※集計※障害学生情報入力シート!J62="","",IF(INDEX(障害学生情報入力シート!$H:$H,※集計※障害学生情報入力シート!J62,1)=0,"",INDEX(障害学生情報入力シート!$H:$H,※集計※障害学生情報入力シート!J62,1)))</f>
        <v/>
      </c>
      <c r="E104" s="1570"/>
      <c r="F104" s="1570"/>
      <c r="G104" s="1570"/>
      <c r="H104" s="1570"/>
      <c r="I104" s="1570"/>
      <c r="J104" s="1571" t="str">
        <f>IF(※集計※障害学生情報入力シート!J62="","",INDEX(障害学生情報入力シート!$BD:$BD,※集計※障害学生情報入力シート!J62,1))</f>
        <v/>
      </c>
      <c r="K104" s="1571"/>
      <c r="L104" s="1571"/>
      <c r="M104" s="1571"/>
      <c r="N104" s="1571"/>
      <c r="O104" s="1571"/>
      <c r="P104" s="1571"/>
      <c r="Q104" s="1571"/>
      <c r="R104" s="1571"/>
      <c r="S104" s="1571"/>
      <c r="T104" s="1571"/>
      <c r="U104" s="1571"/>
      <c r="V104" s="1571"/>
      <c r="W104" s="1571"/>
      <c r="X104" s="1571"/>
      <c r="Y104" s="1571"/>
      <c r="Z104" s="1571"/>
      <c r="AA104" s="1571"/>
    </row>
    <row r="105" spans="1:27" s="24" customFormat="1" ht="17.25" customHeight="1" x14ac:dyDescent="0.4">
      <c r="A105" s="140">
        <v>35</v>
      </c>
      <c r="B105" s="1568" t="str">
        <f>IF(※集計※障害学生情報入力シート!J63="","",INDEX(障害学生情報入力シート!$G:$G,※集計※障害学生情報入力シート!J63,1))</f>
        <v/>
      </c>
      <c r="C105" s="1569"/>
      <c r="D105" s="142" t="str">
        <f>IF(※集計※障害学生情報入力シート!J63="","",IF(INDEX(障害学生情報入力シート!$H:$H,※集計※障害学生情報入力シート!J63,1)=0,"",INDEX(障害学生情報入力シート!$H:$H,※集計※障害学生情報入力シート!J63,1)))</f>
        <v/>
      </c>
      <c r="E105" s="1570"/>
      <c r="F105" s="1570"/>
      <c r="G105" s="1570"/>
      <c r="H105" s="1570"/>
      <c r="I105" s="1570"/>
      <c r="J105" s="1571" t="str">
        <f>IF(※集計※障害学生情報入力シート!J63="","",INDEX(障害学生情報入力シート!$BD:$BD,※集計※障害学生情報入力シート!J63,1))</f>
        <v/>
      </c>
      <c r="K105" s="1571"/>
      <c r="L105" s="1571"/>
      <c r="M105" s="1571"/>
      <c r="N105" s="1571"/>
      <c r="O105" s="1571"/>
      <c r="P105" s="1571"/>
      <c r="Q105" s="1571"/>
      <c r="R105" s="1571"/>
      <c r="S105" s="1571"/>
      <c r="T105" s="1571"/>
      <c r="U105" s="1571"/>
      <c r="V105" s="1571"/>
      <c r="W105" s="1571"/>
      <c r="X105" s="1571"/>
      <c r="Y105" s="1571"/>
      <c r="Z105" s="1571"/>
      <c r="AA105" s="1571"/>
    </row>
    <row r="106" spans="1:27" s="24" customFormat="1" ht="17.25" customHeight="1" x14ac:dyDescent="0.4">
      <c r="A106" s="140">
        <v>36</v>
      </c>
      <c r="B106" s="1568" t="str">
        <f>IF(※集計※障害学生情報入力シート!J64="","",INDEX(障害学生情報入力シート!$G:$G,※集計※障害学生情報入力シート!J64,1))</f>
        <v/>
      </c>
      <c r="C106" s="1569"/>
      <c r="D106" s="142" t="str">
        <f>IF(※集計※障害学生情報入力シート!J64="","",IF(INDEX(障害学生情報入力シート!$H:$H,※集計※障害学生情報入力シート!J64,1)=0,"",INDEX(障害学生情報入力シート!$H:$H,※集計※障害学生情報入力シート!J64,1)))</f>
        <v/>
      </c>
      <c r="E106" s="1570"/>
      <c r="F106" s="1570"/>
      <c r="G106" s="1570"/>
      <c r="H106" s="1570"/>
      <c r="I106" s="1570"/>
      <c r="J106" s="1571" t="str">
        <f>IF(※集計※障害学生情報入力シート!J64="","",INDEX(障害学生情報入力シート!$BD:$BD,※集計※障害学生情報入力シート!J64,1))</f>
        <v/>
      </c>
      <c r="K106" s="1571"/>
      <c r="L106" s="1571"/>
      <c r="M106" s="1571"/>
      <c r="N106" s="1571"/>
      <c r="O106" s="1571"/>
      <c r="P106" s="1571"/>
      <c r="Q106" s="1571"/>
      <c r="R106" s="1571"/>
      <c r="S106" s="1571"/>
      <c r="T106" s="1571"/>
      <c r="U106" s="1571"/>
      <c r="V106" s="1571"/>
      <c r="W106" s="1571"/>
      <c r="X106" s="1571"/>
      <c r="Y106" s="1571"/>
      <c r="Z106" s="1571"/>
      <c r="AA106" s="1571"/>
    </row>
    <row r="107" spans="1:27" s="24" customFormat="1" ht="17.25" customHeight="1" x14ac:dyDescent="0.4">
      <c r="A107" s="140">
        <v>37</v>
      </c>
      <c r="B107" s="1568" t="str">
        <f>IF(※集計※障害学生情報入力シート!J65="","",INDEX(障害学生情報入力シート!$G:$G,※集計※障害学生情報入力シート!J65,1))</f>
        <v/>
      </c>
      <c r="C107" s="1569"/>
      <c r="D107" s="142" t="str">
        <f>IF(※集計※障害学生情報入力シート!J65="","",IF(INDEX(障害学生情報入力シート!$H:$H,※集計※障害学生情報入力シート!J65,1)=0,"",INDEX(障害学生情報入力シート!$H:$H,※集計※障害学生情報入力シート!J65,1)))</f>
        <v/>
      </c>
      <c r="E107" s="1570"/>
      <c r="F107" s="1570"/>
      <c r="G107" s="1570"/>
      <c r="H107" s="1570"/>
      <c r="I107" s="1570"/>
      <c r="J107" s="1571" t="str">
        <f>IF(※集計※障害学生情報入力シート!J65="","",INDEX(障害学生情報入力シート!$BD:$BD,※集計※障害学生情報入力シート!J65,1))</f>
        <v/>
      </c>
      <c r="K107" s="1571"/>
      <c r="L107" s="1571"/>
      <c r="M107" s="1571"/>
      <c r="N107" s="1571"/>
      <c r="O107" s="1571"/>
      <c r="P107" s="1571"/>
      <c r="Q107" s="1571"/>
      <c r="R107" s="1571"/>
      <c r="S107" s="1571"/>
      <c r="T107" s="1571"/>
      <c r="U107" s="1571"/>
      <c r="V107" s="1571"/>
      <c r="W107" s="1571"/>
      <c r="X107" s="1571"/>
      <c r="Y107" s="1571"/>
      <c r="Z107" s="1571"/>
      <c r="AA107" s="1571"/>
    </row>
    <row r="108" spans="1:27" s="24" customFormat="1" ht="17.25" customHeight="1" x14ac:dyDescent="0.4">
      <c r="A108" s="140">
        <v>38</v>
      </c>
      <c r="B108" s="1568" t="str">
        <f>IF(※集計※障害学生情報入力シート!J66="","",INDEX(障害学生情報入力シート!$G:$G,※集計※障害学生情報入力シート!J66,1))</f>
        <v/>
      </c>
      <c r="C108" s="1569"/>
      <c r="D108" s="142" t="str">
        <f>IF(※集計※障害学生情報入力シート!J66="","",IF(INDEX(障害学生情報入力シート!$H:$H,※集計※障害学生情報入力シート!J66,1)=0,"",INDEX(障害学生情報入力シート!$H:$H,※集計※障害学生情報入力シート!J66,1)))</f>
        <v/>
      </c>
      <c r="E108" s="1570"/>
      <c r="F108" s="1570"/>
      <c r="G108" s="1570"/>
      <c r="H108" s="1570"/>
      <c r="I108" s="1570"/>
      <c r="J108" s="1571" t="str">
        <f>IF(※集計※障害学生情報入力シート!J66="","",INDEX(障害学生情報入力シート!$BD:$BD,※集計※障害学生情報入力シート!J66,1))</f>
        <v/>
      </c>
      <c r="K108" s="1571"/>
      <c r="L108" s="1571"/>
      <c r="M108" s="1571"/>
      <c r="N108" s="1571"/>
      <c r="O108" s="1571"/>
      <c r="P108" s="1571"/>
      <c r="Q108" s="1571"/>
      <c r="R108" s="1571"/>
      <c r="S108" s="1571"/>
      <c r="T108" s="1571"/>
      <c r="U108" s="1571"/>
      <c r="V108" s="1571"/>
      <c r="W108" s="1571"/>
      <c r="X108" s="1571"/>
      <c r="Y108" s="1571"/>
      <c r="Z108" s="1571"/>
      <c r="AA108" s="1571"/>
    </row>
    <row r="109" spans="1:27" s="24" customFormat="1" ht="17.25" customHeight="1" x14ac:dyDescent="0.4">
      <c r="A109" s="140">
        <v>39</v>
      </c>
      <c r="B109" s="1568" t="str">
        <f>IF(※集計※障害学生情報入力シート!J67="","",INDEX(障害学生情報入力シート!$G:$G,※集計※障害学生情報入力シート!J67,1))</f>
        <v/>
      </c>
      <c r="C109" s="1569"/>
      <c r="D109" s="142" t="str">
        <f>IF(※集計※障害学生情報入力シート!J67="","",IF(INDEX(障害学生情報入力シート!$H:$H,※集計※障害学生情報入力シート!J67,1)=0,"",INDEX(障害学生情報入力シート!$H:$H,※集計※障害学生情報入力シート!J67,1)))</f>
        <v/>
      </c>
      <c r="E109" s="1570"/>
      <c r="F109" s="1570"/>
      <c r="G109" s="1570"/>
      <c r="H109" s="1570"/>
      <c r="I109" s="1570"/>
      <c r="J109" s="1571" t="str">
        <f>IF(※集計※障害学生情報入力シート!J67="","",INDEX(障害学生情報入力シート!$BD:$BD,※集計※障害学生情報入力シート!J67,1))</f>
        <v/>
      </c>
      <c r="K109" s="1571"/>
      <c r="L109" s="1571"/>
      <c r="M109" s="1571"/>
      <c r="N109" s="1571"/>
      <c r="O109" s="1571"/>
      <c r="P109" s="1571"/>
      <c r="Q109" s="1571"/>
      <c r="R109" s="1571"/>
      <c r="S109" s="1571"/>
      <c r="T109" s="1571"/>
      <c r="U109" s="1571"/>
      <c r="V109" s="1571"/>
      <c r="W109" s="1571"/>
      <c r="X109" s="1571"/>
      <c r="Y109" s="1571"/>
      <c r="Z109" s="1571"/>
      <c r="AA109" s="1571"/>
    </row>
    <row r="110" spans="1:27" s="24" customFormat="1" ht="17.25" customHeight="1" x14ac:dyDescent="0.4">
      <c r="A110" s="140">
        <v>40</v>
      </c>
      <c r="B110" s="1568" t="str">
        <f>IF(※集計※障害学生情報入力シート!J68="","",INDEX(障害学生情報入力シート!$G:$G,※集計※障害学生情報入力シート!J68,1))</f>
        <v/>
      </c>
      <c r="C110" s="1569"/>
      <c r="D110" s="142" t="str">
        <f>IF(※集計※障害学生情報入力シート!J68="","",IF(INDEX(障害学生情報入力シート!$H:$H,※集計※障害学生情報入力シート!J68,1)=0,"",INDEX(障害学生情報入力シート!$H:$H,※集計※障害学生情報入力シート!J68,1)))</f>
        <v/>
      </c>
      <c r="E110" s="1570"/>
      <c r="F110" s="1570"/>
      <c r="G110" s="1570"/>
      <c r="H110" s="1570"/>
      <c r="I110" s="1570"/>
      <c r="J110" s="1571" t="str">
        <f>IF(※集計※障害学生情報入力シート!J68="","",INDEX(障害学生情報入力シート!$BD:$BD,※集計※障害学生情報入力シート!J68,1))</f>
        <v/>
      </c>
      <c r="K110" s="1571"/>
      <c r="L110" s="1571"/>
      <c r="M110" s="1571"/>
      <c r="N110" s="1571"/>
      <c r="O110" s="1571"/>
      <c r="P110" s="1571"/>
      <c r="Q110" s="1571"/>
      <c r="R110" s="1571"/>
      <c r="S110" s="1571"/>
      <c r="T110" s="1571"/>
      <c r="U110" s="1571"/>
      <c r="V110" s="1571"/>
      <c r="W110" s="1571"/>
      <c r="X110" s="1571"/>
      <c r="Y110" s="1571"/>
      <c r="Z110" s="1571"/>
      <c r="AA110" s="1571"/>
    </row>
    <row r="111" spans="1:27" s="24" customFormat="1" ht="17.25" customHeight="1" x14ac:dyDescent="0.4">
      <c r="A111" s="140">
        <v>41</v>
      </c>
      <c r="B111" s="1568" t="str">
        <f>IF(※集計※障害学生情報入力シート!J69="","",INDEX(障害学生情報入力シート!$G:$G,※集計※障害学生情報入力シート!J69,1))</f>
        <v/>
      </c>
      <c r="C111" s="1569"/>
      <c r="D111" s="142" t="str">
        <f>IF(※集計※障害学生情報入力シート!J69="","",IF(INDEX(障害学生情報入力シート!$H:$H,※集計※障害学生情報入力シート!J69,1)=0,"",INDEX(障害学生情報入力シート!$H:$H,※集計※障害学生情報入力シート!J69,1)))</f>
        <v/>
      </c>
      <c r="E111" s="1570"/>
      <c r="F111" s="1570"/>
      <c r="G111" s="1570"/>
      <c r="H111" s="1570"/>
      <c r="I111" s="1570"/>
      <c r="J111" s="1571" t="str">
        <f>IF(※集計※障害学生情報入力シート!J69="","",INDEX(障害学生情報入力シート!$BD:$BD,※集計※障害学生情報入力シート!J69,1))</f>
        <v/>
      </c>
      <c r="K111" s="1571"/>
      <c r="L111" s="1571"/>
      <c r="M111" s="1571"/>
      <c r="N111" s="1571"/>
      <c r="O111" s="1571"/>
      <c r="P111" s="1571"/>
      <c r="Q111" s="1571"/>
      <c r="R111" s="1571"/>
      <c r="S111" s="1571"/>
      <c r="T111" s="1571"/>
      <c r="U111" s="1571"/>
      <c r="V111" s="1571"/>
      <c r="W111" s="1571"/>
      <c r="X111" s="1571"/>
      <c r="Y111" s="1571"/>
      <c r="Z111" s="1571"/>
      <c r="AA111" s="1571"/>
    </row>
    <row r="112" spans="1:27" s="24" customFormat="1" ht="17.25" customHeight="1" x14ac:dyDescent="0.4">
      <c r="A112" s="140">
        <v>42</v>
      </c>
      <c r="B112" s="1568" t="str">
        <f>IF(※集計※障害学生情報入力シート!J70="","",INDEX(障害学生情報入力シート!$G:$G,※集計※障害学生情報入力シート!J70,1))</f>
        <v/>
      </c>
      <c r="C112" s="1569"/>
      <c r="D112" s="142" t="str">
        <f>IF(※集計※障害学生情報入力シート!J70="","",IF(INDEX(障害学生情報入力シート!$H:$H,※集計※障害学生情報入力シート!J70,1)=0,"",INDEX(障害学生情報入力シート!$H:$H,※集計※障害学生情報入力シート!J70,1)))</f>
        <v/>
      </c>
      <c r="E112" s="1570"/>
      <c r="F112" s="1570"/>
      <c r="G112" s="1570"/>
      <c r="H112" s="1570"/>
      <c r="I112" s="1570"/>
      <c r="J112" s="1571" t="str">
        <f>IF(※集計※障害学生情報入力シート!J70="","",INDEX(障害学生情報入力シート!$BD:$BD,※集計※障害学生情報入力シート!J70,1))</f>
        <v/>
      </c>
      <c r="K112" s="1571"/>
      <c r="L112" s="1571"/>
      <c r="M112" s="1571"/>
      <c r="N112" s="1571"/>
      <c r="O112" s="1571"/>
      <c r="P112" s="1571"/>
      <c r="Q112" s="1571"/>
      <c r="R112" s="1571"/>
      <c r="S112" s="1571"/>
      <c r="T112" s="1571"/>
      <c r="U112" s="1571"/>
      <c r="V112" s="1571"/>
      <c r="W112" s="1571"/>
      <c r="X112" s="1571"/>
      <c r="Y112" s="1571"/>
      <c r="Z112" s="1571"/>
      <c r="AA112" s="1571"/>
    </row>
    <row r="113" spans="1:27" s="24" customFormat="1" ht="17.25" customHeight="1" x14ac:dyDescent="0.4">
      <c r="A113" s="140">
        <v>43</v>
      </c>
      <c r="B113" s="1568" t="str">
        <f>IF(※集計※障害学生情報入力シート!J71="","",INDEX(障害学生情報入力シート!$G:$G,※集計※障害学生情報入力シート!J71,1))</f>
        <v/>
      </c>
      <c r="C113" s="1569"/>
      <c r="D113" s="142" t="str">
        <f>IF(※集計※障害学生情報入力シート!J71="","",IF(INDEX(障害学生情報入力シート!$H:$H,※集計※障害学生情報入力シート!J71,1)=0,"",INDEX(障害学生情報入力シート!$H:$H,※集計※障害学生情報入力シート!J71,1)))</f>
        <v/>
      </c>
      <c r="E113" s="1570"/>
      <c r="F113" s="1570"/>
      <c r="G113" s="1570"/>
      <c r="H113" s="1570"/>
      <c r="I113" s="1570"/>
      <c r="J113" s="1571" t="str">
        <f>IF(※集計※障害学生情報入力シート!J71="","",INDEX(障害学生情報入力シート!$BD:$BD,※集計※障害学生情報入力シート!J71,1))</f>
        <v/>
      </c>
      <c r="K113" s="1571"/>
      <c r="L113" s="1571"/>
      <c r="M113" s="1571"/>
      <c r="N113" s="1571"/>
      <c r="O113" s="1571"/>
      <c r="P113" s="1571"/>
      <c r="Q113" s="1571"/>
      <c r="R113" s="1571"/>
      <c r="S113" s="1571"/>
      <c r="T113" s="1571"/>
      <c r="U113" s="1571"/>
      <c r="V113" s="1571"/>
      <c r="W113" s="1571"/>
      <c r="X113" s="1571"/>
      <c r="Y113" s="1571"/>
      <c r="Z113" s="1571"/>
      <c r="AA113" s="1571"/>
    </row>
    <row r="114" spans="1:27" s="24" customFormat="1" ht="17.25" customHeight="1" x14ac:dyDescent="0.4">
      <c r="A114" s="140">
        <v>44</v>
      </c>
      <c r="B114" s="1568" t="str">
        <f>IF(※集計※障害学生情報入力シート!J72="","",INDEX(障害学生情報入力シート!$G:$G,※集計※障害学生情報入力シート!J72,1))</f>
        <v/>
      </c>
      <c r="C114" s="1569"/>
      <c r="D114" s="142" t="str">
        <f>IF(※集計※障害学生情報入力シート!J72="","",IF(INDEX(障害学生情報入力シート!$H:$H,※集計※障害学生情報入力シート!J72,1)=0,"",INDEX(障害学生情報入力シート!$H:$H,※集計※障害学生情報入力シート!J72,1)))</f>
        <v/>
      </c>
      <c r="E114" s="1570"/>
      <c r="F114" s="1570"/>
      <c r="G114" s="1570"/>
      <c r="H114" s="1570"/>
      <c r="I114" s="1570"/>
      <c r="J114" s="1571" t="str">
        <f>IF(※集計※障害学生情報入力シート!J72="","",INDEX(障害学生情報入力シート!$BD:$BD,※集計※障害学生情報入力シート!J72,1))</f>
        <v/>
      </c>
      <c r="K114" s="1571"/>
      <c r="L114" s="1571"/>
      <c r="M114" s="1571"/>
      <c r="N114" s="1571"/>
      <c r="O114" s="1571"/>
      <c r="P114" s="1571"/>
      <c r="Q114" s="1571"/>
      <c r="R114" s="1571"/>
      <c r="S114" s="1571"/>
      <c r="T114" s="1571"/>
      <c r="U114" s="1571"/>
      <c r="V114" s="1571"/>
      <c r="W114" s="1571"/>
      <c r="X114" s="1571"/>
      <c r="Y114" s="1571"/>
      <c r="Z114" s="1571"/>
      <c r="AA114" s="1571"/>
    </row>
    <row r="115" spans="1:27" s="24" customFormat="1" ht="17.25" customHeight="1" x14ac:dyDescent="0.4">
      <c r="A115" s="140">
        <v>45</v>
      </c>
      <c r="B115" s="1568" t="str">
        <f>IF(※集計※障害学生情報入力シート!J73="","",INDEX(障害学生情報入力シート!$G:$G,※集計※障害学生情報入力シート!J73,1))</f>
        <v/>
      </c>
      <c r="C115" s="1569"/>
      <c r="D115" s="142" t="str">
        <f>IF(※集計※障害学生情報入力シート!J73="","",IF(INDEX(障害学生情報入力シート!$H:$H,※集計※障害学生情報入力シート!J73,1)=0,"",INDEX(障害学生情報入力シート!$H:$H,※集計※障害学生情報入力シート!J73,1)))</f>
        <v/>
      </c>
      <c r="E115" s="1570"/>
      <c r="F115" s="1570"/>
      <c r="G115" s="1570"/>
      <c r="H115" s="1570"/>
      <c r="I115" s="1570"/>
      <c r="J115" s="1571" t="str">
        <f>IF(※集計※障害学生情報入力シート!J73="","",INDEX(障害学生情報入力シート!$BD:$BD,※集計※障害学生情報入力シート!J73,1))</f>
        <v/>
      </c>
      <c r="K115" s="1571"/>
      <c r="L115" s="1571"/>
      <c r="M115" s="1571"/>
      <c r="N115" s="1571"/>
      <c r="O115" s="1571"/>
      <c r="P115" s="1571"/>
      <c r="Q115" s="1571"/>
      <c r="R115" s="1571"/>
      <c r="S115" s="1571"/>
      <c r="T115" s="1571"/>
      <c r="U115" s="1571"/>
      <c r="V115" s="1571"/>
      <c r="W115" s="1571"/>
      <c r="X115" s="1571"/>
      <c r="Y115" s="1571"/>
      <c r="Z115" s="1571"/>
      <c r="AA115" s="1571"/>
    </row>
    <row r="116" spans="1:27" s="24" customFormat="1" ht="17.25" customHeight="1" x14ac:dyDescent="0.4">
      <c r="A116" s="140">
        <v>46</v>
      </c>
      <c r="B116" s="1568" t="str">
        <f>IF(※集計※障害学生情報入力シート!J74="","",INDEX(障害学生情報入力シート!$G:$G,※集計※障害学生情報入力シート!J74,1))</f>
        <v/>
      </c>
      <c r="C116" s="1569"/>
      <c r="D116" s="142" t="str">
        <f>IF(※集計※障害学生情報入力シート!J74="","",IF(INDEX(障害学生情報入力シート!$H:$H,※集計※障害学生情報入力シート!J74,1)=0,"",INDEX(障害学生情報入力シート!$H:$H,※集計※障害学生情報入力シート!J74,1)))</f>
        <v/>
      </c>
      <c r="E116" s="1570"/>
      <c r="F116" s="1570"/>
      <c r="G116" s="1570"/>
      <c r="H116" s="1570"/>
      <c r="I116" s="1570"/>
      <c r="J116" s="1571" t="str">
        <f>IF(※集計※障害学生情報入力シート!J74="","",INDEX(障害学生情報入力シート!$BD:$BD,※集計※障害学生情報入力シート!J74,1))</f>
        <v/>
      </c>
      <c r="K116" s="1571"/>
      <c r="L116" s="1571"/>
      <c r="M116" s="1571"/>
      <c r="N116" s="1571"/>
      <c r="O116" s="1571"/>
      <c r="P116" s="1571"/>
      <c r="Q116" s="1571"/>
      <c r="R116" s="1571"/>
      <c r="S116" s="1571"/>
      <c r="T116" s="1571"/>
      <c r="U116" s="1571"/>
      <c r="V116" s="1571"/>
      <c r="W116" s="1571"/>
      <c r="X116" s="1571"/>
      <c r="Y116" s="1571"/>
      <c r="Z116" s="1571"/>
      <c r="AA116" s="1571"/>
    </row>
    <row r="117" spans="1:27" s="24" customFormat="1" ht="17.25" customHeight="1" x14ac:dyDescent="0.4">
      <c r="A117" s="140">
        <v>47</v>
      </c>
      <c r="B117" s="1568" t="str">
        <f>IF(※集計※障害学生情報入力シート!J75="","",INDEX(障害学生情報入力シート!$G:$G,※集計※障害学生情報入力シート!J75,1))</f>
        <v/>
      </c>
      <c r="C117" s="1569"/>
      <c r="D117" s="142" t="str">
        <f>IF(※集計※障害学生情報入力シート!J75="","",IF(INDEX(障害学生情報入力シート!$H:$H,※集計※障害学生情報入力シート!J75,1)=0,"",INDEX(障害学生情報入力シート!$H:$H,※集計※障害学生情報入力シート!J75,1)))</f>
        <v/>
      </c>
      <c r="E117" s="1570"/>
      <c r="F117" s="1570"/>
      <c r="G117" s="1570"/>
      <c r="H117" s="1570"/>
      <c r="I117" s="1570"/>
      <c r="J117" s="1571" t="str">
        <f>IF(※集計※障害学生情報入力シート!J75="","",INDEX(障害学生情報入力シート!$BD:$BD,※集計※障害学生情報入力シート!J75,1))</f>
        <v/>
      </c>
      <c r="K117" s="1571"/>
      <c r="L117" s="1571"/>
      <c r="M117" s="1571"/>
      <c r="N117" s="1571"/>
      <c r="O117" s="1571"/>
      <c r="P117" s="1571"/>
      <c r="Q117" s="1571"/>
      <c r="R117" s="1571"/>
      <c r="S117" s="1571"/>
      <c r="T117" s="1571"/>
      <c r="U117" s="1571"/>
      <c r="V117" s="1571"/>
      <c r="W117" s="1571"/>
      <c r="X117" s="1571"/>
      <c r="Y117" s="1571"/>
      <c r="Z117" s="1571"/>
      <c r="AA117" s="1571"/>
    </row>
    <row r="118" spans="1:27" s="24" customFormat="1" ht="17.25" customHeight="1" x14ac:dyDescent="0.4">
      <c r="A118" s="140">
        <v>48</v>
      </c>
      <c r="B118" s="1568" t="str">
        <f>IF(※集計※障害学生情報入力シート!J76="","",INDEX(障害学生情報入力シート!$G:$G,※集計※障害学生情報入力シート!J76,1))</f>
        <v/>
      </c>
      <c r="C118" s="1569"/>
      <c r="D118" s="142" t="str">
        <f>IF(※集計※障害学生情報入力シート!J76="","",IF(INDEX(障害学生情報入力シート!$H:$H,※集計※障害学生情報入力シート!J76,1)=0,"",INDEX(障害学生情報入力シート!$H:$H,※集計※障害学生情報入力シート!J76,1)))</f>
        <v/>
      </c>
      <c r="E118" s="1570"/>
      <c r="F118" s="1570"/>
      <c r="G118" s="1570"/>
      <c r="H118" s="1570"/>
      <c r="I118" s="1570"/>
      <c r="J118" s="1571" t="str">
        <f>IF(※集計※障害学生情報入力シート!J76="","",INDEX(障害学生情報入力シート!$BD:$BD,※集計※障害学生情報入力シート!J76,1))</f>
        <v/>
      </c>
      <c r="K118" s="1571"/>
      <c r="L118" s="1571"/>
      <c r="M118" s="1571"/>
      <c r="N118" s="1571"/>
      <c r="O118" s="1571"/>
      <c r="P118" s="1571"/>
      <c r="Q118" s="1571"/>
      <c r="R118" s="1571"/>
      <c r="S118" s="1571"/>
      <c r="T118" s="1571"/>
      <c r="U118" s="1571"/>
      <c r="V118" s="1571"/>
      <c r="W118" s="1571"/>
      <c r="X118" s="1571"/>
      <c r="Y118" s="1571"/>
      <c r="Z118" s="1571"/>
      <c r="AA118" s="1571"/>
    </row>
    <row r="119" spans="1:27" s="24" customFormat="1" ht="17.25" customHeight="1" x14ac:dyDescent="0.4">
      <c r="A119" s="140">
        <v>49</v>
      </c>
      <c r="B119" s="1568" t="str">
        <f>IF(※集計※障害学生情報入力シート!J77="","",INDEX(障害学生情報入力シート!$G:$G,※集計※障害学生情報入力シート!J77,1))</f>
        <v/>
      </c>
      <c r="C119" s="1569"/>
      <c r="D119" s="142" t="str">
        <f>IF(※集計※障害学生情報入力シート!J77="","",IF(INDEX(障害学生情報入力シート!$H:$H,※集計※障害学生情報入力シート!J77,1)=0,"",INDEX(障害学生情報入力シート!$H:$H,※集計※障害学生情報入力シート!J77,1)))</f>
        <v/>
      </c>
      <c r="E119" s="1570"/>
      <c r="F119" s="1570"/>
      <c r="G119" s="1570"/>
      <c r="H119" s="1570"/>
      <c r="I119" s="1570"/>
      <c r="J119" s="1571" t="str">
        <f>IF(※集計※障害学生情報入力シート!J77="","",INDEX(障害学生情報入力シート!$BD:$BD,※集計※障害学生情報入力シート!J77,1))</f>
        <v/>
      </c>
      <c r="K119" s="1571"/>
      <c r="L119" s="1571"/>
      <c r="M119" s="1571"/>
      <c r="N119" s="1571"/>
      <c r="O119" s="1571"/>
      <c r="P119" s="1571"/>
      <c r="Q119" s="1571"/>
      <c r="R119" s="1571"/>
      <c r="S119" s="1571"/>
      <c r="T119" s="1571"/>
      <c r="U119" s="1571"/>
      <c r="V119" s="1571"/>
      <c r="W119" s="1571"/>
      <c r="X119" s="1571"/>
      <c r="Y119" s="1571"/>
      <c r="Z119" s="1571"/>
      <c r="AA119" s="1571"/>
    </row>
    <row r="120" spans="1:27" s="24" customFormat="1" ht="17.25" customHeight="1" thickBot="1" x14ac:dyDescent="0.45">
      <c r="A120" s="143">
        <v>50</v>
      </c>
      <c r="B120" s="1574" t="str">
        <f>IF(※集計※障害学生情報入力シート!J78="","",INDEX(障害学生情報入力シート!$G:$G,※集計※障害学生情報入力シート!J78,1))</f>
        <v/>
      </c>
      <c r="C120" s="1575"/>
      <c r="D120" s="144" t="str">
        <f>IF(※集計※障害学生情報入力シート!J78="","",IF(INDEX(障害学生情報入力シート!$H:$H,※集計※障害学生情報入力シート!J78,1)=0,"",INDEX(障害学生情報入力シート!$H:$H,※集計※障害学生情報入力シート!J78,1)))</f>
        <v/>
      </c>
      <c r="E120" s="1570"/>
      <c r="F120" s="1570"/>
      <c r="G120" s="1570"/>
      <c r="H120" s="1570"/>
      <c r="I120" s="1570"/>
      <c r="J120" s="1576" t="str">
        <f>IF(※集計※障害学生情報入力シート!J78="","",INDEX(障害学生情報入力シート!$BD:$BD,※集計※障害学生情報入力シート!J78,1))</f>
        <v/>
      </c>
      <c r="K120" s="1576"/>
      <c r="L120" s="1576"/>
      <c r="M120" s="1576"/>
      <c r="N120" s="1576"/>
      <c r="O120" s="1576"/>
      <c r="P120" s="1576"/>
      <c r="Q120" s="1576"/>
      <c r="R120" s="1576"/>
      <c r="S120" s="1576"/>
      <c r="T120" s="1576"/>
      <c r="U120" s="1576"/>
      <c r="V120" s="1576"/>
      <c r="W120" s="1576"/>
      <c r="X120" s="1576"/>
      <c r="Y120" s="1576"/>
      <c r="Z120" s="1576"/>
      <c r="AA120" s="1576"/>
    </row>
    <row r="121" spans="1:27" s="24" customFormat="1" ht="15" x14ac:dyDescent="0.4">
      <c r="D121" s="145"/>
      <c r="L121" s="111"/>
      <c r="M121" s="23"/>
      <c r="N121" s="23"/>
      <c r="O121" s="23"/>
      <c r="P121" s="23"/>
      <c r="Q121" s="23"/>
      <c r="R121" s="23"/>
      <c r="S121" s="23"/>
      <c r="T121" s="23"/>
      <c r="U121" s="23"/>
      <c r="V121" s="23"/>
      <c r="W121" s="23"/>
      <c r="X121" s="23"/>
    </row>
    <row r="122" spans="1:27" s="24" customFormat="1" ht="15.75" thickBot="1" x14ac:dyDescent="0.45">
      <c r="A122" s="23" t="s">
        <v>1574</v>
      </c>
      <c r="D122" s="145"/>
      <c r="E122" s="1546" t="s">
        <v>1632</v>
      </c>
      <c r="F122" s="1546"/>
      <c r="G122" s="1546"/>
      <c r="H122" s="1546"/>
      <c r="I122" s="1546"/>
      <c r="J122" s="1546"/>
      <c r="K122" s="1546"/>
      <c r="L122" s="1546"/>
      <c r="M122" s="1546"/>
      <c r="N122" s="1546"/>
      <c r="O122" s="1546"/>
      <c r="P122" s="1546"/>
      <c r="Q122" s="1546"/>
      <c r="R122" s="1546"/>
      <c r="S122" s="1546"/>
      <c r="T122" s="1546"/>
      <c r="U122" s="1546"/>
      <c r="V122" s="1546"/>
      <c r="W122" s="1546"/>
      <c r="X122" s="1546"/>
      <c r="Y122" s="1546"/>
      <c r="Z122" s="1546"/>
      <c r="AA122" s="1546"/>
    </row>
    <row r="123" spans="1:27" s="24" customFormat="1" ht="15.75" customHeight="1" thickBot="1" x14ac:dyDescent="0.45">
      <c r="A123" s="1577" t="s">
        <v>1575</v>
      </c>
      <c r="B123" s="1578"/>
      <c r="C123" s="1579"/>
      <c r="D123" s="1580" t="s">
        <v>1573</v>
      </c>
      <c r="E123" s="1581"/>
      <c r="F123" s="1581"/>
      <c r="G123" s="1581"/>
      <c r="H123" s="1581"/>
      <c r="I123" s="1581"/>
      <c r="J123" s="1581"/>
      <c r="K123" s="1581"/>
      <c r="L123" s="1581"/>
      <c r="M123" s="1581"/>
      <c r="N123" s="1581"/>
      <c r="O123" s="1581"/>
      <c r="P123" s="1581"/>
      <c r="Q123" s="1581"/>
      <c r="R123" s="1581"/>
      <c r="S123" s="1581"/>
      <c r="T123" s="1581"/>
      <c r="U123" s="1581"/>
      <c r="V123" s="1581"/>
      <c r="W123" s="1581"/>
      <c r="X123" s="1581"/>
      <c r="Y123" s="1581"/>
      <c r="Z123" s="1581"/>
      <c r="AA123" s="1582"/>
    </row>
    <row r="124" spans="1:27" s="24" customFormat="1" ht="15" x14ac:dyDescent="0.4">
      <c r="A124" s="146">
        <v>1</v>
      </c>
      <c r="B124" s="1572" t="e">
        <f>IF(#REF!="","",INDEX(#REF!,#REF!,1))</f>
        <v>#REF!</v>
      </c>
      <c r="C124" s="1572"/>
      <c r="D124" s="1572" t="e">
        <f>IF(#REF!="","",INDEX(#REF!,#REF!,1))</f>
        <v>#REF!</v>
      </c>
      <c r="E124" s="1572"/>
      <c r="F124" s="1572" t="e">
        <f>IF(#REF!="","",INDEX(#REF!,#REF!,1))</f>
        <v>#REF!</v>
      </c>
      <c r="G124" s="1572"/>
      <c r="H124" s="1572" t="e">
        <f>IF(#REF!="","",INDEX(#REF!,#REF!,1))</f>
        <v>#REF!</v>
      </c>
      <c r="I124" s="1572"/>
      <c r="J124" s="1572" t="e">
        <f>IF(#REF!="","",INDEX(#REF!,#REF!,1))</f>
        <v>#REF!</v>
      </c>
      <c r="K124" s="1572"/>
      <c r="L124" s="1572" t="e">
        <f>IF(#REF!="","",INDEX(#REF!,#REF!,1))</f>
        <v>#REF!</v>
      </c>
      <c r="M124" s="1572"/>
      <c r="N124" s="1572" t="e">
        <f>IF(#REF!="","",INDEX(#REF!,#REF!,1))</f>
        <v>#REF!</v>
      </c>
      <c r="O124" s="1572"/>
      <c r="P124" s="1572" t="e">
        <f>IF(#REF!="","",INDEX(#REF!,#REF!,1))</f>
        <v>#REF!</v>
      </c>
      <c r="Q124" s="1572"/>
      <c r="R124" s="1572" t="e">
        <f>IF(#REF!="","",INDEX(#REF!,#REF!,1))</f>
        <v>#REF!</v>
      </c>
      <c r="S124" s="1572"/>
      <c r="T124" s="1572" t="e">
        <f>IF(#REF!="","",INDEX(#REF!,#REF!,1))</f>
        <v>#REF!</v>
      </c>
      <c r="U124" s="1572"/>
      <c r="V124" s="1572" t="e">
        <f>IF(#REF!="","",INDEX(#REF!,#REF!,1))</f>
        <v>#REF!</v>
      </c>
      <c r="W124" s="1572"/>
      <c r="X124" s="1572" t="e">
        <f>IF(#REF!="","",INDEX(#REF!,#REF!,1))</f>
        <v>#REF!</v>
      </c>
      <c r="Y124" s="1572"/>
      <c r="Z124" s="1572" t="e">
        <f>IF(#REF!="","",INDEX(#REF!,#REF!,1))</f>
        <v>#REF!</v>
      </c>
      <c r="AA124" s="1572"/>
    </row>
    <row r="125" spans="1:27" s="24" customFormat="1" ht="15" x14ac:dyDescent="0.4">
      <c r="A125" s="146">
        <v>2</v>
      </c>
      <c r="B125" s="1573" t="e">
        <f>IF(#REF!="","",INDEX(#REF!,#REF!,1))</f>
        <v>#REF!</v>
      </c>
      <c r="C125" s="1573"/>
      <c r="D125" s="1573" t="e">
        <f>IF(#REF!="","",INDEX(#REF!,#REF!,1))</f>
        <v>#REF!</v>
      </c>
      <c r="E125" s="1573"/>
      <c r="F125" s="1573" t="e">
        <f>IF(#REF!="","",INDEX(#REF!,#REF!,1))</f>
        <v>#REF!</v>
      </c>
      <c r="G125" s="1573"/>
      <c r="H125" s="1573" t="e">
        <f>IF(#REF!="","",INDEX(#REF!,#REF!,1))</f>
        <v>#REF!</v>
      </c>
      <c r="I125" s="1573"/>
      <c r="J125" s="1573" t="e">
        <f>IF(#REF!="","",INDEX(#REF!,#REF!,1))</f>
        <v>#REF!</v>
      </c>
      <c r="K125" s="1573"/>
      <c r="L125" s="1573" t="e">
        <f>IF(#REF!="","",INDEX(#REF!,#REF!,1))</f>
        <v>#REF!</v>
      </c>
      <c r="M125" s="1573"/>
      <c r="N125" s="1573" t="e">
        <f>IF(#REF!="","",INDEX(#REF!,#REF!,1))</f>
        <v>#REF!</v>
      </c>
      <c r="O125" s="1573"/>
      <c r="P125" s="1573" t="e">
        <f>IF(#REF!="","",INDEX(#REF!,#REF!,1))</f>
        <v>#REF!</v>
      </c>
      <c r="Q125" s="1573"/>
      <c r="R125" s="1573" t="e">
        <f>IF(#REF!="","",INDEX(#REF!,#REF!,1))</f>
        <v>#REF!</v>
      </c>
      <c r="S125" s="1573"/>
      <c r="T125" s="1573" t="e">
        <f>IF(#REF!="","",INDEX(#REF!,#REF!,1))</f>
        <v>#REF!</v>
      </c>
      <c r="U125" s="1573"/>
      <c r="V125" s="1573" t="e">
        <f>IF(#REF!="","",INDEX(#REF!,#REF!,1))</f>
        <v>#REF!</v>
      </c>
      <c r="W125" s="1573"/>
      <c r="X125" s="1573" t="e">
        <f>IF(#REF!="","",INDEX(#REF!,#REF!,1))</f>
        <v>#REF!</v>
      </c>
      <c r="Y125" s="1573"/>
      <c r="Z125" s="1573" t="e">
        <f>IF(#REF!="","",INDEX(#REF!,#REF!,1))</f>
        <v>#REF!</v>
      </c>
      <c r="AA125" s="1573"/>
    </row>
    <row r="126" spans="1:27" s="24" customFormat="1" ht="15.75" customHeight="1" x14ac:dyDescent="0.4">
      <c r="A126" s="146">
        <v>3</v>
      </c>
      <c r="B126" s="1573" t="e">
        <f>IF(#REF!="","",INDEX(#REF!,#REF!,1))</f>
        <v>#REF!</v>
      </c>
      <c r="C126" s="1573"/>
      <c r="D126" s="1573" t="e">
        <f>IF(#REF!="","",INDEX(#REF!,#REF!,1))</f>
        <v>#REF!</v>
      </c>
      <c r="E126" s="1573"/>
      <c r="F126" s="1573" t="e">
        <f>IF(#REF!="","",INDEX(#REF!,#REF!,1))</f>
        <v>#REF!</v>
      </c>
      <c r="G126" s="1573"/>
      <c r="H126" s="1573" t="e">
        <f>IF(#REF!="","",INDEX(#REF!,#REF!,1))</f>
        <v>#REF!</v>
      </c>
      <c r="I126" s="1573"/>
      <c r="J126" s="1573" t="e">
        <f>IF(#REF!="","",INDEX(#REF!,#REF!,1))</f>
        <v>#REF!</v>
      </c>
      <c r="K126" s="1573"/>
      <c r="L126" s="1573" t="e">
        <f>IF(#REF!="","",INDEX(#REF!,#REF!,1))</f>
        <v>#REF!</v>
      </c>
      <c r="M126" s="1573"/>
      <c r="N126" s="1573" t="e">
        <f>IF(#REF!="","",INDEX(#REF!,#REF!,1))</f>
        <v>#REF!</v>
      </c>
      <c r="O126" s="1573"/>
      <c r="P126" s="1573" t="e">
        <f>IF(#REF!="","",INDEX(#REF!,#REF!,1))</f>
        <v>#REF!</v>
      </c>
      <c r="Q126" s="1573"/>
      <c r="R126" s="1573" t="e">
        <f>IF(#REF!="","",INDEX(#REF!,#REF!,1))</f>
        <v>#REF!</v>
      </c>
      <c r="S126" s="1573"/>
      <c r="T126" s="1573" t="e">
        <f>IF(#REF!="","",INDEX(#REF!,#REF!,1))</f>
        <v>#REF!</v>
      </c>
      <c r="U126" s="1573"/>
      <c r="V126" s="1573" t="e">
        <f>IF(#REF!="","",INDEX(#REF!,#REF!,1))</f>
        <v>#REF!</v>
      </c>
      <c r="W126" s="1573"/>
      <c r="X126" s="1573" t="e">
        <f>IF(#REF!="","",INDEX(#REF!,#REF!,1))</f>
        <v>#REF!</v>
      </c>
      <c r="Y126" s="1573"/>
      <c r="Z126" s="1573" t="e">
        <f>IF(#REF!="","",INDEX(#REF!,#REF!,1))</f>
        <v>#REF!</v>
      </c>
      <c r="AA126" s="1573"/>
    </row>
    <row r="127" spans="1:27" s="24" customFormat="1" ht="15" x14ac:dyDescent="0.4">
      <c r="A127" s="146">
        <v>4</v>
      </c>
      <c r="B127" s="1573" t="e">
        <f>IF(#REF!="","",INDEX(#REF!,#REF!,1))</f>
        <v>#REF!</v>
      </c>
      <c r="C127" s="1573"/>
      <c r="D127" s="1573" t="e">
        <f>IF(#REF!="","",INDEX(#REF!,#REF!,1))</f>
        <v>#REF!</v>
      </c>
      <c r="E127" s="1573"/>
      <c r="F127" s="1573" t="e">
        <f>IF(#REF!="","",INDEX(#REF!,#REF!,1))</f>
        <v>#REF!</v>
      </c>
      <c r="G127" s="1573"/>
      <c r="H127" s="1573" t="e">
        <f>IF(#REF!="","",INDEX(#REF!,#REF!,1))</f>
        <v>#REF!</v>
      </c>
      <c r="I127" s="1573"/>
      <c r="J127" s="1573" t="e">
        <f>IF(#REF!="","",INDEX(#REF!,#REF!,1))</f>
        <v>#REF!</v>
      </c>
      <c r="K127" s="1573"/>
      <c r="L127" s="1573" t="e">
        <f>IF(#REF!="","",INDEX(#REF!,#REF!,1))</f>
        <v>#REF!</v>
      </c>
      <c r="M127" s="1573"/>
      <c r="N127" s="1573" t="e">
        <f>IF(#REF!="","",INDEX(#REF!,#REF!,1))</f>
        <v>#REF!</v>
      </c>
      <c r="O127" s="1573"/>
      <c r="P127" s="1573" t="e">
        <f>IF(#REF!="","",INDEX(#REF!,#REF!,1))</f>
        <v>#REF!</v>
      </c>
      <c r="Q127" s="1573"/>
      <c r="R127" s="1573" t="e">
        <f>IF(#REF!="","",INDEX(#REF!,#REF!,1))</f>
        <v>#REF!</v>
      </c>
      <c r="S127" s="1573"/>
      <c r="T127" s="1573" t="e">
        <f>IF(#REF!="","",INDEX(#REF!,#REF!,1))</f>
        <v>#REF!</v>
      </c>
      <c r="U127" s="1573"/>
      <c r="V127" s="1573" t="e">
        <f>IF(#REF!="","",INDEX(#REF!,#REF!,1))</f>
        <v>#REF!</v>
      </c>
      <c r="W127" s="1573"/>
      <c r="X127" s="1573" t="e">
        <f>IF(#REF!="","",INDEX(#REF!,#REF!,1))</f>
        <v>#REF!</v>
      </c>
      <c r="Y127" s="1573"/>
      <c r="Z127" s="1573" t="e">
        <f>IF(#REF!="","",INDEX(#REF!,#REF!,1))</f>
        <v>#REF!</v>
      </c>
      <c r="AA127" s="1573"/>
    </row>
    <row r="128" spans="1:27" s="24" customFormat="1" ht="15" x14ac:dyDescent="0.4">
      <c r="A128" s="146">
        <v>5</v>
      </c>
      <c r="B128" s="1573" t="e">
        <f>IF(#REF!="","",INDEX(#REF!,#REF!,1))</f>
        <v>#REF!</v>
      </c>
      <c r="C128" s="1573"/>
      <c r="D128" s="1573" t="e">
        <f>IF(#REF!="","",INDEX(#REF!,#REF!,1))</f>
        <v>#REF!</v>
      </c>
      <c r="E128" s="1573"/>
      <c r="F128" s="1573" t="e">
        <f>IF(#REF!="","",INDEX(#REF!,#REF!,1))</f>
        <v>#REF!</v>
      </c>
      <c r="G128" s="1573"/>
      <c r="H128" s="1573" t="e">
        <f>IF(#REF!="","",INDEX(#REF!,#REF!,1))</f>
        <v>#REF!</v>
      </c>
      <c r="I128" s="1573"/>
      <c r="J128" s="1573" t="e">
        <f>IF(#REF!="","",INDEX(#REF!,#REF!,1))</f>
        <v>#REF!</v>
      </c>
      <c r="K128" s="1573"/>
      <c r="L128" s="1573" t="e">
        <f>IF(#REF!="","",INDEX(#REF!,#REF!,1))</f>
        <v>#REF!</v>
      </c>
      <c r="M128" s="1573"/>
      <c r="N128" s="1573" t="e">
        <f>IF(#REF!="","",INDEX(#REF!,#REF!,1))</f>
        <v>#REF!</v>
      </c>
      <c r="O128" s="1573"/>
      <c r="P128" s="1573" t="e">
        <f>IF(#REF!="","",INDEX(#REF!,#REF!,1))</f>
        <v>#REF!</v>
      </c>
      <c r="Q128" s="1573"/>
      <c r="R128" s="1573" t="e">
        <f>IF(#REF!="","",INDEX(#REF!,#REF!,1))</f>
        <v>#REF!</v>
      </c>
      <c r="S128" s="1573"/>
      <c r="T128" s="1573" t="e">
        <f>IF(#REF!="","",INDEX(#REF!,#REF!,1))</f>
        <v>#REF!</v>
      </c>
      <c r="U128" s="1573"/>
      <c r="V128" s="1573" t="e">
        <f>IF(#REF!="","",INDEX(#REF!,#REF!,1))</f>
        <v>#REF!</v>
      </c>
      <c r="W128" s="1573"/>
      <c r="X128" s="1573" t="e">
        <f>IF(#REF!="","",INDEX(#REF!,#REF!,1))</f>
        <v>#REF!</v>
      </c>
      <c r="Y128" s="1573"/>
      <c r="Z128" s="1573" t="e">
        <f>IF(#REF!="","",INDEX(#REF!,#REF!,1))</f>
        <v>#REF!</v>
      </c>
      <c r="AA128" s="1573"/>
    </row>
    <row r="129" spans="1:27" s="24" customFormat="1" ht="15" x14ac:dyDescent="0.4">
      <c r="A129" s="146">
        <v>6</v>
      </c>
      <c r="B129" s="1573" t="e">
        <f>IF(#REF!="","",INDEX(#REF!,#REF!,1))</f>
        <v>#REF!</v>
      </c>
      <c r="C129" s="1573"/>
      <c r="D129" s="1573" t="e">
        <f>IF(#REF!="","",INDEX(#REF!,#REF!,1))</f>
        <v>#REF!</v>
      </c>
      <c r="E129" s="1573"/>
      <c r="F129" s="1573" t="e">
        <f>IF(#REF!="","",INDEX(#REF!,#REF!,1))</f>
        <v>#REF!</v>
      </c>
      <c r="G129" s="1573"/>
      <c r="H129" s="1573" t="e">
        <f>IF(#REF!="","",INDEX(#REF!,#REF!,1))</f>
        <v>#REF!</v>
      </c>
      <c r="I129" s="1573"/>
      <c r="J129" s="1573" t="e">
        <f>IF(#REF!="","",INDEX(#REF!,#REF!,1))</f>
        <v>#REF!</v>
      </c>
      <c r="K129" s="1573"/>
      <c r="L129" s="1573" t="e">
        <f>IF(#REF!="","",INDEX(#REF!,#REF!,1))</f>
        <v>#REF!</v>
      </c>
      <c r="M129" s="1573"/>
      <c r="N129" s="1573" t="e">
        <f>IF(#REF!="","",INDEX(#REF!,#REF!,1))</f>
        <v>#REF!</v>
      </c>
      <c r="O129" s="1573"/>
      <c r="P129" s="1573" t="e">
        <f>IF(#REF!="","",INDEX(#REF!,#REF!,1))</f>
        <v>#REF!</v>
      </c>
      <c r="Q129" s="1573"/>
      <c r="R129" s="1573" t="e">
        <f>IF(#REF!="","",INDEX(#REF!,#REF!,1))</f>
        <v>#REF!</v>
      </c>
      <c r="S129" s="1573"/>
      <c r="T129" s="1573" t="e">
        <f>IF(#REF!="","",INDEX(#REF!,#REF!,1))</f>
        <v>#REF!</v>
      </c>
      <c r="U129" s="1573"/>
      <c r="V129" s="1573" t="e">
        <f>IF(#REF!="","",INDEX(#REF!,#REF!,1))</f>
        <v>#REF!</v>
      </c>
      <c r="W129" s="1573"/>
      <c r="X129" s="1573" t="e">
        <f>IF(#REF!="","",INDEX(#REF!,#REF!,1))</f>
        <v>#REF!</v>
      </c>
      <c r="Y129" s="1573"/>
      <c r="Z129" s="1573" t="e">
        <f>IF(#REF!="","",INDEX(#REF!,#REF!,1))</f>
        <v>#REF!</v>
      </c>
      <c r="AA129" s="1573"/>
    </row>
    <row r="130" spans="1:27" s="24" customFormat="1" ht="15" x14ac:dyDescent="0.4">
      <c r="A130" s="146">
        <v>7</v>
      </c>
      <c r="B130" s="1573" t="e">
        <f>IF(#REF!="","",INDEX(#REF!,#REF!,1))</f>
        <v>#REF!</v>
      </c>
      <c r="C130" s="1573"/>
      <c r="D130" s="1573" t="e">
        <f>IF(#REF!="","",INDEX(#REF!,#REF!,1))</f>
        <v>#REF!</v>
      </c>
      <c r="E130" s="1573"/>
      <c r="F130" s="1573" t="e">
        <f>IF(#REF!="","",INDEX(#REF!,#REF!,1))</f>
        <v>#REF!</v>
      </c>
      <c r="G130" s="1573"/>
      <c r="H130" s="1573" t="e">
        <f>IF(#REF!="","",INDEX(#REF!,#REF!,1))</f>
        <v>#REF!</v>
      </c>
      <c r="I130" s="1573"/>
      <c r="J130" s="1573" t="e">
        <f>IF(#REF!="","",INDEX(#REF!,#REF!,1))</f>
        <v>#REF!</v>
      </c>
      <c r="K130" s="1573"/>
      <c r="L130" s="1573" t="e">
        <f>IF(#REF!="","",INDEX(#REF!,#REF!,1))</f>
        <v>#REF!</v>
      </c>
      <c r="M130" s="1573"/>
      <c r="N130" s="1573" t="e">
        <f>IF(#REF!="","",INDEX(#REF!,#REF!,1))</f>
        <v>#REF!</v>
      </c>
      <c r="O130" s="1573"/>
      <c r="P130" s="1573" t="e">
        <f>IF(#REF!="","",INDEX(#REF!,#REF!,1))</f>
        <v>#REF!</v>
      </c>
      <c r="Q130" s="1573"/>
      <c r="R130" s="1573" t="e">
        <f>IF(#REF!="","",INDEX(#REF!,#REF!,1))</f>
        <v>#REF!</v>
      </c>
      <c r="S130" s="1573"/>
      <c r="T130" s="1573" t="e">
        <f>IF(#REF!="","",INDEX(#REF!,#REF!,1))</f>
        <v>#REF!</v>
      </c>
      <c r="U130" s="1573"/>
      <c r="V130" s="1573" t="e">
        <f>IF(#REF!="","",INDEX(#REF!,#REF!,1))</f>
        <v>#REF!</v>
      </c>
      <c r="W130" s="1573"/>
      <c r="X130" s="1573" t="e">
        <f>IF(#REF!="","",INDEX(#REF!,#REF!,1))</f>
        <v>#REF!</v>
      </c>
      <c r="Y130" s="1573"/>
      <c r="Z130" s="1573" t="e">
        <f>IF(#REF!="","",INDEX(#REF!,#REF!,1))</f>
        <v>#REF!</v>
      </c>
      <c r="AA130" s="1573"/>
    </row>
    <row r="131" spans="1:27" s="24" customFormat="1" ht="15" x14ac:dyDescent="0.4">
      <c r="A131" s="146">
        <v>8</v>
      </c>
      <c r="B131" s="1573" t="e">
        <f>IF(#REF!="","",INDEX(#REF!,#REF!,1))</f>
        <v>#REF!</v>
      </c>
      <c r="C131" s="1573"/>
      <c r="D131" s="1573" t="e">
        <f>IF(#REF!="","",INDEX(#REF!,#REF!,1))</f>
        <v>#REF!</v>
      </c>
      <c r="E131" s="1573"/>
      <c r="F131" s="1573" t="e">
        <f>IF(#REF!="","",INDEX(#REF!,#REF!,1))</f>
        <v>#REF!</v>
      </c>
      <c r="G131" s="1573"/>
      <c r="H131" s="1573" t="e">
        <f>IF(#REF!="","",INDEX(#REF!,#REF!,1))</f>
        <v>#REF!</v>
      </c>
      <c r="I131" s="1573"/>
      <c r="J131" s="1573" t="e">
        <f>IF(#REF!="","",INDEX(#REF!,#REF!,1))</f>
        <v>#REF!</v>
      </c>
      <c r="K131" s="1573"/>
      <c r="L131" s="1573" t="e">
        <f>IF(#REF!="","",INDEX(#REF!,#REF!,1))</f>
        <v>#REF!</v>
      </c>
      <c r="M131" s="1573"/>
      <c r="N131" s="1573" t="e">
        <f>IF(#REF!="","",INDEX(#REF!,#REF!,1))</f>
        <v>#REF!</v>
      </c>
      <c r="O131" s="1573"/>
      <c r="P131" s="1573" t="e">
        <f>IF(#REF!="","",INDEX(#REF!,#REF!,1))</f>
        <v>#REF!</v>
      </c>
      <c r="Q131" s="1573"/>
      <c r="R131" s="1573" t="e">
        <f>IF(#REF!="","",INDEX(#REF!,#REF!,1))</f>
        <v>#REF!</v>
      </c>
      <c r="S131" s="1573"/>
      <c r="T131" s="1573" t="e">
        <f>IF(#REF!="","",INDEX(#REF!,#REF!,1))</f>
        <v>#REF!</v>
      </c>
      <c r="U131" s="1573"/>
      <c r="V131" s="1573" t="e">
        <f>IF(#REF!="","",INDEX(#REF!,#REF!,1))</f>
        <v>#REF!</v>
      </c>
      <c r="W131" s="1573"/>
      <c r="X131" s="1573" t="e">
        <f>IF(#REF!="","",INDEX(#REF!,#REF!,1))</f>
        <v>#REF!</v>
      </c>
      <c r="Y131" s="1573"/>
      <c r="Z131" s="1573" t="e">
        <f>IF(#REF!="","",INDEX(#REF!,#REF!,1))</f>
        <v>#REF!</v>
      </c>
      <c r="AA131" s="1573"/>
    </row>
    <row r="132" spans="1:27" s="24" customFormat="1" ht="15" x14ac:dyDescent="0.4">
      <c r="A132" s="146">
        <v>9</v>
      </c>
      <c r="B132" s="1573" t="e">
        <f>IF(#REF!="","",INDEX(#REF!,#REF!,1))</f>
        <v>#REF!</v>
      </c>
      <c r="C132" s="1573"/>
      <c r="D132" s="1573" t="e">
        <f>IF(#REF!="","",INDEX(#REF!,#REF!,1))</f>
        <v>#REF!</v>
      </c>
      <c r="E132" s="1573"/>
      <c r="F132" s="1573" t="e">
        <f>IF(#REF!="","",INDEX(#REF!,#REF!,1))</f>
        <v>#REF!</v>
      </c>
      <c r="G132" s="1573"/>
      <c r="H132" s="1573" t="e">
        <f>IF(#REF!="","",INDEX(#REF!,#REF!,1))</f>
        <v>#REF!</v>
      </c>
      <c r="I132" s="1573"/>
      <c r="J132" s="1573" t="e">
        <f>IF(#REF!="","",INDEX(#REF!,#REF!,1))</f>
        <v>#REF!</v>
      </c>
      <c r="K132" s="1573"/>
      <c r="L132" s="1573" t="e">
        <f>IF(#REF!="","",INDEX(#REF!,#REF!,1))</f>
        <v>#REF!</v>
      </c>
      <c r="M132" s="1573"/>
      <c r="N132" s="1573" t="e">
        <f>IF(#REF!="","",INDEX(#REF!,#REF!,1))</f>
        <v>#REF!</v>
      </c>
      <c r="O132" s="1573"/>
      <c r="P132" s="1573" t="e">
        <f>IF(#REF!="","",INDEX(#REF!,#REF!,1))</f>
        <v>#REF!</v>
      </c>
      <c r="Q132" s="1573"/>
      <c r="R132" s="1573" t="e">
        <f>IF(#REF!="","",INDEX(#REF!,#REF!,1))</f>
        <v>#REF!</v>
      </c>
      <c r="S132" s="1573"/>
      <c r="T132" s="1573" t="e">
        <f>IF(#REF!="","",INDEX(#REF!,#REF!,1))</f>
        <v>#REF!</v>
      </c>
      <c r="U132" s="1573"/>
      <c r="V132" s="1573" t="e">
        <f>IF(#REF!="","",INDEX(#REF!,#REF!,1))</f>
        <v>#REF!</v>
      </c>
      <c r="W132" s="1573"/>
      <c r="X132" s="1573" t="e">
        <f>IF(#REF!="","",INDEX(#REF!,#REF!,1))</f>
        <v>#REF!</v>
      </c>
      <c r="Y132" s="1573"/>
      <c r="Z132" s="1573" t="e">
        <f>IF(#REF!="","",INDEX(#REF!,#REF!,1))</f>
        <v>#REF!</v>
      </c>
      <c r="AA132" s="1573"/>
    </row>
    <row r="133" spans="1:27" s="24" customFormat="1" ht="15" x14ac:dyDescent="0.4">
      <c r="A133" s="146">
        <v>10</v>
      </c>
      <c r="B133" s="1573" t="e">
        <f>IF(#REF!="","",INDEX(#REF!,#REF!,1))</f>
        <v>#REF!</v>
      </c>
      <c r="C133" s="1573"/>
      <c r="D133" s="1573" t="e">
        <f>IF(#REF!="","",INDEX(#REF!,#REF!,1))</f>
        <v>#REF!</v>
      </c>
      <c r="E133" s="1573"/>
      <c r="F133" s="1573" t="e">
        <f>IF(#REF!="","",INDEX(#REF!,#REF!,1))</f>
        <v>#REF!</v>
      </c>
      <c r="G133" s="1573"/>
      <c r="H133" s="1573" t="e">
        <f>IF(#REF!="","",INDEX(#REF!,#REF!,1))</f>
        <v>#REF!</v>
      </c>
      <c r="I133" s="1573"/>
      <c r="J133" s="1573" t="e">
        <f>IF(#REF!="","",INDEX(#REF!,#REF!,1))</f>
        <v>#REF!</v>
      </c>
      <c r="K133" s="1573"/>
      <c r="L133" s="1573" t="e">
        <f>IF(#REF!="","",INDEX(#REF!,#REF!,1))</f>
        <v>#REF!</v>
      </c>
      <c r="M133" s="1573"/>
      <c r="N133" s="1573" t="e">
        <f>IF(#REF!="","",INDEX(#REF!,#REF!,1))</f>
        <v>#REF!</v>
      </c>
      <c r="O133" s="1573"/>
      <c r="P133" s="1573" t="e">
        <f>IF(#REF!="","",INDEX(#REF!,#REF!,1))</f>
        <v>#REF!</v>
      </c>
      <c r="Q133" s="1573"/>
      <c r="R133" s="1573" t="e">
        <f>IF(#REF!="","",INDEX(#REF!,#REF!,1))</f>
        <v>#REF!</v>
      </c>
      <c r="S133" s="1573"/>
      <c r="T133" s="1573" t="e">
        <f>IF(#REF!="","",INDEX(#REF!,#REF!,1))</f>
        <v>#REF!</v>
      </c>
      <c r="U133" s="1573"/>
      <c r="V133" s="1573" t="e">
        <f>IF(#REF!="","",INDEX(#REF!,#REF!,1))</f>
        <v>#REF!</v>
      </c>
      <c r="W133" s="1573"/>
      <c r="X133" s="1573" t="e">
        <f>IF(#REF!="","",INDEX(#REF!,#REF!,1))</f>
        <v>#REF!</v>
      </c>
      <c r="Y133" s="1573"/>
      <c r="Z133" s="1573" t="e">
        <f>IF(#REF!="","",INDEX(#REF!,#REF!,1))</f>
        <v>#REF!</v>
      </c>
      <c r="AA133" s="1573"/>
    </row>
    <row r="134" spans="1:27" s="24" customFormat="1" ht="15" x14ac:dyDescent="0.4">
      <c r="A134" s="146">
        <v>11</v>
      </c>
      <c r="B134" s="1573" t="e">
        <f>IF(#REF!="","",INDEX(#REF!,#REF!,1))</f>
        <v>#REF!</v>
      </c>
      <c r="C134" s="1573"/>
      <c r="D134" s="1573" t="e">
        <f>IF(#REF!="","",INDEX(#REF!,#REF!,1))</f>
        <v>#REF!</v>
      </c>
      <c r="E134" s="1573"/>
      <c r="F134" s="1573" t="e">
        <f>IF(#REF!="","",INDEX(#REF!,#REF!,1))</f>
        <v>#REF!</v>
      </c>
      <c r="G134" s="1573"/>
      <c r="H134" s="1573" t="e">
        <f>IF(#REF!="","",INDEX(#REF!,#REF!,1))</f>
        <v>#REF!</v>
      </c>
      <c r="I134" s="1573"/>
      <c r="J134" s="1573" t="e">
        <f>IF(#REF!="","",INDEX(#REF!,#REF!,1))</f>
        <v>#REF!</v>
      </c>
      <c r="K134" s="1573"/>
      <c r="L134" s="1573" t="e">
        <f>IF(#REF!="","",INDEX(#REF!,#REF!,1))</f>
        <v>#REF!</v>
      </c>
      <c r="M134" s="1573"/>
      <c r="N134" s="1573" t="e">
        <f>IF(#REF!="","",INDEX(#REF!,#REF!,1))</f>
        <v>#REF!</v>
      </c>
      <c r="O134" s="1573"/>
      <c r="P134" s="1573" t="e">
        <f>IF(#REF!="","",INDEX(#REF!,#REF!,1))</f>
        <v>#REF!</v>
      </c>
      <c r="Q134" s="1573"/>
      <c r="R134" s="1573" t="e">
        <f>IF(#REF!="","",INDEX(#REF!,#REF!,1))</f>
        <v>#REF!</v>
      </c>
      <c r="S134" s="1573"/>
      <c r="T134" s="1573" t="e">
        <f>IF(#REF!="","",INDEX(#REF!,#REF!,1))</f>
        <v>#REF!</v>
      </c>
      <c r="U134" s="1573"/>
      <c r="V134" s="1573" t="e">
        <f>IF(#REF!="","",INDEX(#REF!,#REF!,1))</f>
        <v>#REF!</v>
      </c>
      <c r="W134" s="1573"/>
      <c r="X134" s="1573" t="e">
        <f>IF(#REF!="","",INDEX(#REF!,#REF!,1))</f>
        <v>#REF!</v>
      </c>
      <c r="Y134" s="1573"/>
      <c r="Z134" s="1573" t="e">
        <f>IF(#REF!="","",INDEX(#REF!,#REF!,1))</f>
        <v>#REF!</v>
      </c>
      <c r="AA134" s="1573"/>
    </row>
    <row r="135" spans="1:27" s="24" customFormat="1" ht="15" x14ac:dyDescent="0.4">
      <c r="A135" s="146">
        <v>12</v>
      </c>
      <c r="B135" s="1573" t="e">
        <f>IF(#REF!="","",INDEX(#REF!,#REF!,1))</f>
        <v>#REF!</v>
      </c>
      <c r="C135" s="1573"/>
      <c r="D135" s="1573" t="e">
        <f>IF(#REF!="","",INDEX(#REF!,#REF!,1))</f>
        <v>#REF!</v>
      </c>
      <c r="E135" s="1573"/>
      <c r="F135" s="1573" t="e">
        <f>IF(#REF!="","",INDEX(#REF!,#REF!,1))</f>
        <v>#REF!</v>
      </c>
      <c r="G135" s="1573"/>
      <c r="H135" s="1573" t="e">
        <f>IF(#REF!="","",INDEX(#REF!,#REF!,1))</f>
        <v>#REF!</v>
      </c>
      <c r="I135" s="1573"/>
      <c r="J135" s="1573" t="e">
        <f>IF(#REF!="","",INDEX(#REF!,#REF!,1))</f>
        <v>#REF!</v>
      </c>
      <c r="K135" s="1573"/>
      <c r="L135" s="1573" t="e">
        <f>IF(#REF!="","",INDEX(#REF!,#REF!,1))</f>
        <v>#REF!</v>
      </c>
      <c r="M135" s="1573"/>
      <c r="N135" s="1573" t="e">
        <f>IF(#REF!="","",INDEX(#REF!,#REF!,1))</f>
        <v>#REF!</v>
      </c>
      <c r="O135" s="1573"/>
      <c r="P135" s="1573" t="e">
        <f>IF(#REF!="","",INDEX(#REF!,#REF!,1))</f>
        <v>#REF!</v>
      </c>
      <c r="Q135" s="1573"/>
      <c r="R135" s="1573" t="e">
        <f>IF(#REF!="","",INDEX(#REF!,#REF!,1))</f>
        <v>#REF!</v>
      </c>
      <c r="S135" s="1573"/>
      <c r="T135" s="1573" t="e">
        <f>IF(#REF!="","",INDEX(#REF!,#REF!,1))</f>
        <v>#REF!</v>
      </c>
      <c r="U135" s="1573"/>
      <c r="V135" s="1573" t="e">
        <f>IF(#REF!="","",INDEX(#REF!,#REF!,1))</f>
        <v>#REF!</v>
      </c>
      <c r="W135" s="1573"/>
      <c r="X135" s="1573" t="e">
        <f>IF(#REF!="","",INDEX(#REF!,#REF!,1))</f>
        <v>#REF!</v>
      </c>
      <c r="Y135" s="1573"/>
      <c r="Z135" s="1573" t="e">
        <f>IF(#REF!="","",INDEX(#REF!,#REF!,1))</f>
        <v>#REF!</v>
      </c>
      <c r="AA135" s="1573"/>
    </row>
    <row r="136" spans="1:27" s="24" customFormat="1" ht="15" x14ac:dyDescent="0.4">
      <c r="A136" s="146">
        <v>13</v>
      </c>
      <c r="B136" s="1573" t="e">
        <f>IF(#REF!="","",INDEX(#REF!,#REF!,1))</f>
        <v>#REF!</v>
      </c>
      <c r="C136" s="1573"/>
      <c r="D136" s="1573" t="e">
        <f>IF(#REF!="","",INDEX(#REF!,#REF!,1))</f>
        <v>#REF!</v>
      </c>
      <c r="E136" s="1573"/>
      <c r="F136" s="1573" t="e">
        <f>IF(#REF!="","",INDEX(#REF!,#REF!,1))</f>
        <v>#REF!</v>
      </c>
      <c r="G136" s="1573"/>
      <c r="H136" s="1573" t="e">
        <f>IF(#REF!="","",INDEX(#REF!,#REF!,1))</f>
        <v>#REF!</v>
      </c>
      <c r="I136" s="1573"/>
      <c r="J136" s="1573" t="e">
        <f>IF(#REF!="","",INDEX(#REF!,#REF!,1))</f>
        <v>#REF!</v>
      </c>
      <c r="K136" s="1573"/>
      <c r="L136" s="1573" t="e">
        <f>IF(#REF!="","",INDEX(#REF!,#REF!,1))</f>
        <v>#REF!</v>
      </c>
      <c r="M136" s="1573"/>
      <c r="N136" s="1573" t="e">
        <f>IF(#REF!="","",INDEX(#REF!,#REF!,1))</f>
        <v>#REF!</v>
      </c>
      <c r="O136" s="1573"/>
      <c r="P136" s="1573" t="e">
        <f>IF(#REF!="","",INDEX(#REF!,#REF!,1))</f>
        <v>#REF!</v>
      </c>
      <c r="Q136" s="1573"/>
      <c r="R136" s="1573" t="e">
        <f>IF(#REF!="","",INDEX(#REF!,#REF!,1))</f>
        <v>#REF!</v>
      </c>
      <c r="S136" s="1573"/>
      <c r="T136" s="1573" t="e">
        <f>IF(#REF!="","",INDEX(#REF!,#REF!,1))</f>
        <v>#REF!</v>
      </c>
      <c r="U136" s="1573"/>
      <c r="V136" s="1573" t="e">
        <f>IF(#REF!="","",INDEX(#REF!,#REF!,1))</f>
        <v>#REF!</v>
      </c>
      <c r="W136" s="1573"/>
      <c r="X136" s="1573" t="e">
        <f>IF(#REF!="","",INDEX(#REF!,#REF!,1))</f>
        <v>#REF!</v>
      </c>
      <c r="Y136" s="1573"/>
      <c r="Z136" s="1573" t="e">
        <f>IF(#REF!="","",INDEX(#REF!,#REF!,1))</f>
        <v>#REF!</v>
      </c>
      <c r="AA136" s="1573"/>
    </row>
    <row r="137" spans="1:27" s="24" customFormat="1" ht="15" x14ac:dyDescent="0.4">
      <c r="A137" s="146">
        <v>14</v>
      </c>
      <c r="B137" s="1573" t="e">
        <f>IF(#REF!="","",INDEX(#REF!,#REF!,1))</f>
        <v>#REF!</v>
      </c>
      <c r="C137" s="1573"/>
      <c r="D137" s="1573" t="e">
        <f>IF(#REF!="","",INDEX(#REF!,#REF!,1))</f>
        <v>#REF!</v>
      </c>
      <c r="E137" s="1573"/>
      <c r="F137" s="1573" t="e">
        <f>IF(#REF!="","",INDEX(#REF!,#REF!,1))</f>
        <v>#REF!</v>
      </c>
      <c r="G137" s="1573"/>
      <c r="H137" s="1573" t="e">
        <f>IF(#REF!="","",INDEX(#REF!,#REF!,1))</f>
        <v>#REF!</v>
      </c>
      <c r="I137" s="1573"/>
      <c r="J137" s="1573" t="e">
        <f>IF(#REF!="","",INDEX(#REF!,#REF!,1))</f>
        <v>#REF!</v>
      </c>
      <c r="K137" s="1573"/>
      <c r="L137" s="1573" t="e">
        <f>IF(#REF!="","",INDEX(#REF!,#REF!,1))</f>
        <v>#REF!</v>
      </c>
      <c r="M137" s="1573"/>
      <c r="N137" s="1573" t="e">
        <f>IF(#REF!="","",INDEX(#REF!,#REF!,1))</f>
        <v>#REF!</v>
      </c>
      <c r="O137" s="1573"/>
      <c r="P137" s="1573" t="e">
        <f>IF(#REF!="","",INDEX(#REF!,#REF!,1))</f>
        <v>#REF!</v>
      </c>
      <c r="Q137" s="1573"/>
      <c r="R137" s="1573" t="e">
        <f>IF(#REF!="","",INDEX(#REF!,#REF!,1))</f>
        <v>#REF!</v>
      </c>
      <c r="S137" s="1573"/>
      <c r="T137" s="1573" t="e">
        <f>IF(#REF!="","",INDEX(#REF!,#REF!,1))</f>
        <v>#REF!</v>
      </c>
      <c r="U137" s="1573"/>
      <c r="V137" s="1573" t="e">
        <f>IF(#REF!="","",INDEX(#REF!,#REF!,1))</f>
        <v>#REF!</v>
      </c>
      <c r="W137" s="1573"/>
      <c r="X137" s="1573" t="e">
        <f>IF(#REF!="","",INDEX(#REF!,#REF!,1))</f>
        <v>#REF!</v>
      </c>
      <c r="Y137" s="1573"/>
      <c r="Z137" s="1573" t="e">
        <f>IF(#REF!="","",INDEX(#REF!,#REF!,1))</f>
        <v>#REF!</v>
      </c>
      <c r="AA137" s="1573"/>
    </row>
    <row r="138" spans="1:27" s="24" customFormat="1" ht="15" x14ac:dyDescent="0.4">
      <c r="A138" s="146">
        <v>15</v>
      </c>
      <c r="B138" s="1573" t="e">
        <f>IF(#REF!="","",INDEX(#REF!,#REF!,1))</f>
        <v>#REF!</v>
      </c>
      <c r="C138" s="1573"/>
      <c r="D138" s="1573" t="e">
        <f>IF(#REF!="","",INDEX(#REF!,#REF!,1))</f>
        <v>#REF!</v>
      </c>
      <c r="E138" s="1573"/>
      <c r="F138" s="1573" t="e">
        <f>IF(#REF!="","",INDEX(#REF!,#REF!,1))</f>
        <v>#REF!</v>
      </c>
      <c r="G138" s="1573"/>
      <c r="H138" s="1573" t="e">
        <f>IF(#REF!="","",INDEX(#REF!,#REF!,1))</f>
        <v>#REF!</v>
      </c>
      <c r="I138" s="1573"/>
      <c r="J138" s="1573" t="e">
        <f>IF(#REF!="","",INDEX(#REF!,#REF!,1))</f>
        <v>#REF!</v>
      </c>
      <c r="K138" s="1573"/>
      <c r="L138" s="1573" t="e">
        <f>IF(#REF!="","",INDEX(#REF!,#REF!,1))</f>
        <v>#REF!</v>
      </c>
      <c r="M138" s="1573"/>
      <c r="N138" s="1573" t="e">
        <f>IF(#REF!="","",INDEX(#REF!,#REF!,1))</f>
        <v>#REF!</v>
      </c>
      <c r="O138" s="1573"/>
      <c r="P138" s="1573" t="e">
        <f>IF(#REF!="","",INDEX(#REF!,#REF!,1))</f>
        <v>#REF!</v>
      </c>
      <c r="Q138" s="1573"/>
      <c r="R138" s="1573" t="e">
        <f>IF(#REF!="","",INDEX(#REF!,#REF!,1))</f>
        <v>#REF!</v>
      </c>
      <c r="S138" s="1573"/>
      <c r="T138" s="1573" t="e">
        <f>IF(#REF!="","",INDEX(#REF!,#REF!,1))</f>
        <v>#REF!</v>
      </c>
      <c r="U138" s="1573"/>
      <c r="V138" s="1573" t="e">
        <f>IF(#REF!="","",INDEX(#REF!,#REF!,1))</f>
        <v>#REF!</v>
      </c>
      <c r="W138" s="1573"/>
      <c r="X138" s="1573" t="e">
        <f>IF(#REF!="","",INDEX(#REF!,#REF!,1))</f>
        <v>#REF!</v>
      </c>
      <c r="Y138" s="1573"/>
      <c r="Z138" s="1573" t="e">
        <f>IF(#REF!="","",INDEX(#REF!,#REF!,1))</f>
        <v>#REF!</v>
      </c>
      <c r="AA138" s="1573"/>
    </row>
    <row r="139" spans="1:27" s="24" customFormat="1" ht="15" x14ac:dyDescent="0.4">
      <c r="A139" s="146">
        <v>16</v>
      </c>
      <c r="B139" s="1573" t="e">
        <f>IF(#REF!="","",INDEX(#REF!,#REF!,1))</f>
        <v>#REF!</v>
      </c>
      <c r="C139" s="1573"/>
      <c r="D139" s="1573" t="e">
        <f>IF(#REF!="","",INDEX(#REF!,#REF!,1))</f>
        <v>#REF!</v>
      </c>
      <c r="E139" s="1573"/>
      <c r="F139" s="1573" t="e">
        <f>IF(#REF!="","",INDEX(#REF!,#REF!,1))</f>
        <v>#REF!</v>
      </c>
      <c r="G139" s="1573"/>
      <c r="H139" s="1573" t="e">
        <f>IF(#REF!="","",INDEX(#REF!,#REF!,1))</f>
        <v>#REF!</v>
      </c>
      <c r="I139" s="1573"/>
      <c r="J139" s="1573" t="e">
        <f>IF(#REF!="","",INDEX(#REF!,#REF!,1))</f>
        <v>#REF!</v>
      </c>
      <c r="K139" s="1573"/>
      <c r="L139" s="1573" t="e">
        <f>IF(#REF!="","",INDEX(#REF!,#REF!,1))</f>
        <v>#REF!</v>
      </c>
      <c r="M139" s="1573"/>
      <c r="N139" s="1573" t="e">
        <f>IF(#REF!="","",INDEX(#REF!,#REF!,1))</f>
        <v>#REF!</v>
      </c>
      <c r="O139" s="1573"/>
      <c r="P139" s="1573" t="e">
        <f>IF(#REF!="","",INDEX(#REF!,#REF!,1))</f>
        <v>#REF!</v>
      </c>
      <c r="Q139" s="1573"/>
      <c r="R139" s="1573" t="e">
        <f>IF(#REF!="","",INDEX(#REF!,#REF!,1))</f>
        <v>#REF!</v>
      </c>
      <c r="S139" s="1573"/>
      <c r="T139" s="1573" t="e">
        <f>IF(#REF!="","",INDEX(#REF!,#REF!,1))</f>
        <v>#REF!</v>
      </c>
      <c r="U139" s="1573"/>
      <c r="V139" s="1573" t="e">
        <f>IF(#REF!="","",INDEX(#REF!,#REF!,1))</f>
        <v>#REF!</v>
      </c>
      <c r="W139" s="1573"/>
      <c r="X139" s="1573" t="e">
        <f>IF(#REF!="","",INDEX(#REF!,#REF!,1))</f>
        <v>#REF!</v>
      </c>
      <c r="Y139" s="1573"/>
      <c r="Z139" s="1573" t="e">
        <f>IF(#REF!="","",INDEX(#REF!,#REF!,1))</f>
        <v>#REF!</v>
      </c>
      <c r="AA139" s="1573"/>
    </row>
    <row r="140" spans="1:27" s="24" customFormat="1" ht="15" x14ac:dyDescent="0.4">
      <c r="A140" s="146">
        <v>17</v>
      </c>
      <c r="B140" s="1573" t="e">
        <f>IF(#REF!="","",INDEX(#REF!,#REF!,1))</f>
        <v>#REF!</v>
      </c>
      <c r="C140" s="1573"/>
      <c r="D140" s="1573" t="e">
        <f>IF(#REF!="","",INDEX(#REF!,#REF!,1))</f>
        <v>#REF!</v>
      </c>
      <c r="E140" s="1573"/>
      <c r="F140" s="1573" t="e">
        <f>IF(#REF!="","",INDEX(#REF!,#REF!,1))</f>
        <v>#REF!</v>
      </c>
      <c r="G140" s="1573"/>
      <c r="H140" s="1573" t="e">
        <f>IF(#REF!="","",INDEX(#REF!,#REF!,1))</f>
        <v>#REF!</v>
      </c>
      <c r="I140" s="1573"/>
      <c r="J140" s="1573" t="e">
        <f>IF(#REF!="","",INDEX(#REF!,#REF!,1))</f>
        <v>#REF!</v>
      </c>
      <c r="K140" s="1573"/>
      <c r="L140" s="1573" t="e">
        <f>IF(#REF!="","",INDEX(#REF!,#REF!,1))</f>
        <v>#REF!</v>
      </c>
      <c r="M140" s="1573"/>
      <c r="N140" s="1573" t="e">
        <f>IF(#REF!="","",INDEX(#REF!,#REF!,1))</f>
        <v>#REF!</v>
      </c>
      <c r="O140" s="1573"/>
      <c r="P140" s="1573" t="e">
        <f>IF(#REF!="","",INDEX(#REF!,#REF!,1))</f>
        <v>#REF!</v>
      </c>
      <c r="Q140" s="1573"/>
      <c r="R140" s="1573" t="e">
        <f>IF(#REF!="","",INDEX(#REF!,#REF!,1))</f>
        <v>#REF!</v>
      </c>
      <c r="S140" s="1573"/>
      <c r="T140" s="1573" t="e">
        <f>IF(#REF!="","",INDEX(#REF!,#REF!,1))</f>
        <v>#REF!</v>
      </c>
      <c r="U140" s="1573"/>
      <c r="V140" s="1573" t="e">
        <f>IF(#REF!="","",INDEX(#REF!,#REF!,1))</f>
        <v>#REF!</v>
      </c>
      <c r="W140" s="1573"/>
      <c r="X140" s="1573" t="e">
        <f>IF(#REF!="","",INDEX(#REF!,#REF!,1))</f>
        <v>#REF!</v>
      </c>
      <c r="Y140" s="1573"/>
      <c r="Z140" s="1573" t="e">
        <f>IF(#REF!="","",INDEX(#REF!,#REF!,1))</f>
        <v>#REF!</v>
      </c>
      <c r="AA140" s="1573"/>
    </row>
    <row r="141" spans="1:27" s="24" customFormat="1" ht="15" x14ac:dyDescent="0.4">
      <c r="A141" s="146">
        <v>18</v>
      </c>
      <c r="B141" s="1573" t="e">
        <f>IF(#REF!="","",INDEX(#REF!,#REF!,1))</f>
        <v>#REF!</v>
      </c>
      <c r="C141" s="1573"/>
      <c r="D141" s="1573" t="e">
        <f>IF(#REF!="","",INDEX(#REF!,#REF!,1))</f>
        <v>#REF!</v>
      </c>
      <c r="E141" s="1573"/>
      <c r="F141" s="1573" t="e">
        <f>IF(#REF!="","",INDEX(#REF!,#REF!,1))</f>
        <v>#REF!</v>
      </c>
      <c r="G141" s="1573"/>
      <c r="H141" s="1573" t="e">
        <f>IF(#REF!="","",INDEX(#REF!,#REF!,1))</f>
        <v>#REF!</v>
      </c>
      <c r="I141" s="1573"/>
      <c r="J141" s="1573" t="e">
        <f>IF(#REF!="","",INDEX(#REF!,#REF!,1))</f>
        <v>#REF!</v>
      </c>
      <c r="K141" s="1573"/>
      <c r="L141" s="1573" t="e">
        <f>IF(#REF!="","",INDEX(#REF!,#REF!,1))</f>
        <v>#REF!</v>
      </c>
      <c r="M141" s="1573"/>
      <c r="N141" s="1573" t="e">
        <f>IF(#REF!="","",INDEX(#REF!,#REF!,1))</f>
        <v>#REF!</v>
      </c>
      <c r="O141" s="1573"/>
      <c r="P141" s="1573" t="e">
        <f>IF(#REF!="","",INDEX(#REF!,#REF!,1))</f>
        <v>#REF!</v>
      </c>
      <c r="Q141" s="1573"/>
      <c r="R141" s="1573" t="e">
        <f>IF(#REF!="","",INDEX(#REF!,#REF!,1))</f>
        <v>#REF!</v>
      </c>
      <c r="S141" s="1573"/>
      <c r="T141" s="1573" t="e">
        <f>IF(#REF!="","",INDEX(#REF!,#REF!,1))</f>
        <v>#REF!</v>
      </c>
      <c r="U141" s="1573"/>
      <c r="V141" s="1573" t="e">
        <f>IF(#REF!="","",INDEX(#REF!,#REF!,1))</f>
        <v>#REF!</v>
      </c>
      <c r="W141" s="1573"/>
      <c r="X141" s="1573" t="e">
        <f>IF(#REF!="","",INDEX(#REF!,#REF!,1))</f>
        <v>#REF!</v>
      </c>
      <c r="Y141" s="1573"/>
      <c r="Z141" s="1573" t="e">
        <f>IF(#REF!="","",INDEX(#REF!,#REF!,1))</f>
        <v>#REF!</v>
      </c>
      <c r="AA141" s="1573"/>
    </row>
    <row r="142" spans="1:27" s="24" customFormat="1" ht="15" x14ac:dyDescent="0.4">
      <c r="A142" s="146">
        <v>19</v>
      </c>
      <c r="B142" s="1573" t="e">
        <f>IF(#REF!="","",INDEX(#REF!,#REF!,1))</f>
        <v>#REF!</v>
      </c>
      <c r="C142" s="1573"/>
      <c r="D142" s="1573" t="e">
        <f>IF(#REF!="","",INDEX(#REF!,#REF!,1))</f>
        <v>#REF!</v>
      </c>
      <c r="E142" s="1573"/>
      <c r="F142" s="1573" t="e">
        <f>IF(#REF!="","",INDEX(#REF!,#REF!,1))</f>
        <v>#REF!</v>
      </c>
      <c r="G142" s="1573"/>
      <c r="H142" s="1573" t="e">
        <f>IF(#REF!="","",INDEX(#REF!,#REF!,1))</f>
        <v>#REF!</v>
      </c>
      <c r="I142" s="1573"/>
      <c r="J142" s="1573" t="e">
        <f>IF(#REF!="","",INDEX(#REF!,#REF!,1))</f>
        <v>#REF!</v>
      </c>
      <c r="K142" s="1573"/>
      <c r="L142" s="1573" t="e">
        <f>IF(#REF!="","",INDEX(#REF!,#REF!,1))</f>
        <v>#REF!</v>
      </c>
      <c r="M142" s="1573"/>
      <c r="N142" s="1573" t="e">
        <f>IF(#REF!="","",INDEX(#REF!,#REF!,1))</f>
        <v>#REF!</v>
      </c>
      <c r="O142" s="1573"/>
      <c r="P142" s="1573" t="e">
        <f>IF(#REF!="","",INDEX(#REF!,#REF!,1))</f>
        <v>#REF!</v>
      </c>
      <c r="Q142" s="1573"/>
      <c r="R142" s="1573" t="e">
        <f>IF(#REF!="","",INDEX(#REF!,#REF!,1))</f>
        <v>#REF!</v>
      </c>
      <c r="S142" s="1573"/>
      <c r="T142" s="1573" t="e">
        <f>IF(#REF!="","",INDEX(#REF!,#REF!,1))</f>
        <v>#REF!</v>
      </c>
      <c r="U142" s="1573"/>
      <c r="V142" s="1573" t="e">
        <f>IF(#REF!="","",INDEX(#REF!,#REF!,1))</f>
        <v>#REF!</v>
      </c>
      <c r="W142" s="1573"/>
      <c r="X142" s="1573" t="e">
        <f>IF(#REF!="","",INDEX(#REF!,#REF!,1))</f>
        <v>#REF!</v>
      </c>
      <c r="Y142" s="1573"/>
      <c r="Z142" s="1573" t="e">
        <f>IF(#REF!="","",INDEX(#REF!,#REF!,1))</f>
        <v>#REF!</v>
      </c>
      <c r="AA142" s="1573"/>
    </row>
    <row r="143" spans="1:27" s="24" customFormat="1" ht="15" x14ac:dyDescent="0.4">
      <c r="A143" s="146">
        <v>20</v>
      </c>
      <c r="B143" s="1573" t="e">
        <f>IF(#REF!="","",INDEX(#REF!,#REF!,1))</f>
        <v>#REF!</v>
      </c>
      <c r="C143" s="1573"/>
      <c r="D143" s="1573" t="e">
        <f>IF(#REF!="","",INDEX(#REF!,#REF!,1))</f>
        <v>#REF!</v>
      </c>
      <c r="E143" s="1573"/>
      <c r="F143" s="1573" t="e">
        <f>IF(#REF!="","",INDEX(#REF!,#REF!,1))</f>
        <v>#REF!</v>
      </c>
      <c r="G143" s="1573"/>
      <c r="H143" s="1573" t="e">
        <f>IF(#REF!="","",INDEX(#REF!,#REF!,1))</f>
        <v>#REF!</v>
      </c>
      <c r="I143" s="1573"/>
      <c r="J143" s="1573" t="e">
        <f>IF(#REF!="","",INDEX(#REF!,#REF!,1))</f>
        <v>#REF!</v>
      </c>
      <c r="K143" s="1573"/>
      <c r="L143" s="1573" t="e">
        <f>IF(#REF!="","",INDEX(#REF!,#REF!,1))</f>
        <v>#REF!</v>
      </c>
      <c r="M143" s="1573"/>
      <c r="N143" s="1573" t="e">
        <f>IF(#REF!="","",INDEX(#REF!,#REF!,1))</f>
        <v>#REF!</v>
      </c>
      <c r="O143" s="1573"/>
      <c r="P143" s="1573" t="e">
        <f>IF(#REF!="","",INDEX(#REF!,#REF!,1))</f>
        <v>#REF!</v>
      </c>
      <c r="Q143" s="1573"/>
      <c r="R143" s="1573" t="e">
        <f>IF(#REF!="","",INDEX(#REF!,#REF!,1))</f>
        <v>#REF!</v>
      </c>
      <c r="S143" s="1573"/>
      <c r="T143" s="1573" t="e">
        <f>IF(#REF!="","",INDEX(#REF!,#REF!,1))</f>
        <v>#REF!</v>
      </c>
      <c r="U143" s="1573"/>
      <c r="V143" s="1573" t="e">
        <f>IF(#REF!="","",INDEX(#REF!,#REF!,1))</f>
        <v>#REF!</v>
      </c>
      <c r="W143" s="1573"/>
      <c r="X143" s="1573" t="e">
        <f>IF(#REF!="","",INDEX(#REF!,#REF!,1))</f>
        <v>#REF!</v>
      </c>
      <c r="Y143" s="1573"/>
      <c r="Z143" s="1573" t="e">
        <f>IF(#REF!="","",INDEX(#REF!,#REF!,1))</f>
        <v>#REF!</v>
      </c>
      <c r="AA143" s="1573"/>
    </row>
    <row r="144" spans="1:27" s="24" customFormat="1" ht="15" x14ac:dyDescent="0.4">
      <c r="A144" s="146">
        <v>21</v>
      </c>
      <c r="B144" s="1573" t="e">
        <f>IF(#REF!="","",INDEX(#REF!,#REF!,1))</f>
        <v>#REF!</v>
      </c>
      <c r="C144" s="1573"/>
      <c r="D144" s="1573" t="e">
        <f>IF(#REF!="","",INDEX(#REF!,#REF!,1))</f>
        <v>#REF!</v>
      </c>
      <c r="E144" s="1573"/>
      <c r="F144" s="1573" t="e">
        <f>IF(#REF!="","",INDEX(#REF!,#REF!,1))</f>
        <v>#REF!</v>
      </c>
      <c r="G144" s="1573"/>
      <c r="H144" s="1573" t="e">
        <f>IF(#REF!="","",INDEX(#REF!,#REF!,1))</f>
        <v>#REF!</v>
      </c>
      <c r="I144" s="1573"/>
      <c r="J144" s="1573" t="e">
        <f>IF(#REF!="","",INDEX(#REF!,#REF!,1))</f>
        <v>#REF!</v>
      </c>
      <c r="K144" s="1573"/>
      <c r="L144" s="1573" t="e">
        <f>IF(#REF!="","",INDEX(#REF!,#REF!,1))</f>
        <v>#REF!</v>
      </c>
      <c r="M144" s="1573"/>
      <c r="N144" s="1573" t="e">
        <f>IF(#REF!="","",INDEX(#REF!,#REF!,1))</f>
        <v>#REF!</v>
      </c>
      <c r="O144" s="1573"/>
      <c r="P144" s="1573" t="e">
        <f>IF(#REF!="","",INDEX(#REF!,#REF!,1))</f>
        <v>#REF!</v>
      </c>
      <c r="Q144" s="1573"/>
      <c r="R144" s="1573" t="e">
        <f>IF(#REF!="","",INDEX(#REF!,#REF!,1))</f>
        <v>#REF!</v>
      </c>
      <c r="S144" s="1573"/>
      <c r="T144" s="1573" t="e">
        <f>IF(#REF!="","",INDEX(#REF!,#REF!,1))</f>
        <v>#REF!</v>
      </c>
      <c r="U144" s="1573"/>
      <c r="V144" s="1573" t="e">
        <f>IF(#REF!="","",INDEX(#REF!,#REF!,1))</f>
        <v>#REF!</v>
      </c>
      <c r="W144" s="1573"/>
      <c r="X144" s="1573" t="e">
        <f>IF(#REF!="","",INDEX(#REF!,#REF!,1))</f>
        <v>#REF!</v>
      </c>
      <c r="Y144" s="1573"/>
      <c r="Z144" s="1573" t="e">
        <f>IF(#REF!="","",INDEX(#REF!,#REF!,1))</f>
        <v>#REF!</v>
      </c>
      <c r="AA144" s="1573"/>
    </row>
    <row r="145" spans="1:27" s="24" customFormat="1" ht="15" x14ac:dyDescent="0.4">
      <c r="A145" s="146">
        <v>22</v>
      </c>
      <c r="B145" s="1573" t="e">
        <f>IF(#REF!="","",INDEX(#REF!,#REF!,1))</f>
        <v>#REF!</v>
      </c>
      <c r="C145" s="1573"/>
      <c r="D145" s="1573" t="e">
        <f>IF(#REF!="","",INDEX(#REF!,#REF!,1))</f>
        <v>#REF!</v>
      </c>
      <c r="E145" s="1573"/>
      <c r="F145" s="1573" t="e">
        <f>IF(#REF!="","",INDEX(#REF!,#REF!,1))</f>
        <v>#REF!</v>
      </c>
      <c r="G145" s="1573"/>
      <c r="H145" s="1573" t="e">
        <f>IF(#REF!="","",INDEX(#REF!,#REF!,1))</f>
        <v>#REF!</v>
      </c>
      <c r="I145" s="1573"/>
      <c r="J145" s="1573" t="e">
        <f>IF(#REF!="","",INDEX(#REF!,#REF!,1))</f>
        <v>#REF!</v>
      </c>
      <c r="K145" s="1573"/>
      <c r="L145" s="1573" t="e">
        <f>IF(#REF!="","",INDEX(#REF!,#REF!,1))</f>
        <v>#REF!</v>
      </c>
      <c r="M145" s="1573"/>
      <c r="N145" s="1573" t="e">
        <f>IF(#REF!="","",INDEX(#REF!,#REF!,1))</f>
        <v>#REF!</v>
      </c>
      <c r="O145" s="1573"/>
      <c r="P145" s="1573" t="e">
        <f>IF(#REF!="","",INDEX(#REF!,#REF!,1))</f>
        <v>#REF!</v>
      </c>
      <c r="Q145" s="1573"/>
      <c r="R145" s="1573" t="e">
        <f>IF(#REF!="","",INDEX(#REF!,#REF!,1))</f>
        <v>#REF!</v>
      </c>
      <c r="S145" s="1573"/>
      <c r="T145" s="1573" t="e">
        <f>IF(#REF!="","",INDEX(#REF!,#REF!,1))</f>
        <v>#REF!</v>
      </c>
      <c r="U145" s="1573"/>
      <c r="V145" s="1573" t="e">
        <f>IF(#REF!="","",INDEX(#REF!,#REF!,1))</f>
        <v>#REF!</v>
      </c>
      <c r="W145" s="1573"/>
      <c r="X145" s="1573" t="e">
        <f>IF(#REF!="","",INDEX(#REF!,#REF!,1))</f>
        <v>#REF!</v>
      </c>
      <c r="Y145" s="1573"/>
      <c r="Z145" s="1573" t="e">
        <f>IF(#REF!="","",INDEX(#REF!,#REF!,1))</f>
        <v>#REF!</v>
      </c>
      <c r="AA145" s="1573"/>
    </row>
    <row r="146" spans="1:27" s="24" customFormat="1" ht="15" x14ac:dyDescent="0.4">
      <c r="A146" s="146">
        <v>23</v>
      </c>
      <c r="B146" s="1573" t="e">
        <f>IF(#REF!="","",INDEX(#REF!,#REF!,1))</f>
        <v>#REF!</v>
      </c>
      <c r="C146" s="1573"/>
      <c r="D146" s="1573" t="e">
        <f>IF(#REF!="","",INDEX(#REF!,#REF!,1))</f>
        <v>#REF!</v>
      </c>
      <c r="E146" s="1573"/>
      <c r="F146" s="1573" t="e">
        <f>IF(#REF!="","",INDEX(#REF!,#REF!,1))</f>
        <v>#REF!</v>
      </c>
      <c r="G146" s="1573"/>
      <c r="H146" s="1573" t="e">
        <f>IF(#REF!="","",INDEX(#REF!,#REF!,1))</f>
        <v>#REF!</v>
      </c>
      <c r="I146" s="1573"/>
      <c r="J146" s="1573" t="e">
        <f>IF(#REF!="","",INDEX(#REF!,#REF!,1))</f>
        <v>#REF!</v>
      </c>
      <c r="K146" s="1573"/>
      <c r="L146" s="1573" t="e">
        <f>IF(#REF!="","",INDEX(#REF!,#REF!,1))</f>
        <v>#REF!</v>
      </c>
      <c r="M146" s="1573"/>
      <c r="N146" s="1573" t="e">
        <f>IF(#REF!="","",INDEX(#REF!,#REF!,1))</f>
        <v>#REF!</v>
      </c>
      <c r="O146" s="1573"/>
      <c r="P146" s="1573" t="e">
        <f>IF(#REF!="","",INDEX(#REF!,#REF!,1))</f>
        <v>#REF!</v>
      </c>
      <c r="Q146" s="1573"/>
      <c r="R146" s="1573" t="e">
        <f>IF(#REF!="","",INDEX(#REF!,#REF!,1))</f>
        <v>#REF!</v>
      </c>
      <c r="S146" s="1573"/>
      <c r="T146" s="1573" t="e">
        <f>IF(#REF!="","",INDEX(#REF!,#REF!,1))</f>
        <v>#REF!</v>
      </c>
      <c r="U146" s="1573"/>
      <c r="V146" s="1573" t="e">
        <f>IF(#REF!="","",INDEX(#REF!,#REF!,1))</f>
        <v>#REF!</v>
      </c>
      <c r="W146" s="1573"/>
      <c r="X146" s="1573" t="e">
        <f>IF(#REF!="","",INDEX(#REF!,#REF!,1))</f>
        <v>#REF!</v>
      </c>
      <c r="Y146" s="1573"/>
      <c r="Z146" s="1573" t="e">
        <f>IF(#REF!="","",INDEX(#REF!,#REF!,1))</f>
        <v>#REF!</v>
      </c>
      <c r="AA146" s="1573"/>
    </row>
    <row r="147" spans="1:27" s="24" customFormat="1" ht="15" x14ac:dyDescent="0.4">
      <c r="A147" s="146">
        <v>24</v>
      </c>
      <c r="B147" s="1573" t="e">
        <f>IF(#REF!="","",INDEX(#REF!,#REF!,1))</f>
        <v>#REF!</v>
      </c>
      <c r="C147" s="1573"/>
      <c r="D147" s="1573" t="e">
        <f>IF(#REF!="","",INDEX(#REF!,#REF!,1))</f>
        <v>#REF!</v>
      </c>
      <c r="E147" s="1573"/>
      <c r="F147" s="1573" t="e">
        <f>IF(#REF!="","",INDEX(#REF!,#REF!,1))</f>
        <v>#REF!</v>
      </c>
      <c r="G147" s="1573"/>
      <c r="H147" s="1573" t="e">
        <f>IF(#REF!="","",INDEX(#REF!,#REF!,1))</f>
        <v>#REF!</v>
      </c>
      <c r="I147" s="1573"/>
      <c r="J147" s="1573" t="e">
        <f>IF(#REF!="","",INDEX(#REF!,#REF!,1))</f>
        <v>#REF!</v>
      </c>
      <c r="K147" s="1573"/>
      <c r="L147" s="1573" t="e">
        <f>IF(#REF!="","",INDEX(#REF!,#REF!,1))</f>
        <v>#REF!</v>
      </c>
      <c r="M147" s="1573"/>
      <c r="N147" s="1573" t="e">
        <f>IF(#REF!="","",INDEX(#REF!,#REF!,1))</f>
        <v>#REF!</v>
      </c>
      <c r="O147" s="1573"/>
      <c r="P147" s="1573" t="e">
        <f>IF(#REF!="","",INDEX(#REF!,#REF!,1))</f>
        <v>#REF!</v>
      </c>
      <c r="Q147" s="1573"/>
      <c r="R147" s="1573" t="e">
        <f>IF(#REF!="","",INDEX(#REF!,#REF!,1))</f>
        <v>#REF!</v>
      </c>
      <c r="S147" s="1573"/>
      <c r="T147" s="1573" t="e">
        <f>IF(#REF!="","",INDEX(#REF!,#REF!,1))</f>
        <v>#REF!</v>
      </c>
      <c r="U147" s="1573"/>
      <c r="V147" s="1573" t="e">
        <f>IF(#REF!="","",INDEX(#REF!,#REF!,1))</f>
        <v>#REF!</v>
      </c>
      <c r="W147" s="1573"/>
      <c r="X147" s="1573" t="e">
        <f>IF(#REF!="","",INDEX(#REF!,#REF!,1))</f>
        <v>#REF!</v>
      </c>
      <c r="Y147" s="1573"/>
      <c r="Z147" s="1573" t="e">
        <f>IF(#REF!="","",INDEX(#REF!,#REF!,1))</f>
        <v>#REF!</v>
      </c>
      <c r="AA147" s="1573"/>
    </row>
    <row r="148" spans="1:27" s="24" customFormat="1" ht="15" x14ac:dyDescent="0.4">
      <c r="A148" s="146">
        <v>25</v>
      </c>
      <c r="B148" s="1573" t="e">
        <f>IF(#REF!="","",INDEX(#REF!,#REF!,1))</f>
        <v>#REF!</v>
      </c>
      <c r="C148" s="1573"/>
      <c r="D148" s="1573" t="e">
        <f>IF(#REF!="","",INDEX(#REF!,#REF!,1))</f>
        <v>#REF!</v>
      </c>
      <c r="E148" s="1573"/>
      <c r="F148" s="1573" t="e">
        <f>IF(#REF!="","",INDEX(#REF!,#REF!,1))</f>
        <v>#REF!</v>
      </c>
      <c r="G148" s="1573"/>
      <c r="H148" s="1573" t="e">
        <f>IF(#REF!="","",INDEX(#REF!,#REF!,1))</f>
        <v>#REF!</v>
      </c>
      <c r="I148" s="1573"/>
      <c r="J148" s="1573" t="e">
        <f>IF(#REF!="","",INDEX(#REF!,#REF!,1))</f>
        <v>#REF!</v>
      </c>
      <c r="K148" s="1573"/>
      <c r="L148" s="1573" t="e">
        <f>IF(#REF!="","",INDEX(#REF!,#REF!,1))</f>
        <v>#REF!</v>
      </c>
      <c r="M148" s="1573"/>
      <c r="N148" s="1573" t="e">
        <f>IF(#REF!="","",INDEX(#REF!,#REF!,1))</f>
        <v>#REF!</v>
      </c>
      <c r="O148" s="1573"/>
      <c r="P148" s="1573" t="e">
        <f>IF(#REF!="","",INDEX(#REF!,#REF!,1))</f>
        <v>#REF!</v>
      </c>
      <c r="Q148" s="1573"/>
      <c r="R148" s="1573" t="e">
        <f>IF(#REF!="","",INDEX(#REF!,#REF!,1))</f>
        <v>#REF!</v>
      </c>
      <c r="S148" s="1573"/>
      <c r="T148" s="1573" t="e">
        <f>IF(#REF!="","",INDEX(#REF!,#REF!,1))</f>
        <v>#REF!</v>
      </c>
      <c r="U148" s="1573"/>
      <c r="V148" s="1573" t="e">
        <f>IF(#REF!="","",INDEX(#REF!,#REF!,1))</f>
        <v>#REF!</v>
      </c>
      <c r="W148" s="1573"/>
      <c r="X148" s="1573" t="e">
        <f>IF(#REF!="","",INDEX(#REF!,#REF!,1))</f>
        <v>#REF!</v>
      </c>
      <c r="Y148" s="1573"/>
      <c r="Z148" s="1573" t="e">
        <f>IF(#REF!="","",INDEX(#REF!,#REF!,1))</f>
        <v>#REF!</v>
      </c>
      <c r="AA148" s="1573"/>
    </row>
    <row r="149" spans="1:27" s="24" customFormat="1" ht="15" x14ac:dyDescent="0.4">
      <c r="A149" s="146">
        <v>26</v>
      </c>
      <c r="B149" s="1573" t="e">
        <f>IF(#REF!="","",INDEX(#REF!,#REF!,1))</f>
        <v>#REF!</v>
      </c>
      <c r="C149" s="1573"/>
      <c r="D149" s="1573" t="e">
        <f>IF(#REF!="","",INDEX(#REF!,#REF!,1))</f>
        <v>#REF!</v>
      </c>
      <c r="E149" s="1573"/>
      <c r="F149" s="1573" t="e">
        <f>IF(#REF!="","",INDEX(#REF!,#REF!,1))</f>
        <v>#REF!</v>
      </c>
      <c r="G149" s="1573"/>
      <c r="H149" s="1573" t="e">
        <f>IF(#REF!="","",INDEX(#REF!,#REF!,1))</f>
        <v>#REF!</v>
      </c>
      <c r="I149" s="1573"/>
      <c r="J149" s="1573" t="e">
        <f>IF(#REF!="","",INDEX(#REF!,#REF!,1))</f>
        <v>#REF!</v>
      </c>
      <c r="K149" s="1573"/>
      <c r="L149" s="1573" t="e">
        <f>IF(#REF!="","",INDEX(#REF!,#REF!,1))</f>
        <v>#REF!</v>
      </c>
      <c r="M149" s="1573"/>
      <c r="N149" s="1573" t="e">
        <f>IF(#REF!="","",INDEX(#REF!,#REF!,1))</f>
        <v>#REF!</v>
      </c>
      <c r="O149" s="1573"/>
      <c r="P149" s="1573" t="e">
        <f>IF(#REF!="","",INDEX(#REF!,#REF!,1))</f>
        <v>#REF!</v>
      </c>
      <c r="Q149" s="1573"/>
      <c r="R149" s="1573" t="e">
        <f>IF(#REF!="","",INDEX(#REF!,#REF!,1))</f>
        <v>#REF!</v>
      </c>
      <c r="S149" s="1573"/>
      <c r="T149" s="1573" t="e">
        <f>IF(#REF!="","",INDEX(#REF!,#REF!,1))</f>
        <v>#REF!</v>
      </c>
      <c r="U149" s="1573"/>
      <c r="V149" s="1573" t="e">
        <f>IF(#REF!="","",INDEX(#REF!,#REF!,1))</f>
        <v>#REF!</v>
      </c>
      <c r="W149" s="1573"/>
      <c r="X149" s="1573" t="e">
        <f>IF(#REF!="","",INDEX(#REF!,#REF!,1))</f>
        <v>#REF!</v>
      </c>
      <c r="Y149" s="1573"/>
      <c r="Z149" s="1573" t="e">
        <f>IF(#REF!="","",INDEX(#REF!,#REF!,1))</f>
        <v>#REF!</v>
      </c>
      <c r="AA149" s="1573"/>
    </row>
    <row r="150" spans="1:27" s="24" customFormat="1" ht="15" x14ac:dyDescent="0.4">
      <c r="A150" s="146">
        <v>27</v>
      </c>
      <c r="B150" s="1573" t="e">
        <f>IF(#REF!="","",INDEX(#REF!,#REF!,1))</f>
        <v>#REF!</v>
      </c>
      <c r="C150" s="1573"/>
      <c r="D150" s="1573" t="e">
        <f>IF(#REF!="","",INDEX(#REF!,#REF!,1))</f>
        <v>#REF!</v>
      </c>
      <c r="E150" s="1573"/>
      <c r="F150" s="1573" t="e">
        <f>IF(#REF!="","",INDEX(#REF!,#REF!,1))</f>
        <v>#REF!</v>
      </c>
      <c r="G150" s="1573"/>
      <c r="H150" s="1573" t="e">
        <f>IF(#REF!="","",INDEX(#REF!,#REF!,1))</f>
        <v>#REF!</v>
      </c>
      <c r="I150" s="1573"/>
      <c r="J150" s="1573" t="e">
        <f>IF(#REF!="","",INDEX(#REF!,#REF!,1))</f>
        <v>#REF!</v>
      </c>
      <c r="K150" s="1573"/>
      <c r="L150" s="1573" t="e">
        <f>IF(#REF!="","",INDEX(#REF!,#REF!,1))</f>
        <v>#REF!</v>
      </c>
      <c r="M150" s="1573"/>
      <c r="N150" s="1573" t="e">
        <f>IF(#REF!="","",INDEX(#REF!,#REF!,1))</f>
        <v>#REF!</v>
      </c>
      <c r="O150" s="1573"/>
      <c r="P150" s="1573" t="e">
        <f>IF(#REF!="","",INDEX(#REF!,#REF!,1))</f>
        <v>#REF!</v>
      </c>
      <c r="Q150" s="1573"/>
      <c r="R150" s="1573" t="e">
        <f>IF(#REF!="","",INDEX(#REF!,#REF!,1))</f>
        <v>#REF!</v>
      </c>
      <c r="S150" s="1573"/>
      <c r="T150" s="1573" t="e">
        <f>IF(#REF!="","",INDEX(#REF!,#REF!,1))</f>
        <v>#REF!</v>
      </c>
      <c r="U150" s="1573"/>
      <c r="V150" s="1573" t="e">
        <f>IF(#REF!="","",INDEX(#REF!,#REF!,1))</f>
        <v>#REF!</v>
      </c>
      <c r="W150" s="1573"/>
      <c r="X150" s="1573" t="e">
        <f>IF(#REF!="","",INDEX(#REF!,#REF!,1))</f>
        <v>#REF!</v>
      </c>
      <c r="Y150" s="1573"/>
      <c r="Z150" s="1573" t="e">
        <f>IF(#REF!="","",INDEX(#REF!,#REF!,1))</f>
        <v>#REF!</v>
      </c>
      <c r="AA150" s="1573"/>
    </row>
    <row r="151" spans="1:27" s="24" customFormat="1" ht="15" x14ac:dyDescent="0.4">
      <c r="A151" s="146">
        <v>28</v>
      </c>
      <c r="B151" s="1573" t="e">
        <f>IF(#REF!="","",INDEX(#REF!,#REF!,1))</f>
        <v>#REF!</v>
      </c>
      <c r="C151" s="1573"/>
      <c r="D151" s="1573" t="e">
        <f>IF(#REF!="","",INDEX(#REF!,#REF!,1))</f>
        <v>#REF!</v>
      </c>
      <c r="E151" s="1573"/>
      <c r="F151" s="1573" t="e">
        <f>IF(#REF!="","",INDEX(#REF!,#REF!,1))</f>
        <v>#REF!</v>
      </c>
      <c r="G151" s="1573"/>
      <c r="H151" s="1573" t="e">
        <f>IF(#REF!="","",INDEX(#REF!,#REF!,1))</f>
        <v>#REF!</v>
      </c>
      <c r="I151" s="1573"/>
      <c r="J151" s="1573" t="e">
        <f>IF(#REF!="","",INDEX(#REF!,#REF!,1))</f>
        <v>#REF!</v>
      </c>
      <c r="K151" s="1573"/>
      <c r="L151" s="1573" t="e">
        <f>IF(#REF!="","",INDEX(#REF!,#REF!,1))</f>
        <v>#REF!</v>
      </c>
      <c r="M151" s="1573"/>
      <c r="N151" s="1573" t="e">
        <f>IF(#REF!="","",INDEX(#REF!,#REF!,1))</f>
        <v>#REF!</v>
      </c>
      <c r="O151" s="1573"/>
      <c r="P151" s="1573" t="e">
        <f>IF(#REF!="","",INDEX(#REF!,#REF!,1))</f>
        <v>#REF!</v>
      </c>
      <c r="Q151" s="1573"/>
      <c r="R151" s="1573" t="e">
        <f>IF(#REF!="","",INDEX(#REF!,#REF!,1))</f>
        <v>#REF!</v>
      </c>
      <c r="S151" s="1573"/>
      <c r="T151" s="1573" t="e">
        <f>IF(#REF!="","",INDEX(#REF!,#REF!,1))</f>
        <v>#REF!</v>
      </c>
      <c r="U151" s="1573"/>
      <c r="V151" s="1573" t="e">
        <f>IF(#REF!="","",INDEX(#REF!,#REF!,1))</f>
        <v>#REF!</v>
      </c>
      <c r="W151" s="1573"/>
      <c r="X151" s="1573" t="e">
        <f>IF(#REF!="","",INDEX(#REF!,#REF!,1))</f>
        <v>#REF!</v>
      </c>
      <c r="Y151" s="1573"/>
      <c r="Z151" s="1573" t="e">
        <f>IF(#REF!="","",INDEX(#REF!,#REF!,1))</f>
        <v>#REF!</v>
      </c>
      <c r="AA151" s="1573"/>
    </row>
    <row r="152" spans="1:27" s="24" customFormat="1" ht="15" x14ac:dyDescent="0.4">
      <c r="A152" s="146">
        <v>29</v>
      </c>
      <c r="B152" s="1573" t="e">
        <f>IF(#REF!="","",INDEX(#REF!,#REF!,1))</f>
        <v>#REF!</v>
      </c>
      <c r="C152" s="1573"/>
      <c r="D152" s="1573" t="e">
        <f>IF(#REF!="","",INDEX(#REF!,#REF!,1))</f>
        <v>#REF!</v>
      </c>
      <c r="E152" s="1573"/>
      <c r="F152" s="1573" t="e">
        <f>IF(#REF!="","",INDEX(#REF!,#REF!,1))</f>
        <v>#REF!</v>
      </c>
      <c r="G152" s="1573"/>
      <c r="H152" s="1573" t="e">
        <f>IF(#REF!="","",INDEX(#REF!,#REF!,1))</f>
        <v>#REF!</v>
      </c>
      <c r="I152" s="1573"/>
      <c r="J152" s="1573" t="e">
        <f>IF(#REF!="","",INDEX(#REF!,#REF!,1))</f>
        <v>#REF!</v>
      </c>
      <c r="K152" s="1573"/>
      <c r="L152" s="1573" t="e">
        <f>IF(#REF!="","",INDEX(#REF!,#REF!,1))</f>
        <v>#REF!</v>
      </c>
      <c r="M152" s="1573"/>
      <c r="N152" s="1573" t="e">
        <f>IF(#REF!="","",INDEX(#REF!,#REF!,1))</f>
        <v>#REF!</v>
      </c>
      <c r="O152" s="1573"/>
      <c r="P152" s="1573" t="e">
        <f>IF(#REF!="","",INDEX(#REF!,#REF!,1))</f>
        <v>#REF!</v>
      </c>
      <c r="Q152" s="1573"/>
      <c r="R152" s="1573" t="e">
        <f>IF(#REF!="","",INDEX(#REF!,#REF!,1))</f>
        <v>#REF!</v>
      </c>
      <c r="S152" s="1573"/>
      <c r="T152" s="1573" t="e">
        <f>IF(#REF!="","",INDEX(#REF!,#REF!,1))</f>
        <v>#REF!</v>
      </c>
      <c r="U152" s="1573"/>
      <c r="V152" s="1573" t="e">
        <f>IF(#REF!="","",INDEX(#REF!,#REF!,1))</f>
        <v>#REF!</v>
      </c>
      <c r="W152" s="1573"/>
      <c r="X152" s="1573" t="e">
        <f>IF(#REF!="","",INDEX(#REF!,#REF!,1))</f>
        <v>#REF!</v>
      </c>
      <c r="Y152" s="1573"/>
      <c r="Z152" s="1573" t="e">
        <f>IF(#REF!="","",INDEX(#REF!,#REF!,1))</f>
        <v>#REF!</v>
      </c>
      <c r="AA152" s="1573"/>
    </row>
    <row r="153" spans="1:27" s="24" customFormat="1" ht="15" x14ac:dyDescent="0.4">
      <c r="A153" s="146">
        <v>30</v>
      </c>
      <c r="B153" s="1573" t="e">
        <f>IF(#REF!="","",INDEX(#REF!,#REF!,1))</f>
        <v>#REF!</v>
      </c>
      <c r="C153" s="1573"/>
      <c r="D153" s="1573" t="e">
        <f>IF(#REF!="","",INDEX(#REF!,#REF!,1))</f>
        <v>#REF!</v>
      </c>
      <c r="E153" s="1573"/>
      <c r="F153" s="1573" t="e">
        <f>IF(#REF!="","",INDEX(#REF!,#REF!,1))</f>
        <v>#REF!</v>
      </c>
      <c r="G153" s="1573"/>
      <c r="H153" s="1573" t="e">
        <f>IF(#REF!="","",INDEX(#REF!,#REF!,1))</f>
        <v>#REF!</v>
      </c>
      <c r="I153" s="1573"/>
      <c r="J153" s="1573" t="e">
        <f>IF(#REF!="","",INDEX(#REF!,#REF!,1))</f>
        <v>#REF!</v>
      </c>
      <c r="K153" s="1573"/>
      <c r="L153" s="1573" t="e">
        <f>IF(#REF!="","",INDEX(#REF!,#REF!,1))</f>
        <v>#REF!</v>
      </c>
      <c r="M153" s="1573"/>
      <c r="N153" s="1573" t="e">
        <f>IF(#REF!="","",INDEX(#REF!,#REF!,1))</f>
        <v>#REF!</v>
      </c>
      <c r="O153" s="1573"/>
      <c r="P153" s="1573" t="e">
        <f>IF(#REF!="","",INDEX(#REF!,#REF!,1))</f>
        <v>#REF!</v>
      </c>
      <c r="Q153" s="1573"/>
      <c r="R153" s="1573" t="e">
        <f>IF(#REF!="","",INDEX(#REF!,#REF!,1))</f>
        <v>#REF!</v>
      </c>
      <c r="S153" s="1573"/>
      <c r="T153" s="1573" t="e">
        <f>IF(#REF!="","",INDEX(#REF!,#REF!,1))</f>
        <v>#REF!</v>
      </c>
      <c r="U153" s="1573"/>
      <c r="V153" s="1573" t="e">
        <f>IF(#REF!="","",INDEX(#REF!,#REF!,1))</f>
        <v>#REF!</v>
      </c>
      <c r="W153" s="1573"/>
      <c r="X153" s="1573" t="e">
        <f>IF(#REF!="","",INDEX(#REF!,#REF!,1))</f>
        <v>#REF!</v>
      </c>
      <c r="Y153" s="1573"/>
      <c r="Z153" s="1573" t="e">
        <f>IF(#REF!="","",INDEX(#REF!,#REF!,1))</f>
        <v>#REF!</v>
      </c>
      <c r="AA153" s="1573"/>
    </row>
    <row r="154" spans="1:27" s="24" customFormat="1" ht="15" x14ac:dyDescent="0.4">
      <c r="A154" s="146">
        <v>31</v>
      </c>
      <c r="B154" s="1573" t="e">
        <f>IF(#REF!="","",INDEX(#REF!,#REF!,1))</f>
        <v>#REF!</v>
      </c>
      <c r="C154" s="1573"/>
      <c r="D154" s="1573" t="e">
        <f>IF(#REF!="","",INDEX(#REF!,#REF!,1))</f>
        <v>#REF!</v>
      </c>
      <c r="E154" s="1573"/>
      <c r="F154" s="1573" t="e">
        <f>IF(#REF!="","",INDEX(#REF!,#REF!,1))</f>
        <v>#REF!</v>
      </c>
      <c r="G154" s="1573"/>
      <c r="H154" s="1573" t="e">
        <f>IF(#REF!="","",INDEX(#REF!,#REF!,1))</f>
        <v>#REF!</v>
      </c>
      <c r="I154" s="1573"/>
      <c r="J154" s="1573" t="e">
        <f>IF(#REF!="","",INDEX(#REF!,#REF!,1))</f>
        <v>#REF!</v>
      </c>
      <c r="K154" s="1573"/>
      <c r="L154" s="1573" t="e">
        <f>IF(#REF!="","",INDEX(#REF!,#REF!,1))</f>
        <v>#REF!</v>
      </c>
      <c r="M154" s="1573"/>
      <c r="N154" s="1573" t="e">
        <f>IF(#REF!="","",INDEX(#REF!,#REF!,1))</f>
        <v>#REF!</v>
      </c>
      <c r="O154" s="1573"/>
      <c r="P154" s="1573" t="e">
        <f>IF(#REF!="","",INDEX(#REF!,#REF!,1))</f>
        <v>#REF!</v>
      </c>
      <c r="Q154" s="1573"/>
      <c r="R154" s="1573" t="e">
        <f>IF(#REF!="","",INDEX(#REF!,#REF!,1))</f>
        <v>#REF!</v>
      </c>
      <c r="S154" s="1573"/>
      <c r="T154" s="1573" t="e">
        <f>IF(#REF!="","",INDEX(#REF!,#REF!,1))</f>
        <v>#REF!</v>
      </c>
      <c r="U154" s="1573"/>
      <c r="V154" s="1573" t="e">
        <f>IF(#REF!="","",INDEX(#REF!,#REF!,1))</f>
        <v>#REF!</v>
      </c>
      <c r="W154" s="1573"/>
      <c r="X154" s="1573" t="e">
        <f>IF(#REF!="","",INDEX(#REF!,#REF!,1))</f>
        <v>#REF!</v>
      </c>
      <c r="Y154" s="1573"/>
      <c r="Z154" s="1573" t="e">
        <f>IF(#REF!="","",INDEX(#REF!,#REF!,1))</f>
        <v>#REF!</v>
      </c>
      <c r="AA154" s="1573"/>
    </row>
    <row r="155" spans="1:27" s="24" customFormat="1" ht="15" x14ac:dyDescent="0.4">
      <c r="A155" s="146">
        <v>32</v>
      </c>
      <c r="B155" s="1573" t="e">
        <f>IF(#REF!="","",INDEX(#REF!,#REF!,1))</f>
        <v>#REF!</v>
      </c>
      <c r="C155" s="1573"/>
      <c r="D155" s="1573" t="e">
        <f>IF(#REF!="","",INDEX(#REF!,#REF!,1))</f>
        <v>#REF!</v>
      </c>
      <c r="E155" s="1573"/>
      <c r="F155" s="1573" t="e">
        <f>IF(#REF!="","",INDEX(#REF!,#REF!,1))</f>
        <v>#REF!</v>
      </c>
      <c r="G155" s="1573"/>
      <c r="H155" s="1573" t="e">
        <f>IF(#REF!="","",INDEX(#REF!,#REF!,1))</f>
        <v>#REF!</v>
      </c>
      <c r="I155" s="1573"/>
      <c r="J155" s="1573" t="e">
        <f>IF(#REF!="","",INDEX(#REF!,#REF!,1))</f>
        <v>#REF!</v>
      </c>
      <c r="K155" s="1573"/>
      <c r="L155" s="1573" t="e">
        <f>IF(#REF!="","",INDEX(#REF!,#REF!,1))</f>
        <v>#REF!</v>
      </c>
      <c r="M155" s="1573"/>
      <c r="N155" s="1573" t="e">
        <f>IF(#REF!="","",INDEX(#REF!,#REF!,1))</f>
        <v>#REF!</v>
      </c>
      <c r="O155" s="1573"/>
      <c r="P155" s="1573" t="e">
        <f>IF(#REF!="","",INDEX(#REF!,#REF!,1))</f>
        <v>#REF!</v>
      </c>
      <c r="Q155" s="1573"/>
      <c r="R155" s="1573" t="e">
        <f>IF(#REF!="","",INDEX(#REF!,#REF!,1))</f>
        <v>#REF!</v>
      </c>
      <c r="S155" s="1573"/>
      <c r="T155" s="1573" t="e">
        <f>IF(#REF!="","",INDEX(#REF!,#REF!,1))</f>
        <v>#REF!</v>
      </c>
      <c r="U155" s="1573"/>
      <c r="V155" s="1573" t="e">
        <f>IF(#REF!="","",INDEX(#REF!,#REF!,1))</f>
        <v>#REF!</v>
      </c>
      <c r="W155" s="1573"/>
      <c r="X155" s="1573" t="e">
        <f>IF(#REF!="","",INDEX(#REF!,#REF!,1))</f>
        <v>#REF!</v>
      </c>
      <c r="Y155" s="1573"/>
      <c r="Z155" s="1573" t="e">
        <f>IF(#REF!="","",INDEX(#REF!,#REF!,1))</f>
        <v>#REF!</v>
      </c>
      <c r="AA155" s="1573"/>
    </row>
    <row r="156" spans="1:27" s="24" customFormat="1" ht="15" x14ac:dyDescent="0.4">
      <c r="A156" s="146">
        <v>33</v>
      </c>
      <c r="B156" s="1573" t="e">
        <f>IF(#REF!="","",INDEX(#REF!,#REF!,1))</f>
        <v>#REF!</v>
      </c>
      <c r="C156" s="1573"/>
      <c r="D156" s="1573" t="e">
        <f>IF(#REF!="","",INDEX(#REF!,#REF!,1))</f>
        <v>#REF!</v>
      </c>
      <c r="E156" s="1573"/>
      <c r="F156" s="1573" t="e">
        <f>IF(#REF!="","",INDEX(#REF!,#REF!,1))</f>
        <v>#REF!</v>
      </c>
      <c r="G156" s="1573"/>
      <c r="H156" s="1573" t="e">
        <f>IF(#REF!="","",INDEX(#REF!,#REF!,1))</f>
        <v>#REF!</v>
      </c>
      <c r="I156" s="1573"/>
      <c r="J156" s="1573" t="e">
        <f>IF(#REF!="","",INDEX(#REF!,#REF!,1))</f>
        <v>#REF!</v>
      </c>
      <c r="K156" s="1573"/>
      <c r="L156" s="1573" t="e">
        <f>IF(#REF!="","",INDEX(#REF!,#REF!,1))</f>
        <v>#REF!</v>
      </c>
      <c r="M156" s="1573"/>
      <c r="N156" s="1573" t="e">
        <f>IF(#REF!="","",INDEX(#REF!,#REF!,1))</f>
        <v>#REF!</v>
      </c>
      <c r="O156" s="1573"/>
      <c r="P156" s="1573" t="e">
        <f>IF(#REF!="","",INDEX(#REF!,#REF!,1))</f>
        <v>#REF!</v>
      </c>
      <c r="Q156" s="1573"/>
      <c r="R156" s="1573" t="e">
        <f>IF(#REF!="","",INDEX(#REF!,#REF!,1))</f>
        <v>#REF!</v>
      </c>
      <c r="S156" s="1573"/>
      <c r="T156" s="1573" t="e">
        <f>IF(#REF!="","",INDEX(#REF!,#REF!,1))</f>
        <v>#REF!</v>
      </c>
      <c r="U156" s="1573"/>
      <c r="V156" s="1573" t="e">
        <f>IF(#REF!="","",INDEX(#REF!,#REF!,1))</f>
        <v>#REF!</v>
      </c>
      <c r="W156" s="1573"/>
      <c r="X156" s="1573" t="e">
        <f>IF(#REF!="","",INDEX(#REF!,#REF!,1))</f>
        <v>#REF!</v>
      </c>
      <c r="Y156" s="1573"/>
      <c r="Z156" s="1573" t="e">
        <f>IF(#REF!="","",INDEX(#REF!,#REF!,1))</f>
        <v>#REF!</v>
      </c>
      <c r="AA156" s="1573"/>
    </row>
    <row r="157" spans="1:27" s="24" customFormat="1" ht="15" x14ac:dyDescent="0.4">
      <c r="A157" s="146">
        <v>34</v>
      </c>
      <c r="B157" s="1573" t="e">
        <f>IF(#REF!="","",INDEX(#REF!,#REF!,1))</f>
        <v>#REF!</v>
      </c>
      <c r="C157" s="1573"/>
      <c r="D157" s="1573" t="e">
        <f>IF(#REF!="","",INDEX(#REF!,#REF!,1))</f>
        <v>#REF!</v>
      </c>
      <c r="E157" s="1573"/>
      <c r="F157" s="1573" t="e">
        <f>IF(#REF!="","",INDEX(#REF!,#REF!,1))</f>
        <v>#REF!</v>
      </c>
      <c r="G157" s="1573"/>
      <c r="H157" s="1573" t="e">
        <f>IF(#REF!="","",INDEX(#REF!,#REF!,1))</f>
        <v>#REF!</v>
      </c>
      <c r="I157" s="1573"/>
      <c r="J157" s="1573" t="e">
        <f>IF(#REF!="","",INDEX(#REF!,#REF!,1))</f>
        <v>#REF!</v>
      </c>
      <c r="K157" s="1573"/>
      <c r="L157" s="1573" t="e">
        <f>IF(#REF!="","",INDEX(#REF!,#REF!,1))</f>
        <v>#REF!</v>
      </c>
      <c r="M157" s="1573"/>
      <c r="N157" s="1573" t="e">
        <f>IF(#REF!="","",INDEX(#REF!,#REF!,1))</f>
        <v>#REF!</v>
      </c>
      <c r="O157" s="1573"/>
      <c r="P157" s="1573" t="e">
        <f>IF(#REF!="","",INDEX(#REF!,#REF!,1))</f>
        <v>#REF!</v>
      </c>
      <c r="Q157" s="1573"/>
      <c r="R157" s="1573" t="e">
        <f>IF(#REF!="","",INDEX(#REF!,#REF!,1))</f>
        <v>#REF!</v>
      </c>
      <c r="S157" s="1573"/>
      <c r="T157" s="1573" t="e">
        <f>IF(#REF!="","",INDEX(#REF!,#REF!,1))</f>
        <v>#REF!</v>
      </c>
      <c r="U157" s="1573"/>
      <c r="V157" s="1573" t="e">
        <f>IF(#REF!="","",INDEX(#REF!,#REF!,1))</f>
        <v>#REF!</v>
      </c>
      <c r="W157" s="1573"/>
      <c r="X157" s="1573" t="e">
        <f>IF(#REF!="","",INDEX(#REF!,#REF!,1))</f>
        <v>#REF!</v>
      </c>
      <c r="Y157" s="1573"/>
      <c r="Z157" s="1573" t="e">
        <f>IF(#REF!="","",INDEX(#REF!,#REF!,1))</f>
        <v>#REF!</v>
      </c>
      <c r="AA157" s="1573"/>
    </row>
    <row r="158" spans="1:27" s="24" customFormat="1" ht="15" x14ac:dyDescent="0.4">
      <c r="A158" s="146">
        <v>35</v>
      </c>
      <c r="B158" s="1573" t="e">
        <f>IF(#REF!="","",INDEX(#REF!,#REF!,1))</f>
        <v>#REF!</v>
      </c>
      <c r="C158" s="1573"/>
      <c r="D158" s="1573" t="e">
        <f>IF(#REF!="","",INDEX(#REF!,#REF!,1))</f>
        <v>#REF!</v>
      </c>
      <c r="E158" s="1573"/>
      <c r="F158" s="1573" t="e">
        <f>IF(#REF!="","",INDEX(#REF!,#REF!,1))</f>
        <v>#REF!</v>
      </c>
      <c r="G158" s="1573"/>
      <c r="H158" s="1573" t="e">
        <f>IF(#REF!="","",INDEX(#REF!,#REF!,1))</f>
        <v>#REF!</v>
      </c>
      <c r="I158" s="1573"/>
      <c r="J158" s="1573" t="e">
        <f>IF(#REF!="","",INDEX(#REF!,#REF!,1))</f>
        <v>#REF!</v>
      </c>
      <c r="K158" s="1573"/>
      <c r="L158" s="1573" t="e">
        <f>IF(#REF!="","",INDEX(#REF!,#REF!,1))</f>
        <v>#REF!</v>
      </c>
      <c r="M158" s="1573"/>
      <c r="N158" s="1573" t="e">
        <f>IF(#REF!="","",INDEX(#REF!,#REF!,1))</f>
        <v>#REF!</v>
      </c>
      <c r="O158" s="1573"/>
      <c r="P158" s="1573" t="e">
        <f>IF(#REF!="","",INDEX(#REF!,#REF!,1))</f>
        <v>#REF!</v>
      </c>
      <c r="Q158" s="1573"/>
      <c r="R158" s="1573" t="e">
        <f>IF(#REF!="","",INDEX(#REF!,#REF!,1))</f>
        <v>#REF!</v>
      </c>
      <c r="S158" s="1573"/>
      <c r="T158" s="1573" t="e">
        <f>IF(#REF!="","",INDEX(#REF!,#REF!,1))</f>
        <v>#REF!</v>
      </c>
      <c r="U158" s="1573"/>
      <c r="V158" s="1573" t="e">
        <f>IF(#REF!="","",INDEX(#REF!,#REF!,1))</f>
        <v>#REF!</v>
      </c>
      <c r="W158" s="1573"/>
      <c r="X158" s="1573" t="e">
        <f>IF(#REF!="","",INDEX(#REF!,#REF!,1))</f>
        <v>#REF!</v>
      </c>
      <c r="Y158" s="1573"/>
      <c r="Z158" s="1573" t="e">
        <f>IF(#REF!="","",INDEX(#REF!,#REF!,1))</f>
        <v>#REF!</v>
      </c>
      <c r="AA158" s="1573"/>
    </row>
    <row r="159" spans="1:27" s="24" customFormat="1" ht="15" x14ac:dyDescent="0.4">
      <c r="A159" s="146">
        <v>36</v>
      </c>
      <c r="B159" s="1573" t="e">
        <f>IF(#REF!="","",INDEX(#REF!,#REF!,1))</f>
        <v>#REF!</v>
      </c>
      <c r="C159" s="1573"/>
      <c r="D159" s="1573" t="e">
        <f>IF(#REF!="","",INDEX(#REF!,#REF!,1))</f>
        <v>#REF!</v>
      </c>
      <c r="E159" s="1573"/>
      <c r="F159" s="1573" t="e">
        <f>IF(#REF!="","",INDEX(#REF!,#REF!,1))</f>
        <v>#REF!</v>
      </c>
      <c r="G159" s="1573"/>
      <c r="H159" s="1573" t="e">
        <f>IF(#REF!="","",INDEX(#REF!,#REF!,1))</f>
        <v>#REF!</v>
      </c>
      <c r="I159" s="1573"/>
      <c r="J159" s="1573" t="e">
        <f>IF(#REF!="","",INDEX(#REF!,#REF!,1))</f>
        <v>#REF!</v>
      </c>
      <c r="K159" s="1573"/>
      <c r="L159" s="1573" t="e">
        <f>IF(#REF!="","",INDEX(#REF!,#REF!,1))</f>
        <v>#REF!</v>
      </c>
      <c r="M159" s="1573"/>
      <c r="N159" s="1573" t="e">
        <f>IF(#REF!="","",INDEX(#REF!,#REF!,1))</f>
        <v>#REF!</v>
      </c>
      <c r="O159" s="1573"/>
      <c r="P159" s="1573" t="e">
        <f>IF(#REF!="","",INDEX(#REF!,#REF!,1))</f>
        <v>#REF!</v>
      </c>
      <c r="Q159" s="1573"/>
      <c r="R159" s="1573" t="e">
        <f>IF(#REF!="","",INDEX(#REF!,#REF!,1))</f>
        <v>#REF!</v>
      </c>
      <c r="S159" s="1573"/>
      <c r="T159" s="1573" t="e">
        <f>IF(#REF!="","",INDEX(#REF!,#REF!,1))</f>
        <v>#REF!</v>
      </c>
      <c r="U159" s="1573"/>
      <c r="V159" s="1573" t="e">
        <f>IF(#REF!="","",INDEX(#REF!,#REF!,1))</f>
        <v>#REF!</v>
      </c>
      <c r="W159" s="1573"/>
      <c r="X159" s="1573" t="e">
        <f>IF(#REF!="","",INDEX(#REF!,#REF!,1))</f>
        <v>#REF!</v>
      </c>
      <c r="Y159" s="1573"/>
      <c r="Z159" s="1573" t="e">
        <f>IF(#REF!="","",INDEX(#REF!,#REF!,1))</f>
        <v>#REF!</v>
      </c>
      <c r="AA159" s="1573"/>
    </row>
    <row r="160" spans="1:27" s="24" customFormat="1" ht="15" x14ac:dyDescent="0.4">
      <c r="A160" s="146">
        <v>37</v>
      </c>
      <c r="B160" s="1573" t="e">
        <f>IF(#REF!="","",INDEX(#REF!,#REF!,1))</f>
        <v>#REF!</v>
      </c>
      <c r="C160" s="1573"/>
      <c r="D160" s="1573" t="e">
        <f>IF(#REF!="","",INDEX(#REF!,#REF!,1))</f>
        <v>#REF!</v>
      </c>
      <c r="E160" s="1573"/>
      <c r="F160" s="1573" t="e">
        <f>IF(#REF!="","",INDEX(#REF!,#REF!,1))</f>
        <v>#REF!</v>
      </c>
      <c r="G160" s="1573"/>
      <c r="H160" s="1573" t="e">
        <f>IF(#REF!="","",INDEX(#REF!,#REF!,1))</f>
        <v>#REF!</v>
      </c>
      <c r="I160" s="1573"/>
      <c r="J160" s="1573" t="e">
        <f>IF(#REF!="","",INDEX(#REF!,#REF!,1))</f>
        <v>#REF!</v>
      </c>
      <c r="K160" s="1573"/>
      <c r="L160" s="1573" t="e">
        <f>IF(#REF!="","",INDEX(#REF!,#REF!,1))</f>
        <v>#REF!</v>
      </c>
      <c r="M160" s="1573"/>
      <c r="N160" s="1573" t="e">
        <f>IF(#REF!="","",INDEX(#REF!,#REF!,1))</f>
        <v>#REF!</v>
      </c>
      <c r="O160" s="1573"/>
      <c r="P160" s="1573" t="e">
        <f>IF(#REF!="","",INDEX(#REF!,#REF!,1))</f>
        <v>#REF!</v>
      </c>
      <c r="Q160" s="1573"/>
      <c r="R160" s="1573" t="e">
        <f>IF(#REF!="","",INDEX(#REF!,#REF!,1))</f>
        <v>#REF!</v>
      </c>
      <c r="S160" s="1573"/>
      <c r="T160" s="1573" t="e">
        <f>IF(#REF!="","",INDEX(#REF!,#REF!,1))</f>
        <v>#REF!</v>
      </c>
      <c r="U160" s="1573"/>
      <c r="V160" s="1573" t="e">
        <f>IF(#REF!="","",INDEX(#REF!,#REF!,1))</f>
        <v>#REF!</v>
      </c>
      <c r="W160" s="1573"/>
      <c r="X160" s="1573" t="e">
        <f>IF(#REF!="","",INDEX(#REF!,#REF!,1))</f>
        <v>#REF!</v>
      </c>
      <c r="Y160" s="1573"/>
      <c r="Z160" s="1573" t="e">
        <f>IF(#REF!="","",INDEX(#REF!,#REF!,1))</f>
        <v>#REF!</v>
      </c>
      <c r="AA160" s="1573"/>
    </row>
    <row r="161" spans="1:27" s="24" customFormat="1" ht="15" x14ac:dyDescent="0.4">
      <c r="A161" s="146">
        <v>38</v>
      </c>
      <c r="B161" s="1573" t="e">
        <f>IF(#REF!="","",INDEX(#REF!,#REF!,1))</f>
        <v>#REF!</v>
      </c>
      <c r="C161" s="1573"/>
      <c r="D161" s="1573" t="e">
        <f>IF(#REF!="","",INDEX(#REF!,#REF!,1))</f>
        <v>#REF!</v>
      </c>
      <c r="E161" s="1573"/>
      <c r="F161" s="1573" t="e">
        <f>IF(#REF!="","",INDEX(#REF!,#REF!,1))</f>
        <v>#REF!</v>
      </c>
      <c r="G161" s="1573"/>
      <c r="H161" s="1573" t="e">
        <f>IF(#REF!="","",INDEX(#REF!,#REF!,1))</f>
        <v>#REF!</v>
      </c>
      <c r="I161" s="1573"/>
      <c r="J161" s="1573" t="e">
        <f>IF(#REF!="","",INDEX(#REF!,#REF!,1))</f>
        <v>#REF!</v>
      </c>
      <c r="K161" s="1573"/>
      <c r="L161" s="1573" t="e">
        <f>IF(#REF!="","",INDEX(#REF!,#REF!,1))</f>
        <v>#REF!</v>
      </c>
      <c r="M161" s="1573"/>
      <c r="N161" s="1573" t="e">
        <f>IF(#REF!="","",INDEX(#REF!,#REF!,1))</f>
        <v>#REF!</v>
      </c>
      <c r="O161" s="1573"/>
      <c r="P161" s="1573" t="e">
        <f>IF(#REF!="","",INDEX(#REF!,#REF!,1))</f>
        <v>#REF!</v>
      </c>
      <c r="Q161" s="1573"/>
      <c r="R161" s="1573" t="e">
        <f>IF(#REF!="","",INDEX(#REF!,#REF!,1))</f>
        <v>#REF!</v>
      </c>
      <c r="S161" s="1573"/>
      <c r="T161" s="1573" t="e">
        <f>IF(#REF!="","",INDEX(#REF!,#REF!,1))</f>
        <v>#REF!</v>
      </c>
      <c r="U161" s="1573"/>
      <c r="V161" s="1573" t="e">
        <f>IF(#REF!="","",INDEX(#REF!,#REF!,1))</f>
        <v>#REF!</v>
      </c>
      <c r="W161" s="1573"/>
      <c r="X161" s="1573" t="e">
        <f>IF(#REF!="","",INDEX(#REF!,#REF!,1))</f>
        <v>#REF!</v>
      </c>
      <c r="Y161" s="1573"/>
      <c r="Z161" s="1573" t="e">
        <f>IF(#REF!="","",INDEX(#REF!,#REF!,1))</f>
        <v>#REF!</v>
      </c>
      <c r="AA161" s="1573"/>
    </row>
    <row r="162" spans="1:27" s="24" customFormat="1" ht="15" x14ac:dyDescent="0.4">
      <c r="A162" s="146">
        <v>39</v>
      </c>
      <c r="B162" s="1573" t="e">
        <f>IF(#REF!="","",INDEX(#REF!,#REF!,1))</f>
        <v>#REF!</v>
      </c>
      <c r="C162" s="1573"/>
      <c r="D162" s="1573" t="e">
        <f>IF(#REF!="","",INDEX(#REF!,#REF!,1))</f>
        <v>#REF!</v>
      </c>
      <c r="E162" s="1573"/>
      <c r="F162" s="1573" t="e">
        <f>IF(#REF!="","",INDEX(#REF!,#REF!,1))</f>
        <v>#REF!</v>
      </c>
      <c r="G162" s="1573"/>
      <c r="H162" s="1573" t="e">
        <f>IF(#REF!="","",INDEX(#REF!,#REF!,1))</f>
        <v>#REF!</v>
      </c>
      <c r="I162" s="1573"/>
      <c r="J162" s="1573" t="e">
        <f>IF(#REF!="","",INDEX(#REF!,#REF!,1))</f>
        <v>#REF!</v>
      </c>
      <c r="K162" s="1573"/>
      <c r="L162" s="1573" t="e">
        <f>IF(#REF!="","",INDEX(#REF!,#REF!,1))</f>
        <v>#REF!</v>
      </c>
      <c r="M162" s="1573"/>
      <c r="N162" s="1573" t="e">
        <f>IF(#REF!="","",INDEX(#REF!,#REF!,1))</f>
        <v>#REF!</v>
      </c>
      <c r="O162" s="1573"/>
      <c r="P162" s="1573" t="e">
        <f>IF(#REF!="","",INDEX(#REF!,#REF!,1))</f>
        <v>#REF!</v>
      </c>
      <c r="Q162" s="1573"/>
      <c r="R162" s="1573" t="e">
        <f>IF(#REF!="","",INDEX(#REF!,#REF!,1))</f>
        <v>#REF!</v>
      </c>
      <c r="S162" s="1573"/>
      <c r="T162" s="1573" t="e">
        <f>IF(#REF!="","",INDEX(#REF!,#REF!,1))</f>
        <v>#REF!</v>
      </c>
      <c r="U162" s="1573"/>
      <c r="V162" s="1573" t="e">
        <f>IF(#REF!="","",INDEX(#REF!,#REF!,1))</f>
        <v>#REF!</v>
      </c>
      <c r="W162" s="1573"/>
      <c r="X162" s="1573" t="e">
        <f>IF(#REF!="","",INDEX(#REF!,#REF!,1))</f>
        <v>#REF!</v>
      </c>
      <c r="Y162" s="1573"/>
      <c r="Z162" s="1573" t="e">
        <f>IF(#REF!="","",INDEX(#REF!,#REF!,1))</f>
        <v>#REF!</v>
      </c>
      <c r="AA162" s="1573"/>
    </row>
    <row r="163" spans="1:27" s="24" customFormat="1" ht="15" x14ac:dyDescent="0.4">
      <c r="A163" s="146">
        <v>40</v>
      </c>
      <c r="B163" s="1573" t="e">
        <f>IF(#REF!="","",INDEX(#REF!,#REF!,1))</f>
        <v>#REF!</v>
      </c>
      <c r="C163" s="1573"/>
      <c r="D163" s="1573" t="e">
        <f>IF(#REF!="","",INDEX(#REF!,#REF!,1))</f>
        <v>#REF!</v>
      </c>
      <c r="E163" s="1573"/>
      <c r="F163" s="1573" t="e">
        <f>IF(#REF!="","",INDEX(#REF!,#REF!,1))</f>
        <v>#REF!</v>
      </c>
      <c r="G163" s="1573"/>
      <c r="H163" s="1573" t="e">
        <f>IF(#REF!="","",INDEX(#REF!,#REF!,1))</f>
        <v>#REF!</v>
      </c>
      <c r="I163" s="1573"/>
      <c r="J163" s="1573" t="e">
        <f>IF(#REF!="","",INDEX(#REF!,#REF!,1))</f>
        <v>#REF!</v>
      </c>
      <c r="K163" s="1573"/>
      <c r="L163" s="1573" t="e">
        <f>IF(#REF!="","",INDEX(#REF!,#REF!,1))</f>
        <v>#REF!</v>
      </c>
      <c r="M163" s="1573"/>
      <c r="N163" s="1573" t="e">
        <f>IF(#REF!="","",INDEX(#REF!,#REF!,1))</f>
        <v>#REF!</v>
      </c>
      <c r="O163" s="1573"/>
      <c r="P163" s="1573" t="e">
        <f>IF(#REF!="","",INDEX(#REF!,#REF!,1))</f>
        <v>#REF!</v>
      </c>
      <c r="Q163" s="1573"/>
      <c r="R163" s="1573" t="e">
        <f>IF(#REF!="","",INDEX(#REF!,#REF!,1))</f>
        <v>#REF!</v>
      </c>
      <c r="S163" s="1573"/>
      <c r="T163" s="1573" t="e">
        <f>IF(#REF!="","",INDEX(#REF!,#REF!,1))</f>
        <v>#REF!</v>
      </c>
      <c r="U163" s="1573"/>
      <c r="V163" s="1573" t="e">
        <f>IF(#REF!="","",INDEX(#REF!,#REF!,1))</f>
        <v>#REF!</v>
      </c>
      <c r="W163" s="1573"/>
      <c r="X163" s="1573" t="e">
        <f>IF(#REF!="","",INDEX(#REF!,#REF!,1))</f>
        <v>#REF!</v>
      </c>
      <c r="Y163" s="1573"/>
      <c r="Z163" s="1573" t="e">
        <f>IF(#REF!="","",INDEX(#REF!,#REF!,1))</f>
        <v>#REF!</v>
      </c>
      <c r="AA163" s="1573"/>
    </row>
    <row r="164" spans="1:27" s="24" customFormat="1" ht="15" x14ac:dyDescent="0.4">
      <c r="A164" s="146">
        <v>41</v>
      </c>
      <c r="B164" s="1573" t="e">
        <f>IF(#REF!="","",INDEX(#REF!,#REF!,1))</f>
        <v>#REF!</v>
      </c>
      <c r="C164" s="1573"/>
      <c r="D164" s="1573" t="e">
        <f>IF(#REF!="","",INDEX(#REF!,#REF!,1))</f>
        <v>#REF!</v>
      </c>
      <c r="E164" s="1573"/>
      <c r="F164" s="1573" t="e">
        <f>IF(#REF!="","",INDEX(#REF!,#REF!,1))</f>
        <v>#REF!</v>
      </c>
      <c r="G164" s="1573"/>
      <c r="H164" s="1573" t="e">
        <f>IF(#REF!="","",INDEX(#REF!,#REF!,1))</f>
        <v>#REF!</v>
      </c>
      <c r="I164" s="1573"/>
      <c r="J164" s="1573" t="e">
        <f>IF(#REF!="","",INDEX(#REF!,#REF!,1))</f>
        <v>#REF!</v>
      </c>
      <c r="K164" s="1573"/>
      <c r="L164" s="1573" t="e">
        <f>IF(#REF!="","",INDEX(#REF!,#REF!,1))</f>
        <v>#REF!</v>
      </c>
      <c r="M164" s="1573"/>
      <c r="N164" s="1573" t="e">
        <f>IF(#REF!="","",INDEX(#REF!,#REF!,1))</f>
        <v>#REF!</v>
      </c>
      <c r="O164" s="1573"/>
      <c r="P164" s="1573" t="e">
        <f>IF(#REF!="","",INDEX(#REF!,#REF!,1))</f>
        <v>#REF!</v>
      </c>
      <c r="Q164" s="1573"/>
      <c r="R164" s="1573" t="e">
        <f>IF(#REF!="","",INDEX(#REF!,#REF!,1))</f>
        <v>#REF!</v>
      </c>
      <c r="S164" s="1573"/>
      <c r="T164" s="1573" t="e">
        <f>IF(#REF!="","",INDEX(#REF!,#REF!,1))</f>
        <v>#REF!</v>
      </c>
      <c r="U164" s="1573"/>
      <c r="V164" s="1573" t="e">
        <f>IF(#REF!="","",INDEX(#REF!,#REF!,1))</f>
        <v>#REF!</v>
      </c>
      <c r="W164" s="1573"/>
      <c r="X164" s="1573" t="e">
        <f>IF(#REF!="","",INDEX(#REF!,#REF!,1))</f>
        <v>#REF!</v>
      </c>
      <c r="Y164" s="1573"/>
      <c r="Z164" s="1573" t="e">
        <f>IF(#REF!="","",INDEX(#REF!,#REF!,1))</f>
        <v>#REF!</v>
      </c>
      <c r="AA164" s="1573"/>
    </row>
    <row r="165" spans="1:27" s="24" customFormat="1" ht="15" x14ac:dyDescent="0.4">
      <c r="A165" s="146">
        <v>42</v>
      </c>
      <c r="B165" s="1573" t="e">
        <f>IF(#REF!="","",INDEX(#REF!,#REF!,1))</f>
        <v>#REF!</v>
      </c>
      <c r="C165" s="1573"/>
      <c r="D165" s="1573" t="e">
        <f>IF(#REF!="","",INDEX(#REF!,#REF!,1))</f>
        <v>#REF!</v>
      </c>
      <c r="E165" s="1573"/>
      <c r="F165" s="1573" t="e">
        <f>IF(#REF!="","",INDEX(#REF!,#REF!,1))</f>
        <v>#REF!</v>
      </c>
      <c r="G165" s="1573"/>
      <c r="H165" s="1573" t="e">
        <f>IF(#REF!="","",INDEX(#REF!,#REF!,1))</f>
        <v>#REF!</v>
      </c>
      <c r="I165" s="1573"/>
      <c r="J165" s="1573" t="e">
        <f>IF(#REF!="","",INDEX(#REF!,#REF!,1))</f>
        <v>#REF!</v>
      </c>
      <c r="K165" s="1573"/>
      <c r="L165" s="1573" t="e">
        <f>IF(#REF!="","",INDEX(#REF!,#REF!,1))</f>
        <v>#REF!</v>
      </c>
      <c r="M165" s="1573"/>
      <c r="N165" s="1573" t="e">
        <f>IF(#REF!="","",INDEX(#REF!,#REF!,1))</f>
        <v>#REF!</v>
      </c>
      <c r="O165" s="1573"/>
      <c r="P165" s="1573" t="e">
        <f>IF(#REF!="","",INDEX(#REF!,#REF!,1))</f>
        <v>#REF!</v>
      </c>
      <c r="Q165" s="1573"/>
      <c r="R165" s="1573" t="e">
        <f>IF(#REF!="","",INDEX(#REF!,#REF!,1))</f>
        <v>#REF!</v>
      </c>
      <c r="S165" s="1573"/>
      <c r="T165" s="1573" t="e">
        <f>IF(#REF!="","",INDEX(#REF!,#REF!,1))</f>
        <v>#REF!</v>
      </c>
      <c r="U165" s="1573"/>
      <c r="V165" s="1573" t="e">
        <f>IF(#REF!="","",INDEX(#REF!,#REF!,1))</f>
        <v>#REF!</v>
      </c>
      <c r="W165" s="1573"/>
      <c r="X165" s="1573" t="e">
        <f>IF(#REF!="","",INDEX(#REF!,#REF!,1))</f>
        <v>#REF!</v>
      </c>
      <c r="Y165" s="1573"/>
      <c r="Z165" s="1573" t="e">
        <f>IF(#REF!="","",INDEX(#REF!,#REF!,1))</f>
        <v>#REF!</v>
      </c>
      <c r="AA165" s="1573"/>
    </row>
    <row r="166" spans="1:27" s="24" customFormat="1" ht="15" x14ac:dyDescent="0.4">
      <c r="A166" s="146">
        <v>43</v>
      </c>
      <c r="B166" s="1573" t="e">
        <f>IF(#REF!="","",INDEX(#REF!,#REF!,1))</f>
        <v>#REF!</v>
      </c>
      <c r="C166" s="1573"/>
      <c r="D166" s="1573" t="e">
        <f>IF(#REF!="","",INDEX(#REF!,#REF!,1))</f>
        <v>#REF!</v>
      </c>
      <c r="E166" s="1573"/>
      <c r="F166" s="1573" t="e">
        <f>IF(#REF!="","",INDEX(#REF!,#REF!,1))</f>
        <v>#REF!</v>
      </c>
      <c r="G166" s="1573"/>
      <c r="H166" s="1573" t="e">
        <f>IF(#REF!="","",INDEX(#REF!,#REF!,1))</f>
        <v>#REF!</v>
      </c>
      <c r="I166" s="1573"/>
      <c r="J166" s="1573" t="e">
        <f>IF(#REF!="","",INDEX(#REF!,#REF!,1))</f>
        <v>#REF!</v>
      </c>
      <c r="K166" s="1573"/>
      <c r="L166" s="1573" t="e">
        <f>IF(#REF!="","",INDEX(#REF!,#REF!,1))</f>
        <v>#REF!</v>
      </c>
      <c r="M166" s="1573"/>
      <c r="N166" s="1573" t="e">
        <f>IF(#REF!="","",INDEX(#REF!,#REF!,1))</f>
        <v>#REF!</v>
      </c>
      <c r="O166" s="1573"/>
      <c r="P166" s="1573" t="e">
        <f>IF(#REF!="","",INDEX(#REF!,#REF!,1))</f>
        <v>#REF!</v>
      </c>
      <c r="Q166" s="1573"/>
      <c r="R166" s="1573" t="e">
        <f>IF(#REF!="","",INDEX(#REF!,#REF!,1))</f>
        <v>#REF!</v>
      </c>
      <c r="S166" s="1573"/>
      <c r="T166" s="1573" t="e">
        <f>IF(#REF!="","",INDEX(#REF!,#REF!,1))</f>
        <v>#REF!</v>
      </c>
      <c r="U166" s="1573"/>
      <c r="V166" s="1573" t="e">
        <f>IF(#REF!="","",INDEX(#REF!,#REF!,1))</f>
        <v>#REF!</v>
      </c>
      <c r="W166" s="1573"/>
      <c r="X166" s="1573" t="e">
        <f>IF(#REF!="","",INDEX(#REF!,#REF!,1))</f>
        <v>#REF!</v>
      </c>
      <c r="Y166" s="1573"/>
      <c r="Z166" s="1573" t="e">
        <f>IF(#REF!="","",INDEX(#REF!,#REF!,1))</f>
        <v>#REF!</v>
      </c>
      <c r="AA166" s="1573"/>
    </row>
    <row r="167" spans="1:27" s="24" customFormat="1" ht="15" x14ac:dyDescent="0.4">
      <c r="A167" s="146">
        <v>44</v>
      </c>
      <c r="B167" s="1573" t="e">
        <f>IF(#REF!="","",INDEX(#REF!,#REF!,1))</f>
        <v>#REF!</v>
      </c>
      <c r="C167" s="1573"/>
      <c r="D167" s="1573" t="e">
        <f>IF(#REF!="","",INDEX(#REF!,#REF!,1))</f>
        <v>#REF!</v>
      </c>
      <c r="E167" s="1573"/>
      <c r="F167" s="1573" t="e">
        <f>IF(#REF!="","",INDEX(#REF!,#REF!,1))</f>
        <v>#REF!</v>
      </c>
      <c r="G167" s="1573"/>
      <c r="H167" s="1573" t="e">
        <f>IF(#REF!="","",INDEX(#REF!,#REF!,1))</f>
        <v>#REF!</v>
      </c>
      <c r="I167" s="1573"/>
      <c r="J167" s="1573" t="e">
        <f>IF(#REF!="","",INDEX(#REF!,#REF!,1))</f>
        <v>#REF!</v>
      </c>
      <c r="K167" s="1573"/>
      <c r="L167" s="1573" t="e">
        <f>IF(#REF!="","",INDEX(#REF!,#REF!,1))</f>
        <v>#REF!</v>
      </c>
      <c r="M167" s="1573"/>
      <c r="N167" s="1573" t="e">
        <f>IF(#REF!="","",INDEX(#REF!,#REF!,1))</f>
        <v>#REF!</v>
      </c>
      <c r="O167" s="1573"/>
      <c r="P167" s="1573" t="e">
        <f>IF(#REF!="","",INDEX(#REF!,#REF!,1))</f>
        <v>#REF!</v>
      </c>
      <c r="Q167" s="1573"/>
      <c r="R167" s="1573" t="e">
        <f>IF(#REF!="","",INDEX(#REF!,#REF!,1))</f>
        <v>#REF!</v>
      </c>
      <c r="S167" s="1573"/>
      <c r="T167" s="1573" t="e">
        <f>IF(#REF!="","",INDEX(#REF!,#REF!,1))</f>
        <v>#REF!</v>
      </c>
      <c r="U167" s="1573"/>
      <c r="V167" s="1573" t="e">
        <f>IF(#REF!="","",INDEX(#REF!,#REF!,1))</f>
        <v>#REF!</v>
      </c>
      <c r="W167" s="1573"/>
      <c r="X167" s="1573" t="e">
        <f>IF(#REF!="","",INDEX(#REF!,#REF!,1))</f>
        <v>#REF!</v>
      </c>
      <c r="Y167" s="1573"/>
      <c r="Z167" s="1573" t="e">
        <f>IF(#REF!="","",INDEX(#REF!,#REF!,1))</f>
        <v>#REF!</v>
      </c>
      <c r="AA167" s="1573"/>
    </row>
    <row r="168" spans="1:27" s="24" customFormat="1" ht="15" x14ac:dyDescent="0.4">
      <c r="A168" s="146">
        <v>45</v>
      </c>
      <c r="B168" s="1573" t="e">
        <f>IF(#REF!="","",INDEX(#REF!,#REF!,1))</f>
        <v>#REF!</v>
      </c>
      <c r="C168" s="1573"/>
      <c r="D168" s="1573" t="e">
        <f>IF(#REF!="","",INDEX(#REF!,#REF!,1))</f>
        <v>#REF!</v>
      </c>
      <c r="E168" s="1573"/>
      <c r="F168" s="1573" t="e">
        <f>IF(#REF!="","",INDEX(#REF!,#REF!,1))</f>
        <v>#REF!</v>
      </c>
      <c r="G168" s="1573"/>
      <c r="H168" s="1573" t="e">
        <f>IF(#REF!="","",INDEX(#REF!,#REF!,1))</f>
        <v>#REF!</v>
      </c>
      <c r="I168" s="1573"/>
      <c r="J168" s="1573" t="e">
        <f>IF(#REF!="","",INDEX(#REF!,#REF!,1))</f>
        <v>#REF!</v>
      </c>
      <c r="K168" s="1573"/>
      <c r="L168" s="1573" t="e">
        <f>IF(#REF!="","",INDEX(#REF!,#REF!,1))</f>
        <v>#REF!</v>
      </c>
      <c r="M168" s="1573"/>
      <c r="N168" s="1573" t="e">
        <f>IF(#REF!="","",INDEX(#REF!,#REF!,1))</f>
        <v>#REF!</v>
      </c>
      <c r="O168" s="1573"/>
      <c r="P168" s="1573" t="e">
        <f>IF(#REF!="","",INDEX(#REF!,#REF!,1))</f>
        <v>#REF!</v>
      </c>
      <c r="Q168" s="1573"/>
      <c r="R168" s="1573" t="e">
        <f>IF(#REF!="","",INDEX(#REF!,#REF!,1))</f>
        <v>#REF!</v>
      </c>
      <c r="S168" s="1573"/>
      <c r="T168" s="1573" t="e">
        <f>IF(#REF!="","",INDEX(#REF!,#REF!,1))</f>
        <v>#REF!</v>
      </c>
      <c r="U168" s="1573"/>
      <c r="V168" s="1573" t="e">
        <f>IF(#REF!="","",INDEX(#REF!,#REF!,1))</f>
        <v>#REF!</v>
      </c>
      <c r="W168" s="1573"/>
      <c r="X168" s="1573" t="e">
        <f>IF(#REF!="","",INDEX(#REF!,#REF!,1))</f>
        <v>#REF!</v>
      </c>
      <c r="Y168" s="1573"/>
      <c r="Z168" s="1573" t="e">
        <f>IF(#REF!="","",INDEX(#REF!,#REF!,1))</f>
        <v>#REF!</v>
      </c>
      <c r="AA168" s="1573"/>
    </row>
    <row r="169" spans="1:27" s="24" customFormat="1" ht="15" x14ac:dyDescent="0.4">
      <c r="A169" s="146">
        <v>46</v>
      </c>
      <c r="B169" s="1573" t="e">
        <f>IF(#REF!="","",INDEX(#REF!,#REF!,1))</f>
        <v>#REF!</v>
      </c>
      <c r="C169" s="1573"/>
      <c r="D169" s="1573" t="e">
        <f>IF(#REF!="","",INDEX(#REF!,#REF!,1))</f>
        <v>#REF!</v>
      </c>
      <c r="E169" s="1573"/>
      <c r="F169" s="1573" t="e">
        <f>IF(#REF!="","",INDEX(#REF!,#REF!,1))</f>
        <v>#REF!</v>
      </c>
      <c r="G169" s="1573"/>
      <c r="H169" s="1573" t="e">
        <f>IF(#REF!="","",INDEX(#REF!,#REF!,1))</f>
        <v>#REF!</v>
      </c>
      <c r="I169" s="1573"/>
      <c r="J169" s="1573" t="e">
        <f>IF(#REF!="","",INDEX(#REF!,#REF!,1))</f>
        <v>#REF!</v>
      </c>
      <c r="K169" s="1573"/>
      <c r="L169" s="1573" t="e">
        <f>IF(#REF!="","",INDEX(#REF!,#REF!,1))</f>
        <v>#REF!</v>
      </c>
      <c r="M169" s="1573"/>
      <c r="N169" s="1573" t="e">
        <f>IF(#REF!="","",INDEX(#REF!,#REF!,1))</f>
        <v>#REF!</v>
      </c>
      <c r="O169" s="1573"/>
      <c r="P169" s="1573" t="e">
        <f>IF(#REF!="","",INDEX(#REF!,#REF!,1))</f>
        <v>#REF!</v>
      </c>
      <c r="Q169" s="1573"/>
      <c r="R169" s="1573" t="e">
        <f>IF(#REF!="","",INDEX(#REF!,#REF!,1))</f>
        <v>#REF!</v>
      </c>
      <c r="S169" s="1573"/>
      <c r="T169" s="1573" t="e">
        <f>IF(#REF!="","",INDEX(#REF!,#REF!,1))</f>
        <v>#REF!</v>
      </c>
      <c r="U169" s="1573"/>
      <c r="V169" s="1573" t="e">
        <f>IF(#REF!="","",INDEX(#REF!,#REF!,1))</f>
        <v>#REF!</v>
      </c>
      <c r="W169" s="1573"/>
      <c r="X169" s="1573" t="e">
        <f>IF(#REF!="","",INDEX(#REF!,#REF!,1))</f>
        <v>#REF!</v>
      </c>
      <c r="Y169" s="1573"/>
      <c r="Z169" s="1573" t="e">
        <f>IF(#REF!="","",INDEX(#REF!,#REF!,1))</f>
        <v>#REF!</v>
      </c>
      <c r="AA169" s="1573"/>
    </row>
    <row r="170" spans="1:27" s="24" customFormat="1" ht="15" x14ac:dyDescent="0.4">
      <c r="A170" s="146">
        <v>47</v>
      </c>
      <c r="B170" s="1573" t="e">
        <f>IF(#REF!="","",INDEX(#REF!,#REF!,1))</f>
        <v>#REF!</v>
      </c>
      <c r="C170" s="1573"/>
      <c r="D170" s="1573" t="e">
        <f>IF(#REF!="","",INDEX(#REF!,#REF!,1))</f>
        <v>#REF!</v>
      </c>
      <c r="E170" s="1573"/>
      <c r="F170" s="1573" t="e">
        <f>IF(#REF!="","",INDEX(#REF!,#REF!,1))</f>
        <v>#REF!</v>
      </c>
      <c r="G170" s="1573"/>
      <c r="H170" s="1573" t="e">
        <f>IF(#REF!="","",INDEX(#REF!,#REF!,1))</f>
        <v>#REF!</v>
      </c>
      <c r="I170" s="1573"/>
      <c r="J170" s="1573" t="e">
        <f>IF(#REF!="","",INDEX(#REF!,#REF!,1))</f>
        <v>#REF!</v>
      </c>
      <c r="K170" s="1573"/>
      <c r="L170" s="1573" t="e">
        <f>IF(#REF!="","",INDEX(#REF!,#REF!,1))</f>
        <v>#REF!</v>
      </c>
      <c r="M170" s="1573"/>
      <c r="N170" s="1573" t="e">
        <f>IF(#REF!="","",INDEX(#REF!,#REF!,1))</f>
        <v>#REF!</v>
      </c>
      <c r="O170" s="1573"/>
      <c r="P170" s="1573" t="e">
        <f>IF(#REF!="","",INDEX(#REF!,#REF!,1))</f>
        <v>#REF!</v>
      </c>
      <c r="Q170" s="1573"/>
      <c r="R170" s="1573" t="e">
        <f>IF(#REF!="","",INDEX(#REF!,#REF!,1))</f>
        <v>#REF!</v>
      </c>
      <c r="S170" s="1573"/>
      <c r="T170" s="1573" t="e">
        <f>IF(#REF!="","",INDEX(#REF!,#REF!,1))</f>
        <v>#REF!</v>
      </c>
      <c r="U170" s="1573"/>
      <c r="V170" s="1573" t="e">
        <f>IF(#REF!="","",INDEX(#REF!,#REF!,1))</f>
        <v>#REF!</v>
      </c>
      <c r="W170" s="1573"/>
      <c r="X170" s="1573" t="e">
        <f>IF(#REF!="","",INDEX(#REF!,#REF!,1))</f>
        <v>#REF!</v>
      </c>
      <c r="Y170" s="1573"/>
      <c r="Z170" s="1573" t="e">
        <f>IF(#REF!="","",INDEX(#REF!,#REF!,1))</f>
        <v>#REF!</v>
      </c>
      <c r="AA170" s="1573"/>
    </row>
    <row r="171" spans="1:27" s="24" customFormat="1" ht="15" x14ac:dyDescent="0.4">
      <c r="A171" s="146">
        <v>48</v>
      </c>
      <c r="B171" s="1573" t="e">
        <f>IF(#REF!="","",INDEX(#REF!,#REF!,1))</f>
        <v>#REF!</v>
      </c>
      <c r="C171" s="1573"/>
      <c r="D171" s="1573" t="e">
        <f>IF(#REF!="","",INDEX(#REF!,#REF!,1))</f>
        <v>#REF!</v>
      </c>
      <c r="E171" s="1573"/>
      <c r="F171" s="1573" t="e">
        <f>IF(#REF!="","",INDEX(#REF!,#REF!,1))</f>
        <v>#REF!</v>
      </c>
      <c r="G171" s="1573"/>
      <c r="H171" s="1573" t="e">
        <f>IF(#REF!="","",INDEX(#REF!,#REF!,1))</f>
        <v>#REF!</v>
      </c>
      <c r="I171" s="1573"/>
      <c r="J171" s="1573" t="e">
        <f>IF(#REF!="","",INDEX(#REF!,#REF!,1))</f>
        <v>#REF!</v>
      </c>
      <c r="K171" s="1573"/>
      <c r="L171" s="1573" t="e">
        <f>IF(#REF!="","",INDEX(#REF!,#REF!,1))</f>
        <v>#REF!</v>
      </c>
      <c r="M171" s="1573"/>
      <c r="N171" s="1573" t="e">
        <f>IF(#REF!="","",INDEX(#REF!,#REF!,1))</f>
        <v>#REF!</v>
      </c>
      <c r="O171" s="1573"/>
      <c r="P171" s="1573" t="e">
        <f>IF(#REF!="","",INDEX(#REF!,#REF!,1))</f>
        <v>#REF!</v>
      </c>
      <c r="Q171" s="1573"/>
      <c r="R171" s="1573" t="e">
        <f>IF(#REF!="","",INDEX(#REF!,#REF!,1))</f>
        <v>#REF!</v>
      </c>
      <c r="S171" s="1573"/>
      <c r="T171" s="1573" t="e">
        <f>IF(#REF!="","",INDEX(#REF!,#REF!,1))</f>
        <v>#REF!</v>
      </c>
      <c r="U171" s="1573"/>
      <c r="V171" s="1573" t="e">
        <f>IF(#REF!="","",INDEX(#REF!,#REF!,1))</f>
        <v>#REF!</v>
      </c>
      <c r="W171" s="1573"/>
      <c r="X171" s="1573" t="e">
        <f>IF(#REF!="","",INDEX(#REF!,#REF!,1))</f>
        <v>#REF!</v>
      </c>
      <c r="Y171" s="1573"/>
      <c r="Z171" s="1573" t="e">
        <f>IF(#REF!="","",INDEX(#REF!,#REF!,1))</f>
        <v>#REF!</v>
      </c>
      <c r="AA171" s="1573"/>
    </row>
    <row r="172" spans="1:27" s="24" customFormat="1" ht="15" x14ac:dyDescent="0.4">
      <c r="A172" s="146">
        <v>49</v>
      </c>
      <c r="B172" s="1573" t="e">
        <f>IF(#REF!="","",INDEX(#REF!,#REF!,1))</f>
        <v>#REF!</v>
      </c>
      <c r="C172" s="1573"/>
      <c r="D172" s="1573" t="e">
        <f>IF(#REF!="","",INDEX(#REF!,#REF!,1))</f>
        <v>#REF!</v>
      </c>
      <c r="E172" s="1573"/>
      <c r="F172" s="1573" t="e">
        <f>IF(#REF!="","",INDEX(#REF!,#REF!,1))</f>
        <v>#REF!</v>
      </c>
      <c r="G172" s="1573"/>
      <c r="H172" s="1573" t="e">
        <f>IF(#REF!="","",INDEX(#REF!,#REF!,1))</f>
        <v>#REF!</v>
      </c>
      <c r="I172" s="1573"/>
      <c r="J172" s="1573" t="e">
        <f>IF(#REF!="","",INDEX(#REF!,#REF!,1))</f>
        <v>#REF!</v>
      </c>
      <c r="K172" s="1573"/>
      <c r="L172" s="1573" t="e">
        <f>IF(#REF!="","",INDEX(#REF!,#REF!,1))</f>
        <v>#REF!</v>
      </c>
      <c r="M172" s="1573"/>
      <c r="N172" s="1573" t="e">
        <f>IF(#REF!="","",INDEX(#REF!,#REF!,1))</f>
        <v>#REF!</v>
      </c>
      <c r="O172" s="1573"/>
      <c r="P172" s="1573" t="e">
        <f>IF(#REF!="","",INDEX(#REF!,#REF!,1))</f>
        <v>#REF!</v>
      </c>
      <c r="Q172" s="1573"/>
      <c r="R172" s="1573" t="e">
        <f>IF(#REF!="","",INDEX(#REF!,#REF!,1))</f>
        <v>#REF!</v>
      </c>
      <c r="S172" s="1573"/>
      <c r="T172" s="1573" t="e">
        <f>IF(#REF!="","",INDEX(#REF!,#REF!,1))</f>
        <v>#REF!</v>
      </c>
      <c r="U172" s="1573"/>
      <c r="V172" s="1573" t="e">
        <f>IF(#REF!="","",INDEX(#REF!,#REF!,1))</f>
        <v>#REF!</v>
      </c>
      <c r="W172" s="1573"/>
      <c r="X172" s="1573" t="e">
        <f>IF(#REF!="","",INDEX(#REF!,#REF!,1))</f>
        <v>#REF!</v>
      </c>
      <c r="Y172" s="1573"/>
      <c r="Z172" s="1573" t="e">
        <f>IF(#REF!="","",INDEX(#REF!,#REF!,1))</f>
        <v>#REF!</v>
      </c>
      <c r="AA172" s="1573"/>
    </row>
    <row r="173" spans="1:27" s="24" customFormat="1" ht="15.75" thickBot="1" x14ac:dyDescent="0.45">
      <c r="A173" s="147">
        <v>50</v>
      </c>
      <c r="B173" s="1583" t="e">
        <f>IF(#REF!="","",INDEX(#REF!,#REF!,1))</f>
        <v>#REF!</v>
      </c>
      <c r="C173" s="1583"/>
      <c r="D173" s="1583" t="e">
        <f>IF(#REF!="","",INDEX(#REF!,#REF!,1))</f>
        <v>#REF!</v>
      </c>
      <c r="E173" s="1583"/>
      <c r="F173" s="1583" t="e">
        <f>IF(#REF!="","",INDEX(#REF!,#REF!,1))</f>
        <v>#REF!</v>
      </c>
      <c r="G173" s="1583"/>
      <c r="H173" s="1583" t="e">
        <f>IF(#REF!="","",INDEX(#REF!,#REF!,1))</f>
        <v>#REF!</v>
      </c>
      <c r="I173" s="1583"/>
      <c r="J173" s="1583" t="e">
        <f>IF(#REF!="","",INDEX(#REF!,#REF!,1))</f>
        <v>#REF!</v>
      </c>
      <c r="K173" s="1583"/>
      <c r="L173" s="1583" t="e">
        <f>IF(#REF!="","",INDEX(#REF!,#REF!,1))</f>
        <v>#REF!</v>
      </c>
      <c r="M173" s="1583"/>
      <c r="N173" s="1583" t="e">
        <f>IF(#REF!="","",INDEX(#REF!,#REF!,1))</f>
        <v>#REF!</v>
      </c>
      <c r="O173" s="1583"/>
      <c r="P173" s="1583" t="e">
        <f>IF(#REF!="","",INDEX(#REF!,#REF!,1))</f>
        <v>#REF!</v>
      </c>
      <c r="Q173" s="1583"/>
      <c r="R173" s="1583" t="e">
        <f>IF(#REF!="","",INDEX(#REF!,#REF!,1))</f>
        <v>#REF!</v>
      </c>
      <c r="S173" s="1583"/>
      <c r="T173" s="1583" t="e">
        <f>IF(#REF!="","",INDEX(#REF!,#REF!,1))</f>
        <v>#REF!</v>
      </c>
      <c r="U173" s="1583"/>
      <c r="V173" s="1583" t="e">
        <f>IF(#REF!="","",INDEX(#REF!,#REF!,1))</f>
        <v>#REF!</v>
      </c>
      <c r="W173" s="1583"/>
      <c r="X173" s="1583" t="e">
        <f>IF(#REF!="","",INDEX(#REF!,#REF!,1))</f>
        <v>#REF!</v>
      </c>
      <c r="Y173" s="1583"/>
      <c r="Z173" s="1583" t="e">
        <f>IF(#REF!="","",INDEX(#REF!,#REF!,1))</f>
        <v>#REF!</v>
      </c>
      <c r="AA173" s="1583"/>
    </row>
    <row r="174" spans="1:27" s="24" customFormat="1" ht="15" x14ac:dyDescent="0.4">
      <c r="L174" s="111"/>
      <c r="M174" s="23"/>
      <c r="N174" s="23"/>
      <c r="O174" s="23"/>
      <c r="P174" s="23"/>
      <c r="Q174" s="23"/>
      <c r="R174" s="23"/>
      <c r="S174" s="23"/>
      <c r="T174" s="23"/>
      <c r="U174" s="23"/>
      <c r="V174" s="23"/>
      <c r="W174" s="23"/>
      <c r="X174" s="23"/>
    </row>
    <row r="175" spans="1:27" ht="24" x14ac:dyDescent="0.4">
      <c r="C175" s="149" t="s">
        <v>0</v>
      </c>
      <c r="D175" s="149" t="s">
        <v>1576</v>
      </c>
      <c r="E175" s="149" t="s">
        <v>1577</v>
      </c>
    </row>
    <row r="176" spans="1:27" ht="24" x14ac:dyDescent="0.4">
      <c r="C176" s="150" t="s">
        <v>202</v>
      </c>
      <c r="D176" s="150" t="s">
        <v>1375</v>
      </c>
      <c r="E176" s="150">
        <f>COUNTIF($D$71:$D$120,D176)</f>
        <v>0</v>
      </c>
    </row>
    <row r="177" spans="3:5" ht="24" x14ac:dyDescent="0.4">
      <c r="C177" s="150" t="s">
        <v>202</v>
      </c>
      <c r="D177" s="150" t="s">
        <v>203</v>
      </c>
      <c r="E177" s="150">
        <f t="shared" ref="E177:E196" si="0">COUNTIF($D$71:$D$120,D177)</f>
        <v>0</v>
      </c>
    </row>
    <row r="178" spans="3:5" ht="24" x14ac:dyDescent="0.4">
      <c r="C178" s="150" t="s">
        <v>126</v>
      </c>
      <c r="D178" s="150" t="s">
        <v>386</v>
      </c>
      <c r="E178" s="150">
        <f t="shared" si="0"/>
        <v>0</v>
      </c>
    </row>
    <row r="179" spans="3:5" ht="24" x14ac:dyDescent="0.4">
      <c r="C179" s="150" t="s">
        <v>126</v>
      </c>
      <c r="D179" s="150" t="s">
        <v>1461</v>
      </c>
      <c r="E179" s="150">
        <f t="shared" si="0"/>
        <v>0</v>
      </c>
    </row>
    <row r="180" spans="3:5" ht="24" x14ac:dyDescent="0.4">
      <c r="C180" s="150" t="s">
        <v>126</v>
      </c>
      <c r="D180" s="150" t="s">
        <v>127</v>
      </c>
      <c r="E180" s="150">
        <f t="shared" si="0"/>
        <v>0</v>
      </c>
    </row>
    <row r="181" spans="3:5" ht="24" x14ac:dyDescent="0.4">
      <c r="C181" s="150" t="s">
        <v>117</v>
      </c>
      <c r="D181" s="150" t="s">
        <v>208</v>
      </c>
      <c r="E181" s="150">
        <f t="shared" si="0"/>
        <v>0</v>
      </c>
    </row>
    <row r="182" spans="3:5" ht="24" x14ac:dyDescent="0.4">
      <c r="C182" s="150" t="s">
        <v>117</v>
      </c>
      <c r="D182" s="150" t="s">
        <v>130</v>
      </c>
      <c r="E182" s="150">
        <f t="shared" si="0"/>
        <v>0</v>
      </c>
    </row>
    <row r="183" spans="3:5" ht="24" x14ac:dyDescent="0.4">
      <c r="C183" s="150" t="s">
        <v>117</v>
      </c>
      <c r="D183" s="150" t="s">
        <v>207</v>
      </c>
      <c r="E183" s="150">
        <f t="shared" si="0"/>
        <v>0</v>
      </c>
    </row>
    <row r="184" spans="3:5" ht="24" x14ac:dyDescent="0.4">
      <c r="C184" s="150" t="s">
        <v>117</v>
      </c>
      <c r="D184" s="150" t="s">
        <v>1470</v>
      </c>
      <c r="E184" s="150">
        <f t="shared" si="0"/>
        <v>0</v>
      </c>
    </row>
    <row r="185" spans="3:5" ht="24" x14ac:dyDescent="0.4">
      <c r="C185" s="150" t="s">
        <v>1460</v>
      </c>
      <c r="D185" s="150" t="s">
        <v>1472</v>
      </c>
      <c r="E185" s="150">
        <f t="shared" si="0"/>
        <v>0</v>
      </c>
    </row>
    <row r="186" spans="3:5" ht="24" x14ac:dyDescent="0.4">
      <c r="C186" s="150" t="s">
        <v>1460</v>
      </c>
      <c r="D186" s="150" t="s">
        <v>1474</v>
      </c>
      <c r="E186" s="150">
        <f t="shared" si="0"/>
        <v>0</v>
      </c>
    </row>
    <row r="187" spans="3:5" x14ac:dyDescent="0.4">
      <c r="C187" s="150" t="s">
        <v>1465</v>
      </c>
      <c r="D187" s="150" t="str">
        <f>""</f>
        <v/>
      </c>
      <c r="E187" s="150">
        <f>COUNTIF($B$71:$C$120,C187)</f>
        <v>0</v>
      </c>
    </row>
    <row r="188" spans="3:5" ht="24" x14ac:dyDescent="0.4">
      <c r="C188" s="150" t="s">
        <v>22</v>
      </c>
      <c r="D188" s="150" t="s">
        <v>45</v>
      </c>
      <c r="E188" s="150">
        <f t="shared" si="0"/>
        <v>0</v>
      </c>
    </row>
    <row r="189" spans="3:5" ht="24" x14ac:dyDescent="0.4">
      <c r="C189" s="150" t="s">
        <v>22</v>
      </c>
      <c r="D189" s="150" t="s">
        <v>21</v>
      </c>
      <c r="E189" s="150">
        <f t="shared" si="0"/>
        <v>0</v>
      </c>
    </row>
    <row r="190" spans="3:5" ht="24" x14ac:dyDescent="0.4">
      <c r="C190" s="150" t="s">
        <v>22</v>
      </c>
      <c r="D190" s="150" t="s">
        <v>26</v>
      </c>
      <c r="E190" s="150">
        <f t="shared" si="0"/>
        <v>0</v>
      </c>
    </row>
    <row r="191" spans="3:5" ht="24" x14ac:dyDescent="0.4">
      <c r="C191" s="150" t="s">
        <v>22</v>
      </c>
      <c r="D191" s="150" t="s">
        <v>1476</v>
      </c>
      <c r="E191" s="150">
        <f t="shared" si="0"/>
        <v>0</v>
      </c>
    </row>
    <row r="192" spans="3:5" ht="24" x14ac:dyDescent="0.4">
      <c r="C192" s="150" t="s">
        <v>111</v>
      </c>
      <c r="D192" s="150" t="s">
        <v>1477</v>
      </c>
      <c r="E192" s="150">
        <f t="shared" si="0"/>
        <v>0</v>
      </c>
    </row>
    <row r="193" spans="3:5" ht="24" x14ac:dyDescent="0.4">
      <c r="C193" s="150" t="s">
        <v>111</v>
      </c>
      <c r="D193" s="150" t="s">
        <v>112</v>
      </c>
      <c r="E193" s="150">
        <f t="shared" si="0"/>
        <v>0</v>
      </c>
    </row>
    <row r="194" spans="3:5" ht="24" x14ac:dyDescent="0.4">
      <c r="C194" s="150" t="s">
        <v>111</v>
      </c>
      <c r="D194" s="150" t="s">
        <v>1478</v>
      </c>
      <c r="E194" s="150">
        <f t="shared" si="0"/>
        <v>0</v>
      </c>
    </row>
    <row r="195" spans="3:5" ht="24" x14ac:dyDescent="0.4">
      <c r="C195" s="150" t="s">
        <v>111</v>
      </c>
      <c r="D195" s="150" t="s">
        <v>1479</v>
      </c>
      <c r="E195" s="150">
        <f t="shared" si="0"/>
        <v>0</v>
      </c>
    </row>
    <row r="196" spans="3:5" ht="24" x14ac:dyDescent="0.4">
      <c r="C196" s="150" t="s">
        <v>111</v>
      </c>
      <c r="D196" s="150" t="s">
        <v>1480</v>
      </c>
      <c r="E196" s="150">
        <f t="shared" si="0"/>
        <v>0</v>
      </c>
    </row>
    <row r="197" spans="3:5" ht="24" x14ac:dyDescent="0.4">
      <c r="C197" s="150" t="s">
        <v>53</v>
      </c>
      <c r="D197" s="150" t="str">
        <f>""</f>
        <v/>
      </c>
      <c r="E197" s="150">
        <f>COUNTIF($B$71:$C$120,C197)</f>
        <v>0</v>
      </c>
    </row>
    <row r="198" spans="3:5" ht="48" x14ac:dyDescent="0.4">
      <c r="C198" s="150" t="s">
        <v>1578</v>
      </c>
      <c r="D198" s="150" t="s">
        <v>1579</v>
      </c>
      <c r="E198" s="150">
        <f>COUNTIF($B$124:$C$173,$D198)</f>
        <v>0</v>
      </c>
    </row>
    <row r="199" spans="3:5" ht="48" x14ac:dyDescent="0.4">
      <c r="C199" s="150" t="s">
        <v>1578</v>
      </c>
      <c r="D199" s="150" t="s">
        <v>1580</v>
      </c>
      <c r="E199" s="150">
        <f>COUNTIF($B$124:$C$173,$D199)</f>
        <v>0</v>
      </c>
    </row>
    <row r="200" spans="3:5" ht="48" x14ac:dyDescent="0.4">
      <c r="C200" s="150" t="s">
        <v>1578</v>
      </c>
      <c r="D200" s="150" t="s">
        <v>1581</v>
      </c>
      <c r="E200" s="150">
        <f>COUNTIF($B$124:$C$173,$D200)</f>
        <v>0</v>
      </c>
    </row>
    <row r="201" spans="3:5" ht="48" x14ac:dyDescent="0.4">
      <c r="C201" s="150" t="s">
        <v>1578</v>
      </c>
      <c r="D201" s="150" t="s">
        <v>1582</v>
      </c>
      <c r="E201" s="150">
        <f>COUNTIF($B$124:$C$173,$D201)</f>
        <v>0</v>
      </c>
    </row>
  </sheetData>
  <sheetProtection formatRows="0"/>
  <mergeCells count="349">
    <mergeCell ref="B172:C172"/>
    <mergeCell ref="D172:AA172"/>
    <mergeCell ref="B173:C173"/>
    <mergeCell ref="D173:AA173"/>
    <mergeCell ref="B169:C169"/>
    <mergeCell ref="D169:AA169"/>
    <mergeCell ref="B170:C170"/>
    <mergeCell ref="D170:AA170"/>
    <mergeCell ref="B171:C171"/>
    <mergeCell ref="D171:AA171"/>
    <mergeCell ref="B166:C166"/>
    <mergeCell ref="D166:AA166"/>
    <mergeCell ref="B167:C167"/>
    <mergeCell ref="D167:AA167"/>
    <mergeCell ref="B168:C168"/>
    <mergeCell ref="D168:AA168"/>
    <mergeCell ref="B163:C163"/>
    <mergeCell ref="D163:AA163"/>
    <mergeCell ref="B164:C164"/>
    <mergeCell ref="D164:AA164"/>
    <mergeCell ref="B165:C165"/>
    <mergeCell ref="D165:AA165"/>
    <mergeCell ref="B160:C160"/>
    <mergeCell ref="D160:AA160"/>
    <mergeCell ref="B161:C161"/>
    <mergeCell ref="D161:AA161"/>
    <mergeCell ref="B162:C162"/>
    <mergeCell ref="D162:AA162"/>
    <mergeCell ref="B157:C157"/>
    <mergeCell ref="D157:AA157"/>
    <mergeCell ref="B158:C158"/>
    <mergeCell ref="D158:AA158"/>
    <mergeCell ref="B159:C159"/>
    <mergeCell ref="D159:AA159"/>
    <mergeCell ref="B154:C154"/>
    <mergeCell ref="D154:AA154"/>
    <mergeCell ref="B155:C155"/>
    <mergeCell ref="D155:AA155"/>
    <mergeCell ref="B156:C156"/>
    <mergeCell ref="D156:AA156"/>
    <mergeCell ref="B151:C151"/>
    <mergeCell ref="D151:AA151"/>
    <mergeCell ref="B152:C152"/>
    <mergeCell ref="D152:AA152"/>
    <mergeCell ref="B153:C153"/>
    <mergeCell ref="D153:AA153"/>
    <mergeCell ref="B148:C148"/>
    <mergeCell ref="D148:AA148"/>
    <mergeCell ref="B149:C149"/>
    <mergeCell ref="D149:AA149"/>
    <mergeCell ref="B150:C150"/>
    <mergeCell ref="D150:AA150"/>
    <mergeCell ref="B145:C145"/>
    <mergeCell ref="D145:AA145"/>
    <mergeCell ref="B146:C146"/>
    <mergeCell ref="D146:AA146"/>
    <mergeCell ref="B147:C147"/>
    <mergeCell ref="D147:AA147"/>
    <mergeCell ref="B142:C142"/>
    <mergeCell ref="D142:AA142"/>
    <mergeCell ref="B143:C143"/>
    <mergeCell ref="D143:AA143"/>
    <mergeCell ref="B144:C144"/>
    <mergeCell ref="D144:AA144"/>
    <mergeCell ref="B139:C139"/>
    <mergeCell ref="D139:AA139"/>
    <mergeCell ref="B140:C140"/>
    <mergeCell ref="D140:AA140"/>
    <mergeCell ref="B141:C141"/>
    <mergeCell ref="D141:AA141"/>
    <mergeCell ref="B136:C136"/>
    <mergeCell ref="D136:AA136"/>
    <mergeCell ref="B137:C137"/>
    <mergeCell ref="D137:AA137"/>
    <mergeCell ref="B138:C138"/>
    <mergeCell ref="D138:AA138"/>
    <mergeCell ref="B133:C133"/>
    <mergeCell ref="D133:AA133"/>
    <mergeCell ref="B134:C134"/>
    <mergeCell ref="D134:AA134"/>
    <mergeCell ref="B135:C135"/>
    <mergeCell ref="D135:AA135"/>
    <mergeCell ref="B130:C130"/>
    <mergeCell ref="D130:AA130"/>
    <mergeCell ref="B131:C131"/>
    <mergeCell ref="D131:AA131"/>
    <mergeCell ref="B132:C132"/>
    <mergeCell ref="D132:AA132"/>
    <mergeCell ref="B127:C127"/>
    <mergeCell ref="D127:AA127"/>
    <mergeCell ref="B128:C128"/>
    <mergeCell ref="D128:AA128"/>
    <mergeCell ref="B129:C129"/>
    <mergeCell ref="D129:AA129"/>
    <mergeCell ref="B124:C124"/>
    <mergeCell ref="D124:AA124"/>
    <mergeCell ref="B125:C125"/>
    <mergeCell ref="D125:AA125"/>
    <mergeCell ref="B126:C126"/>
    <mergeCell ref="D126:AA126"/>
    <mergeCell ref="B120:C120"/>
    <mergeCell ref="E120:I120"/>
    <mergeCell ref="J120:AA120"/>
    <mergeCell ref="E122:AA122"/>
    <mergeCell ref="A123:C123"/>
    <mergeCell ref="D123:AA123"/>
    <mergeCell ref="B118:C118"/>
    <mergeCell ref="E118:I118"/>
    <mergeCell ref="J118:AA118"/>
    <mergeCell ref="B119:C119"/>
    <mergeCell ref="E119:I119"/>
    <mergeCell ref="J119:AA119"/>
    <mergeCell ref="B116:C116"/>
    <mergeCell ref="E116:I116"/>
    <mergeCell ref="J116:AA116"/>
    <mergeCell ref="B117:C117"/>
    <mergeCell ref="E117:I117"/>
    <mergeCell ref="J117:AA117"/>
    <mergeCell ref="B114:C114"/>
    <mergeCell ref="E114:I114"/>
    <mergeCell ref="J114:AA114"/>
    <mergeCell ref="B115:C115"/>
    <mergeCell ref="E115:I115"/>
    <mergeCell ref="J115:AA115"/>
    <mergeCell ref="B112:C112"/>
    <mergeCell ref="E112:I112"/>
    <mergeCell ref="J112:AA112"/>
    <mergeCell ref="B113:C113"/>
    <mergeCell ref="E113:I113"/>
    <mergeCell ref="J113:AA113"/>
    <mergeCell ref="B110:C110"/>
    <mergeCell ref="E110:I110"/>
    <mergeCell ref="J110:AA110"/>
    <mergeCell ref="B111:C111"/>
    <mergeCell ref="E111:I111"/>
    <mergeCell ref="J111:AA111"/>
    <mergeCell ref="B108:C108"/>
    <mergeCell ref="E108:I108"/>
    <mergeCell ref="J108:AA108"/>
    <mergeCell ref="B109:C109"/>
    <mergeCell ref="E109:I109"/>
    <mergeCell ref="J109:AA109"/>
    <mergeCell ref="B106:C106"/>
    <mergeCell ref="E106:I106"/>
    <mergeCell ref="J106:AA106"/>
    <mergeCell ref="B107:C107"/>
    <mergeCell ref="E107:I107"/>
    <mergeCell ref="J107:AA107"/>
    <mergeCell ref="B104:C104"/>
    <mergeCell ref="E104:I104"/>
    <mergeCell ref="J104:AA104"/>
    <mergeCell ref="B105:C105"/>
    <mergeCell ref="E105:I105"/>
    <mergeCell ref="J105:AA105"/>
    <mergeCell ref="B102:C102"/>
    <mergeCell ref="E102:I102"/>
    <mergeCell ref="J102:AA102"/>
    <mergeCell ref="B103:C103"/>
    <mergeCell ref="E103:I103"/>
    <mergeCell ref="J103:AA103"/>
    <mergeCell ref="B100:C100"/>
    <mergeCell ref="E100:I100"/>
    <mergeCell ref="J100:AA100"/>
    <mergeCell ref="B101:C101"/>
    <mergeCell ref="E101:I101"/>
    <mergeCell ref="J101:AA101"/>
    <mergeCell ref="B98:C98"/>
    <mergeCell ref="E98:I98"/>
    <mergeCell ref="J98:AA98"/>
    <mergeCell ref="B99:C99"/>
    <mergeCell ref="E99:I99"/>
    <mergeCell ref="J99:AA99"/>
    <mergeCell ref="B96:C96"/>
    <mergeCell ref="E96:I96"/>
    <mergeCell ref="J96:AA96"/>
    <mergeCell ref="B97:C97"/>
    <mergeCell ref="E97:I97"/>
    <mergeCell ref="J97:AA97"/>
    <mergeCell ref="B94:C94"/>
    <mergeCell ref="E94:I94"/>
    <mergeCell ref="J94:AA94"/>
    <mergeCell ref="B95:C95"/>
    <mergeCell ref="E95:I95"/>
    <mergeCell ref="J95:AA95"/>
    <mergeCell ref="B92:C92"/>
    <mergeCell ref="E92:I92"/>
    <mergeCell ref="J92:AA92"/>
    <mergeCell ref="B93:C93"/>
    <mergeCell ref="E93:I93"/>
    <mergeCell ref="J93:AA93"/>
    <mergeCell ref="B90:C90"/>
    <mergeCell ref="E90:I90"/>
    <mergeCell ref="J90:AA90"/>
    <mergeCell ref="B91:C91"/>
    <mergeCell ref="E91:I91"/>
    <mergeCell ref="J91:AA91"/>
    <mergeCell ref="B88:C88"/>
    <mergeCell ref="E88:I88"/>
    <mergeCell ref="J88:AA88"/>
    <mergeCell ref="B89:C89"/>
    <mergeCell ref="E89:I89"/>
    <mergeCell ref="J89:AA89"/>
    <mergeCell ref="B86:C86"/>
    <mergeCell ref="E86:I86"/>
    <mergeCell ref="J86:AA86"/>
    <mergeCell ref="B87:C87"/>
    <mergeCell ref="E87:I87"/>
    <mergeCell ref="J87:AA87"/>
    <mergeCell ref="B84:C84"/>
    <mergeCell ref="E84:I84"/>
    <mergeCell ref="J84:AA84"/>
    <mergeCell ref="B85:C85"/>
    <mergeCell ref="E85:I85"/>
    <mergeCell ref="J85:AA85"/>
    <mergeCell ref="B82:C82"/>
    <mergeCell ref="E82:I82"/>
    <mergeCell ref="J82:AA82"/>
    <mergeCell ref="B83:C83"/>
    <mergeCell ref="E83:I83"/>
    <mergeCell ref="J83:AA83"/>
    <mergeCell ref="B80:C80"/>
    <mergeCell ref="E80:I80"/>
    <mergeCell ref="J80:AA80"/>
    <mergeCell ref="B81:C81"/>
    <mergeCell ref="E81:I81"/>
    <mergeCell ref="J81:AA81"/>
    <mergeCell ref="B78:C78"/>
    <mergeCell ref="E78:I78"/>
    <mergeCell ref="J78:AA78"/>
    <mergeCell ref="B79:C79"/>
    <mergeCell ref="E79:I79"/>
    <mergeCell ref="J79:AA79"/>
    <mergeCell ref="B76:C76"/>
    <mergeCell ref="E76:I76"/>
    <mergeCell ref="J76:AA76"/>
    <mergeCell ref="B77:C77"/>
    <mergeCell ref="E77:I77"/>
    <mergeCell ref="J77:AA77"/>
    <mergeCell ref="B74:C74"/>
    <mergeCell ref="E74:I74"/>
    <mergeCell ref="J74:AA74"/>
    <mergeCell ref="B75:C75"/>
    <mergeCell ref="E75:I75"/>
    <mergeCell ref="J75:AA75"/>
    <mergeCell ref="B72:C72"/>
    <mergeCell ref="E72:I72"/>
    <mergeCell ref="J72:AA72"/>
    <mergeCell ref="B73:C73"/>
    <mergeCell ref="E73:I73"/>
    <mergeCell ref="J73:AA73"/>
    <mergeCell ref="A69:AA69"/>
    <mergeCell ref="A70:D70"/>
    <mergeCell ref="E70:I70"/>
    <mergeCell ref="J70:AA70"/>
    <mergeCell ref="B71:C71"/>
    <mergeCell ref="E71:I71"/>
    <mergeCell ref="J71:AA71"/>
    <mergeCell ref="A63:D63"/>
    <mergeCell ref="A65:B68"/>
    <mergeCell ref="C65:D65"/>
    <mergeCell ref="C66:D66"/>
    <mergeCell ref="C67:D67"/>
    <mergeCell ref="C68:D68"/>
    <mergeCell ref="A58:B62"/>
    <mergeCell ref="C58:D58"/>
    <mergeCell ref="C59:D59"/>
    <mergeCell ref="C60:D60"/>
    <mergeCell ref="C61:D61"/>
    <mergeCell ref="C62:D62"/>
    <mergeCell ref="A51:B52"/>
    <mergeCell ref="C51:D51"/>
    <mergeCell ref="C52:D52"/>
    <mergeCell ref="A53:D53"/>
    <mergeCell ref="A54:B57"/>
    <mergeCell ref="C54:D54"/>
    <mergeCell ref="C55:D55"/>
    <mergeCell ref="C56:D56"/>
    <mergeCell ref="C57:D57"/>
    <mergeCell ref="A44:B46"/>
    <mergeCell ref="C44:D44"/>
    <mergeCell ref="C45:D45"/>
    <mergeCell ref="C46:D46"/>
    <mergeCell ref="A47:B50"/>
    <mergeCell ref="C47:D47"/>
    <mergeCell ref="C48:D48"/>
    <mergeCell ref="C49:D49"/>
    <mergeCell ref="C50:D50"/>
    <mergeCell ref="A39:AA39"/>
    <mergeCell ref="A40:AG40"/>
    <mergeCell ref="A41:D41"/>
    <mergeCell ref="A42:B43"/>
    <mergeCell ref="C42:D42"/>
    <mergeCell ref="C43:D43"/>
    <mergeCell ref="A32:D32"/>
    <mergeCell ref="A34:B37"/>
    <mergeCell ref="C34:D34"/>
    <mergeCell ref="C35:D35"/>
    <mergeCell ref="C36:D36"/>
    <mergeCell ref="C37:D37"/>
    <mergeCell ref="A27:B31"/>
    <mergeCell ref="C27:D27"/>
    <mergeCell ref="C28:D28"/>
    <mergeCell ref="C29:D29"/>
    <mergeCell ref="C30:D30"/>
    <mergeCell ref="C31:D31"/>
    <mergeCell ref="A22:D22"/>
    <mergeCell ref="A23:B26"/>
    <mergeCell ref="C23:D23"/>
    <mergeCell ref="C24:D24"/>
    <mergeCell ref="C25:D25"/>
    <mergeCell ref="C26:D26"/>
    <mergeCell ref="A16:B19"/>
    <mergeCell ref="C16:D16"/>
    <mergeCell ref="C17:D17"/>
    <mergeCell ref="C18:D18"/>
    <mergeCell ref="C19:D19"/>
    <mergeCell ref="A20:B21"/>
    <mergeCell ref="C20:D20"/>
    <mergeCell ref="C21:D21"/>
    <mergeCell ref="N9:O9"/>
    <mergeCell ref="A11:B12"/>
    <mergeCell ref="C11:D11"/>
    <mergeCell ref="C12:D12"/>
    <mergeCell ref="A13:B15"/>
    <mergeCell ref="C13:D13"/>
    <mergeCell ref="C14:D14"/>
    <mergeCell ref="C15:D15"/>
    <mergeCell ref="A6:D10"/>
    <mergeCell ref="E6:E10"/>
    <mergeCell ref="F6:F10"/>
    <mergeCell ref="G6:G10"/>
    <mergeCell ref="H6:H10"/>
    <mergeCell ref="I6:I10"/>
    <mergeCell ref="A1:AA1"/>
    <mergeCell ref="A2:AA2"/>
    <mergeCell ref="A3:AA3"/>
    <mergeCell ref="A4:L4"/>
    <mergeCell ref="M4:AA4"/>
    <mergeCell ref="A5:Y5"/>
    <mergeCell ref="J6:Y6"/>
    <mergeCell ref="J7:Q7"/>
    <mergeCell ref="R7:S9"/>
    <mergeCell ref="T7:U9"/>
    <mergeCell ref="V7:W9"/>
    <mergeCell ref="X7:Y9"/>
    <mergeCell ref="J8:O8"/>
    <mergeCell ref="P8:Q9"/>
    <mergeCell ref="J9:K9"/>
    <mergeCell ref="L9:M9"/>
  </mergeCells>
  <phoneticPr fontId="2"/>
  <dataValidations count="2">
    <dataValidation type="whole" imeMode="off" allowBlank="1" showErrorMessage="1" errorTitle="入力できません" error="半角数字の1を入力してください。" sqref="E65:AA68" xr:uid="{00000000-0002-0000-0600-000000000000}">
      <formula1>0</formula1>
      <formula2>1</formula2>
    </dataValidation>
    <dataValidation type="whole" imeMode="off" allowBlank="1" showErrorMessage="1" errorTitle="入力できません" error="半角数字の0か1を入力してください。" sqref="E42:AA63" xr:uid="{00000000-0002-0000-0600-000001000000}">
      <formula1>0</formula1>
      <formula2>1</formula2>
    </dataValidation>
  </dataValidations>
  <pageMargins left="0.74803149606299213" right="0.74803149606299213" top="0.98425196850393704" bottom="0.98425196850393704" header="0.51181102362204722" footer="0.51181102362204722"/>
  <pageSetup paperSize="9" scale="49" fitToWidth="0" fitToHeight="0" orientation="portrait" r:id="rId1"/>
  <headerFooter alignWithMargins="0">
    <oddHeader>&amp;R&amp;A</oddHeader>
    <oddFooter>&amp;C&amp;P</oddFooter>
  </headerFooter>
  <rowBreaks count="3" manualBreakCount="3">
    <brk id="38" max="26" man="1"/>
    <brk id="68" max="26" man="1"/>
    <brk id="120" max="26" man="1"/>
  </rowBreaks>
  <colBreaks count="1" manualBreakCount="1">
    <brk id="27" max="10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BL216"/>
  <sheetViews>
    <sheetView zoomScale="85" zoomScaleNormal="85" zoomScaleSheetLayoutView="40" workbookViewId="0">
      <selection sqref="A1:AE1"/>
    </sheetView>
  </sheetViews>
  <sheetFormatPr defaultColWidth="9" defaultRowHeight="18.75" x14ac:dyDescent="0.4"/>
  <cols>
    <col min="1" max="1" width="3.625" style="224" customWidth="1"/>
    <col min="2" max="2" width="3.625" style="111" customWidth="1"/>
    <col min="3" max="3" width="13.625" style="24" customWidth="1"/>
    <col min="4" max="4" width="32.625" style="24" customWidth="1"/>
    <col min="5" max="30" width="4.125" style="24" customWidth="1"/>
    <col min="31" max="31" width="4.25" style="24" customWidth="1"/>
    <col min="32" max="34" width="4.625" style="24" customWidth="1"/>
    <col min="35" max="35" width="13.625" style="24" customWidth="1"/>
    <col min="36" max="36" width="32.375" style="24" customWidth="1"/>
    <col min="37" max="63" width="4.625" style="24" customWidth="1"/>
    <col min="64" max="16384" width="9" style="24"/>
  </cols>
  <sheetData>
    <row r="1" spans="1:64" ht="87.95" customHeight="1" x14ac:dyDescent="0.4">
      <c r="A1" s="1397" t="s">
        <v>2811</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1397"/>
      <c r="AC1" s="1397"/>
      <c r="AD1" s="1397"/>
      <c r="AE1" s="1397"/>
    </row>
    <row r="2" spans="1:64" ht="21" customHeight="1" x14ac:dyDescent="0.4">
      <c r="A2" s="1584" t="s">
        <v>2171</v>
      </c>
      <c r="B2" s="1584"/>
      <c r="C2" s="1584"/>
      <c r="D2" s="1584"/>
      <c r="E2" s="1584"/>
      <c r="F2" s="1584"/>
      <c r="G2" s="1584"/>
      <c r="H2" s="1584"/>
      <c r="I2" s="1584"/>
      <c r="J2" s="1584"/>
      <c r="K2" s="1584"/>
      <c r="L2" s="1584"/>
      <c r="M2" s="1584"/>
      <c r="N2" s="1584"/>
      <c r="O2" s="1584"/>
      <c r="P2" s="1584"/>
      <c r="Q2" s="1584"/>
      <c r="R2" s="1584"/>
      <c r="S2" s="1584"/>
      <c r="T2" s="1584"/>
      <c r="U2" s="1584"/>
      <c r="V2" s="1584"/>
      <c r="W2" s="1584"/>
      <c r="X2" s="1584"/>
      <c r="Y2" s="1584"/>
      <c r="Z2" s="1584"/>
      <c r="AA2" s="1584"/>
      <c r="AB2" s="1584"/>
      <c r="AC2" s="1584"/>
      <c r="AD2" s="1584"/>
      <c r="AE2" s="1584"/>
      <c r="AG2" s="1730" t="s">
        <v>2171</v>
      </c>
      <c r="AH2" s="1730"/>
      <c r="AI2" s="1730"/>
      <c r="AJ2" s="1730"/>
      <c r="AK2" s="1730"/>
      <c r="AL2" s="1730"/>
      <c r="AM2" s="1730"/>
      <c r="AN2" s="1730"/>
      <c r="AO2" s="1730"/>
      <c r="AP2" s="1730"/>
      <c r="AQ2" s="1730"/>
      <c r="AR2" s="1730"/>
      <c r="AS2" s="1730"/>
      <c r="AT2" s="1730"/>
      <c r="AU2" s="1730"/>
      <c r="AV2" s="1730"/>
      <c r="AW2" s="1730"/>
      <c r="AX2" s="1730"/>
      <c r="AY2" s="1730"/>
      <c r="AZ2" s="1730"/>
      <c r="BA2" s="1730"/>
      <c r="BB2" s="1730"/>
      <c r="BC2" s="1730"/>
      <c r="BD2" s="1730"/>
      <c r="BE2" s="1730"/>
      <c r="BF2" s="1730"/>
      <c r="BG2" s="1730"/>
      <c r="BH2" s="1730"/>
      <c r="BI2" s="1730"/>
      <c r="BJ2" s="1730"/>
      <c r="BK2" s="1730"/>
      <c r="BL2" s="1730"/>
    </row>
    <row r="3" spans="1:64" ht="21" customHeight="1" thickBot="1" x14ac:dyDescent="0.45">
      <c r="A3" s="299"/>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F3" s="1610"/>
      <c r="AG3" s="1610"/>
      <c r="AH3" s="1610"/>
      <c r="AI3" s="1610"/>
      <c r="AJ3" s="1610"/>
      <c r="AK3" s="1610"/>
      <c r="AL3" s="1610"/>
      <c r="AM3" s="1610"/>
      <c r="AN3" s="1610"/>
      <c r="AO3" s="1610"/>
      <c r="AP3" s="1610"/>
      <c r="AQ3" s="1610"/>
      <c r="AR3" s="1610"/>
      <c r="AS3" s="1610"/>
      <c r="AT3" s="1610"/>
      <c r="AU3" s="1610"/>
      <c r="AV3" s="1610"/>
      <c r="AW3" s="1610"/>
      <c r="AX3" s="1610"/>
      <c r="AY3" s="1610"/>
      <c r="AZ3" s="1610"/>
      <c r="BA3" s="1610"/>
      <c r="BB3" s="1610"/>
      <c r="BC3" s="1610"/>
      <c r="BD3" s="1610"/>
      <c r="BE3" s="1610"/>
      <c r="BF3" s="1610"/>
      <c r="BG3" s="1610"/>
      <c r="BH3" s="1610"/>
      <c r="BI3" s="1610"/>
      <c r="BJ3" s="1610"/>
      <c r="BK3" s="300"/>
    </row>
    <row r="4" spans="1:64" ht="78" customHeight="1" thickBot="1" x14ac:dyDescent="0.45">
      <c r="A4" s="299"/>
      <c r="B4" s="301"/>
      <c r="C4" s="302">
        <f>IF(SUM(障害学生情報入力シート!$J$29:$J$1028)&gt;0,1,0)</f>
        <v>0</v>
      </c>
      <c r="D4" s="1586" t="s">
        <v>2779</v>
      </c>
      <c r="E4" s="1587"/>
      <c r="F4" s="1587"/>
      <c r="G4" s="1587"/>
      <c r="H4" s="1587"/>
      <c r="I4" s="1587"/>
      <c r="J4" s="1587"/>
      <c r="K4" s="1587"/>
      <c r="L4" s="1587"/>
      <c r="M4" s="1587"/>
      <c r="N4" s="1587"/>
      <c r="O4" s="1587"/>
      <c r="P4" s="1587"/>
      <c r="Q4" s="1587"/>
      <c r="R4" s="1587"/>
      <c r="S4" s="1587"/>
      <c r="T4" s="1587"/>
      <c r="U4" s="1587"/>
      <c r="V4" s="1587"/>
      <c r="W4" s="1587"/>
      <c r="X4" s="1587"/>
      <c r="Y4" s="1587"/>
      <c r="Z4" s="1587"/>
      <c r="AA4" s="1587"/>
      <c r="AB4" s="1587"/>
      <c r="AC4" s="1587"/>
      <c r="AD4" s="1587"/>
      <c r="AE4" s="1588"/>
      <c r="AF4" s="303"/>
      <c r="AG4" s="303"/>
      <c r="AH4" s="304"/>
      <c r="AI4" s="305"/>
      <c r="AJ4" s="1727" t="s">
        <v>2821</v>
      </c>
      <c r="AK4" s="1728"/>
      <c r="AL4" s="1728"/>
      <c r="AM4" s="1728"/>
      <c r="AN4" s="1728"/>
      <c r="AO4" s="1728"/>
      <c r="AP4" s="1728"/>
      <c r="AQ4" s="1728"/>
      <c r="AR4" s="1728"/>
      <c r="AS4" s="1728"/>
      <c r="AT4" s="1728"/>
      <c r="AU4" s="1728"/>
      <c r="AV4" s="1728"/>
      <c r="AW4" s="1728"/>
      <c r="AX4" s="1728"/>
      <c r="AY4" s="1728"/>
      <c r="AZ4" s="1728"/>
      <c r="BA4" s="1728"/>
      <c r="BB4" s="1728"/>
      <c r="BC4" s="1728"/>
      <c r="BD4" s="1728"/>
      <c r="BE4" s="1728"/>
      <c r="BF4" s="1728"/>
      <c r="BG4" s="1728"/>
      <c r="BH4" s="1728"/>
      <c r="BI4" s="1728"/>
      <c r="BJ4" s="1728"/>
      <c r="BK4" s="1729"/>
    </row>
    <row r="5" spans="1:64" ht="78" customHeight="1" thickTop="1" thickBot="1" x14ac:dyDescent="0.45">
      <c r="A5" s="299"/>
      <c r="B5" s="306"/>
      <c r="C5" s="307">
        <f>IF(SUM(障害学生情報入力シート!$J$29:$J$1028)=0,1,0)</f>
        <v>1</v>
      </c>
      <c r="D5" s="1828" t="s">
        <v>2780</v>
      </c>
      <c r="E5" s="1829"/>
      <c r="F5" s="1829"/>
      <c r="G5" s="1829"/>
      <c r="H5" s="1829"/>
      <c r="I5" s="1829"/>
      <c r="J5" s="1829"/>
      <c r="K5" s="1829"/>
      <c r="L5" s="1829"/>
      <c r="M5" s="1829"/>
      <c r="N5" s="1829"/>
      <c r="O5" s="1829"/>
      <c r="P5" s="1829"/>
      <c r="Q5" s="1829"/>
      <c r="R5" s="1829"/>
      <c r="S5" s="1829"/>
      <c r="T5" s="1829"/>
      <c r="U5" s="1830" t="str">
        <f>HYPERLINK("#A167","➡表Bに進む")</f>
        <v>➡表Bに進む</v>
      </c>
      <c r="V5" s="1830"/>
      <c r="W5" s="1830"/>
      <c r="X5" s="1830"/>
      <c r="Y5" s="1830"/>
      <c r="Z5" s="1346"/>
      <c r="AA5" s="1346"/>
      <c r="AB5" s="1346"/>
      <c r="AC5" s="1346"/>
      <c r="AD5" s="1346"/>
      <c r="AE5" s="1347"/>
      <c r="AF5" s="303"/>
      <c r="AG5" s="303"/>
      <c r="AH5" s="308"/>
      <c r="AI5" s="309"/>
      <c r="AJ5" s="1831" t="s">
        <v>2822</v>
      </c>
      <c r="AK5" s="1832"/>
      <c r="AL5" s="1832"/>
      <c r="AM5" s="1832"/>
      <c r="AN5" s="1832"/>
      <c r="AO5" s="1832"/>
      <c r="AP5" s="1832"/>
      <c r="AQ5" s="1832"/>
      <c r="AR5" s="1832"/>
      <c r="AS5" s="1832"/>
      <c r="AT5" s="1832"/>
      <c r="AU5" s="1832"/>
      <c r="AV5" s="1832"/>
      <c r="AW5" s="1832"/>
      <c r="AX5" s="1833" t="s">
        <v>2978</v>
      </c>
      <c r="AY5" s="1833"/>
      <c r="AZ5" s="1833"/>
      <c r="BA5" s="1833"/>
      <c r="BB5" s="1833"/>
      <c r="BC5" s="1344"/>
      <c r="BD5" s="1344"/>
      <c r="BE5" s="1344"/>
      <c r="BF5" s="1344"/>
      <c r="BG5" s="1344"/>
      <c r="BH5" s="1344"/>
      <c r="BI5" s="1344"/>
      <c r="BJ5" s="1344"/>
      <c r="BK5" s="1345"/>
    </row>
    <row r="6" spans="1:64" ht="21" customHeight="1" x14ac:dyDescent="0.4">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row>
    <row r="7" spans="1:64" ht="24.95" customHeight="1" thickBot="1" x14ac:dyDescent="0.45">
      <c r="A7" s="1585" t="s">
        <v>2241</v>
      </c>
      <c r="B7" s="1585"/>
      <c r="C7" s="1585"/>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G7" s="1611" t="s">
        <v>2241</v>
      </c>
      <c r="AH7" s="1611"/>
      <c r="AI7" s="1611"/>
      <c r="AJ7" s="310"/>
      <c r="AK7" s="311"/>
      <c r="AL7" s="311"/>
      <c r="AM7" s="311"/>
      <c r="AN7" s="311"/>
      <c r="AO7" s="311"/>
      <c r="AP7" s="311"/>
      <c r="AQ7" s="311"/>
      <c r="AR7" s="311"/>
      <c r="AS7" s="311"/>
      <c r="AT7" s="311"/>
      <c r="AU7" s="311"/>
      <c r="AV7" s="311"/>
      <c r="AW7" s="311"/>
      <c r="AX7" s="311"/>
      <c r="AY7" s="311"/>
      <c r="AZ7" s="311"/>
      <c r="BA7" s="311"/>
      <c r="BB7" s="311"/>
      <c r="BC7" s="311"/>
      <c r="BD7" s="311"/>
      <c r="BE7" s="311"/>
      <c r="BF7" s="311"/>
      <c r="BG7" s="311"/>
    </row>
    <row r="8" spans="1:64" ht="72" customHeight="1" x14ac:dyDescent="0.4">
      <c r="A8" s="1734" t="s">
        <v>1923</v>
      </c>
      <c r="B8" s="1735"/>
      <c r="C8" s="1735"/>
      <c r="D8" s="1736"/>
      <c r="E8" s="1737" t="s">
        <v>1519</v>
      </c>
      <c r="F8" s="1738"/>
      <c r="G8" s="1739"/>
      <c r="H8" s="1740" t="s">
        <v>1939</v>
      </c>
      <c r="I8" s="1741"/>
      <c r="J8" s="1742"/>
      <c r="K8" s="1743" t="s">
        <v>1587</v>
      </c>
      <c r="L8" s="1744"/>
      <c r="M8" s="1744"/>
      <c r="N8" s="1745"/>
      <c r="O8" s="1746" t="s">
        <v>1944</v>
      </c>
      <c r="P8" s="1748" t="s">
        <v>1945</v>
      </c>
      <c r="Q8" s="1749"/>
      <c r="R8" s="1749"/>
      <c r="S8" s="1750"/>
      <c r="T8" s="1751"/>
      <c r="U8" s="1600" t="s">
        <v>111</v>
      </c>
      <c r="V8" s="1601"/>
      <c r="W8" s="1601"/>
      <c r="X8" s="1601"/>
      <c r="Y8" s="1601"/>
      <c r="Z8" s="1602"/>
      <c r="AA8" s="1603" t="s">
        <v>1990</v>
      </c>
      <c r="AB8" s="1605" t="s">
        <v>2071</v>
      </c>
      <c r="AC8" s="1606"/>
      <c r="AD8" s="1732" t="s">
        <v>1542</v>
      </c>
      <c r="AE8" s="1762" t="s">
        <v>2819</v>
      </c>
      <c r="AG8" s="1612" t="s">
        <v>2864</v>
      </c>
      <c r="AH8" s="1613"/>
      <c r="AI8" s="1613"/>
      <c r="AJ8" s="1614"/>
      <c r="AK8" s="1615" t="s">
        <v>2823</v>
      </c>
      <c r="AL8" s="1616"/>
      <c r="AM8" s="1617"/>
      <c r="AN8" s="1618" t="s">
        <v>2824</v>
      </c>
      <c r="AO8" s="1616"/>
      <c r="AP8" s="1617"/>
      <c r="AQ8" s="1618" t="s">
        <v>2825</v>
      </c>
      <c r="AR8" s="1616"/>
      <c r="AS8" s="1616"/>
      <c r="AT8" s="1617"/>
      <c r="AU8" s="1619" t="s">
        <v>2826</v>
      </c>
      <c r="AV8" s="1621" t="s">
        <v>2827</v>
      </c>
      <c r="AW8" s="1622"/>
      <c r="AX8" s="1622"/>
      <c r="AY8" s="1622"/>
      <c r="AZ8" s="1623"/>
      <c r="BA8" s="1621" t="s">
        <v>111</v>
      </c>
      <c r="BB8" s="1622"/>
      <c r="BC8" s="1622"/>
      <c r="BD8" s="1622"/>
      <c r="BE8" s="1622"/>
      <c r="BF8" s="1623"/>
      <c r="BG8" s="1764" t="s">
        <v>2828</v>
      </c>
      <c r="BH8" s="1766" t="s">
        <v>2829</v>
      </c>
      <c r="BI8" s="1767"/>
      <c r="BJ8" s="1768" t="s">
        <v>2830</v>
      </c>
      <c r="BK8" s="1776" t="s">
        <v>2819</v>
      </c>
    </row>
    <row r="9" spans="1:64" ht="132" customHeight="1" thickBot="1" x14ac:dyDescent="0.45">
      <c r="A9" s="1597" t="s">
        <v>1576</v>
      </c>
      <c r="B9" s="1598"/>
      <c r="C9" s="1598"/>
      <c r="D9" s="1599"/>
      <c r="E9" s="312" t="s">
        <v>1520</v>
      </c>
      <c r="F9" s="313" t="s">
        <v>201</v>
      </c>
      <c r="G9" s="314" t="s">
        <v>1938</v>
      </c>
      <c r="H9" s="315" t="s">
        <v>1522</v>
      </c>
      <c r="I9" s="316" t="s">
        <v>253</v>
      </c>
      <c r="J9" s="317" t="s">
        <v>1940</v>
      </c>
      <c r="K9" s="318" t="s">
        <v>1941</v>
      </c>
      <c r="L9" s="319" t="s">
        <v>1942</v>
      </c>
      <c r="M9" s="320" t="s">
        <v>1943</v>
      </c>
      <c r="N9" s="321" t="s">
        <v>2068</v>
      </c>
      <c r="O9" s="1747"/>
      <c r="P9" s="322" t="s">
        <v>1946</v>
      </c>
      <c r="Q9" s="323" t="s">
        <v>1955</v>
      </c>
      <c r="R9" s="323" t="s">
        <v>1956</v>
      </c>
      <c r="S9" s="323" t="s">
        <v>1536</v>
      </c>
      <c r="T9" s="324" t="s">
        <v>1949</v>
      </c>
      <c r="U9" s="325" t="s">
        <v>1538</v>
      </c>
      <c r="V9" s="326" t="s">
        <v>1539</v>
      </c>
      <c r="W9" s="326" t="s">
        <v>1540</v>
      </c>
      <c r="X9" s="326" t="s">
        <v>1479</v>
      </c>
      <c r="Y9" s="327" t="s">
        <v>1950</v>
      </c>
      <c r="Z9" s="328" t="s">
        <v>1957</v>
      </c>
      <c r="AA9" s="1604"/>
      <c r="AB9" s="329" t="s">
        <v>1953</v>
      </c>
      <c r="AC9" s="330" t="s">
        <v>1904</v>
      </c>
      <c r="AD9" s="1733"/>
      <c r="AE9" s="1763"/>
      <c r="AG9" s="1778" t="s">
        <v>1576</v>
      </c>
      <c r="AH9" s="1779"/>
      <c r="AI9" s="1779"/>
      <c r="AJ9" s="1780"/>
      <c r="AK9" s="331" t="s">
        <v>2831</v>
      </c>
      <c r="AL9" s="332" t="s">
        <v>2832</v>
      </c>
      <c r="AM9" s="333" t="s">
        <v>2833</v>
      </c>
      <c r="AN9" s="334" t="s">
        <v>2834</v>
      </c>
      <c r="AO9" s="335" t="s">
        <v>2835</v>
      </c>
      <c r="AP9" s="333" t="s">
        <v>2836</v>
      </c>
      <c r="AQ9" s="336" t="s">
        <v>2046</v>
      </c>
      <c r="AR9" s="337" t="s">
        <v>2047</v>
      </c>
      <c r="AS9" s="335" t="s">
        <v>2048</v>
      </c>
      <c r="AT9" s="338" t="s">
        <v>2837</v>
      </c>
      <c r="AU9" s="1620"/>
      <c r="AV9" s="339" t="s">
        <v>2049</v>
      </c>
      <c r="AW9" s="337" t="s">
        <v>1101</v>
      </c>
      <c r="AX9" s="337" t="s">
        <v>618</v>
      </c>
      <c r="AY9" s="337" t="s">
        <v>2052</v>
      </c>
      <c r="AZ9" s="338" t="s">
        <v>2053</v>
      </c>
      <c r="BA9" s="339" t="s">
        <v>2054</v>
      </c>
      <c r="BB9" s="340" t="s">
        <v>2055</v>
      </c>
      <c r="BC9" s="340" t="s">
        <v>2056</v>
      </c>
      <c r="BD9" s="340" t="s">
        <v>1479</v>
      </c>
      <c r="BE9" s="341" t="s">
        <v>1950</v>
      </c>
      <c r="BF9" s="333" t="s">
        <v>1957</v>
      </c>
      <c r="BG9" s="1765"/>
      <c r="BH9" s="342" t="s">
        <v>1953</v>
      </c>
      <c r="BI9" s="343" t="s">
        <v>1904</v>
      </c>
      <c r="BJ9" s="1769"/>
      <c r="BK9" s="1777"/>
    </row>
    <row r="10" spans="1:64" ht="21.95" customHeight="1" thickTop="1" thickBot="1" x14ac:dyDescent="0.45">
      <c r="A10" s="1609" t="s">
        <v>2172</v>
      </c>
      <c r="B10" s="344">
        <v>1</v>
      </c>
      <c r="C10" s="1607" t="s">
        <v>2173</v>
      </c>
      <c r="D10" s="345" t="s">
        <v>2174</v>
      </c>
      <c r="E10" s="346">
        <f>IF(支援内容入力シート!$D$29&gt;=1,支援内容入力シート!$E$29,0)</f>
        <v>0</v>
      </c>
      <c r="F10" s="347">
        <f>IF(支援内容入力シート!$D$30&gt;=1,支援内容入力シート!$E$30,0)</f>
        <v>0</v>
      </c>
      <c r="G10" s="347">
        <f>IF(支援内容入力シート!$D$31&gt;=1,支援内容入力シート!$E$31,0)</f>
        <v>0</v>
      </c>
      <c r="H10" s="348"/>
      <c r="I10" s="349"/>
      <c r="J10" s="348"/>
      <c r="K10" s="348"/>
      <c r="L10" s="349"/>
      <c r="M10" s="349"/>
      <c r="N10" s="349"/>
      <c r="O10" s="349"/>
      <c r="P10" s="348"/>
      <c r="Q10" s="349"/>
      <c r="R10" s="349"/>
      <c r="S10" s="349"/>
      <c r="T10" s="349"/>
      <c r="U10" s="349"/>
      <c r="V10" s="349"/>
      <c r="W10" s="349"/>
      <c r="X10" s="349"/>
      <c r="Y10" s="349"/>
      <c r="Z10" s="349"/>
      <c r="AA10" s="349"/>
      <c r="AB10" s="347">
        <f>IF(支援内容入力シート!$D$52&gt;=1,支援内容入力シート!$E$52,0)</f>
        <v>0</v>
      </c>
      <c r="AC10" s="349"/>
      <c r="AD10" s="350"/>
      <c r="AE10" s="351">
        <f t="shared" ref="AE10:AE32" si="0">IF(SUM(E10:AD10)&gt;=1,1,0)</f>
        <v>0</v>
      </c>
      <c r="AG10" s="1589" t="s">
        <v>2172</v>
      </c>
      <c r="AH10" s="352">
        <v>1</v>
      </c>
      <c r="AI10" s="1592" t="s">
        <v>2173</v>
      </c>
      <c r="AJ10" s="353" t="s">
        <v>2174</v>
      </c>
      <c r="AK10" s="354"/>
      <c r="AL10" s="354"/>
      <c r="AM10" s="355"/>
      <c r="AN10" s="356"/>
      <c r="AO10" s="356"/>
      <c r="AP10" s="356"/>
      <c r="AQ10" s="356"/>
      <c r="AR10" s="356"/>
      <c r="AS10" s="356"/>
      <c r="AT10" s="356"/>
      <c r="AU10" s="356"/>
      <c r="AV10" s="356"/>
      <c r="AW10" s="356"/>
      <c r="AX10" s="356"/>
      <c r="AY10" s="356"/>
      <c r="AZ10" s="356"/>
      <c r="BA10" s="356"/>
      <c r="BB10" s="356"/>
      <c r="BC10" s="356"/>
      <c r="BD10" s="356"/>
      <c r="BE10" s="356"/>
      <c r="BF10" s="356"/>
      <c r="BG10" s="357"/>
      <c r="BH10" s="354"/>
      <c r="BI10" s="356"/>
      <c r="BJ10" s="356"/>
      <c r="BK10" s="358">
        <v>0</v>
      </c>
    </row>
    <row r="11" spans="1:64" ht="21.95" customHeight="1" thickTop="1" thickBot="1" x14ac:dyDescent="0.45">
      <c r="A11" s="1609"/>
      <c r="B11" s="359">
        <v>2</v>
      </c>
      <c r="C11" s="1608"/>
      <c r="D11" s="345" t="s">
        <v>2175</v>
      </c>
      <c r="E11" s="360">
        <f>IF(支援内容入力シート!$D$29&gt;=1,支援内容入力シート!$F$29,0)</f>
        <v>0</v>
      </c>
      <c r="F11" s="361">
        <f>IF(支援内容入力シート!$D$30&gt;=1,支援内容入力シート!$F$30,0)</f>
        <v>0</v>
      </c>
      <c r="G11" s="361">
        <f>IF(支援内容入力シート!$D$31&gt;=1,支援内容入力シート!$F$31,0)</f>
        <v>0</v>
      </c>
      <c r="H11" s="361">
        <f>IF(支援内容入力シート!$D$32&gt;=1,支援内容入力シート!$F$32,0)</f>
        <v>0</v>
      </c>
      <c r="I11" s="361">
        <f>IF(支援内容入力シート!$D$33&gt;=1,支援内容入力シート!$F$33,0)</f>
        <v>0</v>
      </c>
      <c r="J11" s="361">
        <f>IF(支援内容入力シート!$D$34&gt;=1,支援内容入力シート!$F$34,0)</f>
        <v>0</v>
      </c>
      <c r="K11" s="361">
        <f>IF(支援内容入力シート!$D$35&gt;=1,支援内容入力シート!$F$35,0)</f>
        <v>0</v>
      </c>
      <c r="L11" s="361">
        <f>IF(支援内容入力シート!$D$36&gt;=1,支援内容入力シート!$F$36,0)</f>
        <v>0</v>
      </c>
      <c r="M11" s="361">
        <f>IF(支援内容入力シート!$D$37&gt;=1,支援内容入力シート!$F$37,0)</f>
        <v>0</v>
      </c>
      <c r="N11" s="361">
        <f>IF(支援内容入力シート!$D$38&gt;=1,支援内容入力シート!$F$38,0)</f>
        <v>0</v>
      </c>
      <c r="O11" s="361">
        <f>IF(支援内容入力シート!$D$39&gt;=1,支援内容入力シート!$F$39,0)</f>
        <v>0</v>
      </c>
      <c r="P11" s="361">
        <f>IF(支援内容入力シート!$D$40&gt;=1,支援内容入力シート!$F$40,0)</f>
        <v>0</v>
      </c>
      <c r="Q11" s="361">
        <f>IF(支援内容入力シート!$D$41&gt;=1,支援内容入力シート!$F$41,0)</f>
        <v>0</v>
      </c>
      <c r="R11" s="361">
        <f>IF(支援内容入力シート!$D$42&gt;=1,支援内容入力シート!$F$42,0)</f>
        <v>0</v>
      </c>
      <c r="S11" s="361">
        <f>IF(支援内容入力シート!$D$43&gt;=1,支援内容入力シート!$F$43,0)</f>
        <v>0</v>
      </c>
      <c r="T11" s="361">
        <f>IF(支援内容入力シート!$D$44&gt;=1,支援内容入力シート!$F$44,0)</f>
        <v>0</v>
      </c>
      <c r="U11" s="361">
        <f>IF(支援内容入力シート!$D$45&gt;=1,支援内容入力シート!$F$45,0)</f>
        <v>0</v>
      </c>
      <c r="V11" s="361">
        <f>IF(支援内容入力シート!$D$46&gt;=1,支援内容入力シート!$F$46,0)</f>
        <v>0</v>
      </c>
      <c r="W11" s="361">
        <f>IF(支援内容入力シート!$D$47&gt;=1,支援内容入力シート!$F$47,0)</f>
        <v>0</v>
      </c>
      <c r="X11" s="361">
        <f>IF(支援内容入力シート!$D$48&gt;=1,支援内容入力シート!$F$48,0)</f>
        <v>0</v>
      </c>
      <c r="Y11" s="361">
        <f>IF(支援内容入力シート!$D$49&gt;=1,支援内容入力シート!$F$49,0)</f>
        <v>0</v>
      </c>
      <c r="Z11" s="361">
        <f>IF(支援内容入力シート!$D$50&gt;=1,支援内容入力シート!$F$50,0)</f>
        <v>0</v>
      </c>
      <c r="AA11" s="361">
        <f>IF(支援内容入力シート!$D$51&gt;=1,支援内容入力シート!$F$51,0)</f>
        <v>0</v>
      </c>
      <c r="AB11" s="361">
        <f>IF(支援内容入力シート!$D$52&gt;=1,支援内容入力シート!$F$52,0)</f>
        <v>0</v>
      </c>
      <c r="AC11" s="361">
        <f>IF(支援内容入力シート!$D$53&gt;=1,支援内容入力シート!$F$53,0)</f>
        <v>0</v>
      </c>
      <c r="AD11" s="362">
        <f>IF(支援内容入力シート!$D$54&gt;=1,支援内容入力シート!$F$54,0)</f>
        <v>0</v>
      </c>
      <c r="AE11" s="363">
        <f t="shared" si="0"/>
        <v>0</v>
      </c>
      <c r="AG11" s="1590"/>
      <c r="AH11" s="364">
        <v>2</v>
      </c>
      <c r="AI11" s="1593"/>
      <c r="AJ11" s="353" t="s">
        <v>2838</v>
      </c>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8">
        <v>0</v>
      </c>
    </row>
    <row r="12" spans="1:64" ht="21.95" customHeight="1" thickTop="1" thickBot="1" x14ac:dyDescent="0.45">
      <c r="A12" s="1609"/>
      <c r="B12" s="359">
        <v>3</v>
      </c>
      <c r="C12" s="1608"/>
      <c r="D12" s="345" t="s">
        <v>2176</v>
      </c>
      <c r="E12" s="360">
        <f>IF(支援内容入力シート!$D$29&gt;=1,支援内容入力シート!$G$29,0)</f>
        <v>0</v>
      </c>
      <c r="F12" s="361">
        <f>IF(支援内容入力シート!$D$30&gt;=1,支援内容入力シート!$G$30,0)</f>
        <v>0</v>
      </c>
      <c r="G12" s="361">
        <f>IF(支援内容入力シート!$D$31&gt;=1,支援内容入力シート!$G$31,0)</f>
        <v>0</v>
      </c>
      <c r="H12" s="361">
        <f>IF(支援内容入力シート!$D$32&gt;=1,支援内容入力シート!$G$32,0)</f>
        <v>0</v>
      </c>
      <c r="I12" s="361">
        <f>IF(支援内容入力シート!$D$33&gt;=1,支援内容入力シート!$G$33,0)</f>
        <v>0</v>
      </c>
      <c r="J12" s="361">
        <f>IF(支援内容入力シート!$D$34&gt;=1,支援内容入力シート!$G$34,0)</f>
        <v>0</v>
      </c>
      <c r="K12" s="361">
        <f>IF(支援内容入力シート!$D$35&gt;=1,支援内容入力シート!$G$35,0)</f>
        <v>0</v>
      </c>
      <c r="L12" s="361">
        <f>IF(支援内容入力シート!$D$36&gt;=1,支援内容入力シート!$G$36,0)</f>
        <v>0</v>
      </c>
      <c r="M12" s="361">
        <f>IF(支援内容入力シート!$D$37&gt;=1,支援内容入力シート!$G$37,0)</f>
        <v>0</v>
      </c>
      <c r="N12" s="361">
        <f>IF(支援内容入力シート!$D$38&gt;=1,支援内容入力シート!$G$38,0)</f>
        <v>0</v>
      </c>
      <c r="O12" s="361">
        <f>IF(支援内容入力シート!$D$39&gt;=1,支援内容入力シート!$G$39,0)</f>
        <v>0</v>
      </c>
      <c r="P12" s="361">
        <f>IF(支援内容入力シート!$D$40&gt;=1,支援内容入力シート!$G$40,0)</f>
        <v>0</v>
      </c>
      <c r="Q12" s="361">
        <f>IF(支援内容入力シート!$D$41&gt;=1,支援内容入力シート!$G$41,0)</f>
        <v>0</v>
      </c>
      <c r="R12" s="361">
        <f>IF(支援内容入力シート!$D$42&gt;=1,支援内容入力シート!$G$42,0)</f>
        <v>0</v>
      </c>
      <c r="S12" s="361">
        <f>IF(支援内容入力シート!$D$43&gt;=1,支援内容入力シート!$G$43,0)</f>
        <v>0</v>
      </c>
      <c r="T12" s="361">
        <f>IF(支援内容入力シート!$D$44&gt;=1,支援内容入力シート!$G$44,0)</f>
        <v>0</v>
      </c>
      <c r="U12" s="361">
        <f>IF(支援内容入力シート!$D$45&gt;=1,支援内容入力シート!$G$45,0)</f>
        <v>0</v>
      </c>
      <c r="V12" s="361">
        <f>IF(支援内容入力シート!$D$46&gt;=1,支援内容入力シート!$G$46,0)</f>
        <v>0</v>
      </c>
      <c r="W12" s="361">
        <f>IF(支援内容入力シート!$D$47&gt;=1,支援内容入力シート!$G$47,0)</f>
        <v>0</v>
      </c>
      <c r="X12" s="361">
        <f>IF(支援内容入力シート!$D$48&gt;=1,支援内容入力シート!$G$48,0)</f>
        <v>0</v>
      </c>
      <c r="Y12" s="361">
        <f>IF(支援内容入力シート!$D$49&gt;=1,支援内容入力シート!$G$49,0)</f>
        <v>0</v>
      </c>
      <c r="Z12" s="361">
        <f>IF(支援内容入力シート!$D$50&gt;=1,支援内容入力シート!$G$50,0)</f>
        <v>0</v>
      </c>
      <c r="AA12" s="361">
        <f>IF(支援内容入力シート!$D$51&gt;=1,支援内容入力シート!$G$51,0)</f>
        <v>0</v>
      </c>
      <c r="AB12" s="361">
        <f>IF(支援内容入力シート!$D$52&gt;=1,支援内容入力シート!$G$52,0)</f>
        <v>0</v>
      </c>
      <c r="AC12" s="361">
        <f>IF(支援内容入力シート!$D$53&gt;=1,支援内容入力シート!$G$53,0)</f>
        <v>0</v>
      </c>
      <c r="AD12" s="362">
        <f>IF(支援内容入力シート!$D$54&gt;=1,支援内容入力シート!$G$54,0)</f>
        <v>0</v>
      </c>
      <c r="AE12" s="363">
        <f t="shared" si="0"/>
        <v>0</v>
      </c>
      <c r="AG12" s="1590"/>
      <c r="AH12" s="364">
        <v>3</v>
      </c>
      <c r="AI12" s="1593"/>
      <c r="AJ12" s="353" t="s">
        <v>2839</v>
      </c>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65"/>
      <c r="BK12" s="366">
        <v>0</v>
      </c>
    </row>
    <row r="13" spans="1:64" ht="21.95" customHeight="1" thickTop="1" thickBot="1" x14ac:dyDescent="0.45">
      <c r="A13" s="1609"/>
      <c r="B13" s="359">
        <v>4</v>
      </c>
      <c r="C13" s="1608"/>
      <c r="D13" s="367" t="s">
        <v>2177</v>
      </c>
      <c r="E13" s="360">
        <f>IF(支援内容入力シート!$D$29&gt;=1,支援内容入力シート!$H$29,0)</f>
        <v>0</v>
      </c>
      <c r="F13" s="361">
        <f>IF(支援内容入力シート!$D$30&gt;=1,支援内容入力シート!$H$30,0)</f>
        <v>0</v>
      </c>
      <c r="G13" s="361">
        <f>IF(支援内容入力シート!$D$31&gt;=1,支援内容入力シート!$H$31,0)</f>
        <v>0</v>
      </c>
      <c r="H13" s="361">
        <f>IF(支援内容入力シート!$D$32&gt;=1,支援内容入力シート!$H$32,0)</f>
        <v>0</v>
      </c>
      <c r="I13" s="361">
        <f>IF(支援内容入力シート!$D$33&gt;=1,支援内容入力シート!$H$33,0)</f>
        <v>0</v>
      </c>
      <c r="J13" s="361">
        <f>IF(支援内容入力シート!$D$34&gt;=1,支援内容入力シート!$H$34,0)</f>
        <v>0</v>
      </c>
      <c r="K13" s="361">
        <f>IF(支援内容入力シート!$D$35&gt;=1,支援内容入力シート!$H$35,0)</f>
        <v>0</v>
      </c>
      <c r="L13" s="361">
        <f>IF(支援内容入力シート!$D$36&gt;=1,支援内容入力シート!$H$36,0)</f>
        <v>0</v>
      </c>
      <c r="M13" s="361">
        <f>IF(支援内容入力シート!$D$37&gt;=1,支援内容入力シート!$H$37,0)</f>
        <v>0</v>
      </c>
      <c r="N13" s="361">
        <f>IF(支援内容入力シート!$D$38&gt;=1,支援内容入力シート!$H$38,0)</f>
        <v>0</v>
      </c>
      <c r="O13" s="361">
        <f>IF(支援内容入力シート!$D$39&gt;=1,支援内容入力シート!$H$39,0)</f>
        <v>0</v>
      </c>
      <c r="P13" s="361">
        <f>IF(支援内容入力シート!$D$40&gt;=1,支援内容入力シート!$H$40,0)</f>
        <v>0</v>
      </c>
      <c r="Q13" s="361">
        <f>IF(支援内容入力シート!$D$41&gt;=1,支援内容入力シート!$H$41,0)</f>
        <v>0</v>
      </c>
      <c r="R13" s="361">
        <f>IF(支援内容入力シート!$D$42&gt;=1,支援内容入力シート!$H$42,0)</f>
        <v>0</v>
      </c>
      <c r="S13" s="361">
        <f>IF(支援内容入力シート!$D$43&gt;=1,支援内容入力シート!$H$43,0)</f>
        <v>0</v>
      </c>
      <c r="T13" s="361">
        <f>IF(支援内容入力シート!$D$44&gt;=1,支援内容入力シート!$H$44,0)</f>
        <v>0</v>
      </c>
      <c r="U13" s="361">
        <f>IF(支援内容入力シート!$D$45&gt;=1,支援内容入力シート!$H$45,0)</f>
        <v>0</v>
      </c>
      <c r="V13" s="361">
        <f>IF(支援内容入力シート!$D$46&gt;=1,支援内容入力シート!$H$46,0)</f>
        <v>0</v>
      </c>
      <c r="W13" s="361">
        <f>IF(支援内容入力シート!$D$47&gt;=1,支援内容入力シート!$H$47,0)</f>
        <v>0</v>
      </c>
      <c r="X13" s="361">
        <f>IF(支援内容入力シート!$D$48&gt;=1,支援内容入力シート!$H$48,0)</f>
        <v>0</v>
      </c>
      <c r="Y13" s="361">
        <f>IF(支援内容入力シート!$D$49&gt;=1,支援内容入力シート!$H$49,0)</f>
        <v>0</v>
      </c>
      <c r="Z13" s="361">
        <f>IF(支援内容入力シート!$D$50&gt;=1,支援内容入力シート!$H$50,0)</f>
        <v>0</v>
      </c>
      <c r="AA13" s="361">
        <f>IF(支援内容入力シート!$D$51&gt;=1,支援内容入力シート!$H$51,0)</f>
        <v>0</v>
      </c>
      <c r="AB13" s="361">
        <f>IF(支援内容入力シート!$D$52&gt;=1,支援内容入力シート!$H$52,0)</f>
        <v>0</v>
      </c>
      <c r="AC13" s="361">
        <f>IF(支援内容入力シート!$D$53&gt;=1,支援内容入力シート!$H$53,0)</f>
        <v>0</v>
      </c>
      <c r="AD13" s="362">
        <f>IF(支援内容入力シート!$D$54&gt;=1,支援内容入力シート!$H$54,0)</f>
        <v>0</v>
      </c>
      <c r="AE13" s="351">
        <f t="shared" si="0"/>
        <v>0</v>
      </c>
      <c r="AG13" s="1590"/>
      <c r="AH13" s="364">
        <v>4</v>
      </c>
      <c r="AI13" s="1593"/>
      <c r="AJ13" s="368" t="s">
        <v>2849</v>
      </c>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8">
        <v>0</v>
      </c>
    </row>
    <row r="14" spans="1:64" ht="21.95" customHeight="1" thickTop="1" thickBot="1" x14ac:dyDescent="0.45">
      <c r="A14" s="1609"/>
      <c r="B14" s="359">
        <v>5</v>
      </c>
      <c r="C14" s="1608"/>
      <c r="D14" s="367" t="s">
        <v>2178</v>
      </c>
      <c r="E14" s="360">
        <f>IF(支援内容入力シート!$D$29&gt;=1,支援内容入力シート!$I$29,0)</f>
        <v>0</v>
      </c>
      <c r="F14" s="361">
        <f>IF(支援内容入力シート!$D$30&gt;=1,支援内容入力シート!$I$30,0)</f>
        <v>0</v>
      </c>
      <c r="G14" s="361">
        <f>IF(支援内容入力シート!$D$31&gt;=1,支援内容入力シート!$I$31,0)</f>
        <v>0</v>
      </c>
      <c r="H14" s="361">
        <f>IF(支援内容入力シート!$D$32&gt;=1,支援内容入力シート!$I$32,0)</f>
        <v>0</v>
      </c>
      <c r="I14" s="361">
        <f>IF(支援内容入力シート!$D$33&gt;=1,支援内容入力シート!$I$33,0)</f>
        <v>0</v>
      </c>
      <c r="J14" s="361">
        <f>IF(支援内容入力シート!$D$34&gt;=1,支援内容入力シート!$I$34,0)</f>
        <v>0</v>
      </c>
      <c r="K14" s="361">
        <f>IF(支援内容入力シート!$D$35&gt;=1,支援内容入力シート!$I$35,0)</f>
        <v>0</v>
      </c>
      <c r="L14" s="361">
        <f>IF(支援内容入力シート!$D$36&gt;=1,支援内容入力シート!$I$36,0)</f>
        <v>0</v>
      </c>
      <c r="M14" s="361">
        <f>IF(支援内容入力シート!$D$37&gt;=1,支援内容入力シート!$I$37,0)</f>
        <v>0</v>
      </c>
      <c r="N14" s="361">
        <f>IF(支援内容入力シート!$D$38&gt;=1,支援内容入力シート!$I$38,0)</f>
        <v>0</v>
      </c>
      <c r="O14" s="361">
        <f>IF(支援内容入力シート!$D$39&gt;=1,支援内容入力シート!$I$39,0)</f>
        <v>0</v>
      </c>
      <c r="P14" s="361">
        <f>IF(支援内容入力シート!$D$40&gt;=1,支援内容入力シート!$I$40,0)</f>
        <v>0</v>
      </c>
      <c r="Q14" s="361">
        <f>IF(支援内容入力シート!$D$41&gt;=1,支援内容入力シート!$I$41,0)</f>
        <v>0</v>
      </c>
      <c r="R14" s="361">
        <f>IF(支援内容入力シート!$D$42&gt;=1,支援内容入力シート!$I$42,0)</f>
        <v>0</v>
      </c>
      <c r="S14" s="361">
        <f>IF(支援内容入力シート!$D$43&gt;=1,支援内容入力シート!$I$43,0)</f>
        <v>0</v>
      </c>
      <c r="T14" s="361">
        <f>IF(支援内容入力シート!$D$44&gt;=1,支援内容入力シート!$I$44,0)</f>
        <v>0</v>
      </c>
      <c r="U14" s="361">
        <f>IF(支援内容入力シート!$D$45&gt;=1,支援内容入力シート!$I$45,0)</f>
        <v>0</v>
      </c>
      <c r="V14" s="361">
        <f>IF(支援内容入力シート!$D$46&gt;=1,支援内容入力シート!$I$46,0)</f>
        <v>0</v>
      </c>
      <c r="W14" s="361">
        <f>IF(支援内容入力シート!$D$47&gt;=1,支援内容入力シート!$I$47,0)</f>
        <v>0</v>
      </c>
      <c r="X14" s="361">
        <f>IF(支援内容入力シート!$D$48&gt;=1,支援内容入力シート!$I$48,0)</f>
        <v>0</v>
      </c>
      <c r="Y14" s="361">
        <f>IF(支援内容入力シート!$D$49&gt;=1,支援内容入力シート!$I$49,0)</f>
        <v>0</v>
      </c>
      <c r="Z14" s="361">
        <f>IF(支援内容入力シート!$D$50&gt;=1,支援内容入力シート!$I$50,0)</f>
        <v>0</v>
      </c>
      <c r="AA14" s="361">
        <f>IF(支援内容入力シート!$D$51&gt;=1,支援内容入力シート!$I$51,0)</f>
        <v>0</v>
      </c>
      <c r="AB14" s="361">
        <f>IF(支援内容入力シート!$D$52&gt;=1,支援内容入力シート!$I$52,0)</f>
        <v>0</v>
      </c>
      <c r="AC14" s="361">
        <f>IF(支援内容入力シート!$D$53&gt;=1,支援内容入力シート!$I$53,0)</f>
        <v>0</v>
      </c>
      <c r="AD14" s="362">
        <f>IF(支援内容入力シート!$D$54&gt;=1,支援内容入力シート!$I$54,0)</f>
        <v>0</v>
      </c>
      <c r="AE14" s="351">
        <f t="shared" si="0"/>
        <v>0</v>
      </c>
      <c r="AG14" s="1590"/>
      <c r="AH14" s="364">
        <v>5</v>
      </c>
      <c r="AI14" s="1593"/>
      <c r="AJ14" s="368" t="s">
        <v>2850</v>
      </c>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8">
        <v>0</v>
      </c>
    </row>
    <row r="15" spans="1:64" ht="21.95" customHeight="1" thickTop="1" thickBot="1" x14ac:dyDescent="0.45">
      <c r="A15" s="1609"/>
      <c r="B15" s="359">
        <v>6</v>
      </c>
      <c r="C15" s="1608"/>
      <c r="D15" s="367" t="s">
        <v>2179</v>
      </c>
      <c r="E15" s="360">
        <f>IF(支援内容入力シート!$D$29&gt;=1,支援内容入力シート!$J$29,0)</f>
        <v>0</v>
      </c>
      <c r="F15" s="361">
        <f>IF(支援内容入力シート!$D$30&gt;=1,支援内容入力シート!$J$30,0)</f>
        <v>0</v>
      </c>
      <c r="G15" s="361">
        <f>IF(支援内容入力シート!$D$31&gt;=1,支援内容入力シート!$J$31,0)</f>
        <v>0</v>
      </c>
      <c r="H15" s="361">
        <f>IF(支援内容入力シート!$D$32&gt;=1,支援内容入力シート!$J$32,0)</f>
        <v>0</v>
      </c>
      <c r="I15" s="361">
        <f>IF(支援内容入力シート!$D$33&gt;=1,支援内容入力シート!$J$33,0)</f>
        <v>0</v>
      </c>
      <c r="J15" s="361">
        <f>IF(支援内容入力シート!$D$34&gt;=1,支援内容入力シート!$J$34,0)</f>
        <v>0</v>
      </c>
      <c r="K15" s="369"/>
      <c r="L15" s="370"/>
      <c r="M15" s="370"/>
      <c r="N15" s="370"/>
      <c r="O15" s="370"/>
      <c r="P15" s="369"/>
      <c r="Q15" s="370"/>
      <c r="R15" s="370"/>
      <c r="S15" s="370"/>
      <c r="T15" s="370"/>
      <c r="U15" s="370"/>
      <c r="V15" s="370"/>
      <c r="W15" s="370"/>
      <c r="X15" s="370"/>
      <c r="Y15" s="370"/>
      <c r="Z15" s="370"/>
      <c r="AA15" s="371"/>
      <c r="AB15" s="361">
        <f>IF(支援内容入力シート!$D$52&gt;=1,支援内容入力シート!$J$52,0)</f>
        <v>0</v>
      </c>
      <c r="AC15" s="371"/>
      <c r="AD15" s="372"/>
      <c r="AE15" s="351">
        <f t="shared" si="0"/>
        <v>0</v>
      </c>
      <c r="AG15" s="1590"/>
      <c r="AH15" s="364">
        <v>6</v>
      </c>
      <c r="AI15" s="1593"/>
      <c r="AJ15" s="368" t="s">
        <v>2851</v>
      </c>
      <c r="AK15" s="354"/>
      <c r="AL15" s="354"/>
      <c r="AM15" s="354"/>
      <c r="AN15" s="354"/>
      <c r="AO15" s="354"/>
      <c r="AP15" s="354"/>
      <c r="AQ15" s="356"/>
      <c r="AR15" s="356"/>
      <c r="AS15" s="356"/>
      <c r="AT15" s="356"/>
      <c r="AU15" s="356"/>
      <c r="AV15" s="356"/>
      <c r="AW15" s="356"/>
      <c r="AX15" s="356"/>
      <c r="AY15" s="356"/>
      <c r="AZ15" s="356"/>
      <c r="BA15" s="356"/>
      <c r="BB15" s="356"/>
      <c r="BC15" s="356"/>
      <c r="BD15" s="356"/>
      <c r="BE15" s="356"/>
      <c r="BF15" s="356"/>
      <c r="BG15" s="357"/>
      <c r="BH15" s="354"/>
      <c r="BI15" s="356"/>
      <c r="BJ15" s="356"/>
      <c r="BK15" s="358">
        <v>0</v>
      </c>
    </row>
    <row r="16" spans="1:64" ht="21.95" customHeight="1" thickTop="1" thickBot="1" x14ac:dyDescent="0.45">
      <c r="A16" s="1609"/>
      <c r="B16" s="359">
        <v>7</v>
      </c>
      <c r="C16" s="1608"/>
      <c r="D16" s="345" t="s">
        <v>2180</v>
      </c>
      <c r="E16" s="360">
        <f>IF(支援内容入力シート!$D$29&gt;=1,支援内容入力シート!$K$29,0)</f>
        <v>0</v>
      </c>
      <c r="F16" s="361">
        <f>IF(支援内容入力シート!$D$30&gt;=1,支援内容入力シート!$K$30,0)</f>
        <v>0</v>
      </c>
      <c r="G16" s="361">
        <f>IF(支援内容入力シート!$D$31&gt;=1,支援内容入力シート!$K$31,0)</f>
        <v>0</v>
      </c>
      <c r="H16" s="361">
        <f>IF(支援内容入力シート!$D$32&gt;=1,支援内容入力シート!$K$32,0)</f>
        <v>0</v>
      </c>
      <c r="I16" s="361">
        <f>IF(支援内容入力シート!$D$33&gt;=1,支援内容入力シート!$K$33,0)</f>
        <v>0</v>
      </c>
      <c r="J16" s="361">
        <f>IF(支援内容入力シート!$D$34&gt;=1,支援内容入力シート!$K$34,0)</f>
        <v>0</v>
      </c>
      <c r="K16" s="361">
        <f>IF(支援内容入力シート!$D$35&gt;=1,支援内容入力シート!$K$35,0)</f>
        <v>0</v>
      </c>
      <c r="L16" s="361">
        <f>IF(支援内容入力シート!$D$36&gt;=1,支援内容入力シート!$K$36,0)</f>
        <v>0</v>
      </c>
      <c r="M16" s="361">
        <f>IF(支援内容入力シート!$D$37&gt;=1,支援内容入力シート!$K$37,0)</f>
        <v>0</v>
      </c>
      <c r="N16" s="361">
        <f>IF(支援内容入力シート!$D$38&gt;=1,支援内容入力シート!$K$38,0)</f>
        <v>0</v>
      </c>
      <c r="O16" s="361">
        <f>IF(支援内容入力シート!$D$39&gt;=1,支援内容入力シート!$K$39,0)</f>
        <v>0</v>
      </c>
      <c r="P16" s="361">
        <f>IF(支援内容入力シート!$D$40&gt;=1,支援内容入力シート!$K$40,0)</f>
        <v>0</v>
      </c>
      <c r="Q16" s="361">
        <f>IF(支援内容入力シート!$D$41&gt;=1,支援内容入力シート!$K$41,0)</f>
        <v>0</v>
      </c>
      <c r="R16" s="361">
        <f>IF(支援内容入力シート!$D$42&gt;=1,支援内容入力シート!$K$42,0)</f>
        <v>0</v>
      </c>
      <c r="S16" s="361">
        <f>IF(支援内容入力シート!$D$43&gt;=1,支援内容入力シート!$K$43,0)</f>
        <v>0</v>
      </c>
      <c r="T16" s="361">
        <f>IF(支援内容入力シート!$D$44&gt;=1,支援内容入力シート!$K$44,0)</f>
        <v>0</v>
      </c>
      <c r="U16" s="361">
        <f>IF(支援内容入力シート!$D$45&gt;=1,支援内容入力シート!$K$45,0)</f>
        <v>0</v>
      </c>
      <c r="V16" s="361">
        <f>IF(支援内容入力シート!$D$46&gt;=1,支援内容入力シート!$K$46,0)</f>
        <v>0</v>
      </c>
      <c r="W16" s="361">
        <f>IF(支援内容入力シート!$D$47&gt;=1,支援内容入力シート!$K$47,0)</f>
        <v>0</v>
      </c>
      <c r="X16" s="361">
        <f>IF(支援内容入力シート!$D$48&gt;=1,支援内容入力シート!$K$48,0)</f>
        <v>0</v>
      </c>
      <c r="Y16" s="361">
        <f>IF(支援内容入力シート!$D$49&gt;=1,支援内容入力シート!$K$49,0)</f>
        <v>0</v>
      </c>
      <c r="Z16" s="361">
        <f>IF(支援内容入力シート!$D$50&gt;=1,支援内容入力シート!$K$50,0)</f>
        <v>0</v>
      </c>
      <c r="AA16" s="361">
        <f>IF(支援内容入力シート!$D$51&gt;=1,支援内容入力シート!$K$51,0)</f>
        <v>0</v>
      </c>
      <c r="AB16" s="361">
        <f>IF(支援内容入力シート!$D$52&gt;=1,支援内容入力シート!$K$52,0)</f>
        <v>0</v>
      </c>
      <c r="AC16" s="361">
        <f>IF(支援内容入力シート!$D$53&gt;=1,支援内容入力シート!$K$53,0)</f>
        <v>0</v>
      </c>
      <c r="AD16" s="362">
        <f>IF(支援内容入力シート!$D$54&gt;=1,支援内容入力シート!$K$54,0)</f>
        <v>0</v>
      </c>
      <c r="AE16" s="351">
        <f t="shared" si="0"/>
        <v>0</v>
      </c>
      <c r="AG16" s="1590"/>
      <c r="AH16" s="364">
        <v>7</v>
      </c>
      <c r="AI16" s="1593"/>
      <c r="AJ16" s="353" t="s">
        <v>2852</v>
      </c>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8">
        <v>0</v>
      </c>
    </row>
    <row r="17" spans="1:63" ht="21.95" customHeight="1" thickTop="1" thickBot="1" x14ac:dyDescent="0.45">
      <c r="A17" s="1609"/>
      <c r="B17" s="359">
        <v>8</v>
      </c>
      <c r="C17" s="1608"/>
      <c r="D17" s="367" t="s">
        <v>2181</v>
      </c>
      <c r="E17" s="360">
        <f>IF(支援内容入力シート!$D$29&gt;=1,支援内容入力シート!$L$29,0)</f>
        <v>0</v>
      </c>
      <c r="F17" s="361">
        <f>IF(支援内容入力シート!$D$30&gt;=1,支援内容入力シート!$L$30,0)</f>
        <v>0</v>
      </c>
      <c r="G17" s="361">
        <f>IF(支援内容入力シート!$D$31&gt;=1,支援内容入力シート!$L$31,0)</f>
        <v>0</v>
      </c>
      <c r="H17" s="361">
        <f>IF(支援内容入力シート!$D$32&gt;=1,支援内容入力シート!$L$32,0)</f>
        <v>0</v>
      </c>
      <c r="I17" s="361">
        <f>IF(支援内容入力シート!$D$33&gt;=1,支援内容入力シート!$L$33,0)</f>
        <v>0</v>
      </c>
      <c r="J17" s="361">
        <f>IF(支援内容入力シート!$D$34&gt;=1,支援内容入力シート!$L$34,0)</f>
        <v>0</v>
      </c>
      <c r="K17" s="361">
        <f>IF(支援内容入力シート!$D$35&gt;=1,支援内容入力シート!$L$35,0)</f>
        <v>0</v>
      </c>
      <c r="L17" s="361">
        <f>IF(支援内容入力シート!$D$36&gt;=1,支援内容入力シート!$L$36,0)</f>
        <v>0</v>
      </c>
      <c r="M17" s="361">
        <f>IF(支援内容入力シート!$D$37&gt;=1,支援内容入力シート!$L$37,0)</f>
        <v>0</v>
      </c>
      <c r="N17" s="361">
        <f>IF(支援内容入力シート!$D$38&gt;=1,支援内容入力シート!$L$38,0)</f>
        <v>0</v>
      </c>
      <c r="O17" s="361">
        <f>IF(支援内容入力シート!$D$39&gt;=1,支援内容入力シート!$L$39,0)</f>
        <v>0</v>
      </c>
      <c r="P17" s="361">
        <f>IF(支援内容入力シート!$D$40&gt;=1,支援内容入力シート!$L$40,0)</f>
        <v>0</v>
      </c>
      <c r="Q17" s="361">
        <f>IF(支援内容入力シート!$D$41&gt;=1,支援内容入力シート!$L$41,0)</f>
        <v>0</v>
      </c>
      <c r="R17" s="361">
        <f>IF(支援内容入力シート!$D$42&gt;=1,支援内容入力シート!$L$42,0)</f>
        <v>0</v>
      </c>
      <c r="S17" s="361">
        <f>IF(支援内容入力シート!$D$43&gt;=1,支援内容入力シート!$L$43,0)</f>
        <v>0</v>
      </c>
      <c r="T17" s="361">
        <f>IF(支援内容入力シート!$D$44&gt;=1,支援内容入力シート!$L$44,0)</f>
        <v>0</v>
      </c>
      <c r="U17" s="361">
        <f>IF(支援内容入力シート!$D$45&gt;=1,支援内容入力シート!$L$45,0)</f>
        <v>0</v>
      </c>
      <c r="V17" s="361">
        <f>IF(支援内容入力シート!$D$46&gt;=1,支援内容入力シート!$L$46,0)</f>
        <v>0</v>
      </c>
      <c r="W17" s="361">
        <f>IF(支援内容入力シート!$D$47&gt;=1,支援内容入力シート!$L$47,0)</f>
        <v>0</v>
      </c>
      <c r="X17" s="361">
        <f>IF(支援内容入力シート!$D$48&gt;=1,支援内容入力シート!$L$48,0)</f>
        <v>0</v>
      </c>
      <c r="Y17" s="361">
        <f>IF(支援内容入力シート!$D$49&gt;=1,支援内容入力シート!$L$49,0)</f>
        <v>0</v>
      </c>
      <c r="Z17" s="361">
        <f>IF(支援内容入力シート!$D$50&gt;=1,支援内容入力シート!$L$50,0)</f>
        <v>0</v>
      </c>
      <c r="AA17" s="361">
        <f>IF(支援内容入力シート!$D$51&gt;=1,支援内容入力シート!$L$51,0)</f>
        <v>0</v>
      </c>
      <c r="AB17" s="361">
        <f>IF(支援内容入力シート!$D$52&gt;=1,支援内容入力シート!$L$52,0)</f>
        <v>0</v>
      </c>
      <c r="AC17" s="361">
        <f>IF(支援内容入力シート!$D$53&gt;=1,支援内容入力シート!$L$53,0)</f>
        <v>0</v>
      </c>
      <c r="AD17" s="362">
        <f>IF(支援内容入力シート!$D$54&gt;=1,支援内容入力シート!$L$54,0)</f>
        <v>0</v>
      </c>
      <c r="AE17" s="351">
        <f t="shared" si="0"/>
        <v>0</v>
      </c>
      <c r="AG17" s="1590"/>
      <c r="AH17" s="364">
        <v>8</v>
      </c>
      <c r="AI17" s="1593"/>
      <c r="AJ17" s="368" t="s">
        <v>2840</v>
      </c>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354"/>
      <c r="BG17" s="354"/>
      <c r="BH17" s="354"/>
      <c r="BI17" s="354"/>
      <c r="BJ17" s="354"/>
      <c r="BK17" s="358">
        <v>0</v>
      </c>
    </row>
    <row r="18" spans="1:63" ht="21.95" customHeight="1" thickTop="1" thickBot="1" x14ac:dyDescent="0.45">
      <c r="A18" s="1609"/>
      <c r="B18" s="359">
        <v>9</v>
      </c>
      <c r="C18" s="1608"/>
      <c r="D18" s="367" t="s">
        <v>2182</v>
      </c>
      <c r="E18" s="373"/>
      <c r="F18" s="374"/>
      <c r="G18" s="375"/>
      <c r="H18" s="361">
        <f>IF(支援内容入力シート!$D$32&gt;=1,支援内容入力シート!$M$32,0)</f>
        <v>0</v>
      </c>
      <c r="I18" s="361">
        <f>IF(支援内容入力シート!$D$33&gt;=1,支援内容入力シート!$M$33,0)</f>
        <v>0</v>
      </c>
      <c r="J18" s="361">
        <f>IF(支援内容入力シート!$D$34&gt;=1,支援内容入力シート!$M$34,0)</f>
        <v>0</v>
      </c>
      <c r="K18" s="376"/>
      <c r="L18" s="377"/>
      <c r="M18" s="377"/>
      <c r="N18" s="377"/>
      <c r="O18" s="377"/>
      <c r="P18" s="376"/>
      <c r="Q18" s="377"/>
      <c r="R18" s="377"/>
      <c r="S18" s="377"/>
      <c r="T18" s="377"/>
      <c r="U18" s="377"/>
      <c r="V18" s="377"/>
      <c r="W18" s="377"/>
      <c r="X18" s="377"/>
      <c r="Y18" s="377"/>
      <c r="Z18" s="377"/>
      <c r="AA18" s="371"/>
      <c r="AB18" s="361">
        <f>IF(支援内容入力シート!$D$52&gt;=1,支援内容入力シート!$M$52,0)</f>
        <v>0</v>
      </c>
      <c r="AC18" s="371"/>
      <c r="AD18" s="378"/>
      <c r="AE18" s="351">
        <f t="shared" si="0"/>
        <v>0</v>
      </c>
      <c r="AG18" s="1590"/>
      <c r="AH18" s="364">
        <v>9</v>
      </c>
      <c r="AI18" s="1593"/>
      <c r="AJ18" s="368" t="s">
        <v>2853</v>
      </c>
      <c r="AK18" s="354"/>
      <c r="AL18" s="354"/>
      <c r="AM18" s="354"/>
      <c r="AN18" s="354"/>
      <c r="AO18" s="354"/>
      <c r="AP18" s="354"/>
      <c r="AQ18" s="356"/>
      <c r="AR18" s="356"/>
      <c r="AS18" s="356"/>
      <c r="AT18" s="356"/>
      <c r="AU18" s="356"/>
      <c r="AV18" s="356"/>
      <c r="AW18" s="356"/>
      <c r="AX18" s="356"/>
      <c r="AY18" s="356"/>
      <c r="AZ18" s="356"/>
      <c r="BA18" s="356"/>
      <c r="BB18" s="356"/>
      <c r="BC18" s="356"/>
      <c r="BD18" s="356"/>
      <c r="BE18" s="356"/>
      <c r="BF18" s="356"/>
      <c r="BG18" s="357"/>
      <c r="BH18" s="354"/>
      <c r="BI18" s="356"/>
      <c r="BJ18" s="356"/>
      <c r="BK18" s="358">
        <v>0</v>
      </c>
    </row>
    <row r="19" spans="1:63" ht="21.95" customHeight="1" thickTop="1" thickBot="1" x14ac:dyDescent="0.45">
      <c r="A19" s="1609"/>
      <c r="B19" s="359">
        <v>10</v>
      </c>
      <c r="C19" s="1608"/>
      <c r="D19" s="367" t="s">
        <v>2183</v>
      </c>
      <c r="E19" s="360">
        <f>IF(支援内容入力シート!$D$29&gt;=1,支援内容入力シート!$N$29,0)</f>
        <v>0</v>
      </c>
      <c r="F19" s="361">
        <f>IF(支援内容入力シート!$D$30&gt;=1,支援内容入力シート!$N$30,0)</f>
        <v>0</v>
      </c>
      <c r="G19" s="361">
        <f>IF(支援内容入力シート!$D$31&gt;=1,支援内容入力シート!$N$31,0)</f>
        <v>0</v>
      </c>
      <c r="H19" s="361">
        <f>IF(支援内容入力シート!$D$32&gt;=1,支援内容入力シート!$N$32,0)</f>
        <v>0</v>
      </c>
      <c r="I19" s="361">
        <f>IF(支援内容入力シート!$D$33&gt;=1,支援内容入力シート!$N$33,0)</f>
        <v>0</v>
      </c>
      <c r="J19" s="361">
        <f>IF(支援内容入力シート!$D$34&gt;=1,支援内容入力シート!$N$34,0)</f>
        <v>0</v>
      </c>
      <c r="K19" s="361">
        <f>IF(支援内容入力シート!$D$35&gt;=1,支援内容入力シート!$N$35,0)</f>
        <v>0</v>
      </c>
      <c r="L19" s="361">
        <f>IF(支援内容入力シート!$D$36&gt;=1,支援内容入力シート!$N$36,0)</f>
        <v>0</v>
      </c>
      <c r="M19" s="361">
        <f>IF(支援内容入力シート!$D$37&gt;=1,支援内容入力シート!$N$37,0)</f>
        <v>0</v>
      </c>
      <c r="N19" s="361">
        <f>IF(支援内容入力シート!$D$38&gt;=1,支援内容入力シート!$N$38,0)</f>
        <v>0</v>
      </c>
      <c r="O19" s="361">
        <f>IF(支援内容入力シート!$D$39&gt;=1,支援内容入力シート!$N$39,0)</f>
        <v>0</v>
      </c>
      <c r="P19" s="361">
        <f>IF(支援内容入力シート!$D$40&gt;=1,支援内容入力シート!$N$40,0)</f>
        <v>0</v>
      </c>
      <c r="Q19" s="361">
        <f>IF(支援内容入力シート!$D$41&gt;=1,支援内容入力シート!$N$41,0)</f>
        <v>0</v>
      </c>
      <c r="R19" s="361">
        <f>IF(支援内容入力シート!$D$42&gt;=1,支援内容入力シート!$N$42,0)</f>
        <v>0</v>
      </c>
      <c r="S19" s="361">
        <f>IF(支援内容入力シート!$D$43&gt;=1,支援内容入力シート!$N$43,0)</f>
        <v>0</v>
      </c>
      <c r="T19" s="361">
        <f>IF(支援内容入力シート!$D$44&gt;=1,支援内容入力シート!$N$44,0)</f>
        <v>0</v>
      </c>
      <c r="U19" s="361">
        <f>IF(支援内容入力シート!$D$45&gt;=1,支援内容入力シート!$N$45,0)</f>
        <v>0</v>
      </c>
      <c r="V19" s="361">
        <f>IF(支援内容入力シート!$D$46&gt;=1,支援内容入力シート!$N$46,0)</f>
        <v>0</v>
      </c>
      <c r="W19" s="361">
        <f>IF(支援内容入力シート!$D$47&gt;=1,支援内容入力シート!$N$47,0)</f>
        <v>0</v>
      </c>
      <c r="X19" s="361">
        <f>IF(支援内容入力シート!$D$48&gt;=1,支援内容入力シート!$N$48,0)</f>
        <v>0</v>
      </c>
      <c r="Y19" s="361">
        <f>IF(支援内容入力シート!$D$49&gt;=1,支援内容入力シート!$N$49,0)</f>
        <v>0</v>
      </c>
      <c r="Z19" s="361">
        <f>IF(支援内容入力シート!$D$50&gt;=1,支援内容入力シート!$N$50,0)</f>
        <v>0</v>
      </c>
      <c r="AA19" s="361">
        <f>IF(支援内容入力シート!$D$51&gt;=1,支援内容入力シート!$N$51,0)</f>
        <v>0</v>
      </c>
      <c r="AB19" s="361">
        <f>IF(支援内容入力シート!$D$52&gt;=1,支援内容入力シート!$N$52,0)</f>
        <v>0</v>
      </c>
      <c r="AC19" s="361">
        <f>IF(支援内容入力シート!$D$53&gt;=1,支援内容入力シート!$N$53,0)</f>
        <v>0</v>
      </c>
      <c r="AD19" s="362">
        <f>IF(支援内容入力シート!$D$54&gt;=1,支援内容入力シート!$N$54,0)</f>
        <v>0</v>
      </c>
      <c r="AE19" s="363">
        <f t="shared" si="0"/>
        <v>0</v>
      </c>
      <c r="AG19" s="1590"/>
      <c r="AH19" s="364">
        <v>10</v>
      </c>
      <c r="AI19" s="1593"/>
      <c r="AJ19" s="368" t="s">
        <v>2854</v>
      </c>
      <c r="AK19" s="354"/>
      <c r="AL19" s="354"/>
      <c r="AM19" s="354"/>
      <c r="AN19" s="354"/>
      <c r="AO19" s="354"/>
      <c r="AP19" s="354"/>
      <c r="AQ19" s="354"/>
      <c r="AR19" s="354"/>
      <c r="AS19" s="354"/>
      <c r="AT19" s="354"/>
      <c r="AU19" s="354"/>
      <c r="AV19" s="354"/>
      <c r="AW19" s="354"/>
      <c r="AX19" s="354"/>
      <c r="AY19" s="354"/>
      <c r="AZ19" s="354"/>
      <c r="BA19" s="354"/>
      <c r="BB19" s="354"/>
      <c r="BC19" s="354"/>
      <c r="BD19" s="354"/>
      <c r="BE19" s="354"/>
      <c r="BF19" s="354"/>
      <c r="BG19" s="354"/>
      <c r="BH19" s="354"/>
      <c r="BI19" s="354"/>
      <c r="BJ19" s="354"/>
      <c r="BK19" s="379">
        <v>0</v>
      </c>
    </row>
    <row r="20" spans="1:63" ht="21.95" customHeight="1" thickTop="1" thickBot="1" x14ac:dyDescent="0.45">
      <c r="A20" s="1609"/>
      <c r="B20" s="359">
        <v>11</v>
      </c>
      <c r="C20" s="1608"/>
      <c r="D20" s="367" t="s">
        <v>2184</v>
      </c>
      <c r="E20" s="360">
        <f>IF(支援内容入力シート!$D$29&gt;=1,支援内容入力シート!$O$29,0)</f>
        <v>0</v>
      </c>
      <c r="F20" s="361">
        <f>IF(支援内容入力シート!$D$30&gt;=1,支援内容入力シート!$O$30,0)</f>
        <v>0</v>
      </c>
      <c r="G20" s="361">
        <f>IF(支援内容入力シート!$D$31&gt;=1,支援内容入力シート!$O$31,0)</f>
        <v>0</v>
      </c>
      <c r="H20" s="361">
        <f>IF(支援内容入力シート!$D$32&gt;=1,支援内容入力シート!$O$32,0)</f>
        <v>0</v>
      </c>
      <c r="I20" s="361">
        <f>IF(支援内容入力シート!$D$33&gt;=1,支援内容入力シート!$O$33,0)</f>
        <v>0</v>
      </c>
      <c r="J20" s="361">
        <f>IF(支援内容入力シート!$D$34&gt;=1,支援内容入力シート!$O$34,0)</f>
        <v>0</v>
      </c>
      <c r="K20" s="361">
        <f>IF(支援内容入力シート!$D$35&gt;=1,支援内容入力シート!$O$35,0)</f>
        <v>0</v>
      </c>
      <c r="L20" s="361">
        <f>IF(支援内容入力シート!$D$36&gt;=1,支援内容入力シート!$O$36,0)</f>
        <v>0</v>
      </c>
      <c r="M20" s="361">
        <f>IF(支援内容入力シート!$D$37&gt;=1,支援内容入力シート!$O$37,0)</f>
        <v>0</v>
      </c>
      <c r="N20" s="361">
        <f>IF(支援内容入力シート!$D$38&gt;=1,支援内容入力シート!$O$38,0)</f>
        <v>0</v>
      </c>
      <c r="O20" s="361">
        <f>IF(支援内容入力シート!$D$39&gt;=1,支援内容入力シート!$O$39,0)</f>
        <v>0</v>
      </c>
      <c r="P20" s="361">
        <f>IF(支援内容入力シート!$D$40&gt;=1,支援内容入力シート!$O$40,0)</f>
        <v>0</v>
      </c>
      <c r="Q20" s="361">
        <f>IF(支援内容入力シート!$D$41&gt;=1,支援内容入力シート!$O$41,0)</f>
        <v>0</v>
      </c>
      <c r="R20" s="361">
        <f>IF(支援内容入力シート!$D$42&gt;=1,支援内容入力シート!$O$42,0)</f>
        <v>0</v>
      </c>
      <c r="S20" s="361">
        <f>IF(支援内容入力シート!$D$43&gt;=1,支援内容入力シート!$O$43,0)</f>
        <v>0</v>
      </c>
      <c r="T20" s="361">
        <f>IF(支援内容入力シート!$D$44&gt;=1,支援内容入力シート!$O$44,0)</f>
        <v>0</v>
      </c>
      <c r="U20" s="361">
        <f>IF(支援内容入力シート!$D$45&gt;=1,支援内容入力シート!$O$45,0)</f>
        <v>0</v>
      </c>
      <c r="V20" s="361">
        <f>IF(支援内容入力シート!$D$46&gt;=1,支援内容入力シート!$O$46,0)</f>
        <v>0</v>
      </c>
      <c r="W20" s="361">
        <f>IF(支援内容入力シート!$D$47&gt;=1,支援内容入力シート!$O$47,0)</f>
        <v>0</v>
      </c>
      <c r="X20" s="361">
        <f>IF(支援内容入力シート!$D$48&gt;=1,支援内容入力シート!$O$48,0)</f>
        <v>0</v>
      </c>
      <c r="Y20" s="361">
        <f>IF(支援内容入力シート!$D$49&gt;=1,支援内容入力シート!$O$49,0)</f>
        <v>0</v>
      </c>
      <c r="Z20" s="361">
        <f>IF(支援内容入力シート!$D$50&gt;=1,支援内容入力シート!$O$50,0)</f>
        <v>0</v>
      </c>
      <c r="AA20" s="361">
        <f>IF(支援内容入力シート!$D$51&gt;=1,支援内容入力シート!$O$51,0)</f>
        <v>0</v>
      </c>
      <c r="AB20" s="361">
        <f>IF(支援内容入力シート!$D$52&gt;=1,支援内容入力シート!$O$52,0)</f>
        <v>0</v>
      </c>
      <c r="AC20" s="361">
        <f>IF(支援内容入力シート!$D$53&gt;=1,支援内容入力シート!$O$53,0)</f>
        <v>0</v>
      </c>
      <c r="AD20" s="362">
        <f>IF(支援内容入力シート!$D$54&gt;=1,支援内容入力シート!$O$54,0)</f>
        <v>0</v>
      </c>
      <c r="AE20" s="363">
        <f t="shared" si="0"/>
        <v>0</v>
      </c>
      <c r="AG20" s="1590"/>
      <c r="AH20" s="364">
        <v>11</v>
      </c>
      <c r="AI20" s="1593"/>
      <c r="AJ20" s="368" t="s">
        <v>2855</v>
      </c>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79">
        <v>0</v>
      </c>
    </row>
    <row r="21" spans="1:63" ht="21.95" customHeight="1" thickTop="1" thickBot="1" x14ac:dyDescent="0.45">
      <c r="A21" s="1609"/>
      <c r="B21" s="359">
        <v>12</v>
      </c>
      <c r="C21" s="1608"/>
      <c r="D21" s="380" t="s">
        <v>2185</v>
      </c>
      <c r="E21" s="360">
        <f>IF(支援内容入力シート!$D$29&gt;=1,支援内容入力シート!$P$29,0)</f>
        <v>0</v>
      </c>
      <c r="F21" s="361">
        <f>IF(支援内容入力シート!$D$30&gt;=1,支援内容入力シート!$P$30,0)</f>
        <v>0</v>
      </c>
      <c r="G21" s="361">
        <f>IF(支援内容入力シート!$D$31&gt;=1,支援内容入力シート!$P$31,0)</f>
        <v>0</v>
      </c>
      <c r="H21" s="361">
        <f>IF(支援内容入力シート!$D$32&gt;=1,支援内容入力シート!$P$32,0)</f>
        <v>0</v>
      </c>
      <c r="I21" s="361">
        <f>IF(支援内容入力シート!$D$33&gt;=1,支援内容入力シート!$P$33,0)</f>
        <v>0</v>
      </c>
      <c r="J21" s="361">
        <f>IF(支援内容入力シート!$D$34&gt;=1,支援内容入力シート!$P$34,0)</f>
        <v>0</v>
      </c>
      <c r="K21" s="361">
        <f>IF(支援内容入力シート!$D$35&gt;=1,支援内容入力シート!$P$35,0)</f>
        <v>0</v>
      </c>
      <c r="L21" s="361">
        <f>IF(支援内容入力シート!$D$36&gt;=1,支援内容入力シート!$P$36,0)</f>
        <v>0</v>
      </c>
      <c r="M21" s="361">
        <f>IF(支援内容入力シート!$D$37&gt;=1,支援内容入力シート!$P$37,0)</f>
        <v>0</v>
      </c>
      <c r="N21" s="361">
        <f>IF(支援内容入力シート!$D$38&gt;=1,支援内容入力シート!$P$38,0)</f>
        <v>0</v>
      </c>
      <c r="O21" s="361">
        <f>IF(支援内容入力シート!$D$39&gt;=1,支援内容入力シート!$P$39,0)</f>
        <v>0</v>
      </c>
      <c r="P21" s="361">
        <f>IF(支援内容入力シート!$D$40&gt;=1,支援内容入力シート!$P$40,0)</f>
        <v>0</v>
      </c>
      <c r="Q21" s="361">
        <f>IF(支援内容入力シート!$D$41&gt;=1,支援内容入力シート!$P$41,0)</f>
        <v>0</v>
      </c>
      <c r="R21" s="361">
        <f>IF(支援内容入力シート!$D$42&gt;=1,支援内容入力シート!$P$42,0)</f>
        <v>0</v>
      </c>
      <c r="S21" s="361">
        <f>IF(支援内容入力シート!$D$43&gt;=1,支援内容入力シート!$P$43,0)</f>
        <v>0</v>
      </c>
      <c r="T21" s="361">
        <f>IF(支援内容入力シート!$D$44&gt;=1,支援内容入力シート!$P$44,0)</f>
        <v>0</v>
      </c>
      <c r="U21" s="361">
        <f>IF(支援内容入力シート!$D$45&gt;=1,支援内容入力シート!$P$45,0)</f>
        <v>0</v>
      </c>
      <c r="V21" s="361">
        <f>IF(支援内容入力シート!$D$46&gt;=1,支援内容入力シート!$P$46,0)</f>
        <v>0</v>
      </c>
      <c r="W21" s="361">
        <f>IF(支援内容入力シート!$D$47&gt;=1,支援内容入力シート!$P$47,0)</f>
        <v>0</v>
      </c>
      <c r="X21" s="361">
        <f>IF(支援内容入力シート!$D$48&gt;=1,支援内容入力シート!$P$48,0)</f>
        <v>0</v>
      </c>
      <c r="Y21" s="361">
        <f>IF(支援内容入力シート!$D$49&gt;=1,支援内容入力シート!$P$49,0)</f>
        <v>0</v>
      </c>
      <c r="Z21" s="361">
        <f>IF(支援内容入力シート!$D$50&gt;=1,支援内容入力シート!$P$50,0)</f>
        <v>0</v>
      </c>
      <c r="AA21" s="361">
        <f>IF(支援内容入力シート!$D$51&gt;=1,支援内容入力シート!$P$51,0)</f>
        <v>0</v>
      </c>
      <c r="AB21" s="361">
        <f>IF(支援内容入力シート!$D$52&gt;=1,支援内容入力シート!$P$52,0)</f>
        <v>0</v>
      </c>
      <c r="AC21" s="361">
        <f>IF(支援内容入力シート!$D$53&gt;=1,支援内容入力シート!$P$53,0)</f>
        <v>0</v>
      </c>
      <c r="AD21" s="362">
        <f>IF(支援内容入力シート!$D$54&gt;=1,支援内容入力シート!$P$54,0)</f>
        <v>0</v>
      </c>
      <c r="AE21" s="363">
        <f t="shared" si="0"/>
        <v>0</v>
      </c>
      <c r="AG21" s="1590"/>
      <c r="AH21" s="364">
        <v>12</v>
      </c>
      <c r="AI21" s="1593"/>
      <c r="AJ21" s="381" t="s">
        <v>2185</v>
      </c>
      <c r="AK21" s="354"/>
      <c r="AL21" s="354"/>
      <c r="AM21" s="354"/>
      <c r="AN21" s="354"/>
      <c r="AO21" s="354"/>
      <c r="AP21" s="354"/>
      <c r="AQ21" s="354"/>
      <c r="AR21" s="354"/>
      <c r="AS21" s="354"/>
      <c r="AT21" s="354"/>
      <c r="AU21" s="354"/>
      <c r="AV21" s="354"/>
      <c r="AW21" s="354"/>
      <c r="AX21" s="354"/>
      <c r="AY21" s="354"/>
      <c r="AZ21" s="354"/>
      <c r="BA21" s="354"/>
      <c r="BB21" s="354"/>
      <c r="BC21" s="354"/>
      <c r="BD21" s="354"/>
      <c r="BE21" s="354"/>
      <c r="BF21" s="354"/>
      <c r="BG21" s="354"/>
      <c r="BH21" s="354"/>
      <c r="BI21" s="354"/>
      <c r="BJ21" s="354"/>
      <c r="BK21" s="379">
        <v>0</v>
      </c>
    </row>
    <row r="22" spans="1:63" ht="21.95" customHeight="1" thickTop="1" thickBot="1" x14ac:dyDescent="0.45">
      <c r="A22" s="1609"/>
      <c r="B22" s="359">
        <v>13</v>
      </c>
      <c r="C22" s="1608"/>
      <c r="D22" s="345" t="s">
        <v>2186</v>
      </c>
      <c r="E22" s="360">
        <f>IF(支援内容入力シート!$D$29&gt;=1,支援内容入力シート!$Q$29,0)</f>
        <v>0</v>
      </c>
      <c r="F22" s="361">
        <f>IF(支援内容入力シート!$D$30&gt;=1,支援内容入力シート!$Q$30,0)</f>
        <v>0</v>
      </c>
      <c r="G22" s="361">
        <f>IF(支援内容入力シート!$D$31&gt;=1,支援内容入力シート!$Q$31,0)</f>
        <v>0</v>
      </c>
      <c r="H22" s="361">
        <f>IF(支援内容入力シート!$D$32&gt;=1,支援内容入力シート!$Q$32,0)</f>
        <v>0</v>
      </c>
      <c r="I22" s="361">
        <f>IF(支援内容入力シート!$D$33&gt;=1,支援内容入力シート!$Q$33,0)</f>
        <v>0</v>
      </c>
      <c r="J22" s="361">
        <f>IF(支援内容入力シート!$D$34&gt;=1,支援内容入力シート!$Q$34,0)</f>
        <v>0</v>
      </c>
      <c r="K22" s="361">
        <f>IF(支援内容入力シート!$D$35&gt;=1,支援内容入力シート!$Q$35,0)</f>
        <v>0</v>
      </c>
      <c r="L22" s="361">
        <f>IF(支援内容入力シート!$D$36&gt;=1,支援内容入力シート!$Q$36,0)</f>
        <v>0</v>
      </c>
      <c r="M22" s="361">
        <f>IF(支援内容入力シート!$D$37&gt;=1,支援内容入力シート!$Q$37,0)</f>
        <v>0</v>
      </c>
      <c r="N22" s="361">
        <f>IF(支援内容入力シート!$D$38&gt;=1,支援内容入力シート!$Q$38,0)</f>
        <v>0</v>
      </c>
      <c r="O22" s="361">
        <f>IF(支援内容入力シート!$D$39&gt;=1,支援内容入力シート!$Q$39,0)</f>
        <v>0</v>
      </c>
      <c r="P22" s="361">
        <f>IF(支援内容入力シート!$D$40&gt;=1,支援内容入力シート!$Q$40,0)</f>
        <v>0</v>
      </c>
      <c r="Q22" s="361">
        <f>IF(支援内容入力シート!$D$41&gt;=1,支援内容入力シート!$Q$41,0)</f>
        <v>0</v>
      </c>
      <c r="R22" s="361">
        <f>IF(支援内容入力シート!$D$42&gt;=1,支援内容入力シート!$Q$42,0)</f>
        <v>0</v>
      </c>
      <c r="S22" s="361">
        <f>IF(支援内容入力シート!$D$43&gt;=1,支援内容入力シート!$Q$43,0)</f>
        <v>0</v>
      </c>
      <c r="T22" s="361">
        <f>IF(支援内容入力シート!$D$44&gt;=1,支援内容入力シート!$Q$44,0)</f>
        <v>0</v>
      </c>
      <c r="U22" s="361">
        <f>IF(支援内容入力シート!$D$45&gt;=1,支援内容入力シート!$Q$45,0)</f>
        <v>0</v>
      </c>
      <c r="V22" s="361">
        <f>IF(支援内容入力シート!$D$46&gt;=1,支援内容入力シート!$Q$46,0)</f>
        <v>0</v>
      </c>
      <c r="W22" s="361">
        <f>IF(支援内容入力シート!$D$47&gt;=1,支援内容入力シート!$Q$47,0)</f>
        <v>0</v>
      </c>
      <c r="X22" s="361">
        <f>IF(支援内容入力シート!$D$48&gt;=1,支援内容入力シート!$Q$48,0)</f>
        <v>0</v>
      </c>
      <c r="Y22" s="361">
        <f>IF(支援内容入力シート!$D$49&gt;=1,支援内容入力シート!$Q$49,0)</f>
        <v>0</v>
      </c>
      <c r="Z22" s="361">
        <f>IF(支援内容入力シート!$D$50&gt;=1,支援内容入力シート!$Q$50,0)</f>
        <v>0</v>
      </c>
      <c r="AA22" s="361">
        <f>IF(支援内容入力シート!$D$51&gt;=1,支援内容入力シート!$Q$51,0)</f>
        <v>0</v>
      </c>
      <c r="AB22" s="361">
        <f>IF(支援内容入力シート!$D$52&gt;=1,支援内容入力シート!$Q$52,0)</f>
        <v>0</v>
      </c>
      <c r="AC22" s="361">
        <f>IF(支援内容入力シート!$D$53&gt;=1,支援内容入力シート!$Q$53,0)</f>
        <v>0</v>
      </c>
      <c r="AD22" s="362">
        <f>IF(支援内容入力シート!$D$54&gt;=1,支援内容入力シート!$Q$54,0)</f>
        <v>0</v>
      </c>
      <c r="AE22" s="363">
        <f t="shared" si="0"/>
        <v>0</v>
      </c>
      <c r="AG22" s="1590"/>
      <c r="AH22" s="364">
        <v>13</v>
      </c>
      <c r="AI22" s="1593"/>
      <c r="AJ22" s="353" t="s">
        <v>2841</v>
      </c>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79">
        <v>0</v>
      </c>
    </row>
    <row r="23" spans="1:63" ht="21.95" customHeight="1" thickTop="1" thickBot="1" x14ac:dyDescent="0.45">
      <c r="A23" s="1609"/>
      <c r="B23" s="359">
        <v>14</v>
      </c>
      <c r="C23" s="1608"/>
      <c r="D23" s="345" t="s">
        <v>2187</v>
      </c>
      <c r="E23" s="360">
        <f>IF(支援内容入力シート!$D$29&gt;=1,支援内容入力シート!$R$29,0)</f>
        <v>0</v>
      </c>
      <c r="F23" s="361">
        <f>IF(支援内容入力シート!$D$30&gt;=1,支援内容入力シート!$R$30,0)</f>
        <v>0</v>
      </c>
      <c r="G23" s="361">
        <f>IF(支援内容入力シート!$D$31&gt;=1,支援内容入力シート!$R$31,0)</f>
        <v>0</v>
      </c>
      <c r="H23" s="361">
        <f>IF(支援内容入力シート!$D$32&gt;=1,支援内容入力シート!$R$32,0)</f>
        <v>0</v>
      </c>
      <c r="I23" s="361">
        <f>IF(支援内容入力シート!$D$33&gt;=1,支援内容入力シート!$R$33,0)</f>
        <v>0</v>
      </c>
      <c r="J23" s="361">
        <f>IF(支援内容入力シート!$D$34&gt;=1,支援内容入力シート!$R$34,0)</f>
        <v>0</v>
      </c>
      <c r="K23" s="361">
        <f>IF(支援内容入力シート!$D$35&gt;=1,支援内容入力シート!$R$35,0)</f>
        <v>0</v>
      </c>
      <c r="L23" s="361">
        <f>IF(支援内容入力シート!$D$36&gt;=1,支援内容入力シート!$R$36,0)</f>
        <v>0</v>
      </c>
      <c r="M23" s="361">
        <f>IF(支援内容入力シート!$D$37&gt;=1,支援内容入力シート!$R$37,0)</f>
        <v>0</v>
      </c>
      <c r="N23" s="361">
        <f>IF(支援内容入力シート!$D$38&gt;=1,支援内容入力シート!$R$38,0)</f>
        <v>0</v>
      </c>
      <c r="O23" s="361">
        <f>IF(支援内容入力シート!$D$39&gt;=1,支援内容入力シート!$R$39,0)</f>
        <v>0</v>
      </c>
      <c r="P23" s="361">
        <f>IF(支援内容入力シート!$D$40&gt;=1,支援内容入力シート!$R$40,0)</f>
        <v>0</v>
      </c>
      <c r="Q23" s="361">
        <f>IF(支援内容入力シート!$D$41&gt;=1,支援内容入力シート!$R$41,0)</f>
        <v>0</v>
      </c>
      <c r="R23" s="361">
        <f>IF(支援内容入力シート!$D$42&gt;=1,支援内容入力シート!$R$42,0)</f>
        <v>0</v>
      </c>
      <c r="S23" s="361">
        <f>IF(支援内容入力シート!$D$43&gt;=1,支援内容入力シート!$R$43,0)</f>
        <v>0</v>
      </c>
      <c r="T23" s="361">
        <f>IF(支援内容入力シート!$D$44&gt;=1,支援内容入力シート!$R$44,0)</f>
        <v>0</v>
      </c>
      <c r="U23" s="361">
        <f>IF(支援内容入力シート!$D$45&gt;=1,支援内容入力シート!$R$45,0)</f>
        <v>0</v>
      </c>
      <c r="V23" s="361">
        <f>IF(支援内容入力シート!$D$46&gt;=1,支援内容入力シート!$R$46,0)</f>
        <v>0</v>
      </c>
      <c r="W23" s="361">
        <f>IF(支援内容入力シート!$D$47&gt;=1,支援内容入力シート!$R$47,0)</f>
        <v>0</v>
      </c>
      <c r="X23" s="361">
        <f>IF(支援内容入力シート!$D$48&gt;=1,支援内容入力シート!$R$48,0)</f>
        <v>0</v>
      </c>
      <c r="Y23" s="361">
        <f>IF(支援内容入力シート!$D$49&gt;=1,支援内容入力シート!$R$49,0)</f>
        <v>0</v>
      </c>
      <c r="Z23" s="361">
        <f>IF(支援内容入力シート!$D$50&gt;=1,支援内容入力シート!$R$50,0)</f>
        <v>0</v>
      </c>
      <c r="AA23" s="361">
        <f>IF(支援内容入力シート!$D$51&gt;=1,支援内容入力シート!$R$51,0)</f>
        <v>0</v>
      </c>
      <c r="AB23" s="361">
        <f>IF(支援内容入力シート!$D$52&gt;=1,支援内容入力シート!$R$52,0)</f>
        <v>0</v>
      </c>
      <c r="AC23" s="361">
        <f>IF(支援内容入力シート!$D$53&gt;=1,支援内容入力シート!$R$53,0)</f>
        <v>0</v>
      </c>
      <c r="AD23" s="362">
        <f>IF(支援内容入力シート!$D$54&gt;=1,支援内容入力シート!$R$54,0)</f>
        <v>0</v>
      </c>
      <c r="AE23" s="363">
        <f t="shared" si="0"/>
        <v>0</v>
      </c>
      <c r="AG23" s="1590"/>
      <c r="AH23" s="364">
        <v>14</v>
      </c>
      <c r="AI23" s="1593"/>
      <c r="AJ23" s="353" t="s">
        <v>2187</v>
      </c>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79">
        <v>0</v>
      </c>
    </row>
    <row r="24" spans="1:63" ht="21.95" customHeight="1" thickTop="1" thickBot="1" x14ac:dyDescent="0.45">
      <c r="A24" s="1609"/>
      <c r="B24" s="359">
        <v>15</v>
      </c>
      <c r="C24" s="1608"/>
      <c r="D24" s="345" t="s">
        <v>2120</v>
      </c>
      <c r="E24" s="360">
        <f>IF(支援内容入力シート!$D$29&gt;=1,支援内容入力シート!$S$29,0)</f>
        <v>0</v>
      </c>
      <c r="F24" s="361">
        <f>IF(支援内容入力シート!$D$30&gt;=1,支援内容入力シート!$S$30,0)</f>
        <v>0</v>
      </c>
      <c r="G24" s="361">
        <f>IF(支援内容入力シート!$D$31&gt;=1,支援内容入力シート!$S$31,0)</f>
        <v>0</v>
      </c>
      <c r="H24" s="361">
        <f>IF(支援内容入力シート!$D$32&gt;=1,支援内容入力シート!$S$32,0)</f>
        <v>0</v>
      </c>
      <c r="I24" s="361">
        <f>IF(支援内容入力シート!$D$33&gt;=1,支援内容入力シート!$S$33,0)</f>
        <v>0</v>
      </c>
      <c r="J24" s="361">
        <f>IF(支援内容入力シート!$D$34&gt;=1,支援内容入力シート!$S$34,0)</f>
        <v>0</v>
      </c>
      <c r="K24" s="361">
        <f>IF(支援内容入力シート!$D$35&gt;=1,支援内容入力シート!$S$35,0)</f>
        <v>0</v>
      </c>
      <c r="L24" s="361">
        <f>IF(支援内容入力シート!$D$36&gt;=1,支援内容入力シート!$S$36,0)</f>
        <v>0</v>
      </c>
      <c r="M24" s="361">
        <f>IF(支援内容入力シート!$D$37&gt;=1,支援内容入力シート!$S$37,0)</f>
        <v>0</v>
      </c>
      <c r="N24" s="361">
        <f>IF(支援内容入力シート!$D$38&gt;=1,支援内容入力シート!$S$38,0)</f>
        <v>0</v>
      </c>
      <c r="O24" s="361">
        <f>IF(支援内容入力シート!$D$39&gt;=1,支援内容入力シート!$S$39,0)</f>
        <v>0</v>
      </c>
      <c r="P24" s="361">
        <f>IF(支援内容入力シート!$D$40&gt;=1,支援内容入力シート!$S$40,0)</f>
        <v>0</v>
      </c>
      <c r="Q24" s="361">
        <f>IF(支援内容入力シート!$D$41&gt;=1,支援内容入力シート!$S$41,0)</f>
        <v>0</v>
      </c>
      <c r="R24" s="361">
        <f>IF(支援内容入力シート!$D$42&gt;=1,支援内容入力シート!$S$42,0)</f>
        <v>0</v>
      </c>
      <c r="S24" s="361">
        <f>IF(支援内容入力シート!$D$43&gt;=1,支援内容入力シート!$S$43,0)</f>
        <v>0</v>
      </c>
      <c r="T24" s="361">
        <f>IF(支援内容入力シート!$D$44&gt;=1,支援内容入力シート!$S$44,0)</f>
        <v>0</v>
      </c>
      <c r="U24" s="361">
        <f>IF(支援内容入力シート!$D$45&gt;=1,支援内容入力シート!$S$45,0)</f>
        <v>0</v>
      </c>
      <c r="V24" s="361">
        <f>IF(支援内容入力シート!$D$46&gt;=1,支援内容入力シート!$S$46,0)</f>
        <v>0</v>
      </c>
      <c r="W24" s="361">
        <f>IF(支援内容入力シート!$D$47&gt;=1,支援内容入力シート!$S$47,0)</f>
        <v>0</v>
      </c>
      <c r="X24" s="361">
        <f>IF(支援内容入力シート!$D$48&gt;=1,支援内容入力シート!$S$48,0)</f>
        <v>0</v>
      </c>
      <c r="Y24" s="361">
        <f>IF(支援内容入力シート!$D$49&gt;=1,支援内容入力シート!$S$49,0)</f>
        <v>0</v>
      </c>
      <c r="Z24" s="361">
        <f>IF(支援内容入力シート!$D$50&gt;=1,支援内容入力シート!$S$50,0)</f>
        <v>0</v>
      </c>
      <c r="AA24" s="361">
        <f>IF(支援内容入力シート!$D$51&gt;=1,支援内容入力シート!$S$51,0)</f>
        <v>0</v>
      </c>
      <c r="AB24" s="361">
        <f>IF(支援内容入力シート!$D$52&gt;=1,支援内容入力シート!$S$52,0)</f>
        <v>0</v>
      </c>
      <c r="AC24" s="361">
        <f>IF(支援内容入力シート!$D$53&gt;=1,支援内容入力シート!$S$53,0)</f>
        <v>0</v>
      </c>
      <c r="AD24" s="362">
        <f>IF(支援内容入力シート!$D$54&gt;=1,支援内容入力シート!$S$54,0)</f>
        <v>0</v>
      </c>
      <c r="AE24" s="363">
        <f t="shared" si="0"/>
        <v>0</v>
      </c>
      <c r="AG24" s="1590"/>
      <c r="AH24" s="364">
        <v>15</v>
      </c>
      <c r="AI24" s="1593"/>
      <c r="AJ24" s="353" t="s">
        <v>2856</v>
      </c>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79">
        <v>0</v>
      </c>
    </row>
    <row r="25" spans="1:63" ht="30" customHeight="1" thickTop="1" thickBot="1" x14ac:dyDescent="0.45">
      <c r="A25" s="1609"/>
      <c r="B25" s="359">
        <v>16</v>
      </c>
      <c r="C25" s="1608"/>
      <c r="D25" s="345" t="s">
        <v>2188</v>
      </c>
      <c r="E25" s="360">
        <f>IF(支援内容入力シート!$D$29&gt;=1,支援内容入力シート!$T$29,0)</f>
        <v>0</v>
      </c>
      <c r="F25" s="361">
        <f>IF(支援内容入力シート!$D$30&gt;=1,支援内容入力シート!$T$30,0)</f>
        <v>0</v>
      </c>
      <c r="G25" s="361">
        <f>IF(支援内容入力シート!$D$31&gt;=1,支援内容入力シート!$T$31,0)</f>
        <v>0</v>
      </c>
      <c r="H25" s="361">
        <f>IF(支援内容入力シート!$D$32&gt;=1,支援内容入力シート!$T$32,0)</f>
        <v>0</v>
      </c>
      <c r="I25" s="361">
        <f>IF(支援内容入力シート!$D$33&gt;=1,支援内容入力シート!$T$33,0)</f>
        <v>0</v>
      </c>
      <c r="J25" s="361">
        <f>IF(支援内容入力シート!$D$34&gt;=1,支援内容入力シート!$T$34,0)</f>
        <v>0</v>
      </c>
      <c r="K25" s="361">
        <f>IF(支援内容入力シート!$D$35&gt;=1,支援内容入力シート!$T$35,0)</f>
        <v>0</v>
      </c>
      <c r="L25" s="361">
        <f>IF(支援内容入力シート!$D$36&gt;=1,支援内容入力シート!$T$36,0)</f>
        <v>0</v>
      </c>
      <c r="M25" s="361">
        <f>IF(支援内容入力シート!$D$37&gt;=1,支援内容入力シート!$T$37,0)</f>
        <v>0</v>
      </c>
      <c r="N25" s="361">
        <f>IF(支援内容入力シート!$D$38&gt;=1,支援内容入力シート!$T$38,0)</f>
        <v>0</v>
      </c>
      <c r="O25" s="361">
        <f>IF(支援内容入力シート!$D$39&gt;=1,支援内容入力シート!$T$39,0)</f>
        <v>0</v>
      </c>
      <c r="P25" s="361">
        <f>IF(支援内容入力シート!$D$40&gt;=1,支援内容入力シート!$T$40,0)</f>
        <v>0</v>
      </c>
      <c r="Q25" s="361">
        <f>IF(支援内容入力シート!$D$41&gt;=1,支援内容入力シート!$T$41,0)</f>
        <v>0</v>
      </c>
      <c r="R25" s="361">
        <f>IF(支援内容入力シート!$D$42&gt;=1,支援内容入力シート!$T$42,0)</f>
        <v>0</v>
      </c>
      <c r="S25" s="361">
        <f>IF(支援内容入力シート!$D$43&gt;=1,支援内容入力シート!$T$43,0)</f>
        <v>0</v>
      </c>
      <c r="T25" s="361">
        <f>IF(支援内容入力シート!$D$44&gt;=1,支援内容入力シート!$T$44,0)</f>
        <v>0</v>
      </c>
      <c r="U25" s="361">
        <f>IF(支援内容入力シート!$D$45&gt;=1,支援内容入力シート!$T$45,0)</f>
        <v>0</v>
      </c>
      <c r="V25" s="361">
        <f>IF(支援内容入力シート!$D$46&gt;=1,支援内容入力シート!$T$46,0)</f>
        <v>0</v>
      </c>
      <c r="W25" s="361">
        <f>IF(支援内容入力シート!$D$47&gt;=1,支援内容入力シート!$T$47,0)</f>
        <v>0</v>
      </c>
      <c r="X25" s="361">
        <f>IF(支援内容入力シート!$D$48&gt;=1,支援内容入力シート!$T$48,0)</f>
        <v>0</v>
      </c>
      <c r="Y25" s="361">
        <f>IF(支援内容入力シート!$D$49&gt;=1,支援内容入力シート!$T$49,0)</f>
        <v>0</v>
      </c>
      <c r="Z25" s="361">
        <f>IF(支援内容入力シート!$D$50&gt;=1,支援内容入力シート!$T$50,0)</f>
        <v>0</v>
      </c>
      <c r="AA25" s="361">
        <f>IF(支援内容入力シート!$D$51&gt;=1,支援内容入力シート!$T$51,0)</f>
        <v>0</v>
      </c>
      <c r="AB25" s="361">
        <f>IF(支援内容入力シート!$D$52&gt;=1,支援内容入力シート!$T$52,0)</f>
        <v>0</v>
      </c>
      <c r="AC25" s="361">
        <f>IF(支援内容入力シート!$D$53&gt;=1,支援内容入力シート!$T$53,0)</f>
        <v>0</v>
      </c>
      <c r="AD25" s="362">
        <f>IF(支援内容入力シート!$D$54&gt;=1,支援内容入力シート!$T$54,0)</f>
        <v>0</v>
      </c>
      <c r="AE25" s="363">
        <f t="shared" si="0"/>
        <v>0</v>
      </c>
      <c r="AG25" s="1590"/>
      <c r="AH25" s="364">
        <v>16</v>
      </c>
      <c r="AI25" s="1593"/>
      <c r="AJ25" s="353" t="s">
        <v>2188</v>
      </c>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79">
        <v>0</v>
      </c>
    </row>
    <row r="26" spans="1:63" ht="30" customHeight="1" thickTop="1" thickBot="1" x14ac:dyDescent="0.45">
      <c r="A26" s="1609"/>
      <c r="B26" s="359">
        <v>17</v>
      </c>
      <c r="C26" s="1608"/>
      <c r="D26" s="345" t="s">
        <v>2121</v>
      </c>
      <c r="E26" s="360">
        <f>IF(支援内容入力シート!$D$29&gt;=1,支援内容入力シート!$U$29,0)</f>
        <v>0</v>
      </c>
      <c r="F26" s="361">
        <f>IF(支援内容入力シート!$D$30&gt;=1,支援内容入力シート!$U$30,0)</f>
        <v>0</v>
      </c>
      <c r="G26" s="361">
        <f>IF(支援内容入力シート!$D$31&gt;=1,支援内容入力シート!$U$31,0)</f>
        <v>0</v>
      </c>
      <c r="H26" s="361">
        <f>IF(支援内容入力シート!$D$32&gt;=1,支援内容入力シート!$U$32,0)</f>
        <v>0</v>
      </c>
      <c r="I26" s="361">
        <f>IF(支援内容入力シート!$D$33&gt;=1,支援内容入力シート!$U$33,0)</f>
        <v>0</v>
      </c>
      <c r="J26" s="361">
        <f>IF(支援内容入力シート!$D$34&gt;=1,支援内容入力シート!$U$34,0)</f>
        <v>0</v>
      </c>
      <c r="K26" s="361">
        <f>IF(支援内容入力シート!$D$35&gt;=1,支援内容入力シート!$U$35,0)</f>
        <v>0</v>
      </c>
      <c r="L26" s="361">
        <f>IF(支援内容入力シート!$D$36&gt;=1,支援内容入力シート!$U$36,0)</f>
        <v>0</v>
      </c>
      <c r="M26" s="361">
        <f>IF(支援内容入力シート!$D$37&gt;=1,支援内容入力シート!$U$37,0)</f>
        <v>0</v>
      </c>
      <c r="N26" s="361">
        <f>IF(支援内容入力シート!$D$38&gt;=1,支援内容入力シート!$U$38,0)</f>
        <v>0</v>
      </c>
      <c r="O26" s="361">
        <f>IF(支援内容入力シート!$D$39&gt;=1,支援内容入力シート!$U$39,0)</f>
        <v>0</v>
      </c>
      <c r="P26" s="361">
        <f>IF(支援内容入力シート!$D$40&gt;=1,支援内容入力シート!$U$40,0)</f>
        <v>0</v>
      </c>
      <c r="Q26" s="361">
        <f>IF(支援内容入力シート!$D$41&gt;=1,支援内容入力シート!$U$41,0)</f>
        <v>0</v>
      </c>
      <c r="R26" s="361">
        <f>IF(支援内容入力シート!$D$42&gt;=1,支援内容入力シート!$U$42,0)</f>
        <v>0</v>
      </c>
      <c r="S26" s="361">
        <f>IF(支援内容入力シート!$D$43&gt;=1,支援内容入力シート!$U$43,0)</f>
        <v>0</v>
      </c>
      <c r="T26" s="361">
        <f>IF(支援内容入力シート!$D$44&gt;=1,支援内容入力シート!$U$44,0)</f>
        <v>0</v>
      </c>
      <c r="U26" s="361">
        <f>IF(支援内容入力シート!$D$45&gt;=1,支援内容入力シート!$U$45,0)</f>
        <v>0</v>
      </c>
      <c r="V26" s="361">
        <f>IF(支援内容入力シート!$D$46&gt;=1,支援内容入力シート!$U$46,0)</f>
        <v>0</v>
      </c>
      <c r="W26" s="361">
        <f>IF(支援内容入力シート!$D$47&gt;=1,支援内容入力シート!$U$47,0)</f>
        <v>0</v>
      </c>
      <c r="X26" s="361">
        <f>IF(支援内容入力シート!$D$48&gt;=1,支援内容入力シート!$U$48,0)</f>
        <v>0</v>
      </c>
      <c r="Y26" s="361">
        <f>IF(支援内容入力シート!$D$49&gt;=1,支援内容入力シート!$U$49,0)</f>
        <v>0</v>
      </c>
      <c r="Z26" s="361">
        <f>IF(支援内容入力シート!$D$50&gt;=1,支援内容入力シート!$U$50,0)</f>
        <v>0</v>
      </c>
      <c r="AA26" s="361">
        <f>IF(支援内容入力シート!$D$51&gt;=1,支援内容入力シート!$U$51,0)</f>
        <v>0</v>
      </c>
      <c r="AB26" s="361">
        <f>IF(支援内容入力シート!$D$52&gt;=1,支援内容入力シート!$U$52,0)</f>
        <v>0</v>
      </c>
      <c r="AC26" s="361">
        <f>IF(支援内容入力シート!$D$53&gt;=1,支援内容入力シート!$U$53,0)</f>
        <v>0</v>
      </c>
      <c r="AD26" s="362">
        <f>IF(支援内容入力シート!$D$54&gt;=1,支援内容入力シート!$U$54,0)</f>
        <v>0</v>
      </c>
      <c r="AE26" s="363">
        <f t="shared" si="0"/>
        <v>0</v>
      </c>
      <c r="AG26" s="1590"/>
      <c r="AH26" s="364">
        <v>17</v>
      </c>
      <c r="AI26" s="1593"/>
      <c r="AJ26" s="353" t="s">
        <v>2857</v>
      </c>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79">
        <v>0</v>
      </c>
    </row>
    <row r="27" spans="1:63" ht="21.95" customHeight="1" thickTop="1" thickBot="1" x14ac:dyDescent="0.45">
      <c r="A27" s="1609"/>
      <c r="B27" s="359">
        <v>18</v>
      </c>
      <c r="C27" s="1608"/>
      <c r="D27" s="345" t="s">
        <v>2122</v>
      </c>
      <c r="E27" s="360">
        <f>IF(支援内容入力シート!$D$29&gt;=1,支援内容入力シート!$V$29,0)</f>
        <v>0</v>
      </c>
      <c r="F27" s="361">
        <f>IF(支援内容入力シート!$D$30&gt;=1,支援内容入力シート!$V$30,0)</f>
        <v>0</v>
      </c>
      <c r="G27" s="361">
        <f>IF(支援内容入力シート!$D$31&gt;=1,支援内容入力シート!$V$31,0)</f>
        <v>0</v>
      </c>
      <c r="H27" s="361">
        <f>IF(支援内容入力シート!$D$32&gt;=1,支援内容入力シート!$V$32,0)</f>
        <v>0</v>
      </c>
      <c r="I27" s="361">
        <f>IF(支援内容入力シート!$D$33&gt;=1,支援内容入力シート!$V$33,0)</f>
        <v>0</v>
      </c>
      <c r="J27" s="361">
        <f>IF(支援内容入力シート!$D$34&gt;=1,支援内容入力シート!$V$34,0)</f>
        <v>0</v>
      </c>
      <c r="K27" s="361">
        <f>IF(支援内容入力シート!$D$35&gt;=1,支援内容入力シート!$V$35,0)</f>
        <v>0</v>
      </c>
      <c r="L27" s="361">
        <f>IF(支援内容入力シート!$D$36&gt;=1,支援内容入力シート!$V$36,0)</f>
        <v>0</v>
      </c>
      <c r="M27" s="361">
        <f>IF(支援内容入力シート!$D$37&gt;=1,支援内容入力シート!$V$37,0)</f>
        <v>0</v>
      </c>
      <c r="N27" s="361">
        <f>IF(支援内容入力シート!$D$38&gt;=1,支援内容入力シート!$V$38,0)</f>
        <v>0</v>
      </c>
      <c r="O27" s="361">
        <f>IF(支援内容入力シート!$D$39&gt;=1,支援内容入力シート!$V$39,0)</f>
        <v>0</v>
      </c>
      <c r="P27" s="361">
        <f>IF(支援内容入力シート!$D$40&gt;=1,支援内容入力シート!$V$40,0)</f>
        <v>0</v>
      </c>
      <c r="Q27" s="361">
        <f>IF(支援内容入力シート!$D$41&gt;=1,支援内容入力シート!$V$41,0)</f>
        <v>0</v>
      </c>
      <c r="R27" s="361">
        <f>IF(支援内容入力シート!$D$42&gt;=1,支援内容入力シート!$V$42,0)</f>
        <v>0</v>
      </c>
      <c r="S27" s="361">
        <f>IF(支援内容入力シート!$D$43&gt;=1,支援内容入力シート!$V$43,0)</f>
        <v>0</v>
      </c>
      <c r="T27" s="361">
        <f>IF(支援内容入力シート!$D$44&gt;=1,支援内容入力シート!$V$44,0)</f>
        <v>0</v>
      </c>
      <c r="U27" s="361">
        <f>IF(支援内容入力シート!$D$45&gt;=1,支援内容入力シート!$V$45,0)</f>
        <v>0</v>
      </c>
      <c r="V27" s="361">
        <f>IF(支援内容入力シート!$D$46&gt;=1,支援内容入力シート!$V$46,0)</f>
        <v>0</v>
      </c>
      <c r="W27" s="361">
        <f>IF(支援内容入力シート!$D$47&gt;=1,支援内容入力シート!$V$47,0)</f>
        <v>0</v>
      </c>
      <c r="X27" s="361">
        <f>IF(支援内容入力シート!$D$48&gt;=1,支援内容入力シート!$V$48,0)</f>
        <v>0</v>
      </c>
      <c r="Y27" s="361">
        <f>IF(支援内容入力シート!$D$49&gt;=1,支援内容入力シート!$V$49,0)</f>
        <v>0</v>
      </c>
      <c r="Z27" s="361">
        <f>IF(支援内容入力シート!$D$50&gt;=1,支援内容入力シート!$V$50,0)</f>
        <v>0</v>
      </c>
      <c r="AA27" s="361">
        <f>IF(支援内容入力シート!$D$51&gt;=1,支援内容入力シート!$V$51,0)</f>
        <v>0</v>
      </c>
      <c r="AB27" s="361">
        <f>IF(支援内容入力シート!$D$52&gt;=1,支援内容入力シート!$V$52,0)</f>
        <v>0</v>
      </c>
      <c r="AC27" s="361">
        <f>IF(支援内容入力シート!$D$53&gt;=1,支援内容入力シート!$V$53,0)</f>
        <v>0</v>
      </c>
      <c r="AD27" s="362">
        <f>IF(支援内容入力シート!$D$54&gt;=1,支援内容入力シート!$V$54,0)</f>
        <v>0</v>
      </c>
      <c r="AE27" s="363">
        <f t="shared" si="0"/>
        <v>0</v>
      </c>
      <c r="AG27" s="1590"/>
      <c r="AH27" s="364">
        <v>18</v>
      </c>
      <c r="AI27" s="1593"/>
      <c r="AJ27" s="353" t="s">
        <v>2858</v>
      </c>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79">
        <v>0</v>
      </c>
    </row>
    <row r="28" spans="1:63" ht="21.95" customHeight="1" thickTop="1" thickBot="1" x14ac:dyDescent="0.45">
      <c r="A28" s="1609"/>
      <c r="B28" s="359">
        <v>19</v>
      </c>
      <c r="C28" s="1608"/>
      <c r="D28" s="345" t="s">
        <v>2123</v>
      </c>
      <c r="E28" s="360">
        <f>IF(支援内容入力シート!$D$29&gt;=1,支援内容入力シート!$W$29,0)</f>
        <v>0</v>
      </c>
      <c r="F28" s="361">
        <f>IF(支援内容入力シート!$D$30&gt;=1,支援内容入力シート!$W$30,0)</f>
        <v>0</v>
      </c>
      <c r="G28" s="361">
        <f>IF(支援内容入力シート!$D$31&gt;=1,支援内容入力シート!$W$31,0)</f>
        <v>0</v>
      </c>
      <c r="H28" s="361">
        <f>IF(支援内容入力シート!$D$32&gt;=1,支援内容入力シート!$W$32,0)</f>
        <v>0</v>
      </c>
      <c r="I28" s="361">
        <f>IF(支援内容入力シート!$D$33&gt;=1,支援内容入力シート!$W$33,0)</f>
        <v>0</v>
      </c>
      <c r="J28" s="361">
        <f>IF(支援内容入力シート!$D$34&gt;=1,支援内容入力シート!$W$34,0)</f>
        <v>0</v>
      </c>
      <c r="K28" s="361">
        <f>IF(支援内容入力シート!$D$35&gt;=1,支援内容入力シート!$W$35,0)</f>
        <v>0</v>
      </c>
      <c r="L28" s="361">
        <f>IF(支援内容入力シート!$D$36&gt;=1,支援内容入力シート!$W$36,0)</f>
        <v>0</v>
      </c>
      <c r="M28" s="361">
        <f>IF(支援内容入力シート!$D$37&gt;=1,支援内容入力シート!$W$37,0)</f>
        <v>0</v>
      </c>
      <c r="N28" s="361">
        <f>IF(支援内容入力シート!$D$38&gt;=1,支援内容入力シート!$W$38,0)</f>
        <v>0</v>
      </c>
      <c r="O28" s="361">
        <f>IF(支援内容入力シート!$D$39&gt;=1,支援内容入力シート!$W$39,0)</f>
        <v>0</v>
      </c>
      <c r="P28" s="361">
        <f>IF(支援内容入力シート!$D$40&gt;=1,支援内容入力シート!$W$40,0)</f>
        <v>0</v>
      </c>
      <c r="Q28" s="361">
        <f>IF(支援内容入力シート!$D$41&gt;=1,支援内容入力シート!$W$41,0)</f>
        <v>0</v>
      </c>
      <c r="R28" s="361">
        <f>IF(支援内容入力シート!$D$42&gt;=1,支援内容入力シート!$W$42,0)</f>
        <v>0</v>
      </c>
      <c r="S28" s="361">
        <f>IF(支援内容入力シート!$D$43&gt;=1,支援内容入力シート!$W$43,0)</f>
        <v>0</v>
      </c>
      <c r="T28" s="361">
        <f>IF(支援内容入力シート!$D$44&gt;=1,支援内容入力シート!$W$44,0)</f>
        <v>0</v>
      </c>
      <c r="U28" s="361">
        <f>IF(支援内容入力シート!$D$45&gt;=1,支援内容入力シート!$W$45,0)</f>
        <v>0</v>
      </c>
      <c r="V28" s="361">
        <f>IF(支援内容入力シート!$D$46&gt;=1,支援内容入力シート!$W$46,0)</f>
        <v>0</v>
      </c>
      <c r="W28" s="361">
        <f>IF(支援内容入力シート!$D$47&gt;=1,支援内容入力シート!$W$47,0)</f>
        <v>0</v>
      </c>
      <c r="X28" s="361">
        <f>IF(支援内容入力シート!$D$48&gt;=1,支援内容入力シート!$W$48,0)</f>
        <v>0</v>
      </c>
      <c r="Y28" s="361">
        <f>IF(支援内容入力シート!$D$49&gt;=1,支援内容入力シート!$W$49,0)</f>
        <v>0</v>
      </c>
      <c r="Z28" s="361">
        <f>IF(支援内容入力シート!$D$50&gt;=1,支援内容入力シート!$W$50,0)</f>
        <v>0</v>
      </c>
      <c r="AA28" s="361">
        <f>IF(支援内容入力シート!$D$51&gt;=1,支援内容入力シート!$W$51,0)</f>
        <v>0</v>
      </c>
      <c r="AB28" s="361">
        <f>IF(支援内容入力シート!$D$52&gt;=1,支援内容入力シート!$W$52,0)</f>
        <v>0</v>
      </c>
      <c r="AC28" s="361">
        <f>IF(支援内容入力シート!$D$53&gt;=1,支援内容入力シート!$W$53,0)</f>
        <v>0</v>
      </c>
      <c r="AD28" s="362">
        <f>IF(支援内容入力シート!$D$54&gt;=1,支援内容入力シート!$W$54,0)</f>
        <v>0</v>
      </c>
      <c r="AE28" s="363">
        <f t="shared" si="0"/>
        <v>0</v>
      </c>
      <c r="AG28" s="1590"/>
      <c r="AH28" s="364">
        <v>19</v>
      </c>
      <c r="AI28" s="1593"/>
      <c r="AJ28" s="353" t="s">
        <v>2859</v>
      </c>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79">
        <v>0</v>
      </c>
    </row>
    <row r="29" spans="1:63" ht="21.95" customHeight="1" thickTop="1" thickBot="1" x14ac:dyDescent="0.45">
      <c r="A29" s="1609"/>
      <c r="B29" s="359">
        <v>20</v>
      </c>
      <c r="C29" s="1608"/>
      <c r="D29" s="345" t="s">
        <v>2124</v>
      </c>
      <c r="E29" s="360">
        <f>IF(支援内容入力シート!$D$29&gt;=1,支援内容入力シート!$X$29,0)</f>
        <v>0</v>
      </c>
      <c r="F29" s="361">
        <f>IF(支援内容入力シート!$D$30&gt;=1,支援内容入力シート!$X$30,0)</f>
        <v>0</v>
      </c>
      <c r="G29" s="361">
        <f>IF(支援内容入力シート!$D$31&gt;=1,支援内容入力シート!$X$31,0)</f>
        <v>0</v>
      </c>
      <c r="H29" s="361">
        <f>IF(支援内容入力シート!$D$32&gt;=1,支援内容入力シート!$X$32,0)</f>
        <v>0</v>
      </c>
      <c r="I29" s="361">
        <f>IF(支援内容入力シート!$D$33&gt;=1,支援内容入力シート!$X$33,0)</f>
        <v>0</v>
      </c>
      <c r="J29" s="361">
        <f>IF(支援内容入力シート!$D$34&gt;=1,支援内容入力シート!$X$34,0)</f>
        <v>0</v>
      </c>
      <c r="K29" s="361">
        <f>IF(支援内容入力シート!$D$35&gt;=1,支援内容入力シート!$X$35,0)</f>
        <v>0</v>
      </c>
      <c r="L29" s="361">
        <f>IF(支援内容入力シート!$D$36&gt;=1,支援内容入力シート!$X$36,0)</f>
        <v>0</v>
      </c>
      <c r="M29" s="361">
        <f>IF(支援内容入力シート!$D$37&gt;=1,支援内容入力シート!$X$37,0)</f>
        <v>0</v>
      </c>
      <c r="N29" s="361">
        <f>IF(支援内容入力シート!$D$38&gt;=1,支援内容入力シート!$X$38,0)</f>
        <v>0</v>
      </c>
      <c r="O29" s="361">
        <f>IF(支援内容入力シート!$D$39&gt;=1,支援内容入力シート!$X$39,0)</f>
        <v>0</v>
      </c>
      <c r="P29" s="361">
        <f>IF(支援内容入力シート!$D$40&gt;=1,支援内容入力シート!$X$40,0)</f>
        <v>0</v>
      </c>
      <c r="Q29" s="361">
        <f>IF(支援内容入力シート!$D$41&gt;=1,支援内容入力シート!$X$41,0)</f>
        <v>0</v>
      </c>
      <c r="R29" s="361">
        <f>IF(支援内容入力シート!$D$42&gt;=1,支援内容入力シート!$X$42,0)</f>
        <v>0</v>
      </c>
      <c r="S29" s="361">
        <f>IF(支援内容入力シート!$D$43&gt;=1,支援内容入力シート!$X$43,0)</f>
        <v>0</v>
      </c>
      <c r="T29" s="361">
        <f>IF(支援内容入力シート!$D$44&gt;=1,支援内容入力シート!$X$44,0)</f>
        <v>0</v>
      </c>
      <c r="U29" s="361">
        <f>IF(支援内容入力シート!$D$45&gt;=1,支援内容入力シート!$X$45,0)</f>
        <v>0</v>
      </c>
      <c r="V29" s="361">
        <f>IF(支援内容入力シート!$D$46&gt;=1,支援内容入力シート!$X$46,0)</f>
        <v>0</v>
      </c>
      <c r="W29" s="361">
        <f>IF(支援内容入力シート!$D$47&gt;=1,支援内容入力シート!$X$47,0)</f>
        <v>0</v>
      </c>
      <c r="X29" s="361">
        <f>IF(支援内容入力シート!$D$48&gt;=1,支援内容入力シート!$X$48,0)</f>
        <v>0</v>
      </c>
      <c r="Y29" s="361">
        <f>IF(支援内容入力シート!$D$49&gt;=1,支援内容入力シート!$X$49,0)</f>
        <v>0</v>
      </c>
      <c r="Z29" s="361">
        <f>IF(支援内容入力シート!$D$50&gt;=1,支援内容入力シート!$X$50,0)</f>
        <v>0</v>
      </c>
      <c r="AA29" s="361">
        <f>IF(支援内容入力シート!$D$51&gt;=1,支援内容入力シート!$X$51,0)</f>
        <v>0</v>
      </c>
      <c r="AB29" s="361">
        <f>IF(支援内容入力シート!$D$52&gt;=1,支援内容入力シート!$X$52,0)</f>
        <v>0</v>
      </c>
      <c r="AC29" s="361">
        <f>IF(支援内容入力シート!$D$53&gt;=1,支援内容入力シート!$X$53,0)</f>
        <v>0</v>
      </c>
      <c r="AD29" s="362">
        <f>IF(支援内容入力シート!$D$54&gt;=1,支援内容入力シート!$X$54,0)</f>
        <v>0</v>
      </c>
      <c r="AE29" s="363">
        <f t="shared" si="0"/>
        <v>0</v>
      </c>
      <c r="AG29" s="1590"/>
      <c r="AH29" s="364">
        <v>20</v>
      </c>
      <c r="AI29" s="1593"/>
      <c r="AJ29" s="353" t="s">
        <v>2860</v>
      </c>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79">
        <v>0</v>
      </c>
    </row>
    <row r="30" spans="1:63" ht="21.95" customHeight="1" thickTop="1" thickBot="1" x14ac:dyDescent="0.45">
      <c r="A30" s="1609"/>
      <c r="B30" s="359">
        <v>21</v>
      </c>
      <c r="C30" s="1608"/>
      <c r="D30" s="345" t="s">
        <v>2125</v>
      </c>
      <c r="E30" s="360">
        <f>IF(支援内容入力シート!$D$29&gt;=1,支援内容入力シート!$Y$29,0)</f>
        <v>0</v>
      </c>
      <c r="F30" s="361">
        <f>IF(支援内容入力シート!$D$30&gt;=1,支援内容入力シート!$Y$30,0)</f>
        <v>0</v>
      </c>
      <c r="G30" s="361">
        <f>IF(支援内容入力シート!$D$31&gt;=1,支援内容入力シート!$Y$31,0)</f>
        <v>0</v>
      </c>
      <c r="H30" s="361">
        <f>IF(支援内容入力シート!$D$32&gt;=1,支援内容入力シート!$Y$32,0)</f>
        <v>0</v>
      </c>
      <c r="I30" s="361">
        <f>IF(支援内容入力シート!$D$33&gt;=1,支援内容入力シート!$Y$33,0)</f>
        <v>0</v>
      </c>
      <c r="J30" s="361">
        <f>IF(支援内容入力シート!$D$34&gt;=1,支援内容入力シート!$Y$34,0)</f>
        <v>0</v>
      </c>
      <c r="K30" s="361">
        <f>IF(支援内容入力シート!$D$35&gt;=1,支援内容入力シート!$Y$35,0)</f>
        <v>0</v>
      </c>
      <c r="L30" s="361">
        <f>IF(支援内容入力シート!$D$36&gt;=1,支援内容入力シート!$Y$36,0)</f>
        <v>0</v>
      </c>
      <c r="M30" s="361">
        <f>IF(支援内容入力シート!$D$37&gt;=1,支援内容入力シート!$Y$37,0)</f>
        <v>0</v>
      </c>
      <c r="N30" s="361">
        <f>IF(支援内容入力シート!$D$38&gt;=1,支援内容入力シート!$Y$38,0)</f>
        <v>0</v>
      </c>
      <c r="O30" s="361">
        <f>IF(支援内容入力シート!$D$39&gt;=1,支援内容入力シート!$Y$39,0)</f>
        <v>0</v>
      </c>
      <c r="P30" s="361">
        <f>IF(支援内容入力シート!$D$40&gt;=1,支援内容入力シート!$Y$40,0)</f>
        <v>0</v>
      </c>
      <c r="Q30" s="361">
        <f>IF(支援内容入力シート!$D$41&gt;=1,支援内容入力シート!$Y$41,0)</f>
        <v>0</v>
      </c>
      <c r="R30" s="361">
        <f>IF(支援内容入力シート!$D$42&gt;=1,支援内容入力シート!$Y$42,0)</f>
        <v>0</v>
      </c>
      <c r="S30" s="361">
        <f>IF(支援内容入力シート!$D$43&gt;=1,支援内容入力シート!$Y$43,0)</f>
        <v>0</v>
      </c>
      <c r="T30" s="361">
        <f>IF(支援内容入力シート!$D$44&gt;=1,支援内容入力シート!$Y$44,0)</f>
        <v>0</v>
      </c>
      <c r="U30" s="361">
        <f>IF(支援内容入力シート!$D$45&gt;=1,支援内容入力シート!$Y$45,0)</f>
        <v>0</v>
      </c>
      <c r="V30" s="361">
        <f>IF(支援内容入力シート!$D$46&gt;=1,支援内容入力シート!$Y$46,0)</f>
        <v>0</v>
      </c>
      <c r="W30" s="361">
        <f>IF(支援内容入力シート!$D$47&gt;=1,支援内容入力シート!$Y$47,0)</f>
        <v>0</v>
      </c>
      <c r="X30" s="361">
        <f>IF(支援内容入力シート!$D$48&gt;=1,支援内容入力シート!$Y$48,0)</f>
        <v>0</v>
      </c>
      <c r="Y30" s="361">
        <f>IF(支援内容入力シート!$D$49&gt;=1,支援内容入力シート!$Y$49,0)</f>
        <v>0</v>
      </c>
      <c r="Z30" s="361">
        <f>IF(支援内容入力シート!$D$50&gt;=1,支援内容入力シート!$Y$50,0)</f>
        <v>0</v>
      </c>
      <c r="AA30" s="361">
        <f>IF(支援内容入力シート!$D$51&gt;=1,支援内容入力シート!$Y$51,0)</f>
        <v>0</v>
      </c>
      <c r="AB30" s="361">
        <f>IF(支援内容入力シート!$D$52&gt;=1,支援内容入力シート!$Y$52,0)</f>
        <v>0</v>
      </c>
      <c r="AC30" s="361">
        <f>IF(支援内容入力シート!$D$53&gt;=1,支援内容入力シート!$Y$53,0)</f>
        <v>0</v>
      </c>
      <c r="AD30" s="362">
        <f>IF(支援内容入力シート!$D$54&gt;=1,支援内容入力シート!$Y$54,0)</f>
        <v>0</v>
      </c>
      <c r="AE30" s="363">
        <f t="shared" si="0"/>
        <v>0</v>
      </c>
      <c r="AG30" s="1590"/>
      <c r="AH30" s="364">
        <v>21</v>
      </c>
      <c r="AI30" s="1594"/>
      <c r="AJ30" s="353" t="s">
        <v>2861</v>
      </c>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79">
        <v>0</v>
      </c>
    </row>
    <row r="31" spans="1:63" ht="21.95" customHeight="1" thickTop="1" thickBot="1" x14ac:dyDescent="0.45">
      <c r="A31" s="1609"/>
      <c r="B31" s="359">
        <v>22</v>
      </c>
      <c r="C31" s="1722" t="s">
        <v>2189</v>
      </c>
      <c r="D31" s="382" t="s">
        <v>2190</v>
      </c>
      <c r="E31" s="360">
        <f>IF(支援内容入力シート!$D$29&gt;=1,支援内容入力シート!$Z$29,0)</f>
        <v>0</v>
      </c>
      <c r="F31" s="361">
        <f>IF(支援内容入力シート!$D$30&gt;=1,支援内容入力シート!$Z$30,0)</f>
        <v>0</v>
      </c>
      <c r="G31" s="361">
        <f>IF(支援内容入力シート!$D$31&gt;=1,支援内容入力シート!$Z$31,0)</f>
        <v>0</v>
      </c>
      <c r="H31" s="361">
        <f>IF(支援内容入力シート!$D$32&gt;=1,支援内容入力シート!$Z$32,0)</f>
        <v>0</v>
      </c>
      <c r="I31" s="361">
        <f>IF(支援内容入力シート!$D$33&gt;=1,支援内容入力シート!$Z$33,0)</f>
        <v>0</v>
      </c>
      <c r="J31" s="361">
        <f>IF(支援内容入力シート!$D$34&gt;=1,支援内容入力シート!$Z$34,0)</f>
        <v>0</v>
      </c>
      <c r="K31" s="361">
        <f>IF(支援内容入力シート!$D$35&gt;=1,支援内容入力シート!$Z$35,0)</f>
        <v>0</v>
      </c>
      <c r="L31" s="361">
        <f>IF(支援内容入力シート!$D$36&gt;=1,支援内容入力シート!$Z$36,0)</f>
        <v>0</v>
      </c>
      <c r="M31" s="361">
        <f>IF(支援内容入力シート!$D$37&gt;=1,支援内容入力シート!$Z$37,0)</f>
        <v>0</v>
      </c>
      <c r="N31" s="361">
        <f>IF(支援内容入力シート!$D$38&gt;=1,支援内容入力シート!$Z$38,0)</f>
        <v>0</v>
      </c>
      <c r="O31" s="361">
        <f>IF(支援内容入力シート!$D$39&gt;=1,支援内容入力シート!$Z$39,0)</f>
        <v>0</v>
      </c>
      <c r="P31" s="361">
        <f>IF(支援内容入力シート!$D$40&gt;=1,支援内容入力シート!$Z$40,0)</f>
        <v>0</v>
      </c>
      <c r="Q31" s="361">
        <f>IF(支援内容入力シート!$D$41&gt;=1,支援内容入力シート!$Z$41,0)</f>
        <v>0</v>
      </c>
      <c r="R31" s="361">
        <f>IF(支援内容入力シート!$D$42&gt;=1,支援内容入力シート!$Z$42,0)</f>
        <v>0</v>
      </c>
      <c r="S31" s="361">
        <f>IF(支援内容入力シート!$D$43&gt;=1,支援内容入力シート!$Z$43,0)</f>
        <v>0</v>
      </c>
      <c r="T31" s="361">
        <f>IF(支援内容入力シート!$D$44&gt;=1,支援内容入力シート!$Z$44,0)</f>
        <v>0</v>
      </c>
      <c r="U31" s="361">
        <f>IF(支援内容入力シート!$D$45&gt;=1,支援内容入力シート!$Z$45,0)</f>
        <v>0</v>
      </c>
      <c r="V31" s="361">
        <f>IF(支援内容入力シート!$D$46&gt;=1,支援内容入力シート!$Z$46,0)</f>
        <v>0</v>
      </c>
      <c r="W31" s="361">
        <f>IF(支援内容入力シート!$D$47&gt;=1,支援内容入力シート!$Z$47,0)</f>
        <v>0</v>
      </c>
      <c r="X31" s="361">
        <f>IF(支援内容入力シート!$D$48&gt;=1,支援内容入力シート!$Z$48,0)</f>
        <v>0</v>
      </c>
      <c r="Y31" s="361">
        <f>IF(支援内容入力シート!$D$49&gt;=1,支援内容入力シート!$Z$49,0)</f>
        <v>0</v>
      </c>
      <c r="Z31" s="361">
        <f>IF(支援内容入力シート!$D$50&gt;=1,支援内容入力シート!$Z$50,0)</f>
        <v>0</v>
      </c>
      <c r="AA31" s="361">
        <f>IF(支援内容入力シート!$D$51&gt;=1,支援内容入力シート!$Z$51,0)</f>
        <v>0</v>
      </c>
      <c r="AB31" s="361">
        <f>IF(支援内容入力シート!$D$52&gt;=1,支援内容入力シート!$Z$52,0)</f>
        <v>0</v>
      </c>
      <c r="AC31" s="361">
        <f>IF(支援内容入力シート!$D$53&gt;=1,支援内容入力シート!$Z$53,0)</f>
        <v>0</v>
      </c>
      <c r="AD31" s="362">
        <f>IF(支援内容入力シート!$D$54&gt;=1,支援内容入力シート!$Z$54,0)</f>
        <v>0</v>
      </c>
      <c r="AE31" s="363">
        <f t="shared" si="0"/>
        <v>0</v>
      </c>
      <c r="AG31" s="1590"/>
      <c r="AH31" s="364">
        <v>22</v>
      </c>
      <c r="AI31" s="1592" t="s">
        <v>2189</v>
      </c>
      <c r="AJ31" s="383" t="s">
        <v>2842</v>
      </c>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79">
        <v>0</v>
      </c>
    </row>
    <row r="32" spans="1:63" ht="21.95" customHeight="1" thickTop="1" thickBot="1" x14ac:dyDescent="0.45">
      <c r="A32" s="1609"/>
      <c r="B32" s="359">
        <v>23</v>
      </c>
      <c r="C32" s="1723"/>
      <c r="D32" s="382" t="s">
        <v>2126</v>
      </c>
      <c r="E32" s="360">
        <f>IF(支援内容入力シート!$D$29&gt;=1,支援内容入力シート!$AA$29,0)</f>
        <v>0</v>
      </c>
      <c r="F32" s="361">
        <f>IF(支援内容入力シート!$D$30&gt;=1,支援内容入力シート!$AA$30,0)</f>
        <v>0</v>
      </c>
      <c r="G32" s="361">
        <f>IF(支援内容入力シート!$D$31&gt;=1,支援内容入力シート!$AA$31,0)</f>
        <v>0</v>
      </c>
      <c r="H32" s="361">
        <f>IF(支援内容入力シート!$D$32&gt;=1,支援内容入力シート!$AA$32,0)</f>
        <v>0</v>
      </c>
      <c r="I32" s="361">
        <f>IF(支援内容入力シート!$D$33&gt;=1,支援内容入力シート!$AA$33,0)</f>
        <v>0</v>
      </c>
      <c r="J32" s="361">
        <f>IF(支援内容入力シート!$D$34&gt;=1,支援内容入力シート!$AA$34,0)</f>
        <v>0</v>
      </c>
      <c r="K32" s="361">
        <f>IF(支援内容入力シート!$D$35&gt;=1,支援内容入力シート!$AA$35,0)</f>
        <v>0</v>
      </c>
      <c r="L32" s="361">
        <f>IF(支援内容入力シート!$D$36&gt;=1,支援内容入力シート!$AA$36,0)</f>
        <v>0</v>
      </c>
      <c r="M32" s="361">
        <f>IF(支援内容入力シート!$D$37&gt;=1,支援内容入力シート!$AA$37,0)</f>
        <v>0</v>
      </c>
      <c r="N32" s="361">
        <f>IF(支援内容入力シート!$D$38&gt;=1,支援内容入力シート!$AA$38,0)</f>
        <v>0</v>
      </c>
      <c r="O32" s="361">
        <f>IF(支援内容入力シート!$D$39&gt;=1,支援内容入力シート!$AA$39,0)</f>
        <v>0</v>
      </c>
      <c r="P32" s="361">
        <f>IF(支援内容入力シート!$D$40&gt;=1,支援内容入力シート!$AA$40,0)</f>
        <v>0</v>
      </c>
      <c r="Q32" s="361">
        <f>IF(支援内容入力シート!$D$41&gt;=1,支援内容入力シート!$AA$41,0)</f>
        <v>0</v>
      </c>
      <c r="R32" s="361">
        <f>IF(支援内容入力シート!$D$42&gt;=1,支援内容入力シート!$AA$42,0)</f>
        <v>0</v>
      </c>
      <c r="S32" s="361">
        <f>IF(支援内容入力シート!$D$43&gt;=1,支援内容入力シート!$AA$43,0)</f>
        <v>0</v>
      </c>
      <c r="T32" s="361">
        <f>IF(支援内容入力シート!$D$44&gt;=1,支援内容入力シート!$AA$44,0)</f>
        <v>0</v>
      </c>
      <c r="U32" s="361">
        <f>IF(支援内容入力シート!$D$45&gt;=1,支援内容入力シート!$AA$45,0)</f>
        <v>0</v>
      </c>
      <c r="V32" s="361">
        <f>IF(支援内容入力シート!$D$46&gt;=1,支援内容入力シート!$AA$46,0)</f>
        <v>0</v>
      </c>
      <c r="W32" s="361">
        <f>IF(支援内容入力シート!$D$47&gt;=1,支援内容入力シート!$AA$47,0)</f>
        <v>0</v>
      </c>
      <c r="X32" s="361">
        <f>IF(支援内容入力シート!$D$48&gt;=1,支援内容入力シート!$AA$48,0)</f>
        <v>0</v>
      </c>
      <c r="Y32" s="361">
        <f>IF(支援内容入力シート!$D$49&gt;=1,支援内容入力シート!$AA$49,0)</f>
        <v>0</v>
      </c>
      <c r="Z32" s="361">
        <f>IF(支援内容入力シート!$D$50&gt;=1,支援内容入力シート!$AA$50,0)</f>
        <v>0</v>
      </c>
      <c r="AA32" s="361">
        <f>IF(支援内容入力シート!$D$51&gt;=1,支援内容入力シート!$AA$51,0)</f>
        <v>0</v>
      </c>
      <c r="AB32" s="361">
        <f>IF(支援内容入力シート!$D$52&gt;=1,支援内容入力シート!$AA$52,0)</f>
        <v>0</v>
      </c>
      <c r="AC32" s="361">
        <f>IF(支援内容入力シート!$D$53&gt;=1,支援内容入力シート!$AA$53,0)</f>
        <v>0</v>
      </c>
      <c r="AD32" s="362">
        <f>IF(支援内容入力シート!$D$54&gt;=1,支援内容入力シート!$AA$54,0)</f>
        <v>0</v>
      </c>
      <c r="AE32" s="363">
        <f t="shared" si="0"/>
        <v>0</v>
      </c>
      <c r="AG32" s="1590"/>
      <c r="AH32" s="364">
        <v>23</v>
      </c>
      <c r="AI32" s="1593"/>
      <c r="AJ32" s="383" t="s">
        <v>2862</v>
      </c>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79">
        <v>0</v>
      </c>
    </row>
    <row r="33" spans="1:63" ht="21.95" customHeight="1" thickTop="1" thickBot="1" x14ac:dyDescent="0.45">
      <c r="A33" s="1609"/>
      <c r="B33" s="359">
        <v>24</v>
      </c>
      <c r="C33" s="1723"/>
      <c r="D33" s="345" t="s">
        <v>2191</v>
      </c>
      <c r="E33" s="360">
        <f>IF(支援内容入力シート!$D$29&gt;=1,支援内容入力シート!$AB$29,0)</f>
        <v>0</v>
      </c>
      <c r="F33" s="361">
        <f>IF(支援内容入力シート!$D$30&gt;=1,支援内容入力シート!$AB$30,0)</f>
        <v>0</v>
      </c>
      <c r="G33" s="361">
        <f>IF(支援内容入力シート!$D$31&gt;=1,支援内容入力シート!$AB$31,0)</f>
        <v>0</v>
      </c>
      <c r="H33" s="361">
        <f>IF(支援内容入力シート!$D$32&gt;=1,支援内容入力シート!$AB$32,0)</f>
        <v>0</v>
      </c>
      <c r="I33" s="361">
        <f>IF(支援内容入力シート!$D$33&gt;=1,支援内容入力シート!$AB$33,0)</f>
        <v>0</v>
      </c>
      <c r="J33" s="361">
        <f>IF(支援内容入力シート!$D$34&gt;=1,支援内容入力シート!$AB$34,0)</f>
        <v>0</v>
      </c>
      <c r="K33" s="361">
        <f>IF(支援内容入力シート!$D$35&gt;=1,支援内容入力シート!$AB$35,0)</f>
        <v>0</v>
      </c>
      <c r="L33" s="361">
        <f>IF(支援内容入力シート!$D$36&gt;=1,支援内容入力シート!$AB$36,0)</f>
        <v>0</v>
      </c>
      <c r="M33" s="361">
        <f>IF(支援内容入力シート!$D$37&gt;=1,支援内容入力シート!$AB$37,0)</f>
        <v>0</v>
      </c>
      <c r="N33" s="361">
        <f>IF(支援内容入力シート!$D$38&gt;=1,支援内容入力シート!$AB$38,0)</f>
        <v>0</v>
      </c>
      <c r="O33" s="361">
        <f>IF(支援内容入力シート!$D$39&gt;=1,支援内容入力シート!$AB$39,0)</f>
        <v>0</v>
      </c>
      <c r="P33" s="361">
        <f>IF(支援内容入力シート!$D$40&gt;=1,支援内容入力シート!$AB$40,0)</f>
        <v>0</v>
      </c>
      <c r="Q33" s="361">
        <f>IF(支援内容入力シート!$D$41&gt;=1,支援内容入力シート!$AB$41,0)</f>
        <v>0</v>
      </c>
      <c r="R33" s="361">
        <f>IF(支援内容入力シート!$D$42&gt;=1,支援内容入力シート!$AB$42,0)</f>
        <v>0</v>
      </c>
      <c r="S33" s="361">
        <f>IF(支援内容入力シート!$D$43&gt;=1,支援内容入力シート!$AB$43,0)</f>
        <v>0</v>
      </c>
      <c r="T33" s="361">
        <f>IF(支援内容入力シート!$D$44&gt;=1,支援内容入力シート!$AB$44,0)</f>
        <v>0</v>
      </c>
      <c r="U33" s="361">
        <f>IF(支援内容入力シート!$D$45&gt;=1,支援内容入力シート!$AB$45,0)</f>
        <v>0</v>
      </c>
      <c r="V33" s="361">
        <f>IF(支援内容入力シート!$D$46&gt;=1,支援内容入力シート!$AB$46,0)</f>
        <v>0</v>
      </c>
      <c r="W33" s="361">
        <f>IF(支援内容入力シート!$D$47&gt;=1,支援内容入力シート!$AB$47,0)</f>
        <v>0</v>
      </c>
      <c r="X33" s="361">
        <f>IF(支援内容入力シート!$D$48&gt;=1,支援内容入力シート!$AB$48,0)</f>
        <v>0</v>
      </c>
      <c r="Y33" s="361">
        <f>IF(支援内容入力シート!$D$49&gt;=1,支援内容入力シート!$AB$49,0)</f>
        <v>0</v>
      </c>
      <c r="Z33" s="361">
        <f>IF(支援内容入力シート!$D$50&gt;=1,支援内容入力シート!$AB$50,0)</f>
        <v>0</v>
      </c>
      <c r="AA33" s="361">
        <f>IF(支援内容入力シート!$D$51&gt;=1,支援内容入力シート!$AB$51,0)</f>
        <v>0</v>
      </c>
      <c r="AB33" s="361">
        <f>IF(支援内容入力シート!$D$52&gt;=1,支援内容入力シート!$AB$52,0)</f>
        <v>0</v>
      </c>
      <c r="AC33" s="361">
        <f>IF(支援内容入力シート!$D$53&gt;=1,支援内容入力シート!$AB$53,0)</f>
        <v>0</v>
      </c>
      <c r="AD33" s="362">
        <f>IF(支援内容入力シート!$D$54&gt;=1,支援内容入力シート!$AB$54,0)</f>
        <v>0</v>
      </c>
      <c r="AE33" s="363">
        <f>IF(SUM(E33:AD33)&gt;=1,1,0)</f>
        <v>0</v>
      </c>
      <c r="AG33" s="1590"/>
      <c r="AH33" s="364">
        <v>24</v>
      </c>
      <c r="AI33" s="1593"/>
      <c r="AJ33" s="353" t="s">
        <v>2843</v>
      </c>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79">
        <v>0</v>
      </c>
    </row>
    <row r="34" spans="1:63" ht="21.95" customHeight="1" thickTop="1" thickBot="1" x14ac:dyDescent="0.45">
      <c r="A34" s="1609"/>
      <c r="B34" s="359">
        <v>25</v>
      </c>
      <c r="C34" s="1723"/>
      <c r="D34" s="345" t="s">
        <v>2778</v>
      </c>
      <c r="E34" s="360">
        <f>IF(支援内容入力シート!$D$29&gt;=1,支援内容入力シート!$AC$29,0)</f>
        <v>0</v>
      </c>
      <c r="F34" s="361">
        <f>IF(支援内容入力シート!$D$30&gt;=1,支援内容入力シート!$AC$30,0)</f>
        <v>0</v>
      </c>
      <c r="G34" s="361">
        <f>IF(支援内容入力シート!$D$31&gt;=1,支援内容入力シート!$AC$31,0)</f>
        <v>0</v>
      </c>
      <c r="H34" s="361">
        <f>IF(支援内容入力シート!$D$32&gt;=1,支援内容入力シート!$AC$32,0)</f>
        <v>0</v>
      </c>
      <c r="I34" s="361">
        <f>IF(支援内容入力シート!$D$33&gt;=1,支援内容入力シート!$AC$33,0)</f>
        <v>0</v>
      </c>
      <c r="J34" s="361">
        <f>IF(支援内容入力シート!$D$34&gt;=1,支援内容入力シート!$AC$34,0)</f>
        <v>0</v>
      </c>
      <c r="K34" s="361">
        <f>IF(支援内容入力シート!$D$35&gt;=1,支援内容入力シート!$AC$35,0)</f>
        <v>0</v>
      </c>
      <c r="L34" s="361">
        <f>IF(支援内容入力シート!$D$36&gt;=1,支援内容入力シート!$AC$36,0)</f>
        <v>0</v>
      </c>
      <c r="M34" s="361">
        <f>IF(支援内容入力シート!$D$37&gt;=1,支援内容入力シート!$AC$37,0)</f>
        <v>0</v>
      </c>
      <c r="N34" s="361">
        <f>IF(支援内容入力シート!$D$38&gt;=1,支援内容入力シート!$AC$38,0)</f>
        <v>0</v>
      </c>
      <c r="O34" s="361">
        <f>IF(支援内容入力シート!$D$39&gt;=1,支援内容入力シート!$AC$39,0)</f>
        <v>0</v>
      </c>
      <c r="P34" s="361">
        <f>IF(支援内容入力シート!$D$40&gt;=1,支援内容入力シート!$AC$40,0)</f>
        <v>0</v>
      </c>
      <c r="Q34" s="361">
        <f>IF(支援内容入力シート!$D$41&gt;=1,支援内容入力シート!$AC$41,0)</f>
        <v>0</v>
      </c>
      <c r="R34" s="361">
        <f>IF(支援内容入力シート!$D$42&gt;=1,支援内容入力シート!$AC$42,0)</f>
        <v>0</v>
      </c>
      <c r="S34" s="361">
        <f>IF(支援内容入力シート!$D$43&gt;=1,支援内容入力シート!$AC$43,0)</f>
        <v>0</v>
      </c>
      <c r="T34" s="361">
        <f>IF(支援内容入力シート!$D$44&gt;=1,支援内容入力シート!$AC$44,0)</f>
        <v>0</v>
      </c>
      <c r="U34" s="361">
        <f>IF(支援内容入力シート!$D$45&gt;=1,支援内容入力シート!$AC$45,0)</f>
        <v>0</v>
      </c>
      <c r="V34" s="361">
        <f>IF(支援内容入力シート!$D$46&gt;=1,支援内容入力シート!$AC$46,0)</f>
        <v>0</v>
      </c>
      <c r="W34" s="361">
        <f>IF(支援内容入力シート!$D$47&gt;=1,支援内容入力シート!$AC$47,0)</f>
        <v>0</v>
      </c>
      <c r="X34" s="361">
        <f>IF(支援内容入力シート!$D$48&gt;=1,支援内容入力シート!$AC$48,0)</f>
        <v>0</v>
      </c>
      <c r="Y34" s="361">
        <f>IF(支援内容入力シート!$D$49&gt;=1,支援内容入力シート!$AC$49,0)</f>
        <v>0</v>
      </c>
      <c r="Z34" s="361">
        <f>IF(支援内容入力シート!$D$50&gt;=1,支援内容入力シート!$AC$50,0)</f>
        <v>0</v>
      </c>
      <c r="AA34" s="361">
        <f>IF(支援内容入力シート!$D$51&gt;=1,支援内容入力シート!$AC$51,0)</f>
        <v>0</v>
      </c>
      <c r="AB34" s="361">
        <f>IF(支援内容入力シート!$D$52&gt;=1,支援内容入力シート!$AC$52,0)</f>
        <v>0</v>
      </c>
      <c r="AC34" s="361">
        <f>IF(支援内容入力シート!$D$53&gt;=1,支援内容入力シート!$AC$53,0)</f>
        <v>0</v>
      </c>
      <c r="AD34" s="362">
        <f>IF(支援内容入力シート!$D$54&gt;=1,支援内容入力シート!$AC$54,0)</f>
        <v>0</v>
      </c>
      <c r="AE34" s="363">
        <f>IF(SUM(E34:AD34)&gt;=1,1,0)</f>
        <v>0</v>
      </c>
      <c r="AG34" s="1590"/>
      <c r="AH34" s="364">
        <v>25</v>
      </c>
      <c r="AI34" s="1593"/>
      <c r="AJ34" s="353" t="s">
        <v>2844</v>
      </c>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79">
        <v>0</v>
      </c>
    </row>
    <row r="35" spans="1:63" ht="21.95" customHeight="1" thickTop="1" thickBot="1" x14ac:dyDescent="0.45">
      <c r="A35" s="1609"/>
      <c r="B35" s="359">
        <v>26</v>
      </c>
      <c r="C35" s="1723"/>
      <c r="D35" s="345" t="s">
        <v>2193</v>
      </c>
      <c r="E35" s="360">
        <f>IF(支援内容入力シート!$D$29&gt;=1,支援内容入力シート!$AD$29,0)</f>
        <v>0</v>
      </c>
      <c r="F35" s="361">
        <f>IF(支援内容入力シート!$D$30&gt;=1,支援内容入力シート!$AD$30,0)</f>
        <v>0</v>
      </c>
      <c r="G35" s="361">
        <f>IF(支援内容入力シート!$D$31&gt;=1,支援内容入力シート!$AD$31,0)</f>
        <v>0</v>
      </c>
      <c r="H35" s="361">
        <f>IF(支援内容入力シート!$D$32&gt;=1,支援内容入力シート!$AD$32,0)</f>
        <v>0</v>
      </c>
      <c r="I35" s="361">
        <f>IF(支援内容入力シート!$D$33&gt;=1,支援内容入力シート!$AD$33,0)</f>
        <v>0</v>
      </c>
      <c r="J35" s="361">
        <f>IF(支援内容入力シート!$D$34&gt;=1,支援内容入力シート!$AD$34,0)</f>
        <v>0</v>
      </c>
      <c r="K35" s="361">
        <f>IF(支援内容入力シート!$D$35&gt;=1,支援内容入力シート!$AD$35,0)</f>
        <v>0</v>
      </c>
      <c r="L35" s="361">
        <f>IF(支援内容入力シート!$D$36&gt;=1,支援内容入力シート!$AD$36,0)</f>
        <v>0</v>
      </c>
      <c r="M35" s="361">
        <f>IF(支援内容入力シート!$D$37&gt;=1,支援内容入力シート!$AD$37,0)</f>
        <v>0</v>
      </c>
      <c r="N35" s="361">
        <f>IF(支援内容入力シート!$D$38&gt;=1,支援内容入力シート!$AD$38,0)</f>
        <v>0</v>
      </c>
      <c r="O35" s="361">
        <f>IF(支援内容入力シート!$D$39&gt;=1,支援内容入力シート!$AD$39,0)</f>
        <v>0</v>
      </c>
      <c r="P35" s="361">
        <f>IF(支援内容入力シート!$D$40&gt;=1,支援内容入力シート!$AD$40,0)</f>
        <v>0</v>
      </c>
      <c r="Q35" s="361">
        <f>IF(支援内容入力シート!$D$41&gt;=1,支援内容入力シート!$AD$41,0)</f>
        <v>0</v>
      </c>
      <c r="R35" s="361">
        <f>IF(支援内容入力シート!$D$42&gt;=1,支援内容入力シート!$AD$42,0)</f>
        <v>0</v>
      </c>
      <c r="S35" s="361">
        <f>IF(支援内容入力シート!$D$43&gt;=1,支援内容入力シート!$AD$43,0)</f>
        <v>0</v>
      </c>
      <c r="T35" s="361">
        <f>IF(支援内容入力シート!$D$44&gt;=1,支援内容入力シート!$AD$44,0)</f>
        <v>0</v>
      </c>
      <c r="U35" s="361">
        <f>IF(支援内容入力シート!$D$45&gt;=1,支援内容入力シート!$AD$45,0)</f>
        <v>0</v>
      </c>
      <c r="V35" s="361">
        <f>IF(支援内容入力シート!$D$46&gt;=1,支援内容入力シート!$AD$46,0)</f>
        <v>0</v>
      </c>
      <c r="W35" s="361">
        <f>IF(支援内容入力シート!$D$47&gt;=1,支援内容入力シート!$AD$47,0)</f>
        <v>0</v>
      </c>
      <c r="X35" s="361">
        <f>IF(支援内容入力シート!$D$48&gt;=1,支援内容入力シート!$AD$48,0)</f>
        <v>0</v>
      </c>
      <c r="Y35" s="361">
        <f>IF(支援内容入力シート!$D$49&gt;=1,支援内容入力シート!$AD$49,0)</f>
        <v>0</v>
      </c>
      <c r="Z35" s="361">
        <f>IF(支援内容入力シート!$D$50&gt;=1,支援内容入力シート!$AD$50,0)</f>
        <v>0</v>
      </c>
      <c r="AA35" s="361">
        <f>IF(支援内容入力シート!$D$51&gt;=1,支援内容入力シート!$AD$51,0)</f>
        <v>0</v>
      </c>
      <c r="AB35" s="361">
        <f>IF(支援内容入力シート!$D$52&gt;=1,支援内容入力シート!$AD$52,0)</f>
        <v>0</v>
      </c>
      <c r="AC35" s="361">
        <f>IF(支援内容入力シート!$D$53&gt;=1,支援内容入力シート!$AD$53,0)</f>
        <v>0</v>
      </c>
      <c r="AD35" s="362">
        <f>IF(支援内容入力シート!$D$54&gt;=1,支援内容入力シート!$AD$54,0)</f>
        <v>0</v>
      </c>
      <c r="AE35" s="363">
        <f>IF(SUM(E35:AD35)&gt;=1,1,0)</f>
        <v>0</v>
      </c>
      <c r="AG35" s="1590"/>
      <c r="AH35" s="364">
        <v>26</v>
      </c>
      <c r="AI35" s="1593"/>
      <c r="AJ35" s="353" t="s">
        <v>2193</v>
      </c>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79">
        <v>0</v>
      </c>
    </row>
    <row r="36" spans="1:63" ht="21.95" customHeight="1" thickTop="1" thickBot="1" x14ac:dyDescent="0.45">
      <c r="A36" s="1609"/>
      <c r="B36" s="359">
        <v>27</v>
      </c>
      <c r="C36" s="1724"/>
      <c r="D36" s="345" t="s">
        <v>2194</v>
      </c>
      <c r="E36" s="360">
        <f>IF(支援内容入力シート!$D$29&gt;=1,支援内容入力シート!$AE$29,0)</f>
        <v>0</v>
      </c>
      <c r="F36" s="361">
        <f>IF(支援内容入力シート!$D$30&gt;=1,支援内容入力シート!$AE$30,0)</f>
        <v>0</v>
      </c>
      <c r="G36" s="361">
        <f>IF(支援内容入力シート!$D$31&gt;=1,支援内容入力シート!$AE$31,0)</f>
        <v>0</v>
      </c>
      <c r="H36" s="361">
        <f>IF(支援内容入力シート!$D$32&gt;=1,支援内容入力シート!$AE$32,0)</f>
        <v>0</v>
      </c>
      <c r="I36" s="361">
        <f>IF(支援内容入力シート!$D$33&gt;=1,支援内容入力シート!$AE$33,0)</f>
        <v>0</v>
      </c>
      <c r="J36" s="361">
        <f>IF(支援内容入力シート!$D$34&gt;=1,支援内容入力シート!$AE$34,0)</f>
        <v>0</v>
      </c>
      <c r="K36" s="361">
        <f>IF(支援内容入力シート!$D$35&gt;=1,支援内容入力シート!$AE$35,0)</f>
        <v>0</v>
      </c>
      <c r="L36" s="361">
        <f>IF(支援内容入力シート!$D$36&gt;=1,支援内容入力シート!$AE$36,0)</f>
        <v>0</v>
      </c>
      <c r="M36" s="361">
        <f>IF(支援内容入力シート!$D$37&gt;=1,支援内容入力シート!$AE$37,0)</f>
        <v>0</v>
      </c>
      <c r="N36" s="361">
        <f>IF(支援内容入力シート!$D$38&gt;=1,支援内容入力シート!$AE$38,0)</f>
        <v>0</v>
      </c>
      <c r="O36" s="361">
        <f>IF(支援内容入力シート!$D$39&gt;=1,支援内容入力シート!$AE$39,0)</f>
        <v>0</v>
      </c>
      <c r="P36" s="361">
        <f>IF(支援内容入力シート!$D$40&gt;=1,支援内容入力シート!$AE$40,0)</f>
        <v>0</v>
      </c>
      <c r="Q36" s="361">
        <f>IF(支援内容入力シート!$D$41&gt;=1,支援内容入力シート!$AE$41,0)</f>
        <v>0</v>
      </c>
      <c r="R36" s="361">
        <f>IF(支援内容入力シート!$D$42&gt;=1,支援内容入力シート!$AE$42,0)</f>
        <v>0</v>
      </c>
      <c r="S36" s="361">
        <f>IF(支援内容入力シート!$D$43&gt;=1,支援内容入力シート!$AE$43,0)</f>
        <v>0</v>
      </c>
      <c r="T36" s="361">
        <f>IF(支援内容入力シート!$D$44&gt;=1,支援内容入力シート!$AE$44,0)</f>
        <v>0</v>
      </c>
      <c r="U36" s="361">
        <f>IF(支援内容入力シート!$D$45&gt;=1,支援内容入力シート!$AE$45,0)</f>
        <v>0</v>
      </c>
      <c r="V36" s="361">
        <f>IF(支援内容入力シート!$D$46&gt;=1,支援内容入力シート!$AE$46,0)</f>
        <v>0</v>
      </c>
      <c r="W36" s="361">
        <f>IF(支援内容入力シート!$D$47&gt;=1,支援内容入力シート!$AE$47,0)</f>
        <v>0</v>
      </c>
      <c r="X36" s="361">
        <f>IF(支援内容入力シート!$D$48&gt;=1,支援内容入力シート!$AE$48,0)</f>
        <v>0</v>
      </c>
      <c r="Y36" s="361">
        <f>IF(支援内容入力シート!$D$49&gt;=1,支援内容入力シート!$AE$49,0)</f>
        <v>0</v>
      </c>
      <c r="Z36" s="361">
        <f>IF(支援内容入力シート!$D$50&gt;=1,支援内容入力シート!$AE$50,0)</f>
        <v>0</v>
      </c>
      <c r="AA36" s="361">
        <f>IF(支援内容入力シート!$D$51&gt;=1,支援内容入力シート!$AE$51,0)</f>
        <v>0</v>
      </c>
      <c r="AB36" s="361">
        <f>IF(支援内容入力シート!$D$52&gt;=1,支援内容入力シート!$AE$52,0)</f>
        <v>0</v>
      </c>
      <c r="AC36" s="361">
        <f>IF(支援内容入力シート!$D$53&gt;=1,支援内容入力シート!$AE$53,0)</f>
        <v>0</v>
      </c>
      <c r="AD36" s="362">
        <f>IF(支援内容入力シート!$D$54&gt;=1,支援内容入力シート!$AE$54,0)</f>
        <v>0</v>
      </c>
      <c r="AE36" s="363">
        <f t="shared" ref="AE36:AE41" si="1">IF(SUM(E36:AD36)&gt;=1,1,0)</f>
        <v>0</v>
      </c>
      <c r="AG36" s="1590"/>
      <c r="AH36" s="364">
        <v>27</v>
      </c>
      <c r="AI36" s="1594"/>
      <c r="AJ36" s="353" t="s">
        <v>2194</v>
      </c>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79">
        <v>0</v>
      </c>
    </row>
    <row r="37" spans="1:63" ht="21.95" customHeight="1" thickTop="1" thickBot="1" x14ac:dyDescent="0.45">
      <c r="A37" s="1609"/>
      <c r="B37" s="359">
        <v>28</v>
      </c>
      <c r="C37" s="1722" t="s">
        <v>2195</v>
      </c>
      <c r="D37" s="345" t="s">
        <v>2196</v>
      </c>
      <c r="E37" s="360">
        <f>IF(支援内容入力シート!$D$29&gt;=1,支援内容入力シート!$AF$29,0)</f>
        <v>0</v>
      </c>
      <c r="F37" s="361">
        <f>IF(支援内容入力シート!$D$30&gt;=1,支援内容入力シート!$AF$30,0)</f>
        <v>0</v>
      </c>
      <c r="G37" s="361">
        <f>IF(支援内容入力シート!$D$31&gt;=1,支援内容入力シート!$AF$31,0)</f>
        <v>0</v>
      </c>
      <c r="H37" s="361">
        <f>IF(支援内容入力シート!$D$32&gt;=1,支援内容入力シート!$AF$32,0)</f>
        <v>0</v>
      </c>
      <c r="I37" s="361">
        <f>IF(支援内容入力シート!$D$33&gt;=1,支援内容入力シート!$AF$33,0)</f>
        <v>0</v>
      </c>
      <c r="J37" s="361">
        <f>IF(支援内容入力シート!$D$34&gt;=1,支援内容入力シート!$AF$34,0)</f>
        <v>0</v>
      </c>
      <c r="K37" s="361">
        <f>IF(支援内容入力シート!$D$35&gt;=1,支援内容入力シート!$AF$35,0)</f>
        <v>0</v>
      </c>
      <c r="L37" s="361">
        <f>IF(支援内容入力シート!$D$36&gt;=1,支援内容入力シート!$AF$36,0)</f>
        <v>0</v>
      </c>
      <c r="M37" s="361">
        <f>IF(支援内容入力シート!$D$37&gt;=1,支援内容入力シート!$AF$37,0)</f>
        <v>0</v>
      </c>
      <c r="N37" s="361">
        <f>IF(支援内容入力シート!$D$38&gt;=1,支援内容入力シート!$AF$38,0)</f>
        <v>0</v>
      </c>
      <c r="O37" s="361">
        <f>IF(支援内容入力シート!$D$39&gt;=1,支援内容入力シート!$AF$39,0)</f>
        <v>0</v>
      </c>
      <c r="P37" s="361">
        <f>IF(支援内容入力シート!$D$40&gt;=1,支援内容入力シート!$AF$40,0)</f>
        <v>0</v>
      </c>
      <c r="Q37" s="361">
        <f>IF(支援内容入力シート!$D$41&gt;=1,支援内容入力シート!$AF$41,0)</f>
        <v>0</v>
      </c>
      <c r="R37" s="361">
        <f>IF(支援内容入力シート!$D$42&gt;=1,支援内容入力シート!$AF$42,0)</f>
        <v>0</v>
      </c>
      <c r="S37" s="361">
        <f>IF(支援内容入力シート!$D$43&gt;=1,支援内容入力シート!$AF$43,0)</f>
        <v>0</v>
      </c>
      <c r="T37" s="361">
        <f>IF(支援内容入力シート!$D$44&gt;=1,支援内容入力シート!$AF$44,0)</f>
        <v>0</v>
      </c>
      <c r="U37" s="361">
        <f>IF(支援内容入力シート!$D$45&gt;=1,支援内容入力シート!$AF$45,0)</f>
        <v>0</v>
      </c>
      <c r="V37" s="361">
        <f>IF(支援内容入力シート!$D$46&gt;=1,支援内容入力シート!$AF$46,0)</f>
        <v>0</v>
      </c>
      <c r="W37" s="361">
        <f>IF(支援内容入力シート!$D$47&gt;=1,支援内容入力シート!$AF$47,0)</f>
        <v>0</v>
      </c>
      <c r="X37" s="361">
        <f>IF(支援内容入力シート!$D$48&gt;=1,支援内容入力シート!$AF$48,0)</f>
        <v>0</v>
      </c>
      <c r="Y37" s="361">
        <f>IF(支援内容入力シート!$D$49&gt;=1,支援内容入力シート!$AF$49,0)</f>
        <v>0</v>
      </c>
      <c r="Z37" s="361">
        <f>IF(支援内容入力シート!$D$50&gt;=1,支援内容入力シート!$AF$50,0)</f>
        <v>0</v>
      </c>
      <c r="AA37" s="361">
        <f>IF(支援内容入力シート!$D$51&gt;=1,支援内容入力シート!$AF$51,0)</f>
        <v>0</v>
      </c>
      <c r="AB37" s="361">
        <f>IF(支援内容入力シート!$D$52&gt;=1,支援内容入力シート!$AF$52,0)</f>
        <v>0</v>
      </c>
      <c r="AC37" s="361">
        <f>IF(支援内容入力シート!$D$53&gt;=1,支援内容入力シート!$AF$53,0)</f>
        <v>0</v>
      </c>
      <c r="AD37" s="362">
        <f>IF(支援内容入力シート!$D$54&gt;=1,支援内容入力シート!$AF$54,0)</f>
        <v>0</v>
      </c>
      <c r="AE37" s="363">
        <f t="shared" si="1"/>
        <v>0</v>
      </c>
      <c r="AG37" s="1590"/>
      <c r="AH37" s="364">
        <v>28</v>
      </c>
      <c r="AI37" s="1592" t="s">
        <v>2195</v>
      </c>
      <c r="AJ37" s="353" t="s">
        <v>2845</v>
      </c>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79">
        <v>0</v>
      </c>
    </row>
    <row r="38" spans="1:63" ht="21.95" customHeight="1" thickTop="1" thickBot="1" x14ac:dyDescent="0.45">
      <c r="A38" s="1609"/>
      <c r="B38" s="359">
        <v>29</v>
      </c>
      <c r="C38" s="1723"/>
      <c r="D38" s="345" t="s">
        <v>2197</v>
      </c>
      <c r="E38" s="360">
        <f>IF(支援内容入力シート!$D$29&gt;=1,支援内容入力シート!$AG$29,0)</f>
        <v>0</v>
      </c>
      <c r="F38" s="361">
        <f>IF(支援内容入力シート!$D$30&gt;=1,支援内容入力シート!$AG$30,0)</f>
        <v>0</v>
      </c>
      <c r="G38" s="361">
        <f>IF(支援内容入力シート!$D$31&gt;=1,支援内容入力シート!$AG$31,0)</f>
        <v>0</v>
      </c>
      <c r="H38" s="361">
        <f>IF(支援内容入力シート!$D$32&gt;=1,支援内容入力シート!$AG$32,0)</f>
        <v>0</v>
      </c>
      <c r="I38" s="361">
        <f>IF(支援内容入力シート!$D$33&gt;=1,支援内容入力シート!$AG$33,0)</f>
        <v>0</v>
      </c>
      <c r="J38" s="361">
        <f>IF(支援内容入力シート!$D$34&gt;=1,支援内容入力シート!$AG$34,0)</f>
        <v>0</v>
      </c>
      <c r="K38" s="361">
        <f>IF(支援内容入力シート!$D$35&gt;=1,支援内容入力シート!$AG$35,0)</f>
        <v>0</v>
      </c>
      <c r="L38" s="361">
        <f>IF(支援内容入力シート!$D$36&gt;=1,支援内容入力シート!$AG$36,0)</f>
        <v>0</v>
      </c>
      <c r="M38" s="361">
        <f>IF(支援内容入力シート!$D$37&gt;=1,支援内容入力シート!$AG$37,0)</f>
        <v>0</v>
      </c>
      <c r="N38" s="361">
        <f>IF(支援内容入力シート!$D$38&gt;=1,支援内容入力シート!$AG$38,0)</f>
        <v>0</v>
      </c>
      <c r="O38" s="361">
        <f>IF(支援内容入力シート!$D$39&gt;=1,支援内容入力シート!$AG$39,0)</f>
        <v>0</v>
      </c>
      <c r="P38" s="361">
        <f>IF(支援内容入力シート!$D$40&gt;=1,支援内容入力シート!$AG$40,0)</f>
        <v>0</v>
      </c>
      <c r="Q38" s="361">
        <f>IF(支援内容入力シート!$D$41&gt;=1,支援内容入力シート!$AG$41,0)</f>
        <v>0</v>
      </c>
      <c r="R38" s="361">
        <f>IF(支援内容入力シート!$D$42&gt;=1,支援内容入力シート!$AG$42,0)</f>
        <v>0</v>
      </c>
      <c r="S38" s="361">
        <f>IF(支援内容入力シート!$D$43&gt;=1,支援内容入力シート!$AG$43,0)</f>
        <v>0</v>
      </c>
      <c r="T38" s="361">
        <f>IF(支援内容入力シート!$D$44&gt;=1,支援内容入力シート!$AG$44,0)</f>
        <v>0</v>
      </c>
      <c r="U38" s="361">
        <f>IF(支援内容入力シート!$D$45&gt;=1,支援内容入力シート!$AG$45,0)</f>
        <v>0</v>
      </c>
      <c r="V38" s="361">
        <f>IF(支援内容入力シート!$D$46&gt;=1,支援内容入力シート!$AG$46,0)</f>
        <v>0</v>
      </c>
      <c r="W38" s="361">
        <f>IF(支援内容入力シート!$D$47&gt;=1,支援内容入力シート!$AG$47,0)</f>
        <v>0</v>
      </c>
      <c r="X38" s="361">
        <f>IF(支援内容入力シート!$D$48&gt;=1,支援内容入力シート!$AG$48,0)</f>
        <v>0</v>
      </c>
      <c r="Y38" s="361">
        <f>IF(支援内容入力シート!$D$49&gt;=1,支援内容入力シート!$AG$49,0)</f>
        <v>0</v>
      </c>
      <c r="Z38" s="361">
        <f>IF(支援内容入力シート!$D$50&gt;=1,支援内容入力シート!$AG$50,0)</f>
        <v>0</v>
      </c>
      <c r="AA38" s="361">
        <f>IF(支援内容入力シート!$D$51&gt;=1,支援内容入力シート!$AG$51,0)</f>
        <v>0</v>
      </c>
      <c r="AB38" s="361">
        <f>IF(支援内容入力シート!$D$52&gt;=1,支援内容入力シート!$AG$52,0)</f>
        <v>0</v>
      </c>
      <c r="AC38" s="361">
        <f>IF(支援内容入力シート!$D$53&gt;=1,支援内容入力シート!$AG$53,0)</f>
        <v>0</v>
      </c>
      <c r="AD38" s="362">
        <f>IF(支援内容入力シート!$D$54&gt;=1,支援内容入力シート!$AG$54,0)</f>
        <v>0</v>
      </c>
      <c r="AE38" s="363">
        <f t="shared" si="1"/>
        <v>0</v>
      </c>
      <c r="AG38" s="1590"/>
      <c r="AH38" s="364">
        <v>29</v>
      </c>
      <c r="AI38" s="1593"/>
      <c r="AJ38" s="353" t="s">
        <v>2846</v>
      </c>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79">
        <v>0</v>
      </c>
    </row>
    <row r="39" spans="1:63" ht="21.95" customHeight="1" thickTop="1" thickBot="1" x14ac:dyDescent="0.45">
      <c r="A39" s="1609"/>
      <c r="B39" s="359">
        <v>30</v>
      </c>
      <c r="C39" s="1723"/>
      <c r="D39" s="345" t="s">
        <v>2198</v>
      </c>
      <c r="E39" s="360">
        <f>IF(支援内容入力シート!$D$29&gt;=1,支援内容入力シート!$AH$29,0)</f>
        <v>0</v>
      </c>
      <c r="F39" s="361">
        <f>IF(支援内容入力シート!$D$30&gt;=1,支援内容入力シート!$AH$30,0)</f>
        <v>0</v>
      </c>
      <c r="G39" s="361">
        <f>IF(支援内容入力シート!$D$31&gt;=1,支援内容入力シート!$AH$31,0)</f>
        <v>0</v>
      </c>
      <c r="H39" s="361">
        <f>IF(支援内容入力シート!$D$32&gt;=1,支援内容入力シート!$AH$32,0)</f>
        <v>0</v>
      </c>
      <c r="I39" s="361">
        <f>IF(支援内容入力シート!$D$33&gt;=1,支援内容入力シート!$AH$33,0)</f>
        <v>0</v>
      </c>
      <c r="J39" s="361">
        <f>IF(支援内容入力シート!$D$34&gt;=1,支援内容入力シート!$AH$34,0)</f>
        <v>0</v>
      </c>
      <c r="K39" s="361">
        <f>IF(支援内容入力シート!$D$35&gt;=1,支援内容入力シート!$AH$35,0)</f>
        <v>0</v>
      </c>
      <c r="L39" s="361">
        <f>IF(支援内容入力シート!$D$36&gt;=1,支援内容入力シート!$AH$36,0)</f>
        <v>0</v>
      </c>
      <c r="M39" s="361">
        <f>IF(支援内容入力シート!$D$37&gt;=1,支援内容入力シート!$AH$37,0)</f>
        <v>0</v>
      </c>
      <c r="N39" s="361">
        <f>IF(支援内容入力シート!$D$38&gt;=1,支援内容入力シート!$AH$38,0)</f>
        <v>0</v>
      </c>
      <c r="O39" s="361">
        <f>IF(支援内容入力シート!$D$39&gt;=1,支援内容入力シート!$AH$39,0)</f>
        <v>0</v>
      </c>
      <c r="P39" s="361">
        <f>IF(支援内容入力シート!$D$40&gt;=1,支援内容入力シート!$AH$40,0)</f>
        <v>0</v>
      </c>
      <c r="Q39" s="361">
        <f>IF(支援内容入力シート!$D$41&gt;=1,支援内容入力シート!$AH$41,0)</f>
        <v>0</v>
      </c>
      <c r="R39" s="361">
        <f>IF(支援内容入力シート!$D$42&gt;=1,支援内容入力シート!$AH$42,0)</f>
        <v>0</v>
      </c>
      <c r="S39" s="361">
        <f>IF(支援内容入力シート!$D$43&gt;=1,支援内容入力シート!$AH$43,0)</f>
        <v>0</v>
      </c>
      <c r="T39" s="361">
        <f>IF(支援内容入力シート!$D$44&gt;=1,支援内容入力シート!$AH$44,0)</f>
        <v>0</v>
      </c>
      <c r="U39" s="361">
        <f>IF(支援内容入力シート!$D$45&gt;=1,支援内容入力シート!$AH$45,0)</f>
        <v>0</v>
      </c>
      <c r="V39" s="361">
        <f>IF(支援内容入力シート!$D$46&gt;=1,支援内容入力シート!$AH$46,0)</f>
        <v>0</v>
      </c>
      <c r="W39" s="361">
        <f>IF(支援内容入力シート!$D$47&gt;=1,支援内容入力シート!$AH$47,0)</f>
        <v>0</v>
      </c>
      <c r="X39" s="361">
        <f>IF(支援内容入力シート!$D$48&gt;=1,支援内容入力シート!$AH$48,0)</f>
        <v>0</v>
      </c>
      <c r="Y39" s="361">
        <f>IF(支援内容入力シート!$D$49&gt;=1,支援内容入力シート!$AH$49,0)</f>
        <v>0</v>
      </c>
      <c r="Z39" s="361">
        <f>IF(支援内容入力シート!$D$50&gt;=1,支援内容入力シート!$AH$50,0)</f>
        <v>0</v>
      </c>
      <c r="AA39" s="361">
        <f>IF(支援内容入力シート!$D$51&gt;=1,支援内容入力シート!$AH$51,0)</f>
        <v>0</v>
      </c>
      <c r="AB39" s="361">
        <f>IF(支援内容入力シート!$D$52&gt;=1,支援内容入力シート!$AH$52,0)</f>
        <v>0</v>
      </c>
      <c r="AC39" s="361">
        <f>IF(支援内容入力シート!$D$53&gt;=1,支援内容入力シート!$AH$53,0)</f>
        <v>0</v>
      </c>
      <c r="AD39" s="362">
        <f>IF(支援内容入力シート!$D$54&gt;=1,支援内容入力シート!$AH$54,0)</f>
        <v>0</v>
      </c>
      <c r="AE39" s="351">
        <f t="shared" si="1"/>
        <v>0</v>
      </c>
      <c r="AG39" s="1590"/>
      <c r="AH39" s="364">
        <v>30</v>
      </c>
      <c r="AI39" s="1593"/>
      <c r="AJ39" s="353" t="s">
        <v>2863</v>
      </c>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8">
        <v>0</v>
      </c>
    </row>
    <row r="40" spans="1:63" ht="21.95" customHeight="1" thickTop="1" thickBot="1" x14ac:dyDescent="0.45">
      <c r="A40" s="1609"/>
      <c r="B40" s="359">
        <v>31</v>
      </c>
      <c r="C40" s="1724"/>
      <c r="D40" s="345" t="s">
        <v>2199</v>
      </c>
      <c r="E40" s="360">
        <f>IF(支援内容入力シート!$D$29&gt;=1,支援内容入力シート!$AI$29,0)</f>
        <v>0</v>
      </c>
      <c r="F40" s="361">
        <f>IF(支援内容入力シート!$D$30&gt;=1,支援内容入力シート!$AI$30,0)</f>
        <v>0</v>
      </c>
      <c r="G40" s="361">
        <f>IF(支援内容入力シート!$D$31&gt;=1,支援内容入力シート!$AI$31,0)</f>
        <v>0</v>
      </c>
      <c r="H40" s="361">
        <f>IF(支援内容入力シート!$D$32&gt;=1,支援内容入力シート!$AI$32,0)</f>
        <v>0</v>
      </c>
      <c r="I40" s="361">
        <f>IF(支援内容入力シート!$D$33&gt;=1,支援内容入力シート!$AI$33,0)</f>
        <v>0</v>
      </c>
      <c r="J40" s="361">
        <f>IF(支援内容入力シート!$D$34&gt;=1,支援内容入力シート!$AI$34,0)</f>
        <v>0</v>
      </c>
      <c r="K40" s="361">
        <f>IF(支援内容入力シート!$D$35&gt;=1,支援内容入力シート!$AI$35,0)</f>
        <v>0</v>
      </c>
      <c r="L40" s="361">
        <f>IF(支援内容入力シート!$D$36&gt;=1,支援内容入力シート!$AI$36,0)</f>
        <v>0</v>
      </c>
      <c r="M40" s="361">
        <f>IF(支援内容入力シート!$D$37&gt;=1,支援内容入力シート!$AI$37,0)</f>
        <v>0</v>
      </c>
      <c r="N40" s="361">
        <f>IF(支援内容入力シート!$D$38&gt;=1,支援内容入力シート!$AI$38,0)</f>
        <v>0</v>
      </c>
      <c r="O40" s="361">
        <f>IF(支援内容入力シート!$D$39&gt;=1,支援内容入力シート!$AI$39,0)</f>
        <v>0</v>
      </c>
      <c r="P40" s="361">
        <f>IF(支援内容入力シート!$D$40&gt;=1,支援内容入力シート!$AI$40,0)</f>
        <v>0</v>
      </c>
      <c r="Q40" s="361">
        <f>IF(支援内容入力シート!$D$41&gt;=1,支援内容入力シート!$AI$41,0)</f>
        <v>0</v>
      </c>
      <c r="R40" s="361">
        <f>IF(支援内容入力シート!$D$42&gt;=1,支援内容入力シート!$AI$42,0)</f>
        <v>0</v>
      </c>
      <c r="S40" s="361">
        <f>IF(支援内容入力シート!$D$43&gt;=1,支援内容入力シート!$AI$43,0)</f>
        <v>0</v>
      </c>
      <c r="T40" s="361">
        <f>IF(支援内容入力シート!$D$44&gt;=1,支援内容入力シート!$AI$44,0)</f>
        <v>0</v>
      </c>
      <c r="U40" s="361">
        <f>IF(支援内容入力シート!$D$45&gt;=1,支援内容入力シート!$AI$45,0)</f>
        <v>0</v>
      </c>
      <c r="V40" s="361">
        <f>IF(支援内容入力シート!$D$46&gt;=1,支援内容入力シート!$AI$46,0)</f>
        <v>0</v>
      </c>
      <c r="W40" s="361">
        <f>IF(支援内容入力シート!$D$47&gt;=1,支援内容入力シート!$AI$47,0)</f>
        <v>0</v>
      </c>
      <c r="X40" s="361">
        <f>IF(支援内容入力シート!$D$48&gt;=1,支援内容入力シート!$AI$48,0)</f>
        <v>0</v>
      </c>
      <c r="Y40" s="361">
        <f>IF(支援内容入力シート!$D$49&gt;=1,支援内容入力シート!$AI$49,0)</f>
        <v>0</v>
      </c>
      <c r="Z40" s="361">
        <f>IF(支援内容入力シート!$D$50&gt;=1,支援内容入力シート!$AI$50,0)</f>
        <v>0</v>
      </c>
      <c r="AA40" s="361">
        <f>IF(支援内容入力シート!$D$51&gt;=1,支援内容入力シート!$AI$51,0)</f>
        <v>0</v>
      </c>
      <c r="AB40" s="361">
        <f>IF(支援内容入力シート!$D$52&gt;=1,支援内容入力シート!$AI$52,0)</f>
        <v>0</v>
      </c>
      <c r="AC40" s="361">
        <f>IF(支援内容入力シート!$D$53&gt;=1,支援内容入力シート!$AI$53,0)</f>
        <v>0</v>
      </c>
      <c r="AD40" s="362">
        <f>IF(支援内容入力シート!$D$54&gt;=1,支援内容入力シート!$AI$54,0)</f>
        <v>0</v>
      </c>
      <c r="AE40" s="363">
        <f t="shared" si="1"/>
        <v>0</v>
      </c>
      <c r="AG40" s="1590"/>
      <c r="AH40" s="364">
        <v>31</v>
      </c>
      <c r="AI40" s="1594"/>
      <c r="AJ40" s="353" t="s">
        <v>2847</v>
      </c>
      <c r="AK40" s="354"/>
      <c r="AL40" s="354"/>
      <c r="AM40" s="354"/>
      <c r="AN40" s="354"/>
      <c r="AO40" s="354"/>
      <c r="AP40" s="354"/>
      <c r="AQ40" s="354"/>
      <c r="AR40" s="354"/>
      <c r="AS40" s="354"/>
      <c r="AT40" s="354"/>
      <c r="AU40" s="354"/>
      <c r="AV40" s="354"/>
      <c r="AW40" s="354"/>
      <c r="AX40" s="354"/>
      <c r="AY40" s="354"/>
      <c r="AZ40" s="354"/>
      <c r="BA40" s="354"/>
      <c r="BB40" s="354"/>
      <c r="BC40" s="354"/>
      <c r="BD40" s="354"/>
      <c r="BE40" s="354"/>
      <c r="BF40" s="354"/>
      <c r="BG40" s="354"/>
      <c r="BH40" s="354"/>
      <c r="BI40" s="354"/>
      <c r="BJ40" s="354"/>
      <c r="BK40" s="379">
        <v>0</v>
      </c>
    </row>
    <row r="41" spans="1:63" ht="21.95" customHeight="1" thickTop="1" thickBot="1" x14ac:dyDescent="0.45">
      <c r="A41" s="1609"/>
      <c r="B41" s="384">
        <v>32</v>
      </c>
      <c r="C41" s="1725" t="s">
        <v>2200</v>
      </c>
      <c r="D41" s="1726"/>
      <c r="E41" s="385">
        <f>IF(支援内容入力シート!$D$29&gt;=1,支援内容入力シート!$AJ$29,0)</f>
        <v>0</v>
      </c>
      <c r="F41" s="386">
        <f>IF(支援内容入力シート!$D$30&gt;=1,支援内容入力シート!$AJ$30,0)</f>
        <v>0</v>
      </c>
      <c r="G41" s="386">
        <f>IF(支援内容入力シート!$D$31&gt;=1,支援内容入力シート!$AJ$31,0)</f>
        <v>0</v>
      </c>
      <c r="H41" s="386">
        <f>IF(支援内容入力シート!$D$32&gt;=1,支援内容入力シート!$AJ$32,0)</f>
        <v>0</v>
      </c>
      <c r="I41" s="386">
        <f>IF(支援内容入力シート!$D$33&gt;=1,支援内容入力シート!$AJ$33,0)</f>
        <v>0</v>
      </c>
      <c r="J41" s="386">
        <f>IF(支援内容入力シート!$D$34&gt;=1,支援内容入力シート!$AJ$34,0)</f>
        <v>0</v>
      </c>
      <c r="K41" s="386">
        <f>IF(支援内容入力シート!$D$35&gt;=1,支援内容入力シート!$AJ$35,0)</f>
        <v>0</v>
      </c>
      <c r="L41" s="386">
        <f>IF(支援内容入力シート!$D$36&gt;=1,支援内容入力シート!$AJ$36,0)</f>
        <v>0</v>
      </c>
      <c r="M41" s="386">
        <f>IF(支援内容入力シート!$D$37&gt;=1,支援内容入力シート!$AJ$37,0)</f>
        <v>0</v>
      </c>
      <c r="N41" s="386">
        <f>IF(支援内容入力シート!$D$38&gt;=1,支援内容入力シート!$AJ$38,0)</f>
        <v>0</v>
      </c>
      <c r="O41" s="386">
        <f>IF(支援内容入力シート!$D$39&gt;=1,支援内容入力シート!$AJ$39,0)</f>
        <v>0</v>
      </c>
      <c r="P41" s="386">
        <f>IF(支援内容入力シート!$D$40&gt;=1,支援内容入力シート!$AJ$40,0)</f>
        <v>0</v>
      </c>
      <c r="Q41" s="386">
        <f>IF(支援内容入力シート!$D$41&gt;=1,支援内容入力シート!$AJ$41,0)</f>
        <v>0</v>
      </c>
      <c r="R41" s="386">
        <f>IF(支援内容入力シート!$D$42&gt;=1,支援内容入力シート!$AJ$42,0)</f>
        <v>0</v>
      </c>
      <c r="S41" s="386">
        <f>IF(支援内容入力シート!$D$43&gt;=1,支援内容入力シート!$AJ$43,0)</f>
        <v>0</v>
      </c>
      <c r="T41" s="386">
        <f>IF(支援内容入力シート!$D$44&gt;=1,支援内容入力シート!$AJ$44,0)</f>
        <v>0</v>
      </c>
      <c r="U41" s="386">
        <f>IF(支援内容入力シート!$D$45&gt;=1,支援内容入力シート!$AJ$45,0)</f>
        <v>0</v>
      </c>
      <c r="V41" s="386">
        <f>IF(支援内容入力シート!$D$46&gt;=1,支援内容入力シート!$AJ$46,0)</f>
        <v>0</v>
      </c>
      <c r="W41" s="386">
        <f>IF(支援内容入力シート!$D$47&gt;=1,支援内容入力シート!$AJ$47,0)</f>
        <v>0</v>
      </c>
      <c r="X41" s="386">
        <f>IF(支援内容入力シート!$D$48&gt;=1,支援内容入力シート!$AJ$48,0)</f>
        <v>0</v>
      </c>
      <c r="Y41" s="386">
        <f>IF(支援内容入力シート!$D$49&gt;=1,支援内容入力シート!$AJ$49,0)</f>
        <v>0</v>
      </c>
      <c r="Z41" s="386">
        <f>IF(支援内容入力シート!$D$50&gt;=1,支援内容入力シート!$AJ$50,0)</f>
        <v>0</v>
      </c>
      <c r="AA41" s="386">
        <f>IF(支援内容入力シート!$D$51&gt;=1,支援内容入力シート!$AJ$51,0)</f>
        <v>0</v>
      </c>
      <c r="AB41" s="386">
        <f>IF(支援内容入力シート!$D$52&gt;=1,支援内容入力シート!$AJ$52,0)</f>
        <v>0</v>
      </c>
      <c r="AC41" s="386">
        <f>IF(支援内容入力シート!$D$53&gt;=1,支援内容入力シート!$AJ$53,0)</f>
        <v>0</v>
      </c>
      <c r="AD41" s="387">
        <f>IF(支援内容入力シート!$D$54&gt;=1,支援内容入力シート!$AJ$54,0)</f>
        <v>0</v>
      </c>
      <c r="AE41" s="388">
        <f t="shared" si="1"/>
        <v>0</v>
      </c>
      <c r="AG41" s="1591"/>
      <c r="AH41" s="389">
        <v>32</v>
      </c>
      <c r="AI41" s="1595" t="s">
        <v>2848</v>
      </c>
      <c r="AJ41" s="1596"/>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90">
        <v>0</v>
      </c>
    </row>
    <row r="42" spans="1:63" ht="21.95" customHeight="1" thickTop="1" thickBot="1" x14ac:dyDescent="0.45">
      <c r="A42" s="1754" t="s">
        <v>2201</v>
      </c>
      <c r="B42" s="391">
        <v>1</v>
      </c>
      <c r="C42" s="1723" t="s">
        <v>2202</v>
      </c>
      <c r="D42" s="382" t="s">
        <v>2203</v>
      </c>
      <c r="E42" s="392">
        <f>IF(支援内容入力シート!$D$29&gt;=1,支援内容入力シート!$AL$29,0)</f>
        <v>0</v>
      </c>
      <c r="F42" s="393">
        <f>IF(支援内容入力シート!$D$30&gt;=1,支援内容入力シート!$AL$30,0)</f>
        <v>0</v>
      </c>
      <c r="G42" s="393">
        <f>IF(支援内容入力シート!$D$31&gt;=1,支援内容入力シート!$AL$31,0)</f>
        <v>0</v>
      </c>
      <c r="H42" s="393">
        <f>IF(支援内容入力シート!$D$32&gt;=1,支援内容入力シート!$AL$32,0)</f>
        <v>0</v>
      </c>
      <c r="I42" s="393">
        <f>IF(支援内容入力シート!$D$33&gt;=1,支援内容入力シート!$AL$33,0)</f>
        <v>0</v>
      </c>
      <c r="J42" s="393">
        <f>IF(支援内容入力シート!$D$34&gt;=1,支援内容入力シート!$AL$34,0)</f>
        <v>0</v>
      </c>
      <c r="K42" s="393">
        <f>IF(支援内容入力シート!$D$35&gt;=1,支援内容入力シート!$AL$35,0)</f>
        <v>0</v>
      </c>
      <c r="L42" s="393">
        <f>IF(支援内容入力シート!$D$36&gt;=1,支援内容入力シート!$AL$36,0)</f>
        <v>0</v>
      </c>
      <c r="M42" s="393">
        <f>IF(支援内容入力シート!$D$37&gt;=1,支援内容入力シート!$AL$37,0)</f>
        <v>0</v>
      </c>
      <c r="N42" s="393">
        <f>IF(支援内容入力シート!$D$38&gt;=1,支援内容入力シート!$AL$38,0)</f>
        <v>0</v>
      </c>
      <c r="O42" s="393">
        <f>IF(支援内容入力シート!$D$39&gt;=1,支援内容入力シート!$AL$39,0)</f>
        <v>0</v>
      </c>
      <c r="P42" s="393">
        <f>IF(支援内容入力シート!$D$40&gt;=1,支援内容入力シート!$AL$40,0)</f>
        <v>0</v>
      </c>
      <c r="Q42" s="393">
        <f>IF(支援内容入力シート!$D$41&gt;=1,支援内容入力シート!$AL$41,0)</f>
        <v>0</v>
      </c>
      <c r="R42" s="393">
        <f>IF(支援内容入力シート!$D$42&gt;=1,支援内容入力シート!$AL$42,0)</f>
        <v>0</v>
      </c>
      <c r="S42" s="393">
        <f>IF(支援内容入力シート!$D$43&gt;=1,支援内容入力シート!$AL$43,0)</f>
        <v>0</v>
      </c>
      <c r="T42" s="393">
        <f>IF(支援内容入力シート!$D$44&gt;=1,支援内容入力シート!$AL$44,0)</f>
        <v>0</v>
      </c>
      <c r="U42" s="393">
        <f>IF(支援内容入力シート!$D$45&gt;=1,支援内容入力シート!$AL$45,0)</f>
        <v>0</v>
      </c>
      <c r="V42" s="393">
        <f>IF(支援内容入力シート!$D$46&gt;=1,支援内容入力シート!$AL$46,0)</f>
        <v>0</v>
      </c>
      <c r="W42" s="393">
        <f>IF(支援内容入力シート!$D$47&gt;=1,支援内容入力シート!$AL$47,0)</f>
        <v>0</v>
      </c>
      <c r="X42" s="393">
        <f>IF(支援内容入力シート!$D$48&gt;=1,支援内容入力シート!$AL$48,0)</f>
        <v>0</v>
      </c>
      <c r="Y42" s="393">
        <f>IF(支援内容入力シート!$D$49&gt;=1,支援内容入力シート!$AL$49,0)</f>
        <v>0</v>
      </c>
      <c r="Z42" s="393">
        <f>IF(支援内容入力シート!$D$50&gt;=1,支援内容入力シート!$AL$50,0)</f>
        <v>0</v>
      </c>
      <c r="AA42" s="393">
        <f>IF(支援内容入力シート!$D$51&gt;=1,支援内容入力シート!$AL$51,0)</f>
        <v>0</v>
      </c>
      <c r="AB42" s="393">
        <f>IF(支援内容入力シート!$D$52&gt;=1,支援内容入力シート!$AL$52,0)</f>
        <v>0</v>
      </c>
      <c r="AC42" s="393">
        <f>IF(支援内容入力シート!$D$53&gt;=1,支援内容入力シート!$AL$53,0)</f>
        <v>0</v>
      </c>
      <c r="AD42" s="394">
        <f>IF(支援内容入力シート!$D$54&gt;=1,支援内容入力シート!$AL$54,0)</f>
        <v>0</v>
      </c>
      <c r="AE42" s="395">
        <f>IF(SUM(E42:AD42)&gt;=1,1,0)</f>
        <v>0</v>
      </c>
      <c r="AG42" s="1771" t="s">
        <v>2201</v>
      </c>
      <c r="AH42" s="396">
        <v>1</v>
      </c>
      <c r="AI42" s="1772" t="s">
        <v>2202</v>
      </c>
      <c r="AJ42" s="397" t="s">
        <v>2203</v>
      </c>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98">
        <v>0</v>
      </c>
    </row>
    <row r="43" spans="1:63" ht="21.95" customHeight="1" thickTop="1" thickBot="1" x14ac:dyDescent="0.45">
      <c r="A43" s="1609"/>
      <c r="B43" s="399">
        <v>2</v>
      </c>
      <c r="C43" s="1723"/>
      <c r="D43" s="345" t="s">
        <v>2204</v>
      </c>
      <c r="E43" s="360">
        <f>IF(支援内容入力シート!$D$29&gt;=1,支援内容入力シート!$AM$29,0)</f>
        <v>0</v>
      </c>
      <c r="F43" s="361">
        <f>IF(支援内容入力シート!$D$30&gt;=1,支援内容入力シート!$AM$30,0)</f>
        <v>0</v>
      </c>
      <c r="G43" s="361">
        <f>IF(支援内容入力シート!$D$31&gt;=1,支援内容入力シート!$AM$31,0)</f>
        <v>0</v>
      </c>
      <c r="H43" s="361">
        <f>IF(支援内容入力シート!$D$32&gt;=1,支援内容入力シート!$AM$32,0)</f>
        <v>0</v>
      </c>
      <c r="I43" s="361">
        <f>IF(支援内容入力シート!$D$33&gt;=1,支援内容入力シート!$AM$33,0)</f>
        <v>0</v>
      </c>
      <c r="J43" s="361">
        <f>IF(支援内容入力シート!$D$34&gt;=1,支援内容入力シート!$AM$34,0)</f>
        <v>0</v>
      </c>
      <c r="K43" s="361">
        <f>IF(支援内容入力シート!$D$35&gt;=1,支援内容入力シート!$AM$35,0)</f>
        <v>0</v>
      </c>
      <c r="L43" s="361">
        <f>IF(支援内容入力シート!$D$36&gt;=1,支援内容入力シート!$AM$36,0)</f>
        <v>0</v>
      </c>
      <c r="M43" s="361">
        <f>IF(支援内容入力シート!$D$37&gt;=1,支援内容入力シート!$AM$37,0)</f>
        <v>0</v>
      </c>
      <c r="N43" s="361">
        <f>IF(支援内容入力シート!$D$38&gt;=1,支援内容入力シート!$AM$38,0)</f>
        <v>0</v>
      </c>
      <c r="O43" s="361">
        <f>IF(支援内容入力シート!$D$39&gt;=1,支援内容入力シート!$AM$39,0)</f>
        <v>0</v>
      </c>
      <c r="P43" s="361">
        <f>IF(支援内容入力シート!$D$40&gt;=1,支援内容入力シート!$AM$40,0)</f>
        <v>0</v>
      </c>
      <c r="Q43" s="361">
        <f>IF(支援内容入力シート!$D$41&gt;=1,支援内容入力シート!$AM$41,0)</f>
        <v>0</v>
      </c>
      <c r="R43" s="361">
        <f>IF(支援内容入力シート!$D$42&gt;=1,支援内容入力シート!$AM$42,0)</f>
        <v>0</v>
      </c>
      <c r="S43" s="361">
        <f>IF(支援内容入力シート!$D$43&gt;=1,支援内容入力シート!$AM$43,0)</f>
        <v>0</v>
      </c>
      <c r="T43" s="361">
        <f>IF(支援内容入力シート!$D$44&gt;=1,支援内容入力シート!$AM$44,0)</f>
        <v>0</v>
      </c>
      <c r="U43" s="361">
        <f>IF(支援内容入力シート!$D$45&gt;=1,支援内容入力シート!$AM$45,0)</f>
        <v>0</v>
      </c>
      <c r="V43" s="361">
        <f>IF(支援内容入力シート!$D$46&gt;=1,支援内容入力シート!$AM$46,0)</f>
        <v>0</v>
      </c>
      <c r="W43" s="361">
        <f>IF(支援内容入力シート!$D$47&gt;=1,支援内容入力シート!$AM$47,0)</f>
        <v>0</v>
      </c>
      <c r="X43" s="361">
        <f>IF(支援内容入力シート!$D$48&gt;=1,支援内容入力シート!$AM$48,0)</f>
        <v>0</v>
      </c>
      <c r="Y43" s="361">
        <f>IF(支援内容入力シート!$D$49&gt;=1,支援内容入力シート!$AM$49,0)</f>
        <v>0</v>
      </c>
      <c r="Z43" s="361">
        <f>IF(支援内容入力シート!$D$50&gt;=1,支援内容入力シート!$AM$50,0)</f>
        <v>0</v>
      </c>
      <c r="AA43" s="361">
        <f>IF(支援内容入力シート!$D$51&gt;=1,支援内容入力シート!$AM$51,0)</f>
        <v>0</v>
      </c>
      <c r="AB43" s="361">
        <f>IF(支援内容入力シート!$D$52&gt;=1,支援内容入力シート!$AM$52,0)</f>
        <v>0</v>
      </c>
      <c r="AC43" s="361">
        <f>IF(支援内容入力シート!$D$53&gt;=1,支援内容入力シート!$AM$53,0)</f>
        <v>0</v>
      </c>
      <c r="AD43" s="362">
        <f>IF(支援内容入力シート!$D$54&gt;=1,支援内容入力シート!$AM$54,0)</f>
        <v>0</v>
      </c>
      <c r="AE43" s="363">
        <f t="shared" ref="AE43:AE53" si="2">IF(SUM(E43:AD43)&gt;=1,1,0)</f>
        <v>0</v>
      </c>
      <c r="AG43" s="1590"/>
      <c r="AH43" s="400">
        <v>2</v>
      </c>
      <c r="AI43" s="1593"/>
      <c r="AJ43" s="397" t="s">
        <v>2204</v>
      </c>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79">
        <v>0</v>
      </c>
    </row>
    <row r="44" spans="1:63" ht="21.95" customHeight="1" thickTop="1" thickBot="1" x14ac:dyDescent="0.45">
      <c r="A44" s="1609"/>
      <c r="B44" s="399">
        <v>3</v>
      </c>
      <c r="C44" s="1723"/>
      <c r="D44" s="345" t="s">
        <v>2205</v>
      </c>
      <c r="E44" s="360">
        <f>IF(支援内容入力シート!$D$29&gt;=1,支援内容入力シート!$AN$29,0)</f>
        <v>0</v>
      </c>
      <c r="F44" s="361">
        <f>IF(支援内容入力シート!$D$30&gt;=1,支援内容入力シート!$AN$30,0)</f>
        <v>0</v>
      </c>
      <c r="G44" s="361">
        <f>IF(支援内容入力シート!$D$31&gt;=1,支援内容入力シート!$AN$31,0)</f>
        <v>0</v>
      </c>
      <c r="H44" s="361">
        <f>IF(支援内容入力シート!$D$32&gt;=1,支援内容入力シート!$AN$32,0)</f>
        <v>0</v>
      </c>
      <c r="I44" s="361">
        <f>IF(支援内容入力シート!$D$33&gt;=1,支援内容入力シート!$AN$33,0)</f>
        <v>0</v>
      </c>
      <c r="J44" s="361">
        <f>IF(支援内容入力シート!$D$34&gt;=1,支援内容入力シート!$AN$34,0)</f>
        <v>0</v>
      </c>
      <c r="K44" s="361">
        <f>IF(支援内容入力シート!$D$35&gt;=1,支援内容入力シート!$AN$35,0)</f>
        <v>0</v>
      </c>
      <c r="L44" s="361">
        <f>IF(支援内容入力シート!$D$36&gt;=1,支援内容入力シート!$AN$36,0)</f>
        <v>0</v>
      </c>
      <c r="M44" s="361">
        <f>IF(支援内容入力シート!$D$37&gt;=1,支援内容入力シート!$AN$37,0)</f>
        <v>0</v>
      </c>
      <c r="N44" s="361">
        <f>IF(支援内容入力シート!$D$38&gt;=1,支援内容入力シート!$AN$38,0)</f>
        <v>0</v>
      </c>
      <c r="O44" s="361">
        <f>IF(支援内容入力シート!$D$39&gt;=1,支援内容入力シート!$AN$39,0)</f>
        <v>0</v>
      </c>
      <c r="P44" s="361">
        <f>IF(支援内容入力シート!$D$40&gt;=1,支援内容入力シート!$AN$40,0)</f>
        <v>0</v>
      </c>
      <c r="Q44" s="361">
        <f>IF(支援内容入力シート!$D$41&gt;=1,支援内容入力シート!$AN$41,0)</f>
        <v>0</v>
      </c>
      <c r="R44" s="361">
        <f>IF(支援内容入力シート!$D$42&gt;=1,支援内容入力シート!$AN$42,0)</f>
        <v>0</v>
      </c>
      <c r="S44" s="361">
        <f>IF(支援内容入力シート!$D$43&gt;=1,支援内容入力シート!$AN$43,0)</f>
        <v>0</v>
      </c>
      <c r="T44" s="361">
        <f>IF(支援内容入力シート!$D$44&gt;=1,支援内容入力シート!$AN$44,0)</f>
        <v>0</v>
      </c>
      <c r="U44" s="361">
        <f>IF(支援内容入力シート!$D$45&gt;=1,支援内容入力シート!$AN$45,0)</f>
        <v>0</v>
      </c>
      <c r="V44" s="361">
        <f>IF(支援内容入力シート!$D$46&gt;=1,支援内容入力シート!$AN$46,0)</f>
        <v>0</v>
      </c>
      <c r="W44" s="361">
        <f>IF(支援内容入力シート!$D$47&gt;=1,支援内容入力シート!$AN$47,0)</f>
        <v>0</v>
      </c>
      <c r="X44" s="361">
        <f>IF(支援内容入力シート!$D$48&gt;=1,支援内容入力シート!$AN$48,0)</f>
        <v>0</v>
      </c>
      <c r="Y44" s="361">
        <f>IF(支援内容入力シート!$D$49&gt;=1,支援内容入力シート!$AN$49,0)</f>
        <v>0</v>
      </c>
      <c r="Z44" s="361">
        <f>IF(支援内容入力シート!$D$50&gt;=1,支援内容入力シート!$AN$50,0)</f>
        <v>0</v>
      </c>
      <c r="AA44" s="361">
        <f>IF(支援内容入力シート!$D$51&gt;=1,支援内容入力シート!$AN$51,0)</f>
        <v>0</v>
      </c>
      <c r="AB44" s="361">
        <f>IF(支援内容入力シート!$D$52&gt;=1,支援内容入力シート!$AN$52,0)</f>
        <v>0</v>
      </c>
      <c r="AC44" s="361">
        <f>IF(支援内容入力シート!$D$53&gt;=1,支援内容入力シート!$AN$53,0)</f>
        <v>0</v>
      </c>
      <c r="AD44" s="362">
        <f>IF(支援内容入力シート!$D$54&gt;=1,支援内容入力シート!$AN$54,0)</f>
        <v>0</v>
      </c>
      <c r="AE44" s="363">
        <f t="shared" si="2"/>
        <v>0</v>
      </c>
      <c r="AG44" s="1590"/>
      <c r="AH44" s="400">
        <v>3</v>
      </c>
      <c r="AI44" s="1593"/>
      <c r="AJ44" s="397" t="s">
        <v>2205</v>
      </c>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79">
        <v>0</v>
      </c>
    </row>
    <row r="45" spans="1:63" ht="21.95" customHeight="1" thickTop="1" thickBot="1" x14ac:dyDescent="0.45">
      <c r="A45" s="1609"/>
      <c r="B45" s="399">
        <v>4</v>
      </c>
      <c r="C45" s="1723"/>
      <c r="D45" s="345" t="s">
        <v>2206</v>
      </c>
      <c r="E45" s="360">
        <f>IF(支援内容入力シート!$D$29&gt;=1,支援内容入力シート!$AO$29,0)</f>
        <v>0</v>
      </c>
      <c r="F45" s="361">
        <f>IF(支援内容入力シート!$D$30&gt;=1,支援内容入力シート!$AO$30,0)</f>
        <v>0</v>
      </c>
      <c r="G45" s="361">
        <f>IF(支援内容入力シート!$D$31&gt;=1,支援内容入力シート!$AO$31,0)</f>
        <v>0</v>
      </c>
      <c r="H45" s="361">
        <f>IF(支援内容入力シート!$D$32&gt;=1,支援内容入力シート!$AO$32,0)</f>
        <v>0</v>
      </c>
      <c r="I45" s="361">
        <f>IF(支援内容入力シート!$D$33&gt;=1,支援内容入力シート!$AO$33,0)</f>
        <v>0</v>
      </c>
      <c r="J45" s="361">
        <f>IF(支援内容入力シート!$D$34&gt;=1,支援内容入力シート!$AO$34,0)</f>
        <v>0</v>
      </c>
      <c r="K45" s="361">
        <f>IF(支援内容入力シート!$D$35&gt;=1,支援内容入力シート!$AO$35,0)</f>
        <v>0</v>
      </c>
      <c r="L45" s="361">
        <f>IF(支援内容入力シート!$D$36&gt;=1,支援内容入力シート!$AO$36,0)</f>
        <v>0</v>
      </c>
      <c r="M45" s="361">
        <f>IF(支援内容入力シート!$D$37&gt;=1,支援内容入力シート!$AO$37,0)</f>
        <v>0</v>
      </c>
      <c r="N45" s="361">
        <f>IF(支援内容入力シート!$D$38&gt;=1,支援内容入力シート!$AO$38,0)</f>
        <v>0</v>
      </c>
      <c r="O45" s="361">
        <f>IF(支援内容入力シート!$D$39&gt;=1,支援内容入力シート!$AO$39,0)</f>
        <v>0</v>
      </c>
      <c r="P45" s="361">
        <f>IF(支援内容入力シート!$D$40&gt;=1,支援内容入力シート!$AO$40,0)</f>
        <v>0</v>
      </c>
      <c r="Q45" s="361">
        <f>IF(支援内容入力シート!$D$41&gt;=1,支援内容入力シート!$AO$41,0)</f>
        <v>0</v>
      </c>
      <c r="R45" s="361">
        <f>IF(支援内容入力シート!$D$42&gt;=1,支援内容入力シート!$AO$42,0)</f>
        <v>0</v>
      </c>
      <c r="S45" s="361">
        <f>IF(支援内容入力シート!$D$43&gt;=1,支援内容入力シート!$AO$43,0)</f>
        <v>0</v>
      </c>
      <c r="T45" s="361">
        <f>IF(支援内容入力シート!$D$44&gt;=1,支援内容入力シート!$AO$44,0)</f>
        <v>0</v>
      </c>
      <c r="U45" s="361">
        <f>IF(支援内容入力シート!$D$45&gt;=1,支援内容入力シート!$AO$45,0)</f>
        <v>0</v>
      </c>
      <c r="V45" s="361">
        <f>IF(支援内容入力シート!$D$46&gt;=1,支援内容入力シート!$AO$46,0)</f>
        <v>0</v>
      </c>
      <c r="W45" s="361">
        <f>IF(支援内容入力シート!$D$47&gt;=1,支援内容入力シート!$AO$47,0)</f>
        <v>0</v>
      </c>
      <c r="X45" s="361">
        <f>IF(支援内容入力シート!$D$48&gt;=1,支援内容入力シート!$AO$48,0)</f>
        <v>0</v>
      </c>
      <c r="Y45" s="361">
        <f>IF(支援内容入力シート!$D$49&gt;=1,支援内容入力シート!$AO$49,0)</f>
        <v>0</v>
      </c>
      <c r="Z45" s="361">
        <f>IF(支援内容入力シート!$D$50&gt;=1,支援内容入力シート!$AO$50,0)</f>
        <v>0</v>
      </c>
      <c r="AA45" s="361">
        <f>IF(支援内容入力シート!$D$51&gt;=1,支援内容入力シート!$AO$51,0)</f>
        <v>0</v>
      </c>
      <c r="AB45" s="361">
        <f>IF(支援内容入力シート!$D$52&gt;=1,支援内容入力シート!$AO$52,0)</f>
        <v>0</v>
      </c>
      <c r="AC45" s="361">
        <f>IF(支援内容入力シート!$D$53&gt;=1,支援内容入力シート!$AO$53,0)</f>
        <v>0</v>
      </c>
      <c r="AD45" s="362">
        <f>IF(支援内容入力シート!$D$54&gt;=1,支援内容入力シート!$AO$54,0)</f>
        <v>0</v>
      </c>
      <c r="AE45" s="363">
        <f t="shared" si="2"/>
        <v>0</v>
      </c>
      <c r="AG45" s="1590"/>
      <c r="AH45" s="400">
        <v>4</v>
      </c>
      <c r="AI45" s="1593"/>
      <c r="AJ45" s="397" t="s">
        <v>2206</v>
      </c>
      <c r="AK45" s="354"/>
      <c r="AL45" s="354"/>
      <c r="AM45" s="354"/>
      <c r="AN45" s="354"/>
      <c r="AO45" s="354"/>
      <c r="AP45" s="354"/>
      <c r="AQ45" s="354"/>
      <c r="AR45" s="354"/>
      <c r="AS45" s="354"/>
      <c r="AT45" s="354"/>
      <c r="AU45" s="354"/>
      <c r="AV45" s="354"/>
      <c r="AW45" s="354"/>
      <c r="AX45" s="354"/>
      <c r="AY45" s="354"/>
      <c r="AZ45" s="354"/>
      <c r="BA45" s="354"/>
      <c r="BB45" s="354"/>
      <c r="BC45" s="354"/>
      <c r="BD45" s="354"/>
      <c r="BE45" s="354"/>
      <c r="BF45" s="354"/>
      <c r="BG45" s="354"/>
      <c r="BH45" s="354"/>
      <c r="BI45" s="354"/>
      <c r="BJ45" s="354"/>
      <c r="BK45" s="379">
        <v>0</v>
      </c>
    </row>
    <row r="46" spans="1:63" ht="30" customHeight="1" thickTop="1" thickBot="1" x14ac:dyDescent="0.45">
      <c r="A46" s="1609"/>
      <c r="B46" s="399">
        <v>5</v>
      </c>
      <c r="C46" s="1724"/>
      <c r="D46" s="345" t="s">
        <v>2207</v>
      </c>
      <c r="E46" s="360">
        <f>IF(支援内容入力シート!$D$29&gt;=1,支援内容入力シート!$AP$29,0)</f>
        <v>0</v>
      </c>
      <c r="F46" s="361">
        <f>IF(支援内容入力シート!$D$30&gt;=1,支援内容入力シート!$AP$30,0)</f>
        <v>0</v>
      </c>
      <c r="G46" s="361">
        <f>IF(支援内容入力シート!$D$31&gt;=1,支援内容入力シート!$AP$31,0)</f>
        <v>0</v>
      </c>
      <c r="H46" s="361">
        <f>IF(支援内容入力シート!$D$32&gt;=1,支援内容入力シート!$AP$32,0)</f>
        <v>0</v>
      </c>
      <c r="I46" s="361">
        <f>IF(支援内容入力シート!$D$33&gt;=1,支援内容入力シート!$AP$33,0)</f>
        <v>0</v>
      </c>
      <c r="J46" s="361">
        <f>IF(支援内容入力シート!$D$34&gt;=1,支援内容入力シート!$AP$34,0)</f>
        <v>0</v>
      </c>
      <c r="K46" s="361">
        <f>IF(支援内容入力シート!$D$35&gt;=1,支援内容入力シート!$AP$35,0)</f>
        <v>0</v>
      </c>
      <c r="L46" s="361">
        <f>IF(支援内容入力シート!$D$36&gt;=1,支援内容入力シート!$AP$36,0)</f>
        <v>0</v>
      </c>
      <c r="M46" s="361">
        <f>IF(支援内容入力シート!$D$37&gt;=1,支援内容入力シート!$AP$37,0)</f>
        <v>0</v>
      </c>
      <c r="N46" s="361">
        <f>IF(支援内容入力シート!$D$38&gt;=1,支援内容入力シート!$AP$38,0)</f>
        <v>0</v>
      </c>
      <c r="O46" s="361">
        <f>IF(支援内容入力シート!$D$39&gt;=1,支援内容入力シート!$AP$39,0)</f>
        <v>0</v>
      </c>
      <c r="P46" s="361">
        <f>IF(支援内容入力シート!$D$40&gt;=1,支援内容入力シート!$AP$40,0)</f>
        <v>0</v>
      </c>
      <c r="Q46" s="361">
        <f>IF(支援内容入力シート!$D$41&gt;=1,支援内容入力シート!$AP$41,0)</f>
        <v>0</v>
      </c>
      <c r="R46" s="361">
        <f>IF(支援内容入力シート!$D$42&gt;=1,支援内容入力シート!$AP$42,0)</f>
        <v>0</v>
      </c>
      <c r="S46" s="361">
        <f>IF(支援内容入力シート!$D$43&gt;=1,支援内容入力シート!$AP$43,0)</f>
        <v>0</v>
      </c>
      <c r="T46" s="361">
        <f>IF(支援内容入力シート!$D$44&gt;=1,支援内容入力シート!$AP$44,0)</f>
        <v>0</v>
      </c>
      <c r="U46" s="361">
        <f>IF(支援内容入力シート!$D$45&gt;=1,支援内容入力シート!$AP$45,0)</f>
        <v>0</v>
      </c>
      <c r="V46" s="361">
        <f>IF(支援内容入力シート!$D$46&gt;=1,支援内容入力シート!$AP$46,0)</f>
        <v>0</v>
      </c>
      <c r="W46" s="361">
        <f>IF(支援内容入力シート!$D$47&gt;=1,支援内容入力シート!$AP$47,0)</f>
        <v>0</v>
      </c>
      <c r="X46" s="361">
        <f>IF(支援内容入力シート!$D$48&gt;=1,支援内容入力シート!$AP$48,0)</f>
        <v>0</v>
      </c>
      <c r="Y46" s="361">
        <f>IF(支援内容入力シート!$D$49&gt;=1,支援内容入力シート!$AP$49,0)</f>
        <v>0</v>
      </c>
      <c r="Z46" s="361">
        <f>IF(支援内容入力シート!$D$50&gt;=1,支援内容入力シート!$AP$50,0)</f>
        <v>0</v>
      </c>
      <c r="AA46" s="361">
        <f>IF(支援内容入力シート!$D$51&gt;=1,支援内容入力シート!$AP$51,0)</f>
        <v>0</v>
      </c>
      <c r="AB46" s="361">
        <f>IF(支援内容入力シート!$D$52&gt;=1,支援内容入力シート!$AP$52,0)</f>
        <v>0</v>
      </c>
      <c r="AC46" s="361">
        <f>IF(支援内容入力シート!$D$53&gt;=1,支援内容入力シート!$AP$53,0)</f>
        <v>0</v>
      </c>
      <c r="AD46" s="362">
        <f>IF(支援内容入力シート!$D$54&gt;=1,支援内容入力シート!$AP$54,0)</f>
        <v>0</v>
      </c>
      <c r="AE46" s="363">
        <f t="shared" si="2"/>
        <v>0</v>
      </c>
      <c r="AG46" s="1590"/>
      <c r="AH46" s="400">
        <v>5</v>
      </c>
      <c r="AI46" s="1594"/>
      <c r="AJ46" s="397" t="s">
        <v>2207</v>
      </c>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79">
        <v>0</v>
      </c>
    </row>
    <row r="47" spans="1:63" ht="21.95" customHeight="1" thickTop="1" thickBot="1" x14ac:dyDescent="0.45">
      <c r="A47" s="1609"/>
      <c r="B47" s="399">
        <v>6</v>
      </c>
      <c r="C47" s="1722" t="s">
        <v>2209</v>
      </c>
      <c r="D47" s="345" t="s">
        <v>2208</v>
      </c>
      <c r="E47" s="360">
        <f>IF(支援内容入力シート!$D$29&gt;=1,支援内容入力シート!$AQ$29,0)</f>
        <v>0</v>
      </c>
      <c r="F47" s="361">
        <f>IF(支援内容入力シート!$D$30&gt;=1,支援内容入力シート!$AQ$30,0)</f>
        <v>0</v>
      </c>
      <c r="G47" s="361">
        <f>IF(支援内容入力シート!$D$31&gt;=1,支援内容入力シート!$AQ$31,0)</f>
        <v>0</v>
      </c>
      <c r="H47" s="361">
        <f>IF(支援内容入力シート!$D$32&gt;=1,支援内容入力シート!$AQ$32,0)</f>
        <v>0</v>
      </c>
      <c r="I47" s="361">
        <f>IF(支援内容入力シート!$D$33&gt;=1,支援内容入力シート!$AQ$33,0)</f>
        <v>0</v>
      </c>
      <c r="J47" s="361">
        <f>IF(支援内容入力シート!$D$34&gt;=1,支援内容入力シート!$AQ$34,0)</f>
        <v>0</v>
      </c>
      <c r="K47" s="361">
        <f>IF(支援内容入力シート!$D$35&gt;=1,支援内容入力シート!$AQ$35,0)</f>
        <v>0</v>
      </c>
      <c r="L47" s="361">
        <f>IF(支援内容入力シート!$D$36&gt;=1,支援内容入力シート!$AQ$36,0)</f>
        <v>0</v>
      </c>
      <c r="M47" s="361">
        <f>IF(支援内容入力シート!$D$37&gt;=1,支援内容入力シート!$AQ$37,0)</f>
        <v>0</v>
      </c>
      <c r="N47" s="361">
        <f>IF(支援内容入力シート!$D$38&gt;=1,支援内容入力シート!$AQ$38,0)</f>
        <v>0</v>
      </c>
      <c r="O47" s="361">
        <f>IF(支援内容入力シート!$D$39&gt;=1,支援内容入力シート!$AQ$39,0)</f>
        <v>0</v>
      </c>
      <c r="P47" s="361">
        <f>IF(支援内容入力シート!$D$40&gt;=1,支援内容入力シート!$AQ$40,0)</f>
        <v>0</v>
      </c>
      <c r="Q47" s="361">
        <f>IF(支援内容入力シート!$D$41&gt;=1,支援内容入力シート!$AQ$41,0)</f>
        <v>0</v>
      </c>
      <c r="R47" s="361">
        <f>IF(支援内容入力シート!$D$42&gt;=1,支援内容入力シート!$AQ$42,0)</f>
        <v>0</v>
      </c>
      <c r="S47" s="361">
        <f>IF(支援内容入力シート!$D$43&gt;=1,支援内容入力シート!$AQ$43,0)</f>
        <v>0</v>
      </c>
      <c r="T47" s="361">
        <f>IF(支援内容入力シート!$D$44&gt;=1,支援内容入力シート!$AQ$44,0)</f>
        <v>0</v>
      </c>
      <c r="U47" s="361">
        <f>IF(支援内容入力シート!$D$45&gt;=1,支援内容入力シート!$AQ$45,0)</f>
        <v>0</v>
      </c>
      <c r="V47" s="361">
        <f>IF(支援内容入力シート!$D$46&gt;=1,支援内容入力シート!$AQ$46,0)</f>
        <v>0</v>
      </c>
      <c r="W47" s="361">
        <f>IF(支援内容入力シート!$D$47&gt;=1,支援内容入力シート!$AQ$47,0)</f>
        <v>0</v>
      </c>
      <c r="X47" s="361">
        <f>IF(支援内容入力シート!$D$48&gt;=1,支援内容入力シート!$AQ$48,0)</f>
        <v>0</v>
      </c>
      <c r="Y47" s="361">
        <f>IF(支援内容入力シート!$D$49&gt;=1,支援内容入力シート!$AQ$49,0)</f>
        <v>0</v>
      </c>
      <c r="Z47" s="361">
        <f>IF(支援内容入力シート!$D$50&gt;=1,支援内容入力シート!$AQ$50,0)</f>
        <v>0</v>
      </c>
      <c r="AA47" s="361">
        <f>IF(支援内容入力シート!$D$51&gt;=1,支援内容入力シート!$AQ$51,0)</f>
        <v>0</v>
      </c>
      <c r="AB47" s="361">
        <f>IF(支援内容入力シート!$D$52&gt;=1,支援内容入力シート!$AQ$52,0)</f>
        <v>0</v>
      </c>
      <c r="AC47" s="361">
        <f>IF(支援内容入力シート!$D$53&gt;=1,支援内容入力シート!$AQ$53,0)</f>
        <v>0</v>
      </c>
      <c r="AD47" s="362">
        <f>IF(支援内容入力シート!$D$54&gt;=1,支援内容入力シート!$AQ$54,0)</f>
        <v>0</v>
      </c>
      <c r="AE47" s="363">
        <f t="shared" si="2"/>
        <v>0</v>
      </c>
      <c r="AG47" s="1590"/>
      <c r="AH47" s="400">
        <v>6</v>
      </c>
      <c r="AI47" s="1592" t="s">
        <v>2209</v>
      </c>
      <c r="AJ47" s="397" t="s">
        <v>2208</v>
      </c>
      <c r="AK47" s="354"/>
      <c r="AL47" s="354"/>
      <c r="AM47" s="354"/>
      <c r="AN47" s="354"/>
      <c r="AO47" s="354"/>
      <c r="AP47" s="354"/>
      <c r="AQ47" s="354"/>
      <c r="AR47" s="354"/>
      <c r="AS47" s="354"/>
      <c r="AT47" s="354"/>
      <c r="AU47" s="354"/>
      <c r="AV47" s="354"/>
      <c r="AW47" s="354"/>
      <c r="AX47" s="354"/>
      <c r="AY47" s="354"/>
      <c r="AZ47" s="354"/>
      <c r="BA47" s="354"/>
      <c r="BB47" s="354"/>
      <c r="BC47" s="354"/>
      <c r="BD47" s="354"/>
      <c r="BE47" s="354"/>
      <c r="BF47" s="354"/>
      <c r="BG47" s="354"/>
      <c r="BH47" s="354"/>
      <c r="BI47" s="354"/>
      <c r="BJ47" s="354"/>
      <c r="BK47" s="379">
        <v>0</v>
      </c>
    </row>
    <row r="48" spans="1:63" ht="21.95" customHeight="1" thickTop="1" thickBot="1" x14ac:dyDescent="0.45">
      <c r="A48" s="1609"/>
      <c r="B48" s="399">
        <v>7</v>
      </c>
      <c r="C48" s="1723"/>
      <c r="D48" s="345" t="s">
        <v>2210</v>
      </c>
      <c r="E48" s="360">
        <f>IF(支援内容入力シート!$D$29&gt;=1,支援内容入力シート!$AR$29,0)</f>
        <v>0</v>
      </c>
      <c r="F48" s="361">
        <f>IF(支援内容入力シート!$D$30&gt;=1,支援内容入力シート!$AR$30,0)</f>
        <v>0</v>
      </c>
      <c r="G48" s="361">
        <f>IF(支援内容入力シート!$D$31&gt;=1,支援内容入力シート!$AR$31,0)</f>
        <v>0</v>
      </c>
      <c r="H48" s="361">
        <f>IF(支援内容入力シート!$D$32&gt;=1,支援内容入力シート!$AR$32,0)</f>
        <v>0</v>
      </c>
      <c r="I48" s="361">
        <f>IF(支援内容入力シート!$D$33&gt;=1,支援内容入力シート!$AR$33,0)</f>
        <v>0</v>
      </c>
      <c r="J48" s="361">
        <f>IF(支援内容入力シート!$D$34&gt;=1,支援内容入力シート!$AR$34,0)</f>
        <v>0</v>
      </c>
      <c r="K48" s="361">
        <f>IF(支援内容入力シート!$D$35&gt;=1,支援内容入力シート!$AR$35,0)</f>
        <v>0</v>
      </c>
      <c r="L48" s="361">
        <f>IF(支援内容入力シート!$D$36&gt;=1,支援内容入力シート!$AR$36,0)</f>
        <v>0</v>
      </c>
      <c r="M48" s="361">
        <f>IF(支援内容入力シート!$D$37&gt;=1,支援内容入力シート!$AR$37,0)</f>
        <v>0</v>
      </c>
      <c r="N48" s="361">
        <f>IF(支援内容入力シート!$D$38&gt;=1,支援内容入力シート!$AR$38,0)</f>
        <v>0</v>
      </c>
      <c r="O48" s="361">
        <f>IF(支援内容入力シート!$D$39&gt;=1,支援内容入力シート!$AR$39,0)</f>
        <v>0</v>
      </c>
      <c r="P48" s="361">
        <f>IF(支援内容入力シート!$D$40&gt;=1,支援内容入力シート!$AR$40,0)</f>
        <v>0</v>
      </c>
      <c r="Q48" s="361">
        <f>IF(支援内容入力シート!$D$41&gt;=1,支援内容入力シート!$AR$41,0)</f>
        <v>0</v>
      </c>
      <c r="R48" s="361">
        <f>IF(支援内容入力シート!$D$42&gt;=1,支援内容入力シート!$AR$42,0)</f>
        <v>0</v>
      </c>
      <c r="S48" s="361">
        <f>IF(支援内容入力シート!$D$43&gt;=1,支援内容入力シート!$AR$43,0)</f>
        <v>0</v>
      </c>
      <c r="T48" s="361">
        <f>IF(支援内容入力シート!$D$44&gt;=1,支援内容入力シート!$AR$44,0)</f>
        <v>0</v>
      </c>
      <c r="U48" s="361">
        <f>IF(支援内容入力シート!$D$45&gt;=1,支援内容入力シート!$AR$45,0)</f>
        <v>0</v>
      </c>
      <c r="V48" s="361">
        <f>IF(支援内容入力シート!$D$46&gt;=1,支援内容入力シート!$AR$46,0)</f>
        <v>0</v>
      </c>
      <c r="W48" s="361">
        <f>IF(支援内容入力シート!$D$47&gt;=1,支援内容入力シート!$AR$47,0)</f>
        <v>0</v>
      </c>
      <c r="X48" s="361">
        <f>IF(支援内容入力シート!$D$48&gt;=1,支援内容入力シート!$AR$48,0)</f>
        <v>0</v>
      </c>
      <c r="Y48" s="361">
        <f>IF(支援内容入力シート!$D$49&gt;=1,支援内容入力シート!$AR$49,0)</f>
        <v>0</v>
      </c>
      <c r="Z48" s="361">
        <f>IF(支援内容入力シート!$D$50&gt;=1,支援内容入力シート!$AR$50,0)</f>
        <v>0</v>
      </c>
      <c r="AA48" s="361">
        <f>IF(支援内容入力シート!$D$51&gt;=1,支援内容入力シート!$AR$51,0)</f>
        <v>0</v>
      </c>
      <c r="AB48" s="361">
        <f>IF(支援内容入力シート!$D$52&gt;=1,支援内容入力シート!$AR$52,0)</f>
        <v>0</v>
      </c>
      <c r="AC48" s="361">
        <f>IF(支援内容入力シート!$D$53&gt;=1,支援内容入力シート!$AR$53,0)</f>
        <v>0</v>
      </c>
      <c r="AD48" s="362">
        <f>IF(支援内容入力シート!$D$54&gt;=1,支援内容入力シート!$AR$54,0)</f>
        <v>0</v>
      </c>
      <c r="AE48" s="363">
        <f t="shared" si="2"/>
        <v>0</v>
      </c>
      <c r="AG48" s="1590"/>
      <c r="AH48" s="400">
        <v>7</v>
      </c>
      <c r="AI48" s="1593"/>
      <c r="AJ48" s="397" t="s">
        <v>2210</v>
      </c>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79">
        <v>0</v>
      </c>
    </row>
    <row r="49" spans="1:63" ht="21.95" customHeight="1" thickTop="1" thickBot="1" x14ac:dyDescent="0.45">
      <c r="A49" s="1609"/>
      <c r="B49" s="399">
        <v>8</v>
      </c>
      <c r="C49" s="1724"/>
      <c r="D49" s="345" t="s">
        <v>2211</v>
      </c>
      <c r="E49" s="360">
        <f>IF(支援内容入力シート!$D$29&gt;=1,支援内容入力シート!$AS$29,0)</f>
        <v>0</v>
      </c>
      <c r="F49" s="361">
        <f>IF(支援内容入力シート!$D$30&gt;=1,支援内容入力シート!$AS$30,0)</f>
        <v>0</v>
      </c>
      <c r="G49" s="361">
        <f>IF(支援内容入力シート!$D$31&gt;=1,支援内容入力シート!$AS$31,0)</f>
        <v>0</v>
      </c>
      <c r="H49" s="361">
        <f>IF(支援内容入力シート!$D$32&gt;=1,支援内容入力シート!$AS$32,0)</f>
        <v>0</v>
      </c>
      <c r="I49" s="361">
        <f>IF(支援内容入力シート!$D$33&gt;=1,支援内容入力シート!$AS$33,0)</f>
        <v>0</v>
      </c>
      <c r="J49" s="361">
        <f>IF(支援内容入力シート!$D$34&gt;=1,支援内容入力シート!$AS$34,0)</f>
        <v>0</v>
      </c>
      <c r="K49" s="361">
        <f>IF(支援内容入力シート!$D$35&gt;=1,支援内容入力シート!$AS$35,0)</f>
        <v>0</v>
      </c>
      <c r="L49" s="361">
        <f>IF(支援内容入力シート!$D$36&gt;=1,支援内容入力シート!$AS$36,0)</f>
        <v>0</v>
      </c>
      <c r="M49" s="361">
        <f>IF(支援内容入力シート!$D$37&gt;=1,支援内容入力シート!$AS$37,0)</f>
        <v>0</v>
      </c>
      <c r="N49" s="361">
        <f>IF(支援内容入力シート!$D$38&gt;=1,支援内容入力シート!$AS$38,0)</f>
        <v>0</v>
      </c>
      <c r="O49" s="361">
        <f>IF(支援内容入力シート!$D$39&gt;=1,支援内容入力シート!$AS$39,0)</f>
        <v>0</v>
      </c>
      <c r="P49" s="361">
        <f>IF(支援内容入力シート!$D$40&gt;=1,支援内容入力シート!$AS$40,0)</f>
        <v>0</v>
      </c>
      <c r="Q49" s="361">
        <f>IF(支援内容入力シート!$D$41&gt;=1,支援内容入力シート!$AS$41,0)</f>
        <v>0</v>
      </c>
      <c r="R49" s="361">
        <f>IF(支援内容入力シート!$D$42&gt;=1,支援内容入力シート!$AS$42,0)</f>
        <v>0</v>
      </c>
      <c r="S49" s="361">
        <f>IF(支援内容入力シート!$D$43&gt;=1,支援内容入力シート!$AS$43,0)</f>
        <v>0</v>
      </c>
      <c r="T49" s="361">
        <f>IF(支援内容入力シート!$D$44&gt;=1,支援内容入力シート!$AS$44,0)</f>
        <v>0</v>
      </c>
      <c r="U49" s="361">
        <f>IF(支援内容入力シート!$D$45&gt;=1,支援内容入力シート!$AS$45,0)</f>
        <v>0</v>
      </c>
      <c r="V49" s="361">
        <f>IF(支援内容入力シート!$D$46&gt;=1,支援内容入力シート!$AS$46,0)</f>
        <v>0</v>
      </c>
      <c r="W49" s="361">
        <f>IF(支援内容入力シート!$D$47&gt;=1,支援内容入力シート!$AS$47,0)</f>
        <v>0</v>
      </c>
      <c r="X49" s="361">
        <f>IF(支援内容入力シート!$D$48&gt;=1,支援内容入力シート!$AS$48,0)</f>
        <v>0</v>
      </c>
      <c r="Y49" s="361">
        <f>IF(支援内容入力シート!$D$49&gt;=1,支援内容入力シート!$AS$49,0)</f>
        <v>0</v>
      </c>
      <c r="Z49" s="361">
        <f>IF(支援内容入力シート!$D$50&gt;=1,支援内容入力シート!$AS$50,0)</f>
        <v>0</v>
      </c>
      <c r="AA49" s="361">
        <f>IF(支援内容入力シート!$D$51&gt;=1,支援内容入力シート!$AS$51,0)</f>
        <v>0</v>
      </c>
      <c r="AB49" s="361">
        <f>IF(支援内容入力シート!$D$52&gt;=1,支援内容入力シート!$AS$52,0)</f>
        <v>0</v>
      </c>
      <c r="AC49" s="361">
        <f>IF(支援内容入力シート!$D$53&gt;=1,支援内容入力シート!$AS$53,0)</f>
        <v>0</v>
      </c>
      <c r="AD49" s="362">
        <f>IF(支援内容入力シート!$D$54&gt;=1,支援内容入力シート!$AS$54,0)</f>
        <v>0</v>
      </c>
      <c r="AE49" s="363">
        <f t="shared" si="2"/>
        <v>0</v>
      </c>
      <c r="AG49" s="1590"/>
      <c r="AH49" s="400">
        <v>8</v>
      </c>
      <c r="AI49" s="1594"/>
      <c r="AJ49" s="397" t="s">
        <v>2211</v>
      </c>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79">
        <v>0</v>
      </c>
    </row>
    <row r="50" spans="1:63" ht="21.95" customHeight="1" thickTop="1" thickBot="1" x14ac:dyDescent="0.45">
      <c r="A50" s="1609"/>
      <c r="B50" s="399">
        <v>9</v>
      </c>
      <c r="C50" s="1722" t="s">
        <v>2212</v>
      </c>
      <c r="D50" s="345" t="s">
        <v>2213</v>
      </c>
      <c r="E50" s="360">
        <f>IF(支援内容入力シート!$D$29&gt;=1,支援内容入力シート!$AT$29,0)</f>
        <v>0</v>
      </c>
      <c r="F50" s="361">
        <f>IF(支援内容入力シート!$D$30&gt;=1,支援内容入力シート!$AT$30,0)</f>
        <v>0</v>
      </c>
      <c r="G50" s="361">
        <f>IF(支援内容入力シート!$D$31&gt;=1,支援内容入力シート!$AT$31,0)</f>
        <v>0</v>
      </c>
      <c r="H50" s="361">
        <f>IF(支援内容入力シート!$D$32&gt;=1,支援内容入力シート!$AT$32,0)</f>
        <v>0</v>
      </c>
      <c r="I50" s="361">
        <f>IF(支援内容入力シート!$D$33&gt;=1,支援内容入力シート!$AT$33,0)</f>
        <v>0</v>
      </c>
      <c r="J50" s="361">
        <f>IF(支援内容入力シート!$D$34&gt;=1,支援内容入力シート!$AT$34,0)</f>
        <v>0</v>
      </c>
      <c r="K50" s="361">
        <f>IF(支援内容入力シート!$D$35&gt;=1,支援内容入力シート!$AT$35,0)</f>
        <v>0</v>
      </c>
      <c r="L50" s="361">
        <f>IF(支援内容入力シート!$D$36&gt;=1,支援内容入力シート!$AT$36,0)</f>
        <v>0</v>
      </c>
      <c r="M50" s="361">
        <f>IF(支援内容入力シート!$D$37&gt;=1,支援内容入力シート!$AT$37,0)</f>
        <v>0</v>
      </c>
      <c r="N50" s="361">
        <f>IF(支援内容入力シート!$D$38&gt;=1,支援内容入力シート!$AT$38,0)</f>
        <v>0</v>
      </c>
      <c r="O50" s="361">
        <f>IF(支援内容入力シート!$D$39&gt;=1,支援内容入力シート!$AT$39,0)</f>
        <v>0</v>
      </c>
      <c r="P50" s="361">
        <f>IF(支援内容入力シート!$D$40&gt;=1,支援内容入力シート!$AT$40,0)</f>
        <v>0</v>
      </c>
      <c r="Q50" s="361">
        <f>IF(支援内容入力シート!$D$41&gt;=1,支援内容入力シート!$AT$41,0)</f>
        <v>0</v>
      </c>
      <c r="R50" s="361">
        <f>IF(支援内容入力シート!$D$42&gt;=1,支援内容入力シート!$AT$42,0)</f>
        <v>0</v>
      </c>
      <c r="S50" s="361">
        <f>IF(支援内容入力シート!$D$43&gt;=1,支援内容入力シート!$AT$43,0)</f>
        <v>0</v>
      </c>
      <c r="T50" s="361">
        <f>IF(支援内容入力シート!$D$44&gt;=1,支援内容入力シート!$AT$44,0)</f>
        <v>0</v>
      </c>
      <c r="U50" s="361">
        <f>IF(支援内容入力シート!$D$45&gt;=1,支援内容入力シート!$AT$45,0)</f>
        <v>0</v>
      </c>
      <c r="V50" s="361">
        <f>IF(支援内容入力シート!$D$46&gt;=1,支援内容入力シート!$AT$46,0)</f>
        <v>0</v>
      </c>
      <c r="W50" s="361">
        <f>IF(支援内容入力シート!$D$47&gt;=1,支援内容入力シート!$AT$47,0)</f>
        <v>0</v>
      </c>
      <c r="X50" s="361">
        <f>IF(支援内容入力シート!$D$48&gt;=1,支援内容入力シート!$AT$48,0)</f>
        <v>0</v>
      </c>
      <c r="Y50" s="361">
        <f>IF(支援内容入力シート!$D$49&gt;=1,支援内容入力シート!$AT$49,0)</f>
        <v>0</v>
      </c>
      <c r="Z50" s="361">
        <f>IF(支援内容入力シート!$D$50&gt;=1,支援内容入力シート!$AT$50,0)</f>
        <v>0</v>
      </c>
      <c r="AA50" s="361">
        <f>IF(支援内容入力シート!$D$51&gt;=1,支援内容入力シート!$AT$51,0)</f>
        <v>0</v>
      </c>
      <c r="AB50" s="361">
        <f>IF(支援内容入力シート!$D$52&gt;=1,支援内容入力シート!$AT$52,0)</f>
        <v>0</v>
      </c>
      <c r="AC50" s="361">
        <f>IF(支援内容入力シート!$D$53&gt;=1,支援内容入力シート!$AT$53,0)</f>
        <v>0</v>
      </c>
      <c r="AD50" s="362">
        <f>IF(支援内容入力シート!$D$54&gt;=1,支援内容入力シート!$AT$54,0)</f>
        <v>0</v>
      </c>
      <c r="AE50" s="363">
        <f t="shared" si="2"/>
        <v>0</v>
      </c>
      <c r="AG50" s="1590"/>
      <c r="AH50" s="400">
        <v>9</v>
      </c>
      <c r="AI50" s="1592" t="s">
        <v>2212</v>
      </c>
      <c r="AJ50" s="397" t="s">
        <v>2213</v>
      </c>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79">
        <v>0</v>
      </c>
    </row>
    <row r="51" spans="1:63" ht="21.95" customHeight="1" thickTop="1" thickBot="1" x14ac:dyDescent="0.45">
      <c r="A51" s="1609"/>
      <c r="B51" s="399">
        <v>10</v>
      </c>
      <c r="C51" s="1723"/>
      <c r="D51" s="345" t="s">
        <v>2214</v>
      </c>
      <c r="E51" s="360">
        <f>IF(支援内容入力シート!$D$29&gt;=1,支援内容入力シート!$AU$29,0)</f>
        <v>0</v>
      </c>
      <c r="F51" s="361">
        <f>IF(支援内容入力シート!$D$30&gt;=1,支援内容入力シート!$AU$30,0)</f>
        <v>0</v>
      </c>
      <c r="G51" s="361">
        <f>IF(支援内容入力シート!$D$31&gt;=1,支援内容入力シート!$AU$31,0)</f>
        <v>0</v>
      </c>
      <c r="H51" s="361">
        <f>IF(支援内容入力シート!$D$32&gt;=1,支援内容入力シート!$AU$32,0)</f>
        <v>0</v>
      </c>
      <c r="I51" s="361">
        <f>IF(支援内容入力シート!$D$33&gt;=1,支援内容入力シート!$AU$33,0)</f>
        <v>0</v>
      </c>
      <c r="J51" s="361">
        <f>IF(支援内容入力シート!$D$34&gt;=1,支援内容入力シート!$AU$34,0)</f>
        <v>0</v>
      </c>
      <c r="K51" s="361">
        <f>IF(支援内容入力シート!$D$35&gt;=1,支援内容入力シート!$AU$35,0)</f>
        <v>0</v>
      </c>
      <c r="L51" s="361">
        <f>IF(支援内容入力シート!$D$36&gt;=1,支援内容入力シート!$AU$36,0)</f>
        <v>0</v>
      </c>
      <c r="M51" s="361">
        <f>IF(支援内容入力シート!$D$37&gt;=1,支援内容入力シート!$AU$37,0)</f>
        <v>0</v>
      </c>
      <c r="N51" s="361">
        <f>IF(支援内容入力シート!$D$38&gt;=1,支援内容入力シート!$AU$38,0)</f>
        <v>0</v>
      </c>
      <c r="O51" s="361">
        <f>IF(支援内容入力シート!$D$39&gt;=1,支援内容入力シート!$AU$39,0)</f>
        <v>0</v>
      </c>
      <c r="P51" s="361">
        <f>IF(支援内容入力シート!$D$40&gt;=1,支援内容入力シート!$AU$40,0)</f>
        <v>0</v>
      </c>
      <c r="Q51" s="361">
        <f>IF(支援内容入力シート!$D$41&gt;=1,支援内容入力シート!$AU$41,0)</f>
        <v>0</v>
      </c>
      <c r="R51" s="361">
        <f>IF(支援内容入力シート!$D$42&gt;=1,支援内容入力シート!$AU$42,0)</f>
        <v>0</v>
      </c>
      <c r="S51" s="361">
        <f>IF(支援内容入力シート!$D$43&gt;=1,支援内容入力シート!$AU$43,0)</f>
        <v>0</v>
      </c>
      <c r="T51" s="361">
        <f>IF(支援内容入力シート!$D$44&gt;=1,支援内容入力シート!$AU$44,0)</f>
        <v>0</v>
      </c>
      <c r="U51" s="361">
        <f>IF(支援内容入力シート!$D$45&gt;=1,支援内容入力シート!$AU$45,0)</f>
        <v>0</v>
      </c>
      <c r="V51" s="361">
        <f>IF(支援内容入力シート!$D$46&gt;=1,支援内容入力シート!$AU$46,0)</f>
        <v>0</v>
      </c>
      <c r="W51" s="361">
        <f>IF(支援内容入力シート!$D$47&gt;=1,支援内容入力シート!$AU$47,0)</f>
        <v>0</v>
      </c>
      <c r="X51" s="361">
        <f>IF(支援内容入力シート!$D$48&gt;=1,支援内容入力シート!$AU$48,0)</f>
        <v>0</v>
      </c>
      <c r="Y51" s="361">
        <f>IF(支援内容入力シート!$D$49&gt;=1,支援内容入力シート!$AU$49,0)</f>
        <v>0</v>
      </c>
      <c r="Z51" s="361">
        <f>IF(支援内容入力シート!$D$50&gt;=1,支援内容入力シート!$AU$50,0)</f>
        <v>0</v>
      </c>
      <c r="AA51" s="361">
        <f>IF(支援内容入力シート!$D$51&gt;=1,支援内容入力シート!$AU$51,0)</f>
        <v>0</v>
      </c>
      <c r="AB51" s="361">
        <f>IF(支援内容入力シート!$D$52&gt;=1,支援内容入力シート!$AU$52,0)</f>
        <v>0</v>
      </c>
      <c r="AC51" s="361">
        <f>IF(支援内容入力シート!$D$53&gt;=1,支援内容入力シート!$AU$53,0)</f>
        <v>0</v>
      </c>
      <c r="AD51" s="362">
        <f>IF(支援内容入力シート!$D$54&gt;=1,支援内容入力シート!$AU$54,0)</f>
        <v>0</v>
      </c>
      <c r="AE51" s="363">
        <f t="shared" si="2"/>
        <v>0</v>
      </c>
      <c r="AG51" s="1590"/>
      <c r="AH51" s="400">
        <v>10</v>
      </c>
      <c r="AI51" s="1593"/>
      <c r="AJ51" s="397" t="s">
        <v>2214</v>
      </c>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79">
        <v>0</v>
      </c>
    </row>
    <row r="52" spans="1:63" ht="21.95" customHeight="1" thickTop="1" thickBot="1" x14ac:dyDescent="0.45">
      <c r="A52" s="1609"/>
      <c r="B52" s="399">
        <v>11</v>
      </c>
      <c r="C52" s="1723"/>
      <c r="D52" s="345" t="s">
        <v>2215</v>
      </c>
      <c r="E52" s="360">
        <f>IF(支援内容入力シート!$D$29&gt;=1,支援内容入力シート!$AV$29,0)</f>
        <v>0</v>
      </c>
      <c r="F52" s="361">
        <f>IF(支援内容入力シート!$D$30&gt;=1,支援内容入力シート!$AV$30,0)</f>
        <v>0</v>
      </c>
      <c r="G52" s="361">
        <f>IF(支援内容入力シート!$D$31&gt;=1,支援内容入力シート!$AV$31,0)</f>
        <v>0</v>
      </c>
      <c r="H52" s="361">
        <f>IF(支援内容入力シート!$D$32&gt;=1,支援内容入力シート!$AV$32,0)</f>
        <v>0</v>
      </c>
      <c r="I52" s="361">
        <f>IF(支援内容入力シート!$D$33&gt;=1,支援内容入力シート!$AV$33,0)</f>
        <v>0</v>
      </c>
      <c r="J52" s="361">
        <f>IF(支援内容入力シート!$D$34&gt;=1,支援内容入力シート!$AV$34,0)</f>
        <v>0</v>
      </c>
      <c r="K52" s="361">
        <f>IF(支援内容入力シート!$D$35&gt;=1,支援内容入力シート!$AV$35,0)</f>
        <v>0</v>
      </c>
      <c r="L52" s="361">
        <f>IF(支援内容入力シート!$D$36&gt;=1,支援内容入力シート!$AV$36,0)</f>
        <v>0</v>
      </c>
      <c r="M52" s="361">
        <f>IF(支援内容入力シート!$D$37&gt;=1,支援内容入力シート!$AV$37,0)</f>
        <v>0</v>
      </c>
      <c r="N52" s="361">
        <f>IF(支援内容入力シート!$D$38&gt;=1,支援内容入力シート!$AV$38,0)</f>
        <v>0</v>
      </c>
      <c r="O52" s="361">
        <f>IF(支援内容入力シート!$D$39&gt;=1,支援内容入力シート!$AV$39,0)</f>
        <v>0</v>
      </c>
      <c r="P52" s="361">
        <f>IF(支援内容入力シート!$D$40&gt;=1,支援内容入力シート!$AV$40,0)</f>
        <v>0</v>
      </c>
      <c r="Q52" s="361">
        <f>IF(支援内容入力シート!$D$41&gt;=1,支援内容入力シート!$AV$41,0)</f>
        <v>0</v>
      </c>
      <c r="R52" s="361">
        <f>IF(支援内容入力シート!$D$42&gt;=1,支援内容入力シート!$AV$42,0)</f>
        <v>0</v>
      </c>
      <c r="S52" s="361">
        <f>IF(支援内容入力シート!$D$43&gt;=1,支援内容入力シート!$AV$43,0)</f>
        <v>0</v>
      </c>
      <c r="T52" s="361">
        <f>IF(支援内容入力シート!$D$44&gt;=1,支援内容入力シート!$AV$44,0)</f>
        <v>0</v>
      </c>
      <c r="U52" s="361">
        <f>IF(支援内容入力シート!$D$45&gt;=1,支援内容入力シート!$AV$45,0)</f>
        <v>0</v>
      </c>
      <c r="V52" s="361">
        <f>IF(支援内容入力シート!$D$46&gt;=1,支援内容入力シート!$AV$46,0)</f>
        <v>0</v>
      </c>
      <c r="W52" s="361">
        <f>IF(支援内容入力シート!$D$47&gt;=1,支援内容入力シート!$AV$47,0)</f>
        <v>0</v>
      </c>
      <c r="X52" s="361">
        <f>IF(支援内容入力シート!$D$48&gt;=1,支援内容入力シート!$AV$48,0)</f>
        <v>0</v>
      </c>
      <c r="Y52" s="361">
        <f>IF(支援内容入力シート!$D$49&gt;=1,支援内容入力シート!$AV$49,0)</f>
        <v>0</v>
      </c>
      <c r="Z52" s="361">
        <f>IF(支援内容入力シート!$D$50&gt;=1,支援内容入力シート!$AV$50,0)</f>
        <v>0</v>
      </c>
      <c r="AA52" s="361">
        <f>IF(支援内容入力シート!$D$51&gt;=1,支援内容入力シート!$AV$51,0)</f>
        <v>0</v>
      </c>
      <c r="AB52" s="361">
        <f>IF(支援内容入力シート!$D$52&gt;=1,支援内容入力シート!$AV$52,0)</f>
        <v>0</v>
      </c>
      <c r="AC52" s="361">
        <f>IF(支援内容入力シート!$D$53&gt;=1,支援内容入力シート!$AV$53,0)</f>
        <v>0</v>
      </c>
      <c r="AD52" s="362">
        <f>IF(支援内容入力シート!$D$54&gt;=1,支援内容入力シート!$AV$54,0)</f>
        <v>0</v>
      </c>
      <c r="AE52" s="363">
        <f t="shared" si="2"/>
        <v>0</v>
      </c>
      <c r="AG52" s="1590"/>
      <c r="AH52" s="400">
        <v>11</v>
      </c>
      <c r="AI52" s="1593"/>
      <c r="AJ52" s="397" t="s">
        <v>2215</v>
      </c>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79">
        <v>0</v>
      </c>
    </row>
    <row r="53" spans="1:63" ht="21.95" customHeight="1" thickTop="1" thickBot="1" x14ac:dyDescent="0.45">
      <c r="A53" s="1609"/>
      <c r="B53" s="399">
        <v>12</v>
      </c>
      <c r="C53" s="1723"/>
      <c r="D53" s="345" t="s">
        <v>2216</v>
      </c>
      <c r="E53" s="401"/>
      <c r="F53" s="402"/>
      <c r="G53" s="370"/>
      <c r="H53" s="370"/>
      <c r="I53" s="370"/>
      <c r="J53" s="403"/>
      <c r="K53" s="361">
        <f>IF(支援内容入力シート!$D$35&gt;=1,支援内容入力シート!$AW$35,0)</f>
        <v>0</v>
      </c>
      <c r="L53" s="361">
        <f>IF(支援内容入力シート!$D$36&gt;=1,支援内容入力シート!$AW$36,0)</f>
        <v>0</v>
      </c>
      <c r="M53" s="361">
        <f>IF(支援内容入力シート!$D$37&gt;=1,支援内容入力シート!$AW$37,0)</f>
        <v>0</v>
      </c>
      <c r="N53" s="361">
        <f>IF(支援内容入力シート!$D$38&gt;=1,支援内容入力シート!$AW$38,0)</f>
        <v>0</v>
      </c>
      <c r="O53" s="361">
        <f>IF(支援内容入力シート!$D$39&gt;=1,支援内容入力シート!$AW$39,0)</f>
        <v>0</v>
      </c>
      <c r="P53" s="369"/>
      <c r="Q53" s="370"/>
      <c r="R53" s="370"/>
      <c r="S53" s="370"/>
      <c r="T53" s="370"/>
      <c r="U53" s="370"/>
      <c r="V53" s="370"/>
      <c r="W53" s="370"/>
      <c r="X53" s="370"/>
      <c r="Y53" s="370"/>
      <c r="Z53" s="403"/>
      <c r="AA53" s="371"/>
      <c r="AB53" s="361">
        <f>IF(支援内容入力シート!$D$52&gt;=1,支援内容入力シート!$AW$52,0)</f>
        <v>0</v>
      </c>
      <c r="AC53" s="371"/>
      <c r="AD53" s="362">
        <f>IF(支援内容入力シート!$D$54&gt;=1,支援内容入力シート!$AW$54,0)</f>
        <v>0</v>
      </c>
      <c r="AE53" s="363">
        <f t="shared" si="2"/>
        <v>0</v>
      </c>
      <c r="AG53" s="1590"/>
      <c r="AH53" s="400">
        <v>12</v>
      </c>
      <c r="AI53" s="1593"/>
      <c r="AJ53" s="353" t="s">
        <v>2216</v>
      </c>
      <c r="AK53" s="356"/>
      <c r="AL53" s="356"/>
      <c r="AM53" s="356"/>
      <c r="AN53" s="356"/>
      <c r="AO53" s="356"/>
      <c r="AP53" s="356"/>
      <c r="AQ53" s="354"/>
      <c r="AR53" s="354"/>
      <c r="AS53" s="354"/>
      <c r="AT53" s="354"/>
      <c r="AU53" s="354"/>
      <c r="AV53" s="356"/>
      <c r="AW53" s="356"/>
      <c r="AX53" s="356"/>
      <c r="AY53" s="356"/>
      <c r="AZ53" s="356"/>
      <c r="BA53" s="356"/>
      <c r="BB53" s="356"/>
      <c r="BC53" s="356"/>
      <c r="BD53" s="356"/>
      <c r="BE53" s="356"/>
      <c r="BF53" s="356"/>
      <c r="BG53" s="356"/>
      <c r="BH53" s="354"/>
      <c r="BI53" s="356"/>
      <c r="BJ53" s="354"/>
      <c r="BK53" s="379">
        <v>0</v>
      </c>
    </row>
    <row r="54" spans="1:63" ht="21.95" customHeight="1" thickTop="1" thickBot="1" x14ac:dyDescent="0.45">
      <c r="A54" s="1609"/>
      <c r="B54" s="399">
        <v>13</v>
      </c>
      <c r="C54" s="1724"/>
      <c r="D54" s="345" t="s">
        <v>2217</v>
      </c>
      <c r="E54" s="360">
        <f>IF(支援内容入力シート!$D$29&gt;=1,支援内容入力シート!$AX$29,0)</f>
        <v>0</v>
      </c>
      <c r="F54" s="361">
        <f>IF(支援内容入力シート!$D$30&gt;=1,支援内容入力シート!$AX$30,0)</f>
        <v>0</v>
      </c>
      <c r="G54" s="361">
        <f>IF(支援内容入力シート!$D$31&gt;=1,支援内容入力シート!$AX$31,0)</f>
        <v>0</v>
      </c>
      <c r="H54" s="361">
        <f>IF(支援内容入力シート!$D$32&gt;=1,支援内容入力シート!$AX$32,0)</f>
        <v>0</v>
      </c>
      <c r="I54" s="361">
        <f>IF(支援内容入力シート!$D$33&gt;=1,支援内容入力シート!$AX$33,0)</f>
        <v>0</v>
      </c>
      <c r="J54" s="361">
        <f>IF(支援内容入力シート!$D$34&gt;=1,支援内容入力シート!$AX$34,0)</f>
        <v>0</v>
      </c>
      <c r="K54" s="361">
        <f>IF(支援内容入力シート!$D$35&gt;=1,支援内容入力シート!$AX$35,0)</f>
        <v>0</v>
      </c>
      <c r="L54" s="361">
        <f>IF(支援内容入力シート!$D$36&gt;=1,支援内容入力シート!$AX$36,0)</f>
        <v>0</v>
      </c>
      <c r="M54" s="361">
        <f>IF(支援内容入力シート!$D$37&gt;=1,支援内容入力シート!$AX$37,0)</f>
        <v>0</v>
      </c>
      <c r="N54" s="361">
        <f>IF(支援内容入力シート!$D$38&gt;=1,支援内容入力シート!$AX$38,0)</f>
        <v>0</v>
      </c>
      <c r="O54" s="361">
        <f>IF(支援内容入力シート!$D$39&gt;=1,支援内容入力シート!$AX$39,0)</f>
        <v>0</v>
      </c>
      <c r="P54" s="361">
        <f>IF(支援内容入力シート!$D$40&gt;=1,支援内容入力シート!$AX$40,0)</f>
        <v>0</v>
      </c>
      <c r="Q54" s="361">
        <f>IF(支援内容入力シート!$D$41&gt;=1,支援内容入力シート!$AX$41,0)</f>
        <v>0</v>
      </c>
      <c r="R54" s="361">
        <f>IF(支援内容入力シート!$D$42&gt;=1,支援内容入力シート!$AX$42,0)</f>
        <v>0</v>
      </c>
      <c r="S54" s="361">
        <f>IF(支援内容入力シート!$D$43&gt;=1,支援内容入力シート!$AX$43,0)</f>
        <v>0</v>
      </c>
      <c r="T54" s="361">
        <f>IF(支援内容入力シート!$D$44&gt;=1,支援内容入力シート!$AX$44,0)</f>
        <v>0</v>
      </c>
      <c r="U54" s="361">
        <f>IF(支援内容入力シート!$D$45&gt;=1,支援内容入力シート!$AX$45,0)</f>
        <v>0</v>
      </c>
      <c r="V54" s="361">
        <f>IF(支援内容入力シート!$D$46&gt;=1,支援内容入力シート!$AX$46,0)</f>
        <v>0</v>
      </c>
      <c r="W54" s="361">
        <f>IF(支援内容入力シート!$D$47&gt;=1,支援内容入力シート!$AX$47,0)</f>
        <v>0</v>
      </c>
      <c r="X54" s="361">
        <f>IF(支援内容入力シート!$D$48&gt;=1,支援内容入力シート!$AX$48,0)</f>
        <v>0</v>
      </c>
      <c r="Y54" s="361">
        <f>IF(支援内容入力シート!$D$49&gt;=1,支援内容入力シート!$AX$49,0)</f>
        <v>0</v>
      </c>
      <c r="Z54" s="361">
        <f>IF(支援内容入力シート!$D$50&gt;=1,支援内容入力シート!$AX$50,0)</f>
        <v>0</v>
      </c>
      <c r="AA54" s="361">
        <f>IF(支援内容入力シート!$D$51&gt;=1,支援内容入力シート!$AX$51,0)</f>
        <v>0</v>
      </c>
      <c r="AB54" s="361">
        <f>IF(支援内容入力シート!$D$52&gt;=1,支援内容入力シート!$AX$52,0)</f>
        <v>0</v>
      </c>
      <c r="AC54" s="361">
        <f>IF(支援内容入力シート!$D$53&gt;=1,支援内容入力シート!$AX$53,0)</f>
        <v>0</v>
      </c>
      <c r="AD54" s="362">
        <f>IF(支援内容入力シート!$D$54&gt;=1,支援内容入力シート!$AX$54,0)</f>
        <v>0</v>
      </c>
      <c r="AE54" s="363">
        <f>IF(SUM(E54:AD54)&gt;=1,1,0)</f>
        <v>0</v>
      </c>
      <c r="AG54" s="1590"/>
      <c r="AH54" s="400">
        <v>13</v>
      </c>
      <c r="AI54" s="1594"/>
      <c r="AJ54" s="397" t="s">
        <v>2217</v>
      </c>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79">
        <v>0</v>
      </c>
    </row>
    <row r="55" spans="1:63" ht="21.95" customHeight="1" thickTop="1" thickBot="1" x14ac:dyDescent="0.45">
      <c r="A55" s="1755"/>
      <c r="B55" s="404">
        <v>14</v>
      </c>
      <c r="C55" s="1756" t="s">
        <v>2218</v>
      </c>
      <c r="D55" s="1757"/>
      <c r="E55" s="405">
        <f>IF(支援内容入力シート!$D$29&gt;=1,支援内容入力シート!$AY$29,0)</f>
        <v>0</v>
      </c>
      <c r="F55" s="406">
        <f>IF(支援内容入力シート!$D$30&gt;=1,支援内容入力シート!$AY$30,0)</f>
        <v>0</v>
      </c>
      <c r="G55" s="406">
        <f>IF(支援内容入力シート!$D$31&gt;=1,支援内容入力シート!$AY$31,0)</f>
        <v>0</v>
      </c>
      <c r="H55" s="406">
        <f>IF(支援内容入力シート!$D$32&gt;=1,支援内容入力シート!$AY$32,0)</f>
        <v>0</v>
      </c>
      <c r="I55" s="406">
        <f>IF(支援内容入力シート!$D$33&gt;=1,支援内容入力シート!$AY$33,0)</f>
        <v>0</v>
      </c>
      <c r="J55" s="406">
        <f>IF(支援内容入力シート!$D$34&gt;=1,支援内容入力シート!$AY$34,0)</f>
        <v>0</v>
      </c>
      <c r="K55" s="406">
        <f>IF(支援内容入力シート!$D$35&gt;=1,支援内容入力シート!$AY$35,0)</f>
        <v>0</v>
      </c>
      <c r="L55" s="406">
        <f>IF(支援内容入力シート!$D$36&gt;=1,支援内容入力シート!$AY$36,0)</f>
        <v>0</v>
      </c>
      <c r="M55" s="406">
        <f>IF(支援内容入力シート!$D$37&gt;=1,支援内容入力シート!$AY$37,0)</f>
        <v>0</v>
      </c>
      <c r="N55" s="406">
        <f>IF(支援内容入力シート!$D$38&gt;=1,支援内容入力シート!$AY$38,0)</f>
        <v>0</v>
      </c>
      <c r="O55" s="406">
        <f>IF(支援内容入力シート!$D$39&gt;=1,支援内容入力シート!$AY$39,0)</f>
        <v>0</v>
      </c>
      <c r="P55" s="406">
        <f>IF(支援内容入力シート!$D$40&gt;=1,支援内容入力シート!$AY$40,0)</f>
        <v>0</v>
      </c>
      <c r="Q55" s="406">
        <f>IF(支援内容入力シート!$D$41&gt;=1,支援内容入力シート!$AY$41,0)</f>
        <v>0</v>
      </c>
      <c r="R55" s="406">
        <f>IF(支援内容入力シート!$D$42&gt;=1,支援内容入力シート!$AY$42,0)</f>
        <v>0</v>
      </c>
      <c r="S55" s="406">
        <f>IF(支援内容入力シート!$D$43&gt;=1,支援内容入力シート!$AY$43,0)</f>
        <v>0</v>
      </c>
      <c r="T55" s="406">
        <f>IF(支援内容入力シート!$D$44&gt;=1,支援内容入力シート!$AY$44,0)</f>
        <v>0</v>
      </c>
      <c r="U55" s="406">
        <f>IF(支援内容入力シート!$D$45&gt;=1,支援内容入力シート!$AY$45,0)</f>
        <v>0</v>
      </c>
      <c r="V55" s="406">
        <f>IF(支援内容入力シート!$D$46&gt;=1,支援内容入力シート!$AY$46,0)</f>
        <v>0</v>
      </c>
      <c r="W55" s="406">
        <f>IF(支援内容入力シート!$D$47&gt;=1,支援内容入力シート!$AY$47,0)</f>
        <v>0</v>
      </c>
      <c r="X55" s="406">
        <f>IF(支援内容入力シート!$D$48&gt;=1,支援内容入力シート!$AY$48,0)</f>
        <v>0</v>
      </c>
      <c r="Y55" s="406">
        <f>IF(支援内容入力シート!$D$49&gt;=1,支援内容入力シート!$AY$49,0)</f>
        <v>0</v>
      </c>
      <c r="Z55" s="406">
        <f>IF(支援内容入力シート!$D$50&gt;=1,支援内容入力シート!$AY$50,0)</f>
        <v>0</v>
      </c>
      <c r="AA55" s="406">
        <f>IF(支援内容入力シート!$D$51&gt;=1,支援内容入力シート!$AY$51,0)</f>
        <v>0</v>
      </c>
      <c r="AB55" s="406">
        <f>IF(支援内容入力シート!$D$52&gt;=1,支援内容入力シート!$AY$52,0)</f>
        <v>0</v>
      </c>
      <c r="AC55" s="406">
        <f>IF(支援内容入力シート!$D$53&gt;=1,支援内容入力シート!$AY$53,0)</f>
        <v>0</v>
      </c>
      <c r="AD55" s="407">
        <f>IF(支援内容入力シート!$D$54&gt;=1,支援内容入力シート!$AY$54,0)</f>
        <v>0</v>
      </c>
      <c r="AE55" s="388">
        <f>IF(SUM(E55:AD55)&gt;=1,1,0)</f>
        <v>0</v>
      </c>
      <c r="AG55" s="1591"/>
      <c r="AH55" s="408">
        <v>14</v>
      </c>
      <c r="AI55" s="409" t="s">
        <v>2218</v>
      </c>
      <c r="AJ55" s="410"/>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411">
        <v>0</v>
      </c>
    </row>
    <row r="56" spans="1:63" ht="18" customHeight="1" x14ac:dyDescent="0.4">
      <c r="A56" s="1522" t="s">
        <v>1632</v>
      </c>
      <c r="B56" s="1522"/>
      <c r="C56" s="1522"/>
      <c r="D56" s="1522"/>
      <c r="E56" s="1522"/>
      <c r="F56" s="1522"/>
      <c r="G56" s="1522"/>
      <c r="H56" s="1522"/>
      <c r="I56" s="1522"/>
      <c r="J56" s="1522"/>
      <c r="K56" s="1522"/>
      <c r="L56" s="1522"/>
      <c r="M56" s="1522"/>
      <c r="N56" s="1522"/>
      <c r="O56" s="1522"/>
      <c r="P56" s="1522"/>
      <c r="Q56" s="1522"/>
      <c r="R56" s="1522"/>
      <c r="S56" s="1522"/>
      <c r="T56" s="1522"/>
      <c r="U56" s="1522"/>
      <c r="V56" s="1522"/>
      <c r="W56" s="1522"/>
      <c r="X56" s="1522"/>
      <c r="Y56" s="1522"/>
      <c r="Z56" s="1522"/>
      <c r="AA56" s="1522"/>
      <c r="AB56" s="1522"/>
      <c r="AC56" s="1522"/>
      <c r="AD56" s="1522"/>
    </row>
    <row r="57" spans="1:63" ht="17.25" customHeight="1" x14ac:dyDescent="0.4">
      <c r="A57" s="412" t="s">
        <v>2242</v>
      </c>
      <c r="D57" s="413"/>
      <c r="M57" s="111"/>
      <c r="N57" s="23"/>
      <c r="O57" s="23"/>
      <c r="P57" s="23"/>
      <c r="Q57" s="23"/>
      <c r="R57" s="23"/>
      <c r="S57" s="23"/>
      <c r="T57" s="23"/>
      <c r="U57" s="23"/>
      <c r="V57" s="23"/>
      <c r="W57" s="23"/>
      <c r="X57" s="23"/>
      <c r="Y57" s="23"/>
      <c r="AB57" s="23"/>
      <c r="AC57" s="23"/>
      <c r="AG57" s="1770"/>
      <c r="AH57" s="1770"/>
      <c r="AI57" s="1770"/>
      <c r="AJ57" s="1770"/>
      <c r="AK57" s="1770"/>
      <c r="AL57" s="1770"/>
      <c r="AM57" s="1770"/>
      <c r="AN57" s="1770"/>
      <c r="AO57" s="1770"/>
      <c r="AP57" s="1770"/>
      <c r="AQ57" s="1770"/>
      <c r="AR57" s="1770"/>
      <c r="AS57" s="1770"/>
      <c r="AT57" s="1770"/>
      <c r="AU57" s="1770"/>
      <c r="AV57" s="1770"/>
      <c r="AW57" s="1770"/>
      <c r="AX57" s="1770"/>
      <c r="AY57" s="1770"/>
      <c r="AZ57" s="1770"/>
      <c r="BA57" s="1770"/>
      <c r="BB57" s="1770"/>
      <c r="BC57" s="1770"/>
      <c r="BD57" s="1770"/>
      <c r="BE57" s="1770"/>
      <c r="BF57" s="1770"/>
      <c r="BG57" s="1770"/>
    </row>
    <row r="58" spans="1:63" ht="18" customHeight="1" thickBot="1" x14ac:dyDescent="0.45">
      <c r="A58" s="415" t="s">
        <v>1481</v>
      </c>
      <c r="B58" s="1752" t="s">
        <v>0</v>
      </c>
      <c r="C58" s="1753"/>
      <c r="D58" s="415" t="s">
        <v>2219</v>
      </c>
      <c r="E58" s="1761" t="s">
        <v>1499</v>
      </c>
      <c r="F58" s="1761"/>
      <c r="G58" s="1761"/>
      <c r="H58" s="1761"/>
      <c r="I58" s="1761"/>
      <c r="J58" s="1761"/>
      <c r="K58" s="1761"/>
      <c r="L58" s="1761"/>
      <c r="M58" s="1761"/>
      <c r="N58" s="1761"/>
      <c r="O58" s="1761"/>
      <c r="P58" s="1761"/>
      <c r="Q58" s="1761"/>
      <c r="R58" s="1761"/>
      <c r="S58" s="1761"/>
      <c r="T58" s="1761"/>
      <c r="U58" s="1761"/>
      <c r="V58" s="1761"/>
      <c r="W58" s="1761"/>
      <c r="X58" s="1761"/>
      <c r="Y58" s="1761"/>
      <c r="Z58" s="1761"/>
      <c r="AA58" s="1761"/>
      <c r="AB58" s="1761"/>
      <c r="AC58" s="1761"/>
      <c r="AD58" s="1761"/>
      <c r="AE58" s="1761"/>
      <c r="AG58" s="414"/>
      <c r="AH58" s="414"/>
      <c r="AI58" s="414"/>
      <c r="AJ58" s="414"/>
      <c r="AK58" s="414"/>
      <c r="AL58" s="414"/>
      <c r="AM58" s="414"/>
      <c r="AN58" s="414"/>
      <c r="AO58" s="414"/>
      <c r="AP58" s="414"/>
      <c r="AQ58" s="414"/>
      <c r="AR58" s="414"/>
      <c r="AS58" s="414"/>
      <c r="AT58" s="414"/>
      <c r="AU58" s="414"/>
      <c r="AV58" s="414"/>
      <c r="AW58" s="414"/>
      <c r="AX58" s="414"/>
      <c r="AY58" s="414"/>
      <c r="AZ58" s="414"/>
      <c r="BA58" s="414"/>
      <c r="BB58" s="414"/>
      <c r="BC58" s="414"/>
      <c r="BD58" s="414"/>
      <c r="BE58" s="414"/>
      <c r="BF58" s="414"/>
      <c r="BG58" s="414"/>
    </row>
    <row r="59" spans="1:63" ht="18" customHeight="1" x14ac:dyDescent="0.4">
      <c r="A59" s="150">
        <v>1</v>
      </c>
      <c r="B59" s="1705" t="s">
        <v>2220</v>
      </c>
      <c r="C59" s="1706"/>
      <c r="D59" s="416" t="s">
        <v>1373</v>
      </c>
      <c r="E59" s="1758" t="str">
        <f>IF(AND(支援内容入力シート!$D$29&gt;=1,COUNTA(支援内容入力シート!$AK$29)),支援内容入力シート!$AK$29,"")</f>
        <v/>
      </c>
      <c r="F59" s="1759"/>
      <c r="G59" s="1759"/>
      <c r="H59" s="1759"/>
      <c r="I59" s="1759"/>
      <c r="J59" s="1759"/>
      <c r="K59" s="1759"/>
      <c r="L59" s="1759"/>
      <c r="M59" s="1759"/>
      <c r="N59" s="1759"/>
      <c r="O59" s="1759"/>
      <c r="P59" s="1759"/>
      <c r="Q59" s="1759"/>
      <c r="R59" s="1759"/>
      <c r="S59" s="1759"/>
      <c r="T59" s="1759"/>
      <c r="U59" s="1759"/>
      <c r="V59" s="1759"/>
      <c r="W59" s="1759"/>
      <c r="X59" s="1759"/>
      <c r="Y59" s="1759"/>
      <c r="Z59" s="1759"/>
      <c r="AA59" s="1759"/>
      <c r="AB59" s="1759"/>
      <c r="AC59" s="1759"/>
      <c r="AD59" s="1759"/>
      <c r="AE59" s="1760"/>
      <c r="AG59" s="417" t="s">
        <v>2865</v>
      </c>
      <c r="AH59" s="414"/>
      <c r="AI59" s="414"/>
      <c r="AJ59" s="414"/>
      <c r="AK59" s="414"/>
      <c r="AL59" s="414"/>
      <c r="AM59" s="414"/>
      <c r="AN59" s="414"/>
      <c r="AO59" s="414"/>
      <c r="AP59" s="414"/>
      <c r="AQ59" s="414"/>
      <c r="AR59" s="414"/>
      <c r="AS59" s="414"/>
      <c r="AT59" s="414"/>
      <c r="AU59" s="414"/>
      <c r="AV59" s="414"/>
      <c r="AW59" s="414"/>
      <c r="AX59" s="414"/>
      <c r="AY59" s="414"/>
      <c r="AZ59" s="414"/>
      <c r="BA59" s="414"/>
      <c r="BB59" s="414"/>
      <c r="BC59" s="414"/>
      <c r="BD59" s="414"/>
      <c r="BE59" s="414"/>
      <c r="BF59" s="414"/>
      <c r="BG59" s="414"/>
    </row>
    <row r="60" spans="1:63" ht="18" customHeight="1" x14ac:dyDescent="0.4">
      <c r="A60" s="150">
        <v>2</v>
      </c>
      <c r="B60" s="1705" t="s">
        <v>2220</v>
      </c>
      <c r="C60" s="1706"/>
      <c r="D60" s="416" t="s">
        <v>2226</v>
      </c>
      <c r="E60" s="1719" t="str">
        <f>IF(AND(支援内容入力シート!$D$30&gt;=1,COUNTA(支援内容入力シート!$AK$30)),支援内容入力シート!$AK$30,"")</f>
        <v/>
      </c>
      <c r="F60" s="1708"/>
      <c r="G60" s="1708"/>
      <c r="H60" s="1708"/>
      <c r="I60" s="1708"/>
      <c r="J60" s="1708"/>
      <c r="K60" s="1708"/>
      <c r="L60" s="1708"/>
      <c r="M60" s="1708"/>
      <c r="N60" s="1708"/>
      <c r="O60" s="1708"/>
      <c r="P60" s="1708"/>
      <c r="Q60" s="1708"/>
      <c r="R60" s="1708"/>
      <c r="S60" s="1708"/>
      <c r="T60" s="1708"/>
      <c r="U60" s="1708"/>
      <c r="V60" s="1708"/>
      <c r="W60" s="1708"/>
      <c r="X60" s="1708"/>
      <c r="Y60" s="1708"/>
      <c r="Z60" s="1708"/>
      <c r="AA60" s="1708"/>
      <c r="AB60" s="1708"/>
      <c r="AC60" s="1708"/>
      <c r="AD60" s="1708"/>
      <c r="AE60" s="1709"/>
      <c r="AG60" s="418" t="s">
        <v>2782</v>
      </c>
      <c r="AH60" s="1773" t="s">
        <v>0</v>
      </c>
      <c r="AI60" s="1774"/>
      <c r="AJ60" s="419" t="s">
        <v>2866</v>
      </c>
      <c r="AK60" s="1773" t="s">
        <v>1499</v>
      </c>
      <c r="AL60" s="1775"/>
      <c r="AM60" s="1775"/>
      <c r="AN60" s="1775"/>
      <c r="AO60" s="1775"/>
      <c r="AP60" s="1775"/>
      <c r="AQ60" s="1775"/>
      <c r="AR60" s="1775"/>
      <c r="AS60" s="1775"/>
      <c r="AT60" s="1775"/>
      <c r="AU60" s="1775"/>
      <c r="AV60" s="1775"/>
      <c r="AW60" s="1775"/>
      <c r="AX60" s="1775"/>
      <c r="AY60" s="1775"/>
      <c r="AZ60" s="1775"/>
      <c r="BA60" s="1775"/>
      <c r="BB60" s="1775"/>
      <c r="BC60" s="1775"/>
      <c r="BD60" s="1775"/>
      <c r="BE60" s="1775"/>
      <c r="BF60" s="1775"/>
      <c r="BG60" s="1775"/>
      <c r="BH60" s="1775"/>
      <c r="BI60" s="1775"/>
      <c r="BJ60" s="1775"/>
      <c r="BK60" s="1774"/>
    </row>
    <row r="61" spans="1:63" ht="18" customHeight="1" x14ac:dyDescent="0.4">
      <c r="A61" s="150">
        <v>3</v>
      </c>
      <c r="B61" s="1705" t="s">
        <v>2220</v>
      </c>
      <c r="C61" s="1706"/>
      <c r="D61" s="416" t="s">
        <v>2113</v>
      </c>
      <c r="E61" s="1719" t="str">
        <f>IF(AND(支援内容入力シート!$D$31&gt;=1,COUNTA(支援内容入力シート!$AK$31)),支援内容入力シート!$AK$31,"")</f>
        <v/>
      </c>
      <c r="F61" s="1708"/>
      <c r="G61" s="1708"/>
      <c r="H61" s="1708"/>
      <c r="I61" s="1708"/>
      <c r="J61" s="1708"/>
      <c r="K61" s="1708"/>
      <c r="L61" s="1708"/>
      <c r="M61" s="1708"/>
      <c r="N61" s="1708"/>
      <c r="O61" s="1708"/>
      <c r="P61" s="1708"/>
      <c r="Q61" s="1708"/>
      <c r="R61" s="1708"/>
      <c r="S61" s="1708"/>
      <c r="T61" s="1708"/>
      <c r="U61" s="1708"/>
      <c r="V61" s="1708"/>
      <c r="W61" s="1708"/>
      <c r="X61" s="1708"/>
      <c r="Y61" s="1708"/>
      <c r="Z61" s="1708"/>
      <c r="AA61" s="1708"/>
      <c r="AB61" s="1708"/>
      <c r="AC61" s="1708"/>
      <c r="AD61" s="1708"/>
      <c r="AE61" s="1709"/>
      <c r="AG61" s="420">
        <v>1</v>
      </c>
      <c r="AH61" s="1773" t="s">
        <v>2220</v>
      </c>
      <c r="AI61" s="1774"/>
      <c r="AJ61" s="419" t="s">
        <v>1373</v>
      </c>
      <c r="AK61" s="1781"/>
      <c r="AL61" s="1782"/>
      <c r="AM61" s="1782"/>
      <c r="AN61" s="1782"/>
      <c r="AO61" s="1782"/>
      <c r="AP61" s="1782"/>
      <c r="AQ61" s="1782"/>
      <c r="AR61" s="1782"/>
      <c r="AS61" s="1782"/>
      <c r="AT61" s="1782"/>
      <c r="AU61" s="1782"/>
      <c r="AV61" s="1782"/>
      <c r="AW61" s="1782"/>
      <c r="AX61" s="1782"/>
      <c r="AY61" s="1782"/>
      <c r="AZ61" s="1782"/>
      <c r="BA61" s="1782"/>
      <c r="BB61" s="1782"/>
      <c r="BC61" s="1782"/>
      <c r="BD61" s="1782"/>
      <c r="BE61" s="1782"/>
      <c r="BF61" s="1782"/>
      <c r="BG61" s="1782"/>
      <c r="BH61" s="1782"/>
      <c r="BI61" s="1782"/>
      <c r="BJ61" s="1782"/>
      <c r="BK61" s="1783"/>
    </row>
    <row r="62" spans="1:63" ht="18" customHeight="1" x14ac:dyDescent="0.4">
      <c r="A62" s="150">
        <v>4</v>
      </c>
      <c r="B62" s="1705" t="s">
        <v>2221</v>
      </c>
      <c r="C62" s="1706"/>
      <c r="D62" s="416" t="s">
        <v>2227</v>
      </c>
      <c r="E62" s="1719" t="str">
        <f>IF(AND(支援内容入力シート!$D$32&gt;=1,COUNTA(支援内容入力シート!$AK$32)),支援内容入力シート!$AK$32,"")</f>
        <v/>
      </c>
      <c r="F62" s="1708"/>
      <c r="G62" s="1708"/>
      <c r="H62" s="1708"/>
      <c r="I62" s="1708"/>
      <c r="J62" s="1708"/>
      <c r="K62" s="1708"/>
      <c r="L62" s="1708"/>
      <c r="M62" s="1708"/>
      <c r="N62" s="1708"/>
      <c r="O62" s="1708"/>
      <c r="P62" s="1708"/>
      <c r="Q62" s="1708"/>
      <c r="R62" s="1708"/>
      <c r="S62" s="1708"/>
      <c r="T62" s="1708"/>
      <c r="U62" s="1708"/>
      <c r="V62" s="1708"/>
      <c r="W62" s="1708"/>
      <c r="X62" s="1708"/>
      <c r="Y62" s="1708"/>
      <c r="Z62" s="1708"/>
      <c r="AA62" s="1708"/>
      <c r="AB62" s="1708"/>
      <c r="AC62" s="1708"/>
      <c r="AD62" s="1708"/>
      <c r="AE62" s="1709"/>
      <c r="AG62" s="420">
        <v>2</v>
      </c>
      <c r="AH62" s="1773" t="s">
        <v>2220</v>
      </c>
      <c r="AI62" s="1774"/>
      <c r="AJ62" s="419" t="s">
        <v>2226</v>
      </c>
      <c r="AK62" s="1781"/>
      <c r="AL62" s="1782"/>
      <c r="AM62" s="1782"/>
      <c r="AN62" s="1782"/>
      <c r="AO62" s="1782"/>
      <c r="AP62" s="1782"/>
      <c r="AQ62" s="1782"/>
      <c r="AR62" s="1782"/>
      <c r="AS62" s="1782"/>
      <c r="AT62" s="1782"/>
      <c r="AU62" s="1782"/>
      <c r="AV62" s="1782"/>
      <c r="AW62" s="1782"/>
      <c r="AX62" s="1782"/>
      <c r="AY62" s="1782"/>
      <c r="AZ62" s="1782"/>
      <c r="BA62" s="1782"/>
      <c r="BB62" s="1782"/>
      <c r="BC62" s="1782"/>
      <c r="BD62" s="1782"/>
      <c r="BE62" s="1782"/>
      <c r="BF62" s="1782"/>
      <c r="BG62" s="1782"/>
      <c r="BH62" s="1782"/>
      <c r="BI62" s="1782"/>
      <c r="BJ62" s="1782"/>
      <c r="BK62" s="1783"/>
    </row>
    <row r="63" spans="1:63" ht="18" customHeight="1" x14ac:dyDescent="0.4">
      <c r="A63" s="150">
        <v>5</v>
      </c>
      <c r="B63" s="1705" t="s">
        <v>2221</v>
      </c>
      <c r="C63" s="1706"/>
      <c r="D63" s="416" t="s">
        <v>2228</v>
      </c>
      <c r="E63" s="1719" t="str">
        <f>IF(AND(支援内容入力シート!$D$33&gt;=1,COUNTA(支援内容入力シート!$AK$33)),支援内容入力シート!$AK$33,"")</f>
        <v/>
      </c>
      <c r="F63" s="1708"/>
      <c r="G63" s="1708"/>
      <c r="H63" s="1708"/>
      <c r="I63" s="1708"/>
      <c r="J63" s="1708"/>
      <c r="K63" s="1708"/>
      <c r="L63" s="1708"/>
      <c r="M63" s="1708"/>
      <c r="N63" s="1708"/>
      <c r="O63" s="1708"/>
      <c r="P63" s="1708"/>
      <c r="Q63" s="1708"/>
      <c r="R63" s="1708"/>
      <c r="S63" s="1708"/>
      <c r="T63" s="1708"/>
      <c r="U63" s="1708"/>
      <c r="V63" s="1708"/>
      <c r="W63" s="1708"/>
      <c r="X63" s="1708"/>
      <c r="Y63" s="1708"/>
      <c r="Z63" s="1708"/>
      <c r="AA63" s="1708"/>
      <c r="AB63" s="1708"/>
      <c r="AC63" s="1708"/>
      <c r="AD63" s="1708"/>
      <c r="AE63" s="1709"/>
      <c r="AG63" s="420">
        <v>3</v>
      </c>
      <c r="AH63" s="1773" t="s">
        <v>2220</v>
      </c>
      <c r="AI63" s="1774"/>
      <c r="AJ63" s="419" t="s">
        <v>2113</v>
      </c>
      <c r="AK63" s="1781"/>
      <c r="AL63" s="1782"/>
      <c r="AM63" s="1782"/>
      <c r="AN63" s="1782"/>
      <c r="AO63" s="1782"/>
      <c r="AP63" s="1782"/>
      <c r="AQ63" s="1782"/>
      <c r="AR63" s="1782"/>
      <c r="AS63" s="1782"/>
      <c r="AT63" s="1782"/>
      <c r="AU63" s="1782"/>
      <c r="AV63" s="1782"/>
      <c r="AW63" s="1782"/>
      <c r="AX63" s="1782"/>
      <c r="AY63" s="1782"/>
      <c r="AZ63" s="1782"/>
      <c r="BA63" s="1782"/>
      <c r="BB63" s="1782"/>
      <c r="BC63" s="1782"/>
      <c r="BD63" s="1782"/>
      <c r="BE63" s="1782"/>
      <c r="BF63" s="1782"/>
      <c r="BG63" s="1782"/>
      <c r="BH63" s="1782"/>
      <c r="BI63" s="1782"/>
      <c r="BJ63" s="1782"/>
      <c r="BK63" s="1783"/>
    </row>
    <row r="64" spans="1:63" ht="18" customHeight="1" x14ac:dyDescent="0.4">
      <c r="A64" s="150">
        <v>6</v>
      </c>
      <c r="B64" s="1705" t="s">
        <v>2221</v>
      </c>
      <c r="C64" s="1706"/>
      <c r="D64" s="416" t="s">
        <v>2229</v>
      </c>
      <c r="E64" s="1719" t="str">
        <f>IF(AND(支援内容入力シート!$D$34&gt;=1,COUNTA(支援内容入力シート!$AK$34)),支援内容入力シート!$AK$34,"")</f>
        <v/>
      </c>
      <c r="F64" s="1708"/>
      <c r="G64" s="1708"/>
      <c r="H64" s="1708"/>
      <c r="I64" s="1708"/>
      <c r="J64" s="1708"/>
      <c r="K64" s="1708"/>
      <c r="L64" s="1708"/>
      <c r="M64" s="1708"/>
      <c r="N64" s="1708"/>
      <c r="O64" s="1708"/>
      <c r="P64" s="1708"/>
      <c r="Q64" s="1708"/>
      <c r="R64" s="1708"/>
      <c r="S64" s="1708"/>
      <c r="T64" s="1708"/>
      <c r="U64" s="1708"/>
      <c r="V64" s="1708"/>
      <c r="W64" s="1708"/>
      <c r="X64" s="1708"/>
      <c r="Y64" s="1708"/>
      <c r="Z64" s="1708"/>
      <c r="AA64" s="1708"/>
      <c r="AB64" s="1708"/>
      <c r="AC64" s="1708"/>
      <c r="AD64" s="1708"/>
      <c r="AE64" s="1709"/>
      <c r="AG64" s="420">
        <v>4</v>
      </c>
      <c r="AH64" s="1773" t="s">
        <v>2221</v>
      </c>
      <c r="AI64" s="1774"/>
      <c r="AJ64" s="419" t="s">
        <v>2227</v>
      </c>
      <c r="AK64" s="1781"/>
      <c r="AL64" s="1782"/>
      <c r="AM64" s="1782"/>
      <c r="AN64" s="1782"/>
      <c r="AO64" s="1782"/>
      <c r="AP64" s="1782"/>
      <c r="AQ64" s="1782"/>
      <c r="AR64" s="1782"/>
      <c r="AS64" s="1782"/>
      <c r="AT64" s="1782"/>
      <c r="AU64" s="1782"/>
      <c r="AV64" s="1782"/>
      <c r="AW64" s="1782"/>
      <c r="AX64" s="1782"/>
      <c r="AY64" s="1782"/>
      <c r="AZ64" s="1782"/>
      <c r="BA64" s="1782"/>
      <c r="BB64" s="1782"/>
      <c r="BC64" s="1782"/>
      <c r="BD64" s="1782"/>
      <c r="BE64" s="1782"/>
      <c r="BF64" s="1782"/>
      <c r="BG64" s="1782"/>
      <c r="BH64" s="1782"/>
      <c r="BI64" s="1782"/>
      <c r="BJ64" s="1782"/>
      <c r="BK64" s="1783"/>
    </row>
    <row r="65" spans="1:63" ht="18" customHeight="1" x14ac:dyDescent="0.4">
      <c r="A65" s="150">
        <v>7</v>
      </c>
      <c r="B65" s="1705" t="s">
        <v>2222</v>
      </c>
      <c r="C65" s="1706"/>
      <c r="D65" s="416" t="s">
        <v>2230</v>
      </c>
      <c r="E65" s="1719" t="str">
        <f>IF(AND(支援内容入力シート!$D$35&gt;=1,COUNTA(支援内容入力シート!$AK$35)),支援内容入力シート!$AK$35,"")</f>
        <v/>
      </c>
      <c r="F65" s="1708"/>
      <c r="G65" s="1708"/>
      <c r="H65" s="1708"/>
      <c r="I65" s="1708"/>
      <c r="J65" s="1708"/>
      <c r="K65" s="1708"/>
      <c r="L65" s="1708"/>
      <c r="M65" s="1708"/>
      <c r="N65" s="1708"/>
      <c r="O65" s="1708"/>
      <c r="P65" s="1708"/>
      <c r="Q65" s="1708"/>
      <c r="R65" s="1708"/>
      <c r="S65" s="1708"/>
      <c r="T65" s="1708"/>
      <c r="U65" s="1708"/>
      <c r="V65" s="1708"/>
      <c r="W65" s="1708"/>
      <c r="X65" s="1708"/>
      <c r="Y65" s="1708"/>
      <c r="Z65" s="1708"/>
      <c r="AA65" s="1708"/>
      <c r="AB65" s="1708"/>
      <c r="AC65" s="1708"/>
      <c r="AD65" s="1708"/>
      <c r="AE65" s="1709"/>
      <c r="AG65" s="420">
        <v>5</v>
      </c>
      <c r="AH65" s="1773" t="s">
        <v>2221</v>
      </c>
      <c r="AI65" s="1774"/>
      <c r="AJ65" s="419" t="s">
        <v>2228</v>
      </c>
      <c r="AK65" s="1781"/>
      <c r="AL65" s="1782"/>
      <c r="AM65" s="1782"/>
      <c r="AN65" s="1782"/>
      <c r="AO65" s="1782"/>
      <c r="AP65" s="1782"/>
      <c r="AQ65" s="1782"/>
      <c r="AR65" s="1782"/>
      <c r="AS65" s="1782"/>
      <c r="AT65" s="1782"/>
      <c r="AU65" s="1782"/>
      <c r="AV65" s="1782"/>
      <c r="AW65" s="1782"/>
      <c r="AX65" s="1782"/>
      <c r="AY65" s="1782"/>
      <c r="AZ65" s="1782"/>
      <c r="BA65" s="1782"/>
      <c r="BB65" s="1782"/>
      <c r="BC65" s="1782"/>
      <c r="BD65" s="1782"/>
      <c r="BE65" s="1782"/>
      <c r="BF65" s="1782"/>
      <c r="BG65" s="1782"/>
      <c r="BH65" s="1782"/>
      <c r="BI65" s="1782"/>
      <c r="BJ65" s="1782"/>
      <c r="BK65" s="1783"/>
    </row>
    <row r="66" spans="1:63" ht="18" customHeight="1" x14ac:dyDescent="0.4">
      <c r="A66" s="150">
        <v>8</v>
      </c>
      <c r="B66" s="1705" t="s">
        <v>2222</v>
      </c>
      <c r="C66" s="1706"/>
      <c r="D66" s="416" t="s">
        <v>2231</v>
      </c>
      <c r="E66" s="1719" t="str">
        <f>IF(AND(支援内容入力シート!$D$36&gt;=1,COUNTA(支援内容入力シート!$AK$36)),支援内容入力シート!$AK$36,"")</f>
        <v/>
      </c>
      <c r="F66" s="1708"/>
      <c r="G66" s="1708"/>
      <c r="H66" s="1708"/>
      <c r="I66" s="1708"/>
      <c r="J66" s="1708"/>
      <c r="K66" s="1708"/>
      <c r="L66" s="1708"/>
      <c r="M66" s="1708"/>
      <c r="N66" s="1708"/>
      <c r="O66" s="1708"/>
      <c r="P66" s="1708"/>
      <c r="Q66" s="1708"/>
      <c r="R66" s="1708"/>
      <c r="S66" s="1708"/>
      <c r="T66" s="1708"/>
      <c r="U66" s="1708"/>
      <c r="V66" s="1708"/>
      <c r="W66" s="1708"/>
      <c r="X66" s="1708"/>
      <c r="Y66" s="1708"/>
      <c r="Z66" s="1708"/>
      <c r="AA66" s="1708"/>
      <c r="AB66" s="1708"/>
      <c r="AC66" s="1708"/>
      <c r="AD66" s="1708"/>
      <c r="AE66" s="1709"/>
      <c r="AG66" s="420">
        <v>6</v>
      </c>
      <c r="AH66" s="1773" t="s">
        <v>2221</v>
      </c>
      <c r="AI66" s="1774"/>
      <c r="AJ66" s="419" t="s">
        <v>2229</v>
      </c>
      <c r="AK66" s="1781"/>
      <c r="AL66" s="1782"/>
      <c r="AM66" s="1782"/>
      <c r="AN66" s="1782"/>
      <c r="AO66" s="1782"/>
      <c r="AP66" s="1782"/>
      <c r="AQ66" s="1782"/>
      <c r="AR66" s="1782"/>
      <c r="AS66" s="1782"/>
      <c r="AT66" s="1782"/>
      <c r="AU66" s="1782"/>
      <c r="AV66" s="1782"/>
      <c r="AW66" s="1782"/>
      <c r="AX66" s="1782"/>
      <c r="AY66" s="1782"/>
      <c r="AZ66" s="1782"/>
      <c r="BA66" s="1782"/>
      <c r="BB66" s="1782"/>
      <c r="BC66" s="1782"/>
      <c r="BD66" s="1782"/>
      <c r="BE66" s="1782"/>
      <c r="BF66" s="1782"/>
      <c r="BG66" s="1782"/>
      <c r="BH66" s="1782"/>
      <c r="BI66" s="1782"/>
      <c r="BJ66" s="1782"/>
      <c r="BK66" s="1783"/>
    </row>
    <row r="67" spans="1:63" ht="18" customHeight="1" x14ac:dyDescent="0.4">
      <c r="A67" s="150">
        <v>9</v>
      </c>
      <c r="B67" s="1705" t="s">
        <v>2222</v>
      </c>
      <c r="C67" s="1706"/>
      <c r="D67" s="416" t="s">
        <v>2232</v>
      </c>
      <c r="E67" s="1719" t="str">
        <f>IF(AND(支援内容入力シート!$D$37&gt;=1,COUNTA(支援内容入力シート!$AK$37)),支援内容入力シート!$AK$37,"")</f>
        <v/>
      </c>
      <c r="F67" s="1708"/>
      <c r="G67" s="1708"/>
      <c r="H67" s="1708"/>
      <c r="I67" s="1708"/>
      <c r="J67" s="1708"/>
      <c r="K67" s="1708"/>
      <c r="L67" s="1708"/>
      <c r="M67" s="1708"/>
      <c r="N67" s="1708"/>
      <c r="O67" s="1708"/>
      <c r="P67" s="1708"/>
      <c r="Q67" s="1708"/>
      <c r="R67" s="1708"/>
      <c r="S67" s="1708"/>
      <c r="T67" s="1708"/>
      <c r="U67" s="1708"/>
      <c r="V67" s="1708"/>
      <c r="W67" s="1708"/>
      <c r="X67" s="1708"/>
      <c r="Y67" s="1708"/>
      <c r="Z67" s="1708"/>
      <c r="AA67" s="1708"/>
      <c r="AB67" s="1708"/>
      <c r="AC67" s="1708"/>
      <c r="AD67" s="1708"/>
      <c r="AE67" s="1709"/>
      <c r="AG67" s="420">
        <v>7</v>
      </c>
      <c r="AH67" s="1773" t="s">
        <v>2222</v>
      </c>
      <c r="AI67" s="1774"/>
      <c r="AJ67" s="419" t="s">
        <v>2230</v>
      </c>
      <c r="AK67" s="1781"/>
      <c r="AL67" s="1782"/>
      <c r="AM67" s="1782"/>
      <c r="AN67" s="1782"/>
      <c r="AO67" s="1782"/>
      <c r="AP67" s="1782"/>
      <c r="AQ67" s="1782"/>
      <c r="AR67" s="1782"/>
      <c r="AS67" s="1782"/>
      <c r="AT67" s="1782"/>
      <c r="AU67" s="1782"/>
      <c r="AV67" s="1782"/>
      <c r="AW67" s="1782"/>
      <c r="AX67" s="1782"/>
      <c r="AY67" s="1782"/>
      <c r="AZ67" s="1782"/>
      <c r="BA67" s="1782"/>
      <c r="BB67" s="1782"/>
      <c r="BC67" s="1782"/>
      <c r="BD67" s="1782"/>
      <c r="BE67" s="1782"/>
      <c r="BF67" s="1782"/>
      <c r="BG67" s="1782"/>
      <c r="BH67" s="1782"/>
      <c r="BI67" s="1782"/>
      <c r="BJ67" s="1782"/>
      <c r="BK67" s="1783"/>
    </row>
    <row r="68" spans="1:63" ht="18" customHeight="1" x14ac:dyDescent="0.4">
      <c r="A68" s="150">
        <v>10</v>
      </c>
      <c r="B68" s="1705" t="s">
        <v>2222</v>
      </c>
      <c r="C68" s="1706"/>
      <c r="D68" s="416" t="s">
        <v>2233</v>
      </c>
      <c r="E68" s="1719" t="str">
        <f>IF(AND(支援内容入力シート!$D$38&gt;=1,COUNTA(支援内容入力シート!$AK$38)),支援内容入力シート!$AK$38,"")</f>
        <v/>
      </c>
      <c r="F68" s="1708"/>
      <c r="G68" s="1708"/>
      <c r="H68" s="1708"/>
      <c r="I68" s="1708"/>
      <c r="J68" s="1708"/>
      <c r="K68" s="1708"/>
      <c r="L68" s="1708"/>
      <c r="M68" s="1708"/>
      <c r="N68" s="1708"/>
      <c r="O68" s="1708"/>
      <c r="P68" s="1708"/>
      <c r="Q68" s="1708"/>
      <c r="R68" s="1708"/>
      <c r="S68" s="1708"/>
      <c r="T68" s="1708"/>
      <c r="U68" s="1708"/>
      <c r="V68" s="1708"/>
      <c r="W68" s="1708"/>
      <c r="X68" s="1708"/>
      <c r="Y68" s="1708"/>
      <c r="Z68" s="1708"/>
      <c r="AA68" s="1708"/>
      <c r="AB68" s="1708"/>
      <c r="AC68" s="1708"/>
      <c r="AD68" s="1708"/>
      <c r="AE68" s="1709"/>
      <c r="AG68" s="420">
        <v>8</v>
      </c>
      <c r="AH68" s="1773" t="s">
        <v>2222</v>
      </c>
      <c r="AI68" s="1774"/>
      <c r="AJ68" s="419" t="s">
        <v>2231</v>
      </c>
      <c r="AK68" s="1781"/>
      <c r="AL68" s="1782"/>
      <c r="AM68" s="1782"/>
      <c r="AN68" s="1782"/>
      <c r="AO68" s="1782"/>
      <c r="AP68" s="1782"/>
      <c r="AQ68" s="1782"/>
      <c r="AR68" s="1782"/>
      <c r="AS68" s="1782"/>
      <c r="AT68" s="1782"/>
      <c r="AU68" s="1782"/>
      <c r="AV68" s="1782"/>
      <c r="AW68" s="1782"/>
      <c r="AX68" s="1782"/>
      <c r="AY68" s="1782"/>
      <c r="AZ68" s="1782"/>
      <c r="BA68" s="1782"/>
      <c r="BB68" s="1782"/>
      <c r="BC68" s="1782"/>
      <c r="BD68" s="1782"/>
      <c r="BE68" s="1782"/>
      <c r="BF68" s="1782"/>
      <c r="BG68" s="1782"/>
      <c r="BH68" s="1782"/>
      <c r="BI68" s="1782"/>
      <c r="BJ68" s="1782"/>
      <c r="BK68" s="1783"/>
    </row>
    <row r="69" spans="1:63" ht="18" customHeight="1" x14ac:dyDescent="0.4">
      <c r="A69" s="150">
        <v>11</v>
      </c>
      <c r="B69" s="1705" t="s">
        <v>2223</v>
      </c>
      <c r="C69" s="1706"/>
      <c r="D69" s="421"/>
      <c r="E69" s="1719" t="str">
        <f>IF(AND(支援内容入力シート!$D$39&gt;=1,COUNTA(支援内容入力シート!$AK$39)),支援内容入力シート!$AK$39,"")</f>
        <v/>
      </c>
      <c r="F69" s="1708"/>
      <c r="G69" s="1708"/>
      <c r="H69" s="1708"/>
      <c r="I69" s="1708"/>
      <c r="J69" s="1708"/>
      <c r="K69" s="1708"/>
      <c r="L69" s="1708"/>
      <c r="M69" s="1708"/>
      <c r="N69" s="1708"/>
      <c r="O69" s="1708"/>
      <c r="P69" s="1708"/>
      <c r="Q69" s="1708"/>
      <c r="R69" s="1708"/>
      <c r="S69" s="1708"/>
      <c r="T69" s="1708"/>
      <c r="U69" s="1708"/>
      <c r="V69" s="1708"/>
      <c r="W69" s="1708"/>
      <c r="X69" s="1708"/>
      <c r="Y69" s="1708"/>
      <c r="Z69" s="1708"/>
      <c r="AA69" s="1708"/>
      <c r="AB69" s="1708"/>
      <c r="AC69" s="1708"/>
      <c r="AD69" s="1708"/>
      <c r="AE69" s="1709"/>
      <c r="AG69" s="420">
        <v>9</v>
      </c>
      <c r="AH69" s="1773" t="s">
        <v>2222</v>
      </c>
      <c r="AI69" s="1774"/>
      <c r="AJ69" s="419" t="s">
        <v>2232</v>
      </c>
      <c r="AK69" s="1781"/>
      <c r="AL69" s="1782"/>
      <c r="AM69" s="1782"/>
      <c r="AN69" s="1782"/>
      <c r="AO69" s="1782"/>
      <c r="AP69" s="1782"/>
      <c r="AQ69" s="1782"/>
      <c r="AR69" s="1782"/>
      <c r="AS69" s="1782"/>
      <c r="AT69" s="1782"/>
      <c r="AU69" s="1782"/>
      <c r="AV69" s="1782"/>
      <c r="AW69" s="1782"/>
      <c r="AX69" s="1782"/>
      <c r="AY69" s="1782"/>
      <c r="AZ69" s="1782"/>
      <c r="BA69" s="1782"/>
      <c r="BB69" s="1782"/>
      <c r="BC69" s="1782"/>
      <c r="BD69" s="1782"/>
      <c r="BE69" s="1782"/>
      <c r="BF69" s="1782"/>
      <c r="BG69" s="1782"/>
      <c r="BH69" s="1782"/>
      <c r="BI69" s="1782"/>
      <c r="BJ69" s="1782"/>
      <c r="BK69" s="1783"/>
    </row>
    <row r="70" spans="1:63" ht="18" customHeight="1" x14ac:dyDescent="0.4">
      <c r="A70" s="150">
        <v>12</v>
      </c>
      <c r="B70" s="1705" t="s">
        <v>1636</v>
      </c>
      <c r="C70" s="1706"/>
      <c r="D70" s="416" t="s">
        <v>755</v>
      </c>
      <c r="E70" s="1719" t="str">
        <f>IF(AND(支援内容入力シート!$D$40&gt;=1,COUNTA(支援内容入力シート!$AK$40)),支援内容入力シート!$AK$40,"")</f>
        <v/>
      </c>
      <c r="F70" s="1708"/>
      <c r="G70" s="1708"/>
      <c r="H70" s="1708"/>
      <c r="I70" s="1708"/>
      <c r="J70" s="1708"/>
      <c r="K70" s="1708"/>
      <c r="L70" s="1708"/>
      <c r="M70" s="1708"/>
      <c r="N70" s="1708"/>
      <c r="O70" s="1708"/>
      <c r="P70" s="1708"/>
      <c r="Q70" s="1708"/>
      <c r="R70" s="1708"/>
      <c r="S70" s="1708"/>
      <c r="T70" s="1708"/>
      <c r="U70" s="1708"/>
      <c r="V70" s="1708"/>
      <c r="W70" s="1708"/>
      <c r="X70" s="1708"/>
      <c r="Y70" s="1708"/>
      <c r="Z70" s="1708"/>
      <c r="AA70" s="1708"/>
      <c r="AB70" s="1708"/>
      <c r="AC70" s="1708"/>
      <c r="AD70" s="1708"/>
      <c r="AE70" s="1709"/>
      <c r="AG70" s="420">
        <v>10</v>
      </c>
      <c r="AH70" s="1773" t="s">
        <v>2222</v>
      </c>
      <c r="AI70" s="1774"/>
      <c r="AJ70" s="419" t="s">
        <v>2233</v>
      </c>
      <c r="AK70" s="1781"/>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3"/>
    </row>
    <row r="71" spans="1:63" ht="18" customHeight="1" x14ac:dyDescent="0.4">
      <c r="A71" s="150">
        <v>13</v>
      </c>
      <c r="B71" s="1705" t="s">
        <v>1636</v>
      </c>
      <c r="C71" s="1706"/>
      <c r="D71" s="416" t="s">
        <v>1101</v>
      </c>
      <c r="E71" s="1719" t="str">
        <f>IF(AND(支援内容入力シート!$D$41&gt;=1,COUNTA(支援内容入力シート!$AK$41)),支援内容入力シート!$AK$41,"")</f>
        <v/>
      </c>
      <c r="F71" s="1708"/>
      <c r="G71" s="1708"/>
      <c r="H71" s="1708"/>
      <c r="I71" s="1708"/>
      <c r="J71" s="1708"/>
      <c r="K71" s="1708"/>
      <c r="L71" s="1708"/>
      <c r="M71" s="1708"/>
      <c r="N71" s="1708"/>
      <c r="O71" s="1708"/>
      <c r="P71" s="1708"/>
      <c r="Q71" s="1708"/>
      <c r="R71" s="1708"/>
      <c r="S71" s="1708"/>
      <c r="T71" s="1708"/>
      <c r="U71" s="1708"/>
      <c r="V71" s="1708"/>
      <c r="W71" s="1708"/>
      <c r="X71" s="1708"/>
      <c r="Y71" s="1708"/>
      <c r="Z71" s="1708"/>
      <c r="AA71" s="1708"/>
      <c r="AB71" s="1708"/>
      <c r="AC71" s="1708"/>
      <c r="AD71" s="1708"/>
      <c r="AE71" s="1709"/>
      <c r="AG71" s="422"/>
      <c r="AH71" s="423"/>
      <c r="AI71" s="423"/>
      <c r="AJ71" s="424"/>
      <c r="AK71" s="425"/>
      <c r="AL71" s="425"/>
      <c r="AM71" s="425"/>
      <c r="AN71" s="425"/>
      <c r="AO71" s="425"/>
      <c r="AP71" s="426"/>
      <c r="AQ71" s="426"/>
      <c r="AR71" s="426"/>
      <c r="AS71" s="426"/>
      <c r="AT71" s="426"/>
      <c r="AU71" s="426"/>
      <c r="AV71" s="426"/>
      <c r="AW71" s="426"/>
      <c r="AX71" s="426"/>
      <c r="AY71" s="426"/>
      <c r="AZ71" s="426"/>
      <c r="BA71" s="426"/>
      <c r="BB71" s="426"/>
      <c r="BC71" s="426"/>
      <c r="BD71" s="426"/>
      <c r="BE71" s="426"/>
      <c r="BF71" s="426"/>
      <c r="BG71" s="426"/>
    </row>
    <row r="72" spans="1:63" ht="18" customHeight="1" x14ac:dyDescent="0.4">
      <c r="A72" s="150">
        <v>14</v>
      </c>
      <c r="B72" s="1705" t="s">
        <v>1636</v>
      </c>
      <c r="C72" s="1706"/>
      <c r="D72" s="416" t="s">
        <v>618</v>
      </c>
      <c r="E72" s="1719" t="str">
        <f>IF(AND(支援内容入力シート!$D$42&gt;=1,COUNTA(支援内容入力シート!$AK$42)),支援内容入力シート!$AK$42,"")</f>
        <v/>
      </c>
      <c r="F72" s="1708"/>
      <c r="G72" s="1708"/>
      <c r="H72" s="1708"/>
      <c r="I72" s="1708"/>
      <c r="J72" s="1708"/>
      <c r="K72" s="1708"/>
      <c r="L72" s="1708"/>
      <c r="M72" s="1708"/>
      <c r="N72" s="1708"/>
      <c r="O72" s="1708"/>
      <c r="P72" s="1708"/>
      <c r="Q72" s="1708"/>
      <c r="R72" s="1708"/>
      <c r="S72" s="1708"/>
      <c r="T72" s="1708"/>
      <c r="U72" s="1708"/>
      <c r="V72" s="1708"/>
      <c r="W72" s="1708"/>
      <c r="X72" s="1708"/>
      <c r="Y72" s="1708"/>
      <c r="Z72" s="1708"/>
      <c r="AA72" s="1708"/>
      <c r="AB72" s="1708"/>
      <c r="AC72" s="1708"/>
      <c r="AD72" s="1708"/>
      <c r="AE72" s="1709"/>
      <c r="AG72" s="1784"/>
      <c r="AH72" s="1784"/>
      <c r="AI72" s="1784"/>
      <c r="AJ72" s="1784"/>
      <c r="AK72" s="1784"/>
      <c r="AL72" s="1784"/>
      <c r="AM72" s="1784"/>
      <c r="AN72" s="1784"/>
      <c r="AO72" s="1784"/>
      <c r="AP72" s="1784"/>
      <c r="AQ72" s="1784"/>
      <c r="AR72" s="1784"/>
      <c r="AS72" s="1784"/>
      <c r="AT72" s="1784"/>
      <c r="AU72" s="1784"/>
      <c r="AV72" s="1784"/>
      <c r="AW72" s="1784"/>
      <c r="AX72" s="1784"/>
      <c r="AY72" s="1784"/>
      <c r="AZ72" s="1784"/>
      <c r="BA72" s="1784"/>
      <c r="BB72" s="1784"/>
      <c r="BC72" s="1784"/>
      <c r="BD72" s="1784"/>
      <c r="BE72" s="1784"/>
      <c r="BF72" s="1784"/>
      <c r="BG72" s="1784"/>
    </row>
    <row r="73" spans="1:63" ht="18" customHeight="1" x14ac:dyDescent="0.4">
      <c r="A73" s="150">
        <v>15</v>
      </c>
      <c r="B73" s="1705" t="s">
        <v>1636</v>
      </c>
      <c r="C73" s="1706"/>
      <c r="D73" s="416" t="s">
        <v>2074</v>
      </c>
      <c r="E73" s="1719" t="str">
        <f>IF(AND(支援内容入力シート!$D$43&gt;=1,COUNTA(支援内容入力シート!$AK$43)),支援内容入力シート!$AK$43,"")</f>
        <v/>
      </c>
      <c r="F73" s="1708"/>
      <c r="G73" s="1708"/>
      <c r="H73" s="1708"/>
      <c r="I73" s="1708"/>
      <c r="J73" s="1708"/>
      <c r="K73" s="1708"/>
      <c r="L73" s="1708"/>
      <c r="M73" s="1708"/>
      <c r="N73" s="1708"/>
      <c r="O73" s="1708"/>
      <c r="P73" s="1708"/>
      <c r="Q73" s="1708"/>
      <c r="R73" s="1708"/>
      <c r="S73" s="1708"/>
      <c r="T73" s="1708"/>
      <c r="U73" s="1708"/>
      <c r="V73" s="1708"/>
      <c r="W73" s="1708"/>
      <c r="X73" s="1708"/>
      <c r="Y73" s="1708"/>
      <c r="Z73" s="1708"/>
      <c r="AA73" s="1708"/>
      <c r="AB73" s="1708"/>
      <c r="AC73" s="1708"/>
      <c r="AD73" s="1708"/>
      <c r="AE73" s="1709"/>
      <c r="AG73" s="427"/>
      <c r="AH73" s="427"/>
      <c r="AI73" s="427"/>
      <c r="AJ73" s="427"/>
      <c r="AK73" s="427"/>
      <c r="AL73" s="427"/>
      <c r="AM73" s="427"/>
      <c r="AN73" s="427"/>
      <c r="AO73" s="427"/>
      <c r="AP73" s="427"/>
      <c r="AQ73" s="427"/>
      <c r="AR73" s="427"/>
      <c r="AS73" s="427"/>
      <c r="AT73" s="427"/>
      <c r="AU73" s="427"/>
      <c r="AV73" s="427"/>
      <c r="AW73" s="427"/>
      <c r="AX73" s="427"/>
      <c r="AY73" s="427"/>
      <c r="AZ73" s="427"/>
      <c r="BA73" s="427"/>
      <c r="BB73" s="427"/>
      <c r="BC73" s="427"/>
      <c r="BD73" s="427"/>
      <c r="BE73" s="427"/>
      <c r="BF73" s="427"/>
      <c r="BG73" s="427"/>
    </row>
    <row r="74" spans="1:63" ht="18" customHeight="1" x14ac:dyDescent="0.4">
      <c r="A74" s="150">
        <v>16</v>
      </c>
      <c r="B74" s="1705" t="s">
        <v>1636</v>
      </c>
      <c r="C74" s="1706"/>
      <c r="D74" s="416" t="s">
        <v>2114</v>
      </c>
      <c r="E74" s="1719" t="str">
        <f>IF(AND(支援内容入力シート!$D$44&gt;=1,COUNTA(支援内容入力シート!$AK$44)),支援内容入力シート!$AK$44,"")</f>
        <v/>
      </c>
      <c r="F74" s="1708"/>
      <c r="G74" s="1708"/>
      <c r="H74" s="1708"/>
      <c r="I74" s="1708"/>
      <c r="J74" s="1708"/>
      <c r="K74" s="1708"/>
      <c r="L74" s="1708"/>
      <c r="M74" s="1708"/>
      <c r="N74" s="1708"/>
      <c r="O74" s="1708"/>
      <c r="P74" s="1708"/>
      <c r="Q74" s="1708"/>
      <c r="R74" s="1708"/>
      <c r="S74" s="1708"/>
      <c r="T74" s="1708"/>
      <c r="U74" s="1708"/>
      <c r="V74" s="1708"/>
      <c r="W74" s="1708"/>
      <c r="X74" s="1708"/>
      <c r="Y74" s="1708"/>
      <c r="Z74" s="1708"/>
      <c r="AA74" s="1708"/>
      <c r="AB74" s="1708"/>
      <c r="AC74" s="1708"/>
      <c r="AD74" s="1708"/>
      <c r="AE74" s="1709"/>
      <c r="AG74" s="427"/>
      <c r="AH74" s="427"/>
      <c r="AI74" s="427"/>
      <c r="AJ74" s="427"/>
      <c r="AK74" s="427"/>
      <c r="AL74" s="427"/>
      <c r="AM74" s="427"/>
      <c r="AN74" s="427"/>
      <c r="AO74" s="427"/>
      <c r="AP74" s="427"/>
      <c r="AQ74" s="427"/>
      <c r="AR74" s="427"/>
      <c r="AS74" s="427"/>
      <c r="AT74" s="427"/>
      <c r="AU74" s="427"/>
      <c r="AV74" s="427"/>
      <c r="AW74" s="427"/>
      <c r="AX74" s="427"/>
      <c r="AY74" s="427"/>
      <c r="AZ74" s="427"/>
      <c r="BA74" s="427"/>
      <c r="BB74" s="427"/>
      <c r="BC74" s="427"/>
      <c r="BD74" s="427"/>
      <c r="BE74" s="427"/>
      <c r="BF74" s="427"/>
      <c r="BG74" s="427"/>
    </row>
    <row r="75" spans="1:63" ht="18" customHeight="1" x14ac:dyDescent="0.4">
      <c r="A75" s="150">
        <v>17</v>
      </c>
      <c r="B75" s="1705" t="s">
        <v>1617</v>
      </c>
      <c r="C75" s="1706"/>
      <c r="D75" s="416" t="s">
        <v>1618</v>
      </c>
      <c r="E75" s="1719" t="str">
        <f>IF(AND(支援内容入力シート!$D$45&gt;=1,COUNTA(支援内容入力シート!$AK$45)),支援内容入力シート!$AK$45,"")</f>
        <v/>
      </c>
      <c r="F75" s="1708"/>
      <c r="G75" s="1708"/>
      <c r="H75" s="1708"/>
      <c r="I75" s="1708"/>
      <c r="J75" s="1708"/>
      <c r="K75" s="1708"/>
      <c r="L75" s="1708"/>
      <c r="M75" s="1708"/>
      <c r="N75" s="1708"/>
      <c r="O75" s="1708"/>
      <c r="P75" s="1708"/>
      <c r="Q75" s="1708"/>
      <c r="R75" s="1708"/>
      <c r="S75" s="1708"/>
      <c r="T75" s="1708"/>
      <c r="U75" s="1708"/>
      <c r="V75" s="1708"/>
      <c r="W75" s="1708"/>
      <c r="X75" s="1708"/>
      <c r="Y75" s="1708"/>
      <c r="Z75" s="1708"/>
      <c r="AA75" s="1708"/>
      <c r="AB75" s="1708"/>
      <c r="AC75" s="1708"/>
      <c r="AD75" s="1708"/>
      <c r="AE75" s="1709"/>
      <c r="AG75" s="1784"/>
      <c r="AH75" s="1784"/>
      <c r="AI75" s="1784"/>
      <c r="AJ75" s="1784"/>
      <c r="AK75" s="1784"/>
      <c r="AL75" s="1784"/>
      <c r="AM75" s="1784"/>
      <c r="AN75" s="1784"/>
      <c r="AO75" s="1784"/>
      <c r="AP75" s="1784"/>
      <c r="AQ75" s="1784"/>
      <c r="AR75" s="1784"/>
      <c r="AS75" s="1784"/>
      <c r="AT75" s="1784"/>
      <c r="AU75" s="1784"/>
      <c r="AV75" s="1784"/>
      <c r="AW75" s="1784"/>
      <c r="AX75" s="1784"/>
      <c r="AY75" s="1784"/>
      <c r="AZ75" s="1784"/>
      <c r="BA75" s="1784"/>
      <c r="BB75" s="1784"/>
      <c r="BC75" s="1784"/>
      <c r="BD75" s="1784"/>
      <c r="BE75" s="1784"/>
      <c r="BF75" s="1784"/>
      <c r="BG75" s="1784"/>
    </row>
    <row r="76" spans="1:63" ht="18" customHeight="1" x14ac:dyDescent="0.4">
      <c r="A76" s="150">
        <v>18</v>
      </c>
      <c r="B76" s="1705" t="s">
        <v>1617</v>
      </c>
      <c r="C76" s="1706"/>
      <c r="D76" s="416" t="s">
        <v>521</v>
      </c>
      <c r="E76" s="1719" t="str">
        <f>IF(AND(支援内容入力シート!$D$46&gt;=1,COUNTA(支援内容入力シート!$AK$46)),支援内容入力シート!$AK$46,"")</f>
        <v/>
      </c>
      <c r="F76" s="1708"/>
      <c r="G76" s="1708"/>
      <c r="H76" s="1708"/>
      <c r="I76" s="1708"/>
      <c r="J76" s="1708"/>
      <c r="K76" s="1708"/>
      <c r="L76" s="1708"/>
      <c r="M76" s="1708"/>
      <c r="N76" s="1708"/>
      <c r="O76" s="1708"/>
      <c r="P76" s="1708"/>
      <c r="Q76" s="1708"/>
      <c r="R76" s="1708"/>
      <c r="S76" s="1708"/>
      <c r="T76" s="1708"/>
      <c r="U76" s="1708"/>
      <c r="V76" s="1708"/>
      <c r="W76" s="1708"/>
      <c r="X76" s="1708"/>
      <c r="Y76" s="1708"/>
      <c r="Z76" s="1708"/>
      <c r="AA76" s="1708"/>
      <c r="AB76" s="1708"/>
      <c r="AC76" s="1708"/>
      <c r="AD76" s="1708"/>
      <c r="AE76" s="1709"/>
      <c r="AG76" s="1784"/>
      <c r="AH76" s="1784"/>
      <c r="AI76" s="1784"/>
      <c r="AJ76" s="1784"/>
      <c r="AK76" s="1784"/>
      <c r="AL76" s="1784"/>
      <c r="AM76" s="1784"/>
      <c r="AN76" s="1784"/>
      <c r="AO76" s="1784"/>
      <c r="AP76" s="1784"/>
      <c r="AQ76" s="1784"/>
      <c r="AR76" s="1784"/>
      <c r="AS76" s="1784"/>
      <c r="AT76" s="1784"/>
      <c r="AU76" s="1784"/>
      <c r="AV76" s="1784"/>
      <c r="AW76" s="1784"/>
      <c r="AX76" s="1784"/>
      <c r="AY76" s="1784"/>
      <c r="AZ76" s="1784"/>
      <c r="BA76" s="1784"/>
      <c r="BB76" s="1784"/>
      <c r="BC76" s="1784"/>
      <c r="BD76" s="1784"/>
      <c r="BE76" s="1784"/>
      <c r="BF76" s="1784"/>
      <c r="BG76" s="1784"/>
    </row>
    <row r="77" spans="1:63" ht="18" customHeight="1" x14ac:dyDescent="0.4">
      <c r="A77" s="150">
        <v>19</v>
      </c>
      <c r="B77" s="1705" t="s">
        <v>1617</v>
      </c>
      <c r="C77" s="1706"/>
      <c r="D77" s="416" t="s">
        <v>1619</v>
      </c>
      <c r="E77" s="1719" t="str">
        <f>IF(AND(支援内容入力シート!$D$47&gt;=1,COUNTA(支援内容入力シート!$AK$47)),支援内容入力シート!$AK$47,"")</f>
        <v/>
      </c>
      <c r="F77" s="1708"/>
      <c r="G77" s="1708"/>
      <c r="H77" s="1708"/>
      <c r="I77" s="1708"/>
      <c r="J77" s="1708"/>
      <c r="K77" s="1708"/>
      <c r="L77" s="1708"/>
      <c r="M77" s="1708"/>
      <c r="N77" s="1708"/>
      <c r="O77" s="1708"/>
      <c r="P77" s="1708"/>
      <c r="Q77" s="1708"/>
      <c r="R77" s="1708"/>
      <c r="S77" s="1708"/>
      <c r="T77" s="1708"/>
      <c r="U77" s="1708"/>
      <c r="V77" s="1708"/>
      <c r="W77" s="1708"/>
      <c r="X77" s="1708"/>
      <c r="Y77" s="1708"/>
      <c r="Z77" s="1708"/>
      <c r="AA77" s="1708"/>
      <c r="AB77" s="1708"/>
      <c r="AC77" s="1708"/>
      <c r="AD77" s="1708"/>
      <c r="AE77" s="1709"/>
      <c r="AG77" s="428" t="s">
        <v>2243</v>
      </c>
      <c r="AH77" s="429"/>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row>
    <row r="78" spans="1:63" ht="18" customHeight="1" x14ac:dyDescent="0.4">
      <c r="A78" s="150">
        <v>20</v>
      </c>
      <c r="B78" s="1705" t="s">
        <v>1617</v>
      </c>
      <c r="C78" s="1706"/>
      <c r="D78" s="416" t="s">
        <v>1638</v>
      </c>
      <c r="E78" s="1719" t="str">
        <f>IF(AND(支援内容入力シート!$D$48&gt;=1,COUNTA(支援内容入力シート!$AK$48)),支援内容入力シート!$AK$48,"")</f>
        <v/>
      </c>
      <c r="F78" s="1708"/>
      <c r="G78" s="1708"/>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9"/>
      <c r="AG78" s="418" t="s">
        <v>1481</v>
      </c>
      <c r="AH78" s="1785" t="s">
        <v>0</v>
      </c>
      <c r="AI78" s="1785"/>
      <c r="AJ78" s="419" t="s">
        <v>2219</v>
      </c>
      <c r="AK78" s="1773" t="s">
        <v>1499</v>
      </c>
      <c r="AL78" s="1775"/>
      <c r="AM78" s="1775"/>
      <c r="AN78" s="1775"/>
      <c r="AO78" s="1775"/>
      <c r="AP78" s="1775"/>
      <c r="AQ78" s="1775"/>
      <c r="AR78" s="1775"/>
      <c r="AS78" s="1775"/>
      <c r="AT78" s="1775"/>
      <c r="AU78" s="1775"/>
      <c r="AV78" s="1775"/>
      <c r="AW78" s="1775"/>
      <c r="AX78" s="1775"/>
      <c r="AY78" s="1775"/>
      <c r="AZ78" s="1775"/>
      <c r="BA78" s="1775"/>
      <c r="BB78" s="1775"/>
      <c r="BC78" s="1775"/>
      <c r="BD78" s="1775"/>
      <c r="BE78" s="1775"/>
      <c r="BF78" s="1775"/>
      <c r="BG78" s="1775"/>
      <c r="BH78" s="1775"/>
      <c r="BI78" s="1775"/>
      <c r="BJ78" s="1775"/>
      <c r="BK78" s="1774"/>
    </row>
    <row r="79" spans="1:63" ht="18" customHeight="1" x14ac:dyDescent="0.4">
      <c r="A79" s="150">
        <v>21</v>
      </c>
      <c r="B79" s="1705" t="s">
        <v>1617</v>
      </c>
      <c r="C79" s="1706"/>
      <c r="D79" s="416" t="s">
        <v>910</v>
      </c>
      <c r="E79" s="1719" t="str">
        <f>IF(AND(支援内容入力シート!$D$49&gt;=1,COUNTA(支援内容入力シート!$AK$49)),支援内容入力シート!$AK$49,"")</f>
        <v/>
      </c>
      <c r="F79" s="1708"/>
      <c r="G79" s="1708"/>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9"/>
      <c r="AG79" s="420">
        <v>1</v>
      </c>
      <c r="AH79" s="1785" t="s">
        <v>2220</v>
      </c>
      <c r="AI79" s="1785"/>
      <c r="AJ79" s="419" t="s">
        <v>1373</v>
      </c>
      <c r="AK79" s="1781"/>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3"/>
    </row>
    <row r="80" spans="1:63" ht="18" customHeight="1" x14ac:dyDescent="0.4">
      <c r="A80" s="150">
        <v>22</v>
      </c>
      <c r="B80" s="1705" t="s">
        <v>1617</v>
      </c>
      <c r="C80" s="1706"/>
      <c r="D80" s="416" t="s">
        <v>2075</v>
      </c>
      <c r="E80" s="1719" t="str">
        <f>IF(AND(支援内容入力シート!$D$50&gt;=1,COUNTA(支援内容入力シート!$AK$50)),支援内容入力シート!$AK$50,"")</f>
        <v/>
      </c>
      <c r="F80" s="1708"/>
      <c r="G80" s="1708"/>
      <c r="H80" s="1708"/>
      <c r="I80" s="1708"/>
      <c r="J80" s="1708"/>
      <c r="K80" s="1708"/>
      <c r="L80" s="1708"/>
      <c r="M80" s="1708"/>
      <c r="N80" s="1708"/>
      <c r="O80" s="1708"/>
      <c r="P80" s="1708"/>
      <c r="Q80" s="1708"/>
      <c r="R80" s="1708"/>
      <c r="S80" s="1708"/>
      <c r="T80" s="1708"/>
      <c r="U80" s="1708"/>
      <c r="V80" s="1708"/>
      <c r="W80" s="1708"/>
      <c r="X80" s="1708"/>
      <c r="Y80" s="1708"/>
      <c r="Z80" s="1708"/>
      <c r="AA80" s="1708"/>
      <c r="AB80" s="1708"/>
      <c r="AC80" s="1708"/>
      <c r="AD80" s="1708"/>
      <c r="AE80" s="1709"/>
      <c r="AG80" s="420">
        <v>2</v>
      </c>
      <c r="AH80" s="1785" t="s">
        <v>2220</v>
      </c>
      <c r="AI80" s="1785"/>
      <c r="AJ80" s="419" t="s">
        <v>2226</v>
      </c>
      <c r="AK80" s="1781"/>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3"/>
    </row>
    <row r="81" spans="1:63" ht="18" customHeight="1" x14ac:dyDescent="0.4">
      <c r="A81" s="150">
        <v>23</v>
      </c>
      <c r="B81" s="1705" t="s">
        <v>1092</v>
      </c>
      <c r="C81" s="1706"/>
      <c r="D81" s="421"/>
      <c r="E81" s="1719" t="str">
        <f>IF(AND(支援内容入力シート!$D$51&gt;=1,COUNTA(支援内容入力シート!$AK$51)),支援内容入力シート!$AK$51,"")</f>
        <v/>
      </c>
      <c r="F81" s="1708"/>
      <c r="G81" s="1708"/>
      <c r="H81" s="1708"/>
      <c r="I81" s="1708"/>
      <c r="J81" s="1708"/>
      <c r="K81" s="1708"/>
      <c r="L81" s="1708"/>
      <c r="M81" s="1708"/>
      <c r="N81" s="1708"/>
      <c r="O81" s="1708"/>
      <c r="P81" s="1708"/>
      <c r="Q81" s="1708"/>
      <c r="R81" s="1708"/>
      <c r="S81" s="1708"/>
      <c r="T81" s="1708"/>
      <c r="U81" s="1708"/>
      <c r="V81" s="1708"/>
      <c r="W81" s="1708"/>
      <c r="X81" s="1708"/>
      <c r="Y81" s="1708"/>
      <c r="Z81" s="1708"/>
      <c r="AA81" s="1708"/>
      <c r="AB81" s="1708"/>
      <c r="AC81" s="1708"/>
      <c r="AD81" s="1708"/>
      <c r="AE81" s="1709"/>
      <c r="AG81" s="420">
        <v>3</v>
      </c>
      <c r="AH81" s="1785" t="s">
        <v>2221</v>
      </c>
      <c r="AI81" s="1785"/>
      <c r="AJ81" s="419" t="s">
        <v>2113</v>
      </c>
      <c r="AK81" s="1781"/>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3"/>
    </row>
    <row r="82" spans="1:63" ht="18" customHeight="1" x14ac:dyDescent="0.4">
      <c r="A82" s="150">
        <v>24</v>
      </c>
      <c r="B82" s="1705" t="s">
        <v>2224</v>
      </c>
      <c r="C82" s="1706"/>
      <c r="D82" s="416" t="s">
        <v>2042</v>
      </c>
      <c r="E82" s="1719" t="str">
        <f>IF(AND(支援内容入力シート!$D$52&gt;=1,COUNTA(支援内容入力シート!$AK$52)),支援内容入力シート!$AK$52,"")</f>
        <v/>
      </c>
      <c r="F82" s="1708"/>
      <c r="G82" s="1708"/>
      <c r="H82" s="1708"/>
      <c r="I82" s="1708"/>
      <c r="J82" s="1708"/>
      <c r="K82" s="1708"/>
      <c r="L82" s="1708"/>
      <c r="M82" s="1708"/>
      <c r="N82" s="1708"/>
      <c r="O82" s="1708"/>
      <c r="P82" s="1708"/>
      <c r="Q82" s="1708"/>
      <c r="R82" s="1708"/>
      <c r="S82" s="1708"/>
      <c r="T82" s="1708"/>
      <c r="U82" s="1708"/>
      <c r="V82" s="1708"/>
      <c r="W82" s="1708"/>
      <c r="X82" s="1708"/>
      <c r="Y82" s="1708"/>
      <c r="Z82" s="1708"/>
      <c r="AA82" s="1708"/>
      <c r="AB82" s="1708"/>
      <c r="AC82" s="1708"/>
      <c r="AD82" s="1708"/>
      <c r="AE82" s="1709"/>
      <c r="AG82" s="420">
        <v>4</v>
      </c>
      <c r="AH82" s="1785" t="s">
        <v>2221</v>
      </c>
      <c r="AI82" s="1785"/>
      <c r="AJ82" s="419" t="s">
        <v>2227</v>
      </c>
      <c r="AK82" s="1781"/>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3"/>
    </row>
    <row r="83" spans="1:63" ht="18" customHeight="1" x14ac:dyDescent="0.4">
      <c r="A83" s="150">
        <v>25</v>
      </c>
      <c r="B83" s="1705" t="s">
        <v>2224</v>
      </c>
      <c r="C83" s="1706"/>
      <c r="D83" s="416" t="s">
        <v>2044</v>
      </c>
      <c r="E83" s="1719" t="str">
        <f>IF(AND(支援内容入力シート!$D$53&gt;=1,COUNTA(支援内容入力シート!$AK$53)),支援内容入力シート!$AK$53,"")</f>
        <v/>
      </c>
      <c r="F83" s="1708"/>
      <c r="G83" s="1708"/>
      <c r="H83" s="1708"/>
      <c r="I83" s="1708"/>
      <c r="J83" s="1708"/>
      <c r="K83" s="1708"/>
      <c r="L83" s="1708"/>
      <c r="M83" s="1708"/>
      <c r="N83" s="1708"/>
      <c r="O83" s="1708"/>
      <c r="P83" s="1708"/>
      <c r="Q83" s="1708"/>
      <c r="R83" s="1708"/>
      <c r="S83" s="1708"/>
      <c r="T83" s="1708"/>
      <c r="U83" s="1708"/>
      <c r="V83" s="1708"/>
      <c r="W83" s="1708"/>
      <c r="X83" s="1708"/>
      <c r="Y83" s="1708"/>
      <c r="Z83" s="1708"/>
      <c r="AA83" s="1708"/>
      <c r="AB83" s="1708"/>
      <c r="AC83" s="1708"/>
      <c r="AD83" s="1708"/>
      <c r="AE83" s="1709"/>
      <c r="AG83" s="420">
        <v>5</v>
      </c>
      <c r="AH83" s="1785" t="s">
        <v>2221</v>
      </c>
      <c r="AI83" s="1785"/>
      <c r="AJ83" s="419" t="s">
        <v>2228</v>
      </c>
      <c r="AK83" s="1781"/>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3"/>
    </row>
    <row r="84" spans="1:63" ht="18" customHeight="1" thickBot="1" x14ac:dyDescent="0.45">
      <c r="A84" s="150">
        <v>26</v>
      </c>
      <c r="B84" s="1705" t="s">
        <v>2225</v>
      </c>
      <c r="C84" s="1706"/>
      <c r="D84" s="421"/>
      <c r="E84" s="1720" t="str">
        <f>IF(AND(支援内容入力シート!$D$54&gt;=1,COUNTA(支援内容入力シート!$AK$54)),支援内容入力シート!$AK$54,"")</f>
        <v/>
      </c>
      <c r="F84" s="1711"/>
      <c r="G84" s="1711"/>
      <c r="H84" s="1711"/>
      <c r="I84" s="1711"/>
      <c r="J84" s="1711"/>
      <c r="K84" s="1711"/>
      <c r="L84" s="1711"/>
      <c r="M84" s="1711"/>
      <c r="N84" s="1711"/>
      <c r="O84" s="1711"/>
      <c r="P84" s="1711"/>
      <c r="Q84" s="1711"/>
      <c r="R84" s="1711"/>
      <c r="S84" s="1711"/>
      <c r="T84" s="1711"/>
      <c r="U84" s="1711"/>
      <c r="V84" s="1711"/>
      <c r="W84" s="1711"/>
      <c r="X84" s="1711"/>
      <c r="Y84" s="1711"/>
      <c r="Z84" s="1711"/>
      <c r="AA84" s="1711"/>
      <c r="AB84" s="1711"/>
      <c r="AC84" s="1711"/>
      <c r="AD84" s="1711"/>
      <c r="AE84" s="1712"/>
      <c r="AG84" s="420">
        <v>6</v>
      </c>
      <c r="AH84" s="1785" t="s">
        <v>2221</v>
      </c>
      <c r="AI84" s="1785"/>
      <c r="AJ84" s="419" t="s">
        <v>2229</v>
      </c>
      <c r="AK84" s="1781"/>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3"/>
    </row>
    <row r="85" spans="1:63" ht="17.25" customHeight="1" x14ac:dyDescent="0.4">
      <c r="A85" s="1716" t="s">
        <v>1632</v>
      </c>
      <c r="B85" s="1716"/>
      <c r="C85" s="1716"/>
      <c r="D85" s="1716"/>
      <c r="E85" s="1717"/>
      <c r="F85" s="1717"/>
      <c r="G85" s="1717"/>
      <c r="H85" s="1717"/>
      <c r="I85" s="1717"/>
      <c r="J85" s="1717"/>
      <c r="K85" s="1717"/>
      <c r="L85" s="1717"/>
      <c r="M85" s="1717"/>
      <c r="N85" s="1717"/>
      <c r="O85" s="1717"/>
      <c r="P85" s="1717"/>
      <c r="Q85" s="1717"/>
      <c r="R85" s="1717"/>
      <c r="S85" s="1717"/>
      <c r="T85" s="1717"/>
      <c r="U85" s="1717"/>
      <c r="V85" s="1717"/>
      <c r="W85" s="1717"/>
      <c r="X85" s="1717"/>
      <c r="Y85" s="1717"/>
      <c r="Z85" s="1717"/>
      <c r="AA85" s="1717"/>
      <c r="AB85" s="1717"/>
      <c r="AC85" s="1717"/>
      <c r="AD85" s="1717"/>
    </row>
    <row r="86" spans="1:63" ht="17.25" customHeight="1" x14ac:dyDescent="0.4">
      <c r="A86" s="412" t="s">
        <v>2243</v>
      </c>
    </row>
    <row r="87" spans="1:63" ht="18" customHeight="1" thickBot="1" x14ac:dyDescent="0.45">
      <c r="A87" s="430" t="s">
        <v>1481</v>
      </c>
      <c r="B87" s="1718" t="s">
        <v>4</v>
      </c>
      <c r="C87" s="1718"/>
      <c r="D87" s="430" t="s">
        <v>2219</v>
      </c>
      <c r="E87" s="1721" t="s">
        <v>1499</v>
      </c>
      <c r="F87" s="1721"/>
      <c r="G87" s="1721"/>
      <c r="H87" s="1721"/>
      <c r="I87" s="1721"/>
      <c r="J87" s="1721"/>
      <c r="K87" s="1721"/>
      <c r="L87" s="1721"/>
      <c r="M87" s="1721"/>
      <c r="N87" s="1721"/>
      <c r="O87" s="1721"/>
      <c r="P87" s="1721"/>
      <c r="Q87" s="1721"/>
      <c r="R87" s="1721"/>
      <c r="S87" s="1721"/>
      <c r="T87" s="1721"/>
      <c r="U87" s="1721"/>
      <c r="V87" s="1721"/>
      <c r="W87" s="1721"/>
      <c r="X87" s="1721"/>
      <c r="Y87" s="1721"/>
      <c r="Z87" s="1721"/>
      <c r="AA87" s="1721"/>
      <c r="AB87" s="1721"/>
      <c r="AC87" s="1721"/>
      <c r="AD87" s="1721"/>
      <c r="AE87" s="1721"/>
    </row>
    <row r="88" spans="1:63" ht="18" customHeight="1" x14ac:dyDescent="0.4">
      <c r="A88" s="150">
        <v>1</v>
      </c>
      <c r="B88" s="1705" t="s">
        <v>2220</v>
      </c>
      <c r="C88" s="1706"/>
      <c r="D88" s="431" t="s">
        <v>1373</v>
      </c>
      <c r="E88" s="1713" t="str">
        <f>IF(AND(支援内容入力シート!$D$29&gt;=1,COUNTA(支援内容入力シート!$AZ$29)),支援内容入力シート!$AZ$29,"")</f>
        <v/>
      </c>
      <c r="F88" s="1714"/>
      <c r="G88" s="1714"/>
      <c r="H88" s="1714"/>
      <c r="I88" s="1714"/>
      <c r="J88" s="1714"/>
      <c r="K88" s="1714"/>
      <c r="L88" s="1714"/>
      <c r="M88" s="1714"/>
      <c r="N88" s="1714"/>
      <c r="O88" s="1714"/>
      <c r="P88" s="1714"/>
      <c r="Q88" s="1714"/>
      <c r="R88" s="1714"/>
      <c r="S88" s="1714"/>
      <c r="T88" s="1714"/>
      <c r="U88" s="1714"/>
      <c r="V88" s="1714"/>
      <c r="W88" s="1714"/>
      <c r="X88" s="1714"/>
      <c r="Y88" s="1714"/>
      <c r="Z88" s="1714"/>
      <c r="AA88" s="1714"/>
      <c r="AB88" s="1714"/>
      <c r="AC88" s="1714"/>
      <c r="AD88" s="1714"/>
      <c r="AE88" s="1715"/>
    </row>
    <row r="89" spans="1:63" ht="18" customHeight="1" x14ac:dyDescent="0.4">
      <c r="A89" s="150">
        <v>2</v>
      </c>
      <c r="B89" s="1705" t="s">
        <v>2220</v>
      </c>
      <c r="C89" s="1706"/>
      <c r="D89" s="431" t="s">
        <v>2226</v>
      </c>
      <c r="E89" s="1707" t="str">
        <f>IF(AND(支援内容入力シート!$D$30&gt;=1,COUNTA(支援内容入力シート!$AZ$30)),支援内容入力シート!$AZ$30,"")</f>
        <v/>
      </c>
      <c r="F89" s="1708"/>
      <c r="G89" s="1708"/>
      <c r="H89" s="1708"/>
      <c r="I89" s="1708"/>
      <c r="J89" s="1708"/>
      <c r="K89" s="1708"/>
      <c r="L89" s="1708"/>
      <c r="M89" s="1708"/>
      <c r="N89" s="1708"/>
      <c r="O89" s="1708"/>
      <c r="P89" s="1708"/>
      <c r="Q89" s="1708"/>
      <c r="R89" s="1708"/>
      <c r="S89" s="1708"/>
      <c r="T89" s="1708"/>
      <c r="U89" s="1708"/>
      <c r="V89" s="1708"/>
      <c r="W89" s="1708"/>
      <c r="X89" s="1708"/>
      <c r="Y89" s="1708"/>
      <c r="Z89" s="1708"/>
      <c r="AA89" s="1708"/>
      <c r="AB89" s="1708"/>
      <c r="AC89" s="1708"/>
      <c r="AD89" s="1708"/>
      <c r="AE89" s="1709"/>
    </row>
    <row r="90" spans="1:63" ht="18" customHeight="1" x14ac:dyDescent="0.4">
      <c r="A90" s="150">
        <v>3</v>
      </c>
      <c r="B90" s="1705" t="s">
        <v>2220</v>
      </c>
      <c r="C90" s="1706"/>
      <c r="D90" s="431" t="s">
        <v>2113</v>
      </c>
      <c r="E90" s="1707" t="str">
        <f>IF(AND(支援内容入力シート!$D$31&gt;=1,COUNTA(支援内容入力シート!$AZ$31)),支援内容入力シート!$AZ$31,"")</f>
        <v/>
      </c>
      <c r="F90" s="1708"/>
      <c r="G90" s="1708"/>
      <c r="H90" s="1708"/>
      <c r="I90" s="1708"/>
      <c r="J90" s="1708"/>
      <c r="K90" s="1708"/>
      <c r="L90" s="1708"/>
      <c r="M90" s="1708"/>
      <c r="N90" s="1708"/>
      <c r="O90" s="1708"/>
      <c r="P90" s="1708"/>
      <c r="Q90" s="1708"/>
      <c r="R90" s="1708"/>
      <c r="S90" s="1708"/>
      <c r="T90" s="1708"/>
      <c r="U90" s="1708"/>
      <c r="V90" s="1708"/>
      <c r="W90" s="1708"/>
      <c r="X90" s="1708"/>
      <c r="Y90" s="1708"/>
      <c r="Z90" s="1708"/>
      <c r="AA90" s="1708"/>
      <c r="AB90" s="1708"/>
      <c r="AC90" s="1708"/>
      <c r="AD90" s="1708"/>
      <c r="AE90" s="1709"/>
    </row>
    <row r="91" spans="1:63" ht="18" customHeight="1" x14ac:dyDescent="0.4">
      <c r="A91" s="150">
        <v>4</v>
      </c>
      <c r="B91" s="1705" t="s">
        <v>2221</v>
      </c>
      <c r="C91" s="1706"/>
      <c r="D91" s="431" t="s">
        <v>2227</v>
      </c>
      <c r="E91" s="1707" t="str">
        <f>IF(AND(支援内容入力シート!$D$32&gt;=1,COUNTA(支援内容入力シート!$AZ$32)),支援内容入力シート!$AZ$32,"")</f>
        <v/>
      </c>
      <c r="F91" s="1708"/>
      <c r="G91" s="1708"/>
      <c r="H91" s="1708"/>
      <c r="I91" s="1708"/>
      <c r="J91" s="1708"/>
      <c r="K91" s="1708"/>
      <c r="L91" s="1708"/>
      <c r="M91" s="1708"/>
      <c r="N91" s="1708"/>
      <c r="O91" s="1708"/>
      <c r="P91" s="1708"/>
      <c r="Q91" s="1708"/>
      <c r="R91" s="1708"/>
      <c r="S91" s="1708"/>
      <c r="T91" s="1708"/>
      <c r="U91" s="1708"/>
      <c r="V91" s="1708"/>
      <c r="W91" s="1708"/>
      <c r="X91" s="1708"/>
      <c r="Y91" s="1708"/>
      <c r="Z91" s="1708"/>
      <c r="AA91" s="1708"/>
      <c r="AB91" s="1708"/>
      <c r="AC91" s="1708"/>
      <c r="AD91" s="1708"/>
      <c r="AE91" s="1709"/>
    </row>
    <row r="92" spans="1:63" ht="18" customHeight="1" x14ac:dyDescent="0.4">
      <c r="A92" s="150">
        <v>5</v>
      </c>
      <c r="B92" s="1705" t="s">
        <v>2221</v>
      </c>
      <c r="C92" s="1706"/>
      <c r="D92" s="431" t="s">
        <v>2228</v>
      </c>
      <c r="E92" s="1707" t="str">
        <f>IF(AND(支援内容入力シート!$D$33&gt;=1,COUNTA(支援内容入力シート!$AZ$33)),支援内容入力シート!$AZ$33,"")</f>
        <v/>
      </c>
      <c r="F92" s="1708"/>
      <c r="G92" s="1708"/>
      <c r="H92" s="1708"/>
      <c r="I92" s="1708"/>
      <c r="J92" s="1708"/>
      <c r="K92" s="1708"/>
      <c r="L92" s="1708"/>
      <c r="M92" s="1708"/>
      <c r="N92" s="1708"/>
      <c r="O92" s="1708"/>
      <c r="P92" s="1708"/>
      <c r="Q92" s="1708"/>
      <c r="R92" s="1708"/>
      <c r="S92" s="1708"/>
      <c r="T92" s="1708"/>
      <c r="U92" s="1708"/>
      <c r="V92" s="1708"/>
      <c r="W92" s="1708"/>
      <c r="X92" s="1708"/>
      <c r="Y92" s="1708"/>
      <c r="Z92" s="1708"/>
      <c r="AA92" s="1708"/>
      <c r="AB92" s="1708"/>
      <c r="AC92" s="1708"/>
      <c r="AD92" s="1708"/>
      <c r="AE92" s="1709"/>
    </row>
    <row r="93" spans="1:63" ht="18" customHeight="1" x14ac:dyDescent="0.4">
      <c r="A93" s="150">
        <v>6</v>
      </c>
      <c r="B93" s="1705" t="s">
        <v>2221</v>
      </c>
      <c r="C93" s="1706"/>
      <c r="D93" s="431" t="s">
        <v>2229</v>
      </c>
      <c r="E93" s="1707" t="str">
        <f>IF(AND(支援内容入力シート!$D$34&gt;=1,COUNTA(支援内容入力シート!$AZ$34)),支援内容入力シート!$AZ$34,"")</f>
        <v/>
      </c>
      <c r="F93" s="1708"/>
      <c r="G93" s="1708"/>
      <c r="H93" s="1708"/>
      <c r="I93" s="1708"/>
      <c r="J93" s="1708"/>
      <c r="K93" s="1708"/>
      <c r="L93" s="1708"/>
      <c r="M93" s="1708"/>
      <c r="N93" s="1708"/>
      <c r="O93" s="1708"/>
      <c r="P93" s="1708"/>
      <c r="Q93" s="1708"/>
      <c r="R93" s="1708"/>
      <c r="S93" s="1708"/>
      <c r="T93" s="1708"/>
      <c r="U93" s="1708"/>
      <c r="V93" s="1708"/>
      <c r="W93" s="1708"/>
      <c r="X93" s="1708"/>
      <c r="Y93" s="1708"/>
      <c r="Z93" s="1708"/>
      <c r="AA93" s="1708"/>
      <c r="AB93" s="1708"/>
      <c r="AC93" s="1708"/>
      <c r="AD93" s="1708"/>
      <c r="AE93" s="1709"/>
    </row>
    <row r="94" spans="1:63" ht="18" customHeight="1" x14ac:dyDescent="0.4">
      <c r="A94" s="150">
        <v>7</v>
      </c>
      <c r="B94" s="1705" t="s">
        <v>2222</v>
      </c>
      <c r="C94" s="1706"/>
      <c r="D94" s="431" t="s">
        <v>2230</v>
      </c>
      <c r="E94" s="1707" t="str">
        <f>IF(AND(支援内容入力シート!$D$35&gt;=1,COUNTA(支援内容入力シート!$AZ$35)),支援内容入力シート!$AZ$35,"")</f>
        <v/>
      </c>
      <c r="F94" s="1708"/>
      <c r="G94" s="1708"/>
      <c r="H94" s="1708"/>
      <c r="I94" s="1708"/>
      <c r="J94" s="1708"/>
      <c r="K94" s="1708"/>
      <c r="L94" s="1708"/>
      <c r="M94" s="1708"/>
      <c r="N94" s="1708"/>
      <c r="O94" s="1708"/>
      <c r="P94" s="1708"/>
      <c r="Q94" s="1708"/>
      <c r="R94" s="1708"/>
      <c r="S94" s="1708"/>
      <c r="T94" s="1708"/>
      <c r="U94" s="1708"/>
      <c r="V94" s="1708"/>
      <c r="W94" s="1708"/>
      <c r="X94" s="1708"/>
      <c r="Y94" s="1708"/>
      <c r="Z94" s="1708"/>
      <c r="AA94" s="1708"/>
      <c r="AB94" s="1708"/>
      <c r="AC94" s="1708"/>
      <c r="AD94" s="1708"/>
      <c r="AE94" s="1709"/>
    </row>
    <row r="95" spans="1:63" ht="18" customHeight="1" x14ac:dyDescent="0.4">
      <c r="A95" s="150">
        <v>8</v>
      </c>
      <c r="B95" s="1705" t="s">
        <v>2222</v>
      </c>
      <c r="C95" s="1706"/>
      <c r="D95" s="431" t="s">
        <v>2231</v>
      </c>
      <c r="E95" s="1707" t="str">
        <f>IF(AND(支援内容入力シート!$D$36&gt;=1,COUNTA(支援内容入力シート!$AZ$36)),支援内容入力シート!$AZ$36,"")</f>
        <v/>
      </c>
      <c r="F95" s="1708"/>
      <c r="G95" s="1708"/>
      <c r="H95" s="1708"/>
      <c r="I95" s="1708"/>
      <c r="J95" s="1708"/>
      <c r="K95" s="1708"/>
      <c r="L95" s="1708"/>
      <c r="M95" s="1708"/>
      <c r="N95" s="1708"/>
      <c r="O95" s="1708"/>
      <c r="P95" s="1708"/>
      <c r="Q95" s="1708"/>
      <c r="R95" s="1708"/>
      <c r="S95" s="1708"/>
      <c r="T95" s="1708"/>
      <c r="U95" s="1708"/>
      <c r="V95" s="1708"/>
      <c r="W95" s="1708"/>
      <c r="X95" s="1708"/>
      <c r="Y95" s="1708"/>
      <c r="Z95" s="1708"/>
      <c r="AA95" s="1708"/>
      <c r="AB95" s="1708"/>
      <c r="AC95" s="1708"/>
      <c r="AD95" s="1708"/>
      <c r="AE95" s="1709"/>
    </row>
    <row r="96" spans="1:63" ht="18" customHeight="1" x14ac:dyDescent="0.4">
      <c r="A96" s="150">
        <v>9</v>
      </c>
      <c r="B96" s="1705" t="s">
        <v>2222</v>
      </c>
      <c r="C96" s="1706"/>
      <c r="D96" s="431" t="s">
        <v>2232</v>
      </c>
      <c r="E96" s="1707" t="str">
        <f>IF(AND(支援内容入力シート!$D$37&gt;=1,COUNTA(支援内容入力シート!$AZ$37)),支援内容入力シート!$AZ$37,"")</f>
        <v/>
      </c>
      <c r="F96" s="1708"/>
      <c r="G96" s="1708"/>
      <c r="H96" s="1708"/>
      <c r="I96" s="1708"/>
      <c r="J96" s="1708"/>
      <c r="K96" s="1708"/>
      <c r="L96" s="1708"/>
      <c r="M96" s="1708"/>
      <c r="N96" s="1708"/>
      <c r="O96" s="1708"/>
      <c r="P96" s="1708"/>
      <c r="Q96" s="1708"/>
      <c r="R96" s="1708"/>
      <c r="S96" s="1708"/>
      <c r="T96" s="1708"/>
      <c r="U96" s="1708"/>
      <c r="V96" s="1708"/>
      <c r="W96" s="1708"/>
      <c r="X96" s="1708"/>
      <c r="Y96" s="1708"/>
      <c r="Z96" s="1708"/>
      <c r="AA96" s="1708"/>
      <c r="AB96" s="1708"/>
      <c r="AC96" s="1708"/>
      <c r="AD96" s="1708"/>
      <c r="AE96" s="1709"/>
    </row>
    <row r="97" spans="1:31" ht="18" customHeight="1" x14ac:dyDescent="0.4">
      <c r="A97" s="150">
        <v>10</v>
      </c>
      <c r="B97" s="1705" t="s">
        <v>2222</v>
      </c>
      <c r="C97" s="1706"/>
      <c r="D97" s="431" t="s">
        <v>2233</v>
      </c>
      <c r="E97" s="1707" t="str">
        <f>IF(AND(支援内容入力シート!$D$38&gt;=1,COUNTA(支援内容入力シート!$AZ$38)),支援内容入力シート!$AZ$38,"")</f>
        <v/>
      </c>
      <c r="F97" s="1708"/>
      <c r="G97" s="1708"/>
      <c r="H97" s="1708"/>
      <c r="I97" s="1708"/>
      <c r="J97" s="1708"/>
      <c r="K97" s="1708"/>
      <c r="L97" s="1708"/>
      <c r="M97" s="1708"/>
      <c r="N97" s="1708"/>
      <c r="O97" s="1708"/>
      <c r="P97" s="1708"/>
      <c r="Q97" s="1708"/>
      <c r="R97" s="1708"/>
      <c r="S97" s="1708"/>
      <c r="T97" s="1708"/>
      <c r="U97" s="1708"/>
      <c r="V97" s="1708"/>
      <c r="W97" s="1708"/>
      <c r="X97" s="1708"/>
      <c r="Y97" s="1708"/>
      <c r="Z97" s="1708"/>
      <c r="AA97" s="1708"/>
      <c r="AB97" s="1708"/>
      <c r="AC97" s="1708"/>
      <c r="AD97" s="1708"/>
      <c r="AE97" s="1709"/>
    </row>
    <row r="98" spans="1:31" ht="18" customHeight="1" x14ac:dyDescent="0.4">
      <c r="A98" s="150">
        <v>11</v>
      </c>
      <c r="B98" s="1705" t="s">
        <v>2223</v>
      </c>
      <c r="C98" s="1706"/>
      <c r="D98" s="432"/>
      <c r="E98" s="1707" t="str">
        <f>IF(AND(支援内容入力シート!$D$39&gt;=1,COUNTA(支援内容入力シート!$AZ$39)),支援内容入力シート!$AZ$39,"")</f>
        <v/>
      </c>
      <c r="F98" s="1708"/>
      <c r="G98" s="1708"/>
      <c r="H98" s="1708"/>
      <c r="I98" s="1708"/>
      <c r="J98" s="1708"/>
      <c r="K98" s="1708"/>
      <c r="L98" s="1708"/>
      <c r="M98" s="1708"/>
      <c r="N98" s="1708"/>
      <c r="O98" s="1708"/>
      <c r="P98" s="1708"/>
      <c r="Q98" s="1708"/>
      <c r="R98" s="1708"/>
      <c r="S98" s="1708"/>
      <c r="T98" s="1708"/>
      <c r="U98" s="1708"/>
      <c r="V98" s="1708"/>
      <c r="W98" s="1708"/>
      <c r="X98" s="1708"/>
      <c r="Y98" s="1708"/>
      <c r="Z98" s="1708"/>
      <c r="AA98" s="1708"/>
      <c r="AB98" s="1708"/>
      <c r="AC98" s="1708"/>
      <c r="AD98" s="1708"/>
      <c r="AE98" s="1709"/>
    </row>
    <row r="99" spans="1:31" ht="18" customHeight="1" x14ac:dyDescent="0.4">
      <c r="A99" s="150">
        <v>12</v>
      </c>
      <c r="B99" s="1705" t="s">
        <v>1636</v>
      </c>
      <c r="C99" s="1706"/>
      <c r="D99" s="431" t="s">
        <v>755</v>
      </c>
      <c r="E99" s="1707" t="str">
        <f>IF(AND(支援内容入力シート!$D$40&gt;=1,COUNTA(支援内容入力シート!$AZ$40)),支援内容入力シート!$AZ$40,"")</f>
        <v/>
      </c>
      <c r="F99" s="1708"/>
      <c r="G99" s="1708"/>
      <c r="H99" s="1708"/>
      <c r="I99" s="1708"/>
      <c r="J99" s="1708"/>
      <c r="K99" s="1708"/>
      <c r="L99" s="1708"/>
      <c r="M99" s="1708"/>
      <c r="N99" s="1708"/>
      <c r="O99" s="1708"/>
      <c r="P99" s="1708"/>
      <c r="Q99" s="1708"/>
      <c r="R99" s="1708"/>
      <c r="S99" s="1708"/>
      <c r="T99" s="1708"/>
      <c r="U99" s="1708"/>
      <c r="V99" s="1708"/>
      <c r="W99" s="1708"/>
      <c r="X99" s="1708"/>
      <c r="Y99" s="1708"/>
      <c r="Z99" s="1708"/>
      <c r="AA99" s="1708"/>
      <c r="AB99" s="1708"/>
      <c r="AC99" s="1708"/>
      <c r="AD99" s="1708"/>
      <c r="AE99" s="1709"/>
    </row>
    <row r="100" spans="1:31" ht="18" customHeight="1" x14ac:dyDescent="0.4">
      <c r="A100" s="150">
        <v>13</v>
      </c>
      <c r="B100" s="1705" t="s">
        <v>1636</v>
      </c>
      <c r="C100" s="1706"/>
      <c r="D100" s="431" t="s">
        <v>1101</v>
      </c>
      <c r="E100" s="1707" t="str">
        <f>IF(AND(支援内容入力シート!$D$41&gt;=1,COUNTA(支援内容入力シート!$AZ$41)),支援内容入力シート!$AZ$41,"")</f>
        <v/>
      </c>
      <c r="F100" s="1708"/>
      <c r="G100" s="1708"/>
      <c r="H100" s="1708"/>
      <c r="I100" s="1708"/>
      <c r="J100" s="1708"/>
      <c r="K100" s="1708"/>
      <c r="L100" s="1708"/>
      <c r="M100" s="1708"/>
      <c r="N100" s="1708"/>
      <c r="O100" s="1708"/>
      <c r="P100" s="1708"/>
      <c r="Q100" s="1708"/>
      <c r="R100" s="1708"/>
      <c r="S100" s="1708"/>
      <c r="T100" s="1708"/>
      <c r="U100" s="1708"/>
      <c r="V100" s="1708"/>
      <c r="W100" s="1708"/>
      <c r="X100" s="1708"/>
      <c r="Y100" s="1708"/>
      <c r="Z100" s="1708"/>
      <c r="AA100" s="1708"/>
      <c r="AB100" s="1708"/>
      <c r="AC100" s="1708"/>
      <c r="AD100" s="1708"/>
      <c r="AE100" s="1709"/>
    </row>
    <row r="101" spans="1:31" ht="18" customHeight="1" x14ac:dyDescent="0.4">
      <c r="A101" s="150">
        <v>14</v>
      </c>
      <c r="B101" s="1705" t="s">
        <v>1636</v>
      </c>
      <c r="C101" s="1706"/>
      <c r="D101" s="431" t="s">
        <v>618</v>
      </c>
      <c r="E101" s="1707" t="str">
        <f>IF(AND(支援内容入力シート!$D$42&gt;=1,COUNTA(支援内容入力シート!$AZ$42)),支援内容入力シート!$AZ$42,"")</f>
        <v/>
      </c>
      <c r="F101" s="1708"/>
      <c r="G101" s="1708"/>
      <c r="H101" s="1708"/>
      <c r="I101" s="1708"/>
      <c r="J101" s="1708"/>
      <c r="K101" s="1708"/>
      <c r="L101" s="1708"/>
      <c r="M101" s="1708"/>
      <c r="N101" s="1708"/>
      <c r="O101" s="1708"/>
      <c r="P101" s="1708"/>
      <c r="Q101" s="1708"/>
      <c r="R101" s="1708"/>
      <c r="S101" s="1708"/>
      <c r="T101" s="1708"/>
      <c r="U101" s="1708"/>
      <c r="V101" s="1708"/>
      <c r="W101" s="1708"/>
      <c r="X101" s="1708"/>
      <c r="Y101" s="1708"/>
      <c r="Z101" s="1708"/>
      <c r="AA101" s="1708"/>
      <c r="AB101" s="1708"/>
      <c r="AC101" s="1708"/>
      <c r="AD101" s="1708"/>
      <c r="AE101" s="1709"/>
    </row>
    <row r="102" spans="1:31" ht="18" customHeight="1" x14ac:dyDescent="0.4">
      <c r="A102" s="150">
        <v>15</v>
      </c>
      <c r="B102" s="1705" t="s">
        <v>1636</v>
      </c>
      <c r="C102" s="1706"/>
      <c r="D102" s="431" t="s">
        <v>2074</v>
      </c>
      <c r="E102" s="1707" t="str">
        <f>IF(AND(支援内容入力シート!$D$43&gt;=1,COUNTA(支援内容入力シート!$AZ$43)),支援内容入力シート!$AZ$43,"")</f>
        <v/>
      </c>
      <c r="F102" s="1708"/>
      <c r="G102" s="1708"/>
      <c r="H102" s="1708"/>
      <c r="I102" s="1708"/>
      <c r="J102" s="1708"/>
      <c r="K102" s="1708"/>
      <c r="L102" s="1708"/>
      <c r="M102" s="1708"/>
      <c r="N102" s="1708"/>
      <c r="O102" s="1708"/>
      <c r="P102" s="1708"/>
      <c r="Q102" s="1708"/>
      <c r="R102" s="1708"/>
      <c r="S102" s="1708"/>
      <c r="T102" s="1708"/>
      <c r="U102" s="1708"/>
      <c r="V102" s="1708"/>
      <c r="W102" s="1708"/>
      <c r="X102" s="1708"/>
      <c r="Y102" s="1708"/>
      <c r="Z102" s="1708"/>
      <c r="AA102" s="1708"/>
      <c r="AB102" s="1708"/>
      <c r="AC102" s="1708"/>
      <c r="AD102" s="1708"/>
      <c r="AE102" s="1709"/>
    </row>
    <row r="103" spans="1:31" ht="18" customHeight="1" x14ac:dyDescent="0.4">
      <c r="A103" s="150">
        <v>16</v>
      </c>
      <c r="B103" s="1705" t="s">
        <v>1636</v>
      </c>
      <c r="C103" s="1706"/>
      <c r="D103" s="431" t="s">
        <v>2114</v>
      </c>
      <c r="E103" s="1707" t="str">
        <f>IF(AND(支援内容入力シート!$D$44&gt;=1,COUNTA(支援内容入力シート!$AZ$44)),支援内容入力シート!$AZ$44,"")</f>
        <v/>
      </c>
      <c r="F103" s="1708"/>
      <c r="G103" s="1708"/>
      <c r="H103" s="1708"/>
      <c r="I103" s="1708"/>
      <c r="J103" s="1708"/>
      <c r="K103" s="1708"/>
      <c r="L103" s="1708"/>
      <c r="M103" s="1708"/>
      <c r="N103" s="1708"/>
      <c r="O103" s="1708"/>
      <c r="P103" s="1708"/>
      <c r="Q103" s="1708"/>
      <c r="R103" s="1708"/>
      <c r="S103" s="1708"/>
      <c r="T103" s="1708"/>
      <c r="U103" s="1708"/>
      <c r="V103" s="1708"/>
      <c r="W103" s="1708"/>
      <c r="X103" s="1708"/>
      <c r="Y103" s="1708"/>
      <c r="Z103" s="1708"/>
      <c r="AA103" s="1708"/>
      <c r="AB103" s="1708"/>
      <c r="AC103" s="1708"/>
      <c r="AD103" s="1708"/>
      <c r="AE103" s="1709"/>
    </row>
    <row r="104" spans="1:31" ht="18" customHeight="1" x14ac:dyDescent="0.4">
      <c r="A104" s="150">
        <v>17</v>
      </c>
      <c r="B104" s="1705" t="s">
        <v>1617</v>
      </c>
      <c r="C104" s="1706"/>
      <c r="D104" s="431" t="s">
        <v>1618</v>
      </c>
      <c r="E104" s="1707" t="str">
        <f>IF(AND(支援内容入力シート!$D$45&gt;=1,COUNTA(支援内容入力シート!$AZ$45)),支援内容入力シート!$AZ$45,"")</f>
        <v/>
      </c>
      <c r="F104" s="1708"/>
      <c r="G104" s="1708"/>
      <c r="H104" s="1708"/>
      <c r="I104" s="1708"/>
      <c r="J104" s="1708"/>
      <c r="K104" s="1708"/>
      <c r="L104" s="1708"/>
      <c r="M104" s="1708"/>
      <c r="N104" s="1708"/>
      <c r="O104" s="1708"/>
      <c r="P104" s="1708"/>
      <c r="Q104" s="1708"/>
      <c r="R104" s="1708"/>
      <c r="S104" s="1708"/>
      <c r="T104" s="1708"/>
      <c r="U104" s="1708"/>
      <c r="V104" s="1708"/>
      <c r="W104" s="1708"/>
      <c r="X104" s="1708"/>
      <c r="Y104" s="1708"/>
      <c r="Z104" s="1708"/>
      <c r="AA104" s="1708"/>
      <c r="AB104" s="1708"/>
      <c r="AC104" s="1708"/>
      <c r="AD104" s="1708"/>
      <c r="AE104" s="1709"/>
    </row>
    <row r="105" spans="1:31" ht="18" customHeight="1" x14ac:dyDescent="0.4">
      <c r="A105" s="150">
        <v>18</v>
      </c>
      <c r="B105" s="1705" t="s">
        <v>1617</v>
      </c>
      <c r="C105" s="1706"/>
      <c r="D105" s="431" t="s">
        <v>521</v>
      </c>
      <c r="E105" s="1707" t="str">
        <f>IF(AND(支援内容入力シート!$D$46&gt;=1,COUNTA(支援内容入力シート!$AZ$46)),支援内容入力シート!$AZ$46,"")</f>
        <v/>
      </c>
      <c r="F105" s="1708"/>
      <c r="G105" s="1708"/>
      <c r="H105" s="1708"/>
      <c r="I105" s="1708"/>
      <c r="J105" s="1708"/>
      <c r="K105" s="1708"/>
      <c r="L105" s="1708"/>
      <c r="M105" s="1708"/>
      <c r="N105" s="1708"/>
      <c r="O105" s="1708"/>
      <c r="P105" s="1708"/>
      <c r="Q105" s="1708"/>
      <c r="R105" s="1708"/>
      <c r="S105" s="1708"/>
      <c r="T105" s="1708"/>
      <c r="U105" s="1708"/>
      <c r="V105" s="1708"/>
      <c r="W105" s="1708"/>
      <c r="X105" s="1708"/>
      <c r="Y105" s="1708"/>
      <c r="Z105" s="1708"/>
      <c r="AA105" s="1708"/>
      <c r="AB105" s="1708"/>
      <c r="AC105" s="1708"/>
      <c r="AD105" s="1708"/>
      <c r="AE105" s="1709"/>
    </row>
    <row r="106" spans="1:31" ht="18" customHeight="1" x14ac:dyDescent="0.4">
      <c r="A106" s="150">
        <v>19</v>
      </c>
      <c r="B106" s="1705" t="s">
        <v>1617</v>
      </c>
      <c r="C106" s="1706"/>
      <c r="D106" s="431" t="s">
        <v>1619</v>
      </c>
      <c r="E106" s="1707" t="str">
        <f>IF(AND(支援内容入力シート!$D$47&gt;=1,COUNTA(支援内容入力シート!$AZ$47)),支援内容入力シート!$AZ$47,"")</f>
        <v/>
      </c>
      <c r="F106" s="1708"/>
      <c r="G106" s="1708"/>
      <c r="H106" s="1708"/>
      <c r="I106" s="1708"/>
      <c r="J106" s="1708"/>
      <c r="K106" s="1708"/>
      <c r="L106" s="1708"/>
      <c r="M106" s="1708"/>
      <c r="N106" s="1708"/>
      <c r="O106" s="1708"/>
      <c r="P106" s="1708"/>
      <c r="Q106" s="1708"/>
      <c r="R106" s="1708"/>
      <c r="S106" s="1708"/>
      <c r="T106" s="1708"/>
      <c r="U106" s="1708"/>
      <c r="V106" s="1708"/>
      <c r="W106" s="1708"/>
      <c r="X106" s="1708"/>
      <c r="Y106" s="1708"/>
      <c r="Z106" s="1708"/>
      <c r="AA106" s="1708"/>
      <c r="AB106" s="1708"/>
      <c r="AC106" s="1708"/>
      <c r="AD106" s="1708"/>
      <c r="AE106" s="1709"/>
    </row>
    <row r="107" spans="1:31" ht="18" customHeight="1" x14ac:dyDescent="0.4">
      <c r="A107" s="150">
        <v>20</v>
      </c>
      <c r="B107" s="1705" t="s">
        <v>1617</v>
      </c>
      <c r="C107" s="1706"/>
      <c r="D107" s="431" t="s">
        <v>1638</v>
      </c>
      <c r="E107" s="1707" t="str">
        <f>IF(AND(支援内容入力シート!$D$48&gt;=1,COUNTA(支援内容入力シート!$AZ$48)),支援内容入力シート!$AZ$48,"")</f>
        <v/>
      </c>
      <c r="F107" s="1708"/>
      <c r="G107" s="1708"/>
      <c r="H107" s="1708"/>
      <c r="I107" s="1708"/>
      <c r="J107" s="1708"/>
      <c r="K107" s="1708"/>
      <c r="L107" s="1708"/>
      <c r="M107" s="1708"/>
      <c r="N107" s="1708"/>
      <c r="O107" s="1708"/>
      <c r="P107" s="1708"/>
      <c r="Q107" s="1708"/>
      <c r="R107" s="1708"/>
      <c r="S107" s="1708"/>
      <c r="T107" s="1708"/>
      <c r="U107" s="1708"/>
      <c r="V107" s="1708"/>
      <c r="W107" s="1708"/>
      <c r="X107" s="1708"/>
      <c r="Y107" s="1708"/>
      <c r="Z107" s="1708"/>
      <c r="AA107" s="1708"/>
      <c r="AB107" s="1708"/>
      <c r="AC107" s="1708"/>
      <c r="AD107" s="1708"/>
      <c r="AE107" s="1709"/>
    </row>
    <row r="108" spans="1:31" ht="18" customHeight="1" x14ac:dyDescent="0.4">
      <c r="A108" s="150">
        <v>21</v>
      </c>
      <c r="B108" s="1705" t="s">
        <v>1617</v>
      </c>
      <c r="C108" s="1706"/>
      <c r="D108" s="431" t="s">
        <v>910</v>
      </c>
      <c r="E108" s="1707" t="str">
        <f>IF(AND(支援内容入力シート!$D$49&gt;=1,COUNTA(支援内容入力シート!$AZ$49)),支援内容入力シート!$AZ$49,"")</f>
        <v/>
      </c>
      <c r="F108" s="1708"/>
      <c r="G108" s="1708"/>
      <c r="H108" s="1708"/>
      <c r="I108" s="1708"/>
      <c r="J108" s="1708"/>
      <c r="K108" s="1708"/>
      <c r="L108" s="1708"/>
      <c r="M108" s="1708"/>
      <c r="N108" s="1708"/>
      <c r="O108" s="1708"/>
      <c r="P108" s="1708"/>
      <c r="Q108" s="1708"/>
      <c r="R108" s="1708"/>
      <c r="S108" s="1708"/>
      <c r="T108" s="1708"/>
      <c r="U108" s="1708"/>
      <c r="V108" s="1708"/>
      <c r="W108" s="1708"/>
      <c r="X108" s="1708"/>
      <c r="Y108" s="1708"/>
      <c r="Z108" s="1708"/>
      <c r="AA108" s="1708"/>
      <c r="AB108" s="1708"/>
      <c r="AC108" s="1708"/>
      <c r="AD108" s="1708"/>
      <c r="AE108" s="1709"/>
    </row>
    <row r="109" spans="1:31" ht="18" customHeight="1" x14ac:dyDescent="0.4">
      <c r="A109" s="150">
        <v>22</v>
      </c>
      <c r="B109" s="1705" t="s">
        <v>1617</v>
      </c>
      <c r="C109" s="1706"/>
      <c r="D109" s="431" t="s">
        <v>2075</v>
      </c>
      <c r="E109" s="1707" t="str">
        <f>IF(AND(支援内容入力シート!$D$50&gt;=1,COUNTA(支援内容入力シート!$AZ$50)),支援内容入力シート!$AZ$50,"")</f>
        <v/>
      </c>
      <c r="F109" s="1708"/>
      <c r="G109" s="1708"/>
      <c r="H109" s="1708"/>
      <c r="I109" s="1708"/>
      <c r="J109" s="1708"/>
      <c r="K109" s="1708"/>
      <c r="L109" s="1708"/>
      <c r="M109" s="1708"/>
      <c r="N109" s="1708"/>
      <c r="O109" s="1708"/>
      <c r="P109" s="1708"/>
      <c r="Q109" s="1708"/>
      <c r="R109" s="1708"/>
      <c r="S109" s="1708"/>
      <c r="T109" s="1708"/>
      <c r="U109" s="1708"/>
      <c r="V109" s="1708"/>
      <c r="W109" s="1708"/>
      <c r="X109" s="1708"/>
      <c r="Y109" s="1708"/>
      <c r="Z109" s="1708"/>
      <c r="AA109" s="1708"/>
      <c r="AB109" s="1708"/>
      <c r="AC109" s="1708"/>
      <c r="AD109" s="1708"/>
      <c r="AE109" s="1709"/>
    </row>
    <row r="110" spans="1:31" ht="18" customHeight="1" x14ac:dyDescent="0.4">
      <c r="A110" s="150">
        <v>23</v>
      </c>
      <c r="B110" s="1705" t="s">
        <v>1092</v>
      </c>
      <c r="C110" s="1706"/>
      <c r="D110" s="432"/>
      <c r="E110" s="1707" t="str">
        <f>IF(AND(支援内容入力シート!$D$51&gt;=1,COUNTA(支援内容入力シート!$AZ$51)),支援内容入力シート!$AZ$51,"")</f>
        <v/>
      </c>
      <c r="F110" s="1708"/>
      <c r="G110" s="1708"/>
      <c r="H110" s="1708"/>
      <c r="I110" s="1708"/>
      <c r="J110" s="1708"/>
      <c r="K110" s="1708"/>
      <c r="L110" s="1708"/>
      <c r="M110" s="1708"/>
      <c r="N110" s="1708"/>
      <c r="O110" s="1708"/>
      <c r="P110" s="1708"/>
      <c r="Q110" s="1708"/>
      <c r="R110" s="1708"/>
      <c r="S110" s="1708"/>
      <c r="T110" s="1708"/>
      <c r="U110" s="1708"/>
      <c r="V110" s="1708"/>
      <c r="W110" s="1708"/>
      <c r="X110" s="1708"/>
      <c r="Y110" s="1708"/>
      <c r="Z110" s="1708"/>
      <c r="AA110" s="1708"/>
      <c r="AB110" s="1708"/>
      <c r="AC110" s="1708"/>
      <c r="AD110" s="1708"/>
      <c r="AE110" s="1709"/>
    </row>
    <row r="111" spans="1:31" ht="18" customHeight="1" x14ac:dyDescent="0.4">
      <c r="A111" s="150">
        <v>24</v>
      </c>
      <c r="B111" s="1705" t="s">
        <v>2224</v>
      </c>
      <c r="C111" s="1706"/>
      <c r="D111" s="431" t="s">
        <v>2042</v>
      </c>
      <c r="E111" s="1707" t="str">
        <f>IF(AND(支援内容入力シート!$D$52&gt;=1,COUNTA(支援内容入力シート!$AZ$52)),支援内容入力シート!$AZ$52,"")</f>
        <v/>
      </c>
      <c r="F111" s="1708"/>
      <c r="G111" s="1708"/>
      <c r="H111" s="1708"/>
      <c r="I111" s="1708"/>
      <c r="J111" s="1708"/>
      <c r="K111" s="1708"/>
      <c r="L111" s="1708"/>
      <c r="M111" s="1708"/>
      <c r="N111" s="1708"/>
      <c r="O111" s="1708"/>
      <c r="P111" s="1708"/>
      <c r="Q111" s="1708"/>
      <c r="R111" s="1708"/>
      <c r="S111" s="1708"/>
      <c r="T111" s="1708"/>
      <c r="U111" s="1708"/>
      <c r="V111" s="1708"/>
      <c r="W111" s="1708"/>
      <c r="X111" s="1708"/>
      <c r="Y111" s="1708"/>
      <c r="Z111" s="1708"/>
      <c r="AA111" s="1708"/>
      <c r="AB111" s="1708"/>
      <c r="AC111" s="1708"/>
      <c r="AD111" s="1708"/>
      <c r="AE111" s="1709"/>
    </row>
    <row r="112" spans="1:31" ht="18" customHeight="1" x14ac:dyDescent="0.4">
      <c r="A112" s="150">
        <v>25</v>
      </c>
      <c r="B112" s="1705" t="s">
        <v>2224</v>
      </c>
      <c r="C112" s="1706"/>
      <c r="D112" s="431" t="s">
        <v>2044</v>
      </c>
      <c r="E112" s="1707" t="str">
        <f>IF(AND(支援内容入力シート!$D$53&gt;=1,COUNTA(支援内容入力シート!$AZ$53)),支援内容入力シート!$AZ$53,"")</f>
        <v/>
      </c>
      <c r="F112" s="1708"/>
      <c r="G112" s="1708"/>
      <c r="H112" s="1708"/>
      <c r="I112" s="1708"/>
      <c r="J112" s="1708"/>
      <c r="K112" s="1708"/>
      <c r="L112" s="1708"/>
      <c r="M112" s="1708"/>
      <c r="N112" s="1708"/>
      <c r="O112" s="1708"/>
      <c r="P112" s="1708"/>
      <c r="Q112" s="1708"/>
      <c r="R112" s="1708"/>
      <c r="S112" s="1708"/>
      <c r="T112" s="1708"/>
      <c r="U112" s="1708"/>
      <c r="V112" s="1708"/>
      <c r="W112" s="1708"/>
      <c r="X112" s="1708"/>
      <c r="Y112" s="1708"/>
      <c r="Z112" s="1708"/>
      <c r="AA112" s="1708"/>
      <c r="AB112" s="1708"/>
      <c r="AC112" s="1708"/>
      <c r="AD112" s="1708"/>
      <c r="AE112" s="1709"/>
    </row>
    <row r="113" spans="1:50" ht="18" customHeight="1" thickBot="1" x14ac:dyDescent="0.45">
      <c r="A113" s="150">
        <v>26</v>
      </c>
      <c r="B113" s="1705" t="s">
        <v>2225</v>
      </c>
      <c r="C113" s="1706"/>
      <c r="D113" s="432"/>
      <c r="E113" s="1710" t="str">
        <f>IF(AND(支援内容入力シート!$D$54&gt;=1,COUNTA(支援内容入力シート!$AZ$54)),支援内容入力シート!$AZ$54,"")</f>
        <v/>
      </c>
      <c r="F113" s="1711"/>
      <c r="G113" s="1711"/>
      <c r="H113" s="1711"/>
      <c r="I113" s="1711"/>
      <c r="J113" s="1711"/>
      <c r="K113" s="1711"/>
      <c r="L113" s="1711"/>
      <c r="M113" s="1711"/>
      <c r="N113" s="1711"/>
      <c r="O113" s="1711"/>
      <c r="P113" s="1711"/>
      <c r="Q113" s="1711"/>
      <c r="R113" s="1711"/>
      <c r="S113" s="1711"/>
      <c r="T113" s="1711"/>
      <c r="U113" s="1711"/>
      <c r="V113" s="1711"/>
      <c r="W113" s="1711"/>
      <c r="X113" s="1711"/>
      <c r="Y113" s="1711"/>
      <c r="Z113" s="1711"/>
      <c r="AA113" s="1711"/>
      <c r="AB113" s="1711"/>
      <c r="AC113" s="1711"/>
      <c r="AD113" s="1711"/>
      <c r="AE113" s="1712"/>
    </row>
    <row r="114" spans="1:50" ht="15" x14ac:dyDescent="0.4"/>
    <row r="115" spans="1:50" ht="15" x14ac:dyDescent="0.4"/>
    <row r="116" spans="1:50" ht="18.75" customHeight="1" thickBot="1" x14ac:dyDescent="0.45">
      <c r="A116" s="1670" t="s">
        <v>2775</v>
      </c>
      <c r="B116" s="1399"/>
      <c r="C116" s="1399"/>
      <c r="D116" s="1399"/>
      <c r="E116" s="1399"/>
      <c r="F116" s="1399"/>
      <c r="G116" s="1399"/>
      <c r="H116" s="1399"/>
      <c r="I116" s="1399"/>
      <c r="J116" s="1399"/>
      <c r="K116" s="1399"/>
      <c r="L116" s="1399"/>
      <c r="M116" s="1399"/>
      <c r="N116" s="1399"/>
      <c r="O116" s="1399"/>
      <c r="P116" s="1399"/>
      <c r="Q116" s="1399"/>
      <c r="R116" s="1399"/>
      <c r="AG116" s="1786" t="s">
        <v>2868</v>
      </c>
      <c r="AH116" s="1786"/>
      <c r="AI116" s="1786"/>
      <c r="AJ116" s="1786"/>
      <c r="AK116" s="1786"/>
      <c r="AL116" s="1786"/>
      <c r="AM116" s="1786"/>
      <c r="AN116" s="1786"/>
      <c r="AO116" s="1786"/>
      <c r="AP116" s="1786"/>
      <c r="AQ116" s="1786"/>
      <c r="AR116" s="1786"/>
      <c r="AS116" s="1786"/>
      <c r="AT116" s="1786"/>
      <c r="AU116" s="1786"/>
      <c r="AV116" s="1786"/>
      <c r="AW116" s="1786"/>
      <c r="AX116" s="1786"/>
    </row>
    <row r="117" spans="1:50" ht="15.75" thickBot="1" x14ac:dyDescent="0.45">
      <c r="A117" s="1701"/>
      <c r="B117" s="1702"/>
      <c r="C117" s="1702"/>
      <c r="D117" s="1702"/>
      <c r="E117" s="1702"/>
      <c r="F117" s="1702"/>
      <c r="G117" s="1702"/>
      <c r="H117" s="1702"/>
      <c r="I117" s="1702"/>
      <c r="J117" s="1702"/>
      <c r="K117" s="1702"/>
      <c r="L117" s="1703"/>
      <c r="M117" s="1674" t="s">
        <v>2729</v>
      </c>
      <c r="N117" s="1675"/>
      <c r="O117" s="1675"/>
      <c r="P117" s="1676"/>
      <c r="Q117" s="433"/>
      <c r="R117" s="434"/>
      <c r="AG117" s="1787"/>
      <c r="AH117" s="1788"/>
      <c r="AI117" s="1788"/>
      <c r="AJ117" s="1788"/>
      <c r="AK117" s="1788"/>
      <c r="AL117" s="1788"/>
      <c r="AM117" s="1788"/>
      <c r="AN117" s="1788"/>
      <c r="AO117" s="1788"/>
      <c r="AP117" s="1788"/>
      <c r="AQ117" s="1788"/>
      <c r="AR117" s="1789"/>
      <c r="AS117" s="1790" t="s">
        <v>2729</v>
      </c>
      <c r="AT117" s="1791"/>
      <c r="AU117" s="1791"/>
      <c r="AV117" s="1792"/>
      <c r="AW117" s="433"/>
      <c r="AX117" s="434"/>
    </row>
    <row r="118" spans="1:50" ht="20.25" customHeight="1" thickTop="1" thickBot="1" x14ac:dyDescent="0.45">
      <c r="A118" s="1704" t="s">
        <v>2172</v>
      </c>
      <c r="B118" s="384">
        <v>1</v>
      </c>
      <c r="C118" s="1666" t="s">
        <v>2173</v>
      </c>
      <c r="D118" s="1682" t="s">
        <v>2174</v>
      </c>
      <c r="E118" s="1682"/>
      <c r="F118" s="1682"/>
      <c r="G118" s="1682"/>
      <c r="H118" s="1682"/>
      <c r="I118" s="1682"/>
      <c r="J118" s="1682"/>
      <c r="K118" s="1682"/>
      <c r="L118" s="1664"/>
      <c r="M118" s="1661" t="str">
        <f>IF(支援内容入力シート!$E$57&gt;=1,支援内容入力シート!$E$57,"")</f>
        <v/>
      </c>
      <c r="N118" s="1662"/>
      <c r="O118" s="1662"/>
      <c r="P118" s="1663"/>
      <c r="Q118" s="434"/>
      <c r="R118" s="434"/>
      <c r="AG118" s="1834" t="s">
        <v>2172</v>
      </c>
      <c r="AH118" s="435">
        <v>1</v>
      </c>
      <c r="AI118" s="1793" t="s">
        <v>2173</v>
      </c>
      <c r="AJ118" s="1795" t="s">
        <v>2174</v>
      </c>
      <c r="AK118" s="1795"/>
      <c r="AL118" s="1795"/>
      <c r="AM118" s="1795"/>
      <c r="AN118" s="1795"/>
      <c r="AO118" s="1795"/>
      <c r="AP118" s="1795"/>
      <c r="AQ118" s="1795"/>
      <c r="AR118" s="1796"/>
      <c r="AS118" s="1797"/>
      <c r="AT118" s="1798"/>
      <c r="AU118" s="1798"/>
      <c r="AV118" s="1799"/>
      <c r="AW118" s="434"/>
      <c r="AX118" s="434"/>
    </row>
    <row r="119" spans="1:50" ht="20.25" thickTop="1" thickBot="1" x14ac:dyDescent="0.45">
      <c r="A119" s="1680"/>
      <c r="B119" s="359">
        <v>2</v>
      </c>
      <c r="C119" s="1667"/>
      <c r="D119" s="1682" t="s">
        <v>2175</v>
      </c>
      <c r="E119" s="1682"/>
      <c r="F119" s="1682"/>
      <c r="G119" s="1682"/>
      <c r="H119" s="1682"/>
      <c r="I119" s="1682"/>
      <c r="J119" s="1682"/>
      <c r="K119" s="1682"/>
      <c r="L119" s="1664"/>
      <c r="M119" s="1629" t="str">
        <f>IF(支援内容入力シート!$F$57&gt;=1,支援内容入力シート!$F$57,"")</f>
        <v/>
      </c>
      <c r="N119" s="1630"/>
      <c r="O119" s="1630"/>
      <c r="P119" s="1631"/>
      <c r="Q119" s="434"/>
      <c r="R119" s="434"/>
      <c r="AG119" s="1835"/>
      <c r="AH119" s="436">
        <v>2</v>
      </c>
      <c r="AI119" s="1794"/>
      <c r="AJ119" s="1795" t="s">
        <v>2175</v>
      </c>
      <c r="AK119" s="1795"/>
      <c r="AL119" s="1795"/>
      <c r="AM119" s="1795"/>
      <c r="AN119" s="1795"/>
      <c r="AO119" s="1795"/>
      <c r="AP119" s="1795"/>
      <c r="AQ119" s="1795"/>
      <c r="AR119" s="1796"/>
      <c r="AS119" s="1797"/>
      <c r="AT119" s="1798"/>
      <c r="AU119" s="1798"/>
      <c r="AV119" s="1799"/>
      <c r="AW119" s="434"/>
      <c r="AX119" s="434"/>
    </row>
    <row r="120" spans="1:50" ht="20.25" thickTop="1" thickBot="1" x14ac:dyDescent="0.45">
      <c r="A120" s="1680"/>
      <c r="B120" s="359">
        <v>3</v>
      </c>
      <c r="C120" s="1667"/>
      <c r="D120" s="1682" t="s">
        <v>2176</v>
      </c>
      <c r="E120" s="1682"/>
      <c r="F120" s="1682"/>
      <c r="G120" s="1682"/>
      <c r="H120" s="1682"/>
      <c r="I120" s="1682"/>
      <c r="J120" s="1682"/>
      <c r="K120" s="1682"/>
      <c r="L120" s="1664"/>
      <c r="M120" s="1629" t="str">
        <f>IF(支援内容入力シート!$G$57&gt;=1,支援内容入力シート!$G$57,"")</f>
        <v/>
      </c>
      <c r="N120" s="1630"/>
      <c r="O120" s="1630"/>
      <c r="P120" s="1631"/>
      <c r="Q120" s="434"/>
      <c r="R120" s="434"/>
      <c r="AG120" s="1835"/>
      <c r="AH120" s="436">
        <v>3</v>
      </c>
      <c r="AI120" s="1794"/>
      <c r="AJ120" s="1795" t="s">
        <v>2176</v>
      </c>
      <c r="AK120" s="1795"/>
      <c r="AL120" s="1795"/>
      <c r="AM120" s="1795"/>
      <c r="AN120" s="1795"/>
      <c r="AO120" s="1795"/>
      <c r="AP120" s="1795"/>
      <c r="AQ120" s="1795"/>
      <c r="AR120" s="1796"/>
      <c r="AS120" s="1797"/>
      <c r="AT120" s="1798"/>
      <c r="AU120" s="1798"/>
      <c r="AV120" s="1799"/>
      <c r="AW120" s="434"/>
      <c r="AX120" s="434"/>
    </row>
    <row r="121" spans="1:50" ht="20.25" thickTop="1" thickBot="1" x14ac:dyDescent="0.45">
      <c r="A121" s="1680"/>
      <c r="B121" s="359">
        <v>4</v>
      </c>
      <c r="C121" s="1667"/>
      <c r="D121" s="1682" t="s">
        <v>2177</v>
      </c>
      <c r="E121" s="1682"/>
      <c r="F121" s="1682"/>
      <c r="G121" s="1682"/>
      <c r="H121" s="1682"/>
      <c r="I121" s="1682"/>
      <c r="J121" s="1682"/>
      <c r="K121" s="1682"/>
      <c r="L121" s="1664"/>
      <c r="M121" s="1629" t="str">
        <f>IF(支援内容入力シート!$H$57&gt;=1,支援内容入力シート!$H$57,"")</f>
        <v/>
      </c>
      <c r="N121" s="1630"/>
      <c r="O121" s="1630"/>
      <c r="P121" s="1631"/>
      <c r="Q121" s="434"/>
      <c r="R121" s="434"/>
      <c r="AG121" s="1835"/>
      <c r="AH121" s="436">
        <v>4</v>
      </c>
      <c r="AI121" s="1794"/>
      <c r="AJ121" s="1795" t="s">
        <v>2177</v>
      </c>
      <c r="AK121" s="1795"/>
      <c r="AL121" s="1795"/>
      <c r="AM121" s="1795"/>
      <c r="AN121" s="1795"/>
      <c r="AO121" s="1795"/>
      <c r="AP121" s="1795"/>
      <c r="AQ121" s="1795"/>
      <c r="AR121" s="1796"/>
      <c r="AS121" s="1797"/>
      <c r="AT121" s="1798"/>
      <c r="AU121" s="1798"/>
      <c r="AV121" s="1799"/>
      <c r="AW121" s="434"/>
      <c r="AX121" s="434"/>
    </row>
    <row r="122" spans="1:50" ht="20.25" thickTop="1" thickBot="1" x14ac:dyDescent="0.45">
      <c r="A122" s="1680"/>
      <c r="B122" s="359">
        <v>5</v>
      </c>
      <c r="C122" s="1667"/>
      <c r="D122" s="1682" t="s">
        <v>2178</v>
      </c>
      <c r="E122" s="1682"/>
      <c r="F122" s="1682"/>
      <c r="G122" s="1682"/>
      <c r="H122" s="1682"/>
      <c r="I122" s="1682"/>
      <c r="J122" s="1682"/>
      <c r="K122" s="1682"/>
      <c r="L122" s="1664"/>
      <c r="M122" s="1629" t="str">
        <f>IF(支援内容入力シート!$I$57&gt;=1,支援内容入力シート!$I$57,"")</f>
        <v/>
      </c>
      <c r="N122" s="1630"/>
      <c r="O122" s="1630"/>
      <c r="P122" s="1631"/>
      <c r="Q122" s="434"/>
      <c r="R122" s="434"/>
      <c r="AG122" s="1835"/>
      <c r="AH122" s="436">
        <v>5</v>
      </c>
      <c r="AI122" s="1794"/>
      <c r="AJ122" s="1795" t="s">
        <v>2178</v>
      </c>
      <c r="AK122" s="1795"/>
      <c r="AL122" s="1795"/>
      <c r="AM122" s="1795"/>
      <c r="AN122" s="1795"/>
      <c r="AO122" s="1795"/>
      <c r="AP122" s="1795"/>
      <c r="AQ122" s="1795"/>
      <c r="AR122" s="1796"/>
      <c r="AS122" s="1797"/>
      <c r="AT122" s="1798"/>
      <c r="AU122" s="1798"/>
      <c r="AV122" s="1799"/>
      <c r="AW122" s="434"/>
      <c r="AX122" s="434"/>
    </row>
    <row r="123" spans="1:50" ht="20.25" thickTop="1" thickBot="1" x14ac:dyDescent="0.45">
      <c r="A123" s="1680"/>
      <c r="B123" s="359">
        <v>6</v>
      </c>
      <c r="C123" s="1667"/>
      <c r="D123" s="1682" t="s">
        <v>2179</v>
      </c>
      <c r="E123" s="1682"/>
      <c r="F123" s="1682"/>
      <c r="G123" s="1682"/>
      <c r="H123" s="1682"/>
      <c r="I123" s="1682"/>
      <c r="J123" s="1682"/>
      <c r="K123" s="1682"/>
      <c r="L123" s="1664"/>
      <c r="M123" s="1629" t="str">
        <f>IF(支援内容入力シート!$J$57&gt;=1,支援内容入力シート!$J$57,"")</f>
        <v/>
      </c>
      <c r="N123" s="1630"/>
      <c r="O123" s="1630"/>
      <c r="P123" s="1631"/>
      <c r="Q123" s="437"/>
      <c r="R123" s="434"/>
      <c r="AG123" s="1835"/>
      <c r="AH123" s="436">
        <v>6</v>
      </c>
      <c r="AI123" s="1794"/>
      <c r="AJ123" s="1795" t="s">
        <v>2179</v>
      </c>
      <c r="AK123" s="1795"/>
      <c r="AL123" s="1795"/>
      <c r="AM123" s="1795"/>
      <c r="AN123" s="1795"/>
      <c r="AO123" s="1795"/>
      <c r="AP123" s="1795"/>
      <c r="AQ123" s="1795"/>
      <c r="AR123" s="1796"/>
      <c r="AS123" s="1797"/>
      <c r="AT123" s="1798"/>
      <c r="AU123" s="1798"/>
      <c r="AV123" s="1799"/>
      <c r="AW123" s="437"/>
      <c r="AX123" s="434"/>
    </row>
    <row r="124" spans="1:50" ht="20.25" thickTop="1" thickBot="1" x14ac:dyDescent="0.45">
      <c r="A124" s="1680"/>
      <c r="B124" s="359">
        <v>7</v>
      </c>
      <c r="C124" s="1667"/>
      <c r="D124" s="1682" t="s">
        <v>2180</v>
      </c>
      <c r="E124" s="1682"/>
      <c r="F124" s="1682"/>
      <c r="G124" s="1682"/>
      <c r="H124" s="1682"/>
      <c r="I124" s="1682"/>
      <c r="J124" s="1682"/>
      <c r="K124" s="1682"/>
      <c r="L124" s="1664"/>
      <c r="M124" s="1629" t="str">
        <f>IF(支援内容入力シート!$K$57&gt;=1,支援内容入力シート!$K$57,"")</f>
        <v/>
      </c>
      <c r="N124" s="1630"/>
      <c r="O124" s="1630"/>
      <c r="P124" s="1631"/>
      <c r="Q124" s="434"/>
      <c r="R124" s="434"/>
      <c r="AG124" s="1835"/>
      <c r="AH124" s="436">
        <v>7</v>
      </c>
      <c r="AI124" s="1794"/>
      <c r="AJ124" s="1795" t="s">
        <v>2180</v>
      </c>
      <c r="AK124" s="1795"/>
      <c r="AL124" s="1795"/>
      <c r="AM124" s="1795"/>
      <c r="AN124" s="1795"/>
      <c r="AO124" s="1795"/>
      <c r="AP124" s="1795"/>
      <c r="AQ124" s="1795"/>
      <c r="AR124" s="1796"/>
      <c r="AS124" s="1797"/>
      <c r="AT124" s="1798"/>
      <c r="AU124" s="1798"/>
      <c r="AV124" s="1799"/>
      <c r="AW124" s="434"/>
      <c r="AX124" s="434"/>
    </row>
    <row r="125" spans="1:50" ht="20.25" thickTop="1" thickBot="1" x14ac:dyDescent="0.45">
      <c r="A125" s="1680"/>
      <c r="B125" s="359">
        <v>8</v>
      </c>
      <c r="C125" s="1667"/>
      <c r="D125" s="1682" t="s">
        <v>2181</v>
      </c>
      <c r="E125" s="1682"/>
      <c r="F125" s="1682"/>
      <c r="G125" s="1682"/>
      <c r="H125" s="1682"/>
      <c r="I125" s="1682"/>
      <c r="J125" s="1682"/>
      <c r="K125" s="1682"/>
      <c r="L125" s="1664"/>
      <c r="M125" s="1629" t="str">
        <f>IF(支援内容入力シート!$L$57&gt;=1,支援内容入力シート!$L$57,"")</f>
        <v/>
      </c>
      <c r="N125" s="1630"/>
      <c r="O125" s="1630"/>
      <c r="P125" s="1631"/>
      <c r="Q125" s="434"/>
      <c r="R125" s="434"/>
      <c r="AG125" s="1835"/>
      <c r="AH125" s="436">
        <v>8</v>
      </c>
      <c r="AI125" s="1794"/>
      <c r="AJ125" s="1795" t="s">
        <v>2181</v>
      </c>
      <c r="AK125" s="1795"/>
      <c r="AL125" s="1795"/>
      <c r="AM125" s="1795"/>
      <c r="AN125" s="1795"/>
      <c r="AO125" s="1795"/>
      <c r="AP125" s="1795"/>
      <c r="AQ125" s="1795"/>
      <c r="AR125" s="1796"/>
      <c r="AS125" s="1797"/>
      <c r="AT125" s="1798"/>
      <c r="AU125" s="1798"/>
      <c r="AV125" s="1799"/>
      <c r="AW125" s="434"/>
      <c r="AX125" s="434"/>
    </row>
    <row r="126" spans="1:50" ht="20.25" thickTop="1" thickBot="1" x14ac:dyDescent="0.45">
      <c r="A126" s="1680"/>
      <c r="B126" s="359">
        <v>9</v>
      </c>
      <c r="C126" s="1667"/>
      <c r="D126" s="1682" t="s">
        <v>2182</v>
      </c>
      <c r="E126" s="1682"/>
      <c r="F126" s="1682"/>
      <c r="G126" s="1682"/>
      <c r="H126" s="1682"/>
      <c r="I126" s="1682"/>
      <c r="J126" s="1682"/>
      <c r="K126" s="1682"/>
      <c r="L126" s="1664"/>
      <c r="M126" s="1629" t="str">
        <f>IF(支援内容入力シート!$M$57&gt;=1,支援内容入力シート!$M$57,"")</f>
        <v/>
      </c>
      <c r="N126" s="1630"/>
      <c r="O126" s="1630"/>
      <c r="P126" s="1631"/>
      <c r="Q126" s="437"/>
      <c r="R126" s="434"/>
      <c r="AG126" s="1835"/>
      <c r="AH126" s="436">
        <v>9</v>
      </c>
      <c r="AI126" s="1794"/>
      <c r="AJ126" s="1795" t="s">
        <v>2182</v>
      </c>
      <c r="AK126" s="1795"/>
      <c r="AL126" s="1795"/>
      <c r="AM126" s="1795"/>
      <c r="AN126" s="1795"/>
      <c r="AO126" s="1795"/>
      <c r="AP126" s="1795"/>
      <c r="AQ126" s="1795"/>
      <c r="AR126" s="1796"/>
      <c r="AS126" s="1797"/>
      <c r="AT126" s="1798"/>
      <c r="AU126" s="1798"/>
      <c r="AV126" s="1799"/>
      <c r="AW126" s="437"/>
      <c r="AX126" s="434"/>
    </row>
    <row r="127" spans="1:50" ht="20.25" thickTop="1" thickBot="1" x14ac:dyDescent="0.45">
      <c r="A127" s="1680"/>
      <c r="B127" s="359">
        <v>10</v>
      </c>
      <c r="C127" s="1667"/>
      <c r="D127" s="1682" t="s">
        <v>2183</v>
      </c>
      <c r="E127" s="1682"/>
      <c r="F127" s="1682"/>
      <c r="G127" s="1682"/>
      <c r="H127" s="1682"/>
      <c r="I127" s="1682"/>
      <c r="J127" s="1682"/>
      <c r="K127" s="1682"/>
      <c r="L127" s="1664"/>
      <c r="M127" s="1629" t="str">
        <f>IF(支援内容入力シート!$N$57&gt;=1,支援内容入力シート!$N$57,"")</f>
        <v/>
      </c>
      <c r="N127" s="1630"/>
      <c r="O127" s="1630"/>
      <c r="P127" s="1631"/>
      <c r="Q127" s="434"/>
      <c r="R127" s="434"/>
      <c r="AG127" s="1835"/>
      <c r="AH127" s="436">
        <v>10</v>
      </c>
      <c r="AI127" s="1794"/>
      <c r="AJ127" s="1795" t="s">
        <v>2183</v>
      </c>
      <c r="AK127" s="1795"/>
      <c r="AL127" s="1795"/>
      <c r="AM127" s="1795"/>
      <c r="AN127" s="1795"/>
      <c r="AO127" s="1795"/>
      <c r="AP127" s="1795"/>
      <c r="AQ127" s="1795"/>
      <c r="AR127" s="1796"/>
      <c r="AS127" s="1797"/>
      <c r="AT127" s="1798"/>
      <c r="AU127" s="1798"/>
      <c r="AV127" s="1799"/>
      <c r="AW127" s="434"/>
      <c r="AX127" s="434"/>
    </row>
    <row r="128" spans="1:50" ht="20.25" thickTop="1" thickBot="1" x14ac:dyDescent="0.45">
      <c r="A128" s="1680"/>
      <c r="B128" s="359">
        <v>11</v>
      </c>
      <c r="C128" s="1667"/>
      <c r="D128" s="1682" t="s">
        <v>2184</v>
      </c>
      <c r="E128" s="1682"/>
      <c r="F128" s="1682"/>
      <c r="G128" s="1682"/>
      <c r="H128" s="1682"/>
      <c r="I128" s="1682"/>
      <c r="J128" s="1682"/>
      <c r="K128" s="1682"/>
      <c r="L128" s="1664"/>
      <c r="M128" s="1648" t="str">
        <f>IF(支援内容入力シート!$O$57&gt;=1,支援内容入力シート!$O$57,"")</f>
        <v/>
      </c>
      <c r="N128" s="1649"/>
      <c r="O128" s="1649"/>
      <c r="P128" s="1650"/>
      <c r="Q128" s="434"/>
      <c r="R128" s="434"/>
      <c r="AG128" s="1835"/>
      <c r="AH128" s="436">
        <v>11</v>
      </c>
      <c r="AI128" s="1794"/>
      <c r="AJ128" s="1795" t="s">
        <v>2184</v>
      </c>
      <c r="AK128" s="1795"/>
      <c r="AL128" s="1795"/>
      <c r="AM128" s="1795"/>
      <c r="AN128" s="1795"/>
      <c r="AO128" s="1795"/>
      <c r="AP128" s="1795"/>
      <c r="AQ128" s="1795"/>
      <c r="AR128" s="1796"/>
      <c r="AS128" s="1797"/>
      <c r="AT128" s="1798"/>
      <c r="AU128" s="1798"/>
      <c r="AV128" s="1799"/>
      <c r="AW128" s="434"/>
      <c r="AX128" s="434"/>
    </row>
    <row r="129" spans="1:50" ht="20.25" thickTop="1" thickBot="1" x14ac:dyDescent="0.45">
      <c r="A129" s="1680"/>
      <c r="B129" s="359">
        <v>12</v>
      </c>
      <c r="C129" s="1667"/>
      <c r="D129" s="1682" t="s">
        <v>2185</v>
      </c>
      <c r="E129" s="1682"/>
      <c r="F129" s="1682"/>
      <c r="G129" s="1682"/>
      <c r="H129" s="1682"/>
      <c r="I129" s="1682"/>
      <c r="J129" s="1682"/>
      <c r="K129" s="1682"/>
      <c r="L129" s="1664"/>
      <c r="M129" s="1629" t="str">
        <f>IF(支援内容入力シート!$P$57&gt;=1,支援内容入力シート!$P$57,"")</f>
        <v/>
      </c>
      <c r="N129" s="1630"/>
      <c r="O129" s="1630"/>
      <c r="P129" s="1631"/>
      <c r="Q129" s="434"/>
      <c r="R129" s="434"/>
      <c r="AG129" s="1835"/>
      <c r="AH129" s="436">
        <v>12</v>
      </c>
      <c r="AI129" s="1794"/>
      <c r="AJ129" s="1795" t="s">
        <v>2185</v>
      </c>
      <c r="AK129" s="1795"/>
      <c r="AL129" s="1795"/>
      <c r="AM129" s="1795"/>
      <c r="AN129" s="1795"/>
      <c r="AO129" s="1795"/>
      <c r="AP129" s="1795"/>
      <c r="AQ129" s="1795"/>
      <c r="AR129" s="1796"/>
      <c r="AS129" s="1797"/>
      <c r="AT129" s="1798"/>
      <c r="AU129" s="1798"/>
      <c r="AV129" s="1799"/>
      <c r="AW129" s="434"/>
      <c r="AX129" s="434"/>
    </row>
    <row r="130" spans="1:50" ht="20.25" thickTop="1" thickBot="1" x14ac:dyDescent="0.45">
      <c r="A130" s="1680"/>
      <c r="B130" s="359">
        <v>13</v>
      </c>
      <c r="C130" s="1667"/>
      <c r="D130" s="1682" t="s">
        <v>2186</v>
      </c>
      <c r="E130" s="1682"/>
      <c r="F130" s="1682"/>
      <c r="G130" s="1682"/>
      <c r="H130" s="1682"/>
      <c r="I130" s="1682"/>
      <c r="J130" s="1682"/>
      <c r="K130" s="1682"/>
      <c r="L130" s="1664"/>
      <c r="M130" s="1629" t="str">
        <f>IF(支援内容入力シート!$Q$57&gt;=1,支援内容入力シート!$Q$57,"")</f>
        <v/>
      </c>
      <c r="N130" s="1630"/>
      <c r="O130" s="1630"/>
      <c r="P130" s="1631"/>
      <c r="Q130" s="434"/>
      <c r="R130" s="434"/>
      <c r="AG130" s="1835"/>
      <c r="AH130" s="436">
        <v>13</v>
      </c>
      <c r="AI130" s="1794"/>
      <c r="AJ130" s="1795" t="s">
        <v>2186</v>
      </c>
      <c r="AK130" s="1795"/>
      <c r="AL130" s="1795"/>
      <c r="AM130" s="1795"/>
      <c r="AN130" s="1795"/>
      <c r="AO130" s="1795"/>
      <c r="AP130" s="1795"/>
      <c r="AQ130" s="1795"/>
      <c r="AR130" s="1796"/>
      <c r="AS130" s="1797"/>
      <c r="AT130" s="1798"/>
      <c r="AU130" s="1798"/>
      <c r="AV130" s="1799"/>
      <c r="AW130" s="434"/>
      <c r="AX130" s="434"/>
    </row>
    <row r="131" spans="1:50" ht="20.25" thickTop="1" thickBot="1" x14ac:dyDescent="0.45">
      <c r="A131" s="1680"/>
      <c r="B131" s="359">
        <v>14</v>
      </c>
      <c r="C131" s="1667"/>
      <c r="D131" s="1682" t="s">
        <v>2187</v>
      </c>
      <c r="E131" s="1682"/>
      <c r="F131" s="1682"/>
      <c r="G131" s="1682"/>
      <c r="H131" s="1682"/>
      <c r="I131" s="1682"/>
      <c r="J131" s="1682"/>
      <c r="K131" s="1682"/>
      <c r="L131" s="1664"/>
      <c r="M131" s="1629" t="str">
        <f>IF(支援内容入力シート!$R$57&gt;=1,支援内容入力シート!$R$57,"")</f>
        <v/>
      </c>
      <c r="N131" s="1630"/>
      <c r="O131" s="1630"/>
      <c r="P131" s="1631"/>
      <c r="Q131" s="434"/>
      <c r="R131" s="434"/>
      <c r="AG131" s="1835"/>
      <c r="AH131" s="436">
        <v>14</v>
      </c>
      <c r="AI131" s="1794"/>
      <c r="AJ131" s="1795" t="s">
        <v>2187</v>
      </c>
      <c r="AK131" s="1795"/>
      <c r="AL131" s="1795"/>
      <c r="AM131" s="1795"/>
      <c r="AN131" s="1795"/>
      <c r="AO131" s="1795"/>
      <c r="AP131" s="1795"/>
      <c r="AQ131" s="1795"/>
      <c r="AR131" s="1796"/>
      <c r="AS131" s="1797"/>
      <c r="AT131" s="1798"/>
      <c r="AU131" s="1798"/>
      <c r="AV131" s="1799"/>
      <c r="AW131" s="434"/>
      <c r="AX131" s="434"/>
    </row>
    <row r="132" spans="1:50" ht="20.25" thickTop="1" thickBot="1" x14ac:dyDescent="0.45">
      <c r="A132" s="1680"/>
      <c r="B132" s="359">
        <v>15</v>
      </c>
      <c r="C132" s="1667"/>
      <c r="D132" s="1682" t="s">
        <v>2120</v>
      </c>
      <c r="E132" s="1682"/>
      <c r="F132" s="1682"/>
      <c r="G132" s="1682"/>
      <c r="H132" s="1682"/>
      <c r="I132" s="1682"/>
      <c r="J132" s="1682"/>
      <c r="K132" s="1682"/>
      <c r="L132" s="1664"/>
      <c r="M132" s="1629" t="str">
        <f>IF(支援内容入力シート!$S$57&gt;=1,支援内容入力シート!$S$57,"")</f>
        <v/>
      </c>
      <c r="N132" s="1630"/>
      <c r="O132" s="1630"/>
      <c r="P132" s="1631"/>
      <c r="Q132" s="434"/>
      <c r="R132" s="434"/>
      <c r="AG132" s="1835"/>
      <c r="AH132" s="436">
        <v>15</v>
      </c>
      <c r="AI132" s="1794"/>
      <c r="AJ132" s="1795" t="s">
        <v>2120</v>
      </c>
      <c r="AK132" s="1795"/>
      <c r="AL132" s="1795"/>
      <c r="AM132" s="1795"/>
      <c r="AN132" s="1795"/>
      <c r="AO132" s="1795"/>
      <c r="AP132" s="1795"/>
      <c r="AQ132" s="1795"/>
      <c r="AR132" s="1796"/>
      <c r="AS132" s="1797"/>
      <c r="AT132" s="1798"/>
      <c r="AU132" s="1798"/>
      <c r="AV132" s="1799"/>
      <c r="AW132" s="434"/>
      <c r="AX132" s="434"/>
    </row>
    <row r="133" spans="1:50" ht="20.25" thickTop="1" thickBot="1" x14ac:dyDescent="0.45">
      <c r="A133" s="1680"/>
      <c r="B133" s="359">
        <v>16</v>
      </c>
      <c r="C133" s="1667"/>
      <c r="D133" s="1682" t="s">
        <v>2188</v>
      </c>
      <c r="E133" s="1682"/>
      <c r="F133" s="1682"/>
      <c r="G133" s="1682"/>
      <c r="H133" s="1682"/>
      <c r="I133" s="1682"/>
      <c r="J133" s="1682"/>
      <c r="K133" s="1682"/>
      <c r="L133" s="1664"/>
      <c r="M133" s="1629" t="str">
        <f>IF(支援内容入力シート!$T$57&gt;=1,支援内容入力シート!$T$57,"")</f>
        <v/>
      </c>
      <c r="N133" s="1630"/>
      <c r="O133" s="1630"/>
      <c r="P133" s="1631"/>
      <c r="Q133" s="434"/>
      <c r="R133" s="434"/>
      <c r="AG133" s="1835"/>
      <c r="AH133" s="436">
        <v>16</v>
      </c>
      <c r="AI133" s="1794"/>
      <c r="AJ133" s="1795" t="s">
        <v>2188</v>
      </c>
      <c r="AK133" s="1795"/>
      <c r="AL133" s="1795"/>
      <c r="AM133" s="1795"/>
      <c r="AN133" s="1795"/>
      <c r="AO133" s="1795"/>
      <c r="AP133" s="1795"/>
      <c r="AQ133" s="1795"/>
      <c r="AR133" s="1796"/>
      <c r="AS133" s="1797"/>
      <c r="AT133" s="1798"/>
      <c r="AU133" s="1798"/>
      <c r="AV133" s="1799"/>
      <c r="AW133" s="434"/>
      <c r="AX133" s="434"/>
    </row>
    <row r="134" spans="1:50" ht="20.25" thickTop="1" thickBot="1" x14ac:dyDescent="0.45">
      <c r="A134" s="1680"/>
      <c r="B134" s="359">
        <v>17</v>
      </c>
      <c r="C134" s="1667"/>
      <c r="D134" s="1682" t="s">
        <v>2121</v>
      </c>
      <c r="E134" s="1682"/>
      <c r="F134" s="1682"/>
      <c r="G134" s="1682"/>
      <c r="H134" s="1682"/>
      <c r="I134" s="1682"/>
      <c r="J134" s="1682"/>
      <c r="K134" s="1682"/>
      <c r="L134" s="1664"/>
      <c r="M134" s="1629" t="str">
        <f>IF(支援内容入力シート!$U$57&gt;=1,支援内容入力シート!$U$57,"")</f>
        <v/>
      </c>
      <c r="N134" s="1630"/>
      <c r="O134" s="1630"/>
      <c r="P134" s="1631"/>
      <c r="Q134" s="434"/>
      <c r="R134" s="434"/>
      <c r="AG134" s="1835"/>
      <c r="AH134" s="436">
        <v>17</v>
      </c>
      <c r="AI134" s="1794"/>
      <c r="AJ134" s="1795" t="s">
        <v>2121</v>
      </c>
      <c r="AK134" s="1795"/>
      <c r="AL134" s="1795"/>
      <c r="AM134" s="1795"/>
      <c r="AN134" s="1795"/>
      <c r="AO134" s="1795"/>
      <c r="AP134" s="1795"/>
      <c r="AQ134" s="1795"/>
      <c r="AR134" s="1796"/>
      <c r="AS134" s="1797"/>
      <c r="AT134" s="1798"/>
      <c r="AU134" s="1798"/>
      <c r="AV134" s="1799"/>
      <c r="AW134" s="434"/>
      <c r="AX134" s="434"/>
    </row>
    <row r="135" spans="1:50" ht="20.25" thickTop="1" thickBot="1" x14ac:dyDescent="0.45">
      <c r="A135" s="1680"/>
      <c r="B135" s="359">
        <v>18</v>
      </c>
      <c r="C135" s="1667"/>
      <c r="D135" s="1682" t="s">
        <v>2122</v>
      </c>
      <c r="E135" s="1682"/>
      <c r="F135" s="1682"/>
      <c r="G135" s="1682"/>
      <c r="H135" s="1682"/>
      <c r="I135" s="1682"/>
      <c r="J135" s="1682"/>
      <c r="K135" s="1682"/>
      <c r="L135" s="1664"/>
      <c r="M135" s="1629" t="str">
        <f>IF(支援内容入力シート!$V$57&gt;=1,支援内容入力シート!$V$57,"")</f>
        <v/>
      </c>
      <c r="N135" s="1630"/>
      <c r="O135" s="1630"/>
      <c r="P135" s="1631"/>
      <c r="Q135" s="434"/>
      <c r="R135" s="434"/>
      <c r="AG135" s="1835"/>
      <c r="AH135" s="436">
        <v>18</v>
      </c>
      <c r="AI135" s="1794"/>
      <c r="AJ135" s="1795" t="s">
        <v>2122</v>
      </c>
      <c r="AK135" s="1795"/>
      <c r="AL135" s="1795"/>
      <c r="AM135" s="1795"/>
      <c r="AN135" s="1795"/>
      <c r="AO135" s="1795"/>
      <c r="AP135" s="1795"/>
      <c r="AQ135" s="1795"/>
      <c r="AR135" s="1796"/>
      <c r="AS135" s="1797"/>
      <c r="AT135" s="1798"/>
      <c r="AU135" s="1798"/>
      <c r="AV135" s="1799"/>
      <c r="AW135" s="434"/>
      <c r="AX135" s="434"/>
    </row>
    <row r="136" spans="1:50" ht="20.25" thickTop="1" thickBot="1" x14ac:dyDescent="0.45">
      <c r="A136" s="1680"/>
      <c r="B136" s="359">
        <v>19</v>
      </c>
      <c r="C136" s="1667"/>
      <c r="D136" s="1682" t="s">
        <v>2123</v>
      </c>
      <c r="E136" s="1682"/>
      <c r="F136" s="1682"/>
      <c r="G136" s="1682"/>
      <c r="H136" s="1682"/>
      <c r="I136" s="1682"/>
      <c r="J136" s="1682"/>
      <c r="K136" s="1682"/>
      <c r="L136" s="1664"/>
      <c r="M136" s="1629" t="str">
        <f>IF(支援内容入力シート!$W$57&gt;=1,支援内容入力シート!$W$57,"")</f>
        <v/>
      </c>
      <c r="N136" s="1630"/>
      <c r="O136" s="1630"/>
      <c r="P136" s="1631"/>
      <c r="Q136" s="434"/>
      <c r="R136" s="434"/>
      <c r="AG136" s="1835"/>
      <c r="AH136" s="436">
        <v>19</v>
      </c>
      <c r="AI136" s="1794"/>
      <c r="AJ136" s="1795" t="s">
        <v>2123</v>
      </c>
      <c r="AK136" s="1795"/>
      <c r="AL136" s="1795"/>
      <c r="AM136" s="1795"/>
      <c r="AN136" s="1795"/>
      <c r="AO136" s="1795"/>
      <c r="AP136" s="1795"/>
      <c r="AQ136" s="1795"/>
      <c r="AR136" s="1796"/>
      <c r="AS136" s="1797"/>
      <c r="AT136" s="1798"/>
      <c r="AU136" s="1798"/>
      <c r="AV136" s="1799"/>
      <c r="AW136" s="434"/>
      <c r="AX136" s="434"/>
    </row>
    <row r="137" spans="1:50" ht="20.25" thickTop="1" thickBot="1" x14ac:dyDescent="0.45">
      <c r="A137" s="1680"/>
      <c r="B137" s="359">
        <v>20</v>
      </c>
      <c r="C137" s="1667"/>
      <c r="D137" s="1682" t="s">
        <v>2124</v>
      </c>
      <c r="E137" s="1682"/>
      <c r="F137" s="1682"/>
      <c r="G137" s="1682"/>
      <c r="H137" s="1682"/>
      <c r="I137" s="1682"/>
      <c r="J137" s="1682"/>
      <c r="K137" s="1682"/>
      <c r="L137" s="1664"/>
      <c r="M137" s="1648" t="str">
        <f>IF(支援内容入力シート!$X$57&gt;=1,支援内容入力シート!$X$57,"")</f>
        <v/>
      </c>
      <c r="N137" s="1649"/>
      <c r="O137" s="1649"/>
      <c r="P137" s="1650"/>
      <c r="Q137" s="434"/>
      <c r="R137" s="434"/>
      <c r="AG137" s="1835"/>
      <c r="AH137" s="436">
        <v>20</v>
      </c>
      <c r="AI137" s="1794"/>
      <c r="AJ137" s="1795" t="s">
        <v>2124</v>
      </c>
      <c r="AK137" s="1795"/>
      <c r="AL137" s="1795"/>
      <c r="AM137" s="1795"/>
      <c r="AN137" s="1795"/>
      <c r="AO137" s="1795"/>
      <c r="AP137" s="1795"/>
      <c r="AQ137" s="1795"/>
      <c r="AR137" s="1796"/>
      <c r="AS137" s="1797"/>
      <c r="AT137" s="1798"/>
      <c r="AU137" s="1798"/>
      <c r="AV137" s="1799"/>
      <c r="AW137" s="434"/>
      <c r="AX137" s="434"/>
    </row>
    <row r="138" spans="1:50" ht="20.25" thickTop="1" thickBot="1" x14ac:dyDescent="0.45">
      <c r="A138" s="1680"/>
      <c r="B138" s="359">
        <v>21</v>
      </c>
      <c r="C138" s="1667"/>
      <c r="D138" s="1682" t="s">
        <v>2125</v>
      </c>
      <c r="E138" s="1682"/>
      <c r="F138" s="1682"/>
      <c r="G138" s="1682"/>
      <c r="H138" s="1682"/>
      <c r="I138" s="1682"/>
      <c r="J138" s="1682"/>
      <c r="K138" s="1682"/>
      <c r="L138" s="1664"/>
      <c r="M138" s="1629" t="str">
        <f>IF(支援内容入力シート!$Y$57&gt;=1,支援内容入力シート!$Y$57,"")</f>
        <v/>
      </c>
      <c r="N138" s="1630"/>
      <c r="O138" s="1630"/>
      <c r="P138" s="1631"/>
      <c r="Q138" s="434"/>
      <c r="R138" s="434"/>
      <c r="AG138" s="1835"/>
      <c r="AH138" s="436">
        <v>21</v>
      </c>
      <c r="AI138" s="1794"/>
      <c r="AJ138" s="1795" t="s">
        <v>2125</v>
      </c>
      <c r="AK138" s="1795"/>
      <c r="AL138" s="1795"/>
      <c r="AM138" s="1795"/>
      <c r="AN138" s="1795"/>
      <c r="AO138" s="1795"/>
      <c r="AP138" s="1795"/>
      <c r="AQ138" s="1795"/>
      <c r="AR138" s="1796"/>
      <c r="AS138" s="1797"/>
      <c r="AT138" s="1798"/>
      <c r="AU138" s="1798"/>
      <c r="AV138" s="1799"/>
      <c r="AW138" s="434"/>
      <c r="AX138" s="434"/>
    </row>
    <row r="139" spans="1:50" ht="20.25" thickTop="1" thickBot="1" x14ac:dyDescent="0.45">
      <c r="A139" s="1680"/>
      <c r="B139" s="359">
        <v>22</v>
      </c>
      <c r="C139" s="1666" t="s">
        <v>2189</v>
      </c>
      <c r="D139" s="1682" t="s">
        <v>2190</v>
      </c>
      <c r="E139" s="1682"/>
      <c r="F139" s="1682"/>
      <c r="G139" s="1682"/>
      <c r="H139" s="1682"/>
      <c r="I139" s="1682"/>
      <c r="J139" s="1682"/>
      <c r="K139" s="1682"/>
      <c r="L139" s="1664"/>
      <c r="M139" s="1629" t="str">
        <f>IF(支援内容入力シート!$Z$57&gt;=1,支援内容入力シート!$Z$57,"")</f>
        <v/>
      </c>
      <c r="N139" s="1630"/>
      <c r="O139" s="1630"/>
      <c r="P139" s="1631"/>
      <c r="Q139" s="434"/>
      <c r="R139" s="434"/>
      <c r="AG139" s="1835"/>
      <c r="AH139" s="436">
        <v>22</v>
      </c>
      <c r="AI139" s="1793" t="s">
        <v>2189</v>
      </c>
      <c r="AJ139" s="1795" t="s">
        <v>2190</v>
      </c>
      <c r="AK139" s="1795"/>
      <c r="AL139" s="1795"/>
      <c r="AM139" s="1795"/>
      <c r="AN139" s="1795"/>
      <c r="AO139" s="1795"/>
      <c r="AP139" s="1795"/>
      <c r="AQ139" s="1795"/>
      <c r="AR139" s="1796"/>
      <c r="AS139" s="1797"/>
      <c r="AT139" s="1798"/>
      <c r="AU139" s="1798"/>
      <c r="AV139" s="1799"/>
      <c r="AW139" s="434"/>
      <c r="AX139" s="434"/>
    </row>
    <row r="140" spans="1:50" ht="20.25" thickTop="1" thickBot="1" x14ac:dyDescent="0.45">
      <c r="A140" s="1680"/>
      <c r="B140" s="359">
        <v>23</v>
      </c>
      <c r="C140" s="1667"/>
      <c r="D140" s="1682" t="s">
        <v>2126</v>
      </c>
      <c r="E140" s="1682"/>
      <c r="F140" s="1682"/>
      <c r="G140" s="1682"/>
      <c r="H140" s="1682"/>
      <c r="I140" s="1682"/>
      <c r="J140" s="1682"/>
      <c r="K140" s="1682"/>
      <c r="L140" s="1664"/>
      <c r="M140" s="1698" t="str">
        <f>IF(支援内容入力シート!$AA$57&gt;=1,支援内容入力シート!$AA$57,"")</f>
        <v/>
      </c>
      <c r="N140" s="1699"/>
      <c r="O140" s="1699"/>
      <c r="P140" s="1700"/>
      <c r="Q140" s="434"/>
      <c r="R140" s="434"/>
      <c r="AG140" s="1835"/>
      <c r="AH140" s="436">
        <v>23</v>
      </c>
      <c r="AI140" s="1794"/>
      <c r="AJ140" s="1795" t="s">
        <v>2126</v>
      </c>
      <c r="AK140" s="1795"/>
      <c r="AL140" s="1795"/>
      <c r="AM140" s="1795"/>
      <c r="AN140" s="1795"/>
      <c r="AO140" s="1795"/>
      <c r="AP140" s="1795"/>
      <c r="AQ140" s="1795"/>
      <c r="AR140" s="1796"/>
      <c r="AS140" s="1797"/>
      <c r="AT140" s="1798"/>
      <c r="AU140" s="1798"/>
      <c r="AV140" s="1799"/>
      <c r="AW140" s="434"/>
      <c r="AX140" s="434"/>
    </row>
    <row r="141" spans="1:50" ht="20.25" thickTop="1" thickBot="1" x14ac:dyDescent="0.45">
      <c r="A141" s="1680"/>
      <c r="B141" s="359">
        <v>24</v>
      </c>
      <c r="C141" s="1667"/>
      <c r="D141" s="1682" t="s">
        <v>2191</v>
      </c>
      <c r="E141" s="1682"/>
      <c r="F141" s="1682"/>
      <c r="G141" s="1682"/>
      <c r="H141" s="1682"/>
      <c r="I141" s="1682"/>
      <c r="J141" s="1682"/>
      <c r="K141" s="1682"/>
      <c r="L141" s="1664"/>
      <c r="M141" s="1629" t="str">
        <f>IF(支援内容入力シート!$AB$57&gt;=1,支援内容入力シート!$AB$57,"")</f>
        <v/>
      </c>
      <c r="N141" s="1630"/>
      <c r="O141" s="1630"/>
      <c r="P141" s="1631"/>
      <c r="Q141" s="434"/>
      <c r="R141" s="434"/>
      <c r="AG141" s="1835"/>
      <c r="AH141" s="436">
        <v>24</v>
      </c>
      <c r="AI141" s="1794"/>
      <c r="AJ141" s="1795" t="s">
        <v>2191</v>
      </c>
      <c r="AK141" s="1795"/>
      <c r="AL141" s="1795"/>
      <c r="AM141" s="1795"/>
      <c r="AN141" s="1795"/>
      <c r="AO141" s="1795"/>
      <c r="AP141" s="1795"/>
      <c r="AQ141" s="1795"/>
      <c r="AR141" s="1796"/>
      <c r="AS141" s="1797"/>
      <c r="AT141" s="1798"/>
      <c r="AU141" s="1798"/>
      <c r="AV141" s="1799"/>
      <c r="AW141" s="434"/>
      <c r="AX141" s="434"/>
    </row>
    <row r="142" spans="1:50" ht="20.25" thickTop="1" thickBot="1" x14ac:dyDescent="0.45">
      <c r="A142" s="1680"/>
      <c r="B142" s="359">
        <v>25</v>
      </c>
      <c r="C142" s="1667"/>
      <c r="D142" s="1682" t="s">
        <v>2192</v>
      </c>
      <c r="E142" s="1682"/>
      <c r="F142" s="1682"/>
      <c r="G142" s="1682"/>
      <c r="H142" s="1682"/>
      <c r="I142" s="1682"/>
      <c r="J142" s="1682"/>
      <c r="K142" s="1682"/>
      <c r="L142" s="1664"/>
      <c r="M142" s="1629" t="str">
        <f>IF(支援内容入力シート!$AC$57&gt;=1,支援内容入力シート!$AC$57,"")</f>
        <v/>
      </c>
      <c r="N142" s="1630"/>
      <c r="O142" s="1630"/>
      <c r="P142" s="1631"/>
      <c r="Q142" s="434"/>
      <c r="R142" s="434"/>
      <c r="AG142" s="1835"/>
      <c r="AH142" s="436">
        <v>25</v>
      </c>
      <c r="AI142" s="1794"/>
      <c r="AJ142" s="1795" t="s">
        <v>2778</v>
      </c>
      <c r="AK142" s="1795"/>
      <c r="AL142" s="1795"/>
      <c r="AM142" s="1795"/>
      <c r="AN142" s="1795"/>
      <c r="AO142" s="1795"/>
      <c r="AP142" s="1795"/>
      <c r="AQ142" s="1795"/>
      <c r="AR142" s="1796"/>
      <c r="AS142" s="1797"/>
      <c r="AT142" s="1798"/>
      <c r="AU142" s="1798"/>
      <c r="AV142" s="1799"/>
      <c r="AW142" s="434"/>
      <c r="AX142" s="434"/>
    </row>
    <row r="143" spans="1:50" ht="20.25" thickTop="1" thickBot="1" x14ac:dyDescent="0.45">
      <c r="A143" s="1680"/>
      <c r="B143" s="359">
        <v>26</v>
      </c>
      <c r="C143" s="1667"/>
      <c r="D143" s="1682" t="s">
        <v>2193</v>
      </c>
      <c r="E143" s="1682"/>
      <c r="F143" s="1682"/>
      <c r="G143" s="1682"/>
      <c r="H143" s="1682"/>
      <c r="I143" s="1682"/>
      <c r="J143" s="1682"/>
      <c r="K143" s="1682"/>
      <c r="L143" s="1664"/>
      <c r="M143" s="1629" t="str">
        <f>IF(支援内容入力シート!$AD$57&gt;=1,支援内容入力シート!$AD$57,"")</f>
        <v/>
      </c>
      <c r="N143" s="1630"/>
      <c r="O143" s="1630"/>
      <c r="P143" s="1631"/>
      <c r="Q143" s="434"/>
      <c r="R143" s="434"/>
      <c r="AG143" s="1835"/>
      <c r="AH143" s="436">
        <v>26</v>
      </c>
      <c r="AI143" s="1794"/>
      <c r="AJ143" s="1795" t="s">
        <v>2193</v>
      </c>
      <c r="AK143" s="1795"/>
      <c r="AL143" s="1795"/>
      <c r="AM143" s="1795"/>
      <c r="AN143" s="1795"/>
      <c r="AO143" s="1795"/>
      <c r="AP143" s="1795"/>
      <c r="AQ143" s="1795"/>
      <c r="AR143" s="1796"/>
      <c r="AS143" s="1797"/>
      <c r="AT143" s="1798"/>
      <c r="AU143" s="1798"/>
      <c r="AV143" s="1799"/>
      <c r="AW143" s="434"/>
      <c r="AX143" s="434"/>
    </row>
    <row r="144" spans="1:50" ht="20.25" thickTop="1" thickBot="1" x14ac:dyDescent="0.45">
      <c r="A144" s="1680"/>
      <c r="B144" s="359">
        <v>27</v>
      </c>
      <c r="C144" s="1668"/>
      <c r="D144" s="1682" t="s">
        <v>2194</v>
      </c>
      <c r="E144" s="1682"/>
      <c r="F144" s="1682"/>
      <c r="G144" s="1682"/>
      <c r="H144" s="1682"/>
      <c r="I144" s="1682"/>
      <c r="J144" s="1682"/>
      <c r="K144" s="1682"/>
      <c r="L144" s="1664"/>
      <c r="M144" s="1629" t="str">
        <f>IF(支援内容入力シート!$AE$57&gt;=1,支援内容入力シート!$AE$57,"")</f>
        <v/>
      </c>
      <c r="N144" s="1630"/>
      <c r="O144" s="1630"/>
      <c r="P144" s="1631"/>
      <c r="Q144" s="434"/>
      <c r="R144" s="434"/>
      <c r="AG144" s="1835"/>
      <c r="AH144" s="436">
        <v>27</v>
      </c>
      <c r="AI144" s="1800"/>
      <c r="AJ144" s="1795" t="s">
        <v>2194</v>
      </c>
      <c r="AK144" s="1795"/>
      <c r="AL144" s="1795"/>
      <c r="AM144" s="1795"/>
      <c r="AN144" s="1795"/>
      <c r="AO144" s="1795"/>
      <c r="AP144" s="1795"/>
      <c r="AQ144" s="1795"/>
      <c r="AR144" s="1796"/>
      <c r="AS144" s="1797"/>
      <c r="AT144" s="1798"/>
      <c r="AU144" s="1798"/>
      <c r="AV144" s="1799"/>
      <c r="AW144" s="434"/>
      <c r="AX144" s="434"/>
    </row>
    <row r="145" spans="1:50" ht="20.25" thickTop="1" thickBot="1" x14ac:dyDescent="0.45">
      <c r="A145" s="1680"/>
      <c r="B145" s="359">
        <v>28</v>
      </c>
      <c r="C145" s="1666" t="s">
        <v>2195</v>
      </c>
      <c r="D145" s="1682" t="s">
        <v>2196</v>
      </c>
      <c r="E145" s="1682"/>
      <c r="F145" s="1682"/>
      <c r="G145" s="1682"/>
      <c r="H145" s="1682"/>
      <c r="I145" s="1682"/>
      <c r="J145" s="1682"/>
      <c r="K145" s="1682"/>
      <c r="L145" s="1683"/>
      <c r="M145" s="1629" t="str">
        <f>IF(支援内容入力シート!$AF$57&gt;=1,支援内容入力シート!$AF$57,"")</f>
        <v/>
      </c>
      <c r="N145" s="1630"/>
      <c r="O145" s="1630"/>
      <c r="P145" s="1631"/>
      <c r="Q145" s="434"/>
      <c r="R145" s="434"/>
      <c r="AG145" s="1835"/>
      <c r="AH145" s="436">
        <v>28</v>
      </c>
      <c r="AI145" s="1793" t="s">
        <v>2195</v>
      </c>
      <c r="AJ145" s="1795" t="s">
        <v>2196</v>
      </c>
      <c r="AK145" s="1795"/>
      <c r="AL145" s="1795"/>
      <c r="AM145" s="1795"/>
      <c r="AN145" s="1795"/>
      <c r="AO145" s="1795"/>
      <c r="AP145" s="1795"/>
      <c r="AQ145" s="1795"/>
      <c r="AR145" s="1796"/>
      <c r="AS145" s="1797"/>
      <c r="AT145" s="1798"/>
      <c r="AU145" s="1798"/>
      <c r="AV145" s="1799"/>
      <c r="AW145" s="434"/>
      <c r="AX145" s="434"/>
    </row>
    <row r="146" spans="1:50" ht="20.25" thickTop="1" thickBot="1" x14ac:dyDescent="0.45">
      <c r="A146" s="1680"/>
      <c r="B146" s="359">
        <v>29</v>
      </c>
      <c r="C146" s="1667"/>
      <c r="D146" s="1682" t="s">
        <v>2197</v>
      </c>
      <c r="E146" s="1682"/>
      <c r="F146" s="1682"/>
      <c r="G146" s="1682"/>
      <c r="H146" s="1682"/>
      <c r="I146" s="1682"/>
      <c r="J146" s="1682"/>
      <c r="K146" s="1682"/>
      <c r="L146" s="1683"/>
      <c r="M146" s="1629" t="str">
        <f>IF(支援内容入力シート!$AG$57&gt;=1,支援内容入力シート!$AG$57,"")</f>
        <v/>
      </c>
      <c r="N146" s="1630"/>
      <c r="O146" s="1630"/>
      <c r="P146" s="1631"/>
      <c r="Q146" s="434"/>
      <c r="R146" s="434"/>
      <c r="AG146" s="1835"/>
      <c r="AH146" s="436">
        <v>29</v>
      </c>
      <c r="AI146" s="1794"/>
      <c r="AJ146" s="1795" t="s">
        <v>2197</v>
      </c>
      <c r="AK146" s="1795"/>
      <c r="AL146" s="1795"/>
      <c r="AM146" s="1795"/>
      <c r="AN146" s="1795"/>
      <c r="AO146" s="1795"/>
      <c r="AP146" s="1795"/>
      <c r="AQ146" s="1795"/>
      <c r="AR146" s="1796"/>
      <c r="AS146" s="1797"/>
      <c r="AT146" s="1798"/>
      <c r="AU146" s="1798"/>
      <c r="AV146" s="1799"/>
      <c r="AW146" s="434"/>
      <c r="AX146" s="434"/>
    </row>
    <row r="147" spans="1:50" ht="20.25" thickTop="1" thickBot="1" x14ac:dyDescent="0.45">
      <c r="A147" s="1680"/>
      <c r="B147" s="359">
        <v>30</v>
      </c>
      <c r="C147" s="1667"/>
      <c r="D147" s="1682" t="s">
        <v>2198</v>
      </c>
      <c r="E147" s="1682"/>
      <c r="F147" s="1682"/>
      <c r="G147" s="1682"/>
      <c r="H147" s="1682"/>
      <c r="I147" s="1682"/>
      <c r="J147" s="1682"/>
      <c r="K147" s="1682"/>
      <c r="L147" s="1683"/>
      <c r="M147" s="1629" t="str">
        <f>IF(支援内容入力シート!$AH$57&gt;=1,支援内容入力シート!$AH$57,"")</f>
        <v/>
      </c>
      <c r="N147" s="1630"/>
      <c r="O147" s="1630"/>
      <c r="P147" s="1631"/>
      <c r="Q147" s="434"/>
      <c r="R147" s="434"/>
      <c r="AG147" s="1835"/>
      <c r="AH147" s="436">
        <v>30</v>
      </c>
      <c r="AI147" s="1794"/>
      <c r="AJ147" s="1795" t="s">
        <v>2198</v>
      </c>
      <c r="AK147" s="1795"/>
      <c r="AL147" s="1795"/>
      <c r="AM147" s="1795"/>
      <c r="AN147" s="1795"/>
      <c r="AO147" s="1795"/>
      <c r="AP147" s="1795"/>
      <c r="AQ147" s="1795"/>
      <c r="AR147" s="1796"/>
      <c r="AS147" s="1797"/>
      <c r="AT147" s="1798"/>
      <c r="AU147" s="1798"/>
      <c r="AV147" s="1799"/>
      <c r="AW147" s="434"/>
      <c r="AX147" s="434"/>
    </row>
    <row r="148" spans="1:50" ht="20.25" thickTop="1" thickBot="1" x14ac:dyDescent="0.45">
      <c r="A148" s="1680"/>
      <c r="B148" s="384">
        <v>31</v>
      </c>
      <c r="C148" s="1668"/>
      <c r="D148" s="1682" t="s">
        <v>2199</v>
      </c>
      <c r="E148" s="1682"/>
      <c r="F148" s="1682"/>
      <c r="G148" s="1682"/>
      <c r="H148" s="1682"/>
      <c r="I148" s="1682"/>
      <c r="J148" s="1682"/>
      <c r="K148" s="1682"/>
      <c r="L148" s="1683"/>
      <c r="M148" s="1629" t="str">
        <f>IF(支援内容入力シート!$AI$57&gt;=1,支援内容入力シート!$AI$57,"")</f>
        <v/>
      </c>
      <c r="N148" s="1630"/>
      <c r="O148" s="1630"/>
      <c r="P148" s="1631"/>
      <c r="Q148" s="434"/>
      <c r="R148" s="434"/>
      <c r="AG148" s="1835"/>
      <c r="AH148" s="435">
        <v>31</v>
      </c>
      <c r="AI148" s="1800"/>
      <c r="AJ148" s="1795" t="s">
        <v>2199</v>
      </c>
      <c r="AK148" s="1795"/>
      <c r="AL148" s="1795"/>
      <c r="AM148" s="1795"/>
      <c r="AN148" s="1795"/>
      <c r="AO148" s="1795"/>
      <c r="AP148" s="1795"/>
      <c r="AQ148" s="1795"/>
      <c r="AR148" s="1796"/>
      <c r="AS148" s="1797"/>
      <c r="AT148" s="1798"/>
      <c r="AU148" s="1798"/>
      <c r="AV148" s="1799"/>
      <c r="AW148" s="434"/>
      <c r="AX148" s="434"/>
    </row>
    <row r="149" spans="1:50" ht="20.25" customHeight="1" thickTop="1" thickBot="1" x14ac:dyDescent="0.45">
      <c r="A149" s="1681"/>
      <c r="B149" s="438"/>
      <c r="C149" s="1696"/>
      <c r="D149" s="1697"/>
      <c r="E149" s="1697"/>
      <c r="F149" s="1697"/>
      <c r="G149" s="1697"/>
      <c r="H149" s="1697"/>
      <c r="I149" s="1697"/>
      <c r="J149" s="1697"/>
      <c r="K149" s="1697"/>
      <c r="L149" s="1697"/>
      <c r="M149" s="1653"/>
      <c r="N149" s="1654"/>
      <c r="O149" s="1654"/>
      <c r="P149" s="1655"/>
      <c r="Q149" s="434"/>
      <c r="R149" s="434"/>
      <c r="AG149" s="1836"/>
      <c r="AH149" s="1837"/>
      <c r="AI149" s="1838"/>
      <c r="AJ149" s="1838"/>
      <c r="AK149" s="1838"/>
      <c r="AL149" s="1838"/>
      <c r="AM149" s="1838"/>
      <c r="AN149" s="1838"/>
      <c r="AO149" s="1838"/>
      <c r="AP149" s="1838"/>
      <c r="AQ149" s="1838"/>
      <c r="AR149" s="1839"/>
      <c r="AS149" s="1810"/>
      <c r="AT149" s="1811"/>
      <c r="AU149" s="1811"/>
      <c r="AV149" s="1812"/>
      <c r="AW149" s="434"/>
      <c r="AX149" s="434"/>
    </row>
    <row r="150" spans="1:50" ht="20.25" customHeight="1" thickTop="1" thickBot="1" x14ac:dyDescent="0.45">
      <c r="A150" s="1679" t="s">
        <v>2201</v>
      </c>
      <c r="B150" s="439">
        <v>1</v>
      </c>
      <c r="C150" s="1693" t="s">
        <v>2202</v>
      </c>
      <c r="D150" s="1694" t="s">
        <v>2203</v>
      </c>
      <c r="E150" s="1695"/>
      <c r="F150" s="1695"/>
      <c r="G150" s="1695"/>
      <c r="H150" s="1695"/>
      <c r="I150" s="1695"/>
      <c r="J150" s="1695"/>
      <c r="K150" s="1695"/>
      <c r="L150" s="1695"/>
      <c r="M150" s="1629" t="str">
        <f>IF(支援内容入力シート!$AL$57&gt;=1,支援内容入力シート!$AL$57,"")</f>
        <v/>
      </c>
      <c r="N150" s="1630"/>
      <c r="O150" s="1630"/>
      <c r="P150" s="1631"/>
      <c r="Q150" s="434"/>
      <c r="R150" s="434"/>
      <c r="AG150" s="1840" t="s">
        <v>2201</v>
      </c>
      <c r="AH150" s="440">
        <v>1</v>
      </c>
      <c r="AI150" s="1813" t="s">
        <v>2202</v>
      </c>
      <c r="AJ150" s="1814" t="s">
        <v>2203</v>
      </c>
      <c r="AK150" s="1815"/>
      <c r="AL150" s="1815"/>
      <c r="AM150" s="1815"/>
      <c r="AN150" s="1815"/>
      <c r="AO150" s="1815"/>
      <c r="AP150" s="1815"/>
      <c r="AQ150" s="1815"/>
      <c r="AR150" s="1816"/>
      <c r="AS150" s="1797"/>
      <c r="AT150" s="1798"/>
      <c r="AU150" s="1798"/>
      <c r="AV150" s="1799"/>
      <c r="AW150" s="434"/>
      <c r="AX150" s="434"/>
    </row>
    <row r="151" spans="1:50" ht="20.25" thickTop="1" thickBot="1" x14ac:dyDescent="0.45">
      <c r="A151" s="1680"/>
      <c r="B151" s="399">
        <v>2</v>
      </c>
      <c r="C151" s="1667"/>
      <c r="D151" s="1664" t="s">
        <v>2204</v>
      </c>
      <c r="E151" s="1665"/>
      <c r="F151" s="1665"/>
      <c r="G151" s="1665"/>
      <c r="H151" s="1665"/>
      <c r="I151" s="1665"/>
      <c r="J151" s="1665"/>
      <c r="K151" s="1665"/>
      <c r="L151" s="1665"/>
      <c r="M151" s="1629" t="str">
        <f>IF(支援内容入力シート!$AM$57&gt;=1,支援内容入力シート!$AM$57,"")</f>
        <v/>
      </c>
      <c r="N151" s="1630"/>
      <c r="O151" s="1630"/>
      <c r="P151" s="1631"/>
      <c r="Q151" s="434"/>
      <c r="R151" s="434"/>
      <c r="AG151" s="1835"/>
      <c r="AH151" s="441">
        <v>2</v>
      </c>
      <c r="AI151" s="1794"/>
      <c r="AJ151" s="1801" t="s">
        <v>2204</v>
      </c>
      <c r="AK151" s="1802"/>
      <c r="AL151" s="1802"/>
      <c r="AM151" s="1802"/>
      <c r="AN151" s="1802"/>
      <c r="AO151" s="1802"/>
      <c r="AP151" s="1802"/>
      <c r="AQ151" s="1802"/>
      <c r="AR151" s="1803"/>
      <c r="AS151" s="1797"/>
      <c r="AT151" s="1798"/>
      <c r="AU151" s="1798"/>
      <c r="AV151" s="1799"/>
      <c r="AW151" s="434"/>
      <c r="AX151" s="434"/>
    </row>
    <row r="152" spans="1:50" ht="20.25" thickTop="1" thickBot="1" x14ac:dyDescent="0.45">
      <c r="A152" s="1680"/>
      <c r="B152" s="399">
        <v>3</v>
      </c>
      <c r="C152" s="1667"/>
      <c r="D152" s="1664" t="s">
        <v>2205</v>
      </c>
      <c r="E152" s="1665"/>
      <c r="F152" s="1665"/>
      <c r="G152" s="1665"/>
      <c r="H152" s="1665"/>
      <c r="I152" s="1665"/>
      <c r="J152" s="1665"/>
      <c r="K152" s="1665"/>
      <c r="L152" s="1665"/>
      <c r="M152" s="1629" t="str">
        <f>IF(支援内容入力シート!$AN$57&gt;=1,支援内容入力シート!$AN$57,"")</f>
        <v/>
      </c>
      <c r="N152" s="1630"/>
      <c r="O152" s="1630"/>
      <c r="P152" s="1631"/>
      <c r="Q152" s="434"/>
      <c r="R152" s="434"/>
      <c r="AG152" s="1835"/>
      <c r="AH152" s="441">
        <v>3</v>
      </c>
      <c r="AI152" s="1794"/>
      <c r="AJ152" s="1801" t="s">
        <v>2205</v>
      </c>
      <c r="AK152" s="1802"/>
      <c r="AL152" s="1802"/>
      <c r="AM152" s="1802"/>
      <c r="AN152" s="1802"/>
      <c r="AO152" s="1802"/>
      <c r="AP152" s="1802"/>
      <c r="AQ152" s="1802"/>
      <c r="AR152" s="1803"/>
      <c r="AS152" s="1797"/>
      <c r="AT152" s="1798"/>
      <c r="AU152" s="1798"/>
      <c r="AV152" s="1799"/>
      <c r="AW152" s="434"/>
      <c r="AX152" s="434"/>
    </row>
    <row r="153" spans="1:50" ht="20.25" thickTop="1" thickBot="1" x14ac:dyDescent="0.45">
      <c r="A153" s="1680"/>
      <c r="B153" s="399">
        <v>4</v>
      </c>
      <c r="C153" s="1667"/>
      <c r="D153" s="1664" t="s">
        <v>2206</v>
      </c>
      <c r="E153" s="1665"/>
      <c r="F153" s="1665"/>
      <c r="G153" s="1665"/>
      <c r="H153" s="1665"/>
      <c r="I153" s="1665"/>
      <c r="J153" s="1665"/>
      <c r="K153" s="1665"/>
      <c r="L153" s="1665"/>
      <c r="M153" s="1629" t="str">
        <f>IF(支援内容入力シート!$AO$57&gt;=1,支援内容入力シート!$AO$57,"")</f>
        <v/>
      </c>
      <c r="N153" s="1630"/>
      <c r="O153" s="1630"/>
      <c r="P153" s="1631"/>
      <c r="Q153" s="434"/>
      <c r="R153" s="434"/>
      <c r="AG153" s="1835"/>
      <c r="AH153" s="441">
        <v>4</v>
      </c>
      <c r="AI153" s="1794"/>
      <c r="AJ153" s="1801" t="s">
        <v>2206</v>
      </c>
      <c r="AK153" s="1802"/>
      <c r="AL153" s="1802"/>
      <c r="AM153" s="1802"/>
      <c r="AN153" s="1802"/>
      <c r="AO153" s="1802"/>
      <c r="AP153" s="1802"/>
      <c r="AQ153" s="1802"/>
      <c r="AR153" s="1803"/>
      <c r="AS153" s="1797"/>
      <c r="AT153" s="1798"/>
      <c r="AU153" s="1798"/>
      <c r="AV153" s="1799"/>
      <c r="AW153" s="434"/>
      <c r="AX153" s="434"/>
    </row>
    <row r="154" spans="1:50" ht="20.25" thickTop="1" thickBot="1" x14ac:dyDescent="0.45">
      <c r="A154" s="1680"/>
      <c r="B154" s="399">
        <v>5</v>
      </c>
      <c r="C154" s="1668"/>
      <c r="D154" s="1664" t="s">
        <v>2207</v>
      </c>
      <c r="E154" s="1665"/>
      <c r="F154" s="1665"/>
      <c r="G154" s="1665"/>
      <c r="H154" s="1665"/>
      <c r="I154" s="1665"/>
      <c r="J154" s="1665"/>
      <c r="K154" s="1665"/>
      <c r="L154" s="1665"/>
      <c r="M154" s="1629" t="str">
        <f>IF(支援内容入力シート!$AP$57&gt;=1,支援内容入力シート!$AP$57,"")</f>
        <v/>
      </c>
      <c r="N154" s="1630"/>
      <c r="O154" s="1630"/>
      <c r="P154" s="1631"/>
      <c r="Q154" s="434"/>
      <c r="R154" s="434"/>
      <c r="AG154" s="1835"/>
      <c r="AH154" s="441">
        <v>5</v>
      </c>
      <c r="AI154" s="1800"/>
      <c r="AJ154" s="1817" t="s">
        <v>2207</v>
      </c>
      <c r="AK154" s="1818"/>
      <c r="AL154" s="1818"/>
      <c r="AM154" s="1818"/>
      <c r="AN154" s="1818"/>
      <c r="AO154" s="1818"/>
      <c r="AP154" s="1818"/>
      <c r="AQ154" s="1818"/>
      <c r="AR154" s="1819"/>
      <c r="AS154" s="1797"/>
      <c r="AT154" s="1798"/>
      <c r="AU154" s="1798"/>
      <c r="AV154" s="1799"/>
      <c r="AW154" s="434"/>
      <c r="AX154" s="434"/>
    </row>
    <row r="155" spans="1:50" ht="20.25" thickTop="1" thickBot="1" x14ac:dyDescent="0.45">
      <c r="A155" s="1680"/>
      <c r="B155" s="399">
        <v>6</v>
      </c>
      <c r="C155" s="1666" t="s">
        <v>2209</v>
      </c>
      <c r="D155" s="1664" t="s">
        <v>2208</v>
      </c>
      <c r="E155" s="1665"/>
      <c r="F155" s="1665"/>
      <c r="G155" s="1665"/>
      <c r="H155" s="1665"/>
      <c r="I155" s="1665"/>
      <c r="J155" s="1665"/>
      <c r="K155" s="1665"/>
      <c r="L155" s="1665"/>
      <c r="M155" s="1629" t="str">
        <f>IF(支援内容入力シート!$AQ$57&gt;=1,支援内容入力シート!$AQ$57,"")</f>
        <v/>
      </c>
      <c r="N155" s="1630"/>
      <c r="O155" s="1630"/>
      <c r="P155" s="1631"/>
      <c r="Q155" s="434"/>
      <c r="R155" s="434"/>
      <c r="AG155" s="1835"/>
      <c r="AH155" s="441">
        <v>6</v>
      </c>
      <c r="AI155" s="1793" t="s">
        <v>2209</v>
      </c>
      <c r="AJ155" s="1801" t="s">
        <v>2208</v>
      </c>
      <c r="AK155" s="1802"/>
      <c r="AL155" s="1802"/>
      <c r="AM155" s="1802"/>
      <c r="AN155" s="1802"/>
      <c r="AO155" s="1802"/>
      <c r="AP155" s="1802"/>
      <c r="AQ155" s="1802"/>
      <c r="AR155" s="1803"/>
      <c r="AS155" s="1797"/>
      <c r="AT155" s="1798"/>
      <c r="AU155" s="1798"/>
      <c r="AV155" s="1799"/>
      <c r="AW155" s="434"/>
      <c r="AX155" s="434"/>
    </row>
    <row r="156" spans="1:50" ht="20.25" thickTop="1" thickBot="1" x14ac:dyDescent="0.45">
      <c r="A156" s="1680"/>
      <c r="B156" s="399">
        <v>7</v>
      </c>
      <c r="C156" s="1667"/>
      <c r="D156" s="1664" t="s">
        <v>2210</v>
      </c>
      <c r="E156" s="1665"/>
      <c r="F156" s="1665"/>
      <c r="G156" s="1665"/>
      <c r="H156" s="1665"/>
      <c r="I156" s="1665"/>
      <c r="J156" s="1665"/>
      <c r="K156" s="1665"/>
      <c r="L156" s="1665"/>
      <c r="M156" s="1629" t="str">
        <f>IF(支援内容入力シート!$AR$57&gt;=1,支援内容入力シート!$AR$57,"")</f>
        <v/>
      </c>
      <c r="N156" s="1630"/>
      <c r="O156" s="1630"/>
      <c r="P156" s="1631"/>
      <c r="Q156" s="434"/>
      <c r="R156" s="434"/>
      <c r="AG156" s="1835"/>
      <c r="AH156" s="441">
        <v>7</v>
      </c>
      <c r="AI156" s="1794"/>
      <c r="AJ156" s="1801" t="s">
        <v>2210</v>
      </c>
      <c r="AK156" s="1802"/>
      <c r="AL156" s="1802"/>
      <c r="AM156" s="1802"/>
      <c r="AN156" s="1802"/>
      <c r="AO156" s="1802"/>
      <c r="AP156" s="1802"/>
      <c r="AQ156" s="1802"/>
      <c r="AR156" s="1803"/>
      <c r="AS156" s="1797"/>
      <c r="AT156" s="1798"/>
      <c r="AU156" s="1798"/>
      <c r="AV156" s="1799"/>
      <c r="AW156" s="434"/>
      <c r="AX156" s="434"/>
    </row>
    <row r="157" spans="1:50" ht="20.25" thickTop="1" thickBot="1" x14ac:dyDescent="0.45">
      <c r="A157" s="1680"/>
      <c r="B157" s="399">
        <v>8</v>
      </c>
      <c r="C157" s="1668"/>
      <c r="D157" s="1677" t="s">
        <v>2211</v>
      </c>
      <c r="E157" s="1678"/>
      <c r="F157" s="1678"/>
      <c r="G157" s="1678"/>
      <c r="H157" s="1678"/>
      <c r="I157" s="1678"/>
      <c r="J157" s="1678"/>
      <c r="K157" s="1678"/>
      <c r="L157" s="1678"/>
      <c r="M157" s="1629" t="str">
        <f>IF(支援内容入力シート!$AS$57&gt;=1,支援内容入力シート!$AS$57,"")</f>
        <v/>
      </c>
      <c r="N157" s="1630"/>
      <c r="O157" s="1630"/>
      <c r="P157" s="1631"/>
      <c r="Q157" s="434"/>
      <c r="R157" s="434"/>
      <c r="AG157" s="1835"/>
      <c r="AH157" s="441">
        <v>8</v>
      </c>
      <c r="AI157" s="1800"/>
      <c r="AJ157" s="1804" t="s">
        <v>2211</v>
      </c>
      <c r="AK157" s="1805"/>
      <c r="AL157" s="1805"/>
      <c r="AM157" s="1805"/>
      <c r="AN157" s="1805"/>
      <c r="AO157" s="1805"/>
      <c r="AP157" s="1805"/>
      <c r="AQ157" s="1805"/>
      <c r="AR157" s="1806"/>
      <c r="AS157" s="1797"/>
      <c r="AT157" s="1798"/>
      <c r="AU157" s="1798"/>
      <c r="AV157" s="1799"/>
      <c r="AW157" s="434"/>
      <c r="AX157" s="434"/>
    </row>
    <row r="158" spans="1:50" ht="20.25" thickTop="1" thickBot="1" x14ac:dyDescent="0.45">
      <c r="A158" s="1680"/>
      <c r="B158" s="399">
        <v>9</v>
      </c>
      <c r="C158" s="1666" t="s">
        <v>2212</v>
      </c>
      <c r="D158" s="1664" t="s">
        <v>2213</v>
      </c>
      <c r="E158" s="1665"/>
      <c r="F158" s="1665"/>
      <c r="G158" s="1665"/>
      <c r="H158" s="1665"/>
      <c r="I158" s="1665"/>
      <c r="J158" s="1665"/>
      <c r="K158" s="1665"/>
      <c r="L158" s="1669"/>
      <c r="M158" s="1629" t="str">
        <f>IF(支援内容入力シート!$AT$57&gt;=1,支援内容入力シート!$AT$57,"")</f>
        <v/>
      </c>
      <c r="N158" s="1630"/>
      <c r="O158" s="1630"/>
      <c r="P158" s="1631"/>
      <c r="Q158" s="434"/>
      <c r="R158" s="434"/>
      <c r="AG158" s="1835"/>
      <c r="AH158" s="441">
        <v>9</v>
      </c>
      <c r="AI158" s="1793" t="s">
        <v>2212</v>
      </c>
      <c r="AJ158" s="1801" t="s">
        <v>2213</v>
      </c>
      <c r="AK158" s="1802"/>
      <c r="AL158" s="1802"/>
      <c r="AM158" s="1802"/>
      <c r="AN158" s="1802"/>
      <c r="AO158" s="1802"/>
      <c r="AP158" s="1802"/>
      <c r="AQ158" s="1802"/>
      <c r="AR158" s="1803"/>
      <c r="AS158" s="1797"/>
      <c r="AT158" s="1798"/>
      <c r="AU158" s="1798"/>
      <c r="AV158" s="1799"/>
      <c r="AW158" s="434"/>
      <c r="AX158" s="434"/>
    </row>
    <row r="159" spans="1:50" ht="20.25" thickTop="1" thickBot="1" x14ac:dyDescent="0.45">
      <c r="A159" s="1680"/>
      <c r="B159" s="399">
        <v>10</v>
      </c>
      <c r="C159" s="1667"/>
      <c r="D159" s="1664" t="s">
        <v>2214</v>
      </c>
      <c r="E159" s="1665"/>
      <c r="F159" s="1665"/>
      <c r="G159" s="1665"/>
      <c r="H159" s="1665"/>
      <c r="I159" s="1665"/>
      <c r="J159" s="1665"/>
      <c r="K159" s="1665"/>
      <c r="L159" s="1669"/>
      <c r="M159" s="1648" t="str">
        <f>IF(支援内容入力シート!$AU$57&gt;=1,支援内容入力シート!$AU$57,"")</f>
        <v/>
      </c>
      <c r="N159" s="1649"/>
      <c r="O159" s="1649"/>
      <c r="P159" s="1650"/>
      <c r="Q159" s="434"/>
      <c r="R159" s="434"/>
      <c r="AG159" s="1835"/>
      <c r="AH159" s="441">
        <v>10</v>
      </c>
      <c r="AI159" s="1794"/>
      <c r="AJ159" s="1801" t="s">
        <v>2214</v>
      </c>
      <c r="AK159" s="1802"/>
      <c r="AL159" s="1802"/>
      <c r="AM159" s="1802"/>
      <c r="AN159" s="1802"/>
      <c r="AO159" s="1802"/>
      <c r="AP159" s="1802"/>
      <c r="AQ159" s="1802"/>
      <c r="AR159" s="1803"/>
      <c r="AS159" s="1797"/>
      <c r="AT159" s="1798"/>
      <c r="AU159" s="1798"/>
      <c r="AV159" s="1799"/>
      <c r="AW159" s="434"/>
      <c r="AX159" s="434"/>
    </row>
    <row r="160" spans="1:50" ht="20.25" thickTop="1" thickBot="1" x14ac:dyDescent="0.45">
      <c r="A160" s="1680"/>
      <c r="B160" s="399">
        <v>11</v>
      </c>
      <c r="C160" s="1667"/>
      <c r="D160" s="1664" t="s">
        <v>2215</v>
      </c>
      <c r="E160" s="1665"/>
      <c r="F160" s="1665"/>
      <c r="G160" s="1665"/>
      <c r="H160" s="1665"/>
      <c r="I160" s="1665"/>
      <c r="J160" s="1665"/>
      <c r="K160" s="1665"/>
      <c r="L160" s="1669"/>
      <c r="M160" s="1629" t="str">
        <f>IF(支援内容入力シート!$AV$57&gt;=1,支援内容入力シート!$AV$57,"")</f>
        <v/>
      </c>
      <c r="N160" s="1630"/>
      <c r="O160" s="1630"/>
      <c r="P160" s="1631"/>
      <c r="Q160" s="434"/>
      <c r="R160" s="434"/>
      <c r="AG160" s="1835"/>
      <c r="AH160" s="441">
        <v>11</v>
      </c>
      <c r="AI160" s="1794"/>
      <c r="AJ160" s="1801" t="s">
        <v>2215</v>
      </c>
      <c r="AK160" s="1802"/>
      <c r="AL160" s="1802"/>
      <c r="AM160" s="1802"/>
      <c r="AN160" s="1802"/>
      <c r="AO160" s="1802"/>
      <c r="AP160" s="1802"/>
      <c r="AQ160" s="1802"/>
      <c r="AR160" s="1803"/>
      <c r="AS160" s="1797"/>
      <c r="AT160" s="1798"/>
      <c r="AU160" s="1798"/>
      <c r="AV160" s="1799"/>
      <c r="AW160" s="434"/>
      <c r="AX160" s="434"/>
    </row>
    <row r="161" spans="1:50" ht="20.25" thickTop="1" thickBot="1" x14ac:dyDescent="0.45">
      <c r="A161" s="1680"/>
      <c r="B161" s="399">
        <v>12</v>
      </c>
      <c r="C161" s="1667"/>
      <c r="D161" s="1664" t="s">
        <v>2216</v>
      </c>
      <c r="E161" s="1665"/>
      <c r="F161" s="1665"/>
      <c r="G161" s="1665"/>
      <c r="H161" s="1665"/>
      <c r="I161" s="1665"/>
      <c r="J161" s="1665"/>
      <c r="K161" s="1665"/>
      <c r="L161" s="1669"/>
      <c r="M161" s="1629" t="str">
        <f>IF(支援内容入力シート!$AW$57&gt;=1,支援内容入力シート!$AW$57,"")</f>
        <v/>
      </c>
      <c r="N161" s="1630"/>
      <c r="O161" s="1630"/>
      <c r="P161" s="1631"/>
      <c r="Q161" s="437"/>
      <c r="R161" s="434"/>
      <c r="AG161" s="1835"/>
      <c r="AH161" s="441">
        <v>12</v>
      </c>
      <c r="AI161" s="1794"/>
      <c r="AJ161" s="1801" t="s">
        <v>2216</v>
      </c>
      <c r="AK161" s="1802"/>
      <c r="AL161" s="1802"/>
      <c r="AM161" s="1802"/>
      <c r="AN161" s="1802"/>
      <c r="AO161" s="1802"/>
      <c r="AP161" s="1802"/>
      <c r="AQ161" s="1802"/>
      <c r="AR161" s="1803"/>
      <c r="AS161" s="1797"/>
      <c r="AT161" s="1798"/>
      <c r="AU161" s="1798"/>
      <c r="AV161" s="1799"/>
      <c r="AW161" s="437"/>
      <c r="AX161" s="434"/>
    </row>
    <row r="162" spans="1:50" ht="20.25" thickTop="1" thickBot="1" x14ac:dyDescent="0.45">
      <c r="A162" s="1680"/>
      <c r="B162" s="399">
        <v>13</v>
      </c>
      <c r="C162" s="1668"/>
      <c r="D162" s="1684" t="s">
        <v>2217</v>
      </c>
      <c r="E162" s="1685"/>
      <c r="F162" s="1685"/>
      <c r="G162" s="1685"/>
      <c r="H162" s="1685"/>
      <c r="I162" s="1685"/>
      <c r="J162" s="1685"/>
      <c r="K162" s="1685"/>
      <c r="L162" s="1686"/>
      <c r="M162" s="1629" t="str">
        <f>IF(支援内容入力シート!$AX$57&gt;=1,支援内容入力シート!$AX$57,"")</f>
        <v/>
      </c>
      <c r="N162" s="1630"/>
      <c r="O162" s="1630"/>
      <c r="P162" s="1631"/>
      <c r="Q162" s="434"/>
      <c r="R162" s="434"/>
      <c r="AG162" s="1835"/>
      <c r="AH162" s="441">
        <v>13</v>
      </c>
      <c r="AI162" s="1800"/>
      <c r="AJ162" s="1807" t="s">
        <v>2217</v>
      </c>
      <c r="AK162" s="1808"/>
      <c r="AL162" s="1808"/>
      <c r="AM162" s="1808"/>
      <c r="AN162" s="1808"/>
      <c r="AO162" s="1808"/>
      <c r="AP162" s="1808"/>
      <c r="AQ162" s="1808"/>
      <c r="AR162" s="1809"/>
      <c r="AS162" s="1797"/>
      <c r="AT162" s="1798"/>
      <c r="AU162" s="1798"/>
      <c r="AV162" s="1799"/>
      <c r="AW162" s="434"/>
      <c r="AX162" s="434"/>
    </row>
    <row r="163" spans="1:50" ht="20.25" thickTop="1" thickBot="1" x14ac:dyDescent="0.45">
      <c r="A163" s="1681"/>
      <c r="B163" s="442"/>
      <c r="C163" s="1687"/>
      <c r="D163" s="1688"/>
      <c r="E163" s="1688"/>
      <c r="F163" s="1688"/>
      <c r="G163" s="1688"/>
      <c r="H163" s="1688"/>
      <c r="I163" s="1688"/>
      <c r="J163" s="1688"/>
      <c r="K163" s="1688"/>
      <c r="L163" s="1689"/>
      <c r="M163" s="1690"/>
      <c r="N163" s="1691"/>
      <c r="O163" s="1691"/>
      <c r="P163" s="1692"/>
      <c r="Q163" s="434"/>
      <c r="R163" s="434"/>
      <c r="AG163" s="1836"/>
      <c r="AH163" s="443"/>
      <c r="AI163" s="1820"/>
      <c r="AJ163" s="1821"/>
      <c r="AK163" s="1821"/>
      <c r="AL163" s="1821"/>
      <c r="AM163" s="1821"/>
      <c r="AN163" s="1821"/>
      <c r="AO163" s="1821"/>
      <c r="AP163" s="1821"/>
      <c r="AQ163" s="1821"/>
      <c r="AR163" s="1822"/>
      <c r="AS163" s="1810"/>
      <c r="AT163" s="1811"/>
      <c r="AU163" s="1811"/>
      <c r="AV163" s="1812"/>
      <c r="AW163" s="434"/>
      <c r="AX163" s="434"/>
    </row>
    <row r="164" spans="1:50" ht="15.75" thickBot="1" x14ac:dyDescent="0.45">
      <c r="A164" s="444"/>
      <c r="B164" s="445"/>
      <c r="C164" s="446"/>
      <c r="D164" s="446"/>
      <c r="E164" s="446"/>
      <c r="F164" s="446"/>
      <c r="G164" s="446"/>
      <c r="H164" s="446"/>
      <c r="I164" s="446"/>
      <c r="J164" s="446"/>
      <c r="K164" s="446"/>
      <c r="L164" s="446"/>
      <c r="M164" s="447"/>
      <c r="N164" s="447"/>
      <c r="O164" s="448"/>
      <c r="P164" s="448"/>
      <c r="Q164" s="434"/>
      <c r="R164" s="434"/>
      <c r="AG164" s="449"/>
      <c r="AH164" s="445"/>
    </row>
    <row r="165" spans="1:50" ht="29.25" customHeight="1" thickTop="1" thickBot="1" x14ac:dyDescent="0.45">
      <c r="A165" s="1624" t="str">
        <f>IF(支援内容入力シート!$AY$57&gt;=1,支援内容入力シート!$AY$57,"")</f>
        <v/>
      </c>
      <c r="B165" s="1625"/>
      <c r="C165" s="1349" t="s">
        <v>2730</v>
      </c>
      <c r="D165" s="111"/>
      <c r="E165" s="111"/>
      <c r="F165" s="111"/>
      <c r="G165" s="111"/>
      <c r="H165" s="111"/>
      <c r="I165" s="111"/>
      <c r="J165" s="111"/>
      <c r="K165" s="111"/>
      <c r="L165" s="111"/>
      <c r="M165" s="450"/>
      <c r="N165" s="450"/>
      <c r="O165" s="434"/>
      <c r="P165" s="434"/>
      <c r="Q165" s="434"/>
      <c r="R165" s="434"/>
      <c r="AG165" s="1823"/>
      <c r="AH165" s="1824"/>
      <c r="AI165" s="1348" t="s">
        <v>2730</v>
      </c>
    </row>
    <row r="166" spans="1:50" ht="15" x14ac:dyDescent="0.4"/>
    <row r="167" spans="1:50" ht="18.75" customHeight="1" thickBot="1" x14ac:dyDescent="0.45">
      <c r="A167" s="1670" t="s">
        <v>2774</v>
      </c>
      <c r="B167" s="1399"/>
      <c r="C167" s="1399"/>
      <c r="D167" s="1399"/>
      <c r="E167" s="1399"/>
      <c r="F167" s="1399"/>
      <c r="G167" s="1399"/>
      <c r="H167" s="1399"/>
      <c r="I167" s="1399"/>
      <c r="J167" s="1399"/>
      <c r="K167" s="1399"/>
      <c r="L167" s="1399"/>
      <c r="M167" s="1399"/>
      <c r="N167" s="1399"/>
      <c r="O167" s="1399"/>
      <c r="P167" s="1399"/>
      <c r="Q167" s="1399"/>
      <c r="R167" s="1399"/>
      <c r="AG167" s="1825" t="s">
        <v>2867</v>
      </c>
      <c r="AH167" s="1825"/>
      <c r="AI167" s="1825"/>
      <c r="AJ167" s="1825"/>
    </row>
    <row r="168" spans="1:50" ht="15.75" thickBot="1" x14ac:dyDescent="0.45">
      <c r="A168" s="1671"/>
      <c r="B168" s="1672"/>
      <c r="C168" s="1672"/>
      <c r="D168" s="1672"/>
      <c r="E168" s="1672"/>
      <c r="F168" s="1672"/>
      <c r="G168" s="1672"/>
      <c r="H168" s="1672"/>
      <c r="I168" s="1672"/>
      <c r="J168" s="1672"/>
      <c r="K168" s="1672"/>
      <c r="L168" s="1673"/>
      <c r="M168" s="1674" t="s">
        <v>2729</v>
      </c>
      <c r="N168" s="1675"/>
      <c r="O168" s="1675"/>
      <c r="P168" s="1676"/>
      <c r="Q168" s="433"/>
      <c r="R168" s="434"/>
      <c r="AG168" s="1787"/>
      <c r="AH168" s="1788"/>
      <c r="AI168" s="1788"/>
      <c r="AJ168" s="1788"/>
      <c r="AK168" s="1788"/>
      <c r="AL168" s="1788"/>
      <c r="AM168" s="1788"/>
      <c r="AN168" s="1788"/>
      <c r="AO168" s="1788"/>
      <c r="AP168" s="1788"/>
      <c r="AQ168" s="1788"/>
      <c r="AR168" s="1789"/>
      <c r="AS168" s="1790" t="s">
        <v>2729</v>
      </c>
      <c r="AT168" s="1791"/>
      <c r="AU168" s="1791"/>
      <c r="AV168" s="1792"/>
    </row>
    <row r="169" spans="1:50" ht="20.25" customHeight="1" thickTop="1" thickBot="1" x14ac:dyDescent="0.45">
      <c r="A169" s="1731" t="s">
        <v>2172</v>
      </c>
      <c r="B169" s="451">
        <v>1</v>
      </c>
      <c r="C169" s="1643" t="s">
        <v>2173</v>
      </c>
      <c r="D169" s="1659" t="s">
        <v>2174</v>
      </c>
      <c r="E169" s="1659"/>
      <c r="F169" s="1659"/>
      <c r="G169" s="1659"/>
      <c r="H169" s="1659"/>
      <c r="I169" s="1659"/>
      <c r="J169" s="1659"/>
      <c r="K169" s="1659"/>
      <c r="L169" s="1626"/>
      <c r="M169" s="1661" t="str">
        <f>IF(支援内容入力シート!$E$59&gt;=1,支援内容入力シート!$E$59,"")</f>
        <v/>
      </c>
      <c r="N169" s="1662"/>
      <c r="O169" s="1662"/>
      <c r="P169" s="1663"/>
      <c r="Q169" s="434"/>
      <c r="R169" s="434"/>
      <c r="AG169" s="1834" t="s">
        <v>2172</v>
      </c>
      <c r="AH169" s="435">
        <v>1</v>
      </c>
      <c r="AI169" s="1793" t="s">
        <v>2173</v>
      </c>
      <c r="AJ169" s="1795" t="s">
        <v>2174</v>
      </c>
      <c r="AK169" s="1795"/>
      <c r="AL169" s="1795"/>
      <c r="AM169" s="1795"/>
      <c r="AN169" s="1795"/>
      <c r="AO169" s="1795"/>
      <c r="AP169" s="1795"/>
      <c r="AQ169" s="1795"/>
      <c r="AR169" s="1796"/>
      <c r="AS169" s="1797"/>
      <c r="AT169" s="1798"/>
      <c r="AU169" s="1798"/>
      <c r="AV169" s="1799"/>
    </row>
    <row r="170" spans="1:50" ht="20.25" thickTop="1" thickBot="1" x14ac:dyDescent="0.45">
      <c r="A170" s="1641"/>
      <c r="B170" s="452">
        <v>2</v>
      </c>
      <c r="C170" s="1644"/>
      <c r="D170" s="1659" t="s">
        <v>2175</v>
      </c>
      <c r="E170" s="1659"/>
      <c r="F170" s="1659"/>
      <c r="G170" s="1659"/>
      <c r="H170" s="1659"/>
      <c r="I170" s="1659"/>
      <c r="J170" s="1659"/>
      <c r="K170" s="1659"/>
      <c r="L170" s="1626"/>
      <c r="M170" s="1629" t="str">
        <f>IF(支援内容入力シート!$F$59&gt;=1,支援内容入力シート!$F$59,"")</f>
        <v/>
      </c>
      <c r="N170" s="1630"/>
      <c r="O170" s="1630"/>
      <c r="P170" s="1631"/>
      <c r="Q170" s="434"/>
      <c r="R170" s="434"/>
      <c r="AG170" s="1835"/>
      <c r="AH170" s="436">
        <v>2</v>
      </c>
      <c r="AI170" s="1794"/>
      <c r="AJ170" s="1795" t="s">
        <v>2175</v>
      </c>
      <c r="AK170" s="1795"/>
      <c r="AL170" s="1795"/>
      <c r="AM170" s="1795"/>
      <c r="AN170" s="1795"/>
      <c r="AO170" s="1795"/>
      <c r="AP170" s="1795"/>
      <c r="AQ170" s="1795"/>
      <c r="AR170" s="1796"/>
      <c r="AS170" s="1797"/>
      <c r="AT170" s="1798"/>
      <c r="AU170" s="1798"/>
      <c r="AV170" s="1799"/>
    </row>
    <row r="171" spans="1:50" ht="20.25" thickTop="1" thickBot="1" x14ac:dyDescent="0.45">
      <c r="A171" s="1641"/>
      <c r="B171" s="452">
        <v>3</v>
      </c>
      <c r="C171" s="1644"/>
      <c r="D171" s="1659" t="s">
        <v>2176</v>
      </c>
      <c r="E171" s="1659"/>
      <c r="F171" s="1659"/>
      <c r="G171" s="1659"/>
      <c r="H171" s="1659"/>
      <c r="I171" s="1659"/>
      <c r="J171" s="1659"/>
      <c r="K171" s="1659"/>
      <c r="L171" s="1626"/>
      <c r="M171" s="1629" t="str">
        <f>IF(支援内容入力シート!$G$59&gt;=1,支援内容入力シート!$G$59,"")</f>
        <v/>
      </c>
      <c r="N171" s="1630"/>
      <c r="O171" s="1630"/>
      <c r="P171" s="1631"/>
      <c r="Q171" s="434"/>
      <c r="R171" s="434"/>
      <c r="AG171" s="1835"/>
      <c r="AH171" s="436">
        <v>3</v>
      </c>
      <c r="AI171" s="1794"/>
      <c r="AJ171" s="1795" t="s">
        <v>2176</v>
      </c>
      <c r="AK171" s="1795"/>
      <c r="AL171" s="1795"/>
      <c r="AM171" s="1795"/>
      <c r="AN171" s="1795"/>
      <c r="AO171" s="1795"/>
      <c r="AP171" s="1795"/>
      <c r="AQ171" s="1795"/>
      <c r="AR171" s="1796"/>
      <c r="AS171" s="1797"/>
      <c r="AT171" s="1798"/>
      <c r="AU171" s="1798"/>
      <c r="AV171" s="1799"/>
    </row>
    <row r="172" spans="1:50" ht="20.25" thickTop="1" thickBot="1" x14ac:dyDescent="0.45">
      <c r="A172" s="1641"/>
      <c r="B172" s="452">
        <v>4</v>
      </c>
      <c r="C172" s="1644"/>
      <c r="D172" s="1659" t="s">
        <v>2177</v>
      </c>
      <c r="E172" s="1659"/>
      <c r="F172" s="1659"/>
      <c r="G172" s="1659"/>
      <c r="H172" s="1659"/>
      <c r="I172" s="1659"/>
      <c r="J172" s="1659"/>
      <c r="K172" s="1659"/>
      <c r="L172" s="1626"/>
      <c r="M172" s="1629" t="str">
        <f>IF(支援内容入力シート!$H$59&gt;=1,支援内容入力シート!$H$59,"")</f>
        <v/>
      </c>
      <c r="N172" s="1630"/>
      <c r="O172" s="1630"/>
      <c r="P172" s="1631"/>
      <c r="Q172" s="434"/>
      <c r="R172" s="434"/>
      <c r="AG172" s="1835"/>
      <c r="AH172" s="436">
        <v>4</v>
      </c>
      <c r="AI172" s="1794"/>
      <c r="AJ172" s="1795" t="s">
        <v>2177</v>
      </c>
      <c r="AK172" s="1795"/>
      <c r="AL172" s="1795"/>
      <c r="AM172" s="1795"/>
      <c r="AN172" s="1795"/>
      <c r="AO172" s="1795"/>
      <c r="AP172" s="1795"/>
      <c r="AQ172" s="1795"/>
      <c r="AR172" s="1796"/>
      <c r="AS172" s="1797"/>
      <c r="AT172" s="1798"/>
      <c r="AU172" s="1798"/>
      <c r="AV172" s="1799"/>
    </row>
    <row r="173" spans="1:50" ht="20.25" thickTop="1" thickBot="1" x14ac:dyDescent="0.45">
      <c r="A173" s="1641"/>
      <c r="B173" s="452">
        <v>5</v>
      </c>
      <c r="C173" s="1644"/>
      <c r="D173" s="1659" t="s">
        <v>2178</v>
      </c>
      <c r="E173" s="1659"/>
      <c r="F173" s="1659"/>
      <c r="G173" s="1659"/>
      <c r="H173" s="1659"/>
      <c r="I173" s="1659"/>
      <c r="J173" s="1659"/>
      <c r="K173" s="1659"/>
      <c r="L173" s="1626"/>
      <c r="M173" s="1629" t="str">
        <f>IF(支援内容入力シート!$I$59&gt;=1,支援内容入力シート!$I$59,"")</f>
        <v/>
      </c>
      <c r="N173" s="1630"/>
      <c r="O173" s="1630"/>
      <c r="P173" s="1631"/>
      <c r="Q173" s="434"/>
      <c r="R173" s="434"/>
      <c r="AG173" s="1835"/>
      <c r="AH173" s="436">
        <v>5</v>
      </c>
      <c r="AI173" s="1794"/>
      <c r="AJ173" s="1795" t="s">
        <v>2178</v>
      </c>
      <c r="AK173" s="1795"/>
      <c r="AL173" s="1795"/>
      <c r="AM173" s="1795"/>
      <c r="AN173" s="1795"/>
      <c r="AO173" s="1795"/>
      <c r="AP173" s="1795"/>
      <c r="AQ173" s="1795"/>
      <c r="AR173" s="1796"/>
      <c r="AS173" s="1797"/>
      <c r="AT173" s="1798"/>
      <c r="AU173" s="1798"/>
      <c r="AV173" s="1799"/>
    </row>
    <row r="174" spans="1:50" ht="20.25" thickTop="1" thickBot="1" x14ac:dyDescent="0.45">
      <c r="A174" s="1641"/>
      <c r="B174" s="452">
        <v>6</v>
      </c>
      <c r="C174" s="1644"/>
      <c r="D174" s="1659" t="s">
        <v>2179</v>
      </c>
      <c r="E174" s="1659"/>
      <c r="F174" s="1659"/>
      <c r="G174" s="1659"/>
      <c r="H174" s="1659"/>
      <c r="I174" s="1659"/>
      <c r="J174" s="1659"/>
      <c r="K174" s="1659"/>
      <c r="L174" s="1626"/>
      <c r="M174" s="1629" t="str">
        <f>IF(支援内容入力シート!$J$59&gt;=1,支援内容入力シート!$J$59,"")</f>
        <v/>
      </c>
      <c r="N174" s="1630"/>
      <c r="O174" s="1630"/>
      <c r="P174" s="1631"/>
      <c r="Q174" s="437"/>
      <c r="R174" s="434"/>
      <c r="AG174" s="1835"/>
      <c r="AH174" s="436">
        <v>6</v>
      </c>
      <c r="AI174" s="1794"/>
      <c r="AJ174" s="1795" t="s">
        <v>2179</v>
      </c>
      <c r="AK174" s="1795"/>
      <c r="AL174" s="1795"/>
      <c r="AM174" s="1795"/>
      <c r="AN174" s="1795"/>
      <c r="AO174" s="1795"/>
      <c r="AP174" s="1795"/>
      <c r="AQ174" s="1795"/>
      <c r="AR174" s="1796"/>
      <c r="AS174" s="1797"/>
      <c r="AT174" s="1798"/>
      <c r="AU174" s="1798"/>
      <c r="AV174" s="1799"/>
    </row>
    <row r="175" spans="1:50" ht="20.25" thickTop="1" thickBot="1" x14ac:dyDescent="0.45">
      <c r="A175" s="1641"/>
      <c r="B175" s="452">
        <v>7</v>
      </c>
      <c r="C175" s="1644"/>
      <c r="D175" s="1659" t="s">
        <v>2180</v>
      </c>
      <c r="E175" s="1659"/>
      <c r="F175" s="1659"/>
      <c r="G175" s="1659"/>
      <c r="H175" s="1659"/>
      <c r="I175" s="1659"/>
      <c r="J175" s="1659"/>
      <c r="K175" s="1659"/>
      <c r="L175" s="1626"/>
      <c r="M175" s="1629" t="str">
        <f>IF(支援内容入力シート!$K$59&gt;=1,支援内容入力シート!$K$59,"")</f>
        <v/>
      </c>
      <c r="N175" s="1630"/>
      <c r="O175" s="1630"/>
      <c r="P175" s="1631"/>
      <c r="Q175" s="434"/>
      <c r="R175" s="434"/>
      <c r="AG175" s="1835"/>
      <c r="AH175" s="436">
        <v>7</v>
      </c>
      <c r="AI175" s="1794"/>
      <c r="AJ175" s="1795" t="s">
        <v>2180</v>
      </c>
      <c r="AK175" s="1795"/>
      <c r="AL175" s="1795"/>
      <c r="AM175" s="1795"/>
      <c r="AN175" s="1795"/>
      <c r="AO175" s="1795"/>
      <c r="AP175" s="1795"/>
      <c r="AQ175" s="1795"/>
      <c r="AR175" s="1796"/>
      <c r="AS175" s="1797"/>
      <c r="AT175" s="1798"/>
      <c r="AU175" s="1798"/>
      <c r="AV175" s="1799"/>
    </row>
    <row r="176" spans="1:50" ht="20.25" thickTop="1" thickBot="1" x14ac:dyDescent="0.45">
      <c r="A176" s="1641"/>
      <c r="B176" s="452">
        <v>8</v>
      </c>
      <c r="C176" s="1644"/>
      <c r="D176" s="1659" t="s">
        <v>2181</v>
      </c>
      <c r="E176" s="1659"/>
      <c r="F176" s="1659"/>
      <c r="G176" s="1659"/>
      <c r="H176" s="1659"/>
      <c r="I176" s="1659"/>
      <c r="J176" s="1659"/>
      <c r="K176" s="1659"/>
      <c r="L176" s="1626"/>
      <c r="M176" s="1629" t="str">
        <f>IF(支援内容入力シート!$L$59&gt;=1,支援内容入力シート!$L$59,"")</f>
        <v/>
      </c>
      <c r="N176" s="1630"/>
      <c r="O176" s="1630"/>
      <c r="P176" s="1631"/>
      <c r="Q176" s="434"/>
      <c r="R176" s="434"/>
      <c r="AG176" s="1835"/>
      <c r="AH176" s="436">
        <v>8</v>
      </c>
      <c r="AI176" s="1794"/>
      <c r="AJ176" s="1795" t="s">
        <v>2181</v>
      </c>
      <c r="AK176" s="1795"/>
      <c r="AL176" s="1795"/>
      <c r="AM176" s="1795"/>
      <c r="AN176" s="1795"/>
      <c r="AO176" s="1795"/>
      <c r="AP176" s="1795"/>
      <c r="AQ176" s="1795"/>
      <c r="AR176" s="1796"/>
      <c r="AS176" s="1797"/>
      <c r="AT176" s="1798"/>
      <c r="AU176" s="1798"/>
      <c r="AV176" s="1799"/>
    </row>
    <row r="177" spans="1:48" ht="20.25" thickTop="1" thickBot="1" x14ac:dyDescent="0.45">
      <c r="A177" s="1641"/>
      <c r="B177" s="452">
        <v>9</v>
      </c>
      <c r="C177" s="1644"/>
      <c r="D177" s="1659" t="s">
        <v>2182</v>
      </c>
      <c r="E177" s="1659"/>
      <c r="F177" s="1659"/>
      <c r="G177" s="1659"/>
      <c r="H177" s="1659"/>
      <c r="I177" s="1659"/>
      <c r="J177" s="1659"/>
      <c r="K177" s="1659"/>
      <c r="L177" s="1626"/>
      <c r="M177" s="1629" t="str">
        <f>IF(支援内容入力シート!$M$59&gt;=1,支援内容入力シート!$M$59,"")</f>
        <v/>
      </c>
      <c r="N177" s="1630"/>
      <c r="O177" s="1630"/>
      <c r="P177" s="1631"/>
      <c r="Q177" s="437"/>
      <c r="R177" s="434"/>
      <c r="AG177" s="1835"/>
      <c r="AH177" s="436">
        <v>9</v>
      </c>
      <c r="AI177" s="1794"/>
      <c r="AJ177" s="1795" t="s">
        <v>2182</v>
      </c>
      <c r="AK177" s="1795"/>
      <c r="AL177" s="1795"/>
      <c r="AM177" s="1795"/>
      <c r="AN177" s="1795"/>
      <c r="AO177" s="1795"/>
      <c r="AP177" s="1795"/>
      <c r="AQ177" s="1795"/>
      <c r="AR177" s="1796"/>
      <c r="AS177" s="1797"/>
      <c r="AT177" s="1798"/>
      <c r="AU177" s="1798"/>
      <c r="AV177" s="1799"/>
    </row>
    <row r="178" spans="1:48" ht="20.25" thickTop="1" thickBot="1" x14ac:dyDescent="0.45">
      <c r="A178" s="1641"/>
      <c r="B178" s="452">
        <v>10</v>
      </c>
      <c r="C178" s="1644"/>
      <c r="D178" s="1659" t="s">
        <v>2183</v>
      </c>
      <c r="E178" s="1659"/>
      <c r="F178" s="1659"/>
      <c r="G178" s="1659"/>
      <c r="H178" s="1659"/>
      <c r="I178" s="1659"/>
      <c r="J178" s="1659"/>
      <c r="K178" s="1659"/>
      <c r="L178" s="1626"/>
      <c r="M178" s="1629" t="str">
        <f>IF(支援内容入力シート!$N$59&gt;=1,支援内容入力シート!$N$59,"")</f>
        <v/>
      </c>
      <c r="N178" s="1630"/>
      <c r="O178" s="1630"/>
      <c r="P178" s="1631"/>
      <c r="Q178" s="434"/>
      <c r="R178" s="434"/>
      <c r="AG178" s="1835"/>
      <c r="AH178" s="436">
        <v>10</v>
      </c>
      <c r="AI178" s="1794"/>
      <c r="AJ178" s="1795" t="s">
        <v>2183</v>
      </c>
      <c r="AK178" s="1795"/>
      <c r="AL178" s="1795"/>
      <c r="AM178" s="1795"/>
      <c r="AN178" s="1795"/>
      <c r="AO178" s="1795"/>
      <c r="AP178" s="1795"/>
      <c r="AQ178" s="1795"/>
      <c r="AR178" s="1796"/>
      <c r="AS178" s="1797"/>
      <c r="AT178" s="1798"/>
      <c r="AU178" s="1798"/>
      <c r="AV178" s="1799"/>
    </row>
    <row r="179" spans="1:48" ht="20.25" thickTop="1" thickBot="1" x14ac:dyDescent="0.45">
      <c r="A179" s="1641"/>
      <c r="B179" s="452">
        <v>11</v>
      </c>
      <c r="C179" s="1644"/>
      <c r="D179" s="1659" t="s">
        <v>2184</v>
      </c>
      <c r="E179" s="1659"/>
      <c r="F179" s="1659"/>
      <c r="G179" s="1659"/>
      <c r="H179" s="1659"/>
      <c r="I179" s="1659"/>
      <c r="J179" s="1659"/>
      <c r="K179" s="1659"/>
      <c r="L179" s="1626"/>
      <c r="M179" s="1629" t="str">
        <f>IF(支援内容入力シート!$O$59&gt;=1,支援内容入力シート!$O$59,"")</f>
        <v/>
      </c>
      <c r="N179" s="1630"/>
      <c r="O179" s="1630"/>
      <c r="P179" s="1631"/>
      <c r="Q179" s="434"/>
      <c r="R179" s="434"/>
      <c r="AG179" s="1835"/>
      <c r="AH179" s="436">
        <v>11</v>
      </c>
      <c r="AI179" s="1794"/>
      <c r="AJ179" s="1795" t="s">
        <v>2184</v>
      </c>
      <c r="AK179" s="1795"/>
      <c r="AL179" s="1795"/>
      <c r="AM179" s="1795"/>
      <c r="AN179" s="1795"/>
      <c r="AO179" s="1795"/>
      <c r="AP179" s="1795"/>
      <c r="AQ179" s="1795"/>
      <c r="AR179" s="1796"/>
      <c r="AS179" s="1797"/>
      <c r="AT179" s="1798"/>
      <c r="AU179" s="1798"/>
      <c r="AV179" s="1799"/>
    </row>
    <row r="180" spans="1:48" ht="20.25" thickTop="1" thickBot="1" x14ac:dyDescent="0.45">
      <c r="A180" s="1641"/>
      <c r="B180" s="452">
        <v>12</v>
      </c>
      <c r="C180" s="1644"/>
      <c r="D180" s="1659" t="s">
        <v>2185</v>
      </c>
      <c r="E180" s="1659"/>
      <c r="F180" s="1659"/>
      <c r="G180" s="1659"/>
      <c r="H180" s="1659"/>
      <c r="I180" s="1659"/>
      <c r="J180" s="1659"/>
      <c r="K180" s="1659"/>
      <c r="L180" s="1626"/>
      <c r="M180" s="1629" t="str">
        <f>IF(支援内容入力シート!$P$59&gt;=1,支援内容入力シート!$P$59,"")</f>
        <v/>
      </c>
      <c r="N180" s="1630"/>
      <c r="O180" s="1630"/>
      <c r="P180" s="1631"/>
      <c r="Q180" s="434"/>
      <c r="R180" s="434"/>
      <c r="AG180" s="1835"/>
      <c r="AH180" s="436">
        <v>12</v>
      </c>
      <c r="AI180" s="1794"/>
      <c r="AJ180" s="1795" t="s">
        <v>2185</v>
      </c>
      <c r="AK180" s="1795"/>
      <c r="AL180" s="1795"/>
      <c r="AM180" s="1795"/>
      <c r="AN180" s="1795"/>
      <c r="AO180" s="1795"/>
      <c r="AP180" s="1795"/>
      <c r="AQ180" s="1795"/>
      <c r="AR180" s="1796"/>
      <c r="AS180" s="1797"/>
      <c r="AT180" s="1798"/>
      <c r="AU180" s="1798"/>
      <c r="AV180" s="1799"/>
    </row>
    <row r="181" spans="1:48" ht="20.25" thickTop="1" thickBot="1" x14ac:dyDescent="0.45">
      <c r="A181" s="1641"/>
      <c r="B181" s="452">
        <v>13</v>
      </c>
      <c r="C181" s="1644"/>
      <c r="D181" s="1659" t="s">
        <v>2186</v>
      </c>
      <c r="E181" s="1659"/>
      <c r="F181" s="1659"/>
      <c r="G181" s="1659"/>
      <c r="H181" s="1659"/>
      <c r="I181" s="1659"/>
      <c r="J181" s="1659"/>
      <c r="K181" s="1659"/>
      <c r="L181" s="1626"/>
      <c r="M181" s="1629" t="str">
        <f>IF(支援内容入力シート!$Q$59&gt;=1,支援内容入力シート!$Q$59,"")</f>
        <v/>
      </c>
      <c r="N181" s="1630"/>
      <c r="O181" s="1630"/>
      <c r="P181" s="1631"/>
      <c r="Q181" s="434"/>
      <c r="R181" s="434"/>
      <c r="AG181" s="1835"/>
      <c r="AH181" s="436">
        <v>13</v>
      </c>
      <c r="AI181" s="1794"/>
      <c r="AJ181" s="1795" t="s">
        <v>2186</v>
      </c>
      <c r="AK181" s="1795"/>
      <c r="AL181" s="1795"/>
      <c r="AM181" s="1795"/>
      <c r="AN181" s="1795"/>
      <c r="AO181" s="1795"/>
      <c r="AP181" s="1795"/>
      <c r="AQ181" s="1795"/>
      <c r="AR181" s="1796"/>
      <c r="AS181" s="1797"/>
      <c r="AT181" s="1798"/>
      <c r="AU181" s="1798"/>
      <c r="AV181" s="1799"/>
    </row>
    <row r="182" spans="1:48" ht="20.25" thickTop="1" thickBot="1" x14ac:dyDescent="0.45">
      <c r="A182" s="1641"/>
      <c r="B182" s="452">
        <v>14</v>
      </c>
      <c r="C182" s="1644"/>
      <c r="D182" s="1659" t="s">
        <v>2187</v>
      </c>
      <c r="E182" s="1659"/>
      <c r="F182" s="1659"/>
      <c r="G182" s="1659"/>
      <c r="H182" s="1659"/>
      <c r="I182" s="1659"/>
      <c r="J182" s="1659"/>
      <c r="K182" s="1659"/>
      <c r="L182" s="1626"/>
      <c r="M182" s="1629" t="str">
        <f>IF(支援内容入力シート!$R$59&gt;=1,支援内容入力シート!$R$59,"")</f>
        <v/>
      </c>
      <c r="N182" s="1630"/>
      <c r="O182" s="1630"/>
      <c r="P182" s="1631"/>
      <c r="Q182" s="434"/>
      <c r="R182" s="434"/>
      <c r="AG182" s="1835"/>
      <c r="AH182" s="436">
        <v>14</v>
      </c>
      <c r="AI182" s="1794"/>
      <c r="AJ182" s="1795" t="s">
        <v>2187</v>
      </c>
      <c r="AK182" s="1795"/>
      <c r="AL182" s="1795"/>
      <c r="AM182" s="1795"/>
      <c r="AN182" s="1795"/>
      <c r="AO182" s="1795"/>
      <c r="AP182" s="1795"/>
      <c r="AQ182" s="1795"/>
      <c r="AR182" s="1796"/>
      <c r="AS182" s="1797"/>
      <c r="AT182" s="1798"/>
      <c r="AU182" s="1798"/>
      <c r="AV182" s="1799"/>
    </row>
    <row r="183" spans="1:48" ht="20.25" thickTop="1" thickBot="1" x14ac:dyDescent="0.45">
      <c r="A183" s="1641"/>
      <c r="B183" s="452">
        <v>15</v>
      </c>
      <c r="C183" s="1644"/>
      <c r="D183" s="1659" t="s">
        <v>2120</v>
      </c>
      <c r="E183" s="1659"/>
      <c r="F183" s="1659"/>
      <c r="G183" s="1659"/>
      <c r="H183" s="1659"/>
      <c r="I183" s="1659"/>
      <c r="J183" s="1659"/>
      <c r="K183" s="1659"/>
      <c r="L183" s="1626"/>
      <c r="M183" s="1629" t="str">
        <f>IF(支援内容入力シート!$S$59&gt;=1,支援内容入力シート!$S$59,"")</f>
        <v/>
      </c>
      <c r="N183" s="1630"/>
      <c r="O183" s="1630"/>
      <c r="P183" s="1631"/>
      <c r="Q183" s="434"/>
      <c r="R183" s="434"/>
      <c r="AG183" s="1835"/>
      <c r="AH183" s="436">
        <v>15</v>
      </c>
      <c r="AI183" s="1794"/>
      <c r="AJ183" s="1795" t="s">
        <v>2120</v>
      </c>
      <c r="AK183" s="1795"/>
      <c r="AL183" s="1795"/>
      <c r="AM183" s="1795"/>
      <c r="AN183" s="1795"/>
      <c r="AO183" s="1795"/>
      <c r="AP183" s="1795"/>
      <c r="AQ183" s="1795"/>
      <c r="AR183" s="1796"/>
      <c r="AS183" s="1797"/>
      <c r="AT183" s="1798"/>
      <c r="AU183" s="1798"/>
      <c r="AV183" s="1799"/>
    </row>
    <row r="184" spans="1:48" ht="20.25" thickTop="1" thickBot="1" x14ac:dyDescent="0.45">
      <c r="A184" s="1641"/>
      <c r="B184" s="452">
        <v>16</v>
      </c>
      <c r="C184" s="1644"/>
      <c r="D184" s="1659" t="s">
        <v>2188</v>
      </c>
      <c r="E184" s="1659"/>
      <c r="F184" s="1659"/>
      <c r="G184" s="1659"/>
      <c r="H184" s="1659"/>
      <c r="I184" s="1659"/>
      <c r="J184" s="1659"/>
      <c r="K184" s="1659"/>
      <c r="L184" s="1626"/>
      <c r="M184" s="1629" t="str">
        <f>IF(支援内容入力シート!$T$59&gt;=1,支援内容入力シート!$T$59,"")</f>
        <v/>
      </c>
      <c r="N184" s="1630"/>
      <c r="O184" s="1630"/>
      <c r="P184" s="1631"/>
      <c r="Q184" s="434"/>
      <c r="R184" s="434"/>
      <c r="AG184" s="1835"/>
      <c r="AH184" s="436">
        <v>16</v>
      </c>
      <c r="AI184" s="1794"/>
      <c r="AJ184" s="1795" t="s">
        <v>2188</v>
      </c>
      <c r="AK184" s="1795"/>
      <c r="AL184" s="1795"/>
      <c r="AM184" s="1795"/>
      <c r="AN184" s="1795"/>
      <c r="AO184" s="1795"/>
      <c r="AP184" s="1795"/>
      <c r="AQ184" s="1795"/>
      <c r="AR184" s="1796"/>
      <c r="AS184" s="1797"/>
      <c r="AT184" s="1798"/>
      <c r="AU184" s="1798"/>
      <c r="AV184" s="1799"/>
    </row>
    <row r="185" spans="1:48" ht="20.25" thickTop="1" thickBot="1" x14ac:dyDescent="0.45">
      <c r="A185" s="1641"/>
      <c r="B185" s="452">
        <v>17</v>
      </c>
      <c r="C185" s="1644"/>
      <c r="D185" s="1659" t="s">
        <v>2121</v>
      </c>
      <c r="E185" s="1659"/>
      <c r="F185" s="1659"/>
      <c r="G185" s="1659"/>
      <c r="H185" s="1659"/>
      <c r="I185" s="1659"/>
      <c r="J185" s="1659"/>
      <c r="K185" s="1659"/>
      <c r="L185" s="1626"/>
      <c r="M185" s="1629" t="str">
        <f>IF(支援内容入力シート!$U$59&gt;=1,支援内容入力シート!$U$59,"")</f>
        <v/>
      </c>
      <c r="N185" s="1630"/>
      <c r="O185" s="1630"/>
      <c r="P185" s="1631"/>
      <c r="Q185" s="434"/>
      <c r="R185" s="434"/>
      <c r="AG185" s="1835"/>
      <c r="AH185" s="436">
        <v>17</v>
      </c>
      <c r="AI185" s="1794"/>
      <c r="AJ185" s="1795" t="s">
        <v>2121</v>
      </c>
      <c r="AK185" s="1795"/>
      <c r="AL185" s="1795"/>
      <c r="AM185" s="1795"/>
      <c r="AN185" s="1795"/>
      <c r="AO185" s="1795"/>
      <c r="AP185" s="1795"/>
      <c r="AQ185" s="1795"/>
      <c r="AR185" s="1796"/>
      <c r="AS185" s="1797"/>
      <c r="AT185" s="1798"/>
      <c r="AU185" s="1798"/>
      <c r="AV185" s="1799"/>
    </row>
    <row r="186" spans="1:48" ht="20.25" thickTop="1" thickBot="1" x14ac:dyDescent="0.45">
      <c r="A186" s="1641"/>
      <c r="B186" s="452">
        <v>18</v>
      </c>
      <c r="C186" s="1644"/>
      <c r="D186" s="1659" t="s">
        <v>2122</v>
      </c>
      <c r="E186" s="1659"/>
      <c r="F186" s="1659"/>
      <c r="G186" s="1659"/>
      <c r="H186" s="1659"/>
      <c r="I186" s="1659"/>
      <c r="J186" s="1659"/>
      <c r="K186" s="1659"/>
      <c r="L186" s="1626"/>
      <c r="M186" s="1629" t="str">
        <f>IF(支援内容入力シート!$V$59&gt;=1,支援内容入力シート!$V$59,"")</f>
        <v/>
      </c>
      <c r="N186" s="1630"/>
      <c r="O186" s="1630"/>
      <c r="P186" s="1631"/>
      <c r="Q186" s="434"/>
      <c r="R186" s="434"/>
      <c r="AG186" s="1835"/>
      <c r="AH186" s="436">
        <v>18</v>
      </c>
      <c r="AI186" s="1794"/>
      <c r="AJ186" s="1795" t="s">
        <v>2122</v>
      </c>
      <c r="AK186" s="1795"/>
      <c r="AL186" s="1795"/>
      <c r="AM186" s="1795"/>
      <c r="AN186" s="1795"/>
      <c r="AO186" s="1795"/>
      <c r="AP186" s="1795"/>
      <c r="AQ186" s="1795"/>
      <c r="AR186" s="1796"/>
      <c r="AS186" s="1797"/>
      <c r="AT186" s="1798"/>
      <c r="AU186" s="1798"/>
      <c r="AV186" s="1799"/>
    </row>
    <row r="187" spans="1:48" ht="20.25" thickTop="1" thickBot="1" x14ac:dyDescent="0.45">
      <c r="A187" s="1641"/>
      <c r="B187" s="452">
        <v>19</v>
      </c>
      <c r="C187" s="1644"/>
      <c r="D187" s="1659" t="s">
        <v>2123</v>
      </c>
      <c r="E187" s="1659"/>
      <c r="F187" s="1659"/>
      <c r="G187" s="1659"/>
      <c r="H187" s="1659"/>
      <c r="I187" s="1659"/>
      <c r="J187" s="1659"/>
      <c r="K187" s="1659"/>
      <c r="L187" s="1626"/>
      <c r="M187" s="1629" t="str">
        <f>IF(支援内容入力シート!$W$59&gt;=1,支援内容入力シート!$W$59,"")</f>
        <v/>
      </c>
      <c r="N187" s="1630"/>
      <c r="O187" s="1630"/>
      <c r="P187" s="1631"/>
      <c r="Q187" s="434"/>
      <c r="R187" s="434"/>
      <c r="AG187" s="1835"/>
      <c r="AH187" s="436">
        <v>19</v>
      </c>
      <c r="AI187" s="1794"/>
      <c r="AJ187" s="1795" t="s">
        <v>2123</v>
      </c>
      <c r="AK187" s="1795"/>
      <c r="AL187" s="1795"/>
      <c r="AM187" s="1795"/>
      <c r="AN187" s="1795"/>
      <c r="AO187" s="1795"/>
      <c r="AP187" s="1795"/>
      <c r="AQ187" s="1795"/>
      <c r="AR187" s="1796"/>
      <c r="AS187" s="1797"/>
      <c r="AT187" s="1798"/>
      <c r="AU187" s="1798"/>
      <c r="AV187" s="1799"/>
    </row>
    <row r="188" spans="1:48" ht="20.25" thickTop="1" thickBot="1" x14ac:dyDescent="0.45">
      <c r="A188" s="1641"/>
      <c r="B188" s="452">
        <v>20</v>
      </c>
      <c r="C188" s="1644"/>
      <c r="D188" s="1659" t="s">
        <v>2124</v>
      </c>
      <c r="E188" s="1659"/>
      <c r="F188" s="1659"/>
      <c r="G188" s="1659"/>
      <c r="H188" s="1659"/>
      <c r="I188" s="1659"/>
      <c r="J188" s="1659"/>
      <c r="K188" s="1659"/>
      <c r="L188" s="1626"/>
      <c r="M188" s="1629" t="str">
        <f>IF(支援内容入力シート!$X$59&gt;=1,支援内容入力シート!$X$59,"")</f>
        <v/>
      </c>
      <c r="N188" s="1630"/>
      <c r="O188" s="1630"/>
      <c r="P188" s="1631"/>
      <c r="Q188" s="434"/>
      <c r="R188" s="434"/>
      <c r="AG188" s="1835"/>
      <c r="AH188" s="436">
        <v>20</v>
      </c>
      <c r="AI188" s="1794"/>
      <c r="AJ188" s="1795" t="s">
        <v>2124</v>
      </c>
      <c r="AK188" s="1795"/>
      <c r="AL188" s="1795"/>
      <c r="AM188" s="1795"/>
      <c r="AN188" s="1795"/>
      <c r="AO188" s="1795"/>
      <c r="AP188" s="1795"/>
      <c r="AQ188" s="1795"/>
      <c r="AR188" s="1796"/>
      <c r="AS188" s="1797"/>
      <c r="AT188" s="1798"/>
      <c r="AU188" s="1798"/>
      <c r="AV188" s="1799"/>
    </row>
    <row r="189" spans="1:48" ht="20.25" thickTop="1" thickBot="1" x14ac:dyDescent="0.45">
      <c r="A189" s="1641"/>
      <c r="B189" s="452">
        <v>21</v>
      </c>
      <c r="C189" s="1644"/>
      <c r="D189" s="1659" t="s">
        <v>2125</v>
      </c>
      <c r="E189" s="1659"/>
      <c r="F189" s="1659"/>
      <c r="G189" s="1659"/>
      <c r="H189" s="1659"/>
      <c r="I189" s="1659"/>
      <c r="J189" s="1659"/>
      <c r="K189" s="1659"/>
      <c r="L189" s="1626"/>
      <c r="M189" s="1629" t="str">
        <f>IF(支援内容入力シート!$Y$59&gt;=1,支援内容入力シート!$Y$59,"")</f>
        <v/>
      </c>
      <c r="N189" s="1630"/>
      <c r="O189" s="1630"/>
      <c r="P189" s="1631"/>
      <c r="Q189" s="434"/>
      <c r="R189" s="434"/>
      <c r="AG189" s="1835"/>
      <c r="AH189" s="436">
        <v>21</v>
      </c>
      <c r="AI189" s="1794"/>
      <c r="AJ189" s="1795" t="s">
        <v>2125</v>
      </c>
      <c r="AK189" s="1795"/>
      <c r="AL189" s="1795"/>
      <c r="AM189" s="1795"/>
      <c r="AN189" s="1795"/>
      <c r="AO189" s="1795"/>
      <c r="AP189" s="1795"/>
      <c r="AQ189" s="1795"/>
      <c r="AR189" s="1796"/>
      <c r="AS189" s="1797"/>
      <c r="AT189" s="1798"/>
      <c r="AU189" s="1798"/>
      <c r="AV189" s="1799"/>
    </row>
    <row r="190" spans="1:48" ht="20.25" thickTop="1" thickBot="1" x14ac:dyDescent="0.45">
      <c r="A190" s="1641"/>
      <c r="B190" s="452">
        <v>22</v>
      </c>
      <c r="C190" s="1643" t="s">
        <v>2189</v>
      </c>
      <c r="D190" s="1659" t="s">
        <v>2190</v>
      </c>
      <c r="E190" s="1659"/>
      <c r="F190" s="1659"/>
      <c r="G190" s="1659"/>
      <c r="H190" s="1659"/>
      <c r="I190" s="1659"/>
      <c r="J190" s="1659"/>
      <c r="K190" s="1659"/>
      <c r="L190" s="1626"/>
      <c r="M190" s="1629" t="str">
        <f>IF(支援内容入力シート!$Z$59&gt;=1,支援内容入力シート!$Z$59,"")</f>
        <v/>
      </c>
      <c r="N190" s="1630"/>
      <c r="O190" s="1630"/>
      <c r="P190" s="1631"/>
      <c r="Q190" s="434"/>
      <c r="R190" s="434"/>
      <c r="AG190" s="1835"/>
      <c r="AH190" s="436">
        <v>22</v>
      </c>
      <c r="AI190" s="1793" t="s">
        <v>2189</v>
      </c>
      <c r="AJ190" s="1795" t="s">
        <v>2190</v>
      </c>
      <c r="AK190" s="1795"/>
      <c r="AL190" s="1795"/>
      <c r="AM190" s="1795"/>
      <c r="AN190" s="1795"/>
      <c r="AO190" s="1795"/>
      <c r="AP190" s="1795"/>
      <c r="AQ190" s="1795"/>
      <c r="AR190" s="1796"/>
      <c r="AS190" s="1797"/>
      <c r="AT190" s="1798"/>
      <c r="AU190" s="1798"/>
      <c r="AV190" s="1799"/>
    </row>
    <row r="191" spans="1:48" ht="20.25" thickTop="1" thickBot="1" x14ac:dyDescent="0.45">
      <c r="A191" s="1641"/>
      <c r="B191" s="452">
        <v>23</v>
      </c>
      <c r="C191" s="1644"/>
      <c r="D191" s="1659" t="s">
        <v>2126</v>
      </c>
      <c r="E191" s="1659"/>
      <c r="F191" s="1659"/>
      <c r="G191" s="1659"/>
      <c r="H191" s="1659"/>
      <c r="I191" s="1659"/>
      <c r="J191" s="1659"/>
      <c r="K191" s="1659"/>
      <c r="L191" s="1626"/>
      <c r="M191" s="1629" t="str">
        <f>IF(支援内容入力シート!$AA$59&gt;=1,支援内容入力シート!$AA$59,"")</f>
        <v/>
      </c>
      <c r="N191" s="1630"/>
      <c r="O191" s="1630"/>
      <c r="P191" s="1631"/>
      <c r="Q191" s="434"/>
      <c r="R191" s="434"/>
      <c r="AG191" s="1835"/>
      <c r="AH191" s="436">
        <v>23</v>
      </c>
      <c r="AI191" s="1794"/>
      <c r="AJ191" s="1795" t="s">
        <v>2126</v>
      </c>
      <c r="AK191" s="1795"/>
      <c r="AL191" s="1795"/>
      <c r="AM191" s="1795"/>
      <c r="AN191" s="1795"/>
      <c r="AO191" s="1795"/>
      <c r="AP191" s="1795"/>
      <c r="AQ191" s="1795"/>
      <c r="AR191" s="1796"/>
      <c r="AS191" s="1797"/>
      <c r="AT191" s="1798"/>
      <c r="AU191" s="1798"/>
      <c r="AV191" s="1799"/>
    </row>
    <row r="192" spans="1:48" ht="20.25" thickTop="1" thickBot="1" x14ac:dyDescent="0.45">
      <c r="A192" s="1641"/>
      <c r="B192" s="452">
        <v>24</v>
      </c>
      <c r="C192" s="1644"/>
      <c r="D192" s="1659" t="s">
        <v>2191</v>
      </c>
      <c r="E192" s="1659"/>
      <c r="F192" s="1659"/>
      <c r="G192" s="1659"/>
      <c r="H192" s="1659"/>
      <c r="I192" s="1659"/>
      <c r="J192" s="1659"/>
      <c r="K192" s="1659"/>
      <c r="L192" s="1626"/>
      <c r="M192" s="1629" t="str">
        <f>IF(支援内容入力シート!$AB$59&gt;=1,支援内容入力シート!$AB$59,"")</f>
        <v/>
      </c>
      <c r="N192" s="1630"/>
      <c r="O192" s="1630"/>
      <c r="P192" s="1631"/>
      <c r="Q192" s="434"/>
      <c r="R192" s="434"/>
      <c r="AG192" s="1835"/>
      <c r="AH192" s="436">
        <v>24</v>
      </c>
      <c r="AI192" s="1794"/>
      <c r="AJ192" s="1795" t="s">
        <v>2191</v>
      </c>
      <c r="AK192" s="1795"/>
      <c r="AL192" s="1795"/>
      <c r="AM192" s="1795"/>
      <c r="AN192" s="1795"/>
      <c r="AO192" s="1795"/>
      <c r="AP192" s="1795"/>
      <c r="AQ192" s="1795"/>
      <c r="AR192" s="1796"/>
      <c r="AS192" s="1797"/>
      <c r="AT192" s="1798"/>
      <c r="AU192" s="1798"/>
      <c r="AV192" s="1799"/>
    </row>
    <row r="193" spans="1:48" ht="20.25" thickTop="1" thickBot="1" x14ac:dyDescent="0.45">
      <c r="A193" s="1641"/>
      <c r="B193" s="452">
        <v>25</v>
      </c>
      <c r="C193" s="1644"/>
      <c r="D193" s="1659" t="s">
        <v>2192</v>
      </c>
      <c r="E193" s="1659"/>
      <c r="F193" s="1659"/>
      <c r="G193" s="1659"/>
      <c r="H193" s="1659"/>
      <c r="I193" s="1659"/>
      <c r="J193" s="1659"/>
      <c r="K193" s="1659"/>
      <c r="L193" s="1626"/>
      <c r="M193" s="1629" t="str">
        <f>IF(支援内容入力シート!$AC$59&gt;=1,支援内容入力シート!$AC$59,"")</f>
        <v/>
      </c>
      <c r="N193" s="1630"/>
      <c r="O193" s="1630"/>
      <c r="P193" s="1631"/>
      <c r="Q193" s="434"/>
      <c r="R193" s="434"/>
      <c r="AG193" s="1835"/>
      <c r="AH193" s="436">
        <v>25</v>
      </c>
      <c r="AI193" s="1794"/>
      <c r="AJ193" s="1795" t="s">
        <v>2778</v>
      </c>
      <c r="AK193" s="1795"/>
      <c r="AL193" s="1795"/>
      <c r="AM193" s="1795"/>
      <c r="AN193" s="1795"/>
      <c r="AO193" s="1795"/>
      <c r="AP193" s="1795"/>
      <c r="AQ193" s="1795"/>
      <c r="AR193" s="1796"/>
      <c r="AS193" s="1797"/>
      <c r="AT193" s="1798"/>
      <c r="AU193" s="1798"/>
      <c r="AV193" s="1799"/>
    </row>
    <row r="194" spans="1:48" ht="20.25" thickTop="1" thickBot="1" x14ac:dyDescent="0.45">
      <c r="A194" s="1641"/>
      <c r="B194" s="452">
        <v>26</v>
      </c>
      <c r="C194" s="1644"/>
      <c r="D194" s="1659" t="s">
        <v>2193</v>
      </c>
      <c r="E194" s="1659"/>
      <c r="F194" s="1659"/>
      <c r="G194" s="1659"/>
      <c r="H194" s="1659"/>
      <c r="I194" s="1659"/>
      <c r="J194" s="1659"/>
      <c r="K194" s="1659"/>
      <c r="L194" s="1626"/>
      <c r="M194" s="1629" t="str">
        <f>IF(支援内容入力シート!$AD$59&gt;=1,支援内容入力シート!$AD$59,"")</f>
        <v/>
      </c>
      <c r="N194" s="1630"/>
      <c r="O194" s="1630"/>
      <c r="P194" s="1631"/>
      <c r="Q194" s="434"/>
      <c r="R194" s="434"/>
      <c r="AG194" s="1835"/>
      <c r="AH194" s="436">
        <v>26</v>
      </c>
      <c r="AI194" s="1794"/>
      <c r="AJ194" s="1795" t="s">
        <v>2193</v>
      </c>
      <c r="AK194" s="1795"/>
      <c r="AL194" s="1795"/>
      <c r="AM194" s="1795"/>
      <c r="AN194" s="1795"/>
      <c r="AO194" s="1795"/>
      <c r="AP194" s="1795"/>
      <c r="AQ194" s="1795"/>
      <c r="AR194" s="1796"/>
      <c r="AS194" s="1797"/>
      <c r="AT194" s="1798"/>
      <c r="AU194" s="1798"/>
      <c r="AV194" s="1799"/>
    </row>
    <row r="195" spans="1:48" ht="20.25" thickTop="1" thickBot="1" x14ac:dyDescent="0.45">
      <c r="A195" s="1641"/>
      <c r="B195" s="452">
        <v>27</v>
      </c>
      <c r="C195" s="1645"/>
      <c r="D195" s="1659" t="s">
        <v>2194</v>
      </c>
      <c r="E195" s="1659"/>
      <c r="F195" s="1659"/>
      <c r="G195" s="1659"/>
      <c r="H195" s="1659"/>
      <c r="I195" s="1659"/>
      <c r="J195" s="1659"/>
      <c r="K195" s="1659"/>
      <c r="L195" s="1626"/>
      <c r="M195" s="1629" t="str">
        <f>IF(支援内容入力シート!$AE$59&gt;=1,支援内容入力シート!$AE$59,"")</f>
        <v/>
      </c>
      <c r="N195" s="1630"/>
      <c r="O195" s="1630"/>
      <c r="P195" s="1631"/>
      <c r="Q195" s="434"/>
      <c r="R195" s="434"/>
      <c r="AG195" s="1835"/>
      <c r="AH195" s="436">
        <v>27</v>
      </c>
      <c r="AI195" s="1800"/>
      <c r="AJ195" s="1795" t="s">
        <v>2194</v>
      </c>
      <c r="AK195" s="1795"/>
      <c r="AL195" s="1795"/>
      <c r="AM195" s="1795"/>
      <c r="AN195" s="1795"/>
      <c r="AO195" s="1795"/>
      <c r="AP195" s="1795"/>
      <c r="AQ195" s="1795"/>
      <c r="AR195" s="1796"/>
      <c r="AS195" s="1797"/>
      <c r="AT195" s="1798"/>
      <c r="AU195" s="1798"/>
      <c r="AV195" s="1799"/>
    </row>
    <row r="196" spans="1:48" ht="20.25" thickTop="1" thickBot="1" x14ac:dyDescent="0.45">
      <c r="A196" s="1641"/>
      <c r="B196" s="452">
        <v>28</v>
      </c>
      <c r="C196" s="1643" t="s">
        <v>2195</v>
      </c>
      <c r="D196" s="1659" t="s">
        <v>2196</v>
      </c>
      <c r="E196" s="1659"/>
      <c r="F196" s="1659"/>
      <c r="G196" s="1659"/>
      <c r="H196" s="1659"/>
      <c r="I196" s="1659"/>
      <c r="J196" s="1659"/>
      <c r="K196" s="1659"/>
      <c r="L196" s="1660"/>
      <c r="M196" s="1629" t="str">
        <f>IF(支援内容入力シート!$AF$59&gt;=1,支援内容入力シート!$AF$59,"")</f>
        <v/>
      </c>
      <c r="N196" s="1630"/>
      <c r="O196" s="1630"/>
      <c r="P196" s="1631"/>
      <c r="Q196" s="434"/>
      <c r="R196" s="434"/>
      <c r="AG196" s="1835"/>
      <c r="AH196" s="436">
        <v>28</v>
      </c>
      <c r="AI196" s="1793" t="s">
        <v>2195</v>
      </c>
      <c r="AJ196" s="1795" t="s">
        <v>2196</v>
      </c>
      <c r="AK196" s="1795"/>
      <c r="AL196" s="1795"/>
      <c r="AM196" s="1795"/>
      <c r="AN196" s="1795"/>
      <c r="AO196" s="1795"/>
      <c r="AP196" s="1795"/>
      <c r="AQ196" s="1795"/>
      <c r="AR196" s="1796"/>
      <c r="AS196" s="1797"/>
      <c r="AT196" s="1798"/>
      <c r="AU196" s="1798"/>
      <c r="AV196" s="1799"/>
    </row>
    <row r="197" spans="1:48" ht="20.25" thickTop="1" thickBot="1" x14ac:dyDescent="0.45">
      <c r="A197" s="1641"/>
      <c r="B197" s="452">
        <v>29</v>
      </c>
      <c r="C197" s="1644"/>
      <c r="D197" s="1659" t="s">
        <v>2197</v>
      </c>
      <c r="E197" s="1659"/>
      <c r="F197" s="1659"/>
      <c r="G197" s="1659"/>
      <c r="H197" s="1659"/>
      <c r="I197" s="1659"/>
      <c r="J197" s="1659"/>
      <c r="K197" s="1659"/>
      <c r="L197" s="1660"/>
      <c r="M197" s="1629" t="str">
        <f>IF(支援内容入力シート!$AG$59&gt;=1,支援内容入力シート!$AG$59,"")</f>
        <v/>
      </c>
      <c r="N197" s="1630"/>
      <c r="O197" s="1630"/>
      <c r="P197" s="1631"/>
      <c r="Q197" s="434"/>
      <c r="R197" s="434"/>
      <c r="AG197" s="1835"/>
      <c r="AH197" s="436">
        <v>29</v>
      </c>
      <c r="AI197" s="1794"/>
      <c r="AJ197" s="1795" t="s">
        <v>2197</v>
      </c>
      <c r="AK197" s="1795"/>
      <c r="AL197" s="1795"/>
      <c r="AM197" s="1795"/>
      <c r="AN197" s="1795"/>
      <c r="AO197" s="1795"/>
      <c r="AP197" s="1795"/>
      <c r="AQ197" s="1795"/>
      <c r="AR197" s="1796"/>
      <c r="AS197" s="1797"/>
      <c r="AT197" s="1798"/>
      <c r="AU197" s="1798"/>
      <c r="AV197" s="1799"/>
    </row>
    <row r="198" spans="1:48" ht="20.25" thickTop="1" thickBot="1" x14ac:dyDescent="0.45">
      <c r="A198" s="1641"/>
      <c r="B198" s="452">
        <v>30</v>
      </c>
      <c r="C198" s="1644"/>
      <c r="D198" s="1659" t="s">
        <v>2198</v>
      </c>
      <c r="E198" s="1659"/>
      <c r="F198" s="1659"/>
      <c r="G198" s="1659"/>
      <c r="H198" s="1659"/>
      <c r="I198" s="1659"/>
      <c r="J198" s="1659"/>
      <c r="K198" s="1659"/>
      <c r="L198" s="1660"/>
      <c r="M198" s="1629" t="str">
        <f>IF(支援内容入力シート!$AH$59&gt;=1,支援内容入力シート!$AH$59,"")</f>
        <v/>
      </c>
      <c r="N198" s="1630"/>
      <c r="O198" s="1630"/>
      <c r="P198" s="1631"/>
      <c r="Q198" s="434"/>
      <c r="R198" s="434"/>
      <c r="AG198" s="1835"/>
      <c r="AH198" s="436">
        <v>30</v>
      </c>
      <c r="AI198" s="1794"/>
      <c r="AJ198" s="1795" t="s">
        <v>2198</v>
      </c>
      <c r="AK198" s="1795"/>
      <c r="AL198" s="1795"/>
      <c r="AM198" s="1795"/>
      <c r="AN198" s="1795"/>
      <c r="AO198" s="1795"/>
      <c r="AP198" s="1795"/>
      <c r="AQ198" s="1795"/>
      <c r="AR198" s="1796"/>
      <c r="AS198" s="1797"/>
      <c r="AT198" s="1798"/>
      <c r="AU198" s="1798"/>
      <c r="AV198" s="1799"/>
    </row>
    <row r="199" spans="1:48" ht="20.25" thickTop="1" thickBot="1" x14ac:dyDescent="0.45">
      <c r="A199" s="1641"/>
      <c r="B199" s="451">
        <v>31</v>
      </c>
      <c r="C199" s="1645"/>
      <c r="D199" s="1659" t="s">
        <v>2199</v>
      </c>
      <c r="E199" s="1659"/>
      <c r="F199" s="1659"/>
      <c r="G199" s="1659"/>
      <c r="H199" s="1659"/>
      <c r="I199" s="1659"/>
      <c r="J199" s="1659"/>
      <c r="K199" s="1659"/>
      <c r="L199" s="1660"/>
      <c r="M199" s="1629" t="str">
        <f>IF(支援内容入力シート!$AI$59&gt;=1,支援内容入力シート!$AI$59,"")</f>
        <v/>
      </c>
      <c r="N199" s="1630"/>
      <c r="O199" s="1630"/>
      <c r="P199" s="1631"/>
      <c r="Q199" s="434"/>
      <c r="R199" s="434"/>
      <c r="AG199" s="1835"/>
      <c r="AH199" s="435">
        <v>31</v>
      </c>
      <c r="AI199" s="1800"/>
      <c r="AJ199" s="1795" t="s">
        <v>2199</v>
      </c>
      <c r="AK199" s="1795"/>
      <c r="AL199" s="1795"/>
      <c r="AM199" s="1795"/>
      <c r="AN199" s="1795"/>
      <c r="AO199" s="1795"/>
      <c r="AP199" s="1795"/>
      <c r="AQ199" s="1795"/>
      <c r="AR199" s="1796"/>
      <c r="AS199" s="1797"/>
      <c r="AT199" s="1798"/>
      <c r="AU199" s="1798"/>
      <c r="AV199" s="1799"/>
    </row>
    <row r="200" spans="1:48" ht="20.25" customHeight="1" thickTop="1" thickBot="1" x14ac:dyDescent="0.45">
      <c r="A200" s="1642"/>
      <c r="B200" s="453"/>
      <c r="C200" s="1651"/>
      <c r="D200" s="1652"/>
      <c r="E200" s="1652"/>
      <c r="F200" s="1652"/>
      <c r="G200" s="1652"/>
      <c r="H200" s="1652"/>
      <c r="I200" s="1652"/>
      <c r="J200" s="1652"/>
      <c r="K200" s="1652"/>
      <c r="L200" s="1652"/>
      <c r="M200" s="1653"/>
      <c r="N200" s="1654"/>
      <c r="O200" s="1654"/>
      <c r="P200" s="1655"/>
      <c r="Q200" s="434"/>
      <c r="R200" s="434"/>
      <c r="AG200" s="1836"/>
      <c r="AH200" s="454"/>
      <c r="AI200" s="1841"/>
      <c r="AJ200" s="1832"/>
      <c r="AK200" s="1832"/>
      <c r="AL200" s="1832"/>
      <c r="AM200" s="1832"/>
      <c r="AN200" s="1832"/>
      <c r="AO200" s="1832"/>
      <c r="AP200" s="1832"/>
      <c r="AQ200" s="1832"/>
      <c r="AR200" s="1832"/>
      <c r="AS200" s="1810"/>
      <c r="AT200" s="1811"/>
      <c r="AU200" s="1811"/>
      <c r="AV200" s="1812"/>
    </row>
    <row r="201" spans="1:48" ht="20.25" customHeight="1" thickTop="1" thickBot="1" x14ac:dyDescent="0.45">
      <c r="A201" s="1640" t="s">
        <v>2201</v>
      </c>
      <c r="B201" s="455">
        <v>1</v>
      </c>
      <c r="C201" s="1656" t="s">
        <v>2202</v>
      </c>
      <c r="D201" s="1657" t="s">
        <v>2203</v>
      </c>
      <c r="E201" s="1658"/>
      <c r="F201" s="1658"/>
      <c r="G201" s="1658"/>
      <c r="H201" s="1658"/>
      <c r="I201" s="1658"/>
      <c r="J201" s="1658"/>
      <c r="K201" s="1658"/>
      <c r="L201" s="1658"/>
      <c r="M201" s="1629" t="str">
        <f>IF(支援内容入力シート!$AI$59&gt;=1,支援内容入力シート!$AI$59,"")</f>
        <v/>
      </c>
      <c r="N201" s="1630"/>
      <c r="O201" s="1630"/>
      <c r="P201" s="1631"/>
      <c r="Q201" s="434"/>
      <c r="R201" s="434"/>
      <c r="AG201" s="1840" t="s">
        <v>2201</v>
      </c>
      <c r="AH201" s="440">
        <v>1</v>
      </c>
      <c r="AI201" s="1813" t="s">
        <v>2202</v>
      </c>
      <c r="AJ201" s="1814" t="s">
        <v>2203</v>
      </c>
      <c r="AK201" s="1815"/>
      <c r="AL201" s="1815"/>
      <c r="AM201" s="1815"/>
      <c r="AN201" s="1815"/>
      <c r="AO201" s="1815"/>
      <c r="AP201" s="1815"/>
      <c r="AQ201" s="1815"/>
      <c r="AR201" s="1816"/>
      <c r="AS201" s="1797"/>
      <c r="AT201" s="1798"/>
      <c r="AU201" s="1798"/>
      <c r="AV201" s="1799"/>
    </row>
    <row r="202" spans="1:48" ht="20.25" thickTop="1" thickBot="1" x14ac:dyDescent="0.45">
      <c r="A202" s="1641"/>
      <c r="B202" s="456">
        <v>2</v>
      </c>
      <c r="C202" s="1644"/>
      <c r="D202" s="1626" t="s">
        <v>2204</v>
      </c>
      <c r="E202" s="1627"/>
      <c r="F202" s="1627"/>
      <c r="G202" s="1627"/>
      <c r="H202" s="1627"/>
      <c r="I202" s="1627"/>
      <c r="J202" s="1627"/>
      <c r="K202" s="1627"/>
      <c r="L202" s="1627"/>
      <c r="M202" s="1629" t="str">
        <f>IF(支援内容入力シート!$AM$59&gt;=1,支援内容入力シート!$AM$59,"")</f>
        <v/>
      </c>
      <c r="N202" s="1630"/>
      <c r="O202" s="1630"/>
      <c r="P202" s="1631"/>
      <c r="Q202" s="434"/>
      <c r="R202" s="434"/>
      <c r="AG202" s="1835"/>
      <c r="AH202" s="441">
        <v>2</v>
      </c>
      <c r="AI202" s="1794"/>
      <c r="AJ202" s="1801" t="s">
        <v>2204</v>
      </c>
      <c r="AK202" s="1802"/>
      <c r="AL202" s="1802"/>
      <c r="AM202" s="1802"/>
      <c r="AN202" s="1802"/>
      <c r="AO202" s="1802"/>
      <c r="AP202" s="1802"/>
      <c r="AQ202" s="1802"/>
      <c r="AR202" s="1803"/>
      <c r="AS202" s="1797"/>
      <c r="AT202" s="1798"/>
      <c r="AU202" s="1798"/>
      <c r="AV202" s="1799"/>
    </row>
    <row r="203" spans="1:48" ht="20.25" thickTop="1" thickBot="1" x14ac:dyDescent="0.45">
      <c r="A203" s="1641"/>
      <c r="B203" s="456">
        <v>3</v>
      </c>
      <c r="C203" s="1644"/>
      <c r="D203" s="1626" t="s">
        <v>2205</v>
      </c>
      <c r="E203" s="1627"/>
      <c r="F203" s="1627"/>
      <c r="G203" s="1627"/>
      <c r="H203" s="1627"/>
      <c r="I203" s="1627"/>
      <c r="J203" s="1627"/>
      <c r="K203" s="1627"/>
      <c r="L203" s="1627"/>
      <c r="M203" s="1629" t="str">
        <f>IF(支援内容入力シート!$AN$59&gt;=1,支援内容入力シート!$AN$59,"")</f>
        <v/>
      </c>
      <c r="N203" s="1630"/>
      <c r="O203" s="1630"/>
      <c r="P203" s="1631"/>
      <c r="Q203" s="434"/>
      <c r="R203" s="434"/>
      <c r="AG203" s="1835"/>
      <c r="AH203" s="441">
        <v>3</v>
      </c>
      <c r="AI203" s="1794"/>
      <c r="AJ203" s="1801" t="s">
        <v>2205</v>
      </c>
      <c r="AK203" s="1802"/>
      <c r="AL203" s="1802"/>
      <c r="AM203" s="1802"/>
      <c r="AN203" s="1802"/>
      <c r="AO203" s="1802"/>
      <c r="AP203" s="1802"/>
      <c r="AQ203" s="1802"/>
      <c r="AR203" s="1803"/>
      <c r="AS203" s="1797"/>
      <c r="AT203" s="1798"/>
      <c r="AU203" s="1798"/>
      <c r="AV203" s="1799"/>
    </row>
    <row r="204" spans="1:48" ht="20.25" thickTop="1" thickBot="1" x14ac:dyDescent="0.45">
      <c r="A204" s="1641"/>
      <c r="B204" s="456">
        <v>4</v>
      </c>
      <c r="C204" s="1644"/>
      <c r="D204" s="1626" t="s">
        <v>2206</v>
      </c>
      <c r="E204" s="1627"/>
      <c r="F204" s="1627"/>
      <c r="G204" s="1627"/>
      <c r="H204" s="1627"/>
      <c r="I204" s="1627"/>
      <c r="J204" s="1627"/>
      <c r="K204" s="1627"/>
      <c r="L204" s="1627"/>
      <c r="M204" s="1629" t="str">
        <f>IF(支援内容入力シート!$AO$59&gt;=1,支援内容入力シート!$AO$59,"")</f>
        <v/>
      </c>
      <c r="N204" s="1630"/>
      <c r="O204" s="1630"/>
      <c r="P204" s="1631"/>
      <c r="Q204" s="434"/>
      <c r="R204" s="434"/>
      <c r="AG204" s="1835"/>
      <c r="AH204" s="441">
        <v>4</v>
      </c>
      <c r="AI204" s="1794"/>
      <c r="AJ204" s="1801" t="s">
        <v>2206</v>
      </c>
      <c r="AK204" s="1802"/>
      <c r="AL204" s="1802"/>
      <c r="AM204" s="1802"/>
      <c r="AN204" s="1802"/>
      <c r="AO204" s="1802"/>
      <c r="AP204" s="1802"/>
      <c r="AQ204" s="1802"/>
      <c r="AR204" s="1803"/>
      <c r="AS204" s="1797"/>
      <c r="AT204" s="1798"/>
      <c r="AU204" s="1798"/>
      <c r="AV204" s="1799"/>
    </row>
    <row r="205" spans="1:48" ht="20.25" thickTop="1" thickBot="1" x14ac:dyDescent="0.45">
      <c r="A205" s="1641"/>
      <c r="B205" s="456">
        <v>5</v>
      </c>
      <c r="C205" s="1645"/>
      <c r="D205" s="1626" t="s">
        <v>2207</v>
      </c>
      <c r="E205" s="1627"/>
      <c r="F205" s="1627"/>
      <c r="G205" s="1627"/>
      <c r="H205" s="1627"/>
      <c r="I205" s="1627"/>
      <c r="J205" s="1627"/>
      <c r="K205" s="1627"/>
      <c r="L205" s="1627"/>
      <c r="M205" s="1629" t="str">
        <f>IF(支援内容入力シート!$AP$59&gt;=1,支援内容入力シート!$AP$59,"")</f>
        <v/>
      </c>
      <c r="N205" s="1630"/>
      <c r="O205" s="1630"/>
      <c r="P205" s="1631"/>
      <c r="Q205" s="434"/>
      <c r="R205" s="434"/>
      <c r="AG205" s="1835"/>
      <c r="AH205" s="441">
        <v>5</v>
      </c>
      <c r="AI205" s="1800"/>
      <c r="AJ205" s="1817" t="s">
        <v>2207</v>
      </c>
      <c r="AK205" s="1818"/>
      <c r="AL205" s="1818"/>
      <c r="AM205" s="1818"/>
      <c r="AN205" s="1818"/>
      <c r="AO205" s="1818"/>
      <c r="AP205" s="1818"/>
      <c r="AQ205" s="1818"/>
      <c r="AR205" s="1819"/>
      <c r="AS205" s="1797"/>
      <c r="AT205" s="1798"/>
      <c r="AU205" s="1798"/>
      <c r="AV205" s="1799"/>
    </row>
    <row r="206" spans="1:48" ht="20.25" thickTop="1" thickBot="1" x14ac:dyDescent="0.45">
      <c r="A206" s="1641"/>
      <c r="B206" s="456">
        <v>6</v>
      </c>
      <c r="C206" s="1643" t="s">
        <v>2209</v>
      </c>
      <c r="D206" s="1626" t="s">
        <v>2208</v>
      </c>
      <c r="E206" s="1627"/>
      <c r="F206" s="1627"/>
      <c r="G206" s="1627"/>
      <c r="H206" s="1627"/>
      <c r="I206" s="1627"/>
      <c r="J206" s="1627"/>
      <c r="K206" s="1627"/>
      <c r="L206" s="1627"/>
      <c r="M206" s="1629" t="str">
        <f>IF(支援内容入力シート!$AQ$59&gt;=1,支援内容入力シート!$AQ$59,"")</f>
        <v/>
      </c>
      <c r="N206" s="1630"/>
      <c r="O206" s="1630"/>
      <c r="P206" s="1631"/>
      <c r="Q206" s="434"/>
      <c r="R206" s="434"/>
      <c r="AG206" s="1835"/>
      <c r="AH206" s="441">
        <v>6</v>
      </c>
      <c r="AI206" s="1793" t="s">
        <v>2209</v>
      </c>
      <c r="AJ206" s="1801" t="s">
        <v>2208</v>
      </c>
      <c r="AK206" s="1802"/>
      <c r="AL206" s="1802"/>
      <c r="AM206" s="1802"/>
      <c r="AN206" s="1802"/>
      <c r="AO206" s="1802"/>
      <c r="AP206" s="1802"/>
      <c r="AQ206" s="1802"/>
      <c r="AR206" s="1803"/>
      <c r="AS206" s="1797"/>
      <c r="AT206" s="1798"/>
      <c r="AU206" s="1798"/>
      <c r="AV206" s="1799"/>
    </row>
    <row r="207" spans="1:48" ht="20.25" thickTop="1" thickBot="1" x14ac:dyDescent="0.45">
      <c r="A207" s="1641"/>
      <c r="B207" s="456">
        <v>7</v>
      </c>
      <c r="C207" s="1644"/>
      <c r="D207" s="1626" t="s">
        <v>2210</v>
      </c>
      <c r="E207" s="1627"/>
      <c r="F207" s="1627"/>
      <c r="G207" s="1627"/>
      <c r="H207" s="1627"/>
      <c r="I207" s="1627"/>
      <c r="J207" s="1627"/>
      <c r="K207" s="1627"/>
      <c r="L207" s="1627"/>
      <c r="M207" s="1629" t="str">
        <f>IF(支援内容入力シート!$AR$59&gt;=1,支援内容入力シート!$AR$59,"")</f>
        <v/>
      </c>
      <c r="N207" s="1630"/>
      <c r="O207" s="1630"/>
      <c r="P207" s="1631"/>
      <c r="Q207" s="434"/>
      <c r="R207" s="434"/>
      <c r="AG207" s="1835"/>
      <c r="AH207" s="441">
        <v>7</v>
      </c>
      <c r="AI207" s="1794"/>
      <c r="AJ207" s="1801" t="s">
        <v>2210</v>
      </c>
      <c r="AK207" s="1802"/>
      <c r="AL207" s="1802"/>
      <c r="AM207" s="1802"/>
      <c r="AN207" s="1802"/>
      <c r="AO207" s="1802"/>
      <c r="AP207" s="1802"/>
      <c r="AQ207" s="1802"/>
      <c r="AR207" s="1803"/>
      <c r="AS207" s="1797"/>
      <c r="AT207" s="1798"/>
      <c r="AU207" s="1798"/>
      <c r="AV207" s="1799"/>
    </row>
    <row r="208" spans="1:48" ht="20.25" thickTop="1" thickBot="1" x14ac:dyDescent="0.45">
      <c r="A208" s="1641"/>
      <c r="B208" s="456">
        <v>8</v>
      </c>
      <c r="C208" s="1645"/>
      <c r="D208" s="1646" t="s">
        <v>2211</v>
      </c>
      <c r="E208" s="1647"/>
      <c r="F208" s="1647"/>
      <c r="G208" s="1647"/>
      <c r="H208" s="1647"/>
      <c r="I208" s="1647"/>
      <c r="J208" s="1647"/>
      <c r="K208" s="1647"/>
      <c r="L208" s="1647"/>
      <c r="M208" s="1648" t="str">
        <f>IF(支援内容入力シート!$AS$59&gt;=1,支援内容入力シート!$AS$59,"")</f>
        <v/>
      </c>
      <c r="N208" s="1649"/>
      <c r="O208" s="1649"/>
      <c r="P208" s="1650"/>
      <c r="Q208" s="434"/>
      <c r="R208" s="434"/>
      <c r="AG208" s="1835"/>
      <c r="AH208" s="441">
        <v>8</v>
      </c>
      <c r="AI208" s="1800"/>
      <c r="AJ208" s="1804" t="s">
        <v>2211</v>
      </c>
      <c r="AK208" s="1805"/>
      <c r="AL208" s="1805"/>
      <c r="AM208" s="1805"/>
      <c r="AN208" s="1805"/>
      <c r="AO208" s="1805"/>
      <c r="AP208" s="1805"/>
      <c r="AQ208" s="1805"/>
      <c r="AR208" s="1806"/>
      <c r="AS208" s="1797"/>
      <c r="AT208" s="1798"/>
      <c r="AU208" s="1798"/>
      <c r="AV208" s="1799"/>
    </row>
    <row r="209" spans="1:48" ht="20.25" thickTop="1" thickBot="1" x14ac:dyDescent="0.45">
      <c r="A209" s="1641"/>
      <c r="B209" s="456">
        <v>9</v>
      </c>
      <c r="C209" s="1643" t="s">
        <v>2212</v>
      </c>
      <c r="D209" s="1626" t="s">
        <v>2213</v>
      </c>
      <c r="E209" s="1627"/>
      <c r="F209" s="1627"/>
      <c r="G209" s="1627"/>
      <c r="H209" s="1627"/>
      <c r="I209" s="1627"/>
      <c r="J209" s="1627"/>
      <c r="K209" s="1627"/>
      <c r="L209" s="1628"/>
      <c r="M209" s="1629" t="str">
        <f>IF(支援内容入力シート!$AT$59&gt;=1,支援内容入力シート!$AT$59,"")</f>
        <v/>
      </c>
      <c r="N209" s="1630"/>
      <c r="O209" s="1630"/>
      <c r="P209" s="1631"/>
      <c r="Q209" s="434"/>
      <c r="R209" s="434"/>
      <c r="AG209" s="1835"/>
      <c r="AH209" s="441">
        <v>9</v>
      </c>
      <c r="AI209" s="1793" t="s">
        <v>2212</v>
      </c>
      <c r="AJ209" s="1801" t="s">
        <v>2213</v>
      </c>
      <c r="AK209" s="1802"/>
      <c r="AL209" s="1802"/>
      <c r="AM209" s="1802"/>
      <c r="AN209" s="1802"/>
      <c r="AO209" s="1802"/>
      <c r="AP209" s="1802"/>
      <c r="AQ209" s="1802"/>
      <c r="AR209" s="1803"/>
      <c r="AS209" s="1797"/>
      <c r="AT209" s="1798"/>
      <c r="AU209" s="1798"/>
      <c r="AV209" s="1799"/>
    </row>
    <row r="210" spans="1:48" ht="20.25" thickTop="1" thickBot="1" x14ac:dyDescent="0.45">
      <c r="A210" s="1641"/>
      <c r="B210" s="456">
        <v>10</v>
      </c>
      <c r="C210" s="1644"/>
      <c r="D210" s="1626" t="s">
        <v>2214</v>
      </c>
      <c r="E210" s="1627"/>
      <c r="F210" s="1627"/>
      <c r="G210" s="1627"/>
      <c r="H210" s="1627"/>
      <c r="I210" s="1627"/>
      <c r="J210" s="1627"/>
      <c r="K210" s="1627"/>
      <c r="L210" s="1628"/>
      <c r="M210" s="1629" t="str">
        <f>IF(支援内容入力シート!$AU$59&gt;=1,支援内容入力シート!$AU$59,"")</f>
        <v/>
      </c>
      <c r="N210" s="1630"/>
      <c r="O210" s="1630"/>
      <c r="P210" s="1631"/>
      <c r="Q210" s="434"/>
      <c r="R210" s="434"/>
      <c r="AG210" s="1835"/>
      <c r="AH210" s="441">
        <v>10</v>
      </c>
      <c r="AI210" s="1794"/>
      <c r="AJ210" s="1801" t="s">
        <v>2214</v>
      </c>
      <c r="AK210" s="1802"/>
      <c r="AL210" s="1802"/>
      <c r="AM210" s="1802"/>
      <c r="AN210" s="1802"/>
      <c r="AO210" s="1802"/>
      <c r="AP210" s="1802"/>
      <c r="AQ210" s="1802"/>
      <c r="AR210" s="1803"/>
      <c r="AS210" s="1797"/>
      <c r="AT210" s="1798"/>
      <c r="AU210" s="1798"/>
      <c r="AV210" s="1799"/>
    </row>
    <row r="211" spans="1:48" ht="20.25" thickTop="1" thickBot="1" x14ac:dyDescent="0.45">
      <c r="A211" s="1641"/>
      <c r="B211" s="456">
        <v>11</v>
      </c>
      <c r="C211" s="1644"/>
      <c r="D211" s="1626" t="s">
        <v>2215</v>
      </c>
      <c r="E211" s="1627"/>
      <c r="F211" s="1627"/>
      <c r="G211" s="1627"/>
      <c r="H211" s="1627"/>
      <c r="I211" s="1627"/>
      <c r="J211" s="1627"/>
      <c r="K211" s="1627"/>
      <c r="L211" s="1628"/>
      <c r="M211" s="1629" t="str">
        <f>IF(支援内容入力シート!$AV$59&gt;=1,支援内容入力シート!$AV$59,"")</f>
        <v/>
      </c>
      <c r="N211" s="1630"/>
      <c r="O211" s="1630"/>
      <c r="P211" s="1631"/>
      <c r="Q211" s="434"/>
      <c r="R211" s="434"/>
      <c r="AG211" s="1835"/>
      <c r="AH211" s="441">
        <v>11</v>
      </c>
      <c r="AI211" s="1794"/>
      <c r="AJ211" s="1801" t="s">
        <v>2215</v>
      </c>
      <c r="AK211" s="1802"/>
      <c r="AL211" s="1802"/>
      <c r="AM211" s="1802"/>
      <c r="AN211" s="1802"/>
      <c r="AO211" s="1802"/>
      <c r="AP211" s="1802"/>
      <c r="AQ211" s="1802"/>
      <c r="AR211" s="1803"/>
      <c r="AS211" s="1797"/>
      <c r="AT211" s="1798"/>
      <c r="AU211" s="1798"/>
      <c r="AV211" s="1799"/>
    </row>
    <row r="212" spans="1:48" ht="20.25" thickTop="1" thickBot="1" x14ac:dyDescent="0.45">
      <c r="A212" s="1641"/>
      <c r="B212" s="456">
        <v>12</v>
      </c>
      <c r="C212" s="1644"/>
      <c r="D212" s="1626" t="s">
        <v>2216</v>
      </c>
      <c r="E212" s="1627"/>
      <c r="F212" s="1627"/>
      <c r="G212" s="1627"/>
      <c r="H212" s="1627"/>
      <c r="I212" s="1627"/>
      <c r="J212" s="1627"/>
      <c r="K212" s="1627"/>
      <c r="L212" s="1628"/>
      <c r="M212" s="1629" t="str">
        <f>IF(支援内容入力シート!$AW$59&gt;=1,支援内容入力シート!$AW$59,"")</f>
        <v/>
      </c>
      <c r="N212" s="1630"/>
      <c r="O212" s="1630"/>
      <c r="P212" s="1631"/>
      <c r="Q212" s="437"/>
      <c r="R212" s="434"/>
      <c r="AG212" s="1835"/>
      <c r="AH212" s="441">
        <v>12</v>
      </c>
      <c r="AI212" s="1794"/>
      <c r="AJ212" s="1801" t="s">
        <v>2216</v>
      </c>
      <c r="AK212" s="1802"/>
      <c r="AL212" s="1802"/>
      <c r="AM212" s="1802"/>
      <c r="AN212" s="1802"/>
      <c r="AO212" s="1802"/>
      <c r="AP212" s="1802"/>
      <c r="AQ212" s="1802"/>
      <c r="AR212" s="1803"/>
      <c r="AS212" s="1797"/>
      <c r="AT212" s="1798"/>
      <c r="AU212" s="1798"/>
      <c r="AV212" s="1799"/>
    </row>
    <row r="213" spans="1:48" ht="20.25" thickTop="1" thickBot="1" x14ac:dyDescent="0.45">
      <c r="A213" s="1641"/>
      <c r="B213" s="456">
        <v>13</v>
      </c>
      <c r="C213" s="1645"/>
      <c r="D213" s="1632" t="s">
        <v>2217</v>
      </c>
      <c r="E213" s="1633"/>
      <c r="F213" s="1633"/>
      <c r="G213" s="1633"/>
      <c r="H213" s="1633"/>
      <c r="I213" s="1633"/>
      <c r="J213" s="1633"/>
      <c r="K213" s="1633"/>
      <c r="L213" s="1634"/>
      <c r="M213" s="1629" t="str">
        <f>IF(支援内容入力シート!$AX$59&gt;=1,支援内容入力シート!$AX$59,"")</f>
        <v/>
      </c>
      <c r="N213" s="1630"/>
      <c r="O213" s="1630"/>
      <c r="P213" s="1631"/>
      <c r="Q213" s="434"/>
      <c r="R213" s="434"/>
      <c r="AG213" s="1835"/>
      <c r="AH213" s="441">
        <v>13</v>
      </c>
      <c r="AI213" s="1800"/>
      <c r="AJ213" s="1807" t="s">
        <v>2217</v>
      </c>
      <c r="AK213" s="1808"/>
      <c r="AL213" s="1808"/>
      <c r="AM213" s="1808"/>
      <c r="AN213" s="1808"/>
      <c r="AO213" s="1808"/>
      <c r="AP213" s="1808"/>
      <c r="AQ213" s="1808"/>
      <c r="AR213" s="1809"/>
      <c r="AS213" s="1797"/>
      <c r="AT213" s="1798"/>
      <c r="AU213" s="1798"/>
      <c r="AV213" s="1799"/>
    </row>
    <row r="214" spans="1:48" ht="20.25" thickTop="1" thickBot="1" x14ac:dyDescent="0.45">
      <c r="A214" s="1642"/>
      <c r="B214" s="457"/>
      <c r="C214" s="1635"/>
      <c r="D214" s="1636"/>
      <c r="E214" s="1636"/>
      <c r="F214" s="1636"/>
      <c r="G214" s="1636"/>
      <c r="H214" s="1636"/>
      <c r="I214" s="1636"/>
      <c r="J214" s="1636"/>
      <c r="K214" s="1636"/>
      <c r="L214" s="1636"/>
      <c r="M214" s="1637"/>
      <c r="N214" s="1638"/>
      <c r="O214" s="1638"/>
      <c r="P214" s="1639"/>
      <c r="Q214" s="434"/>
      <c r="R214" s="434"/>
      <c r="AG214" s="1836"/>
      <c r="AH214" s="443"/>
      <c r="AI214" s="1826"/>
      <c r="AJ214" s="1827"/>
      <c r="AK214" s="1827"/>
      <c r="AL214" s="1827"/>
      <c r="AM214" s="1827"/>
      <c r="AN214" s="1827"/>
      <c r="AO214" s="1827"/>
      <c r="AP214" s="1827"/>
      <c r="AQ214" s="1827"/>
      <c r="AR214" s="1827"/>
      <c r="AS214" s="1810"/>
      <c r="AT214" s="1811"/>
      <c r="AU214" s="1811"/>
      <c r="AV214" s="1812"/>
    </row>
    <row r="215" spans="1:48" ht="15.75" thickBot="1" x14ac:dyDescent="0.45">
      <c r="A215" s="444"/>
      <c r="B215" s="445"/>
      <c r="C215" s="446"/>
      <c r="D215" s="446"/>
      <c r="E215" s="446"/>
      <c r="F215" s="446"/>
      <c r="G215" s="446"/>
      <c r="H215" s="446"/>
      <c r="I215" s="446"/>
      <c r="J215" s="446"/>
      <c r="K215" s="446"/>
      <c r="L215" s="446"/>
      <c r="M215" s="450"/>
      <c r="N215" s="450"/>
      <c r="O215" s="434"/>
      <c r="P215" s="434"/>
      <c r="Q215" s="434"/>
      <c r="R215" s="434"/>
      <c r="AG215" s="449"/>
      <c r="AH215" s="445"/>
      <c r="AI215" s="458"/>
      <c r="AJ215" s="458"/>
      <c r="AK215" s="458"/>
      <c r="AL215" s="458"/>
      <c r="AM215" s="458"/>
      <c r="AN215" s="458"/>
      <c r="AO215" s="458"/>
      <c r="AP215" s="458"/>
      <c r="AQ215" s="458"/>
      <c r="AR215" s="458"/>
      <c r="AS215" s="450"/>
      <c r="AT215" s="450"/>
      <c r="AU215" s="434"/>
      <c r="AV215" s="434"/>
    </row>
    <row r="216" spans="1:48" ht="29.25" customHeight="1" thickTop="1" thickBot="1" x14ac:dyDescent="0.45">
      <c r="A216" s="1624" t="str">
        <f>IF(支援内容入力シート!$AY$59&gt;=1,支援内容入力シート!$AY$59,"")</f>
        <v/>
      </c>
      <c r="B216" s="1625"/>
      <c r="C216" s="1349" t="s">
        <v>2730</v>
      </c>
      <c r="D216" s="111"/>
      <c r="E216" s="111"/>
      <c r="F216" s="111"/>
      <c r="G216" s="111"/>
      <c r="H216" s="111"/>
      <c r="I216" s="111"/>
      <c r="J216" s="111"/>
      <c r="K216" s="111"/>
      <c r="L216" s="111"/>
      <c r="M216" s="450"/>
      <c r="N216" s="450"/>
      <c r="O216" s="434"/>
      <c r="P216" s="434"/>
      <c r="Q216" s="434"/>
      <c r="R216" s="434"/>
      <c r="AG216" s="1823"/>
      <c r="AH216" s="1824"/>
      <c r="AI216" s="1348" t="s">
        <v>2730</v>
      </c>
      <c r="AS216" s="450"/>
      <c r="AT216" s="450"/>
      <c r="AU216" s="434"/>
      <c r="AV216" s="434"/>
    </row>
  </sheetData>
  <sheetProtection algorithmName="SHA-512" hashValue="22h6uOU7pEtspFmQK+7ovoygKZYOcY4ZBD+svQD5UtgpKtIkXkIw1YTU8fMy9s2oYNFp63guj8V66bB7jIyYKw==" saltValue="tVu3VgjVeMY37PkmFXot1w==" spinCount="100000" sheet="1" formatRows="0"/>
  <dataConsolidate/>
  <mergeCells count="621">
    <mergeCell ref="D5:T5"/>
    <mergeCell ref="U5:Y5"/>
    <mergeCell ref="AJ5:AW5"/>
    <mergeCell ref="AX5:BB5"/>
    <mergeCell ref="AG118:AG149"/>
    <mergeCell ref="AH149:AR149"/>
    <mergeCell ref="AG150:AG163"/>
    <mergeCell ref="AG169:AG200"/>
    <mergeCell ref="AG201:AG214"/>
    <mergeCell ref="AI200:AR200"/>
    <mergeCell ref="AS200:AV200"/>
    <mergeCell ref="AI201:AI205"/>
    <mergeCell ref="AJ201:AR201"/>
    <mergeCell ref="AS201:AV201"/>
    <mergeCell ref="AJ202:AR202"/>
    <mergeCell ref="AS202:AV202"/>
    <mergeCell ref="AJ203:AR203"/>
    <mergeCell ref="AI196:AI199"/>
    <mergeCell ref="AJ196:AR196"/>
    <mergeCell ref="AS196:AV196"/>
    <mergeCell ref="AJ197:AR197"/>
    <mergeCell ref="AS197:AV197"/>
    <mergeCell ref="AJ198:AR198"/>
    <mergeCell ref="AS198:AV198"/>
    <mergeCell ref="AG216:AH216"/>
    <mergeCell ref="AJ210:AR210"/>
    <mergeCell ref="AS210:AV210"/>
    <mergeCell ref="AJ211:AR211"/>
    <mergeCell ref="AS211:AV211"/>
    <mergeCell ref="AJ212:AR212"/>
    <mergeCell ref="AS212:AV212"/>
    <mergeCell ref="AJ213:AR213"/>
    <mergeCell ref="AS213:AV213"/>
    <mergeCell ref="AI214:AR214"/>
    <mergeCell ref="AS214:AV214"/>
    <mergeCell ref="AI209:AI213"/>
    <mergeCell ref="AJ209:AR209"/>
    <mergeCell ref="AS209:AV209"/>
    <mergeCell ref="AJ199:AR199"/>
    <mergeCell ref="AS199:AV199"/>
    <mergeCell ref="AS203:AV203"/>
    <mergeCell ref="AJ204:AR204"/>
    <mergeCell ref="AS204:AV204"/>
    <mergeCell ref="AJ205:AR205"/>
    <mergeCell ref="AS205:AV205"/>
    <mergeCell ref="AI206:AI208"/>
    <mergeCell ref="AJ206:AR206"/>
    <mergeCell ref="AS206:AV206"/>
    <mergeCell ref="AJ207:AR207"/>
    <mergeCell ref="AS207:AV207"/>
    <mergeCell ref="AJ208:AR208"/>
    <mergeCell ref="AS208:AV208"/>
    <mergeCell ref="AJ187:AR187"/>
    <mergeCell ref="AS187:AV187"/>
    <mergeCell ref="AJ188:AR188"/>
    <mergeCell ref="AS188:AV188"/>
    <mergeCell ref="AJ189:AR189"/>
    <mergeCell ref="AS189:AV189"/>
    <mergeCell ref="AI190:AI195"/>
    <mergeCell ref="AJ190:AR190"/>
    <mergeCell ref="AS190:AV190"/>
    <mergeCell ref="AJ191:AR191"/>
    <mergeCell ref="AS191:AV191"/>
    <mergeCell ref="AJ192:AR192"/>
    <mergeCell ref="AS192:AV192"/>
    <mergeCell ref="AJ193:AR193"/>
    <mergeCell ref="AS193:AV193"/>
    <mergeCell ref="AJ194:AR194"/>
    <mergeCell ref="AS194:AV194"/>
    <mergeCell ref="AJ195:AR195"/>
    <mergeCell ref="AS195:AV195"/>
    <mergeCell ref="AJ182:AR182"/>
    <mergeCell ref="AS182:AV182"/>
    <mergeCell ref="AJ183:AR183"/>
    <mergeCell ref="AS183:AV183"/>
    <mergeCell ref="AJ184:AR184"/>
    <mergeCell ref="AS184:AV184"/>
    <mergeCell ref="AJ185:AR185"/>
    <mergeCell ref="AS185:AV185"/>
    <mergeCell ref="AJ186:AR186"/>
    <mergeCell ref="AS186:AV186"/>
    <mergeCell ref="AS177:AV177"/>
    <mergeCell ref="AJ178:AR178"/>
    <mergeCell ref="AS178:AV178"/>
    <mergeCell ref="AJ179:AR179"/>
    <mergeCell ref="AS179:AV179"/>
    <mergeCell ref="AJ180:AR180"/>
    <mergeCell ref="AS180:AV180"/>
    <mergeCell ref="AJ181:AR181"/>
    <mergeCell ref="AS181:AV181"/>
    <mergeCell ref="AI163:AR163"/>
    <mergeCell ref="AS163:AV163"/>
    <mergeCell ref="AG165:AH165"/>
    <mergeCell ref="AG167:AJ167"/>
    <mergeCell ref="AG168:AR168"/>
    <mergeCell ref="AS168:AV168"/>
    <mergeCell ref="AI169:AI189"/>
    <mergeCell ref="AJ169:AR169"/>
    <mergeCell ref="AS169:AV169"/>
    <mergeCell ref="AJ170:AR170"/>
    <mergeCell ref="AS170:AV170"/>
    <mergeCell ref="AJ171:AR171"/>
    <mergeCell ref="AS171:AV171"/>
    <mergeCell ref="AJ172:AR172"/>
    <mergeCell ref="AS172:AV172"/>
    <mergeCell ref="AJ173:AR173"/>
    <mergeCell ref="AS173:AV173"/>
    <mergeCell ref="AJ174:AR174"/>
    <mergeCell ref="AS174:AV174"/>
    <mergeCell ref="AJ175:AR175"/>
    <mergeCell ref="AS175:AV175"/>
    <mergeCell ref="AJ176:AR176"/>
    <mergeCell ref="AS176:AV176"/>
    <mergeCell ref="AJ177:AR177"/>
    <mergeCell ref="AS149:AV149"/>
    <mergeCell ref="AI150:AI154"/>
    <mergeCell ref="AJ150:AR150"/>
    <mergeCell ref="AS150:AV150"/>
    <mergeCell ref="AJ151:AR151"/>
    <mergeCell ref="AS151:AV151"/>
    <mergeCell ref="AJ152:AR152"/>
    <mergeCell ref="AS152:AV152"/>
    <mergeCell ref="AJ153:AR153"/>
    <mergeCell ref="AS153:AV153"/>
    <mergeCell ref="AJ154:AR154"/>
    <mergeCell ref="AS154:AV154"/>
    <mergeCell ref="AI155:AI157"/>
    <mergeCell ref="AJ155:AR155"/>
    <mergeCell ref="AS155:AV155"/>
    <mergeCell ref="AJ156:AR156"/>
    <mergeCell ref="AS156:AV156"/>
    <mergeCell ref="AJ157:AR157"/>
    <mergeCell ref="AS157:AV157"/>
    <mergeCell ref="AI158:AI162"/>
    <mergeCell ref="AJ158:AR158"/>
    <mergeCell ref="AS158:AV158"/>
    <mergeCell ref="AJ159:AR159"/>
    <mergeCell ref="AS159:AV159"/>
    <mergeCell ref="AJ160:AR160"/>
    <mergeCell ref="AS160:AV160"/>
    <mergeCell ref="AJ161:AR161"/>
    <mergeCell ref="AS161:AV161"/>
    <mergeCell ref="AJ162:AR162"/>
    <mergeCell ref="AS162:AV162"/>
    <mergeCell ref="AI145:AI148"/>
    <mergeCell ref="AJ145:AR145"/>
    <mergeCell ref="AS145:AV145"/>
    <mergeCell ref="AJ146:AR146"/>
    <mergeCell ref="AS146:AV146"/>
    <mergeCell ref="AJ147:AR147"/>
    <mergeCell ref="AS147:AV147"/>
    <mergeCell ref="AJ148:AR148"/>
    <mergeCell ref="AS148:AV148"/>
    <mergeCell ref="AJ138:AR138"/>
    <mergeCell ref="AS138:AV138"/>
    <mergeCell ref="AI139:AI144"/>
    <mergeCell ref="AJ139:AR139"/>
    <mergeCell ref="AS139:AV139"/>
    <mergeCell ref="AJ140:AR140"/>
    <mergeCell ref="AS140:AV140"/>
    <mergeCell ref="AJ141:AR141"/>
    <mergeCell ref="AS141:AV141"/>
    <mergeCell ref="AJ142:AR142"/>
    <mergeCell ref="AS142:AV142"/>
    <mergeCell ref="AJ143:AR143"/>
    <mergeCell ref="AS143:AV143"/>
    <mergeCell ref="AJ144:AR144"/>
    <mergeCell ref="AS144:AV144"/>
    <mergeCell ref="AJ133:AR133"/>
    <mergeCell ref="AS133:AV133"/>
    <mergeCell ref="AJ134:AR134"/>
    <mergeCell ref="AS134:AV134"/>
    <mergeCell ref="AJ135:AR135"/>
    <mergeCell ref="AS135:AV135"/>
    <mergeCell ref="AJ136:AR136"/>
    <mergeCell ref="AS136:AV136"/>
    <mergeCell ref="AJ137:AR137"/>
    <mergeCell ref="AS137:AV137"/>
    <mergeCell ref="AS128:AV128"/>
    <mergeCell ref="AJ129:AR129"/>
    <mergeCell ref="AS129:AV129"/>
    <mergeCell ref="AJ130:AR130"/>
    <mergeCell ref="AS130:AV130"/>
    <mergeCell ref="AJ131:AR131"/>
    <mergeCell ref="AS131:AV131"/>
    <mergeCell ref="AJ132:AR132"/>
    <mergeCell ref="AS132:AV132"/>
    <mergeCell ref="AG117:AR117"/>
    <mergeCell ref="AS117:AV117"/>
    <mergeCell ref="AI118:AI138"/>
    <mergeCell ref="AJ118:AR118"/>
    <mergeCell ref="AS118:AV118"/>
    <mergeCell ref="AJ119:AR119"/>
    <mergeCell ref="AS119:AV119"/>
    <mergeCell ref="AJ120:AR120"/>
    <mergeCell ref="AS120:AV120"/>
    <mergeCell ref="AJ121:AR121"/>
    <mergeCell ref="AS121:AV121"/>
    <mergeCell ref="AJ122:AR122"/>
    <mergeCell ref="AS122:AV122"/>
    <mergeCell ref="AJ123:AR123"/>
    <mergeCell ref="AS123:AV123"/>
    <mergeCell ref="AJ124:AR124"/>
    <mergeCell ref="AS124:AV124"/>
    <mergeCell ref="AJ125:AR125"/>
    <mergeCell ref="AS125:AV125"/>
    <mergeCell ref="AJ126:AR126"/>
    <mergeCell ref="AS126:AV126"/>
    <mergeCell ref="AJ127:AR127"/>
    <mergeCell ref="AS127:AV127"/>
    <mergeCell ref="AJ128:AR128"/>
    <mergeCell ref="AH81:AI81"/>
    <mergeCell ref="AK81:BK81"/>
    <mergeCell ref="AH82:AI82"/>
    <mergeCell ref="AK82:BK82"/>
    <mergeCell ref="AH83:AI83"/>
    <mergeCell ref="AK83:BK83"/>
    <mergeCell ref="AH84:AI84"/>
    <mergeCell ref="AK84:BK84"/>
    <mergeCell ref="AG116:AX116"/>
    <mergeCell ref="AG72:BG72"/>
    <mergeCell ref="AG75:BG75"/>
    <mergeCell ref="AG76:BG76"/>
    <mergeCell ref="AH78:AI78"/>
    <mergeCell ref="AK78:BK78"/>
    <mergeCell ref="AH79:AI79"/>
    <mergeCell ref="AK79:BK79"/>
    <mergeCell ref="AH80:AI80"/>
    <mergeCell ref="AK80:BK80"/>
    <mergeCell ref="AH66:AI66"/>
    <mergeCell ref="AK66:BK66"/>
    <mergeCell ref="AH67:AI67"/>
    <mergeCell ref="AK67:BK67"/>
    <mergeCell ref="AH68:AI68"/>
    <mergeCell ref="AK68:BK68"/>
    <mergeCell ref="AH69:AI69"/>
    <mergeCell ref="AK69:BK69"/>
    <mergeCell ref="AH70:AI70"/>
    <mergeCell ref="AK70:BK70"/>
    <mergeCell ref="AH61:AI61"/>
    <mergeCell ref="AK61:BK61"/>
    <mergeCell ref="AH62:AI62"/>
    <mergeCell ref="AK62:BK62"/>
    <mergeCell ref="AH63:AI63"/>
    <mergeCell ref="AK63:BK63"/>
    <mergeCell ref="AH64:AI64"/>
    <mergeCell ref="AK64:BK64"/>
    <mergeCell ref="AH65:AI65"/>
    <mergeCell ref="AK65:BK65"/>
    <mergeCell ref="BG8:BG9"/>
    <mergeCell ref="BH8:BI8"/>
    <mergeCell ref="BJ8:BJ9"/>
    <mergeCell ref="AG57:BG57"/>
    <mergeCell ref="AG42:AG55"/>
    <mergeCell ref="AI42:AI46"/>
    <mergeCell ref="AI47:AI49"/>
    <mergeCell ref="AI50:AI54"/>
    <mergeCell ref="AH60:AI60"/>
    <mergeCell ref="AK60:BK60"/>
    <mergeCell ref="BK8:BK9"/>
    <mergeCell ref="AG9:AJ9"/>
    <mergeCell ref="AJ4:BK4"/>
    <mergeCell ref="AG2:BL2"/>
    <mergeCell ref="A169:A200"/>
    <mergeCell ref="AD8:AD9"/>
    <mergeCell ref="A8:D8"/>
    <mergeCell ref="E8:G8"/>
    <mergeCell ref="H8:J8"/>
    <mergeCell ref="K8:N8"/>
    <mergeCell ref="O8:O9"/>
    <mergeCell ref="P8:T8"/>
    <mergeCell ref="A56:AD56"/>
    <mergeCell ref="B58:C58"/>
    <mergeCell ref="B59:C59"/>
    <mergeCell ref="A42:A55"/>
    <mergeCell ref="C42:C46"/>
    <mergeCell ref="C47:C49"/>
    <mergeCell ref="C50:C54"/>
    <mergeCell ref="C55:D55"/>
    <mergeCell ref="E59:AE59"/>
    <mergeCell ref="E58:AE58"/>
    <mergeCell ref="B64:C64"/>
    <mergeCell ref="E60:AE60"/>
    <mergeCell ref="E61:AE61"/>
    <mergeCell ref="AE8:AE9"/>
    <mergeCell ref="E62:AE62"/>
    <mergeCell ref="B65:C65"/>
    <mergeCell ref="B62:C62"/>
    <mergeCell ref="B63:C63"/>
    <mergeCell ref="B60:C60"/>
    <mergeCell ref="B61:C61"/>
    <mergeCell ref="C31:C36"/>
    <mergeCell ref="C37:C40"/>
    <mergeCell ref="C41:D41"/>
    <mergeCell ref="E63:AE63"/>
    <mergeCell ref="E64:AE64"/>
    <mergeCell ref="E65:AE65"/>
    <mergeCell ref="B70:C70"/>
    <mergeCell ref="B71:C71"/>
    <mergeCell ref="B68:C68"/>
    <mergeCell ref="B69:C69"/>
    <mergeCell ref="B66:C66"/>
    <mergeCell ref="B67:C67"/>
    <mergeCell ref="E66:AE66"/>
    <mergeCell ref="E67:AE67"/>
    <mergeCell ref="E68:AE68"/>
    <mergeCell ref="E69:AE69"/>
    <mergeCell ref="E70:AE70"/>
    <mergeCell ref="E71:AE71"/>
    <mergeCell ref="B75:C75"/>
    <mergeCell ref="B76:C76"/>
    <mergeCell ref="B72:C72"/>
    <mergeCell ref="B73:C73"/>
    <mergeCell ref="B74:C74"/>
    <mergeCell ref="E72:AE72"/>
    <mergeCell ref="E73:AE73"/>
    <mergeCell ref="E74:AE74"/>
    <mergeCell ref="E75:AE75"/>
    <mergeCell ref="E76:AE76"/>
    <mergeCell ref="B80:C80"/>
    <mergeCell ref="B81:C81"/>
    <mergeCell ref="B79:C79"/>
    <mergeCell ref="B77:C77"/>
    <mergeCell ref="B78:C78"/>
    <mergeCell ref="E77:AE77"/>
    <mergeCell ref="E78:AE78"/>
    <mergeCell ref="E79:AE79"/>
    <mergeCell ref="E80:AE80"/>
    <mergeCell ref="E81:AE81"/>
    <mergeCell ref="B84:C84"/>
    <mergeCell ref="B82:C82"/>
    <mergeCell ref="B83:C83"/>
    <mergeCell ref="A85:AD85"/>
    <mergeCell ref="B87:C87"/>
    <mergeCell ref="E82:AE82"/>
    <mergeCell ref="E83:AE83"/>
    <mergeCell ref="E84:AE84"/>
    <mergeCell ref="E87:AE87"/>
    <mergeCell ref="B88:C88"/>
    <mergeCell ref="B92:C92"/>
    <mergeCell ref="B93:C93"/>
    <mergeCell ref="B94:C94"/>
    <mergeCell ref="B89:C89"/>
    <mergeCell ref="B90:C90"/>
    <mergeCell ref="B91:C91"/>
    <mergeCell ref="E88:AE88"/>
    <mergeCell ref="E89:AE89"/>
    <mergeCell ref="E90:AE90"/>
    <mergeCell ref="E91:AE91"/>
    <mergeCell ref="E92:AE92"/>
    <mergeCell ref="E93:AE93"/>
    <mergeCell ref="E94:AE94"/>
    <mergeCell ref="B98:C98"/>
    <mergeCell ref="B99:C99"/>
    <mergeCell ref="B100:C100"/>
    <mergeCell ref="B95:C95"/>
    <mergeCell ref="B96:C96"/>
    <mergeCell ref="B97:C97"/>
    <mergeCell ref="E95:AE95"/>
    <mergeCell ref="E96:AE96"/>
    <mergeCell ref="E97:AE97"/>
    <mergeCell ref="E98:AE98"/>
    <mergeCell ref="E99:AE99"/>
    <mergeCell ref="E100:AE100"/>
    <mergeCell ref="B104:C104"/>
    <mergeCell ref="B105:C105"/>
    <mergeCell ref="B106:C106"/>
    <mergeCell ref="B101:C101"/>
    <mergeCell ref="B102:C102"/>
    <mergeCell ref="B103:C103"/>
    <mergeCell ref="E101:AE101"/>
    <mergeCell ref="E102:AE102"/>
    <mergeCell ref="E103:AE103"/>
    <mergeCell ref="E104:AE104"/>
    <mergeCell ref="E105:AE105"/>
    <mergeCell ref="E106:AE106"/>
    <mergeCell ref="B113:C113"/>
    <mergeCell ref="B110:C110"/>
    <mergeCell ref="B111:C111"/>
    <mergeCell ref="B112:C112"/>
    <mergeCell ref="B107:C107"/>
    <mergeCell ref="B108:C108"/>
    <mergeCell ref="B109:C109"/>
    <mergeCell ref="E107:AE107"/>
    <mergeCell ref="E108:AE108"/>
    <mergeCell ref="E109:AE109"/>
    <mergeCell ref="E110:AE110"/>
    <mergeCell ref="E111:AE111"/>
    <mergeCell ref="E112:AE112"/>
    <mergeCell ref="E113:AE113"/>
    <mergeCell ref="A116:R116"/>
    <mergeCell ref="A117:L117"/>
    <mergeCell ref="M117:P117"/>
    <mergeCell ref="D118:L118"/>
    <mergeCell ref="M118:P118"/>
    <mergeCell ref="D119:L119"/>
    <mergeCell ref="M119:P119"/>
    <mergeCell ref="D120:L120"/>
    <mergeCell ref="M120:P120"/>
    <mergeCell ref="A118:A149"/>
    <mergeCell ref="D121:L121"/>
    <mergeCell ref="M121:P121"/>
    <mergeCell ref="D122:L122"/>
    <mergeCell ref="M122:P122"/>
    <mergeCell ref="D123:L123"/>
    <mergeCell ref="M123:P123"/>
    <mergeCell ref="D124:L124"/>
    <mergeCell ref="M124:P124"/>
    <mergeCell ref="D125:L125"/>
    <mergeCell ref="M125:P125"/>
    <mergeCell ref="D126:L126"/>
    <mergeCell ref="M126:P126"/>
    <mergeCell ref="D127:L127"/>
    <mergeCell ref="M127:P127"/>
    <mergeCell ref="D135:L135"/>
    <mergeCell ref="M135:P135"/>
    <mergeCell ref="D136:L136"/>
    <mergeCell ref="M136:P136"/>
    <mergeCell ref="D137:L137"/>
    <mergeCell ref="M137:P137"/>
    <mergeCell ref="D128:L128"/>
    <mergeCell ref="M128:P128"/>
    <mergeCell ref="D129:L129"/>
    <mergeCell ref="M129:P129"/>
    <mergeCell ref="D130:L130"/>
    <mergeCell ref="M130:P130"/>
    <mergeCell ref="D131:L131"/>
    <mergeCell ref="M131:P131"/>
    <mergeCell ref="D132:L132"/>
    <mergeCell ref="M132:P132"/>
    <mergeCell ref="C149:L149"/>
    <mergeCell ref="M149:P149"/>
    <mergeCell ref="D138:L138"/>
    <mergeCell ref="M138:P138"/>
    <mergeCell ref="C139:C144"/>
    <mergeCell ref="D139:L139"/>
    <mergeCell ref="M139:P139"/>
    <mergeCell ref="D140:L140"/>
    <mergeCell ref="M140:P140"/>
    <mergeCell ref="D141:L141"/>
    <mergeCell ref="M141:P141"/>
    <mergeCell ref="D142:L142"/>
    <mergeCell ref="M142:P142"/>
    <mergeCell ref="D143:L143"/>
    <mergeCell ref="M143:P143"/>
    <mergeCell ref="D144:L144"/>
    <mergeCell ref="M144:P144"/>
    <mergeCell ref="C118:C138"/>
    <mergeCell ref="D133:L133"/>
    <mergeCell ref="M133:P133"/>
    <mergeCell ref="D134:L134"/>
    <mergeCell ref="M134:P134"/>
    <mergeCell ref="C145:C148"/>
    <mergeCell ref="D145:L145"/>
    <mergeCell ref="M145:P145"/>
    <mergeCell ref="D146:L146"/>
    <mergeCell ref="M146:P146"/>
    <mergeCell ref="D147:L147"/>
    <mergeCell ref="M147:P147"/>
    <mergeCell ref="D148:L148"/>
    <mergeCell ref="M148:P148"/>
    <mergeCell ref="A165:B165"/>
    <mergeCell ref="D159:L159"/>
    <mergeCell ref="M159:P159"/>
    <mergeCell ref="D160:L160"/>
    <mergeCell ref="M160:P160"/>
    <mergeCell ref="D161:L161"/>
    <mergeCell ref="M161:P161"/>
    <mergeCell ref="D162:L162"/>
    <mergeCell ref="M162:P162"/>
    <mergeCell ref="C163:L163"/>
    <mergeCell ref="M163:P163"/>
    <mergeCell ref="C150:C154"/>
    <mergeCell ref="D150:L150"/>
    <mergeCell ref="M150:P150"/>
    <mergeCell ref="D151:L151"/>
    <mergeCell ref="M151:P151"/>
    <mergeCell ref="D152:L152"/>
    <mergeCell ref="M152:P152"/>
    <mergeCell ref="D153:L153"/>
    <mergeCell ref="M153:P153"/>
    <mergeCell ref="C158:C162"/>
    <mergeCell ref="D158:L158"/>
    <mergeCell ref="M158:P158"/>
    <mergeCell ref="A167:R167"/>
    <mergeCell ref="A168:L168"/>
    <mergeCell ref="M168:P168"/>
    <mergeCell ref="D154:L154"/>
    <mergeCell ref="M154:P154"/>
    <mergeCell ref="C155:C157"/>
    <mergeCell ref="D155:L155"/>
    <mergeCell ref="M155:P155"/>
    <mergeCell ref="D156:L156"/>
    <mergeCell ref="M156:P156"/>
    <mergeCell ref="D157:L157"/>
    <mergeCell ref="M157:P157"/>
    <mergeCell ref="A150:A163"/>
    <mergeCell ref="D169:L169"/>
    <mergeCell ref="M169:P169"/>
    <mergeCell ref="D170:L170"/>
    <mergeCell ref="M170:P170"/>
    <mergeCell ref="D171:L171"/>
    <mergeCell ref="M171:P171"/>
    <mergeCell ref="D172:L172"/>
    <mergeCell ref="M172:P172"/>
    <mergeCell ref="D173:L173"/>
    <mergeCell ref="M173:P173"/>
    <mergeCell ref="D174:L174"/>
    <mergeCell ref="M174:P174"/>
    <mergeCell ref="D175:L175"/>
    <mergeCell ref="M175:P175"/>
    <mergeCell ref="D176:L176"/>
    <mergeCell ref="M176:P176"/>
    <mergeCell ref="D177:L177"/>
    <mergeCell ref="M177:P177"/>
    <mergeCell ref="D178:L178"/>
    <mergeCell ref="D185:L185"/>
    <mergeCell ref="M185:P185"/>
    <mergeCell ref="D186:L186"/>
    <mergeCell ref="M186:P186"/>
    <mergeCell ref="M178:P178"/>
    <mergeCell ref="D179:L179"/>
    <mergeCell ref="M179:P179"/>
    <mergeCell ref="D180:L180"/>
    <mergeCell ref="M180:P180"/>
    <mergeCell ref="D181:L181"/>
    <mergeCell ref="M181:P181"/>
    <mergeCell ref="D182:L182"/>
    <mergeCell ref="M182:P182"/>
    <mergeCell ref="D188:L188"/>
    <mergeCell ref="M188:P188"/>
    <mergeCell ref="D189:L189"/>
    <mergeCell ref="M189:P189"/>
    <mergeCell ref="C190:C195"/>
    <mergeCell ref="D190:L190"/>
    <mergeCell ref="M190:P190"/>
    <mergeCell ref="D191:L191"/>
    <mergeCell ref="M191:P191"/>
    <mergeCell ref="D192:L192"/>
    <mergeCell ref="M192:P192"/>
    <mergeCell ref="D193:L193"/>
    <mergeCell ref="M193:P193"/>
    <mergeCell ref="D194:L194"/>
    <mergeCell ref="M194:P194"/>
    <mergeCell ref="D195:L195"/>
    <mergeCell ref="M195:P195"/>
    <mergeCell ref="C169:C189"/>
    <mergeCell ref="D183:L183"/>
    <mergeCell ref="M183:P183"/>
    <mergeCell ref="D184:L184"/>
    <mergeCell ref="M184:P184"/>
    <mergeCell ref="D187:L187"/>
    <mergeCell ref="M187:P187"/>
    <mergeCell ref="C196:C199"/>
    <mergeCell ref="D196:L196"/>
    <mergeCell ref="M196:P196"/>
    <mergeCell ref="D197:L197"/>
    <mergeCell ref="M197:P197"/>
    <mergeCell ref="D198:L198"/>
    <mergeCell ref="M198:P198"/>
    <mergeCell ref="D199:L199"/>
    <mergeCell ref="M199:P199"/>
    <mergeCell ref="C200:L200"/>
    <mergeCell ref="M200:P200"/>
    <mergeCell ref="C201:C205"/>
    <mergeCell ref="D201:L201"/>
    <mergeCell ref="M201:P201"/>
    <mergeCell ref="D202:L202"/>
    <mergeCell ref="M202:P202"/>
    <mergeCell ref="D203:L203"/>
    <mergeCell ref="M203:P203"/>
    <mergeCell ref="D204:L204"/>
    <mergeCell ref="M204:P204"/>
    <mergeCell ref="D205:L205"/>
    <mergeCell ref="M205:P205"/>
    <mergeCell ref="A216:B216"/>
    <mergeCell ref="D210:L210"/>
    <mergeCell ref="M210:P210"/>
    <mergeCell ref="D211:L211"/>
    <mergeCell ref="M211:P211"/>
    <mergeCell ref="D212:L212"/>
    <mergeCell ref="M212:P212"/>
    <mergeCell ref="D213:L213"/>
    <mergeCell ref="M213:P213"/>
    <mergeCell ref="C214:L214"/>
    <mergeCell ref="M214:P214"/>
    <mergeCell ref="A201:A214"/>
    <mergeCell ref="C206:C208"/>
    <mergeCell ref="D206:L206"/>
    <mergeCell ref="M206:P206"/>
    <mergeCell ref="D207:L207"/>
    <mergeCell ref="M207:P207"/>
    <mergeCell ref="D208:L208"/>
    <mergeCell ref="M208:P208"/>
    <mergeCell ref="C209:C213"/>
    <mergeCell ref="D209:L209"/>
    <mergeCell ref="M209:P209"/>
    <mergeCell ref="A1:AE1"/>
    <mergeCell ref="A2:AE2"/>
    <mergeCell ref="A7:C7"/>
    <mergeCell ref="D4:AE4"/>
    <mergeCell ref="AG10:AG41"/>
    <mergeCell ref="AI10:AI30"/>
    <mergeCell ref="AI31:AI36"/>
    <mergeCell ref="AI37:AI40"/>
    <mergeCell ref="AI41:AJ41"/>
    <mergeCell ref="A9:D9"/>
    <mergeCell ref="U8:Z8"/>
    <mergeCell ref="AA8:AA9"/>
    <mergeCell ref="AB8:AC8"/>
    <mergeCell ref="C10:C30"/>
    <mergeCell ref="A10:A41"/>
    <mergeCell ref="AF3:BJ3"/>
    <mergeCell ref="AG7:AI7"/>
    <mergeCell ref="AG8:AJ8"/>
    <mergeCell ref="AK8:AM8"/>
    <mergeCell ref="AN8:AP8"/>
    <mergeCell ref="AQ8:AT8"/>
    <mergeCell ref="AU8:AU9"/>
    <mergeCell ref="AV8:AZ8"/>
    <mergeCell ref="BA8:BF8"/>
  </mergeCells>
  <phoneticPr fontId="2"/>
  <conditionalFormatting sqref="A165 M118:P163 C4 E10:AD55">
    <cfRule type="expression" dxfId="231" priority="69">
      <formula>AND($C$4=1,SUM($E$10:$AD$55,$M$118:$P$163,$A$165)=0)</formula>
    </cfRule>
  </conditionalFormatting>
  <conditionalFormatting sqref="A165 M118:P163">
    <cfRule type="expression" dxfId="230" priority="8">
      <formula>AND(SUM($M$118:$P$163)&gt;0,$A$165=1)</formula>
    </cfRule>
    <cfRule type="expression" dxfId="229" priority="70">
      <formula>AND(SUM($M$118:$P$163)=0,$A$165="")</formula>
    </cfRule>
  </conditionalFormatting>
  <conditionalFormatting sqref="A216 C5 M169:P214">
    <cfRule type="expression" dxfId="228" priority="64">
      <formula>AND($C$5=1,SUM($M$169:$P$214,$A$216)=0)</formula>
    </cfRule>
  </conditionalFormatting>
  <conditionalFormatting sqref="A216">
    <cfRule type="expression" dxfId="227" priority="63">
      <formula>SUM($M$169:$P$214)&gt;0</formula>
    </cfRule>
  </conditionalFormatting>
  <conditionalFormatting sqref="A165:B165">
    <cfRule type="expression" dxfId="226" priority="5">
      <formula>SUM($M$118:$M$163)&gt;0</formula>
    </cfRule>
  </conditionalFormatting>
  <conditionalFormatting sqref="C4 E10:AD55">
    <cfRule type="expression" dxfId="225" priority="59">
      <formula>AND($C$4=1,SUM($E$10:$AD$55)=0,SUM($M$118:$P$163,$A$165)&gt;0)</formula>
    </cfRule>
  </conditionalFormatting>
  <conditionalFormatting sqref="C4">
    <cfRule type="expression" dxfId="224" priority="72">
      <formula>$C$5=1</formula>
    </cfRule>
  </conditionalFormatting>
  <conditionalFormatting sqref="C5">
    <cfRule type="expression" dxfId="223" priority="180">
      <formula>$C$4=1</formula>
    </cfRule>
  </conditionalFormatting>
  <conditionalFormatting sqref="E41 E59:AE59">
    <cfRule type="expression" dxfId="222" priority="58">
      <formula>AND($E$41=1,$E$59="")</formula>
    </cfRule>
  </conditionalFormatting>
  <conditionalFormatting sqref="E41">
    <cfRule type="expression" dxfId="221" priority="181">
      <formula>AND(NOT(COUNTIF($E$59,"")),$E$41=0)</formula>
    </cfRule>
  </conditionalFormatting>
  <conditionalFormatting sqref="E55 E88:AE88">
    <cfRule type="expression" dxfId="220" priority="71">
      <formula>AND($E$55=1,$E$88="")</formula>
    </cfRule>
  </conditionalFormatting>
  <conditionalFormatting sqref="E55">
    <cfRule type="expression" dxfId="219" priority="126">
      <formula>AND(NOT(COUNTIF($E$88,"")),$E$55=0)</formula>
    </cfRule>
  </conditionalFormatting>
  <conditionalFormatting sqref="E10:AD55">
    <cfRule type="expression" dxfId="218" priority="9">
      <formula>AND($M118=1,SUM($E10:$AD10)&gt;=1)</formula>
    </cfRule>
  </conditionalFormatting>
  <conditionalFormatting sqref="E59:AE59">
    <cfRule type="expression" dxfId="216" priority="177">
      <formula>$E$41=0</formula>
    </cfRule>
  </conditionalFormatting>
  <conditionalFormatting sqref="E60:AE60">
    <cfRule type="expression" dxfId="215" priority="175">
      <formula>$F$41=0</formula>
    </cfRule>
  </conditionalFormatting>
  <conditionalFormatting sqref="E61:AE61">
    <cfRule type="expression" dxfId="214" priority="173">
      <formula>$G$41=0</formula>
    </cfRule>
  </conditionalFormatting>
  <conditionalFormatting sqref="E62:AE62">
    <cfRule type="expression" dxfId="213" priority="172">
      <formula>$H$41=0</formula>
    </cfRule>
  </conditionalFormatting>
  <conditionalFormatting sqref="E63:AE63">
    <cfRule type="expression" dxfId="212" priority="171">
      <formula>$I$41=0</formula>
    </cfRule>
  </conditionalFormatting>
  <conditionalFormatting sqref="E64:AE64">
    <cfRule type="expression" dxfId="211" priority="170">
      <formula>$J$41=0</formula>
    </cfRule>
  </conditionalFormatting>
  <conditionalFormatting sqref="E65:AE65">
    <cfRule type="expression" dxfId="210" priority="169">
      <formula>$K$41=0</formula>
    </cfRule>
  </conditionalFormatting>
  <conditionalFormatting sqref="E66:AE66">
    <cfRule type="expression" dxfId="209" priority="168">
      <formula>$L$41=0</formula>
    </cfRule>
  </conditionalFormatting>
  <conditionalFormatting sqref="E67:AE67">
    <cfRule type="expression" dxfId="208" priority="167">
      <formula>$M$41=0</formula>
    </cfRule>
  </conditionalFormatting>
  <conditionalFormatting sqref="E68:AE68">
    <cfRule type="expression" dxfId="207" priority="166">
      <formula>$N$41=0</formula>
    </cfRule>
  </conditionalFormatting>
  <conditionalFormatting sqref="E69:AE69">
    <cfRule type="expression" dxfId="206" priority="165">
      <formula>$O$41=0</formula>
    </cfRule>
  </conditionalFormatting>
  <conditionalFormatting sqref="E70:AE70">
    <cfRule type="expression" dxfId="205" priority="164">
      <formula>$P$41=0</formula>
    </cfRule>
  </conditionalFormatting>
  <conditionalFormatting sqref="E71:AE71">
    <cfRule type="expression" dxfId="204" priority="163">
      <formula>$Q$41=0</formula>
    </cfRule>
  </conditionalFormatting>
  <conditionalFormatting sqref="E72:AE72">
    <cfRule type="expression" dxfId="203" priority="162">
      <formula>$R$41=0</formula>
    </cfRule>
  </conditionalFormatting>
  <conditionalFormatting sqref="E73:AE73">
    <cfRule type="expression" dxfId="202" priority="161">
      <formula>$S$41=0</formula>
    </cfRule>
  </conditionalFormatting>
  <conditionalFormatting sqref="E74:AE74">
    <cfRule type="expression" dxfId="201" priority="160">
      <formula>$T$41=0</formula>
    </cfRule>
  </conditionalFormatting>
  <conditionalFormatting sqref="E75:AE75">
    <cfRule type="expression" dxfId="200" priority="159">
      <formula>$U$41=0</formula>
    </cfRule>
  </conditionalFormatting>
  <conditionalFormatting sqref="E76:AE76">
    <cfRule type="expression" dxfId="199" priority="158">
      <formula>$V$41=0</formula>
    </cfRule>
  </conditionalFormatting>
  <conditionalFormatting sqref="E77:AE77">
    <cfRule type="expression" dxfId="198" priority="157">
      <formula>$W$41=0</formula>
    </cfRule>
  </conditionalFormatting>
  <conditionalFormatting sqref="E78:AE78">
    <cfRule type="expression" dxfId="197" priority="156">
      <formula>$X$41=0</formula>
    </cfRule>
  </conditionalFormatting>
  <conditionalFormatting sqref="E79:AE79">
    <cfRule type="expression" dxfId="196" priority="155">
      <formula>$Y$41=0</formula>
    </cfRule>
  </conditionalFormatting>
  <conditionalFormatting sqref="E80:AE80">
    <cfRule type="expression" dxfId="195" priority="154">
      <formula>$Z$41=0</formula>
    </cfRule>
  </conditionalFormatting>
  <conditionalFormatting sqref="E81:AE81">
    <cfRule type="expression" dxfId="194" priority="153">
      <formula>$AA$41=0</formula>
    </cfRule>
  </conditionalFormatting>
  <conditionalFormatting sqref="E82:AE82">
    <cfRule type="expression" dxfId="193" priority="152">
      <formula>$AB$41=0</formula>
    </cfRule>
  </conditionalFormatting>
  <conditionalFormatting sqref="E83:AE83">
    <cfRule type="expression" dxfId="192" priority="151">
      <formula>$AC$41=0</formula>
    </cfRule>
  </conditionalFormatting>
  <conditionalFormatting sqref="E84:AE84">
    <cfRule type="expression" dxfId="191" priority="150">
      <formula>$AD$41=0</formula>
    </cfRule>
  </conditionalFormatting>
  <conditionalFormatting sqref="E88:AE88">
    <cfRule type="expression" dxfId="190" priority="125">
      <formula>$E$55=0</formula>
    </cfRule>
  </conditionalFormatting>
  <conditionalFormatting sqref="E89:AE89">
    <cfRule type="expression" dxfId="189" priority="124">
      <formula>$F$55=0</formula>
    </cfRule>
  </conditionalFormatting>
  <conditionalFormatting sqref="E90:AE90">
    <cfRule type="expression" dxfId="188" priority="123">
      <formula>$G$55=0</formula>
    </cfRule>
  </conditionalFormatting>
  <conditionalFormatting sqref="E91:AE91">
    <cfRule type="expression" dxfId="187" priority="122">
      <formula>$H$55=0</formula>
    </cfRule>
  </conditionalFormatting>
  <conditionalFormatting sqref="E92:AE92">
    <cfRule type="expression" dxfId="186" priority="121">
      <formula>$I$55=0</formula>
    </cfRule>
  </conditionalFormatting>
  <conditionalFormatting sqref="E93:AE93">
    <cfRule type="expression" dxfId="185" priority="120">
      <formula>$J$55=0</formula>
    </cfRule>
  </conditionalFormatting>
  <conditionalFormatting sqref="E94:AE94">
    <cfRule type="expression" dxfId="184" priority="119">
      <formula>$K$55=0</formula>
    </cfRule>
  </conditionalFormatting>
  <conditionalFormatting sqref="E95:AE95">
    <cfRule type="expression" dxfId="183" priority="118">
      <formula>$L$55=0</formula>
    </cfRule>
  </conditionalFormatting>
  <conditionalFormatting sqref="E96:AE96">
    <cfRule type="expression" dxfId="182" priority="117">
      <formula>$M$55=0</formula>
    </cfRule>
  </conditionalFormatting>
  <conditionalFormatting sqref="E97:AE97">
    <cfRule type="expression" dxfId="181" priority="116">
      <formula>$N$55=0</formula>
    </cfRule>
  </conditionalFormatting>
  <conditionalFormatting sqref="E98:AE98">
    <cfRule type="expression" dxfId="180" priority="115">
      <formula>$O$55=0</formula>
    </cfRule>
  </conditionalFormatting>
  <conditionalFormatting sqref="E99:AE99">
    <cfRule type="expression" dxfId="179" priority="114">
      <formula>$P$55=0</formula>
    </cfRule>
  </conditionalFormatting>
  <conditionalFormatting sqref="E100:AE100">
    <cfRule type="expression" dxfId="178" priority="113">
      <formula>$Q$55=0</formula>
    </cfRule>
  </conditionalFormatting>
  <conditionalFormatting sqref="E101:AE101">
    <cfRule type="expression" dxfId="177" priority="112">
      <formula>$R$55=0</formula>
    </cfRule>
  </conditionalFormatting>
  <conditionalFormatting sqref="E102:AE102">
    <cfRule type="expression" dxfId="176" priority="111">
      <formula>$S$55=0</formula>
    </cfRule>
  </conditionalFormatting>
  <conditionalFormatting sqref="E103:AE103">
    <cfRule type="expression" dxfId="175" priority="110">
      <formula>$T$55=0</formula>
    </cfRule>
  </conditionalFormatting>
  <conditionalFormatting sqref="E104:AE104">
    <cfRule type="expression" dxfId="174" priority="109">
      <formula>$U$55=0</formula>
    </cfRule>
  </conditionalFormatting>
  <conditionalFormatting sqref="E105:AE105">
    <cfRule type="expression" dxfId="173" priority="108">
      <formula>$V$55=0</formula>
    </cfRule>
  </conditionalFormatting>
  <conditionalFormatting sqref="E106:AE106">
    <cfRule type="expression" dxfId="172" priority="107">
      <formula>$W$55=0</formula>
    </cfRule>
  </conditionalFormatting>
  <conditionalFormatting sqref="E107:AE107">
    <cfRule type="expression" dxfId="171" priority="106">
      <formula>$X$55=0</formula>
    </cfRule>
  </conditionalFormatting>
  <conditionalFormatting sqref="E108:AE108">
    <cfRule type="expression" dxfId="170" priority="105">
      <formula>$Y$55=0</formula>
    </cfRule>
  </conditionalFormatting>
  <conditionalFormatting sqref="E109:AE109">
    <cfRule type="expression" dxfId="169" priority="104">
      <formula>$Z$55=0</formula>
    </cfRule>
  </conditionalFormatting>
  <conditionalFormatting sqref="E110:AE110">
    <cfRule type="expression" dxfId="168" priority="103">
      <formula>$AA$55=0</formula>
    </cfRule>
  </conditionalFormatting>
  <conditionalFormatting sqref="E111:AE111">
    <cfRule type="expression" dxfId="167" priority="102">
      <formula>$AB$55=0</formula>
    </cfRule>
  </conditionalFormatting>
  <conditionalFormatting sqref="E112:AE112">
    <cfRule type="expression" dxfId="166" priority="101">
      <formula>$AC$55=0</formula>
    </cfRule>
  </conditionalFormatting>
  <conditionalFormatting sqref="E113:AE113">
    <cfRule type="expression" dxfId="165" priority="100">
      <formula>$AD$55=0</formula>
    </cfRule>
  </conditionalFormatting>
  <conditionalFormatting sqref="F41 E60:AE60">
    <cfRule type="expression" dxfId="164" priority="73">
      <formula>AND($F$41=1,$E$60="")</formula>
    </cfRule>
  </conditionalFormatting>
  <conditionalFormatting sqref="F41">
    <cfRule type="expression" dxfId="163" priority="174">
      <formula>AND(NOT(COUNTIF($E$60,"")),$F$41=0)</formula>
    </cfRule>
  </conditionalFormatting>
  <conditionalFormatting sqref="F55 E89:AE89">
    <cfRule type="expression" dxfId="162" priority="36">
      <formula>AND($F$55=1,$E$89="")</formula>
    </cfRule>
  </conditionalFormatting>
  <conditionalFormatting sqref="F55">
    <cfRule type="expression" dxfId="161" priority="99">
      <formula>AND(NOT(COUNTIF($E$89,"")),$F$55=0)</formula>
    </cfRule>
  </conditionalFormatting>
  <conditionalFormatting sqref="G41 E61:AE61">
    <cfRule type="expression" dxfId="160" priority="62">
      <formula>AND($G$41=1,$E$61="")</formula>
    </cfRule>
  </conditionalFormatting>
  <conditionalFormatting sqref="G41">
    <cfRule type="expression" dxfId="159" priority="149">
      <formula>AND(NOT(COUNTIF($E$61,"")),$G$41=0)</formula>
    </cfRule>
  </conditionalFormatting>
  <conditionalFormatting sqref="G55 E90:AE90">
    <cfRule type="expression" dxfId="158" priority="35">
      <formula>AND($G$55=1,$E$90="")</formula>
    </cfRule>
  </conditionalFormatting>
  <conditionalFormatting sqref="G55">
    <cfRule type="expression" dxfId="157" priority="98">
      <formula>AND(NOT(COUNTIF($E$90,"")),$G$55=0)</formula>
    </cfRule>
  </conditionalFormatting>
  <conditionalFormatting sqref="H41 E62:AE62">
    <cfRule type="expression" dxfId="156" priority="61">
      <formula>AND($H$41=1,$E$62="")</formula>
    </cfRule>
  </conditionalFormatting>
  <conditionalFormatting sqref="H41">
    <cfRule type="expression" dxfId="155" priority="148">
      <formula>AND(NOT(COUNTIF($E$62,"")),$H$41=0)</formula>
    </cfRule>
  </conditionalFormatting>
  <conditionalFormatting sqref="H55 E91:AE91">
    <cfRule type="expression" dxfId="154" priority="34">
      <formula>AND($H$55=1,$E$91="")</formula>
    </cfRule>
  </conditionalFormatting>
  <conditionalFormatting sqref="H55">
    <cfRule type="expression" dxfId="153" priority="97">
      <formula>AND(NOT(COUNTIF($E$91,"")),$H$55=0)</formula>
    </cfRule>
  </conditionalFormatting>
  <conditionalFormatting sqref="I41 E63:AE63">
    <cfRule type="expression" dxfId="152" priority="60">
      <formula>AND($I$41=1,$E$63="")</formula>
    </cfRule>
  </conditionalFormatting>
  <conditionalFormatting sqref="I41">
    <cfRule type="expression" dxfId="151" priority="147">
      <formula>AND(NOT(COUNTIF($E$63,"")),$I$41=0)</formula>
    </cfRule>
  </conditionalFormatting>
  <conditionalFormatting sqref="I55 E92:AE92">
    <cfRule type="expression" dxfId="150" priority="33">
      <formula>AND($I$55=1,$E$92="")</formula>
    </cfRule>
  </conditionalFormatting>
  <conditionalFormatting sqref="I55">
    <cfRule type="expression" dxfId="149" priority="96">
      <formula>AND(NOT(COUNTIF($E$92,"")),$I$55=0)</formula>
    </cfRule>
  </conditionalFormatting>
  <conditionalFormatting sqref="J41 E64:AE64">
    <cfRule type="expression" dxfId="148" priority="57">
      <formula>AND($J$41=1,$E$64="")</formula>
    </cfRule>
  </conditionalFormatting>
  <conditionalFormatting sqref="J41">
    <cfRule type="expression" dxfId="147" priority="146">
      <formula>AND(NOT(COUNTIF($E$64,"")),$J$41=0)</formula>
    </cfRule>
  </conditionalFormatting>
  <conditionalFormatting sqref="J55 E93:AE93">
    <cfRule type="expression" dxfId="146" priority="32">
      <formula>AND($J$55=1,$E$93="")</formula>
    </cfRule>
  </conditionalFormatting>
  <conditionalFormatting sqref="J55">
    <cfRule type="expression" dxfId="145" priority="95">
      <formula>AND(NOT(COUNTIF($E$93,"")),$J$55=0)</formula>
    </cfRule>
  </conditionalFormatting>
  <conditionalFormatting sqref="K41 E65:AE65">
    <cfRule type="expression" dxfId="144" priority="56">
      <formula>AND($K$41=1,$E$65="")</formula>
    </cfRule>
  </conditionalFormatting>
  <conditionalFormatting sqref="K41">
    <cfRule type="expression" dxfId="143" priority="145">
      <formula>AND(NOT(COUNTIF($E$65,"")),$K$41=0)</formula>
    </cfRule>
  </conditionalFormatting>
  <conditionalFormatting sqref="K55 E94:AE94">
    <cfRule type="expression" dxfId="142" priority="31">
      <formula>AND($K$55=1,$E$94="")</formula>
    </cfRule>
  </conditionalFormatting>
  <conditionalFormatting sqref="K55">
    <cfRule type="expression" dxfId="141" priority="94">
      <formula>AND(NOT(COUNTIF($E$94,"")),$K$55=0)</formula>
    </cfRule>
  </conditionalFormatting>
  <conditionalFormatting sqref="L41 E66:AE66">
    <cfRule type="expression" dxfId="140" priority="55">
      <formula>AND($L$41=1,$E$66="")</formula>
    </cfRule>
  </conditionalFormatting>
  <conditionalFormatting sqref="L41">
    <cfRule type="expression" dxfId="139" priority="144">
      <formula>AND(NOT(COUNTIF($E$66,"")),$L$41=0)</formula>
    </cfRule>
  </conditionalFormatting>
  <conditionalFormatting sqref="L55 E95:AE95">
    <cfRule type="expression" dxfId="138" priority="30">
      <formula>AND($L$55=1,$E$95="")</formula>
    </cfRule>
  </conditionalFormatting>
  <conditionalFormatting sqref="L55">
    <cfRule type="expression" dxfId="137" priority="93">
      <formula>AND(NOT(COUNTIF($E$95,"")),$L$55=0)</formula>
    </cfRule>
  </conditionalFormatting>
  <conditionalFormatting sqref="M41 E67:AE67">
    <cfRule type="expression" dxfId="136" priority="54">
      <formula>AND($M$41=1,$E$67="")</formula>
    </cfRule>
  </conditionalFormatting>
  <conditionalFormatting sqref="M41">
    <cfRule type="expression" dxfId="135" priority="143">
      <formula>AND(NOT(COUNTIF($E$67,"")),$M$41=0)</formula>
    </cfRule>
  </conditionalFormatting>
  <conditionalFormatting sqref="M55 E96:AE96">
    <cfRule type="expression" dxfId="134" priority="29">
      <formula>AND($M$55=1,$E$96="")</formula>
    </cfRule>
  </conditionalFormatting>
  <conditionalFormatting sqref="M55">
    <cfRule type="expression" dxfId="133" priority="92">
      <formula>AND(NOT(COUNTIF($E$96,"")),$M$55=0)</formula>
    </cfRule>
  </conditionalFormatting>
  <conditionalFormatting sqref="M118:P163 A165 C4 E10:AD55 E59:AE84 E88:AE113">
    <cfRule type="expression" dxfId="132" priority="2">
      <formula>$C$5=1</formula>
    </cfRule>
  </conditionalFormatting>
  <conditionalFormatting sqref="M118:P163 A165">
    <cfRule type="expression" dxfId="131" priority="1">
      <formula>AND($C$5=1,SUM($M$118:$P$163,$A$165)&gt;0)</formula>
    </cfRule>
  </conditionalFormatting>
  <conditionalFormatting sqref="M118:P163">
    <cfRule type="expression" dxfId="130" priority="74">
      <formula>AND($M118=1,SUM($E10:$AD10)&gt;=1)</formula>
    </cfRule>
    <cfRule type="expression" dxfId="129" priority="10">
      <formula>AND($M226=1,SUM($E118:$AD118)&gt;=1)</formula>
    </cfRule>
    <cfRule type="expression" dxfId="128" priority="4">
      <formula>$AE10=1</formula>
    </cfRule>
    <cfRule type="expression" dxfId="127" priority="178">
      <formula>$A$165=1</formula>
    </cfRule>
  </conditionalFormatting>
  <conditionalFormatting sqref="M169:P214 A216">
    <cfRule type="expression" dxfId="126" priority="66">
      <formula>$C$4=1</formula>
    </cfRule>
    <cfRule type="expression" dxfId="125" priority="6">
      <formula>AND($A$216=1,SUM($M$169:$P$214)&gt;0)</formula>
    </cfRule>
    <cfRule type="expression" dxfId="124" priority="3">
      <formula>AND($C$4=1,SUM($M$169:$P$214,$A$216)&gt;0)</formula>
    </cfRule>
  </conditionalFormatting>
  <conditionalFormatting sqref="M169:P214">
    <cfRule type="expression" dxfId="123" priority="67">
      <formula>$A$216=1</formula>
    </cfRule>
  </conditionalFormatting>
  <conditionalFormatting sqref="N41 E68:AE68">
    <cfRule type="expression" dxfId="122" priority="53">
      <formula>AND($N$41=1,$E$68="")</formula>
    </cfRule>
  </conditionalFormatting>
  <conditionalFormatting sqref="N41">
    <cfRule type="expression" dxfId="121" priority="142">
      <formula>AND(NOT(COUNTIF($E$68,"")),$N$41=0)</formula>
    </cfRule>
  </conditionalFormatting>
  <conditionalFormatting sqref="N55 E97:AE97">
    <cfRule type="expression" dxfId="120" priority="28">
      <formula>AND($N$55=1,$E$97="")</formula>
    </cfRule>
  </conditionalFormatting>
  <conditionalFormatting sqref="N55">
    <cfRule type="expression" dxfId="119" priority="91">
      <formula>AND(NOT(COUNTIF($E$97,"")),$N$55=0)</formula>
    </cfRule>
  </conditionalFormatting>
  <conditionalFormatting sqref="O41 E69:AE69">
    <cfRule type="expression" dxfId="118" priority="52">
      <formula>AND($O$41=1,$E$69="")</formula>
    </cfRule>
  </conditionalFormatting>
  <conditionalFormatting sqref="O41">
    <cfRule type="expression" dxfId="117" priority="179">
      <formula>AND(NOT(COUNTIF($E$69,"")),$O$41=0)</formula>
    </cfRule>
  </conditionalFormatting>
  <conditionalFormatting sqref="O55 E98:AE98">
    <cfRule type="expression" dxfId="116" priority="26">
      <formula>AND($O$55=1,$E$98="")</formula>
    </cfRule>
  </conditionalFormatting>
  <conditionalFormatting sqref="O55">
    <cfRule type="expression" dxfId="115" priority="176">
      <formula>AND(NOT(COUNTIF($E$98,"")),$O$55=0)</formula>
    </cfRule>
  </conditionalFormatting>
  <conditionalFormatting sqref="P41 E70:AE70">
    <cfRule type="expression" dxfId="114" priority="51">
      <formula>AND($P$41=1,$E$70="")</formula>
    </cfRule>
  </conditionalFormatting>
  <conditionalFormatting sqref="P41">
    <cfRule type="expression" dxfId="113" priority="141">
      <formula>AND(NOT(COUNTIF($E$70,"")),$P$41=0)</formula>
    </cfRule>
  </conditionalFormatting>
  <conditionalFormatting sqref="P55 E99:AE99">
    <cfRule type="expression" dxfId="112" priority="27">
      <formula>AND($P$55=1,$E$99="")</formula>
    </cfRule>
  </conditionalFormatting>
  <conditionalFormatting sqref="P55">
    <cfRule type="expression" dxfId="111" priority="89">
      <formula>AND(NOT(COUNTIF($E$99,"")),$P$55=0)</formula>
    </cfRule>
  </conditionalFormatting>
  <conditionalFormatting sqref="Q41 E71:AE71">
    <cfRule type="expression" dxfId="110" priority="50">
      <formula>AND($Q$41=1,$E$71="")</formula>
    </cfRule>
  </conditionalFormatting>
  <conditionalFormatting sqref="Q41">
    <cfRule type="expression" dxfId="109" priority="139">
      <formula>AND(NOT(COUNTIF($E$71,"")),$Q$41=0)</formula>
    </cfRule>
  </conditionalFormatting>
  <conditionalFormatting sqref="Q55 E100:AE100">
    <cfRule type="expression" dxfId="108" priority="25">
      <formula>AND($Q$55=1,$E$100="")</formula>
    </cfRule>
  </conditionalFormatting>
  <conditionalFormatting sqref="Q55">
    <cfRule type="expression" dxfId="107" priority="88">
      <formula>AND(NOT(COUNTIF($E$100,"")),$Q$55=0)</formula>
    </cfRule>
  </conditionalFormatting>
  <conditionalFormatting sqref="R41 E72:AE72">
    <cfRule type="expression" dxfId="106" priority="49">
      <formula>AND($R$41=1,$E$72="")</formula>
    </cfRule>
  </conditionalFormatting>
  <conditionalFormatting sqref="R41">
    <cfRule type="expression" dxfId="105" priority="138">
      <formula>AND(NOT(COUNTIF($E$72,"")),$R$41=0)</formula>
    </cfRule>
  </conditionalFormatting>
  <conditionalFormatting sqref="R55 E101:AE101">
    <cfRule type="expression" dxfId="104" priority="24">
      <formula>AND($R$55=1,$E$101="")</formula>
    </cfRule>
  </conditionalFormatting>
  <conditionalFormatting sqref="R55">
    <cfRule type="expression" dxfId="103" priority="87">
      <formula>AND(NOT(COUNTIF($E$101,"")),$R$55=0)</formula>
    </cfRule>
  </conditionalFormatting>
  <conditionalFormatting sqref="S41 E73:AE73">
    <cfRule type="expression" dxfId="102" priority="48">
      <formula>AND($S$41=1,$E$73="")</formula>
    </cfRule>
  </conditionalFormatting>
  <conditionalFormatting sqref="S41">
    <cfRule type="expression" dxfId="101" priority="137">
      <formula>AND(NOT(COUNTIF($E$73,"")),$S$41=0)</formula>
    </cfRule>
  </conditionalFormatting>
  <conditionalFormatting sqref="S55 E102:AE102">
    <cfRule type="expression" dxfId="100" priority="23">
      <formula>AND($S$55=1,$E$102="")</formula>
    </cfRule>
  </conditionalFormatting>
  <conditionalFormatting sqref="S55">
    <cfRule type="expression" dxfId="99" priority="86">
      <formula>AND(NOT(COUNTIF($E$102,"")),$S$55=0)</formula>
    </cfRule>
  </conditionalFormatting>
  <conditionalFormatting sqref="T41 E74:AE74">
    <cfRule type="expression" dxfId="98" priority="47">
      <formula>AND($T$41=1,$E$74="")</formula>
    </cfRule>
  </conditionalFormatting>
  <conditionalFormatting sqref="T41">
    <cfRule type="expression" dxfId="97" priority="136">
      <formula>AND(NOT(COUNTIF($E$74,"")),$T$41=0)</formula>
    </cfRule>
  </conditionalFormatting>
  <conditionalFormatting sqref="T55 E103:AE103">
    <cfRule type="expression" dxfId="96" priority="22">
      <formula>AND($T$55=1,$E$103="")</formula>
    </cfRule>
  </conditionalFormatting>
  <conditionalFormatting sqref="T55">
    <cfRule type="expression" dxfId="95" priority="85">
      <formula>AND(NOT(COUNTIF($E$103,"")),$T$55=0)</formula>
    </cfRule>
  </conditionalFormatting>
  <conditionalFormatting sqref="U41 E75:AE75">
    <cfRule type="expression" dxfId="94" priority="46">
      <formula>AND($U$41=1,$E$75="")</formula>
    </cfRule>
  </conditionalFormatting>
  <conditionalFormatting sqref="U41">
    <cfRule type="expression" dxfId="93" priority="135">
      <formula>AND(NOT(COUNTIF($E$75,"")),$U$41=0)</formula>
    </cfRule>
  </conditionalFormatting>
  <conditionalFormatting sqref="U55 E104:AE104">
    <cfRule type="expression" dxfId="92" priority="21">
      <formula>AND($U$55=1,$E$104="")</formula>
    </cfRule>
  </conditionalFormatting>
  <conditionalFormatting sqref="U55">
    <cfRule type="expression" dxfId="91" priority="84">
      <formula>AND(NOT(COUNTIF($E$104,"")),$U$55=0)</formula>
    </cfRule>
  </conditionalFormatting>
  <conditionalFormatting sqref="V41 E76:AE76">
    <cfRule type="expression" dxfId="90" priority="45">
      <formula>AND($V$41=1,$E$76="")</formula>
    </cfRule>
  </conditionalFormatting>
  <conditionalFormatting sqref="V41">
    <cfRule type="expression" dxfId="89" priority="134">
      <formula>AND(NOT(COUNTIF($E$76,"")),$V$41=0)</formula>
    </cfRule>
  </conditionalFormatting>
  <conditionalFormatting sqref="V55 E105:AE105">
    <cfRule type="expression" dxfId="88" priority="20">
      <formula>AND($V$55=1,$E$105="")</formula>
    </cfRule>
  </conditionalFormatting>
  <conditionalFormatting sqref="V55">
    <cfRule type="expression" dxfId="87" priority="83">
      <formula>AND(NOT(COUNTIF($E$105,"")),$V$55=0)</formula>
    </cfRule>
  </conditionalFormatting>
  <conditionalFormatting sqref="W41 E77:AE77">
    <cfRule type="expression" dxfId="86" priority="44">
      <formula>AND($W$41=1,$E$77="")</formula>
    </cfRule>
  </conditionalFormatting>
  <conditionalFormatting sqref="W41">
    <cfRule type="expression" dxfId="85" priority="133">
      <formula>AND(NOT(COUNTIF($E$77,"")),$W$41=0)</formula>
    </cfRule>
  </conditionalFormatting>
  <conditionalFormatting sqref="W55 E106:AE106">
    <cfRule type="expression" dxfId="84" priority="19">
      <formula>AND($W$55=1,$E$106="")</formula>
    </cfRule>
  </conditionalFormatting>
  <conditionalFormatting sqref="W55">
    <cfRule type="expression" dxfId="83" priority="82">
      <formula>AND(NOT(COUNTIF($E$106,"")),$W$55=0)</formula>
    </cfRule>
  </conditionalFormatting>
  <conditionalFormatting sqref="X41 E78:AE78">
    <cfRule type="expression" dxfId="82" priority="43">
      <formula>AND($X$41=1,$E$78="")</formula>
    </cfRule>
  </conditionalFormatting>
  <conditionalFormatting sqref="X41">
    <cfRule type="expression" dxfId="81" priority="132">
      <formula>AND(NOT(COUNTIF($E$78,"")),$X$41=0)</formula>
    </cfRule>
  </conditionalFormatting>
  <conditionalFormatting sqref="X55 E107:AE107">
    <cfRule type="expression" dxfId="80" priority="18">
      <formula>AND($X$55=1,$E$107="")</formula>
    </cfRule>
  </conditionalFormatting>
  <conditionalFormatting sqref="X55">
    <cfRule type="expression" dxfId="79" priority="81">
      <formula>AND(NOT(COUNTIF($E$107,"")),$X$55=0)</formula>
    </cfRule>
  </conditionalFormatting>
  <conditionalFormatting sqref="Y41 E79:AE79">
    <cfRule type="expression" dxfId="78" priority="42">
      <formula>AND($Y$41=1,$E$79="")</formula>
    </cfRule>
  </conditionalFormatting>
  <conditionalFormatting sqref="Y41">
    <cfRule type="expression" dxfId="77" priority="131">
      <formula>AND(NOT(COUNTIF($E$79,"")),$Y$41=0)</formula>
    </cfRule>
  </conditionalFormatting>
  <conditionalFormatting sqref="Y55 E108:AE108">
    <cfRule type="expression" dxfId="76" priority="17">
      <formula>AND($Y$55=1,$E$108="")</formula>
    </cfRule>
  </conditionalFormatting>
  <conditionalFormatting sqref="Y55">
    <cfRule type="expression" dxfId="75" priority="80">
      <formula>AND(NOT(COUNTIF($E$108,"")),$Y$55=0)</formula>
    </cfRule>
  </conditionalFormatting>
  <conditionalFormatting sqref="Z41 E80:AE80">
    <cfRule type="expression" dxfId="74" priority="41">
      <formula>AND($Z$41=1,$E$80="")</formula>
    </cfRule>
  </conditionalFormatting>
  <conditionalFormatting sqref="Z41">
    <cfRule type="expression" dxfId="73" priority="130">
      <formula>AND(NOT(COUNTIF($E$80,"")),$Z$41=0)</formula>
    </cfRule>
  </conditionalFormatting>
  <conditionalFormatting sqref="Z55 E109:AE109">
    <cfRule type="expression" dxfId="72" priority="16">
      <formula>AND($Z$55=1,$E$109="")</formula>
    </cfRule>
  </conditionalFormatting>
  <conditionalFormatting sqref="Z55">
    <cfRule type="expression" dxfId="71" priority="79">
      <formula>AND(NOT(COUNTIF($E$109,"")),$Z$55=0)</formula>
    </cfRule>
  </conditionalFormatting>
  <conditionalFormatting sqref="AA41 E81:AE81">
    <cfRule type="expression" dxfId="70" priority="40">
      <formula>AND($AA$41=1,$E$81="")</formula>
    </cfRule>
  </conditionalFormatting>
  <conditionalFormatting sqref="AA41">
    <cfRule type="expression" dxfId="69" priority="140">
      <formula>AND(NOT(COUNTIF($E$81,"")),$AA$41=0)</formula>
    </cfRule>
  </conditionalFormatting>
  <conditionalFormatting sqref="AA55 E110:AE110">
    <cfRule type="expression" dxfId="68" priority="14">
      <formula>AND($AA$55=1,$E$110="")</formula>
    </cfRule>
  </conditionalFormatting>
  <conditionalFormatting sqref="AA55">
    <cfRule type="expression" dxfId="67" priority="90">
      <formula>AND(NOT(COUNTIF($E$110,"")),$AA$55=0)</formula>
    </cfRule>
  </conditionalFormatting>
  <conditionalFormatting sqref="AB41 E82:AE82">
    <cfRule type="expression" dxfId="66" priority="39">
      <formula>AND($AB$41=1,$E$82="")</formula>
    </cfRule>
  </conditionalFormatting>
  <conditionalFormatting sqref="AB41">
    <cfRule type="expression" dxfId="65" priority="129">
      <formula>AND(NOT(COUNTIF($E$82,"")),$AB$41=0)</formula>
    </cfRule>
  </conditionalFormatting>
  <conditionalFormatting sqref="AB55 E111:AE111">
    <cfRule type="expression" dxfId="64" priority="15">
      <formula>AND($AB$55=1,$E$111="")</formula>
    </cfRule>
  </conditionalFormatting>
  <conditionalFormatting sqref="AB55">
    <cfRule type="expression" dxfId="63" priority="77">
      <formula>AND(NOT(COUNTIF($E$111,"")),$AB$55=0)</formula>
    </cfRule>
  </conditionalFormatting>
  <conditionalFormatting sqref="AC41 E83:AE83">
    <cfRule type="expression" dxfId="62" priority="38">
      <formula>AND($AC$41=1,$E$83="")</formula>
    </cfRule>
  </conditionalFormatting>
  <conditionalFormatting sqref="AC41">
    <cfRule type="expression" dxfId="61" priority="127">
      <formula>AND(NOT(COUNTIF($E$83,"")),$AC$41=0)</formula>
    </cfRule>
  </conditionalFormatting>
  <conditionalFormatting sqref="AC55 E112:AE112">
    <cfRule type="expression" dxfId="60" priority="13">
      <formula>AND($AC$55=1,$E$112="")</formula>
    </cfRule>
  </conditionalFormatting>
  <conditionalFormatting sqref="AC55">
    <cfRule type="expression" dxfId="59" priority="76">
      <formula>AND(NOT(COUNTIF($E$112,"")),$AC$55=0)</formula>
    </cfRule>
  </conditionalFormatting>
  <conditionalFormatting sqref="AD41 E84:AE84">
    <cfRule type="expression" dxfId="58" priority="37">
      <formula>AND($AD$41=1,$E$84="")</formula>
    </cfRule>
  </conditionalFormatting>
  <conditionalFormatting sqref="AD41">
    <cfRule type="expression" dxfId="57" priority="128">
      <formula>AND(NOT(COUNTIF($E$84,"")),$AD$41=0)</formula>
    </cfRule>
  </conditionalFormatting>
  <conditionalFormatting sqref="AD55 E113:AE113">
    <cfRule type="expression" dxfId="56" priority="12">
      <formula>AND($AD$55=1,$E$113="")</formula>
    </cfRule>
  </conditionalFormatting>
  <conditionalFormatting sqref="AD55">
    <cfRule type="expression" dxfId="55" priority="78">
      <formula>AND(NOT(COUNTIF($E$113,"")),$AD$55=0)</formula>
    </cfRule>
  </conditionalFormatting>
  <dataValidations count="2">
    <dataValidation type="whole" allowBlank="1" showErrorMessage="1" errorTitle="入力できません" error="半角数字の1を入力してください。" promptTitle="貼り付けする際の注意事項" prompt="貼り付けを行う場合は、_x000a_必ず値貼り付けを行ってください。" sqref="O164:P165 O215:P216 E10:AD55 Q120:Q165 Q171:Q216 AW120:AW163 AU215:AV216" xr:uid="{00000000-0002-0000-0700-000000000000}">
      <formula1>0</formula1>
      <formula2>1</formula2>
    </dataValidation>
    <dataValidation type="whole" allowBlank="1" showInputMessage="1" showErrorMessage="1" sqref="M164:N165 M215:N216 M163 M214 AS118:AS163 AS215:AT216 AS169:AS214" xr:uid="{00000000-0002-0000-0700-000001000000}">
      <formula1>0</formula1>
      <formula2>1</formula2>
    </dataValidation>
  </dataValidations>
  <pageMargins left="0.59055118110236227" right="0.39370078740157483" top="0.78740157480314965" bottom="0.39370078740157483" header="0.51181102362204722" footer="0.11811023622047245"/>
  <pageSetup paperSize="9" scale="46" orientation="portrait" cellComments="asDisplayed" r:id="rId1"/>
  <headerFooter alignWithMargins="0">
    <oddHeader>&amp;L&amp;"UD Digi Kyokasho NK-R,標準"&amp;A</oddHeader>
  </headerFooter>
  <rowBreaks count="3" manualBreakCount="3">
    <brk id="55" max="16383" man="1"/>
    <brk id="113" max="16383" man="1"/>
    <brk id="165" max="16383" man="1"/>
  </rowBreaks>
  <colBreaks count="1" manualBreakCount="1">
    <brk id="31"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1" id="{28B332FC-AB7B-45B1-A8BF-A2B961380311}">
            <xm:f>AND(SUM(E$10:E$55)=0,SUM('８．障害学生数～合理的配慮提供学生数'!G$9,'８．障害学生数～合理的配慮提供学生数'!G$53,'８．障害学生数～合理的配慮提供学生数'!G$97,'８．障害学生数～合理的配慮提供学生数'!G$141,'８．障害学生数～合理的配慮提供学生数'!G$185)&gt;=1)</xm:f>
            <x14:dxf>
              <fill>
                <patternFill>
                  <bgColor rgb="FFFFFF00"/>
                </patternFill>
              </fill>
            </x14:dxf>
          </x14:cfRule>
          <xm:sqref>E10:AD55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BG161"/>
  <sheetViews>
    <sheetView zoomScaleNormal="100" zoomScaleSheetLayoutView="40" zoomScalePageLayoutView="85" workbookViewId="0">
      <selection sqref="A1:Z1"/>
    </sheetView>
  </sheetViews>
  <sheetFormatPr defaultColWidth="8.5" defaultRowHeight="12" x14ac:dyDescent="0.4"/>
  <cols>
    <col min="1" max="1" width="4.625" style="148" customWidth="1"/>
    <col min="2" max="2" width="8.625" style="148" customWidth="1"/>
    <col min="3" max="3" width="38.625" style="148" customWidth="1"/>
    <col min="4" max="12" width="4.625" style="148" customWidth="1"/>
    <col min="13" max="24" width="4.625" style="110" customWidth="1"/>
    <col min="25" max="31" width="4.625" style="148" customWidth="1"/>
    <col min="32" max="32" width="7.625" style="148" customWidth="1"/>
    <col min="33" max="33" width="34.625" style="148" customWidth="1"/>
    <col min="34" max="75" width="4.625" style="148" customWidth="1"/>
    <col min="76" max="16384" width="8.5" style="148"/>
  </cols>
  <sheetData>
    <row r="1" spans="1:56" s="24" customFormat="1" ht="60" customHeight="1" x14ac:dyDescent="0.4">
      <c r="A1" s="1397" t="s">
        <v>2812</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row>
    <row r="2" spans="1:56" s="24" customFormat="1" ht="21" customHeight="1" x14ac:dyDescent="0.4">
      <c r="C2" s="1400" t="s">
        <v>2925</v>
      </c>
      <c r="D2" s="1846"/>
      <c r="E2" s="459">
        <f>COUNTIFS(障害学生情報入力シート!$D$29:$D$1028,"入学しなかっ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COUNTIFS(障害学生情報入力シート!$D$29:$D1028,"入学者(新1年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F2" s="1845" t="s">
        <v>2926</v>
      </c>
      <c r="G2" s="1400"/>
      <c r="H2" s="1400"/>
      <c r="I2" s="1400"/>
      <c r="J2" s="1846"/>
      <c r="K2" s="460" cm="1">
        <f t="array" ref="K2">SUMPRODUCT(((障害学生情報入力シート!$D$29:$D$1028="入学しなかった")+(障害学生情報入力シート!$D$29:$D$1028="入学者(新1年生)"))*(障害学生情報入力シート!$G$29:$G$1028&lt;&gt;"病弱")*(障害学生情報入力シート!$G$29:$G$1028&lt;&gt;"知的障害")*(障害学生情報入力シート!$G$29:$G$1028&lt;&gt;"その他の障害")*(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2" s="1847" t="s">
        <v>2928</v>
      </c>
      <c r="M2" s="1522"/>
      <c r="N2" s="1522"/>
      <c r="O2" s="1522"/>
      <c r="P2" s="460">
        <f>COUNTIF(障害学生情報入力シート!$D$29:$D$1028,"入学者(新1年生)")-COUNTIFS(障害学生情報入力シート!$D$29:$D$1028,"入学者(新1年生)",障害学生情報入力シート!$E$29:$E$1028,"学部（通学課程）")-COUNTIFS(障害学生情報入力シート!$D$29:$D$1028,"入学者(新1年生)",障害学生情報入力シート!$E$29:$E$1028,"学部（通信課程）")-COUNTIFS(障害学生情報入力シート!$D$29:$D$1028,"入学者(新1年生)",障害学生情報入力シート!$E$29:$E$1028,"大学院（通学課程）")-COUNTIFS(障害学生情報入力シート!$D$29:$D$1028,"入学者(新1年生)",障害学生情報入力シート!$E$29:$E$1028,"大学院（通信課程）")-COUNTIFS(障害学生情報入力シート!$D$29:$D$1028,"入学者(新1年生)",障害学生情報入力シート!$E$29:$E$1028,"専攻科")</f>
        <v>0</v>
      </c>
      <c r="Q2" s="1847" t="s">
        <v>2932</v>
      </c>
      <c r="R2" s="1522"/>
      <c r="S2" s="1522"/>
      <c r="T2" s="1522"/>
      <c r="U2" s="1522"/>
      <c r="V2" s="460">
        <f>COUNTIFS(障害学生情報入力シート!$D$29:$D$1028,"入学者(新1年生)",障害学生情報入力シート!$F$29:$F$1028,"&lt;&gt;人文科学",障害学生情報入力シート!$F$29:$F$1028,"&lt;&gt;社会科学",障害学生情報入力シート!$F$29:$F$1028,"&lt;&gt;理学",障害学生情報入力シート!$F$29:$F$1028,"&lt;&gt;工学",障害学生情報入力シート!$F$29:$F$1028,"&lt;&gt;農学",障害学生情報入力シート!$F$29:$F$1028,"&lt;&gt;保健（医・歯学）",障害学生情報入力シート!$F$29:$F$1028,"&lt;&gt;保健（医・歯学を除く。）",障害学生情報入力シート!$F$29:$F$1028,"&lt;&gt;商船",障害学生情報入力シート!$F$29:$F$1028,"&lt;&gt;家政",障害学生情報入力シート!$F$29:$F$1028,"&lt;&gt;教育",障害学生情報入力シート!$F$29:$F$1028,"&lt;&gt;芸術",障害学生情報入力シート!$F$29:$F$1028,"&lt;&gt;その他")</f>
        <v>0</v>
      </c>
      <c r="AC2" s="34"/>
      <c r="AD2" s="34"/>
      <c r="AG2" s="1843" t="s">
        <v>2933</v>
      </c>
      <c r="AH2" s="1844"/>
      <c r="AI2" s="461"/>
      <c r="AJ2" s="1842" t="s">
        <v>2927</v>
      </c>
      <c r="AK2" s="1843"/>
      <c r="AL2" s="1843"/>
      <c r="AM2" s="1843"/>
      <c r="AN2" s="1844"/>
      <c r="AO2" s="461"/>
      <c r="AP2" s="1842" t="s">
        <v>2930</v>
      </c>
      <c r="AQ2" s="1843"/>
      <c r="AR2" s="1843"/>
      <c r="AS2" s="1844"/>
      <c r="AT2" s="461"/>
      <c r="AU2" s="1842" t="s">
        <v>2931</v>
      </c>
      <c r="AV2" s="1843"/>
      <c r="AW2" s="1843"/>
      <c r="AX2" s="1843"/>
      <c r="AY2" s="1844"/>
      <c r="AZ2" s="460"/>
    </row>
    <row r="3" spans="1:56" s="24" customFormat="1" ht="21" customHeight="1" x14ac:dyDescent="0.4">
      <c r="A3" s="1398" t="s">
        <v>1921</v>
      </c>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462"/>
      <c r="AB3" s="462"/>
      <c r="AE3" s="428" t="s">
        <v>2869</v>
      </c>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row>
    <row r="4" spans="1:56" s="24" customFormat="1" ht="18" customHeight="1" x14ac:dyDescent="0.4">
      <c r="A4" s="1849" t="s">
        <v>1509</v>
      </c>
      <c r="B4" s="1849"/>
      <c r="C4" s="1849"/>
      <c r="D4" s="1849"/>
      <c r="E4" s="1849"/>
      <c r="F4" s="1849"/>
      <c r="G4" s="1849"/>
      <c r="H4" s="1849"/>
      <c r="I4" s="1849"/>
      <c r="J4" s="1849"/>
      <c r="K4" s="1849"/>
      <c r="L4" s="1849"/>
      <c r="M4" s="1849"/>
      <c r="N4" s="1849"/>
      <c r="O4" s="1849"/>
      <c r="P4" s="1849"/>
      <c r="Q4" s="1849"/>
      <c r="R4" s="1849"/>
      <c r="S4" s="1849"/>
      <c r="T4" s="1849"/>
      <c r="U4" s="1849"/>
      <c r="V4" s="1849"/>
      <c r="W4" s="1849"/>
      <c r="X4" s="1849"/>
      <c r="Y4" s="1849"/>
      <c r="Z4" s="1849"/>
      <c r="AA4" s="464"/>
      <c r="AB4" s="464"/>
      <c r="AC4" s="23"/>
      <c r="AD4" s="23"/>
      <c r="AE4" s="1878" t="s">
        <v>1509</v>
      </c>
      <c r="AF4" s="1878"/>
      <c r="AG4" s="1878"/>
      <c r="AH4" s="1878"/>
      <c r="AI4" s="1878"/>
      <c r="AJ4" s="1878"/>
      <c r="AK4" s="1878"/>
      <c r="AL4" s="1878"/>
      <c r="AM4" s="1878"/>
      <c r="AN4" s="1878"/>
      <c r="AO4" s="1878"/>
      <c r="AP4" s="1878"/>
      <c r="AQ4" s="1878"/>
      <c r="AR4" s="1878"/>
      <c r="AS4" s="1878"/>
      <c r="AT4" s="1878"/>
      <c r="AU4" s="1878"/>
      <c r="AV4" s="1878"/>
      <c r="AW4" s="1878"/>
      <c r="AX4" s="1878"/>
      <c r="AY4" s="1878"/>
      <c r="AZ4" s="1878"/>
      <c r="BA4" s="1878"/>
      <c r="BB4" s="1878"/>
      <c r="BC4" s="1878"/>
      <c r="BD4" s="1878"/>
    </row>
    <row r="5" spans="1:56" s="35" customFormat="1" ht="36.75" customHeight="1" thickBot="1" x14ac:dyDescent="0.3">
      <c r="A5" s="1864" t="s">
        <v>1922</v>
      </c>
      <c r="B5" s="1864"/>
      <c r="C5" s="1864"/>
      <c r="D5" s="1864"/>
      <c r="E5" s="1864"/>
      <c r="F5" s="1864"/>
      <c r="G5" s="1864"/>
      <c r="H5" s="1864"/>
      <c r="I5" s="1864"/>
      <c r="J5" s="1864"/>
      <c r="K5" s="1864"/>
      <c r="L5" s="1864"/>
      <c r="M5" s="1864"/>
      <c r="N5" s="1864"/>
      <c r="O5" s="1864"/>
      <c r="P5" s="1864"/>
      <c r="Q5" s="1864"/>
      <c r="R5" s="1864"/>
      <c r="S5" s="1864"/>
      <c r="T5" s="1864"/>
      <c r="U5" s="1864"/>
      <c r="V5" s="1864"/>
      <c r="W5" s="1864"/>
      <c r="X5" s="1864"/>
      <c r="Y5" s="1864"/>
      <c r="Z5" s="1864"/>
      <c r="AA5" s="24"/>
      <c r="AB5" s="24"/>
      <c r="AC5" s="24"/>
      <c r="AD5" s="24"/>
      <c r="AE5" s="1879" t="s">
        <v>1922</v>
      </c>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79"/>
      <c r="BC5" s="1879"/>
      <c r="BD5" s="1879"/>
    </row>
    <row r="6" spans="1:56" s="35" customFormat="1" ht="21" customHeight="1" thickBot="1" x14ac:dyDescent="0.3">
      <c r="A6" s="1998" t="s">
        <v>1923</v>
      </c>
      <c r="B6" s="1999"/>
      <c r="C6" s="2002" t="s">
        <v>1924</v>
      </c>
      <c r="D6" s="2004" t="s">
        <v>1925</v>
      </c>
      <c r="E6" s="2006" t="s">
        <v>1926</v>
      </c>
      <c r="F6" s="2006" t="s">
        <v>1927</v>
      </c>
      <c r="G6" s="2006" t="s">
        <v>1928</v>
      </c>
      <c r="H6" s="2024" t="s">
        <v>1929</v>
      </c>
      <c r="I6" s="1965" t="s">
        <v>2067</v>
      </c>
      <c r="J6" s="1966"/>
      <c r="K6" s="1966"/>
      <c r="L6" s="1966"/>
      <c r="M6" s="1966"/>
      <c r="N6" s="1966"/>
      <c r="O6" s="1966"/>
      <c r="P6" s="1966"/>
      <c r="Q6" s="1966"/>
      <c r="R6" s="1966"/>
      <c r="S6" s="1966"/>
      <c r="T6" s="1966"/>
      <c r="U6" s="1966"/>
      <c r="V6" s="1966"/>
      <c r="W6" s="1966"/>
      <c r="X6" s="1966"/>
      <c r="Y6" s="1966"/>
      <c r="Z6" s="1967"/>
      <c r="AA6" s="152"/>
      <c r="AE6" s="1880" t="s">
        <v>1923</v>
      </c>
      <c r="AF6" s="1881"/>
      <c r="AG6" s="1886" t="s">
        <v>1924</v>
      </c>
      <c r="AH6" s="1889" t="s">
        <v>1925</v>
      </c>
      <c r="AI6" s="1892" t="s">
        <v>1926</v>
      </c>
      <c r="AJ6" s="1892" t="s">
        <v>1927</v>
      </c>
      <c r="AK6" s="1892" t="s">
        <v>1928</v>
      </c>
      <c r="AL6" s="1895" t="s">
        <v>1929</v>
      </c>
      <c r="AM6" s="1898" t="s">
        <v>2870</v>
      </c>
      <c r="AN6" s="1899"/>
      <c r="AO6" s="1899"/>
      <c r="AP6" s="1899"/>
      <c r="AQ6" s="1899"/>
      <c r="AR6" s="1899"/>
      <c r="AS6" s="1899"/>
      <c r="AT6" s="1899"/>
      <c r="AU6" s="1899"/>
      <c r="AV6" s="1899"/>
      <c r="AW6" s="1899"/>
      <c r="AX6" s="1899"/>
      <c r="AY6" s="1899"/>
      <c r="AZ6" s="1899"/>
      <c r="BA6" s="1899"/>
      <c r="BB6" s="1899"/>
      <c r="BC6" s="1899"/>
      <c r="BD6" s="1900"/>
    </row>
    <row r="7" spans="1:56" s="35" customFormat="1" ht="19.5" customHeight="1" x14ac:dyDescent="0.25">
      <c r="A7" s="1998"/>
      <c r="B7" s="1999"/>
      <c r="C7" s="2002"/>
      <c r="D7" s="2004"/>
      <c r="E7" s="2006"/>
      <c r="F7" s="2006"/>
      <c r="G7" s="2006"/>
      <c r="H7" s="2024"/>
      <c r="I7" s="2021" t="s">
        <v>1930</v>
      </c>
      <c r="J7" s="2022"/>
      <c r="K7" s="2022"/>
      <c r="L7" s="2022"/>
      <c r="M7" s="2022"/>
      <c r="N7" s="2022"/>
      <c r="O7" s="2022"/>
      <c r="P7" s="2023"/>
      <c r="Q7" s="1409" t="s">
        <v>1931</v>
      </c>
      <c r="R7" s="1410"/>
      <c r="S7" s="1415" t="s">
        <v>1932</v>
      </c>
      <c r="T7" s="1416"/>
      <c r="U7" s="1421" t="s">
        <v>1933</v>
      </c>
      <c r="V7" s="1422"/>
      <c r="W7" s="1427" t="s">
        <v>1516</v>
      </c>
      <c r="X7" s="1428"/>
      <c r="Y7" s="2008" t="s">
        <v>2814</v>
      </c>
      <c r="Z7" s="2009"/>
      <c r="AE7" s="1882"/>
      <c r="AF7" s="1883"/>
      <c r="AG7" s="1887"/>
      <c r="AH7" s="1890"/>
      <c r="AI7" s="1893"/>
      <c r="AJ7" s="1893"/>
      <c r="AK7" s="1893"/>
      <c r="AL7" s="1896"/>
      <c r="AM7" s="1901" t="s">
        <v>2871</v>
      </c>
      <c r="AN7" s="1902"/>
      <c r="AO7" s="1902"/>
      <c r="AP7" s="1902"/>
      <c r="AQ7" s="1902"/>
      <c r="AR7" s="1902"/>
      <c r="AS7" s="1902"/>
      <c r="AT7" s="1903"/>
      <c r="AU7" s="1901" t="s">
        <v>2872</v>
      </c>
      <c r="AV7" s="1903"/>
      <c r="AW7" s="1901" t="s">
        <v>2873</v>
      </c>
      <c r="AX7" s="1903"/>
      <c r="AY7" s="1901" t="s">
        <v>2874</v>
      </c>
      <c r="AZ7" s="1903"/>
      <c r="BA7" s="2030" t="s">
        <v>1516</v>
      </c>
      <c r="BB7" s="2031"/>
      <c r="BC7" s="2036" t="s">
        <v>2875</v>
      </c>
      <c r="BD7" s="2037"/>
    </row>
    <row r="8" spans="1:56" s="35" customFormat="1" ht="24" customHeight="1" x14ac:dyDescent="0.25">
      <c r="A8" s="1998"/>
      <c r="B8" s="1999"/>
      <c r="C8" s="2002"/>
      <c r="D8" s="2004"/>
      <c r="E8" s="2006"/>
      <c r="F8" s="2006"/>
      <c r="G8" s="2006"/>
      <c r="H8" s="2024"/>
      <c r="I8" s="2014" t="s">
        <v>1934</v>
      </c>
      <c r="J8" s="2015"/>
      <c r="K8" s="2018" t="s">
        <v>1935</v>
      </c>
      <c r="L8" s="2019"/>
      <c r="M8" s="2019"/>
      <c r="N8" s="2019"/>
      <c r="O8" s="2019"/>
      <c r="P8" s="2020"/>
      <c r="Q8" s="1411"/>
      <c r="R8" s="1412"/>
      <c r="S8" s="1417"/>
      <c r="T8" s="1418"/>
      <c r="U8" s="1423"/>
      <c r="V8" s="1424"/>
      <c r="W8" s="1429"/>
      <c r="X8" s="1430"/>
      <c r="Y8" s="2010"/>
      <c r="Z8" s="2011"/>
      <c r="AE8" s="1882"/>
      <c r="AF8" s="1883"/>
      <c r="AG8" s="1887"/>
      <c r="AH8" s="1890"/>
      <c r="AI8" s="1893"/>
      <c r="AJ8" s="1893"/>
      <c r="AK8" s="1893"/>
      <c r="AL8" s="1896"/>
      <c r="AM8" s="2040" t="s">
        <v>1934</v>
      </c>
      <c r="AN8" s="2041"/>
      <c r="AO8" s="2044" t="s">
        <v>1935</v>
      </c>
      <c r="AP8" s="2045"/>
      <c r="AQ8" s="2045"/>
      <c r="AR8" s="2045"/>
      <c r="AS8" s="2045"/>
      <c r="AT8" s="2046"/>
      <c r="AU8" s="2026"/>
      <c r="AV8" s="2027"/>
      <c r="AW8" s="2026"/>
      <c r="AX8" s="2027"/>
      <c r="AY8" s="2026"/>
      <c r="AZ8" s="2027"/>
      <c r="BA8" s="2032"/>
      <c r="BB8" s="2033"/>
      <c r="BC8" s="2036"/>
      <c r="BD8" s="2037"/>
    </row>
    <row r="9" spans="1:56" s="35" customFormat="1" ht="30" customHeight="1" x14ac:dyDescent="0.25">
      <c r="A9" s="1998"/>
      <c r="B9" s="1999"/>
      <c r="C9" s="2002"/>
      <c r="D9" s="2004"/>
      <c r="E9" s="2006"/>
      <c r="F9" s="2006"/>
      <c r="G9" s="2006"/>
      <c r="H9" s="2024"/>
      <c r="I9" s="2016"/>
      <c r="J9" s="2017"/>
      <c r="K9" s="1850" t="s">
        <v>1936</v>
      </c>
      <c r="L9" s="1851"/>
      <c r="M9" s="1850" t="s">
        <v>1937</v>
      </c>
      <c r="N9" s="1851"/>
      <c r="O9" s="1850" t="s">
        <v>2240</v>
      </c>
      <c r="P9" s="1852"/>
      <c r="Q9" s="1413"/>
      <c r="R9" s="1414"/>
      <c r="S9" s="1419"/>
      <c r="T9" s="1420"/>
      <c r="U9" s="1425"/>
      <c r="V9" s="1426"/>
      <c r="W9" s="1431"/>
      <c r="X9" s="1432"/>
      <c r="Y9" s="2012"/>
      <c r="Z9" s="2013"/>
      <c r="AD9" s="465"/>
      <c r="AE9" s="1882"/>
      <c r="AF9" s="1883"/>
      <c r="AG9" s="1887"/>
      <c r="AH9" s="1890"/>
      <c r="AI9" s="1893"/>
      <c r="AJ9" s="1893"/>
      <c r="AK9" s="1893"/>
      <c r="AL9" s="1896"/>
      <c r="AM9" s="2042"/>
      <c r="AN9" s="2043"/>
      <c r="AO9" s="2047" t="s">
        <v>1936</v>
      </c>
      <c r="AP9" s="2048"/>
      <c r="AQ9" s="2047" t="s">
        <v>1937</v>
      </c>
      <c r="AR9" s="2048"/>
      <c r="AS9" s="2047" t="s">
        <v>2876</v>
      </c>
      <c r="AT9" s="2049"/>
      <c r="AU9" s="2028"/>
      <c r="AV9" s="2029"/>
      <c r="AW9" s="2028"/>
      <c r="AX9" s="2029"/>
      <c r="AY9" s="2028"/>
      <c r="AZ9" s="2029"/>
      <c r="BA9" s="2034"/>
      <c r="BB9" s="2035"/>
      <c r="BC9" s="2038"/>
      <c r="BD9" s="2039"/>
    </row>
    <row r="10" spans="1:56" s="35" customFormat="1" ht="60" customHeight="1" thickBot="1" x14ac:dyDescent="0.3">
      <c r="A10" s="2000"/>
      <c r="B10" s="2001"/>
      <c r="C10" s="2003"/>
      <c r="D10" s="2005"/>
      <c r="E10" s="2007"/>
      <c r="F10" s="2007"/>
      <c r="G10" s="2007"/>
      <c r="H10" s="2025"/>
      <c r="I10" s="466" t="s">
        <v>1517</v>
      </c>
      <c r="J10" s="467" t="s">
        <v>1518</v>
      </c>
      <c r="K10" s="468" t="s">
        <v>1517</v>
      </c>
      <c r="L10" s="469" t="s">
        <v>1518</v>
      </c>
      <c r="M10" s="468" t="s">
        <v>1517</v>
      </c>
      <c r="N10" s="469" t="s">
        <v>1518</v>
      </c>
      <c r="O10" s="468" t="s">
        <v>1517</v>
      </c>
      <c r="P10" s="470" t="s">
        <v>1518</v>
      </c>
      <c r="Q10" s="471" t="s">
        <v>1517</v>
      </c>
      <c r="R10" s="472" t="s">
        <v>1518</v>
      </c>
      <c r="S10" s="473" t="s">
        <v>1517</v>
      </c>
      <c r="T10" s="474" t="s">
        <v>1518</v>
      </c>
      <c r="U10" s="475" t="s">
        <v>1517</v>
      </c>
      <c r="V10" s="476" t="s">
        <v>1518</v>
      </c>
      <c r="W10" s="477" t="s">
        <v>1517</v>
      </c>
      <c r="X10" s="478" t="s">
        <v>1518</v>
      </c>
      <c r="Y10" s="479" t="s">
        <v>1517</v>
      </c>
      <c r="Z10" s="480" t="s">
        <v>1518</v>
      </c>
      <c r="AE10" s="1884"/>
      <c r="AF10" s="1885"/>
      <c r="AG10" s="1888"/>
      <c r="AH10" s="1891"/>
      <c r="AI10" s="1894"/>
      <c r="AJ10" s="1894"/>
      <c r="AK10" s="1894"/>
      <c r="AL10" s="1897"/>
      <c r="AM10" s="481" t="s">
        <v>1517</v>
      </c>
      <c r="AN10" s="482" t="s">
        <v>1518</v>
      </c>
      <c r="AO10" s="483" t="s">
        <v>1517</v>
      </c>
      <c r="AP10" s="481" t="s">
        <v>1518</v>
      </c>
      <c r="AQ10" s="483" t="s">
        <v>1517</v>
      </c>
      <c r="AR10" s="481" t="s">
        <v>1518</v>
      </c>
      <c r="AS10" s="483" t="s">
        <v>1517</v>
      </c>
      <c r="AT10" s="484" t="s">
        <v>1518</v>
      </c>
      <c r="AU10" s="485" t="s">
        <v>1517</v>
      </c>
      <c r="AV10" s="481" t="s">
        <v>1518</v>
      </c>
      <c r="AW10" s="485" t="s">
        <v>1517</v>
      </c>
      <c r="AX10" s="481" t="s">
        <v>1518</v>
      </c>
      <c r="AY10" s="485" t="s">
        <v>1517</v>
      </c>
      <c r="AZ10" s="481" t="s">
        <v>1518</v>
      </c>
      <c r="BA10" s="485" t="s">
        <v>1517</v>
      </c>
      <c r="BB10" s="486" t="s">
        <v>1518</v>
      </c>
      <c r="BC10" s="487" t="s">
        <v>1517</v>
      </c>
      <c r="BD10" s="488" t="s">
        <v>1518</v>
      </c>
    </row>
    <row r="11" spans="1:56" s="35" customFormat="1" ht="16.5" customHeight="1" x14ac:dyDescent="0.25">
      <c r="A11" s="1988" t="s">
        <v>1519</v>
      </c>
      <c r="B11" s="1989"/>
      <c r="C11" s="489" t="s">
        <v>1520</v>
      </c>
      <c r="D11" s="490">
        <f>SUMIFS(障害学生情報入力シート!$L$29:$L$1028,障害学生情報入力シート!$G$29:$G$1028,$C130,障害学生情報入力シート!$H$29:$H$1028,$D130,障害学生情報入力シート!$D$29:$D$1028,"&lt;&gt;"&amp;"",障害学生情報入力シート!$D$29:$D$1028,"&lt;&gt;"&amp;"在籍者")</f>
        <v>0</v>
      </c>
      <c r="E11" s="490">
        <f>SUMIFS(障害学生情報入力シート!$M$29:$M$1028,障害学生情報入力シート!$G$29:$G$1028,$C130,障害学生情報入力シート!$H$29:$H$1028,$D130,障害学生情報入力シート!$D$29:$D$1028,"&lt;&gt;"&amp;"",障害学生情報入力シート!$D$29:$D$1028,"&lt;&gt;"&amp;"在籍者")</f>
        <v>0</v>
      </c>
      <c r="F11" s="66">
        <f>SUMIFS(※集計※障害学生情報入力シート!$M$29:$M$1028,障害学生情報入力シート!$G$29:$G$1028,$C130,障害学生情報入力シート!$H$29:$H$1028,$D130,障害学生情報入力シート!$D$29:$D$1028,"&lt;&gt;"&amp;"",障害学生情報入力シート!$D$29:$D$1028,"&lt;&gt;"&amp;"在籍者")</f>
        <v>0</v>
      </c>
      <c r="G11" s="66">
        <f>SUMIFS(※集計※障害学生情報入力シート!$N$29:$N$1028,障害学生情報入力シート!$G$29:$G$1028,$C130,障害学生情報入力シート!$H$29:$H$1028,$D130,障害学生情報入力シート!$D$29:$D$1028,"&lt;&gt;"&amp;"",障害学生情報入力シート!$D$29:$D$1028,"&lt;&gt;"&amp;"在籍者")</f>
        <v>0</v>
      </c>
      <c r="H11" s="112">
        <f>SUMIFS(※集計※障害学生情報入力シート!$P$29:$P$1028,※集計※障害学生情報入力シート!$N$29:$N$1028,"&gt;=1",障害学生情報入力シート!$G$29:$G$1028,$C130,障害学生情報入力シート!$H$29:$H$1028,$D130,障害学生情報入力シート!$D$29:$D$1028,"&lt;&gt;"&amp;"",障害学生情報入力シート!$D$29:$D$1028,"&lt;&gt;"&amp;"在籍者")</f>
        <v>0</v>
      </c>
      <c r="I11" s="491">
        <f>SUMIFS(障害学生情報入力シート!$N$29:$N$1028,※集計※障害学生情報入力シート!$O$29:$O$1028,1,障害学生情報入力シート!$G$29:$G$1028,$C130,障害学生情報入力シート!$H$29:$H$1028,$D130,障害学生情報入力シート!$D$29:$D$1028,"&lt;&gt;"&amp;"",障害学生情報入力シート!$D$29:$D$1028,"&lt;&gt;"&amp;"在籍者")</f>
        <v>0</v>
      </c>
      <c r="J11" s="492">
        <f>SUMIFS(障害学生情報入力シート!$S$29:$S$1028,※集計※障害学生情報入力シート!$O$29:$O$1028,1,障害学生情報入力シート!$G$29:$G$1028,$C130,障害学生情報入力シート!$H$29:$H$1028,$D130,障害学生情報入力シート!$D$29:$D$1028,"&lt;&gt;"&amp;"",障害学生情報入力シート!$D$29:$D$1028,"&lt;&gt;"&amp;"在籍者")</f>
        <v>0</v>
      </c>
      <c r="K11" s="493">
        <f>SUMIFS(障害学生情報入力シート!$O$29:$O$1028,※集計※障害学生情報入力シート!$O$29:$O$1028,1,障害学生情報入力シート!$G$29:$G$1028,$C130,障害学生情報入力シート!$H$29:$H$1028,$D130,障害学生情報入力シート!$D$29:$D$1028,"&lt;&gt;"&amp;"",障害学生情報入力シート!$D$29:$D$1028,"&lt;&gt;"&amp;"在籍者")</f>
        <v>0</v>
      </c>
      <c r="L11" s="492">
        <f>SUMIFS(障害学生情報入力シート!$T$29:$T$1028,※集計※障害学生情報入力シート!$O$29:$O$1028,1,障害学生情報入力シート!$G$29:$G$1028,$C130,障害学生情報入力シート!$H$29:$H$1028,$D130,障害学生情報入力シート!$D$29:$D$1028,"&lt;&gt;"&amp;"",障害学生情報入力シート!$D$29:$D$1028,"&lt;&gt;"&amp;"在籍者")</f>
        <v>0</v>
      </c>
      <c r="M11" s="493">
        <f>SUMIFS(障害学生情報入力シート!$P$29:$P$1028,※集計※障害学生情報入力シート!$O$29:$O$1028,1,障害学生情報入力シート!$G$29:$G$1028,$C130,障害学生情報入力シート!$H$29:$H$1028,$D130,障害学生情報入力シート!$D$29:$D$1028,"&lt;&gt;"&amp;"",障害学生情報入力シート!$D$29:$D$1028,"&lt;&gt;"&amp;"在籍者")</f>
        <v>0</v>
      </c>
      <c r="N11" s="492">
        <f>SUMIFS(障害学生情報入力シート!$U$29:$U$1028,※集計※障害学生情報入力シート!$O$29:$O$1028,1,障害学生情報入力シート!$G$29:$G$1028,$C130,障害学生情報入力シート!$H$29:$H$1028,$D130,障害学生情報入力シート!$D$29:$D$1028,"&lt;&gt;"&amp;"",障害学生情報入力シート!$D$29:$D$1028,"&lt;&gt;"&amp;"在籍者")</f>
        <v>0</v>
      </c>
      <c r="O11" s="494">
        <f>SUMIFS(障害学生情報入力シート!$Q$29:$Q$1028,※集計※障害学生情報入力シート!$O$29:$O$1028,1,障害学生情報入力シート!$G$29:$G$1028,$C130,障害学生情報入力シート!$H$29:$H$1028,$D130,障害学生情報入力シート!$D$29:$D$1028,"&lt;&gt;"&amp;"",障害学生情報入力シート!$D$29:$D$1028,"&lt;&gt;"&amp;"在籍者")</f>
        <v>0</v>
      </c>
      <c r="P11" s="492">
        <f>SUMIFS(障害学生情報入力シート!$V$29:$V$1028,※集計※障害学生情報入力シート!$O$29:$O$1028,1,障害学生情報入力シート!$G$29:$G$1028,$C130,障害学生情報入力シート!$H$29:$H$1028,$D130,障害学生情報入力シート!$D$29:$D$1028,"&lt;&gt;"&amp;"",障害学生情報入力シート!$D$29:$D$1028,"&lt;&gt;"&amp;"在籍者")</f>
        <v>0</v>
      </c>
      <c r="Q11" s="495">
        <f>SUMIFS(※集計※障害学生情報入力シート!$O$29:$O$1028,障害学生情報入力シート!$G$29:$G$1028,$C130,障害学生情報入力シート!$H$29:$H$1028,$D130,障害学生情報入力シート!$R$29:$R$1028,"学部（通信）",障害学生情報入力シート!$D$29:$D$1028,"&lt;&gt;"&amp;"",障害学生情報入力シート!$D$29:$D$1028,"&lt;&gt;"&amp;"在籍者")</f>
        <v>0</v>
      </c>
      <c r="R11" s="491">
        <f>SUMIFS(※集計※障害学生情報入力シート!$O$29:$O$1028,障害学生情報入力シート!$G$29:$G$1028,$C130,障害学生情報入力シート!$H$29:$H$1028,$D130,障害学生情報入力シート!$W$29:$W$1028,"学部（通信）",障害学生情報入力シート!$D$29:$D$1028,"&lt;&gt;"&amp;"",障害学生情報入力シート!$D$29:$D$1028,"&lt;&gt;"&amp;"在籍者")</f>
        <v>0</v>
      </c>
      <c r="S11" s="495">
        <f>SUMIFS(※集計※障害学生情報入力シート!$O$29:$O$1028,障害学生情報入力シート!$G$29:$G$1028,$C130,障害学生情報入力シート!$H$29:$H$1028,$D130,障害学生情報入力シート!$R$29:$R$1028,"大学院（通学）",障害学生情報入力シート!$D$29:$D$1028,"&lt;&gt;"&amp;"",障害学生情報入力シート!$D$29:$D$1028,"&lt;&gt;"&amp;"在籍者")</f>
        <v>0</v>
      </c>
      <c r="T11" s="491">
        <f>SUMIFS(※集計※障害学生情報入力シート!$O$29:$O$1028,障害学生情報入力シート!$G$29:$G$1028,$C130,障害学生情報入力シート!$H$29:$H$1028,$D130,障害学生情報入力シート!$W$29:$W$1028,"大学院（通学）",障害学生情報入力シート!$D$29:$D$1028,"&lt;&gt;"&amp;"",障害学生情報入力シート!$D$29:$D$1028,"&lt;&gt;"&amp;"在籍者")</f>
        <v>0</v>
      </c>
      <c r="U11" s="495">
        <f>SUMIFS(※集計※障害学生情報入力シート!$O$29:$O$1028,障害学生情報入力シート!$G$29:$G$1028,$C130,障害学生情報入力シート!$H$29:$H$1028,$D130,障害学生情報入力シート!$R$29:$R$1028,"大学院（通信）",障害学生情報入力シート!$D$29:$D$1028,"&lt;&gt;"&amp;"",障害学生情報入力シート!$D$29:$D$1028,"&lt;&gt;"&amp;"在籍者")</f>
        <v>0</v>
      </c>
      <c r="V11" s="491">
        <f>SUMIFS(※集計※障害学生情報入力シート!$O$29:$O$1028,障害学生情報入力シート!$G$29:$G$1028,$C130,障害学生情報入力シート!$H$29:$H$1028,$D130,障害学生情報入力シート!$W$29:$W$1028,"大学院（通信）",障害学生情報入力シート!$D$29:$D$1028,"&lt;&gt;"&amp;"",障害学生情報入力シート!$D$29:$D$1028,"&lt;&gt;"&amp;"在籍者")</f>
        <v>0</v>
      </c>
      <c r="W11" s="495">
        <f>SUMIFS(※集計※障害学生情報入力シート!$O$29:$O$1028,障害学生情報入力シート!$G$29:$G$1028,$C130,障害学生情報入力シート!$H$29:$H$1028,$D130,障害学生情報入力シート!$R$29:$R$1028,"専攻科",障害学生情報入力シート!$D$29:$D$1028,"&lt;&gt;"&amp;"",障害学生情報入力シート!$D$29:$D$1028,"&lt;&gt;"&amp;"在籍者")</f>
        <v>0</v>
      </c>
      <c r="X11" s="55">
        <f>SUMIFS(※集計※障害学生情報入力シート!$O$29:$O$1028,障害学生情報入力シート!$G$29:$G$1028,$C130,障害学生情報入力シート!$H$29:$H$1028,$D130,障害学生情報入力シート!$W$29:$W$1028,"専攻科",障害学生情報入力シート!$D$29:$D$1028,"&lt;&gt;"&amp;"",障害学生情報入力シート!$D$29:$D$1028,"&lt;&gt;"&amp;"在籍者")</f>
        <v>0</v>
      </c>
      <c r="Y11" s="496">
        <f t="shared" ref="Y11:Y36" si="0">SUM(I11,K11,M11,O11,Q11,S11,U11,W11)</f>
        <v>0</v>
      </c>
      <c r="Z11" s="497">
        <f t="shared" ref="Z11:Z36" si="1">SUM(J11,L11,N11,P11,R11,T11,V11,X11)</f>
        <v>0</v>
      </c>
      <c r="AE11" s="2050" t="s">
        <v>1519</v>
      </c>
      <c r="AF11" s="2051"/>
      <c r="AG11" s="498" t="s">
        <v>1520</v>
      </c>
      <c r="AH11" s="499"/>
      <c r="AI11" s="500"/>
      <c r="AJ11" s="501"/>
      <c r="AK11" s="502"/>
      <c r="AL11" s="503"/>
      <c r="AM11" s="504"/>
      <c r="AN11" s="505"/>
      <c r="AO11" s="506"/>
      <c r="AP11" s="505"/>
      <c r="AQ11" s="506"/>
      <c r="AR11" s="505"/>
      <c r="AS11" s="507"/>
      <c r="AT11" s="505"/>
      <c r="AU11" s="508"/>
      <c r="AV11" s="504"/>
      <c r="AW11" s="508"/>
      <c r="AX11" s="504"/>
      <c r="AY11" s="508"/>
      <c r="AZ11" s="504"/>
      <c r="BA11" s="508"/>
      <c r="BB11" s="509"/>
      <c r="BC11" s="510">
        <v>0</v>
      </c>
      <c r="BD11" s="511">
        <v>0</v>
      </c>
    </row>
    <row r="12" spans="1:56" s="35" customFormat="1" ht="16.5" customHeight="1" x14ac:dyDescent="0.25">
      <c r="A12" s="1988"/>
      <c r="B12" s="1989"/>
      <c r="C12" s="512" t="s">
        <v>201</v>
      </c>
      <c r="D12" s="513">
        <f>SUMIFS(障害学生情報入力シート!$L$29:$L$1028,障害学生情報入力シート!$G$29:$G$1028,$C131,障害学生情報入力シート!$H$29:$H$1028,$D131,障害学生情報入力シート!$D$29:$D$1028,"&lt;&gt;"&amp;"",障害学生情報入力シート!$D$29:$D$1028,"&lt;&gt;"&amp;"在籍者")</f>
        <v>0</v>
      </c>
      <c r="E12" s="513">
        <f>SUMIFS(障害学生情報入力シート!$M$29:$M$1028,障害学生情報入力シート!$G$29:$G$1028,$C131,障害学生情報入力シート!$H$29:$H$1028,$D131,障害学生情報入力シート!$D$29:$D$1028,"&lt;&gt;"&amp;"",障害学生情報入力シート!$D$29:$D$1028,"&lt;&gt;"&amp;"在籍者")</f>
        <v>0</v>
      </c>
      <c r="F12" s="514">
        <f>SUMIFS(※集計※障害学生情報入力シート!$M$29:$M$1028,障害学生情報入力シート!$G$29:$G$1028,$C131,障害学生情報入力シート!$H$29:$H$1028,$D131,障害学生情報入力シート!$D$29:$D$1028,"&lt;&gt;"&amp;"",障害学生情報入力シート!$D$29:$D$1028,"&lt;&gt;"&amp;"在籍者")</f>
        <v>0</v>
      </c>
      <c r="G12" s="514">
        <f>SUMIFS(※集計※障害学生情報入力シート!$N$29:$N$1028,障害学生情報入力シート!$G$29:$G$1028,$C131,障害学生情報入力シート!$H$29:$H$1028,$D131,障害学生情報入力シート!$D$29:$D$1028,"&lt;&gt;"&amp;"",障害学生情報入力シート!$D$29:$D$1028,"&lt;&gt;"&amp;"在籍者")</f>
        <v>0</v>
      </c>
      <c r="H12" s="515">
        <f>SUMIFS(※集計※障害学生情報入力シート!$P$29:$P$1028,※集計※障害学生情報入力シート!$N$29:$N$1028,"&gt;=1",障害学生情報入力シート!$G$29:$G$1028,$C131,障害学生情報入力シート!$H$29:$H$1028,$D131,障害学生情報入力シート!$D$29:$D$1028,"&lt;&gt;"&amp;"",障害学生情報入力シート!$D$29:$D$1028,"&lt;&gt;"&amp;"在籍者")</f>
        <v>0</v>
      </c>
      <c r="I12" s="493">
        <f>SUMIFS(障害学生情報入力シート!$N$29:$N$1028,※集計※障害学生情報入力シート!$O$29:$O$1028,1,障害学生情報入力シート!$G$29:$G$1028,$C131,障害学生情報入力シート!$H$29:$H$1028,$D131,障害学生情報入力シート!$D$29:$D$1028,"&lt;&gt;"&amp;"",障害学生情報入力シート!$D$29:$D$1028,"&lt;&gt;"&amp;"在籍者")</f>
        <v>0</v>
      </c>
      <c r="J12" s="516">
        <f>SUMIFS(障害学生情報入力シート!$S$29:$S$1028,※集計※障害学生情報入力シート!$O$29:$O$1028,1,障害学生情報入力シート!$G$29:$G$1028,$C131,障害学生情報入力シート!$H$29:$H$1028,$D131,障害学生情報入力シート!$D$29:$D$1028,"&lt;&gt;"&amp;"",障害学生情報入力シート!$D$29:$D$1028,"&lt;&gt;"&amp;"在籍者")</f>
        <v>0</v>
      </c>
      <c r="K12" s="77">
        <f>SUMIFS(障害学生情報入力シート!$O$29:$O$1028,※集計※障害学生情報入力シート!$O$29:$O$1028,1,障害学生情報入力シート!$G$29:$G$1028,$C131,障害学生情報入力シート!$H$29:$H$1028,$D131,障害学生情報入力シート!$D$29:$D$1028,"&lt;&gt;"&amp;"",障害学生情報入力シート!$D$29:$D$1028,"&lt;&gt;"&amp;"在籍者")</f>
        <v>0</v>
      </c>
      <c r="L12" s="99">
        <f>SUMIFS(障害学生情報入力シート!$T$29:$T$1028,※集計※障害学生情報入力シート!$O$29:$O$1028,1,障害学生情報入力シート!$G$29:$G$1028,$C131,障害学生情報入力シート!$H$29:$H$1028,$D131,障害学生情報入力シート!$D$29:$D$1028,"&lt;&gt;"&amp;"",障害学生情報入力シート!$D$29:$D$1028,"&lt;&gt;"&amp;"在籍者")</f>
        <v>0</v>
      </c>
      <c r="M12" s="78">
        <f>SUMIFS(障害学生情報入力シート!$P$29:$P$1028,※集計※障害学生情報入力シート!$O$29:$O$1028,1,障害学生情報入力シート!$G$29:$G$1028,$C131,障害学生情報入力シート!$H$29:$H$1028,$D131,障害学生情報入力シート!$D$29:$D$1028,"&lt;&gt;"&amp;"",障害学生情報入力シート!$D$29:$D$1028,"&lt;&gt;"&amp;"在籍者")</f>
        <v>0</v>
      </c>
      <c r="N12" s="516">
        <f>SUMIFS(障害学生情報入力シート!$U$29:$U$1028,※集計※障害学生情報入力シート!$O$29:$O$1028,1,障害学生情報入力シート!$G$29:$G$1028,$C131,障害学生情報入力シート!$H$29:$H$1028,$D131,障害学生情報入力シート!$D$29:$D$1028,"&lt;&gt;"&amp;"",障害学生情報入力シート!$D$29:$D$1028,"&lt;&gt;"&amp;"在籍者")</f>
        <v>0</v>
      </c>
      <c r="O12" s="493">
        <f>SUMIFS(障害学生情報入力シート!$Q$29:$Q$1028,※集計※障害学生情報入力シート!$O$29:$O$1028,1,障害学生情報入力シート!$G$29:$G$1028,$C131,障害学生情報入力シート!$H$29:$H$1028,$D131,障害学生情報入力シート!$D$29:$D$1028,"&lt;&gt;"&amp;"",障害学生情報入力シート!$D$29:$D$1028,"&lt;&gt;"&amp;"在籍者")</f>
        <v>0</v>
      </c>
      <c r="P12" s="516">
        <f>SUMIFS(障害学生情報入力シート!$V$29:$V$1028,※集計※障害学生情報入力シート!$O$29:$O$1028,1,障害学生情報入力シート!$G$29:$G$1028,$C131,障害学生情報入力シート!$H$29:$H$1028,$D131,障害学生情報入力シート!$D$29:$D$1028,"&lt;&gt;"&amp;"",障害学生情報入力シート!$D$29:$D$1028,"&lt;&gt;"&amp;"在籍者")</f>
        <v>0</v>
      </c>
      <c r="Q12" s="517">
        <f>SUMIFS(※集計※障害学生情報入力シート!$O$29:$O$1028,障害学生情報入力シート!$G$29:$G$1028,$C131,障害学生情報入力シート!$H$29:$H$1028,$D131,障害学生情報入力シート!$R$29:$R$1028,"学部（通信）",障害学生情報入力シート!$D$29:$D$1028,"&lt;&gt;"&amp;"",障害学生情報入力シート!$D$29:$D$1028,"&lt;&gt;"&amp;"在籍者")</f>
        <v>0</v>
      </c>
      <c r="R12" s="493">
        <f>SUMIFS(※集計※障害学生情報入力シート!$O$29:$O$1028,障害学生情報入力シート!$G$29:$G$1028,$C131,障害学生情報入力シート!$H$29:$H$1028,$D131,障害学生情報入力シート!$W$29:$W$1028,"学部（通信）",障害学生情報入力シート!$D$29:$D$1028,"&lt;&gt;"&amp;"",障害学生情報入力シート!$D$29:$D$1028,"&lt;&gt;"&amp;"在籍者")</f>
        <v>0</v>
      </c>
      <c r="S12" s="517">
        <f>SUMIFS(※集計※障害学生情報入力シート!$O$29:$O$1028,障害学生情報入力シート!$G$29:$G$1028,$C131,障害学生情報入力シート!$H$29:$H$1028,$D131,障害学生情報入力シート!$R$29:$R$1028,"大学院（通学）",障害学生情報入力シート!$D$29:$D$1028,"&lt;&gt;"&amp;"",障害学生情報入力シート!$D$29:$D$1028,"&lt;&gt;"&amp;"在籍者")</f>
        <v>0</v>
      </c>
      <c r="T12" s="493">
        <f>SUMIFS(※集計※障害学生情報入力シート!$O$29:$O$1028,障害学生情報入力シート!$G$29:$G$1028,$C131,障害学生情報入力シート!$H$29:$H$1028,$D131,障害学生情報入力シート!$W$29:$W$1028,"大学院（通学）",障害学生情報入力シート!$D$29:$D$1028,"&lt;&gt;"&amp;"",障害学生情報入力シート!$D$29:$D$1028,"&lt;&gt;"&amp;"在籍者")</f>
        <v>0</v>
      </c>
      <c r="U12" s="517">
        <f>SUMIFS(※集計※障害学生情報入力シート!$O$29:$O$1028,障害学生情報入力シート!$G$29:$G$1028,$C131,障害学生情報入力シート!$H$29:$H$1028,$D131,障害学生情報入力シート!$R$29:$R$1028,"大学院（通信）",障害学生情報入力シート!$D$29:$D$1028,"&lt;&gt;"&amp;"",障害学生情報入力シート!$D$29:$D$1028,"&lt;&gt;"&amp;"在籍者")</f>
        <v>0</v>
      </c>
      <c r="V12" s="493">
        <f>SUMIFS(※集計※障害学生情報入力シート!$O$29:$O$1028,障害学生情報入力シート!$G$29:$G$1028,$C131,障害学生情報入力シート!$H$29:$H$1028,$D131,障害学生情報入力シート!$W$29:$W$1028,"大学院（通信）",障害学生情報入力シート!$D$29:$D$1028,"&lt;&gt;"&amp;"",障害学生情報入力シート!$D$29:$D$1028,"&lt;&gt;"&amp;"在籍者")</f>
        <v>0</v>
      </c>
      <c r="W12" s="517">
        <f>SUMIFS(※集計※障害学生情報入力シート!$O$29:$O$1028,障害学生情報入力シート!$G$29:$G$1028,$C131,障害学生情報入力シート!$H$29:$H$1028,$D131,障害学生情報入力シート!$R$29:$R$1028,"専攻科",障害学生情報入力シート!$D$29:$D$1028,"&lt;&gt;"&amp;"",障害学生情報入力シート!$D$29:$D$1028,"&lt;&gt;"&amp;"在籍者")</f>
        <v>0</v>
      </c>
      <c r="X12" s="518">
        <f>SUMIFS(※集計※障害学生情報入力シート!$O$29:$O$1028,障害学生情報入力シート!$G$29:$G$1028,$C131,障害学生情報入力シート!$H$29:$H$1028,$D131,障害学生情報入力シート!$W$29:$W$1028,"専攻科",障害学生情報入力シート!$D$29:$D$1028,"&lt;&gt;"&amp;"",障害学生情報入力シート!$D$29:$D$1028,"&lt;&gt;"&amp;"在籍者")</f>
        <v>0</v>
      </c>
      <c r="Y12" s="519">
        <f t="shared" si="0"/>
        <v>0</v>
      </c>
      <c r="Z12" s="520">
        <f t="shared" si="1"/>
        <v>0</v>
      </c>
      <c r="AE12" s="2052"/>
      <c r="AF12" s="2053"/>
      <c r="AG12" s="521" t="s">
        <v>201</v>
      </c>
      <c r="AH12" s="522"/>
      <c r="AI12" s="523"/>
      <c r="AJ12" s="524"/>
      <c r="AK12" s="524"/>
      <c r="AL12" s="525"/>
      <c r="AM12" s="526"/>
      <c r="AN12" s="527"/>
      <c r="AO12" s="528"/>
      <c r="AP12" s="529"/>
      <c r="AQ12" s="530"/>
      <c r="AR12" s="527"/>
      <c r="AS12" s="526"/>
      <c r="AT12" s="527"/>
      <c r="AU12" s="531"/>
      <c r="AV12" s="526"/>
      <c r="AW12" s="531"/>
      <c r="AX12" s="526"/>
      <c r="AY12" s="531"/>
      <c r="AZ12" s="526"/>
      <c r="BA12" s="531"/>
      <c r="BB12" s="532"/>
      <c r="BC12" s="533">
        <v>0</v>
      </c>
      <c r="BD12" s="534">
        <v>0</v>
      </c>
    </row>
    <row r="13" spans="1:56" s="35" customFormat="1" ht="16.5" customHeight="1" x14ac:dyDescent="0.25">
      <c r="A13" s="1990"/>
      <c r="B13" s="1991"/>
      <c r="C13" s="535" t="s">
        <v>1938</v>
      </c>
      <c r="D13" s="536">
        <f>SUMIFS(障害学生情報入力シート!$L$29:$L$1028,障害学生情報入力シート!$G$29:$G$1028,$C132,障害学生情報入力シート!$H$29:$H$1028,$D132,障害学生情報入力シート!$D$29:$D$1028,"&lt;&gt;"&amp;"",障害学生情報入力シート!$D$29:$D$1028,"&lt;&gt;"&amp;"在籍者")</f>
        <v>0</v>
      </c>
      <c r="E13" s="536">
        <f>SUMIFS(障害学生情報入力シート!$M$29:$M$1028,障害学生情報入力シート!$G$29:$G$1028,$C132,障害学生情報入力シート!$H$29:$H$1028,$D132,障害学生情報入力シート!$D$29:$D$1028,"&lt;&gt;"&amp;"",障害学生情報入力シート!$D$29:$D$1028,"&lt;&gt;"&amp;"在籍者")</f>
        <v>0</v>
      </c>
      <c r="F13" s="57">
        <f>SUMIFS(※集計※障害学生情報入力シート!$M$29:$M$1028,障害学生情報入力シート!$G$29:$G$1028,$C132,障害学生情報入力シート!$H$29:$H$1028,$D132,障害学生情報入力シート!$D$29:$D$1028,"&lt;&gt;"&amp;"",障害学生情報入力シート!$D$29:$D$1028,"&lt;&gt;"&amp;"在籍者")</f>
        <v>0</v>
      </c>
      <c r="G13" s="57">
        <f>SUMIFS(※集計※障害学生情報入力シート!$N$29:$N$1028,障害学生情報入力シート!$G$29:$G$1028,$C132,障害学生情報入力シート!$H$29:$H$1028,$D132,障害学生情報入力シート!$D$29:$D$1028,"&lt;&gt;"&amp;"",障害学生情報入力シート!$D$29:$D$1028,"&lt;&gt;"&amp;"在籍者")</f>
        <v>0</v>
      </c>
      <c r="H13" s="58">
        <f>SUMIFS(※集計※障害学生情報入力シート!$P$29:$P$1028,※集計※障害学生情報入力シート!$N$29:$N$1028,"&gt;=1",障害学生情報入力シート!$G$29:$G$1028,$C132,障害学生情報入力シート!$H$29:$H$1028,$D132,障害学生情報入力シート!$D$29:$D$1028,"&lt;&gt;"&amp;"",障害学生情報入力シート!$D$29:$D$1028,"&lt;&gt;"&amp;"在籍者")</f>
        <v>0</v>
      </c>
      <c r="I13" s="60">
        <f>SUMIFS(障害学生情報入力シート!$N$29:$N$1028,※集計※障害学生情報入力シート!$O$29:$O$1028,1,障害学生情報入力シート!$G$29:$G$1028,$C132,障害学生情報入力シート!$H$29:$H$1028,$D132,障害学生情報入力シート!$D$29:$D$1028,"&lt;&gt;"&amp;"",障害学生情報入力シート!$D$29:$D$1028,"&lt;&gt;"&amp;"在籍者")</f>
        <v>0</v>
      </c>
      <c r="J13" s="62">
        <f>SUMIFS(障害学生情報入力シート!$S$29:$S$1028,※集計※障害学生情報入力シート!$O$29:$O$1028,1,障害学生情報入力シート!$G$29:$G$1028,$C132,障害学生情報入力シート!$H$29:$H$1028,$D132,障害学生情報入力シート!$D$29:$D$1028,"&lt;&gt;"&amp;"",障害学生情報入力シート!$D$29:$D$1028,"&lt;&gt;"&amp;"在籍者")</f>
        <v>0</v>
      </c>
      <c r="K13" s="60">
        <f>SUMIFS(障害学生情報入力シート!$O$29:$O$1028,※集計※障害学生情報入力シート!$O$29:$O$1028,1,障害学生情報入力シート!$G$29:$G$1028,$C132,障害学生情報入力シート!$H$29:$H$1028,$D132,障害学生情報入力シート!$D$29:$D$1028,"&lt;&gt;"&amp;"",障害学生情報入力シート!$D$29:$D$1028,"&lt;&gt;"&amp;"在籍者")</f>
        <v>0</v>
      </c>
      <c r="L13" s="62">
        <f>SUMIFS(障害学生情報入力シート!$T$29:$T$1028,※集計※障害学生情報入力シート!$O$29:$O$1028,1,障害学生情報入力シート!$G$29:$G$1028,$C132,障害学生情報入力シート!$H$29:$H$1028,$D132,障害学生情報入力シート!$D$29:$D$1028,"&lt;&gt;"&amp;"",障害学生情報入力シート!$D$29:$D$1028,"&lt;&gt;"&amp;"在籍者")</f>
        <v>0</v>
      </c>
      <c r="M13" s="60">
        <f>SUMIFS(障害学生情報入力シート!$P$29:$P$1028,※集計※障害学生情報入力シート!$O$29:$O$1028,1,障害学生情報入力シート!$G$29:$G$1028,$C132,障害学生情報入力シート!$H$29:$H$1028,$D132,障害学生情報入力シート!$D$29:$D$1028,"&lt;&gt;"&amp;"",障害学生情報入力シート!$D$29:$D$1028,"&lt;&gt;"&amp;"在籍者")</f>
        <v>0</v>
      </c>
      <c r="N13" s="62">
        <f>SUMIFS(障害学生情報入力シート!$U$29:$U$1028,※集計※障害学生情報入力シート!$O$29:$O$1028,1,障害学生情報入力シート!$G$29:$G$1028,$C132,障害学生情報入力シート!$H$29:$H$1028,$D132,障害学生情報入力シート!$D$29:$D$1028,"&lt;&gt;"&amp;"",障害学生情報入力シート!$D$29:$D$1028,"&lt;&gt;"&amp;"在籍者")</f>
        <v>0</v>
      </c>
      <c r="O13" s="61">
        <f>SUMIFS(障害学生情報入力シート!$Q$29:$Q$1028,※集計※障害学生情報入力シート!$O$29:$O$1028,1,障害学生情報入力シート!$G$29:$G$1028,$C132,障害学生情報入力シート!$H$29:$H$1028,$D132,障害学生情報入力シート!$D$29:$D$1028,"&lt;&gt;"&amp;"",障害学生情報入力シート!$D$29:$D$1028,"&lt;&gt;"&amp;"在籍者")</f>
        <v>0</v>
      </c>
      <c r="P13" s="62">
        <f>SUMIFS(障害学生情報入力シート!$V$29:$V$1028,※集計※障害学生情報入力シート!$O$29:$O$1028,1,障害学生情報入力シート!$G$29:$G$1028,$C132,障害学生情報入力シート!$H$29:$H$1028,$D132,障害学生情報入力シート!$D$29:$D$1028,"&lt;&gt;"&amp;"",障害学生情報入力シート!$D$29:$D$1028,"&lt;&gt;"&amp;"在籍者")</f>
        <v>0</v>
      </c>
      <c r="Q13" s="59">
        <f>SUMIFS(※集計※障害学生情報入力シート!$O$29:$O$1028,障害学生情報入力シート!$G$29:$G$1028,$C132,障害学生情報入力シート!$H$29:$H$1028,$D132,障害学生情報入力シート!$R$29:$R$1028,"学部（通信）",障害学生情報入力シート!$D$29:$D$1028,"&lt;&gt;"&amp;"",障害学生情報入力シート!$D$29:$D$1028,"&lt;&gt;"&amp;"在籍者")</f>
        <v>0</v>
      </c>
      <c r="R13" s="60">
        <f>SUMIFS(※集計※障害学生情報入力シート!$O$29:$O$1028,障害学生情報入力シート!$G$29:$G$1028,$C132,障害学生情報入力シート!$H$29:$H$1028,$D132,障害学生情報入力シート!$W$29:$W$1028,"学部（通信）",障害学生情報入力シート!$D$29:$D$1028,"&lt;&gt;"&amp;"",障害学生情報入力シート!$D$29:$D$1028,"&lt;&gt;"&amp;"在籍者")</f>
        <v>0</v>
      </c>
      <c r="S13" s="59">
        <f>SUMIFS(※集計※障害学生情報入力シート!$O$29:$O$1028,障害学生情報入力シート!$G$29:$G$1028,$C132,障害学生情報入力シート!$H$29:$H$1028,$D132,障害学生情報入力シート!$R$29:$R$1028,"大学院（通学）",障害学生情報入力シート!$D$29:$D$1028,"&lt;&gt;"&amp;"",障害学生情報入力シート!$D$29:$D$1028,"&lt;&gt;"&amp;"在籍者")</f>
        <v>0</v>
      </c>
      <c r="T13" s="60">
        <f>SUMIFS(※集計※障害学生情報入力シート!$O$29:$O$1028,障害学生情報入力シート!$G$29:$G$1028,$C132,障害学生情報入力シート!$H$29:$H$1028,$D132,障害学生情報入力シート!$W$29:$W$1028,"大学院（通学）",障害学生情報入力シート!$D$29:$D$1028,"&lt;&gt;"&amp;"",障害学生情報入力シート!$D$29:$D$1028,"&lt;&gt;"&amp;"在籍者")</f>
        <v>0</v>
      </c>
      <c r="U13" s="59">
        <f>SUMIFS(※集計※障害学生情報入力シート!$O$29:$O$1028,障害学生情報入力シート!$G$29:$G$1028,$C132,障害学生情報入力シート!$H$29:$H$1028,$D132,障害学生情報入力シート!$R$29:$R$1028,"大学院（通信）",障害学生情報入力シート!$D$29:$D$1028,"&lt;&gt;"&amp;"",障害学生情報入力シート!$D$29:$D$1028,"&lt;&gt;"&amp;"在籍者")</f>
        <v>0</v>
      </c>
      <c r="V13" s="60">
        <f>SUMIFS(※集計※障害学生情報入力シート!$O$29:$O$1028,障害学生情報入力シート!$G$29:$G$1028,$C132,障害学生情報入力シート!$H$29:$H$1028,$D132,障害学生情報入力シート!$W$29:$W$1028,"大学院（通信）",障害学生情報入力シート!$D$29:$D$1028,"&lt;&gt;"&amp;"",障害学生情報入力シート!$D$29:$D$1028,"&lt;&gt;"&amp;"在籍者")</f>
        <v>0</v>
      </c>
      <c r="W13" s="59">
        <f>SUMIFS(※集計※障害学生情報入力シート!$O$29:$O$1028,障害学生情報入力シート!$G$29:$G$1028,$C132,障害学生情報入力シート!$H$29:$H$1028,$D132,障害学生情報入力シート!$R$29:$R$1028,"専攻科",障害学生情報入力シート!$D$29:$D$1028,"&lt;&gt;"&amp;"",障害学生情報入力シート!$D$29:$D$1028,"&lt;&gt;"&amp;"在籍者")</f>
        <v>0</v>
      </c>
      <c r="X13" s="537">
        <f>SUMIFS(※集計※障害学生情報入力シート!$O$29:$O$1028,障害学生情報入力シート!$G$29:$G$1028,$C132,障害学生情報入力シート!$H$29:$H$1028,$D132,障害学生情報入力シート!$W$29:$W$1028,"専攻科",障害学生情報入力シート!$D$29:$D$1028,"&lt;&gt;"&amp;"",障害学生情報入力シート!$D$29:$D$1028,"&lt;&gt;"&amp;"在籍者")</f>
        <v>0</v>
      </c>
      <c r="Y13" s="538">
        <f t="shared" si="0"/>
        <v>0</v>
      </c>
      <c r="Z13" s="520">
        <f t="shared" si="1"/>
        <v>0</v>
      </c>
      <c r="AE13" s="2054"/>
      <c r="AF13" s="2055"/>
      <c r="AG13" s="539" t="s">
        <v>1938</v>
      </c>
      <c r="AH13" s="540"/>
      <c r="AI13" s="541"/>
      <c r="AJ13" s="542"/>
      <c r="AK13" s="542"/>
      <c r="AL13" s="543"/>
      <c r="AM13" s="544"/>
      <c r="AN13" s="545"/>
      <c r="AO13" s="544"/>
      <c r="AP13" s="545"/>
      <c r="AQ13" s="544"/>
      <c r="AR13" s="545"/>
      <c r="AS13" s="546"/>
      <c r="AT13" s="545"/>
      <c r="AU13" s="547"/>
      <c r="AV13" s="544"/>
      <c r="AW13" s="547"/>
      <c r="AX13" s="544"/>
      <c r="AY13" s="547"/>
      <c r="AZ13" s="544"/>
      <c r="BA13" s="547"/>
      <c r="BB13" s="548"/>
      <c r="BC13" s="549">
        <v>0</v>
      </c>
      <c r="BD13" s="550">
        <v>0</v>
      </c>
    </row>
    <row r="14" spans="1:56" s="35" customFormat="1" ht="16.5" customHeight="1" x14ac:dyDescent="0.25">
      <c r="A14" s="1992" t="s">
        <v>1939</v>
      </c>
      <c r="B14" s="1993"/>
      <c r="C14" s="551" t="s">
        <v>1522</v>
      </c>
      <c r="D14" s="552">
        <f>SUMIFS(障害学生情報入力シート!$L$29:$L$1028,障害学生情報入力シート!$G$29:$G$1028,$C133,障害学生情報入力シート!$H$29:$H$1028,$D133,障害学生情報入力シート!$D$29:$D$1028,"&lt;&gt;"&amp;"",障害学生情報入力シート!$D$29:$D$1028,"&lt;&gt;"&amp;"在籍者")</f>
        <v>0</v>
      </c>
      <c r="E14" s="552">
        <f>SUMIFS(障害学生情報入力シート!$M$29:$M$1028,障害学生情報入力シート!$G$29:$G$1028,$C133,障害学生情報入力シート!$H$29:$H$1028,$D133,障害学生情報入力シート!$D$29:$D$1028,"&lt;&gt;"&amp;"",障害学生情報入力シート!$D$29:$D$1028,"&lt;&gt;"&amp;"在籍者")</f>
        <v>0</v>
      </c>
      <c r="F14" s="65">
        <f>SUMIFS(※集計※障害学生情報入力シート!$M$29:$M$1028,障害学生情報入力シート!$G$29:$G$1028,$C133,障害学生情報入力シート!$H$29:$H$1028,$D133,障害学生情報入力シート!$D$29:$D$1028,"&lt;&gt;"&amp;"",障害学生情報入力シート!$D$29:$D$1028,"&lt;&gt;"&amp;"在籍者")</f>
        <v>0</v>
      </c>
      <c r="G14" s="66">
        <f>SUMIFS(※集計※障害学生情報入力シート!$N$29:$N$1028,障害学生情報入力シート!$G$29:$G$1028,$C133,障害学生情報入力シート!$H$29:$H$1028,$D133,障害学生情報入力シート!$D$29:$D$1028,"&lt;&gt;"&amp;"",障害学生情報入力シート!$D$29:$D$1028,"&lt;&gt;"&amp;"在籍者")</f>
        <v>0</v>
      </c>
      <c r="H14" s="67">
        <f>SUMIFS(※集計※障害学生情報入力シート!$P$29:$P$1028,※集計※障害学生情報入力シート!$N$29:$N$1028,"&gt;=1",障害学生情報入力シート!$G$29:$G$1028,$C133,障害学生情報入力シート!$H$29:$H$1028,$D133,障害学生情報入力シート!$D$29:$D$1028,"&lt;&gt;"&amp;"",障害学生情報入力シート!$D$29:$D$1028,"&lt;&gt;"&amp;"在籍者")</f>
        <v>0</v>
      </c>
      <c r="I14" s="69">
        <f>SUMIFS(障害学生情報入力シート!$N$29:$N$1028,※集計※障害学生情報入力シート!$O$29:$O$1028,1,障害学生情報入力シート!$G$29:$G$1028,$C133,障害学生情報入力シート!$H$29:$H$1028,$D133,障害学生情報入力シート!$D$29:$D$1028,"&lt;&gt;"&amp;"",障害学生情報入力シート!$D$29:$D$1028,"&lt;&gt;"&amp;"在籍者")</f>
        <v>0</v>
      </c>
      <c r="J14" s="71">
        <f>SUMIFS(障害学生情報入力シート!$S$29:$S$1028,※集計※障害学生情報入力シート!$O$29:$O$1028,1,障害学生情報入力シート!$G$29:$G$1028,$C133,障害学生情報入力シート!$H$29:$H$1028,$D133,障害学生情報入力シート!$D$29:$D$1028,"&lt;&gt;"&amp;"",障害学生情報入力シート!$D$29:$D$1028,"&lt;&gt;"&amp;"在籍者")</f>
        <v>0</v>
      </c>
      <c r="K14" s="69">
        <f>SUMIFS(障害学生情報入力シート!$O$29:$O$1028,※集計※障害学生情報入力シート!$O$29:$O$1028,1,障害学生情報入力シート!$G$29:$G$1028,$C133,障害学生情報入力シート!$H$29:$H$1028,$D133,障害学生情報入力シート!$D$29:$D$1028,"&lt;&gt;"&amp;"",障害学生情報入力シート!$D$29:$D$1028,"&lt;&gt;"&amp;"在籍者")</f>
        <v>0</v>
      </c>
      <c r="L14" s="69">
        <f>SUMIFS(障害学生情報入力シート!$T$29:$T$1028,※集計※障害学生情報入力シート!$O$29:$O$1028,1,障害学生情報入力シート!$G$29:$G$1028,$C133,障害学生情報入力シート!$H$29:$H$1028,$D133,障害学生情報入力シート!$D$29:$D$1028,"&lt;&gt;"&amp;"",障害学生情報入力シート!$D$29:$D$1028,"&lt;&gt;"&amp;"在籍者")</f>
        <v>0</v>
      </c>
      <c r="M14" s="70">
        <f>SUMIFS(障害学生情報入力シート!$P$29:$P$1028,※集計※障害学生情報入力シート!$O$29:$O$1028,1,障害学生情報入力シート!$G$29:$G$1028,$C133,障害学生情報入力シート!$H$29:$H$1028,$D133,障害学生情報入力シート!$D$29:$D$1028,"&lt;&gt;"&amp;"",障害学生情報入力シート!$D$29:$D$1028,"&lt;&gt;"&amp;"在籍者")</f>
        <v>0</v>
      </c>
      <c r="N14" s="71">
        <f>SUMIFS(障害学生情報入力シート!$U$29:$U$1028,※集計※障害学生情報入力シート!$O$29:$O$1028,1,障害学生情報入力シート!$G$29:$G$1028,$C133,障害学生情報入力シート!$H$29:$H$1028,$D133,障害学生情報入力シート!$D$29:$D$1028,"&lt;&gt;"&amp;"",障害学生情報入力シート!$D$29:$D$1028,"&lt;&gt;"&amp;"在籍者")</f>
        <v>0</v>
      </c>
      <c r="O14" s="69">
        <f>SUMIFS(障害学生情報入力シート!$Q$29:$Q$1028,※集計※障害学生情報入力シート!$O$29:$O$1028,1,障害学生情報入力シート!$G$29:$G$1028,$C133,障害学生情報入力シート!$H$29:$H$1028,$D133,障害学生情報入力シート!$D$29:$D$1028,"&lt;&gt;"&amp;"",障害学生情報入力シート!$D$29:$D$1028,"&lt;&gt;"&amp;"在籍者")</f>
        <v>0</v>
      </c>
      <c r="P14" s="71">
        <f>SUMIFS(障害学生情報入力シート!$V$29:$V$1028,※集計※障害学生情報入力シート!$O$29:$O$1028,1,障害学生情報入力シート!$G$29:$G$1028,$C133,障害学生情報入力シート!$H$29:$H$1028,$D133,障害学生情報入力シート!$D$29:$D$1028,"&lt;&gt;"&amp;"",障害学生情報入力シート!$D$29:$D$1028,"&lt;&gt;"&amp;"在籍者")</f>
        <v>0</v>
      </c>
      <c r="Q14" s="68">
        <f>SUMIFS(※集計※障害学生情報入力シート!$O$29:$O$1028,障害学生情報入力シート!$G$29:$G$1028,$C133,障害学生情報入力シート!$H$29:$H$1028,$D133,障害学生情報入力シート!$R$29:$R$1028,"学部（通信）",障害学生情報入力シート!$D$29:$D$1028,"&lt;&gt;"&amp;"",障害学生情報入力シート!$D$29:$D$1028,"&lt;&gt;"&amp;"在籍者")</f>
        <v>0</v>
      </c>
      <c r="R14" s="69">
        <f>SUMIFS(※集計※障害学生情報入力シート!$O$29:$O$1028,障害学生情報入力シート!$G$29:$G$1028,$C133,障害学生情報入力シート!$H$29:$H$1028,$D133,障害学生情報入力シート!$W$29:$W$1028,"学部（通信）",障害学生情報入力シート!$D$29:$D$1028,"&lt;&gt;"&amp;"",障害学生情報入力シート!$D$29:$D$1028,"&lt;&gt;"&amp;"在籍者")</f>
        <v>0</v>
      </c>
      <c r="S14" s="68">
        <f>SUMIFS(※集計※障害学生情報入力シート!$O$29:$O$1028,障害学生情報入力シート!$G$29:$G$1028,$C133,障害学生情報入力シート!$H$29:$H$1028,$D133,障害学生情報入力シート!$R$29:$R$1028,"大学院（通学）",障害学生情報入力シート!$D$29:$D$1028,"&lt;&gt;"&amp;"",障害学生情報入力シート!$D$29:$D$1028,"&lt;&gt;"&amp;"在籍者")</f>
        <v>0</v>
      </c>
      <c r="T14" s="69">
        <f>SUMIFS(※集計※障害学生情報入力シート!$O$29:$O$1028,障害学生情報入力シート!$G$29:$G$1028,$C133,障害学生情報入力シート!$H$29:$H$1028,$D133,障害学生情報入力シート!$W$29:$W$1028,"大学院（通学）",障害学生情報入力シート!$D$29:$D$1028,"&lt;&gt;"&amp;"",障害学生情報入力シート!$D$29:$D$1028,"&lt;&gt;"&amp;"在籍者")</f>
        <v>0</v>
      </c>
      <c r="U14" s="68">
        <f>SUMIFS(※集計※障害学生情報入力シート!$O$29:$O$1028,障害学生情報入力シート!$G$29:$G$1028,$C133,障害学生情報入力シート!$H$29:$H$1028,$D133,障害学生情報入力シート!$R$29:$R$1028,"大学院（通信）",障害学生情報入力シート!$D$29:$D$1028,"&lt;&gt;"&amp;"",障害学生情報入力シート!$D$29:$D$1028,"&lt;&gt;"&amp;"在籍者")</f>
        <v>0</v>
      </c>
      <c r="V14" s="69">
        <f>SUMIFS(※集計※障害学生情報入力シート!$O$29:$O$1028,障害学生情報入力シート!$G$29:$G$1028,$C133,障害学生情報入力シート!$H$29:$H$1028,$D133,障害学生情報入力シート!$W$29:$W$1028,"大学院（通信）",障害学生情報入力シート!$D$29:$D$1028,"&lt;&gt;"&amp;"",障害学生情報入力シート!$D$29:$D$1028,"&lt;&gt;"&amp;"在籍者")</f>
        <v>0</v>
      </c>
      <c r="W14" s="68">
        <f>SUMIFS(※集計※障害学生情報入力シート!$O$29:$O$1028,障害学生情報入力シート!$G$29:$G$1028,$C133,障害学生情報入力シート!$H$29:$H$1028,$D133,障害学生情報入力シート!$R$29:$R$1028,"専攻科",障害学生情報入力シート!$D$29:$D$1028,"&lt;&gt;"&amp;"",障害学生情報入力シート!$D$29:$D$1028,"&lt;&gt;"&amp;"在籍者")</f>
        <v>0</v>
      </c>
      <c r="X14" s="553">
        <f>SUMIFS(※集計※障害学生情報入力シート!$O$29:$O$1028,障害学生情報入力シート!$G$29:$G$1028,$C133,障害学生情報入力シート!$H$29:$H$1028,$D133,障害学生情報入力シート!$W$29:$W$1028,"専攻科",障害学生情報入力シート!$D$29:$D$1028,"&lt;&gt;"&amp;"",障害学生情報入力シート!$D$29:$D$1028,"&lt;&gt;"&amp;"在籍者")</f>
        <v>0</v>
      </c>
      <c r="Y14" s="554">
        <f t="shared" si="0"/>
        <v>0</v>
      </c>
      <c r="Z14" s="555">
        <f t="shared" si="1"/>
        <v>0</v>
      </c>
      <c r="AE14" s="2056" t="s">
        <v>1939</v>
      </c>
      <c r="AF14" s="2057"/>
      <c r="AG14" s="556" t="s">
        <v>1522</v>
      </c>
      <c r="AH14" s="499"/>
      <c r="AI14" s="500"/>
      <c r="AJ14" s="557"/>
      <c r="AK14" s="501"/>
      <c r="AL14" s="558"/>
      <c r="AM14" s="559"/>
      <c r="AN14" s="560"/>
      <c r="AO14" s="559"/>
      <c r="AP14" s="559"/>
      <c r="AQ14" s="561"/>
      <c r="AR14" s="560"/>
      <c r="AS14" s="559"/>
      <c r="AT14" s="560"/>
      <c r="AU14" s="562"/>
      <c r="AV14" s="559"/>
      <c r="AW14" s="562"/>
      <c r="AX14" s="559"/>
      <c r="AY14" s="562"/>
      <c r="AZ14" s="559"/>
      <c r="BA14" s="562"/>
      <c r="BB14" s="366"/>
      <c r="BC14" s="563">
        <v>0</v>
      </c>
      <c r="BD14" s="564">
        <v>0</v>
      </c>
    </row>
    <row r="15" spans="1:56" s="35" customFormat="1" ht="16.5" customHeight="1" x14ac:dyDescent="0.25">
      <c r="A15" s="1994"/>
      <c r="B15" s="1995"/>
      <c r="C15" s="565" t="s">
        <v>253</v>
      </c>
      <c r="D15" s="566">
        <f>SUMIFS(障害学生情報入力シート!$L$29:$L$1028,障害学生情報入力シート!$G$29:$G$1028,$C134,障害学生情報入力シート!$H$29:$H$1028,$D134,障害学生情報入力シート!$D$29:$D$1028,"&lt;&gt;"&amp;"",障害学生情報入力シート!$D$29:$D$1028,"&lt;&gt;"&amp;"在籍者")</f>
        <v>0</v>
      </c>
      <c r="E15" s="566">
        <f>SUMIFS(障害学生情報入力シート!$M$29:$M$1028,障害学生情報入力シート!$G$29:$G$1028,$C134,障害学生情報入力シート!$H$29:$H$1028,$D134,障害学生情報入力シート!$D$29:$D$1028,"&lt;&gt;"&amp;"",障害学生情報入力シート!$D$29:$D$1028,"&lt;&gt;"&amp;"在籍者")</f>
        <v>0</v>
      </c>
      <c r="F15" s="74">
        <f>SUMIFS(※集計※障害学生情報入力シート!$M$29:$M$1028,障害学生情報入力シート!$G$29:$G$1028,$C134,障害学生情報入力シート!$H$29:$H$1028,$D134,障害学生情報入力シート!$D$29:$D$1028,"&lt;&gt;"&amp;"",障害学生情報入力シート!$D$29:$D$1028,"&lt;&gt;"&amp;"在籍者")</f>
        <v>0</v>
      </c>
      <c r="G15" s="74">
        <f>SUMIFS(※集計※障害学生情報入力シート!$N$29:$N$1028,障害学生情報入力シート!$G$29:$G$1028,$C134,障害学生情報入力シート!$H$29:$H$1028,$D134,障害学生情報入力シート!$D$29:$D$1028,"&lt;&gt;"&amp;"",障害学生情報入力シート!$D$29:$D$1028,"&lt;&gt;"&amp;"在籍者")</f>
        <v>0</v>
      </c>
      <c r="H15" s="75">
        <f>SUMIFS(※集計※障害学生情報入力シート!$P$29:$P$1028,※集計※障害学生情報入力シート!$N$29:$N$1028,"&gt;=1",障害学生情報入力シート!$G$29:$G$1028,$C134,障害学生情報入力シート!$H$29:$H$1028,$D134,障害学生情報入力シート!$D$29:$D$1028,"&lt;&gt;"&amp;"",障害学生情報入力シート!$D$29:$D$1028,"&lt;&gt;"&amp;"在籍者")</f>
        <v>0</v>
      </c>
      <c r="I15" s="77">
        <f>SUMIFS(障害学生情報入力シート!$N$29:$N$1028,※集計※障害学生情報入力シート!$O$29:$O$1028,1,障害学生情報入力シート!$G$29:$G$1028,$C134,障害学生情報入力シート!$H$29:$H$1028,$D134,障害学生情報入力シート!$D$29:$D$1028,"&lt;&gt;"&amp;"",障害学生情報入力シート!$D$29:$D$1028,"&lt;&gt;"&amp;"在籍者")</f>
        <v>0</v>
      </c>
      <c r="J15" s="79">
        <f>SUMIFS(障害学生情報入力シート!$S$29:$S$1028,※集計※障害学生情報入力シート!$O$29:$O$1028,1,障害学生情報入力シート!$G$29:$G$1028,$C134,障害学生情報入力シート!$H$29:$H$1028,$D134,障害学生情報入力シート!$D$29:$D$1028,"&lt;&gt;"&amp;"",障害学生情報入力シート!$D$29:$D$1028,"&lt;&gt;"&amp;"在籍者")</f>
        <v>0</v>
      </c>
      <c r="K15" s="77">
        <f>SUMIFS(障害学生情報入力シート!$O$29:$O$1028,※集計※障害学生情報入力シート!$O$29:$O$1028,1,障害学生情報入力シート!$G$29:$G$1028,$C134,障害学生情報入力シート!$H$29:$H$1028,$D134,障害学生情報入力シート!$D$29:$D$1028,"&lt;&gt;"&amp;"",障害学生情報入力シート!$D$29:$D$1028,"&lt;&gt;"&amp;"在籍者")</f>
        <v>0</v>
      </c>
      <c r="L15" s="77">
        <f>SUMIFS(障害学生情報入力シート!$T$29:$T$1028,※集計※障害学生情報入力シート!$O$29:$O$1028,1,障害学生情報入力シート!$G$29:$G$1028,$C134,障害学生情報入力シート!$H$29:$H$1028,$D134,障害学生情報入力シート!$D$29:$D$1028,"&lt;&gt;"&amp;"",障害学生情報入力シート!$D$29:$D$1028,"&lt;&gt;"&amp;"在籍者")</f>
        <v>0</v>
      </c>
      <c r="M15" s="78">
        <f>SUMIFS(障害学生情報入力シート!$P$29:$P$1028,※集計※障害学生情報入力シート!$O$29:$O$1028,1,障害学生情報入力シート!$G$29:$G$1028,$C134,障害学生情報入力シート!$H$29:$H$1028,$D134,障害学生情報入力シート!$D$29:$D$1028,"&lt;&gt;"&amp;"",障害学生情報入力シート!$D$29:$D$1028,"&lt;&gt;"&amp;"在籍者")</f>
        <v>0</v>
      </c>
      <c r="N15" s="79">
        <f>SUMIFS(障害学生情報入力シート!$U$29:$U$1028,※集計※障害学生情報入力シート!$O$29:$O$1028,1,障害学生情報入力シート!$G$29:$G$1028,$C134,障害学生情報入力シート!$H$29:$H$1028,$D134,障害学生情報入力シート!$D$29:$D$1028,"&lt;&gt;"&amp;"",障害学生情報入力シート!$D$29:$D$1028,"&lt;&gt;"&amp;"在籍者")</f>
        <v>0</v>
      </c>
      <c r="O15" s="77">
        <f>SUMIFS(障害学生情報入力シート!$Q$29:$Q$1028,※集計※障害学生情報入力シート!$O$29:$O$1028,1,障害学生情報入力シート!$G$29:$G$1028,$C134,障害学生情報入力シート!$H$29:$H$1028,$D134,障害学生情報入力シート!$D$29:$D$1028,"&lt;&gt;"&amp;"",障害学生情報入力シート!$D$29:$D$1028,"&lt;&gt;"&amp;"在籍者")</f>
        <v>0</v>
      </c>
      <c r="P15" s="79">
        <f>SUMIFS(障害学生情報入力シート!$V$29:$V$1028,※集計※障害学生情報入力シート!$O$29:$O$1028,1,障害学生情報入力シート!$G$29:$G$1028,$C134,障害学生情報入力シート!$H$29:$H$1028,$D134,障害学生情報入力シート!$D$29:$D$1028,"&lt;&gt;"&amp;"",障害学生情報入力シート!$D$29:$D$1028,"&lt;&gt;"&amp;"在籍者")</f>
        <v>0</v>
      </c>
      <c r="Q15" s="76">
        <f>SUMIFS(※集計※障害学生情報入力シート!$O$29:$O$1028,障害学生情報入力シート!$G$29:$G$1028,$C134,障害学生情報入力シート!$H$29:$H$1028,$D134,障害学生情報入力シート!$R$29:$R$1028,"学部（通信）",障害学生情報入力シート!$D$29:$D$1028,"&lt;&gt;"&amp;"",障害学生情報入力シート!$D$29:$D$1028,"&lt;&gt;"&amp;"在籍者")</f>
        <v>0</v>
      </c>
      <c r="R15" s="77">
        <f>SUMIFS(※集計※障害学生情報入力シート!$O$29:$O$1028,障害学生情報入力シート!$G$29:$G$1028,$C134,障害学生情報入力シート!$H$29:$H$1028,$D134,障害学生情報入力シート!$W$29:$W$1028,"学部（通信）",障害学生情報入力シート!$D$29:$D$1028,"&lt;&gt;"&amp;"",障害学生情報入力シート!$D$29:$D$1028,"&lt;&gt;"&amp;"在籍者")</f>
        <v>0</v>
      </c>
      <c r="S15" s="76">
        <f>SUMIFS(※集計※障害学生情報入力シート!$O$29:$O$1028,障害学生情報入力シート!$G$29:$G$1028,$C134,障害学生情報入力シート!$H$29:$H$1028,$D134,障害学生情報入力シート!$R$29:$R$1028,"大学院（通学）",障害学生情報入力シート!$D$29:$D$1028,"&lt;&gt;"&amp;"",障害学生情報入力シート!$D$29:$D$1028,"&lt;&gt;"&amp;"在籍者")</f>
        <v>0</v>
      </c>
      <c r="T15" s="77">
        <f>SUMIFS(※集計※障害学生情報入力シート!$O$29:$O$1028,障害学生情報入力シート!$G$29:$G$1028,$C134,障害学生情報入力シート!$H$29:$H$1028,$D134,障害学生情報入力シート!$W$29:$W$1028,"大学院（通学）",障害学生情報入力シート!$D$29:$D$1028,"&lt;&gt;"&amp;"",障害学生情報入力シート!$D$29:$D$1028,"&lt;&gt;"&amp;"在籍者")</f>
        <v>0</v>
      </c>
      <c r="U15" s="76">
        <f>SUMIFS(※集計※障害学生情報入力シート!$O$29:$O$1028,障害学生情報入力シート!$G$29:$G$1028,$C134,障害学生情報入力シート!$H$29:$H$1028,$D134,障害学生情報入力シート!$R$29:$R$1028,"大学院（通信）",障害学生情報入力シート!$D$29:$D$1028,"&lt;&gt;"&amp;"",障害学生情報入力シート!$D$29:$D$1028,"&lt;&gt;"&amp;"在籍者")</f>
        <v>0</v>
      </c>
      <c r="V15" s="77">
        <f>SUMIFS(※集計※障害学生情報入力シート!$O$29:$O$1028,障害学生情報入力シート!$G$29:$G$1028,$C134,障害学生情報入力シート!$H$29:$H$1028,$D134,障害学生情報入力シート!$W$29:$W$1028,"大学院（通信）",障害学生情報入力シート!$D$29:$D$1028,"&lt;&gt;"&amp;"",障害学生情報入力シート!$D$29:$D$1028,"&lt;&gt;"&amp;"在籍者")</f>
        <v>0</v>
      </c>
      <c r="W15" s="76">
        <f>SUMIFS(※集計※障害学生情報入力シート!$O$29:$O$1028,障害学生情報入力シート!$G$29:$G$1028,$C134,障害学生情報入力シート!$H$29:$H$1028,$D134,障害学生情報入力シート!$R$29:$R$1028,"専攻科",障害学生情報入力シート!$D$29:$D$1028,"&lt;&gt;"&amp;"",障害学生情報入力シート!$D$29:$D$1028,"&lt;&gt;"&amp;"在籍者")</f>
        <v>0</v>
      </c>
      <c r="X15" s="567">
        <f>SUMIFS(※集計※障害学生情報入力シート!$O$29:$O$1028,障害学生情報入力シート!$G$29:$G$1028,$C134,障害学生情報入力シート!$H$29:$H$1028,$D134,障害学生情報入力シート!$W$29:$W$1028,"専攻科",障害学生情報入力シート!$D$29:$D$1028,"&lt;&gt;"&amp;"",障害学生情報入力シート!$D$29:$D$1028,"&lt;&gt;"&amp;"在籍者")</f>
        <v>0</v>
      </c>
      <c r="Y15" s="519">
        <f t="shared" si="0"/>
        <v>0</v>
      </c>
      <c r="Z15" s="568">
        <f t="shared" si="1"/>
        <v>0</v>
      </c>
      <c r="AE15" s="2058"/>
      <c r="AF15" s="2059"/>
      <c r="AG15" s="569" t="s">
        <v>253</v>
      </c>
      <c r="AH15" s="245"/>
      <c r="AI15" s="570"/>
      <c r="AJ15" s="571"/>
      <c r="AK15" s="571"/>
      <c r="AL15" s="246"/>
      <c r="AM15" s="528"/>
      <c r="AN15" s="572"/>
      <c r="AO15" s="528"/>
      <c r="AP15" s="528"/>
      <c r="AQ15" s="530"/>
      <c r="AR15" s="572"/>
      <c r="AS15" s="528"/>
      <c r="AT15" s="572"/>
      <c r="AU15" s="573"/>
      <c r="AV15" s="528"/>
      <c r="AW15" s="573"/>
      <c r="AX15" s="528"/>
      <c r="AY15" s="573"/>
      <c r="AZ15" s="528"/>
      <c r="BA15" s="573"/>
      <c r="BB15" s="574"/>
      <c r="BC15" s="533">
        <v>0</v>
      </c>
      <c r="BD15" s="534">
        <v>0</v>
      </c>
    </row>
    <row r="16" spans="1:56" s="35" customFormat="1" ht="16.5" customHeight="1" x14ac:dyDescent="0.25">
      <c r="A16" s="1996"/>
      <c r="B16" s="1997"/>
      <c r="C16" s="575" t="s">
        <v>1940</v>
      </c>
      <c r="D16" s="536">
        <f>SUMIFS(障害学生情報入力シート!$L$29:$L$1028,障害学生情報入力シート!$G$29:$G$1028,$C135,障害学生情報入力シート!$H$29:$H$1028,$D135,障害学生情報入力シート!$D$29:$D$1028,"&lt;&gt;"&amp;"",障害学生情報入力シート!$D$29:$D$1028,"&lt;&gt;"&amp;"在籍者")</f>
        <v>0</v>
      </c>
      <c r="E16" s="536">
        <f>SUMIFS(障害学生情報入力シート!$M$29:$M$1028,障害学生情報入力シート!$G$29:$G$1028,$C135,障害学生情報入力シート!$H$29:$H$1028,$D135,障害学生情報入力シート!$D$29:$D$1028,"&lt;&gt;"&amp;"",障害学生情報入力シート!$D$29:$D$1028,"&lt;&gt;"&amp;"在籍者")</f>
        <v>0</v>
      </c>
      <c r="F16" s="57">
        <f>SUMIFS(※集計※障害学生情報入力シート!$M$29:$M$1028,障害学生情報入力シート!$G$29:$G$1028,$C135,障害学生情報入力シート!$H$29:$H$1028,$D135,障害学生情報入力シート!$D$29:$D$1028,"&lt;&gt;"&amp;"",障害学生情報入力シート!$D$29:$D$1028,"&lt;&gt;"&amp;"在籍者")</f>
        <v>0</v>
      </c>
      <c r="G16" s="57">
        <f>SUMIFS(※集計※障害学生情報入力シート!$N$29:$N$1028,障害学生情報入力シート!$G$29:$G$1028,$C135,障害学生情報入力シート!$H$29:$H$1028,$D135,障害学生情報入力シート!$D$29:$D$1028,"&lt;&gt;"&amp;"",障害学生情報入力シート!$D$29:$D$1028,"&lt;&gt;"&amp;"在籍者")</f>
        <v>0</v>
      </c>
      <c r="H16" s="58">
        <f>SUMIFS(※集計※障害学生情報入力シート!$P$29:$P$1028,※集計※障害学生情報入力シート!$N$29:$N$1028,"&gt;=1",障害学生情報入力シート!$G$29:$G$1028,$C135,障害学生情報入力シート!$H$29:$H$1028,$D135,障害学生情報入力シート!$D$29:$D$1028,"&lt;&gt;"&amp;"",障害学生情報入力シート!$D$29:$D$1028,"&lt;&gt;"&amp;"在籍者")</f>
        <v>0</v>
      </c>
      <c r="I16" s="60">
        <f>SUMIFS(障害学生情報入力シート!$N$29:$N$1028,※集計※障害学生情報入力シート!$O$29:$O$1028,1,障害学生情報入力シート!$G$29:$G$1028,$C135,障害学生情報入力シート!$H$29:$H$1028,$D135,障害学生情報入力シート!$D$29:$D$1028,"&lt;&gt;"&amp;"",障害学生情報入力シート!$D$29:$D$1028,"&lt;&gt;"&amp;"在籍者")</f>
        <v>0</v>
      </c>
      <c r="J16" s="62">
        <f>SUMIFS(障害学生情報入力シート!$S$29:$S$1028,※集計※障害学生情報入力シート!$O$29:$O$1028,1,障害学生情報入力シート!$G$29:$G$1028,$C135,障害学生情報入力シート!$H$29:$H$1028,$D135,障害学生情報入力シート!$D$29:$D$1028,"&lt;&gt;"&amp;"",障害学生情報入力シート!$D$29:$D$1028,"&lt;&gt;"&amp;"在籍者")</f>
        <v>0</v>
      </c>
      <c r="K16" s="60">
        <f>SUMIFS(障害学生情報入力シート!$O$29:$O$1028,※集計※障害学生情報入力シート!$O$29:$O$1028,1,障害学生情報入力シート!$G$29:$G$1028,$C135,障害学生情報入力シート!$H$29:$H$1028,$D135,障害学生情報入力シート!$D$29:$D$1028,"&lt;&gt;"&amp;"",障害学生情報入力シート!$D$29:$D$1028,"&lt;&gt;"&amp;"在籍者")</f>
        <v>0</v>
      </c>
      <c r="L16" s="60">
        <f>SUMIFS(障害学生情報入力シート!$T$29:$T$1028,※集計※障害学生情報入力シート!$O$29:$O$1028,1,障害学生情報入力シート!$G$29:$G$1028,$C135,障害学生情報入力シート!$H$29:$H$1028,$D135,障害学生情報入力シート!$D$29:$D$1028,"&lt;&gt;"&amp;"",障害学生情報入力シート!$D$29:$D$1028,"&lt;&gt;"&amp;"在籍者")</f>
        <v>0</v>
      </c>
      <c r="M16" s="61">
        <f>SUMIFS(障害学生情報入力シート!$P$29:$P$1028,※集計※障害学生情報入力シート!$O$29:$O$1028,1,障害学生情報入力シート!$G$29:$G$1028,$C135,障害学生情報入力シート!$H$29:$H$1028,$D135,障害学生情報入力シート!$D$29:$D$1028,"&lt;&gt;"&amp;"",障害学生情報入力シート!$D$29:$D$1028,"&lt;&gt;"&amp;"在籍者")</f>
        <v>0</v>
      </c>
      <c r="N16" s="62">
        <f>SUMIFS(障害学生情報入力シート!$U$29:$U$1028,※集計※障害学生情報入力シート!$O$29:$O$1028,1,障害学生情報入力シート!$G$29:$G$1028,$C135,障害学生情報入力シート!$H$29:$H$1028,$D135,障害学生情報入力シート!$D$29:$D$1028,"&lt;&gt;"&amp;"",障害学生情報入力シート!$D$29:$D$1028,"&lt;&gt;"&amp;"在籍者")</f>
        <v>0</v>
      </c>
      <c r="O16" s="60">
        <f>SUMIFS(障害学生情報入力シート!$Q$29:$Q$1028,※集計※障害学生情報入力シート!$O$29:$O$1028,1,障害学生情報入力シート!$G$29:$G$1028,$C135,障害学生情報入力シート!$H$29:$H$1028,$D135,障害学生情報入力シート!$D$29:$D$1028,"&lt;&gt;"&amp;"",障害学生情報入力シート!$D$29:$D$1028,"&lt;&gt;"&amp;"在籍者")</f>
        <v>0</v>
      </c>
      <c r="P16" s="62">
        <f>SUMIFS(障害学生情報入力シート!$V$29:$V$1028,※集計※障害学生情報入力シート!$O$29:$O$1028,1,障害学生情報入力シート!$G$29:$G$1028,$C135,障害学生情報入力シート!$H$29:$H$1028,$D135,障害学生情報入力シート!$D$29:$D$1028,"&lt;&gt;"&amp;"",障害学生情報入力シート!$D$29:$D$1028,"&lt;&gt;"&amp;"在籍者")</f>
        <v>0</v>
      </c>
      <c r="Q16" s="59">
        <f>SUMIFS(※集計※障害学生情報入力シート!$O$29:$O$1028,障害学生情報入力シート!$G$29:$G$1028,$C135,障害学生情報入力シート!$H$29:$H$1028,$D135,障害学生情報入力シート!$R$29:$R$1028,"学部（通信）",障害学生情報入力シート!$D$29:$D$1028,"&lt;&gt;"&amp;"",障害学生情報入力シート!$D$29:$D$1028,"&lt;&gt;"&amp;"在籍者")</f>
        <v>0</v>
      </c>
      <c r="R16" s="60">
        <f>SUMIFS(※集計※障害学生情報入力シート!$O$29:$O$1028,障害学生情報入力シート!$G$29:$G$1028,$C135,障害学生情報入力シート!$H$29:$H$1028,$D135,障害学生情報入力シート!$W$29:$W$1028,"学部（通信）",障害学生情報入力シート!$D$29:$D$1028,"&lt;&gt;"&amp;"",障害学生情報入力シート!$D$29:$D$1028,"&lt;&gt;"&amp;"在籍者")</f>
        <v>0</v>
      </c>
      <c r="S16" s="59">
        <f>SUMIFS(※集計※障害学生情報入力シート!$O$29:$O$1028,障害学生情報入力シート!$G$29:$G$1028,$C135,障害学生情報入力シート!$H$29:$H$1028,$D135,障害学生情報入力シート!$R$29:$R$1028,"大学院（通学）",障害学生情報入力シート!$D$29:$D$1028,"&lt;&gt;"&amp;"",障害学生情報入力シート!$D$29:$D$1028,"&lt;&gt;"&amp;"在籍者")</f>
        <v>0</v>
      </c>
      <c r="T16" s="60">
        <f>SUMIFS(※集計※障害学生情報入力シート!$O$29:$O$1028,障害学生情報入力シート!$G$29:$G$1028,$C135,障害学生情報入力シート!$H$29:$H$1028,$D135,障害学生情報入力シート!$W$29:$W$1028,"大学院（通学）",障害学生情報入力シート!$D$29:$D$1028,"&lt;&gt;"&amp;"",障害学生情報入力シート!$D$29:$D$1028,"&lt;&gt;"&amp;"在籍者")</f>
        <v>0</v>
      </c>
      <c r="U16" s="59">
        <f>SUMIFS(※集計※障害学生情報入力シート!$O$29:$O$1028,障害学生情報入力シート!$G$29:$G$1028,$C135,障害学生情報入力シート!$H$29:$H$1028,$D135,障害学生情報入力シート!$R$29:$R$1028,"大学院（通信）",障害学生情報入力シート!$D$29:$D$1028,"&lt;&gt;"&amp;"",障害学生情報入力シート!$D$29:$D$1028,"&lt;&gt;"&amp;"在籍者")</f>
        <v>0</v>
      </c>
      <c r="V16" s="60">
        <f>SUMIFS(※集計※障害学生情報入力シート!$O$29:$O$1028,障害学生情報入力シート!$G$29:$G$1028,$C135,障害学生情報入力シート!$H$29:$H$1028,$D135,障害学生情報入力シート!$W$29:$W$1028,"大学院（通信）",障害学生情報入力シート!$D$29:$D$1028,"&lt;&gt;"&amp;"",障害学生情報入力シート!$D$29:$D$1028,"&lt;&gt;"&amp;"在籍者")</f>
        <v>0</v>
      </c>
      <c r="W16" s="59">
        <f>SUMIFS(※集計※障害学生情報入力シート!$O$29:$O$1028,障害学生情報入力シート!$G$29:$G$1028,$C135,障害学生情報入力シート!$H$29:$H$1028,$D135,障害学生情報入力シート!$R$29:$R$1028,"専攻科",障害学生情報入力シート!$D$29:$D$1028,"&lt;&gt;"&amp;"",障害学生情報入力シート!$D$29:$D$1028,"&lt;&gt;"&amp;"在籍者")</f>
        <v>0</v>
      </c>
      <c r="X16" s="537">
        <f>SUMIFS(※集計※障害学生情報入力シート!$O$29:$O$1028,障害学生情報入力シート!$G$29:$G$1028,$C135,障害学生情報入力シート!$H$29:$H$1028,$D135,障害学生情報入力シート!$W$29:$W$1028,"専攻科",障害学生情報入力シート!$D$29:$D$1028,"&lt;&gt;"&amp;"",障害学生情報入力シート!$D$29:$D$1028,"&lt;&gt;"&amp;"在籍者")</f>
        <v>0</v>
      </c>
      <c r="Y16" s="576">
        <f t="shared" si="0"/>
        <v>0</v>
      </c>
      <c r="Z16" s="577">
        <f t="shared" si="1"/>
        <v>0</v>
      </c>
      <c r="AE16" s="2060"/>
      <c r="AF16" s="2061"/>
      <c r="AG16" s="578" t="s">
        <v>1940</v>
      </c>
      <c r="AH16" s="540"/>
      <c r="AI16" s="541"/>
      <c r="AJ16" s="542"/>
      <c r="AK16" s="542"/>
      <c r="AL16" s="543"/>
      <c r="AM16" s="544"/>
      <c r="AN16" s="545"/>
      <c r="AO16" s="544"/>
      <c r="AP16" s="544"/>
      <c r="AQ16" s="546"/>
      <c r="AR16" s="545"/>
      <c r="AS16" s="544"/>
      <c r="AT16" s="545"/>
      <c r="AU16" s="547"/>
      <c r="AV16" s="544"/>
      <c r="AW16" s="547"/>
      <c r="AX16" s="544"/>
      <c r="AY16" s="547"/>
      <c r="AZ16" s="544"/>
      <c r="BA16" s="547"/>
      <c r="BB16" s="548"/>
      <c r="BC16" s="549">
        <v>0</v>
      </c>
      <c r="BD16" s="550">
        <v>0</v>
      </c>
    </row>
    <row r="17" spans="1:56" s="35" customFormat="1" ht="16.5" customHeight="1" x14ac:dyDescent="0.25">
      <c r="A17" s="1982" t="s">
        <v>1587</v>
      </c>
      <c r="B17" s="1983"/>
      <c r="C17" s="579" t="s">
        <v>1941</v>
      </c>
      <c r="D17" s="552">
        <f>SUMIFS(障害学生情報入力シート!$L$29:$L$1028,障害学生情報入力シート!$G$29:$G$1028,$C136,障害学生情報入力シート!$H$29:$H$1028,$D136,障害学生情報入力シート!$D$29:$D$1028,"&lt;&gt;"&amp;"",障害学生情報入力シート!$D$29:$D$1028,"&lt;&gt;"&amp;"在籍者")</f>
        <v>0</v>
      </c>
      <c r="E17" s="552">
        <f>SUMIFS(障害学生情報入力シート!$M$29:$M$1028,障害学生情報入力シート!$G$29:$G$1028,$C136,障害学生情報入力シート!$H$29:$H$1028,$D136,障害学生情報入力シート!$D$29:$D$1028,"&lt;&gt;"&amp;"",障害学生情報入力シート!$D$29:$D$1028,"&lt;&gt;"&amp;"在籍者")</f>
        <v>0</v>
      </c>
      <c r="F17" s="65">
        <f>SUMIFS(※集計※障害学生情報入力シート!$M$29:$M$1028,障害学生情報入力シート!$G$29:$G$1028,$C136,障害学生情報入力シート!$H$29:$H$1028,$D136,障害学生情報入力シート!$D$29:$D$1028,"&lt;&gt;"&amp;"",障害学生情報入力シート!$D$29:$D$1028,"&lt;&gt;"&amp;"在籍者")</f>
        <v>0</v>
      </c>
      <c r="G17" s="66">
        <f>SUMIFS(※集計※障害学生情報入力シート!$N$29:$N$1028,障害学生情報入力シート!$G$29:$G$1028,$C136,障害学生情報入力シート!$H$29:$H$1028,$D136,障害学生情報入力シート!$D$29:$D$1028,"&lt;&gt;"&amp;"",障害学生情報入力シート!$D$29:$D$1028,"&lt;&gt;"&amp;"在籍者")</f>
        <v>0</v>
      </c>
      <c r="H17" s="67">
        <f>SUMIFS(※集計※障害学生情報入力シート!$P$29:$P$1028,※集計※障害学生情報入力シート!$N$29:$N$1028,"&gt;=1",障害学生情報入力シート!$G$29:$G$1028,$C136,障害学生情報入力シート!$H$29:$H$1028,$D136,障害学生情報入力シート!$D$29:$D$1028,"&lt;&gt;"&amp;"",障害学生情報入力シート!$D$29:$D$1028,"&lt;&gt;"&amp;"在籍者")</f>
        <v>0</v>
      </c>
      <c r="I17" s="69">
        <f>SUMIFS(障害学生情報入力シート!$N$29:$N$1028,※集計※障害学生情報入力シート!$O$29:$O$1028,1,障害学生情報入力シート!$G$29:$G$1028,$C136,障害学生情報入力シート!$H$29:$H$1028,$D136,障害学生情報入力シート!$D$29:$D$1028,"&lt;&gt;"&amp;"",障害学生情報入力シート!$D$29:$D$1028,"&lt;&gt;"&amp;"在籍者")</f>
        <v>0</v>
      </c>
      <c r="J17" s="71">
        <f>SUMIFS(障害学生情報入力シート!$S$29:$S$1028,※集計※障害学生情報入力シート!$O$29:$O$1028,1,障害学生情報入力シート!$G$29:$G$1028,$C136,障害学生情報入力シート!$H$29:$H$1028,$D136,障害学生情報入力シート!$D$29:$D$1028,"&lt;&gt;"&amp;"",障害学生情報入力シート!$D$29:$D$1028,"&lt;&gt;"&amp;"在籍者")</f>
        <v>0</v>
      </c>
      <c r="K17" s="69">
        <f>SUMIFS(障害学生情報入力シート!$O$29:$O$1028,※集計※障害学生情報入力シート!$O$29:$O$1028,1,障害学生情報入力シート!$G$29:$G$1028,$C136,障害学生情報入力シート!$H$29:$H$1028,$D136,障害学生情報入力シート!$D$29:$D$1028,"&lt;&gt;"&amp;"",障害学生情報入力シート!$D$29:$D$1028,"&lt;&gt;"&amp;"在籍者")</f>
        <v>0</v>
      </c>
      <c r="L17" s="69">
        <f>SUMIFS(障害学生情報入力シート!$T$29:$T$1028,※集計※障害学生情報入力シート!$O$29:$O$1028,1,障害学生情報入力シート!$G$29:$G$1028,$C136,障害学生情報入力シート!$H$29:$H$1028,$D136,障害学生情報入力シート!$D$29:$D$1028,"&lt;&gt;"&amp;"",障害学生情報入力シート!$D$29:$D$1028,"&lt;&gt;"&amp;"在籍者")</f>
        <v>0</v>
      </c>
      <c r="M17" s="70">
        <f>SUMIFS(障害学生情報入力シート!$P$29:$P$1028,※集計※障害学生情報入力シート!$O$29:$O$1028,1,障害学生情報入力シート!$G$29:$G$1028,$C136,障害学生情報入力シート!$H$29:$H$1028,$D136,障害学生情報入力シート!$D$29:$D$1028,"&lt;&gt;"&amp;"",障害学生情報入力シート!$D$29:$D$1028,"&lt;&gt;"&amp;"在籍者")</f>
        <v>0</v>
      </c>
      <c r="N17" s="71">
        <f>SUMIFS(障害学生情報入力シート!$U$29:$U$1028,※集計※障害学生情報入力シート!$O$29:$O$1028,1,障害学生情報入力シート!$G$29:$G$1028,$C136,障害学生情報入力シート!$H$29:$H$1028,$D136,障害学生情報入力シート!$D$29:$D$1028,"&lt;&gt;"&amp;"",障害学生情報入力シート!$D$29:$D$1028,"&lt;&gt;"&amp;"在籍者")</f>
        <v>0</v>
      </c>
      <c r="O17" s="69">
        <f>SUMIFS(障害学生情報入力シート!$Q$29:$Q$1028,※集計※障害学生情報入力シート!$O$29:$O$1028,1,障害学生情報入力シート!$G$29:$G$1028,$C136,障害学生情報入力シート!$H$29:$H$1028,$D136,障害学生情報入力シート!$D$29:$D$1028,"&lt;&gt;"&amp;"",障害学生情報入力シート!$D$29:$D$1028,"&lt;&gt;"&amp;"在籍者")</f>
        <v>0</v>
      </c>
      <c r="P17" s="71">
        <f>SUMIFS(障害学生情報入力シート!$V$29:$V$1028,※集計※障害学生情報入力シート!$O$29:$O$1028,1,障害学生情報入力シート!$G$29:$G$1028,$C136,障害学生情報入力シート!$H$29:$H$1028,$D136,障害学生情報入力シート!$D$29:$D$1028,"&lt;&gt;"&amp;"",障害学生情報入力シート!$D$29:$D$1028,"&lt;&gt;"&amp;"在籍者")</f>
        <v>0</v>
      </c>
      <c r="Q17" s="68">
        <f>SUMIFS(※集計※障害学生情報入力シート!$O$29:$O$1028,障害学生情報入力シート!$G$29:$G$1028,$C136,障害学生情報入力シート!$H$29:$H$1028,$D136,障害学生情報入力シート!$R$29:$R$1028,"学部（通信）",障害学生情報入力シート!$D$29:$D$1028,"&lt;&gt;"&amp;"",障害学生情報入力シート!$D$29:$D$1028,"&lt;&gt;"&amp;"在籍者")</f>
        <v>0</v>
      </c>
      <c r="R17" s="69">
        <f>SUMIFS(※集計※障害学生情報入力シート!$O$29:$O$1028,障害学生情報入力シート!$G$29:$G$1028,$C136,障害学生情報入力シート!$H$29:$H$1028,$D136,障害学生情報入力シート!$W$29:$W$1028,"学部（通信）",障害学生情報入力シート!$D$29:$D$1028,"&lt;&gt;"&amp;"",障害学生情報入力シート!$D$29:$D$1028,"&lt;&gt;"&amp;"在籍者")</f>
        <v>0</v>
      </c>
      <c r="S17" s="68">
        <f>SUMIFS(※集計※障害学生情報入力シート!$O$29:$O$1028,障害学生情報入力シート!$G$29:$G$1028,$C136,障害学生情報入力シート!$H$29:$H$1028,$D136,障害学生情報入力シート!$R$29:$R$1028,"大学院（通学）",障害学生情報入力シート!$D$29:$D$1028,"&lt;&gt;"&amp;"",障害学生情報入力シート!$D$29:$D$1028,"&lt;&gt;"&amp;"在籍者")</f>
        <v>0</v>
      </c>
      <c r="T17" s="69">
        <f>SUMIFS(※集計※障害学生情報入力シート!$O$29:$O$1028,障害学生情報入力シート!$G$29:$G$1028,$C136,障害学生情報入力シート!$H$29:$H$1028,$D136,障害学生情報入力シート!$W$29:$W$1028,"大学院（通学）",障害学生情報入力シート!$D$29:$D$1028,"&lt;&gt;"&amp;"",障害学生情報入力シート!$D$29:$D$1028,"&lt;&gt;"&amp;"在籍者")</f>
        <v>0</v>
      </c>
      <c r="U17" s="68">
        <f>SUMIFS(※集計※障害学生情報入力シート!$O$29:$O$1028,障害学生情報入力シート!$G$29:$G$1028,$C136,障害学生情報入力シート!$H$29:$H$1028,$D136,障害学生情報入力シート!$R$29:$R$1028,"大学院（通信）",障害学生情報入力シート!$D$29:$D$1028,"&lt;&gt;"&amp;"",障害学生情報入力シート!$D$29:$D$1028,"&lt;&gt;"&amp;"在籍者")</f>
        <v>0</v>
      </c>
      <c r="V17" s="69">
        <f>SUMIFS(※集計※障害学生情報入力シート!$O$29:$O$1028,障害学生情報入力シート!$G$29:$G$1028,$C136,障害学生情報入力シート!$H$29:$H$1028,$D136,障害学生情報入力シート!$W$29:$W$1028,"大学院（通信）",障害学生情報入力シート!$D$29:$D$1028,"&lt;&gt;"&amp;"",障害学生情報入力シート!$D$29:$D$1028,"&lt;&gt;"&amp;"在籍者")</f>
        <v>0</v>
      </c>
      <c r="W17" s="68">
        <f>SUMIFS(※集計※障害学生情報入力シート!$O$29:$O$1028,障害学生情報入力シート!$G$29:$G$1028,$C136,障害学生情報入力シート!$H$29:$H$1028,$D136,障害学生情報入力シート!$R$29:$R$1028,"専攻科",障害学生情報入力シート!$D$29:$D$1028,"&lt;&gt;"&amp;"",障害学生情報入力シート!$D$29:$D$1028,"&lt;&gt;"&amp;"在籍者")</f>
        <v>0</v>
      </c>
      <c r="X17" s="553">
        <f>SUMIFS(※集計※障害学生情報入力シート!$O$29:$O$1028,障害学生情報入力シート!$G$29:$G$1028,$C136,障害学生情報入力シート!$H$29:$H$1028,$D136,障害学生情報入力シート!$W$29:$W$1028,"専攻科",障害学生情報入力シート!$D$29:$D$1028,"&lt;&gt;"&amp;"",障害学生情報入力シート!$D$29:$D$1028,"&lt;&gt;"&amp;"在籍者")</f>
        <v>0</v>
      </c>
      <c r="Y17" s="580">
        <f t="shared" si="0"/>
        <v>0</v>
      </c>
      <c r="Z17" s="581">
        <f t="shared" si="1"/>
        <v>0</v>
      </c>
      <c r="AE17" s="2056" t="s">
        <v>1587</v>
      </c>
      <c r="AF17" s="2057"/>
      <c r="AG17" s="556" t="s">
        <v>1941</v>
      </c>
      <c r="AH17" s="499"/>
      <c r="AI17" s="500"/>
      <c r="AJ17" s="557"/>
      <c r="AK17" s="501"/>
      <c r="AL17" s="558"/>
      <c r="AM17" s="559"/>
      <c r="AN17" s="560"/>
      <c r="AO17" s="559"/>
      <c r="AP17" s="559"/>
      <c r="AQ17" s="561"/>
      <c r="AR17" s="560"/>
      <c r="AS17" s="559"/>
      <c r="AT17" s="560"/>
      <c r="AU17" s="562"/>
      <c r="AV17" s="559"/>
      <c r="AW17" s="562"/>
      <c r="AX17" s="559"/>
      <c r="AY17" s="562"/>
      <c r="AZ17" s="559"/>
      <c r="BA17" s="562"/>
      <c r="BB17" s="366"/>
      <c r="BC17" s="563">
        <v>0</v>
      </c>
      <c r="BD17" s="564">
        <v>0</v>
      </c>
    </row>
    <row r="18" spans="1:56" s="35" customFormat="1" ht="16.5" customHeight="1" x14ac:dyDescent="0.25">
      <c r="A18" s="1984"/>
      <c r="B18" s="1985"/>
      <c r="C18" s="582" t="s">
        <v>1942</v>
      </c>
      <c r="D18" s="566">
        <f>SUMIFS(障害学生情報入力シート!$L$29:$L$1028,障害学生情報入力シート!$G$29:$G$1028,$C137,障害学生情報入力シート!$H$29:$H$1028,$D137,障害学生情報入力シート!$D$29:$D$1028,"&lt;&gt;"&amp;"",障害学生情報入力シート!$D$29:$D$1028,"&lt;&gt;"&amp;"在籍者")</f>
        <v>0</v>
      </c>
      <c r="E18" s="566">
        <f>SUMIFS(障害学生情報入力シート!$M$29:$M$1028,障害学生情報入力シート!$G$29:$G$1028,$C137,障害学生情報入力シート!$H$29:$H$1028,$D137,障害学生情報入力シート!$D$29:$D$1028,"&lt;&gt;"&amp;"",障害学生情報入力シート!$D$29:$D$1028,"&lt;&gt;"&amp;"在籍者")</f>
        <v>0</v>
      </c>
      <c r="F18" s="74">
        <f>SUMIFS(※集計※障害学生情報入力シート!$M$29:$M$1028,障害学生情報入力シート!$G$29:$G$1028,$C137,障害学生情報入力シート!$H$29:$H$1028,$D137,障害学生情報入力シート!$D$29:$D$1028,"&lt;&gt;"&amp;"",障害学生情報入力シート!$D$29:$D$1028,"&lt;&gt;"&amp;"在籍者")</f>
        <v>0</v>
      </c>
      <c r="G18" s="74">
        <f>SUMIFS(※集計※障害学生情報入力シート!$N$29:$N$1028,障害学生情報入力シート!$G$29:$G$1028,$C137,障害学生情報入力シート!$H$29:$H$1028,$D137,障害学生情報入力シート!$D$29:$D$1028,"&lt;&gt;"&amp;"",障害学生情報入力シート!$D$29:$D$1028,"&lt;&gt;"&amp;"在籍者")</f>
        <v>0</v>
      </c>
      <c r="H18" s="75">
        <f>SUMIFS(※集計※障害学生情報入力シート!$P$29:$P$1028,※集計※障害学生情報入力シート!$N$29:$N$1028,"&gt;=1",障害学生情報入力シート!$G$29:$G$1028,$C137,障害学生情報入力シート!$H$29:$H$1028,$D137,障害学生情報入力シート!$D$29:$D$1028,"&lt;&gt;"&amp;"",障害学生情報入力シート!$D$29:$D$1028,"&lt;&gt;"&amp;"在籍者")</f>
        <v>0</v>
      </c>
      <c r="I18" s="77">
        <f>SUMIFS(障害学生情報入力シート!$N$29:$N$1028,※集計※障害学生情報入力シート!$O$29:$O$1028,1,障害学生情報入力シート!$G$29:$G$1028,$C137,障害学生情報入力シート!$H$29:$H$1028,$D137,障害学生情報入力シート!$D$29:$D$1028,"&lt;&gt;"&amp;"",障害学生情報入力シート!$D$29:$D$1028,"&lt;&gt;"&amp;"在籍者")</f>
        <v>0</v>
      </c>
      <c r="J18" s="79">
        <f>SUMIFS(障害学生情報入力シート!$S$29:$S$1028,※集計※障害学生情報入力シート!$O$29:$O$1028,1,障害学生情報入力シート!$G$29:$G$1028,$C137,障害学生情報入力シート!$H$29:$H$1028,$D137,障害学生情報入力シート!$D$29:$D$1028,"&lt;&gt;"&amp;"",障害学生情報入力シート!$D$29:$D$1028,"&lt;&gt;"&amp;"在籍者")</f>
        <v>0</v>
      </c>
      <c r="K18" s="77">
        <f>SUMIFS(障害学生情報入力シート!$O$29:$O$1028,※集計※障害学生情報入力シート!$O$29:$O$1028,1,障害学生情報入力シート!$G$29:$G$1028,$C137,障害学生情報入力シート!$H$29:$H$1028,$D137,障害学生情報入力シート!$D$29:$D$1028,"&lt;&gt;"&amp;"",障害学生情報入力シート!$D$29:$D$1028,"&lt;&gt;"&amp;"在籍者")</f>
        <v>0</v>
      </c>
      <c r="L18" s="77">
        <f>SUMIFS(障害学生情報入力シート!$T$29:$T$1028,※集計※障害学生情報入力シート!$O$29:$O$1028,1,障害学生情報入力シート!$G$29:$G$1028,$C137,障害学生情報入力シート!$H$29:$H$1028,$D137,障害学生情報入力シート!$D$29:$D$1028,"&lt;&gt;"&amp;"",障害学生情報入力シート!$D$29:$D$1028,"&lt;&gt;"&amp;"在籍者")</f>
        <v>0</v>
      </c>
      <c r="M18" s="78">
        <f>SUMIFS(障害学生情報入力シート!$P$29:$P$1028,※集計※障害学生情報入力シート!$O$29:$O$1028,1,障害学生情報入力シート!$G$29:$G$1028,$C137,障害学生情報入力シート!$H$29:$H$1028,$D137,障害学生情報入力シート!$D$29:$D$1028,"&lt;&gt;"&amp;"",障害学生情報入力シート!$D$29:$D$1028,"&lt;&gt;"&amp;"在籍者")</f>
        <v>0</v>
      </c>
      <c r="N18" s="79">
        <f>SUMIFS(障害学生情報入力シート!$U$29:$U$1028,※集計※障害学生情報入力シート!$O$29:$O$1028,1,障害学生情報入力シート!$G$29:$G$1028,$C137,障害学生情報入力シート!$H$29:$H$1028,$D137,障害学生情報入力シート!$D$29:$D$1028,"&lt;&gt;"&amp;"",障害学生情報入力シート!$D$29:$D$1028,"&lt;&gt;"&amp;"在籍者")</f>
        <v>0</v>
      </c>
      <c r="O18" s="77">
        <f>SUMIFS(障害学生情報入力シート!$Q$29:$Q$1028,※集計※障害学生情報入力シート!$O$29:$O$1028,1,障害学生情報入力シート!$G$29:$G$1028,$C137,障害学生情報入力シート!$H$29:$H$1028,$D137,障害学生情報入力シート!$D$29:$D$1028,"&lt;&gt;"&amp;"",障害学生情報入力シート!$D$29:$D$1028,"&lt;&gt;"&amp;"在籍者")</f>
        <v>0</v>
      </c>
      <c r="P18" s="79">
        <f>SUMIFS(障害学生情報入力シート!$V$29:$V$1028,※集計※障害学生情報入力シート!$O$29:$O$1028,1,障害学生情報入力シート!$G$29:$G$1028,$C137,障害学生情報入力シート!$H$29:$H$1028,$D137,障害学生情報入力シート!$D$29:$D$1028,"&lt;&gt;"&amp;"",障害学生情報入力シート!$D$29:$D$1028,"&lt;&gt;"&amp;"在籍者")</f>
        <v>0</v>
      </c>
      <c r="Q18" s="76">
        <f>SUMIFS(※集計※障害学生情報入力シート!$O$29:$O$1028,障害学生情報入力シート!$G$29:$G$1028,$C137,障害学生情報入力シート!$H$29:$H$1028,$D137,障害学生情報入力シート!$R$29:$R$1028,"学部（通信）",障害学生情報入力シート!$D$29:$D$1028,"&lt;&gt;"&amp;"",障害学生情報入力シート!$D$29:$D$1028,"&lt;&gt;"&amp;"在籍者")</f>
        <v>0</v>
      </c>
      <c r="R18" s="77">
        <f>SUMIFS(※集計※障害学生情報入力シート!$O$29:$O$1028,障害学生情報入力シート!$G$29:$G$1028,$C137,障害学生情報入力シート!$H$29:$H$1028,$D137,障害学生情報入力シート!$W$29:$W$1028,"学部（通信）",障害学生情報入力シート!$D$29:$D$1028,"&lt;&gt;"&amp;"",障害学生情報入力シート!$D$29:$D$1028,"&lt;&gt;"&amp;"在籍者")</f>
        <v>0</v>
      </c>
      <c r="S18" s="76">
        <f>SUMIFS(※集計※障害学生情報入力シート!$O$29:$O$1028,障害学生情報入力シート!$G$29:$G$1028,$C137,障害学生情報入力シート!$H$29:$H$1028,$D137,障害学生情報入力シート!$R$29:$R$1028,"大学院（通学）",障害学生情報入力シート!$D$29:$D$1028,"&lt;&gt;"&amp;"",障害学生情報入力シート!$D$29:$D$1028,"&lt;&gt;"&amp;"在籍者")</f>
        <v>0</v>
      </c>
      <c r="T18" s="77">
        <f>SUMIFS(※集計※障害学生情報入力シート!$O$29:$O$1028,障害学生情報入力シート!$G$29:$G$1028,$C137,障害学生情報入力シート!$H$29:$H$1028,$D137,障害学生情報入力シート!$W$29:$W$1028,"大学院（通学）",障害学生情報入力シート!$D$29:$D$1028,"&lt;&gt;"&amp;"",障害学生情報入力シート!$D$29:$D$1028,"&lt;&gt;"&amp;"在籍者")</f>
        <v>0</v>
      </c>
      <c r="U18" s="76">
        <f>SUMIFS(※集計※障害学生情報入力シート!$O$29:$O$1028,障害学生情報入力シート!$G$29:$G$1028,$C137,障害学生情報入力シート!$H$29:$H$1028,$D137,障害学生情報入力シート!$R$29:$R$1028,"大学院（通信）",障害学生情報入力シート!$D$29:$D$1028,"&lt;&gt;"&amp;"",障害学生情報入力シート!$D$29:$D$1028,"&lt;&gt;"&amp;"在籍者")</f>
        <v>0</v>
      </c>
      <c r="V18" s="77">
        <f>SUMIFS(※集計※障害学生情報入力シート!$O$29:$O$1028,障害学生情報入力シート!$G$29:$G$1028,$C137,障害学生情報入力シート!$H$29:$H$1028,$D137,障害学生情報入力シート!$W$29:$W$1028,"大学院（通信）",障害学生情報入力シート!$D$29:$D$1028,"&lt;&gt;"&amp;"",障害学生情報入力シート!$D$29:$D$1028,"&lt;&gt;"&amp;"在籍者")</f>
        <v>0</v>
      </c>
      <c r="W18" s="76">
        <f>SUMIFS(※集計※障害学生情報入力シート!$O$29:$O$1028,障害学生情報入力シート!$G$29:$G$1028,$C137,障害学生情報入力シート!$H$29:$H$1028,$D137,障害学生情報入力シート!$R$29:$R$1028,"専攻科",障害学生情報入力シート!$D$29:$D$1028,"&lt;&gt;"&amp;"",障害学生情報入力シート!$D$29:$D$1028,"&lt;&gt;"&amp;"在籍者")</f>
        <v>0</v>
      </c>
      <c r="X18" s="567">
        <f>SUMIFS(※集計※障害学生情報入力シート!$O$29:$O$1028,障害学生情報入力シート!$G$29:$G$1028,$C137,障害学生情報入力シート!$H$29:$H$1028,$D137,障害学生情報入力シート!$W$29:$W$1028,"専攻科",障害学生情報入力シート!$D$29:$D$1028,"&lt;&gt;"&amp;"",障害学生情報入力シート!$D$29:$D$1028,"&lt;&gt;"&amp;"在籍者")</f>
        <v>0</v>
      </c>
      <c r="Y18" s="519">
        <f t="shared" si="0"/>
        <v>0</v>
      </c>
      <c r="Z18" s="568">
        <f t="shared" si="1"/>
        <v>0</v>
      </c>
      <c r="AE18" s="2058"/>
      <c r="AF18" s="2059"/>
      <c r="AG18" s="569" t="s">
        <v>1942</v>
      </c>
      <c r="AH18" s="245"/>
      <c r="AI18" s="570"/>
      <c r="AJ18" s="571"/>
      <c r="AK18" s="571"/>
      <c r="AL18" s="246"/>
      <c r="AM18" s="528"/>
      <c r="AN18" s="572"/>
      <c r="AO18" s="528"/>
      <c r="AP18" s="528"/>
      <c r="AQ18" s="530"/>
      <c r="AR18" s="572"/>
      <c r="AS18" s="528"/>
      <c r="AT18" s="572"/>
      <c r="AU18" s="573"/>
      <c r="AV18" s="528"/>
      <c r="AW18" s="573"/>
      <c r="AX18" s="528"/>
      <c r="AY18" s="573"/>
      <c r="AZ18" s="528"/>
      <c r="BA18" s="573"/>
      <c r="BB18" s="574"/>
      <c r="BC18" s="533">
        <v>0</v>
      </c>
      <c r="BD18" s="534">
        <v>0</v>
      </c>
    </row>
    <row r="19" spans="1:56" s="35" customFormat="1" ht="16.5" customHeight="1" x14ac:dyDescent="0.25">
      <c r="A19" s="1984"/>
      <c r="B19" s="1985"/>
      <c r="C19" s="582" t="s">
        <v>1943</v>
      </c>
      <c r="D19" s="566">
        <f>SUMIFS(障害学生情報入力シート!$L$29:$L$1028,障害学生情報入力シート!$G$29:$G$1028,$C138,障害学生情報入力シート!$H$29:$H$1028,$D138,障害学生情報入力シート!$D$29:$D$1028,"&lt;&gt;"&amp;"",障害学生情報入力シート!$D$29:$D$1028,"&lt;&gt;"&amp;"在籍者")</f>
        <v>0</v>
      </c>
      <c r="E19" s="566">
        <f>SUMIFS(障害学生情報入力シート!$M$29:$M$1028,障害学生情報入力シート!$G$29:$G$1028,$C138,障害学生情報入力シート!$H$29:$H$1028,$D138,障害学生情報入力シート!$D$29:$D$1028,"&lt;&gt;"&amp;"",障害学生情報入力シート!$D$29:$D$1028,"&lt;&gt;"&amp;"在籍者")</f>
        <v>0</v>
      </c>
      <c r="F19" s="74">
        <f>SUMIFS(※集計※障害学生情報入力シート!$M$29:$M$1028,障害学生情報入力シート!$G$29:$G$1028,$C138,障害学生情報入力シート!$H$29:$H$1028,$D138,障害学生情報入力シート!$D$29:$D$1028,"&lt;&gt;"&amp;"",障害学生情報入力シート!$D$29:$D$1028,"&lt;&gt;"&amp;"在籍者")</f>
        <v>0</v>
      </c>
      <c r="G19" s="74">
        <f>SUMIFS(※集計※障害学生情報入力シート!$N$29:$N$1028,障害学生情報入力シート!$G$29:$G$1028,$C138,障害学生情報入力シート!$H$29:$H$1028,$D138,障害学生情報入力シート!$D$29:$D$1028,"&lt;&gt;"&amp;"",障害学生情報入力シート!$D$29:$D$1028,"&lt;&gt;"&amp;"在籍者")</f>
        <v>0</v>
      </c>
      <c r="H19" s="75">
        <f>SUMIFS(※集計※障害学生情報入力シート!$P$29:$P$1028,※集計※障害学生情報入力シート!$N$29:$N$1028,"&gt;=1",障害学生情報入力シート!$G$29:$G$1028,$C138,障害学生情報入力シート!$H$29:$H$1028,$D138,障害学生情報入力シート!$D$29:$D$1028,"&lt;&gt;"&amp;"",障害学生情報入力シート!$D$29:$D$1028,"&lt;&gt;"&amp;"在籍者")</f>
        <v>0</v>
      </c>
      <c r="I19" s="77">
        <f>SUMIFS(障害学生情報入力シート!$N$29:$N$1028,※集計※障害学生情報入力シート!$O$29:$O$1028,1,障害学生情報入力シート!$G$29:$G$1028,$C138,障害学生情報入力シート!$H$29:$H$1028,$D138,障害学生情報入力シート!$D$29:$D$1028,"&lt;&gt;"&amp;"",障害学生情報入力シート!$D$29:$D$1028,"&lt;&gt;"&amp;"在籍者")</f>
        <v>0</v>
      </c>
      <c r="J19" s="79">
        <f>SUMIFS(障害学生情報入力シート!$S$29:$S$1028,※集計※障害学生情報入力シート!$O$29:$O$1028,1,障害学生情報入力シート!$G$29:$G$1028,$C138,障害学生情報入力シート!$H$29:$H$1028,$D138,障害学生情報入力シート!$D$29:$D$1028,"&lt;&gt;"&amp;"",障害学生情報入力シート!$D$29:$D$1028,"&lt;&gt;"&amp;"在籍者")</f>
        <v>0</v>
      </c>
      <c r="K19" s="77">
        <f>SUMIFS(障害学生情報入力シート!$O$29:$O$1028,※集計※障害学生情報入力シート!$O$29:$O$1028,1,障害学生情報入力シート!$G$29:$G$1028,$C138,障害学生情報入力シート!$H$29:$H$1028,$D138,障害学生情報入力シート!$D$29:$D$1028,"&lt;&gt;"&amp;"",障害学生情報入力シート!$D$29:$D$1028,"&lt;&gt;"&amp;"在籍者")</f>
        <v>0</v>
      </c>
      <c r="L19" s="77">
        <f>SUMIFS(障害学生情報入力シート!$T$29:$T$1028,※集計※障害学生情報入力シート!$O$29:$O$1028,1,障害学生情報入力シート!$G$29:$G$1028,$C138,障害学生情報入力シート!$H$29:$H$1028,$D138,障害学生情報入力シート!$D$29:$D$1028,"&lt;&gt;"&amp;"",障害学生情報入力シート!$D$29:$D$1028,"&lt;&gt;"&amp;"在籍者")</f>
        <v>0</v>
      </c>
      <c r="M19" s="78">
        <f>SUMIFS(障害学生情報入力シート!$P$29:$P$1028,※集計※障害学生情報入力シート!$O$29:$O$1028,1,障害学生情報入力シート!$G$29:$G$1028,$C138,障害学生情報入力シート!$H$29:$H$1028,$D138,障害学生情報入力シート!$D$29:$D$1028,"&lt;&gt;"&amp;"",障害学生情報入力シート!$D$29:$D$1028,"&lt;&gt;"&amp;"在籍者")</f>
        <v>0</v>
      </c>
      <c r="N19" s="79">
        <f>SUMIFS(障害学生情報入力シート!$U$29:$U$1028,※集計※障害学生情報入力シート!$O$29:$O$1028,1,障害学生情報入力シート!$G$29:$G$1028,$C138,障害学生情報入力シート!$H$29:$H$1028,$D138,障害学生情報入力シート!$D$29:$D$1028,"&lt;&gt;"&amp;"",障害学生情報入力シート!$D$29:$D$1028,"&lt;&gt;"&amp;"在籍者")</f>
        <v>0</v>
      </c>
      <c r="O19" s="77">
        <f>SUMIFS(障害学生情報入力シート!$Q$29:$Q$1028,※集計※障害学生情報入力シート!$O$29:$O$1028,1,障害学生情報入力シート!$G$29:$G$1028,$C138,障害学生情報入力シート!$H$29:$H$1028,$D138,障害学生情報入力シート!$D$29:$D$1028,"&lt;&gt;"&amp;"",障害学生情報入力シート!$D$29:$D$1028,"&lt;&gt;"&amp;"在籍者")</f>
        <v>0</v>
      </c>
      <c r="P19" s="79">
        <f>SUMIFS(障害学生情報入力シート!$V$29:$V$1028,※集計※障害学生情報入力シート!$O$29:$O$1028,1,障害学生情報入力シート!$G$29:$G$1028,$C138,障害学生情報入力シート!$H$29:$H$1028,$D138,障害学生情報入力シート!$D$29:$D$1028,"&lt;&gt;"&amp;"",障害学生情報入力シート!$D$29:$D$1028,"&lt;&gt;"&amp;"在籍者")</f>
        <v>0</v>
      </c>
      <c r="Q19" s="76">
        <f>SUMIFS(※集計※障害学生情報入力シート!$O$29:$O$1028,障害学生情報入力シート!$G$29:$G$1028,$C138,障害学生情報入力シート!$H$29:$H$1028,$D138,障害学生情報入力シート!$R$29:$R$1028,"学部（通信）",障害学生情報入力シート!$D$29:$D$1028,"&lt;&gt;"&amp;"",障害学生情報入力シート!$D$29:$D$1028,"&lt;&gt;"&amp;"在籍者")</f>
        <v>0</v>
      </c>
      <c r="R19" s="77">
        <f>SUMIFS(※集計※障害学生情報入力シート!$O$29:$O$1028,障害学生情報入力シート!$G$29:$G$1028,$C138,障害学生情報入力シート!$H$29:$H$1028,$D138,障害学生情報入力シート!$W$29:$W$1028,"学部（通信）",障害学生情報入力シート!$D$29:$D$1028,"&lt;&gt;"&amp;"",障害学生情報入力シート!$D$29:$D$1028,"&lt;&gt;"&amp;"在籍者")</f>
        <v>0</v>
      </c>
      <c r="S19" s="76">
        <f>SUMIFS(※集計※障害学生情報入力シート!$O$29:$O$1028,障害学生情報入力シート!$G$29:$G$1028,$C138,障害学生情報入力シート!$H$29:$H$1028,$D138,障害学生情報入力シート!$R$29:$R$1028,"大学院（通学）",障害学生情報入力シート!$D$29:$D$1028,"&lt;&gt;"&amp;"",障害学生情報入力シート!$D$29:$D$1028,"&lt;&gt;"&amp;"在籍者")</f>
        <v>0</v>
      </c>
      <c r="T19" s="77">
        <f>SUMIFS(※集計※障害学生情報入力シート!$O$29:$O$1028,障害学生情報入力シート!$G$29:$G$1028,$C138,障害学生情報入力シート!$H$29:$H$1028,$D138,障害学生情報入力シート!$W$29:$W$1028,"大学院（通学）",障害学生情報入力シート!$D$29:$D$1028,"&lt;&gt;"&amp;"",障害学生情報入力シート!$D$29:$D$1028,"&lt;&gt;"&amp;"在籍者")</f>
        <v>0</v>
      </c>
      <c r="U19" s="76">
        <f>SUMIFS(※集計※障害学生情報入力シート!$O$29:$O$1028,障害学生情報入力シート!$G$29:$G$1028,$C138,障害学生情報入力シート!$H$29:$H$1028,$D138,障害学生情報入力シート!$R$29:$R$1028,"大学院（通信）",障害学生情報入力シート!$D$29:$D$1028,"&lt;&gt;"&amp;"",障害学生情報入力シート!$D$29:$D$1028,"&lt;&gt;"&amp;"在籍者")</f>
        <v>0</v>
      </c>
      <c r="V19" s="77">
        <f>SUMIFS(※集計※障害学生情報入力シート!$O$29:$O$1028,障害学生情報入力シート!$G$29:$G$1028,$C138,障害学生情報入力シート!$H$29:$H$1028,$D138,障害学生情報入力シート!$W$29:$W$1028,"大学院（通信）",障害学生情報入力シート!$D$29:$D$1028,"&lt;&gt;"&amp;"",障害学生情報入力シート!$D$29:$D$1028,"&lt;&gt;"&amp;"在籍者")</f>
        <v>0</v>
      </c>
      <c r="W19" s="76">
        <f>SUMIFS(※集計※障害学生情報入力シート!$O$29:$O$1028,障害学生情報入力シート!$G$29:$G$1028,$C138,障害学生情報入力シート!$H$29:$H$1028,$D138,障害学生情報入力シート!$R$29:$R$1028,"専攻科",障害学生情報入力シート!$D$29:$D$1028,"&lt;&gt;"&amp;"",障害学生情報入力シート!$D$29:$D$1028,"&lt;&gt;"&amp;"在籍者")</f>
        <v>0</v>
      </c>
      <c r="X19" s="567">
        <f>SUMIFS(※集計※障害学生情報入力シート!$O$29:$O$1028,障害学生情報入力シート!$G$29:$G$1028,$C138,障害学生情報入力シート!$H$29:$H$1028,$D138,障害学生情報入力シート!$W$29:$W$1028,"専攻科",障害学生情報入力シート!$D$29:$D$1028,"&lt;&gt;"&amp;"",障害学生情報入力シート!$D$29:$D$1028,"&lt;&gt;"&amp;"在籍者")</f>
        <v>0</v>
      </c>
      <c r="Y19" s="519">
        <f t="shared" si="0"/>
        <v>0</v>
      </c>
      <c r="Z19" s="568">
        <f t="shared" si="1"/>
        <v>0</v>
      </c>
      <c r="AE19" s="2058"/>
      <c r="AF19" s="2059"/>
      <c r="AG19" s="569" t="s">
        <v>1943</v>
      </c>
      <c r="AH19" s="245"/>
      <c r="AI19" s="570"/>
      <c r="AJ19" s="571"/>
      <c r="AK19" s="571"/>
      <c r="AL19" s="246"/>
      <c r="AM19" s="528"/>
      <c r="AN19" s="572"/>
      <c r="AO19" s="528"/>
      <c r="AP19" s="528"/>
      <c r="AQ19" s="530"/>
      <c r="AR19" s="572"/>
      <c r="AS19" s="528"/>
      <c r="AT19" s="572"/>
      <c r="AU19" s="573"/>
      <c r="AV19" s="528"/>
      <c r="AW19" s="573"/>
      <c r="AX19" s="528"/>
      <c r="AY19" s="573"/>
      <c r="AZ19" s="528"/>
      <c r="BA19" s="573"/>
      <c r="BB19" s="574"/>
      <c r="BC19" s="533">
        <v>0</v>
      </c>
      <c r="BD19" s="534">
        <v>0</v>
      </c>
    </row>
    <row r="20" spans="1:56" s="35" customFormat="1" ht="16.5" customHeight="1" x14ac:dyDescent="0.25">
      <c r="A20" s="1986"/>
      <c r="B20" s="1987"/>
      <c r="C20" s="583" t="s">
        <v>2068</v>
      </c>
      <c r="D20" s="584">
        <f>SUMIFS(障害学生情報入力シート!$L$29:$L$1028,障害学生情報入力シート!$G$29:$G$1028,$C139,障害学生情報入力シート!$H$29:$H$1028,$D139,障害学生情報入力シート!$D$29:$D$1028,"&lt;&gt;"&amp;"",障害学生情報入力シート!$D$29:$D$1028,"&lt;&gt;"&amp;"在籍者")</f>
        <v>0</v>
      </c>
      <c r="E20" s="584">
        <f>SUMIFS(障害学生情報入力シート!$M$29:$M$1028,障害学生情報入力シート!$G$29:$G$1028,$C139,障害学生情報入力シート!$H$29:$H$1028,$D139,障害学生情報入力シート!$D$29:$D$1028,"&lt;&gt;"&amp;"",障害学生情報入力シート!$D$29:$D$1028,"&lt;&gt;"&amp;"在籍者")</f>
        <v>0</v>
      </c>
      <c r="F20" s="82">
        <f>SUMIFS(※集計※障害学生情報入力シート!$M$29:$M$1028,障害学生情報入力シート!$G$29:$G$1028,$C139,障害学生情報入力シート!$H$29:$H$1028,$D139,障害学生情報入力シート!$D$29:$D$1028,"&lt;&gt;"&amp;"",障害学生情報入力シート!$D$29:$D$1028,"&lt;&gt;"&amp;"在籍者")</f>
        <v>0</v>
      </c>
      <c r="G20" s="57">
        <f>SUMIFS(※集計※障害学生情報入力シート!$N$29:$N$1028,障害学生情報入力シート!$G$29:$G$1028,$C139,障害学生情報入力シート!$H$29:$H$1028,$D139,障害学生情報入力シート!$D$29:$D$1028,"&lt;&gt;"&amp;"",障害学生情報入力シート!$D$29:$D$1028,"&lt;&gt;"&amp;"在籍者")</f>
        <v>0</v>
      </c>
      <c r="H20" s="58">
        <f>SUMIFS(※集計※障害学生情報入力シート!$P$29:$P$1028,※集計※障害学生情報入力シート!$N$29:$N$1028,"&gt;=1",障害学生情報入力シート!$G$29:$G$1028,$C139,障害学生情報入力シート!$H$29:$H$1028,$D139,障害学生情報入力シート!$D$29:$D$1028,"&lt;&gt;"&amp;"",障害学生情報入力シート!$D$29:$D$1028,"&lt;&gt;"&amp;"在籍者")</f>
        <v>0</v>
      </c>
      <c r="I20" s="60">
        <f>SUMIFS(障害学生情報入力シート!$N$29:$N$1028,※集計※障害学生情報入力シート!$O$29:$O$1028,1,障害学生情報入力シート!$G$29:$G$1028,$C139,障害学生情報入力シート!$H$29:$H$1028,$D139,障害学生情報入力シート!$D$29:$D$1028,"&lt;&gt;"&amp;"",障害学生情報入力シート!$D$29:$D$1028,"&lt;&gt;"&amp;"在籍者")</f>
        <v>0</v>
      </c>
      <c r="J20" s="62">
        <f>SUMIFS(障害学生情報入力シート!$S$29:$S$1028,※集計※障害学生情報入力シート!$O$29:$O$1028,1,障害学生情報入力シート!$G$29:$G$1028,$C139,障害学生情報入力シート!$H$29:$H$1028,$D139,障害学生情報入力シート!$D$29:$D$1028,"&lt;&gt;"&amp;"",障害学生情報入力シート!$D$29:$D$1028,"&lt;&gt;"&amp;"在籍者")</f>
        <v>0</v>
      </c>
      <c r="K20" s="60">
        <f>SUMIFS(障害学生情報入力シート!$O$29:$O$1028,※集計※障害学生情報入力シート!$O$29:$O$1028,1,障害学生情報入力シート!$G$29:$G$1028,$C139,障害学生情報入力シート!$H$29:$H$1028,$D139,障害学生情報入力シート!$D$29:$D$1028,"&lt;&gt;"&amp;"",障害学生情報入力シート!$D$29:$D$1028,"&lt;&gt;"&amp;"在籍者")</f>
        <v>0</v>
      </c>
      <c r="L20" s="60">
        <f>SUMIFS(障害学生情報入力シート!$T$29:$T$1028,※集計※障害学生情報入力シート!$O$29:$O$1028,1,障害学生情報入力シート!$G$29:$G$1028,$C139,障害学生情報入力シート!$H$29:$H$1028,$D139,障害学生情報入力シート!$D$29:$D$1028,"&lt;&gt;"&amp;"",障害学生情報入力シート!$D$29:$D$1028,"&lt;&gt;"&amp;"在籍者")</f>
        <v>0</v>
      </c>
      <c r="M20" s="61">
        <f>SUMIFS(障害学生情報入力シート!$P$29:$P$1028,※集計※障害学生情報入力シート!$O$29:$O$1028,1,障害学生情報入力シート!$G$29:$G$1028,$C139,障害学生情報入力シート!$H$29:$H$1028,$D139,障害学生情報入力シート!$D$29:$D$1028,"&lt;&gt;"&amp;"",障害学生情報入力シート!$D$29:$D$1028,"&lt;&gt;"&amp;"在籍者")</f>
        <v>0</v>
      </c>
      <c r="N20" s="62">
        <f>SUMIFS(障害学生情報入力シート!$U$29:$U$1028,※集計※障害学生情報入力シート!$O$29:$O$1028,1,障害学生情報入力シート!$G$29:$G$1028,$C139,障害学生情報入力シート!$H$29:$H$1028,$D139,障害学生情報入力シート!$D$29:$D$1028,"&lt;&gt;"&amp;"",障害学生情報入力シート!$D$29:$D$1028,"&lt;&gt;"&amp;"在籍者")</f>
        <v>0</v>
      </c>
      <c r="O20" s="60">
        <f>SUMIFS(障害学生情報入力シート!$Q$29:$Q$1028,※集計※障害学生情報入力シート!$O$29:$O$1028,1,障害学生情報入力シート!$G$29:$G$1028,$C139,障害学生情報入力シート!$H$29:$H$1028,$D139,障害学生情報入力シート!$D$29:$D$1028,"&lt;&gt;"&amp;"",障害学生情報入力シート!$D$29:$D$1028,"&lt;&gt;"&amp;"在籍者")</f>
        <v>0</v>
      </c>
      <c r="P20" s="62">
        <f>SUMIFS(障害学生情報入力シート!$V$29:$V$1028,※集計※障害学生情報入力シート!$O$29:$O$1028,1,障害学生情報入力シート!$G$29:$G$1028,$C139,障害学生情報入力シート!$H$29:$H$1028,$D139,障害学生情報入力シート!$D$29:$D$1028,"&lt;&gt;"&amp;"",障害学生情報入力シート!$D$29:$D$1028,"&lt;&gt;"&amp;"在籍者")</f>
        <v>0</v>
      </c>
      <c r="Q20" s="59">
        <f>SUMIFS(※集計※障害学生情報入力シート!$O$29:$O$1028,障害学生情報入力シート!$G$29:$G$1028,$C139,障害学生情報入力シート!$H$29:$H$1028,$D139,障害学生情報入力シート!$R$29:$R$1028,"学部（通信）",障害学生情報入力シート!$D$29:$D$1028,"&lt;&gt;"&amp;"",障害学生情報入力シート!$D$29:$D$1028,"&lt;&gt;"&amp;"在籍者")</f>
        <v>0</v>
      </c>
      <c r="R20" s="60">
        <f>SUMIFS(※集計※障害学生情報入力シート!$O$29:$O$1028,障害学生情報入力シート!$G$29:$G$1028,$C139,障害学生情報入力シート!$H$29:$H$1028,$D139,障害学生情報入力シート!$W$29:$W$1028,"学部（通信）",障害学生情報入力シート!$D$29:$D$1028,"&lt;&gt;"&amp;"",障害学生情報入力シート!$D$29:$D$1028,"&lt;&gt;"&amp;"在籍者")</f>
        <v>0</v>
      </c>
      <c r="S20" s="59">
        <f>SUMIFS(※集計※障害学生情報入力シート!$O$29:$O$1028,障害学生情報入力シート!$G$29:$G$1028,$C139,障害学生情報入力シート!$H$29:$H$1028,$D139,障害学生情報入力シート!$R$29:$R$1028,"大学院（通学）",障害学生情報入力シート!$D$29:$D$1028,"&lt;&gt;"&amp;"",障害学生情報入力シート!$D$29:$D$1028,"&lt;&gt;"&amp;"在籍者")</f>
        <v>0</v>
      </c>
      <c r="T20" s="60">
        <f>SUMIFS(※集計※障害学生情報入力シート!$O$29:$O$1028,障害学生情報入力シート!$G$29:$G$1028,$C139,障害学生情報入力シート!$H$29:$H$1028,$D139,障害学生情報入力シート!$W$29:$W$1028,"大学院（通学）",障害学生情報入力シート!$D$29:$D$1028,"&lt;&gt;"&amp;"",障害学生情報入力シート!$D$29:$D$1028,"&lt;&gt;"&amp;"在籍者")</f>
        <v>0</v>
      </c>
      <c r="U20" s="59">
        <f>SUMIFS(※集計※障害学生情報入力シート!$O$29:$O$1028,障害学生情報入力シート!$G$29:$G$1028,$C139,障害学生情報入力シート!$H$29:$H$1028,$D139,障害学生情報入力シート!$R$29:$R$1028,"大学院（通信）",障害学生情報入力シート!$D$29:$D$1028,"&lt;&gt;"&amp;"",障害学生情報入力シート!$D$29:$D$1028,"&lt;&gt;"&amp;"在籍者")</f>
        <v>0</v>
      </c>
      <c r="V20" s="60">
        <f>SUMIFS(※集計※障害学生情報入力シート!$O$29:$O$1028,障害学生情報入力シート!$G$29:$G$1028,$C139,障害学生情報入力シート!$H$29:$H$1028,$D139,障害学生情報入力シート!$W$29:$W$1028,"大学院（通信）",障害学生情報入力シート!$D$29:$D$1028,"&lt;&gt;"&amp;"",障害学生情報入力シート!$D$29:$D$1028,"&lt;&gt;"&amp;"在籍者")</f>
        <v>0</v>
      </c>
      <c r="W20" s="59">
        <f>SUMIFS(※集計※障害学生情報入力シート!$O$29:$O$1028,障害学生情報入力シート!$G$29:$G$1028,$C139,障害学生情報入力シート!$H$29:$H$1028,$D139,障害学生情報入力シート!$R$29:$R$1028,"専攻科",障害学生情報入力シート!$D$29:$D$1028,"&lt;&gt;"&amp;"",障害学生情報入力シート!$D$29:$D$1028,"&lt;&gt;"&amp;"在籍者")</f>
        <v>0</v>
      </c>
      <c r="X20" s="537">
        <f>SUMIFS(※集計※障害学生情報入力シート!$O$29:$O$1028,障害学生情報入力シート!$G$29:$G$1028,$C139,障害学生情報入力シート!$H$29:$H$1028,$D139,障害学生情報入力シート!$W$29:$W$1028,"専攻科",障害学生情報入力シート!$D$29:$D$1028,"&lt;&gt;"&amp;"",障害学生情報入力シート!$D$29:$D$1028,"&lt;&gt;"&amp;"在籍者")</f>
        <v>0</v>
      </c>
      <c r="Y20" s="538">
        <f t="shared" si="0"/>
        <v>0</v>
      </c>
      <c r="Z20" s="585">
        <f t="shared" si="1"/>
        <v>0</v>
      </c>
      <c r="AE20" s="2060"/>
      <c r="AF20" s="2061"/>
      <c r="AG20" s="578" t="s">
        <v>2068</v>
      </c>
      <c r="AH20" s="247"/>
      <c r="AI20" s="586"/>
      <c r="AJ20" s="587"/>
      <c r="AK20" s="542"/>
      <c r="AL20" s="543"/>
      <c r="AM20" s="544"/>
      <c r="AN20" s="545"/>
      <c r="AO20" s="544"/>
      <c r="AP20" s="544"/>
      <c r="AQ20" s="546"/>
      <c r="AR20" s="545"/>
      <c r="AS20" s="544"/>
      <c r="AT20" s="545"/>
      <c r="AU20" s="547"/>
      <c r="AV20" s="544"/>
      <c r="AW20" s="547"/>
      <c r="AX20" s="544"/>
      <c r="AY20" s="547"/>
      <c r="AZ20" s="544"/>
      <c r="BA20" s="547"/>
      <c r="BB20" s="548"/>
      <c r="BC20" s="588">
        <v>0</v>
      </c>
      <c r="BD20" s="589">
        <v>0</v>
      </c>
    </row>
    <row r="21" spans="1:56" s="35" customFormat="1" ht="16.5" customHeight="1" x14ac:dyDescent="0.25">
      <c r="A21" s="1974" t="s">
        <v>1944</v>
      </c>
      <c r="B21" s="1975"/>
      <c r="C21" s="1975"/>
      <c r="D21" s="590">
        <f>SUMIFS(障害学生情報入力シート!$L$29:$L$1028,障害学生情報入力シート!$G$29:$G$1028,$C140,障害学生情報入力シート!$H$29:$H$1028,$D140,障害学生情報入力シート!$D$29:$D$1028,"&lt;&gt;"&amp;"",障害学生情報入力シート!$D$29:$D$1028,"&lt;&gt;"&amp;"在籍者")</f>
        <v>0</v>
      </c>
      <c r="E21" s="552">
        <f>SUMIFS(障害学生情報入力シート!$M$29:$M$1028,障害学生情報入力シート!$G$29:$G$1028,$C140,障害学生情報入力シート!$H$29:$H$1028,$D140,障害学生情報入力シート!$D$29:$D$1028,"&lt;&gt;"&amp;"",障害学生情報入力シート!$D$29:$D$1028,"&lt;&gt;"&amp;"在籍者")</f>
        <v>0</v>
      </c>
      <c r="F21" s="460">
        <f>SUMIFS(※集計※障害学生情報入力シート!$M$29:$M$1028,障害学生情報入力シート!$G$29:$G$1028,$C140,障害学生情報入力シート!$H$29:$H$1028,$D140,障害学生情報入力シート!$D$29:$D$1028,"&lt;&gt;"&amp;"",障害学生情報入力シート!$D$29:$D$1028,"&lt;&gt;"&amp;"在籍者")</f>
        <v>0</v>
      </c>
      <c r="G21" s="460">
        <f>SUMIFS(※集計※障害学生情報入力シート!$N$29:$N$1028,障害学生情報入力シート!$G$29:$G$1028,$C140,障害学生情報入力シート!$H$29:$H$1028,$D140,障害学生情報入力シート!$D$29:$D$1028,"&lt;&gt;"&amp;"",障害学生情報入力シート!$D$29:$D$1028,"&lt;&gt;"&amp;"在籍者")</f>
        <v>0</v>
      </c>
      <c r="H21" s="591">
        <f>SUMIFS(※集計※障害学生情報入力シート!$P$29:$P$1028,※集計※障害学生情報入力シート!$N$29:$N$1028,"&gt;=1",障害学生情報入力シート!$G$29:$G$1028,$C140,障害学生情報入力シート!$H$29:$H$1028,$D140,障害学生情報入力シート!$D$29:$D$1028,"&lt;&gt;"&amp;"",障害学生情報入力シート!$D$29:$D$1028,"&lt;&gt;"&amp;"在籍者")</f>
        <v>0</v>
      </c>
      <c r="I21" s="84">
        <f>SUMIFS(障害学生情報入力シート!$N$29:$N$1028,※集計※障害学生情報入力シート!$O$29:$O$1028,1,障害学生情報入力シート!$G$29:$G$1028,$C140,障害学生情報入力シート!$H$29:$H$1028,$D140,障害学生情報入力シート!$D$29:$D$1028,"&lt;&gt;"&amp;"",障害学生情報入力シート!$D$29:$D$1028,"&lt;&gt;"&amp;"在籍者")</f>
        <v>0</v>
      </c>
      <c r="J21" s="86">
        <f>SUMIFS(障害学生情報入力シート!$S$29:$S$1028,※集計※障害学生情報入力シート!$O$29:$O$1028,1,障害学生情報入力シート!$G$29:$G$1028,$C140,障害学生情報入力シート!$H$29:$H$1028,$D140,障害学生情報入力シート!$D$29:$D$1028,"&lt;&gt;"&amp;"",障害学生情報入力シート!$D$29:$D$1028,"&lt;&gt;"&amp;"在籍者")</f>
        <v>0</v>
      </c>
      <c r="K21" s="592">
        <f>SUMIFS(障害学生情報入力シート!$O$29:$O$1028,※集計※障害学生情報入力シート!$O$29:$O$1028,1,障害学生情報入力シート!$G$29:$G$1028,$C140,障害学生情報入力シート!$H$29:$H$1028,$D140,障害学生情報入力シート!$D$29:$D$1028,"&lt;&gt;"&amp;"",障害学生情報入力シート!$D$29:$D$1028,"&lt;&gt;"&amp;"在籍者")</f>
        <v>0</v>
      </c>
      <c r="L21" s="84">
        <f>SUMIFS(障害学生情報入力シート!$T$29:$T$1028,※集計※障害学生情報入力シート!$O$29:$O$1028,1,障害学生情報入力シート!$G$29:$G$1028,$C140,障害学生情報入力シート!$H$29:$H$1028,$D140,障害学生情報入力シート!$D$29:$D$1028,"&lt;&gt;"&amp;"",障害学生情報入力シート!$D$29:$D$1028,"&lt;&gt;"&amp;"在籍者")</f>
        <v>0</v>
      </c>
      <c r="M21" s="85">
        <f>SUMIFS(障害学生情報入力シート!$P$29:$P$1028,※集計※障害学生情報入力シート!$O$29:$O$1028,1,障害学生情報入力シート!$G$29:$G$1028,$C140,障害学生情報入力シート!$H$29:$H$1028,$D140,障害学生情報入力シート!$D$29:$D$1028,"&lt;&gt;"&amp;"",障害学生情報入力シート!$D$29:$D$1028,"&lt;&gt;"&amp;"在籍者")</f>
        <v>0</v>
      </c>
      <c r="N21" s="86">
        <f>SUMIFS(障害学生情報入力シート!$U$29:$U$1028,※集計※障害学生情報入力シート!$O$29:$O$1028,1,障害学生情報入力シート!$G$29:$G$1028,$C140,障害学生情報入力シート!$H$29:$H$1028,$D140,障害学生情報入力シート!$D$29:$D$1028,"&lt;&gt;"&amp;"",障害学生情報入力シート!$D$29:$D$1028,"&lt;&gt;"&amp;"在籍者")</f>
        <v>0</v>
      </c>
      <c r="O21" s="84">
        <f>SUMIFS(障害学生情報入力シート!$Q$29:$Q$1028,※集計※障害学生情報入力シート!$O$29:$O$1028,1,障害学生情報入力シート!$G$29:$G$1028,$C140,障害学生情報入力シート!$H$29:$H$1028,$D140,障害学生情報入力シート!$D$29:$D$1028,"&lt;&gt;"&amp;"",障害学生情報入力シート!$D$29:$D$1028,"&lt;&gt;"&amp;"在籍者")</f>
        <v>0</v>
      </c>
      <c r="P21" s="86">
        <f>SUMIFS(障害学生情報入力シート!$V$29:$V$1028,※集計※障害学生情報入力シート!$O$29:$O$1028,1,障害学生情報入力シート!$G$29:$G$1028,$C140,障害学生情報入力シート!$H$29:$H$1028,$D140,障害学生情報入力シート!$D$29:$D$1028,"&lt;&gt;"&amp;"",障害学生情報入力シート!$D$29:$D$1028,"&lt;&gt;"&amp;"在籍者")</f>
        <v>0</v>
      </c>
      <c r="Q21" s="83">
        <f>SUMIFS(※集計※障害学生情報入力シート!$O$29:$O$1028,障害学生情報入力シート!$G$29:$G$1028,$C140,障害学生情報入力シート!$H$29:$H$1028,$D140,障害学生情報入力シート!$R$29:$R$1028,"学部（通信）",障害学生情報入力シート!$D$29:$D$1028,"&lt;&gt;"&amp;"",障害学生情報入力シート!$D$29:$D$1028,"&lt;&gt;"&amp;"在籍者")</f>
        <v>0</v>
      </c>
      <c r="R21" s="84">
        <f>SUMIFS(※集計※障害学生情報入力シート!$O$29:$O$1028,障害学生情報入力シート!$G$29:$G$1028,$C140,障害学生情報入力シート!$H$29:$H$1028,$D140,障害学生情報入力シート!$W$29:$W$1028,"学部（通信）",障害学生情報入力シート!$D$29:$D$1028,"&lt;&gt;"&amp;"",障害学生情報入力シート!$D$29:$D$1028,"&lt;&gt;"&amp;"在籍者")</f>
        <v>0</v>
      </c>
      <c r="S21" s="83">
        <f>SUMIFS(※集計※障害学生情報入力シート!$O$29:$O$1028,障害学生情報入力シート!$G$29:$G$1028,$C140,障害学生情報入力シート!$H$29:$H$1028,$D140,障害学生情報入力シート!$R$29:$R$1028,"大学院（通学）",障害学生情報入力シート!$D$29:$D$1028,"&lt;&gt;"&amp;"",障害学生情報入力シート!$D$29:$D$1028,"&lt;&gt;"&amp;"在籍者")</f>
        <v>0</v>
      </c>
      <c r="T21" s="84">
        <f>SUMIFS(※集計※障害学生情報入力シート!$O$29:$O$1028,障害学生情報入力シート!$G$29:$G$1028,$C140,障害学生情報入力シート!$H$29:$H$1028,$D140,障害学生情報入力シート!$W$29:$W$1028,"大学院（通学）",障害学生情報入力シート!$D$29:$D$1028,"&lt;&gt;"&amp;"",障害学生情報入力シート!$D$29:$D$1028,"&lt;&gt;"&amp;"在籍者")</f>
        <v>0</v>
      </c>
      <c r="U21" s="83">
        <f>SUMIFS(※集計※障害学生情報入力シート!$O$29:$O$1028,障害学生情報入力シート!$G$29:$G$1028,$C140,障害学生情報入力シート!$H$29:$H$1028,$D140,障害学生情報入力シート!$R$29:$R$1028,"大学院（通信）",障害学生情報入力シート!$D$29:$D$1028,"&lt;&gt;"&amp;"",障害学生情報入力シート!$D$29:$D$1028,"&lt;&gt;"&amp;"在籍者")</f>
        <v>0</v>
      </c>
      <c r="V21" s="84">
        <f>SUMIFS(※集計※障害学生情報入力シート!$O$29:$O$1028,障害学生情報入力シート!$G$29:$G$1028,$C140,障害学生情報入力シート!$H$29:$H$1028,$D140,障害学生情報入力シート!$W$29:$W$1028,"大学院（通信）",障害学生情報入力シート!$D$29:$D$1028,"&lt;&gt;"&amp;"",障害学生情報入力シート!$D$29:$D$1028,"&lt;&gt;"&amp;"在籍者")</f>
        <v>0</v>
      </c>
      <c r="W21" s="83">
        <f>SUMIFS(※集計※障害学生情報入力シート!$O$29:$O$1028,障害学生情報入力シート!$G$29:$G$1028,$C140,障害学生情報入力シート!$H$29:$H$1028,$D140,障害学生情報入力シート!$R$29:$R$1028,"専攻科",障害学生情報入力シート!$D$29:$D$1028,"&lt;&gt;"&amp;"",障害学生情報入力シート!$D$29:$D$1028,"&lt;&gt;"&amp;"在籍者")</f>
        <v>0</v>
      </c>
      <c r="X21" s="593">
        <f>SUMIFS(※集計※障害学生情報入力シート!$O$29:$O$1028,障害学生情報入力シート!$G$29:$G$1028,$C140,障害学生情報入力シート!$H$29:$H$1028,$D140,障害学生情報入力シート!$W$29:$W$1028,"専攻科",障害学生情報入力シート!$D$29:$D$1028,"&lt;&gt;"&amp;"",障害学生情報入力シート!$D$29:$D$1028,"&lt;&gt;"&amp;"在籍者")</f>
        <v>0</v>
      </c>
      <c r="Y21" s="594">
        <f t="shared" si="0"/>
        <v>0</v>
      </c>
      <c r="Z21" s="595">
        <f t="shared" si="1"/>
        <v>0</v>
      </c>
      <c r="AE21" s="2062" t="s">
        <v>1944</v>
      </c>
      <c r="AF21" s="2063"/>
      <c r="AG21" s="2064"/>
      <c r="AH21" s="499"/>
      <c r="AI21" s="500"/>
      <c r="AJ21" s="420"/>
      <c r="AK21" s="420"/>
      <c r="AL21" s="397"/>
      <c r="AM21" s="596"/>
      <c r="AN21" s="597"/>
      <c r="AO21" s="598"/>
      <c r="AP21" s="596"/>
      <c r="AQ21" s="599"/>
      <c r="AR21" s="597"/>
      <c r="AS21" s="596"/>
      <c r="AT21" s="597"/>
      <c r="AU21" s="600"/>
      <c r="AV21" s="596"/>
      <c r="AW21" s="600"/>
      <c r="AX21" s="596"/>
      <c r="AY21" s="600"/>
      <c r="AZ21" s="596"/>
      <c r="BA21" s="600"/>
      <c r="BB21" s="601"/>
      <c r="BC21" s="602">
        <v>0</v>
      </c>
      <c r="BD21" s="603">
        <v>0</v>
      </c>
    </row>
    <row r="22" spans="1:56" s="35" customFormat="1" ht="16.5" customHeight="1" x14ac:dyDescent="0.25">
      <c r="A22" s="1976" t="s">
        <v>1945</v>
      </c>
      <c r="B22" s="1977"/>
      <c r="C22" s="604" t="s">
        <v>1946</v>
      </c>
      <c r="D22" s="552">
        <f>SUMIFS(障害学生情報入力シート!$L$29:$L$1028,障害学生情報入力シート!$G$29:$G$1028,$C141,障害学生情報入力シート!$H$29:$H$1028,$D141,障害学生情報入力シート!$D$29:$D$1028,"&lt;&gt;"&amp;"",障害学生情報入力シート!$D$29:$D$1028,"&lt;&gt;"&amp;"在籍者")</f>
        <v>0</v>
      </c>
      <c r="E22" s="552">
        <f>SUMIFS(障害学生情報入力シート!$M$29:$M$1028,障害学生情報入力シート!$G$29:$G$1028,$C141,障害学生情報入力シート!$H$29:$H$1028,$D141,障害学生情報入力シート!$D$29:$D$1028,"&lt;&gt;"&amp;"",障害学生情報入力シート!$D$29:$D$1028,"&lt;&gt;"&amp;"在籍者")</f>
        <v>0</v>
      </c>
      <c r="F22" s="66">
        <f>SUMIFS(※集計※障害学生情報入力シート!$M$29:$M$1028,障害学生情報入力シート!$G$29:$G$1028,$C141,障害学生情報入力シート!$H$29:$H$1028,$D141,障害学生情報入力シート!$D$29:$D$1028,"&lt;&gt;"&amp;"",障害学生情報入力シート!$D$29:$D$1028,"&lt;&gt;"&amp;"在籍者")</f>
        <v>0</v>
      </c>
      <c r="G22" s="66">
        <f>SUMIFS(※集計※障害学生情報入力シート!$N$29:$N$1028,障害学生情報入力シート!$G$29:$G$1028,$C141,障害学生情報入力シート!$H$29:$H$1028,$D141,障害学生情報入力シート!$D$29:$D$1028,"&lt;&gt;"&amp;"",障害学生情報入力シート!$D$29:$D$1028,"&lt;&gt;"&amp;"在籍者")</f>
        <v>0</v>
      </c>
      <c r="H22" s="605">
        <f>SUMIFS(※集計※障害学生情報入力シート!$P$29:$P$1028,※集計※障害学生情報入力シート!$N$29:$N$1028,"&gt;=1",障害学生情報入力シート!$G$29:$G$1028,$C141,障害学生情報入力シート!$H$29:$H$1028,$D141,障害学生情報入力シート!$D$29:$D$1028,"&lt;&gt;"&amp;"",障害学生情報入力シート!$D$29:$D$1028,"&lt;&gt;"&amp;"在籍者")</f>
        <v>0</v>
      </c>
      <c r="I22" s="69">
        <f>SUMIFS(障害学生情報入力シート!$N$29:$N$1028,※集計※障害学生情報入力シート!$O$29:$O$1028,1,障害学生情報入力シート!$G$29:$G$1028,$C141,障害学生情報入力シート!$H$29:$H$1028,$D141,障害学生情報入力シート!$D$29:$D$1028,"&lt;&gt;"&amp;"",障害学生情報入力シート!$D$29:$D$1028,"&lt;&gt;"&amp;"在籍者")</f>
        <v>0</v>
      </c>
      <c r="J22" s="71">
        <f>SUMIFS(障害学生情報入力シート!$S$29:$S$1028,※集計※障害学生情報入力シート!$O$29:$O$1028,1,障害学生情報入力シート!$G$29:$G$1028,$C141,障害学生情報入力シート!$H$29:$H$1028,$D141,障害学生情報入力シート!$D$29:$D$1028,"&lt;&gt;"&amp;"",障害学生情報入力シート!$D$29:$D$1028,"&lt;&gt;"&amp;"在籍者")</f>
        <v>0</v>
      </c>
      <c r="K22" s="491">
        <f>SUMIFS(障害学生情報入力シート!$O$29:$O$1028,※集計※障害学生情報入力シート!$O$29:$O$1028,1,障害学生情報入力シート!$G$29:$G$1028,$C141,障害学生情報入力シート!$H$29:$H$1028,$D141,障害学生情報入力シート!$D$29:$D$1028,"&lt;&gt;"&amp;"",障害学生情報入力シート!$D$29:$D$1028,"&lt;&gt;"&amp;"在籍者")</f>
        <v>0</v>
      </c>
      <c r="L22" s="69">
        <f>SUMIFS(障害学生情報入力シート!$T$29:$T$1028,※集計※障害学生情報入力シート!$O$29:$O$1028,1,障害学生情報入力シート!$G$29:$G$1028,$C141,障害学生情報入力シート!$H$29:$H$1028,$D141,障害学生情報入力シート!$D$29:$D$1028,"&lt;&gt;"&amp;"",障害学生情報入力シート!$D$29:$D$1028,"&lt;&gt;"&amp;"在籍者")</f>
        <v>0</v>
      </c>
      <c r="M22" s="70">
        <f>SUMIFS(障害学生情報入力シート!$P$29:$P$1028,※集計※障害学生情報入力シート!$O$29:$O$1028,1,障害学生情報入力シート!$G$29:$G$1028,$C141,障害学生情報入力シート!$H$29:$H$1028,$D141,障害学生情報入力シート!$D$29:$D$1028,"&lt;&gt;"&amp;"",障害学生情報入力シート!$D$29:$D$1028,"&lt;&gt;"&amp;"在籍者")</f>
        <v>0</v>
      </c>
      <c r="N22" s="71">
        <f>SUMIFS(障害学生情報入力シート!$U$29:$U$1028,※集計※障害学生情報入力シート!$O$29:$O$1028,1,障害学生情報入力シート!$G$29:$G$1028,$C141,障害学生情報入力シート!$H$29:$H$1028,$D141,障害学生情報入力シート!$D$29:$D$1028,"&lt;&gt;"&amp;"",障害学生情報入力シート!$D$29:$D$1028,"&lt;&gt;"&amp;"在籍者")</f>
        <v>0</v>
      </c>
      <c r="O22" s="69">
        <f>SUMIFS(障害学生情報入力シート!$Q$29:$Q$1028,※集計※障害学生情報入力シート!$O$29:$O$1028,1,障害学生情報入力シート!$G$29:$G$1028,$C141,障害学生情報入力シート!$H$29:$H$1028,$D141,障害学生情報入力シート!$D$29:$D$1028,"&lt;&gt;"&amp;"",障害学生情報入力シート!$D$29:$D$1028,"&lt;&gt;"&amp;"在籍者")</f>
        <v>0</v>
      </c>
      <c r="P22" s="71">
        <f>SUMIFS(障害学生情報入力シート!$V$29:$V$1028,※集計※障害学生情報入力シート!$O$29:$O$1028,1,障害学生情報入力シート!$G$29:$G$1028,$C141,障害学生情報入力シート!$H$29:$H$1028,$D141,障害学生情報入力シート!$D$29:$D$1028,"&lt;&gt;"&amp;"",障害学生情報入力シート!$D$29:$D$1028,"&lt;&gt;"&amp;"在籍者")</f>
        <v>0</v>
      </c>
      <c r="Q22" s="68">
        <f>SUMIFS(※集計※障害学生情報入力シート!$O$29:$O$1028,障害学生情報入力シート!$G$29:$G$1028,$C141,障害学生情報入力シート!$H$29:$H$1028,$D141,障害学生情報入力シート!$R$29:$R$1028,"学部（通信）",障害学生情報入力シート!$D$29:$D$1028,"&lt;&gt;"&amp;"",障害学生情報入力シート!$D$29:$D$1028,"&lt;&gt;"&amp;"在籍者")</f>
        <v>0</v>
      </c>
      <c r="R22" s="69">
        <f>SUMIFS(※集計※障害学生情報入力シート!$O$29:$O$1028,障害学生情報入力シート!$G$29:$G$1028,$C141,障害学生情報入力シート!$H$29:$H$1028,$D141,障害学生情報入力シート!$W$29:$W$1028,"学部（通信）",障害学生情報入力シート!$D$29:$D$1028,"&lt;&gt;"&amp;"",障害学生情報入力シート!$D$29:$D$1028,"&lt;&gt;"&amp;"在籍者")</f>
        <v>0</v>
      </c>
      <c r="S22" s="68">
        <f>SUMIFS(※集計※障害学生情報入力シート!$O$29:$O$1028,障害学生情報入力シート!$G$29:$G$1028,$C141,障害学生情報入力シート!$H$29:$H$1028,$D141,障害学生情報入力シート!$R$29:$R$1028,"大学院（通学）",障害学生情報入力シート!$D$29:$D$1028,"&lt;&gt;"&amp;"",障害学生情報入力シート!$D$29:$D$1028,"&lt;&gt;"&amp;"在籍者")</f>
        <v>0</v>
      </c>
      <c r="T22" s="69">
        <f>SUMIFS(※集計※障害学生情報入力シート!$O$29:$O$1028,障害学生情報入力シート!$G$29:$G$1028,$C141,障害学生情報入力シート!$H$29:$H$1028,$D141,障害学生情報入力シート!$W$29:$W$1028,"大学院（通学）",障害学生情報入力シート!$D$29:$D$1028,"&lt;&gt;"&amp;"",障害学生情報入力シート!$D$29:$D$1028,"&lt;&gt;"&amp;"在籍者")</f>
        <v>0</v>
      </c>
      <c r="U22" s="68">
        <f>SUMIFS(※集計※障害学生情報入力シート!$O$29:$O$1028,障害学生情報入力シート!$G$29:$G$1028,$C141,障害学生情報入力シート!$H$29:$H$1028,$D141,障害学生情報入力シート!$R$29:$R$1028,"大学院（通信）",障害学生情報入力シート!$D$29:$D$1028,"&lt;&gt;"&amp;"",障害学生情報入力シート!$D$29:$D$1028,"&lt;&gt;"&amp;"在籍者")</f>
        <v>0</v>
      </c>
      <c r="V22" s="69">
        <f>SUMIFS(※集計※障害学生情報入力シート!$O$29:$O$1028,障害学生情報入力シート!$G$29:$G$1028,$C141,障害学生情報入力シート!$H$29:$H$1028,$D141,障害学生情報入力シート!$W$29:$W$1028,"大学院（通信）",障害学生情報入力シート!$D$29:$D$1028,"&lt;&gt;"&amp;"",障害学生情報入力シート!$D$29:$D$1028,"&lt;&gt;"&amp;"在籍者")</f>
        <v>0</v>
      </c>
      <c r="W22" s="68">
        <f>SUMIFS(※集計※障害学生情報入力シート!$O$29:$O$1028,障害学生情報入力シート!$G$29:$G$1028,$C141,障害学生情報入力シート!$H$29:$H$1028,$D141,障害学生情報入力シート!$R$29:$R$1028,"専攻科",障害学生情報入力シート!$D$29:$D$1028,"&lt;&gt;"&amp;"",障害学生情報入力シート!$D$29:$D$1028,"&lt;&gt;"&amp;"在籍者")</f>
        <v>0</v>
      </c>
      <c r="X22" s="553">
        <f>SUMIFS(※集計※障害学生情報入力シート!$O$29:$O$1028,障害学生情報入力シート!$G$29:$G$1028,$C141,障害学生情報入力シート!$H$29:$H$1028,$D141,障害学生情報入力シート!$W$29:$W$1028,"専攻科",障害学生情報入力シート!$D$29:$D$1028,"&lt;&gt;"&amp;"",障害学生情報入力シート!$D$29:$D$1028,"&lt;&gt;"&amp;"在籍者")</f>
        <v>0</v>
      </c>
      <c r="Y22" s="580">
        <f t="shared" si="0"/>
        <v>0</v>
      </c>
      <c r="Z22" s="581">
        <f t="shared" si="1"/>
        <v>0</v>
      </c>
      <c r="AE22" s="2056" t="s">
        <v>1945</v>
      </c>
      <c r="AF22" s="2057"/>
      <c r="AG22" s="556" t="s">
        <v>1946</v>
      </c>
      <c r="AH22" s="499"/>
      <c r="AI22" s="500"/>
      <c r="AJ22" s="501"/>
      <c r="AK22" s="501"/>
      <c r="AL22" s="558"/>
      <c r="AM22" s="559"/>
      <c r="AN22" s="560"/>
      <c r="AO22" s="606"/>
      <c r="AP22" s="559"/>
      <c r="AQ22" s="561"/>
      <c r="AR22" s="560"/>
      <c r="AS22" s="559"/>
      <c r="AT22" s="560"/>
      <c r="AU22" s="562"/>
      <c r="AV22" s="559"/>
      <c r="AW22" s="562"/>
      <c r="AX22" s="559"/>
      <c r="AY22" s="562"/>
      <c r="AZ22" s="559"/>
      <c r="BA22" s="562"/>
      <c r="BB22" s="366"/>
      <c r="BC22" s="563">
        <v>0</v>
      </c>
      <c r="BD22" s="564">
        <v>0</v>
      </c>
    </row>
    <row r="23" spans="1:56" s="35" customFormat="1" ht="16.5" customHeight="1" x14ac:dyDescent="0.25">
      <c r="A23" s="1978"/>
      <c r="B23" s="1979"/>
      <c r="C23" s="607" t="s">
        <v>1947</v>
      </c>
      <c r="D23" s="566">
        <f>SUMIFS(障害学生情報入力シート!$L$29:$L$1028,障害学生情報入力シート!$G$29:$G$1028,$C142,障害学生情報入力シート!$H$29:$H$1028,$D142,障害学生情報入力シート!$D$29:$D$1028,"&lt;&gt;"&amp;"",障害学生情報入力シート!$D$29:$D$1028,"&lt;&gt;"&amp;"在籍者")</f>
        <v>0</v>
      </c>
      <c r="E23" s="566">
        <f>SUMIFS(障害学生情報入力シート!$M$29:$M$1028,障害学生情報入力シート!$G$29:$G$1028,$C142,障害学生情報入力シート!$H$29:$H$1028,$D142,障害学生情報入力シート!$D$29:$D$1028,"&lt;&gt;"&amp;"",障害学生情報入力シート!$D$29:$D$1028,"&lt;&gt;"&amp;"在籍者")</f>
        <v>0</v>
      </c>
      <c r="F23" s="74">
        <f>SUMIFS(※集計※障害学生情報入力シート!$M$29:$M$1028,障害学生情報入力シート!$G$29:$G$1028,$C142,障害学生情報入力シート!$H$29:$H$1028,$D142,障害学生情報入力シート!$D$29:$D$1028,"&lt;&gt;"&amp;"",障害学生情報入力シート!$D$29:$D$1028,"&lt;&gt;"&amp;"在籍者")</f>
        <v>0</v>
      </c>
      <c r="G23" s="74">
        <f>SUMIFS(※集計※障害学生情報入力シート!$N$29:$N$1028,障害学生情報入力シート!$G$29:$G$1028,$C142,障害学生情報入力シート!$H$29:$H$1028,$D142,障害学生情報入力シート!$D$29:$D$1028,"&lt;&gt;"&amp;"",障害学生情報入力シート!$D$29:$D$1028,"&lt;&gt;"&amp;"在籍者")</f>
        <v>0</v>
      </c>
      <c r="H23" s="75">
        <f>SUMIFS(※集計※障害学生情報入力シート!$P$29:$P$1028,※集計※障害学生情報入力シート!$N$29:$N$1028,"&gt;=1",障害学生情報入力シート!$G$29:$G$1028,$C142,障害学生情報入力シート!$H$29:$H$1028,$D142,障害学生情報入力シート!$D$29:$D$1028,"&lt;&gt;"&amp;"",障害学生情報入力シート!$D$29:$D$1028,"&lt;&gt;"&amp;"在籍者")</f>
        <v>0</v>
      </c>
      <c r="I23" s="77">
        <f>SUMIFS(障害学生情報入力シート!$N$29:$N$1028,※集計※障害学生情報入力シート!$O$29:$O$1028,1,障害学生情報入力シート!$G$29:$G$1028,$C142,障害学生情報入力シート!$H$29:$H$1028,$D142,障害学生情報入力シート!$D$29:$D$1028,"&lt;&gt;"&amp;"",障害学生情報入力シート!$D$29:$D$1028,"&lt;&gt;"&amp;"在籍者")</f>
        <v>0</v>
      </c>
      <c r="J23" s="79">
        <f>SUMIFS(障害学生情報入力シート!$S$29:$S$1028,※集計※障害学生情報入力シート!$O$29:$O$1028,1,障害学生情報入力シート!$G$29:$G$1028,$C142,障害学生情報入力シート!$H$29:$H$1028,$D142,障害学生情報入力シート!$D$29:$D$1028,"&lt;&gt;"&amp;"",障害学生情報入力シート!$D$29:$D$1028,"&lt;&gt;"&amp;"在籍者")</f>
        <v>0</v>
      </c>
      <c r="K23" s="77">
        <f>SUMIFS(障害学生情報入力シート!$O$29:$O$1028,※集計※障害学生情報入力シート!$O$29:$O$1028,1,障害学生情報入力シート!$G$29:$G$1028,$C142,障害学生情報入力シート!$H$29:$H$1028,$D142,障害学生情報入力シート!$D$29:$D$1028,"&lt;&gt;"&amp;"",障害学生情報入力シート!$D$29:$D$1028,"&lt;&gt;"&amp;"在籍者")</f>
        <v>0</v>
      </c>
      <c r="L23" s="77">
        <f>SUMIFS(障害学生情報入力シート!$T$29:$T$1028,※集計※障害学生情報入力シート!$O$29:$O$1028,1,障害学生情報入力シート!$G$29:$G$1028,$C142,障害学生情報入力シート!$H$29:$H$1028,$D142,障害学生情報入力シート!$D$29:$D$1028,"&lt;&gt;"&amp;"",障害学生情報入力シート!$D$29:$D$1028,"&lt;&gt;"&amp;"在籍者")</f>
        <v>0</v>
      </c>
      <c r="M23" s="78">
        <f>SUMIFS(障害学生情報入力シート!$P$29:$P$1028,※集計※障害学生情報入力シート!$O$29:$O$1028,1,障害学生情報入力シート!$G$29:$G$1028,$C142,障害学生情報入力シート!$H$29:$H$1028,$D142,障害学生情報入力シート!$D$29:$D$1028,"&lt;&gt;"&amp;"",障害学生情報入力シート!$D$29:$D$1028,"&lt;&gt;"&amp;"在籍者")</f>
        <v>0</v>
      </c>
      <c r="N23" s="79">
        <f>SUMIFS(障害学生情報入力シート!$U$29:$U$1028,※集計※障害学生情報入力シート!$O$29:$O$1028,1,障害学生情報入力シート!$G$29:$G$1028,$C142,障害学生情報入力シート!$H$29:$H$1028,$D142,障害学生情報入力シート!$D$29:$D$1028,"&lt;&gt;"&amp;"",障害学生情報入力シート!$D$29:$D$1028,"&lt;&gt;"&amp;"在籍者")</f>
        <v>0</v>
      </c>
      <c r="O23" s="77">
        <f>SUMIFS(障害学生情報入力シート!$Q$29:$Q$1028,※集計※障害学生情報入力シート!$O$29:$O$1028,1,障害学生情報入力シート!$G$29:$G$1028,$C142,障害学生情報入力シート!$H$29:$H$1028,$D142,障害学生情報入力シート!$D$29:$D$1028,"&lt;&gt;"&amp;"",障害学生情報入力シート!$D$29:$D$1028,"&lt;&gt;"&amp;"在籍者")</f>
        <v>0</v>
      </c>
      <c r="P23" s="79">
        <f>SUMIFS(障害学生情報入力シート!$V$29:$V$1028,※集計※障害学生情報入力シート!$O$29:$O$1028,1,障害学生情報入力シート!$G$29:$G$1028,$C142,障害学生情報入力シート!$H$29:$H$1028,$D142,障害学生情報入力シート!$D$29:$D$1028,"&lt;&gt;"&amp;"",障害学生情報入力シート!$D$29:$D$1028,"&lt;&gt;"&amp;"在籍者")</f>
        <v>0</v>
      </c>
      <c r="Q23" s="76">
        <f>SUMIFS(※集計※障害学生情報入力シート!$O$29:$O$1028,障害学生情報入力シート!$G$29:$G$1028,$C142,障害学生情報入力シート!$H$29:$H$1028,$D142,障害学生情報入力シート!$R$29:$R$1028,"学部（通信）",障害学生情報入力シート!$D$29:$D$1028,"&lt;&gt;"&amp;"",障害学生情報入力シート!$D$29:$D$1028,"&lt;&gt;"&amp;"在籍者")</f>
        <v>0</v>
      </c>
      <c r="R23" s="77">
        <f>SUMIFS(※集計※障害学生情報入力シート!$O$29:$O$1028,障害学生情報入力シート!$G$29:$G$1028,$C142,障害学生情報入力シート!$H$29:$H$1028,$D142,障害学生情報入力シート!$W$29:$W$1028,"学部（通信）",障害学生情報入力シート!$D$29:$D$1028,"&lt;&gt;"&amp;"",障害学生情報入力シート!$D$29:$D$1028,"&lt;&gt;"&amp;"在籍者")</f>
        <v>0</v>
      </c>
      <c r="S23" s="76">
        <f>SUMIFS(※集計※障害学生情報入力シート!$O$29:$O$1028,障害学生情報入力シート!$G$29:$G$1028,$C142,障害学生情報入力シート!$H$29:$H$1028,$D142,障害学生情報入力シート!$R$29:$R$1028,"大学院（通学）",障害学生情報入力シート!$D$29:$D$1028,"&lt;&gt;"&amp;"",障害学生情報入力シート!$D$29:$D$1028,"&lt;&gt;"&amp;"在籍者")</f>
        <v>0</v>
      </c>
      <c r="T23" s="77">
        <f>SUMIFS(※集計※障害学生情報入力シート!$O$29:$O$1028,障害学生情報入力シート!$G$29:$G$1028,$C142,障害学生情報入力シート!$H$29:$H$1028,$D142,障害学生情報入力シート!$W$29:$W$1028,"大学院（通学）",障害学生情報入力シート!$D$29:$D$1028,"&lt;&gt;"&amp;"",障害学生情報入力シート!$D$29:$D$1028,"&lt;&gt;"&amp;"在籍者")</f>
        <v>0</v>
      </c>
      <c r="U23" s="76">
        <f>SUMIFS(※集計※障害学生情報入力シート!$O$29:$O$1028,障害学生情報入力シート!$G$29:$G$1028,$C142,障害学生情報入力シート!$H$29:$H$1028,$D142,障害学生情報入力シート!$R$29:$R$1028,"大学院（通信）",障害学生情報入力シート!$D$29:$D$1028,"&lt;&gt;"&amp;"",障害学生情報入力シート!$D$29:$D$1028,"&lt;&gt;"&amp;"在籍者")</f>
        <v>0</v>
      </c>
      <c r="V23" s="77">
        <f>SUMIFS(※集計※障害学生情報入力シート!$O$29:$O$1028,障害学生情報入力シート!$G$29:$G$1028,$C142,障害学生情報入力シート!$H$29:$H$1028,$D142,障害学生情報入力シート!$W$29:$W$1028,"大学院（通信）",障害学生情報入力シート!$D$29:$D$1028,"&lt;&gt;"&amp;"",障害学生情報入力シート!$D$29:$D$1028,"&lt;&gt;"&amp;"在籍者")</f>
        <v>0</v>
      </c>
      <c r="W23" s="76">
        <f>SUMIFS(※集計※障害学生情報入力シート!$O$29:$O$1028,障害学生情報入力シート!$G$29:$G$1028,$C142,障害学生情報入力シート!$H$29:$H$1028,$D142,障害学生情報入力シート!$R$29:$R$1028,"専攻科",障害学生情報入力シート!$D$29:$D$1028,"&lt;&gt;"&amp;"",障害学生情報入力シート!$D$29:$D$1028,"&lt;&gt;"&amp;"在籍者")</f>
        <v>0</v>
      </c>
      <c r="X23" s="567">
        <f>SUMIFS(※集計※障害学生情報入力シート!$O$29:$O$1028,障害学生情報入力シート!$G$29:$G$1028,$C142,障害学生情報入力シート!$H$29:$H$1028,$D142,障害学生情報入力シート!$W$29:$W$1028,"専攻科",障害学生情報入力シート!$D$29:$D$1028,"&lt;&gt;"&amp;"",障害学生情報入力シート!$D$29:$D$1028,"&lt;&gt;"&amp;"在籍者")</f>
        <v>0</v>
      </c>
      <c r="Y23" s="519">
        <f t="shared" si="0"/>
        <v>0</v>
      </c>
      <c r="Z23" s="568">
        <f t="shared" si="1"/>
        <v>0</v>
      </c>
      <c r="AE23" s="2058"/>
      <c r="AF23" s="2059"/>
      <c r="AG23" s="569" t="s">
        <v>1947</v>
      </c>
      <c r="AH23" s="245"/>
      <c r="AI23" s="570"/>
      <c r="AJ23" s="571"/>
      <c r="AK23" s="571"/>
      <c r="AL23" s="246"/>
      <c r="AM23" s="528"/>
      <c r="AN23" s="572"/>
      <c r="AO23" s="528"/>
      <c r="AP23" s="528"/>
      <c r="AQ23" s="530"/>
      <c r="AR23" s="572"/>
      <c r="AS23" s="528"/>
      <c r="AT23" s="572"/>
      <c r="AU23" s="573"/>
      <c r="AV23" s="528"/>
      <c r="AW23" s="573"/>
      <c r="AX23" s="528"/>
      <c r="AY23" s="573"/>
      <c r="AZ23" s="528"/>
      <c r="BA23" s="573"/>
      <c r="BB23" s="574"/>
      <c r="BC23" s="533">
        <v>0</v>
      </c>
      <c r="BD23" s="534">
        <v>0</v>
      </c>
    </row>
    <row r="24" spans="1:56" s="35" customFormat="1" ht="16.5" customHeight="1" x14ac:dyDescent="0.25">
      <c r="A24" s="1978"/>
      <c r="B24" s="1979"/>
      <c r="C24" s="607" t="s">
        <v>1948</v>
      </c>
      <c r="D24" s="584">
        <f>SUMIFS(障害学生情報入力シート!$L$29:$L$1028,障害学生情報入力シート!$G$29:$G$1028,$C143,障害学生情報入力シート!$H$29:$H$1028,$D143,障害学生情報入力シート!$D$29:$D$1028,"&lt;&gt;"&amp;"",障害学生情報入力シート!$D$29:$D$1028,"&lt;&gt;"&amp;"在籍者")</f>
        <v>0</v>
      </c>
      <c r="E24" s="584">
        <f>SUMIFS(障害学生情報入力シート!$M$29:$M$1028,障害学生情報入力シート!$G$29:$G$1028,$C143,障害学生情報入力シート!$H$29:$H$1028,$D143,障害学生情報入力シート!$D$29:$D$1028,"&lt;&gt;"&amp;"",障害学生情報入力シート!$D$29:$D$1028,"&lt;&gt;"&amp;"在籍者")</f>
        <v>0</v>
      </c>
      <c r="F24" s="82">
        <f>SUMIFS(※集計※障害学生情報入力シート!$M$29:$M$1028,障害学生情報入力シート!$G$29:$G$1028,$C143,障害学生情報入力シート!$H$29:$H$1028,$D143,障害学生情報入力シート!$D$29:$D$1028,"&lt;&gt;"&amp;"",障害学生情報入力シート!$D$29:$D$1028,"&lt;&gt;"&amp;"在籍者")</f>
        <v>0</v>
      </c>
      <c r="G24" s="74">
        <f>SUMIFS(※集計※障害学生情報入力シート!$N$29:$N$1028,障害学生情報入力シート!$G$29:$G$1028,$C143,障害学生情報入力シート!$H$29:$H$1028,$D143,障害学生情報入力シート!$D$29:$D$1028,"&lt;&gt;"&amp;"",障害学生情報入力シート!$D$29:$D$1028,"&lt;&gt;"&amp;"在籍者")</f>
        <v>0</v>
      </c>
      <c r="H24" s="75">
        <f>SUMIFS(※集計※障害学生情報入力シート!$P$29:$P$1028,※集計※障害学生情報入力シート!$N$29:$N$1028,"&gt;=1",障害学生情報入力シート!$G$29:$G$1028,$C143,障害学生情報入力シート!$H$29:$H$1028,$D143,障害学生情報入力シート!$D$29:$D$1028,"&lt;&gt;"&amp;"",障害学生情報入力シート!$D$29:$D$1028,"&lt;&gt;"&amp;"在籍者")</f>
        <v>0</v>
      </c>
      <c r="I24" s="77">
        <f>SUMIFS(障害学生情報入力シート!$N$29:$N$1028,※集計※障害学生情報入力シート!$O$29:$O$1028,1,障害学生情報入力シート!$G$29:$G$1028,$C143,障害学生情報入力シート!$H$29:$H$1028,$D143,障害学生情報入力シート!$D$29:$D$1028,"&lt;&gt;"&amp;"",障害学生情報入力シート!$D$29:$D$1028,"&lt;&gt;"&amp;"在籍者")</f>
        <v>0</v>
      </c>
      <c r="J24" s="79">
        <f>SUMIFS(障害学生情報入力シート!$S$29:$S$1028,※集計※障害学生情報入力シート!$O$29:$O$1028,1,障害学生情報入力シート!$G$29:$G$1028,$C143,障害学生情報入力シート!$H$29:$H$1028,$D143,障害学生情報入力シート!$D$29:$D$1028,"&lt;&gt;"&amp;"",障害学生情報入力シート!$D$29:$D$1028,"&lt;&gt;"&amp;"在籍者")</f>
        <v>0</v>
      </c>
      <c r="K24" s="77">
        <f>SUMIFS(障害学生情報入力シート!$O$29:$O$1028,※集計※障害学生情報入力シート!$O$29:$O$1028,1,障害学生情報入力シート!$G$29:$G$1028,$C143,障害学生情報入力シート!$H$29:$H$1028,$D143,障害学生情報入力シート!$D$29:$D$1028,"&lt;&gt;"&amp;"",障害学生情報入力シート!$D$29:$D$1028,"&lt;&gt;"&amp;"在籍者")</f>
        <v>0</v>
      </c>
      <c r="L24" s="77">
        <f>SUMIFS(障害学生情報入力シート!$T$29:$T$1028,※集計※障害学生情報入力シート!$O$29:$O$1028,1,障害学生情報入力シート!$G$29:$G$1028,$C143,障害学生情報入力シート!$H$29:$H$1028,$D143,障害学生情報入力シート!$D$29:$D$1028,"&lt;&gt;"&amp;"",障害学生情報入力シート!$D$29:$D$1028,"&lt;&gt;"&amp;"在籍者")</f>
        <v>0</v>
      </c>
      <c r="M24" s="78">
        <f>SUMIFS(障害学生情報入力シート!$P$29:$P$1028,※集計※障害学生情報入力シート!$O$29:$O$1028,1,障害学生情報入力シート!$G$29:$G$1028,$C143,障害学生情報入力シート!$H$29:$H$1028,$D143,障害学生情報入力シート!$D$29:$D$1028,"&lt;&gt;"&amp;"",障害学生情報入力シート!$D$29:$D$1028,"&lt;&gt;"&amp;"在籍者")</f>
        <v>0</v>
      </c>
      <c r="N24" s="79">
        <f>SUMIFS(障害学生情報入力シート!$U$29:$U$1028,※集計※障害学生情報入力シート!$O$29:$O$1028,1,障害学生情報入力シート!$G$29:$G$1028,$C143,障害学生情報入力シート!$H$29:$H$1028,$D143,障害学生情報入力シート!$D$29:$D$1028,"&lt;&gt;"&amp;"",障害学生情報入力シート!$D$29:$D$1028,"&lt;&gt;"&amp;"在籍者")</f>
        <v>0</v>
      </c>
      <c r="O24" s="77">
        <f>SUMIFS(障害学生情報入力シート!$Q$29:$Q$1028,※集計※障害学生情報入力シート!$O$29:$O$1028,1,障害学生情報入力シート!$G$29:$G$1028,$C143,障害学生情報入力シート!$H$29:$H$1028,$D143,障害学生情報入力シート!$D$29:$D$1028,"&lt;&gt;"&amp;"",障害学生情報入力シート!$D$29:$D$1028,"&lt;&gt;"&amp;"在籍者")</f>
        <v>0</v>
      </c>
      <c r="P24" s="79">
        <f>SUMIFS(障害学生情報入力シート!$V$29:$V$1028,※集計※障害学生情報入力シート!$O$29:$O$1028,1,障害学生情報入力シート!$G$29:$G$1028,$C143,障害学生情報入力シート!$H$29:$H$1028,$D143,障害学生情報入力シート!$D$29:$D$1028,"&lt;&gt;"&amp;"",障害学生情報入力シート!$D$29:$D$1028,"&lt;&gt;"&amp;"在籍者")</f>
        <v>0</v>
      </c>
      <c r="Q24" s="76">
        <f>SUMIFS(※集計※障害学生情報入力シート!$O$29:$O$1028,障害学生情報入力シート!$G$29:$G$1028,$C143,障害学生情報入力シート!$H$29:$H$1028,$D143,障害学生情報入力シート!$R$29:$R$1028,"学部（通信）",障害学生情報入力シート!$D$29:$D$1028,"&lt;&gt;"&amp;"",障害学生情報入力シート!$D$29:$D$1028,"&lt;&gt;"&amp;"在籍者")</f>
        <v>0</v>
      </c>
      <c r="R24" s="77">
        <f>SUMIFS(※集計※障害学生情報入力シート!$O$29:$O$1028,障害学生情報入力シート!$G$29:$G$1028,$C143,障害学生情報入力シート!$H$29:$H$1028,$D143,障害学生情報入力シート!$W$29:$W$1028,"学部（通信）",障害学生情報入力シート!$D$29:$D$1028,"&lt;&gt;"&amp;"",障害学生情報入力シート!$D$29:$D$1028,"&lt;&gt;"&amp;"在籍者")</f>
        <v>0</v>
      </c>
      <c r="S24" s="76">
        <f>SUMIFS(※集計※障害学生情報入力シート!$O$29:$O$1028,障害学生情報入力シート!$G$29:$G$1028,$C143,障害学生情報入力シート!$H$29:$H$1028,$D143,障害学生情報入力シート!$R$29:$R$1028,"大学院（通学）",障害学生情報入力シート!$D$29:$D$1028,"&lt;&gt;"&amp;"",障害学生情報入力シート!$D$29:$D$1028,"&lt;&gt;"&amp;"在籍者")</f>
        <v>0</v>
      </c>
      <c r="T24" s="77">
        <f>SUMIFS(※集計※障害学生情報入力シート!$O$29:$O$1028,障害学生情報入力シート!$G$29:$G$1028,$C143,障害学生情報入力シート!$H$29:$H$1028,$D143,障害学生情報入力シート!$W$29:$W$1028,"大学院（通学）",障害学生情報入力シート!$D$29:$D$1028,"&lt;&gt;"&amp;"",障害学生情報入力シート!$D$29:$D$1028,"&lt;&gt;"&amp;"在籍者")</f>
        <v>0</v>
      </c>
      <c r="U24" s="76">
        <f>SUMIFS(※集計※障害学生情報入力シート!$O$29:$O$1028,障害学生情報入力シート!$G$29:$G$1028,$C143,障害学生情報入力シート!$H$29:$H$1028,$D143,障害学生情報入力シート!$R$29:$R$1028,"大学院（通信）",障害学生情報入力シート!$D$29:$D$1028,"&lt;&gt;"&amp;"",障害学生情報入力シート!$D$29:$D$1028,"&lt;&gt;"&amp;"在籍者")</f>
        <v>0</v>
      </c>
      <c r="V24" s="77">
        <f>SUMIFS(※集計※障害学生情報入力シート!$O$29:$O$1028,障害学生情報入力シート!$G$29:$G$1028,$C143,障害学生情報入力シート!$H$29:$H$1028,$D143,障害学生情報入力シート!$W$29:$W$1028,"大学院（通信）",障害学生情報入力シート!$D$29:$D$1028,"&lt;&gt;"&amp;"",障害学生情報入力シート!$D$29:$D$1028,"&lt;&gt;"&amp;"在籍者")</f>
        <v>0</v>
      </c>
      <c r="W24" s="76">
        <f>SUMIFS(※集計※障害学生情報入力シート!$O$29:$O$1028,障害学生情報入力シート!$G$29:$G$1028,$C143,障害学生情報入力シート!$H$29:$H$1028,$D143,障害学生情報入力シート!$R$29:$R$1028,"専攻科",障害学生情報入力シート!$D$29:$D$1028,"&lt;&gt;"&amp;"",障害学生情報入力シート!$D$29:$D$1028,"&lt;&gt;"&amp;"在籍者")</f>
        <v>0</v>
      </c>
      <c r="X24" s="567">
        <f>SUMIFS(※集計※障害学生情報入力シート!$O$29:$O$1028,障害学生情報入力シート!$G$29:$G$1028,$C143,障害学生情報入力シート!$H$29:$H$1028,$D143,障害学生情報入力シート!$W$29:$W$1028,"専攻科",障害学生情報入力シート!$D$29:$D$1028,"&lt;&gt;"&amp;"",障害学生情報入力シート!$D$29:$D$1028,"&lt;&gt;"&amp;"在籍者")</f>
        <v>0</v>
      </c>
      <c r="Y24" s="519">
        <f t="shared" si="0"/>
        <v>0</v>
      </c>
      <c r="Z24" s="568">
        <f t="shared" si="1"/>
        <v>0</v>
      </c>
      <c r="AE24" s="2058"/>
      <c r="AF24" s="2059"/>
      <c r="AG24" s="569" t="s">
        <v>1948</v>
      </c>
      <c r="AH24" s="247"/>
      <c r="AI24" s="586"/>
      <c r="AJ24" s="587"/>
      <c r="AK24" s="571"/>
      <c r="AL24" s="246"/>
      <c r="AM24" s="528"/>
      <c r="AN24" s="572"/>
      <c r="AO24" s="528"/>
      <c r="AP24" s="528"/>
      <c r="AQ24" s="530"/>
      <c r="AR24" s="572"/>
      <c r="AS24" s="528"/>
      <c r="AT24" s="572"/>
      <c r="AU24" s="573"/>
      <c r="AV24" s="528"/>
      <c r="AW24" s="573"/>
      <c r="AX24" s="528"/>
      <c r="AY24" s="573"/>
      <c r="AZ24" s="528"/>
      <c r="BA24" s="573"/>
      <c r="BB24" s="574"/>
      <c r="BC24" s="533">
        <v>0</v>
      </c>
      <c r="BD24" s="534">
        <v>0</v>
      </c>
    </row>
    <row r="25" spans="1:56" s="35" customFormat="1" ht="16.5" customHeight="1" x14ac:dyDescent="0.25">
      <c r="A25" s="1978"/>
      <c r="B25" s="1979"/>
      <c r="C25" s="608" t="s">
        <v>1536</v>
      </c>
      <c r="D25" s="584">
        <f>SUMIFS(障害学生情報入力シート!$L$29:$L$1028,障害学生情報入力シート!$G$29:$G$1028,$C144,障害学生情報入力シート!$H$29:$H$1028,$D144,障害学生情報入力シート!$D$29:$D$1028,"&lt;&gt;"&amp;"",障害学生情報入力シート!$D$29:$D$1028,"&lt;&gt;"&amp;"在籍者")</f>
        <v>0</v>
      </c>
      <c r="E25" s="584">
        <f>SUMIFS(障害学生情報入力シート!$M$29:$M$1028,障害学生情報入力シート!$G$29:$G$1028,$C144,障害学生情報入力シート!$H$29:$H$1028,$D144,障害学生情報入力シート!$D$29:$D$1028,"&lt;&gt;"&amp;"",障害学生情報入力シート!$D$29:$D$1028,"&lt;&gt;"&amp;"在籍者")</f>
        <v>0</v>
      </c>
      <c r="F25" s="82">
        <f>SUMIFS(※集計※障害学生情報入力シート!$M$29:$M$1028,障害学生情報入力シート!$G$29:$G$1028,$C144,障害学生情報入力シート!$H$29:$H$1028,$D144,障害学生情報入力シート!$D$29:$D$1028,"&lt;&gt;"&amp;"",障害学生情報入力シート!$D$29:$D$1028,"&lt;&gt;"&amp;"在籍者")</f>
        <v>0</v>
      </c>
      <c r="G25" s="82">
        <f>SUMIFS(※集計※障害学生情報入力シート!$N$29:$N$1028,障害学生情報入力シート!$G$29:$G$1028,$C144,障害学生情報入力シート!$H$29:$H$1028,$D144,障害学生情報入力シート!$D$29:$D$1028,"&lt;&gt;"&amp;"",障害学生情報入力シート!$D$29:$D$1028,"&lt;&gt;"&amp;"在籍者")</f>
        <v>0</v>
      </c>
      <c r="H25" s="175">
        <f>SUMIFS(※集計※障害学生情報入力シート!$P$29:$P$1028,※集計※障害学生情報入力シート!$N$29:$N$1028,"&gt;=1",障害学生情報入力シート!$G$29:$G$1028,$C144,障害学生情報入力シート!$H$29:$H$1028,$D144,障害学生情報入力シート!$D$29:$D$1028,"&lt;&gt;"&amp;"",障害学生情報入力シート!$D$29:$D$1028,"&lt;&gt;"&amp;"在籍者")</f>
        <v>0</v>
      </c>
      <c r="I25" s="97">
        <f>SUMIFS(障害学生情報入力シート!$N$29:$N$1028,※集計※障害学生情報入力シート!$O$29:$O$1028,1,障害学生情報入力シート!$G$29:$G$1028,$C144,障害学生情報入力シート!$H$29:$H$1028,$D144,障害学生情報入力シート!$D$29:$D$1028,"&lt;&gt;"&amp;"",障害学生情報入力シート!$D$29:$D$1028,"&lt;&gt;"&amp;"在籍者")</f>
        <v>0</v>
      </c>
      <c r="J25" s="99">
        <f>SUMIFS(障害学生情報入力シート!$S$29:$S$1028,※集計※障害学生情報入力シート!$O$29:$O$1028,1,障害学生情報入力シート!$G$29:$G$1028,$C144,障害学生情報入力シート!$H$29:$H$1028,$D144,障害学生情報入力シート!$D$29:$D$1028,"&lt;&gt;"&amp;"",障害学生情報入力シート!$D$29:$D$1028,"&lt;&gt;"&amp;"在籍者")</f>
        <v>0</v>
      </c>
      <c r="K25" s="97">
        <f>SUMIFS(障害学生情報入力シート!$O$29:$O$1028,※集計※障害学生情報入力シート!$O$29:$O$1028,1,障害学生情報入力シート!$G$29:$G$1028,$C144,障害学生情報入力シート!$H$29:$H$1028,$D144,障害学生情報入力シート!$D$29:$D$1028,"&lt;&gt;"&amp;"",障害学生情報入力シート!$D$29:$D$1028,"&lt;&gt;"&amp;"在籍者")</f>
        <v>0</v>
      </c>
      <c r="L25" s="97">
        <f>SUMIFS(障害学生情報入力シート!$T$29:$T$1028,※集計※障害学生情報入力シート!$O$29:$O$1028,1,障害学生情報入力シート!$G$29:$G$1028,$C144,障害学生情報入力シート!$H$29:$H$1028,$D144,障害学生情報入力シート!$D$29:$D$1028,"&lt;&gt;"&amp;"",障害学生情報入力シート!$D$29:$D$1028,"&lt;&gt;"&amp;"在籍者")</f>
        <v>0</v>
      </c>
      <c r="M25" s="98">
        <f>SUMIFS(障害学生情報入力シート!$P$29:$P$1028,※集計※障害学生情報入力シート!$O$29:$O$1028,1,障害学生情報入力シート!$G$29:$G$1028,$C144,障害学生情報入力シート!$H$29:$H$1028,$D144,障害学生情報入力シート!$D$29:$D$1028,"&lt;&gt;"&amp;"",障害学生情報入力シート!$D$29:$D$1028,"&lt;&gt;"&amp;"在籍者")</f>
        <v>0</v>
      </c>
      <c r="N25" s="99">
        <f>SUMIFS(障害学生情報入力シート!$U$29:$U$1028,※集計※障害学生情報入力シート!$O$29:$O$1028,1,障害学生情報入力シート!$G$29:$G$1028,$C144,障害学生情報入力シート!$H$29:$H$1028,$D144,障害学生情報入力シート!$D$29:$D$1028,"&lt;&gt;"&amp;"",障害学生情報入力シート!$D$29:$D$1028,"&lt;&gt;"&amp;"在籍者")</f>
        <v>0</v>
      </c>
      <c r="O25" s="97">
        <f>SUMIFS(障害学生情報入力シート!$Q$29:$Q$1028,※集計※障害学生情報入力シート!$O$29:$O$1028,1,障害学生情報入力シート!$G$29:$G$1028,$C144,障害学生情報入力シート!$H$29:$H$1028,$D144,障害学生情報入力シート!$D$29:$D$1028,"&lt;&gt;"&amp;"",障害学生情報入力シート!$D$29:$D$1028,"&lt;&gt;"&amp;"在籍者")</f>
        <v>0</v>
      </c>
      <c r="P25" s="99">
        <f>SUMIFS(障害学生情報入力シート!$V$29:$V$1028,※集計※障害学生情報入力シート!$O$29:$O$1028,1,障害学生情報入力シート!$G$29:$G$1028,$C144,障害学生情報入力シート!$H$29:$H$1028,$D144,障害学生情報入力シート!$D$29:$D$1028,"&lt;&gt;"&amp;"",障害学生情報入力シート!$D$29:$D$1028,"&lt;&gt;"&amp;"在籍者")</f>
        <v>0</v>
      </c>
      <c r="Q25" s="96">
        <f>SUMIFS(※集計※障害学生情報入力シート!$O$29:$O$1028,障害学生情報入力シート!$G$29:$G$1028,$C144,障害学生情報入力シート!$H$29:$H$1028,$D144,障害学生情報入力シート!$R$29:$R$1028,"学部（通信）",障害学生情報入力シート!$D$29:$D$1028,"&lt;&gt;"&amp;"",障害学生情報入力シート!$D$29:$D$1028,"&lt;&gt;"&amp;"在籍者")</f>
        <v>0</v>
      </c>
      <c r="R25" s="97">
        <f>SUMIFS(※集計※障害学生情報入力シート!$O$29:$O$1028,障害学生情報入力シート!$G$29:$G$1028,$C144,障害学生情報入力シート!$H$29:$H$1028,$D144,障害学生情報入力シート!$W$29:$W$1028,"学部（通信）",障害学生情報入力シート!$D$29:$D$1028,"&lt;&gt;"&amp;"",障害学生情報入力シート!$D$29:$D$1028,"&lt;&gt;"&amp;"在籍者")</f>
        <v>0</v>
      </c>
      <c r="S25" s="96">
        <f>SUMIFS(※集計※障害学生情報入力シート!$O$29:$O$1028,障害学生情報入力シート!$G$29:$G$1028,$C144,障害学生情報入力シート!$H$29:$H$1028,$D144,障害学生情報入力シート!$R$29:$R$1028,"大学院（通学）",障害学生情報入力シート!$D$29:$D$1028,"&lt;&gt;"&amp;"",障害学生情報入力シート!$D$29:$D$1028,"&lt;&gt;"&amp;"在籍者")</f>
        <v>0</v>
      </c>
      <c r="T25" s="97">
        <f>SUMIFS(※集計※障害学生情報入力シート!$O$29:$O$1028,障害学生情報入力シート!$G$29:$G$1028,$C144,障害学生情報入力シート!$H$29:$H$1028,$D144,障害学生情報入力シート!$W$29:$W$1028,"大学院（通学）",障害学生情報入力シート!$D$29:$D$1028,"&lt;&gt;"&amp;"",障害学生情報入力シート!$D$29:$D$1028,"&lt;&gt;"&amp;"在籍者")</f>
        <v>0</v>
      </c>
      <c r="U25" s="96">
        <f>SUMIFS(※集計※障害学生情報入力シート!$O$29:$O$1028,障害学生情報入力シート!$G$29:$G$1028,$C144,障害学生情報入力シート!$H$29:$H$1028,$D144,障害学生情報入力シート!$R$29:$R$1028,"大学院（通信）",障害学生情報入力シート!$D$29:$D$1028,"&lt;&gt;"&amp;"",障害学生情報入力シート!$D$29:$D$1028,"&lt;&gt;"&amp;"在籍者")</f>
        <v>0</v>
      </c>
      <c r="V25" s="97">
        <f>SUMIFS(※集計※障害学生情報入力シート!$O$29:$O$1028,障害学生情報入力シート!$G$29:$G$1028,$C144,障害学生情報入力シート!$H$29:$H$1028,$D144,障害学生情報入力シート!$W$29:$W$1028,"大学院（通信）",障害学生情報入力シート!$D$29:$D$1028,"&lt;&gt;"&amp;"",障害学生情報入力シート!$D$29:$D$1028,"&lt;&gt;"&amp;"在籍者")</f>
        <v>0</v>
      </c>
      <c r="W25" s="96">
        <f>SUMIFS(※集計※障害学生情報入力シート!$O$29:$O$1028,障害学生情報入力シート!$G$29:$G$1028,$C144,障害学生情報入力シート!$H$29:$H$1028,$D144,障害学生情報入力シート!$R$29:$R$1028,"専攻科",障害学生情報入力シート!$D$29:$D$1028,"&lt;&gt;"&amp;"",障害学生情報入力シート!$D$29:$D$1028,"&lt;&gt;"&amp;"在籍者")</f>
        <v>0</v>
      </c>
      <c r="X25" s="609">
        <f>SUMIFS(※集計※障害学生情報入力シート!$O$29:$O$1028,障害学生情報入力シート!$G$29:$G$1028,$C144,障害学生情報入力シート!$H$29:$H$1028,$D144,障害学生情報入力シート!$W$29:$W$1028,"専攻科",障害学生情報入力シート!$D$29:$D$1028,"&lt;&gt;"&amp;"",障害学生情報入力シート!$D$29:$D$1028,"&lt;&gt;"&amp;"在籍者")</f>
        <v>0</v>
      </c>
      <c r="Y25" s="519">
        <f t="shared" si="0"/>
        <v>0</v>
      </c>
      <c r="Z25" s="568">
        <f t="shared" si="1"/>
        <v>0</v>
      </c>
      <c r="AE25" s="2058"/>
      <c r="AF25" s="2059"/>
      <c r="AG25" s="539" t="s">
        <v>1536</v>
      </c>
      <c r="AH25" s="247"/>
      <c r="AI25" s="586"/>
      <c r="AJ25" s="587"/>
      <c r="AK25" s="587"/>
      <c r="AL25" s="248"/>
      <c r="AM25" s="610"/>
      <c r="AN25" s="529"/>
      <c r="AO25" s="610"/>
      <c r="AP25" s="610"/>
      <c r="AQ25" s="611"/>
      <c r="AR25" s="529"/>
      <c r="AS25" s="610"/>
      <c r="AT25" s="529"/>
      <c r="AU25" s="612"/>
      <c r="AV25" s="610"/>
      <c r="AW25" s="612"/>
      <c r="AX25" s="610"/>
      <c r="AY25" s="612"/>
      <c r="AZ25" s="610"/>
      <c r="BA25" s="612"/>
      <c r="BB25" s="613"/>
      <c r="BC25" s="533">
        <v>0</v>
      </c>
      <c r="BD25" s="534">
        <v>0</v>
      </c>
    </row>
    <row r="26" spans="1:56" s="35" customFormat="1" ht="16.5" customHeight="1" x14ac:dyDescent="0.25">
      <c r="A26" s="1980"/>
      <c r="B26" s="1981"/>
      <c r="C26" s="614" t="s">
        <v>1949</v>
      </c>
      <c r="D26" s="536">
        <f>SUMIFS(障害学生情報入力シート!$L$29:$L$1028,障害学生情報入力シート!$G$29:$G$1028,$C145,障害学生情報入力シート!$H$29:$H$1028,$D145,障害学生情報入力シート!$D$29:$D$1028,"&lt;&gt;"&amp;"",障害学生情報入力シート!$D$29:$D$1028,"&lt;&gt;"&amp;"在籍者")</f>
        <v>0</v>
      </c>
      <c r="E26" s="536">
        <f>SUMIFS(障害学生情報入力シート!$M$29:$M$1028,障害学生情報入力シート!$G$29:$G$1028,$C145,障害学生情報入力シート!$H$29:$H$1028,$D145,障害学生情報入力シート!$D$29:$D$1028,"&lt;&gt;"&amp;"",障害学生情報入力シート!$D$29:$D$1028,"&lt;&gt;"&amp;"在籍者")</f>
        <v>0</v>
      </c>
      <c r="F26" s="57">
        <f>SUMIFS(※集計※障害学生情報入力シート!$M$29:$M$1028,障害学生情報入力シート!$G$29:$G$1028,$C145,障害学生情報入力シート!$H$29:$H$1028,$D145,障害学生情報入力シート!$D$29:$D$1028,"&lt;&gt;"&amp;"",障害学生情報入力シート!$D$29:$D$1028,"&lt;&gt;"&amp;"在籍者")</f>
        <v>0</v>
      </c>
      <c r="G26" s="57">
        <f>SUMIFS(※集計※障害学生情報入力シート!$N$29:$N$1028,障害学生情報入力シート!$G$29:$G$1028,$C145,障害学生情報入力シート!$H$29:$H$1028,$D145,障害学生情報入力シート!$D$29:$D$1028,"&lt;&gt;"&amp;"",障害学生情報入力シート!$D$29:$D$1028,"&lt;&gt;"&amp;"在籍者")</f>
        <v>0</v>
      </c>
      <c r="H26" s="58">
        <f>SUMIFS(※集計※障害学生情報入力シート!$P$29:$P$1028,※集計※障害学生情報入力シート!$N$29:$N$1028,"&gt;=1",障害学生情報入力シート!$G$29:$G$1028,$C145,障害学生情報入力シート!$H$29:$H$1028,$D145,障害学生情報入力シート!$D$29:$D$1028,"&lt;&gt;"&amp;"",障害学生情報入力シート!$D$29:$D$1028,"&lt;&gt;"&amp;"在籍者")</f>
        <v>0</v>
      </c>
      <c r="I26" s="60">
        <f>SUMIFS(障害学生情報入力シート!$N$29:$N$1028,※集計※障害学生情報入力シート!$O$29:$O$1028,1,障害学生情報入力シート!$G$29:$G$1028,$C145,障害学生情報入力シート!$H$29:$H$1028,$D145,障害学生情報入力シート!$D$29:$D$1028,"&lt;&gt;"&amp;"",障害学生情報入力シート!$D$29:$D$1028,"&lt;&gt;"&amp;"在籍者")</f>
        <v>0</v>
      </c>
      <c r="J26" s="62">
        <f>SUMIFS(障害学生情報入力シート!$S$29:$S$1028,※集計※障害学生情報入力シート!$O$29:$O$1028,1,障害学生情報入力シート!$G$29:$G$1028,$C145,障害学生情報入力シート!$H$29:$H$1028,$D145,障害学生情報入力シート!$D$29:$D$1028,"&lt;&gt;"&amp;"",障害学生情報入力シート!$D$29:$D$1028,"&lt;&gt;"&amp;"在籍者")</f>
        <v>0</v>
      </c>
      <c r="K26" s="60">
        <f>SUMIFS(障害学生情報入力シート!$O$29:$O$1028,※集計※障害学生情報入力シート!$O$29:$O$1028,1,障害学生情報入力シート!$G$29:$G$1028,$C145,障害学生情報入力シート!$H$29:$H$1028,$D145,障害学生情報入力シート!$D$29:$D$1028,"&lt;&gt;"&amp;"",障害学生情報入力シート!$D$29:$D$1028,"&lt;&gt;"&amp;"在籍者")</f>
        <v>0</v>
      </c>
      <c r="L26" s="60">
        <f>SUMIFS(障害学生情報入力シート!$T$29:$T$1028,※集計※障害学生情報入力シート!$O$29:$O$1028,1,障害学生情報入力シート!$G$29:$G$1028,$C145,障害学生情報入力シート!$H$29:$H$1028,$D145,障害学生情報入力シート!$D$29:$D$1028,"&lt;&gt;"&amp;"",障害学生情報入力シート!$D$29:$D$1028,"&lt;&gt;"&amp;"在籍者")</f>
        <v>0</v>
      </c>
      <c r="M26" s="61">
        <f>SUMIFS(障害学生情報入力シート!$P$29:$P$1028,※集計※障害学生情報入力シート!$O$29:$O$1028,1,障害学生情報入力シート!$G$29:$G$1028,$C145,障害学生情報入力シート!$H$29:$H$1028,$D145,障害学生情報入力シート!$D$29:$D$1028,"&lt;&gt;"&amp;"",障害学生情報入力シート!$D$29:$D$1028,"&lt;&gt;"&amp;"在籍者")</f>
        <v>0</v>
      </c>
      <c r="N26" s="62">
        <f>SUMIFS(障害学生情報入力シート!$U$29:$U$1028,※集計※障害学生情報入力シート!$O$29:$O$1028,1,障害学生情報入力シート!$G$29:$G$1028,$C145,障害学生情報入力シート!$H$29:$H$1028,$D145,障害学生情報入力シート!$D$29:$D$1028,"&lt;&gt;"&amp;"",障害学生情報入力シート!$D$29:$D$1028,"&lt;&gt;"&amp;"在籍者")</f>
        <v>0</v>
      </c>
      <c r="O26" s="60">
        <f>SUMIFS(障害学生情報入力シート!$Q$29:$Q$1028,※集計※障害学生情報入力シート!$O$29:$O$1028,1,障害学生情報入力シート!$G$29:$G$1028,$C145,障害学生情報入力シート!$H$29:$H$1028,$D145,障害学生情報入力シート!$D$29:$D$1028,"&lt;&gt;"&amp;"",障害学生情報入力シート!$D$29:$D$1028,"&lt;&gt;"&amp;"在籍者")</f>
        <v>0</v>
      </c>
      <c r="P26" s="62">
        <f>SUMIFS(障害学生情報入力シート!$V$29:$V$1028,※集計※障害学生情報入力シート!$O$29:$O$1028,1,障害学生情報入力シート!$G$29:$G$1028,$C145,障害学生情報入力シート!$H$29:$H$1028,$D145,障害学生情報入力シート!$D$29:$D$1028,"&lt;&gt;"&amp;"",障害学生情報入力シート!$D$29:$D$1028,"&lt;&gt;"&amp;"在籍者")</f>
        <v>0</v>
      </c>
      <c r="Q26" s="59">
        <f>SUMIFS(※集計※障害学生情報入力シート!$O$29:$O$1028,障害学生情報入力シート!$G$29:$G$1028,$C145,障害学生情報入力シート!$H$29:$H$1028,$D145,障害学生情報入力シート!$R$29:$R$1028,"学部（通信）",障害学生情報入力シート!$D$29:$D$1028,"&lt;&gt;"&amp;"",障害学生情報入力シート!$D$29:$D$1028,"&lt;&gt;"&amp;"在籍者")</f>
        <v>0</v>
      </c>
      <c r="R26" s="60">
        <f>SUMIFS(※集計※障害学生情報入力シート!$O$29:$O$1028,障害学生情報入力シート!$G$29:$G$1028,$C145,障害学生情報入力シート!$H$29:$H$1028,$D145,障害学生情報入力シート!$W$29:$W$1028,"学部（通信）",障害学生情報入力シート!$D$29:$D$1028,"&lt;&gt;"&amp;"",障害学生情報入力シート!$D$29:$D$1028,"&lt;&gt;"&amp;"在籍者")</f>
        <v>0</v>
      </c>
      <c r="S26" s="59">
        <f>SUMIFS(※集計※障害学生情報入力シート!$O$29:$O$1028,障害学生情報入力シート!$G$29:$G$1028,$C145,障害学生情報入力シート!$H$29:$H$1028,$D145,障害学生情報入力シート!$R$29:$R$1028,"大学院（通学）",障害学生情報入力シート!$D$29:$D$1028,"&lt;&gt;"&amp;"",障害学生情報入力シート!$D$29:$D$1028,"&lt;&gt;"&amp;"在籍者")</f>
        <v>0</v>
      </c>
      <c r="T26" s="60">
        <f>SUMIFS(※集計※障害学生情報入力シート!$O$29:$O$1028,障害学生情報入力シート!$G$29:$G$1028,$C145,障害学生情報入力シート!$H$29:$H$1028,$D145,障害学生情報入力シート!$W$29:$W$1028,"大学院（通学）",障害学生情報入力シート!$D$29:$D$1028,"&lt;&gt;"&amp;"",障害学生情報入力シート!$D$29:$D$1028,"&lt;&gt;"&amp;"在籍者")</f>
        <v>0</v>
      </c>
      <c r="U26" s="59">
        <f>SUMIFS(※集計※障害学生情報入力シート!$O$29:$O$1028,障害学生情報入力シート!$G$29:$G$1028,$C145,障害学生情報入力シート!$H$29:$H$1028,$D145,障害学生情報入力シート!$R$29:$R$1028,"大学院（通信）",障害学生情報入力シート!$D$29:$D$1028,"&lt;&gt;"&amp;"",障害学生情報入力シート!$D$29:$D$1028,"&lt;&gt;"&amp;"在籍者")</f>
        <v>0</v>
      </c>
      <c r="V26" s="60">
        <f>SUMIFS(※集計※障害学生情報入力シート!$O$29:$O$1028,障害学生情報入力シート!$G$29:$G$1028,$C145,障害学生情報入力シート!$H$29:$H$1028,$D145,障害学生情報入力シート!$W$29:$W$1028,"大学院（通信）",障害学生情報入力シート!$D$29:$D$1028,"&lt;&gt;"&amp;"",障害学生情報入力シート!$D$29:$D$1028,"&lt;&gt;"&amp;"在籍者")</f>
        <v>0</v>
      </c>
      <c r="W26" s="59">
        <f>SUMIFS(※集計※障害学生情報入力シート!$O$29:$O$1028,障害学生情報入力シート!$G$29:$G$1028,$C145,障害学生情報入力シート!$H$29:$H$1028,$D145,障害学生情報入力シート!$R$29:$R$1028,"専攻科",障害学生情報入力シート!$D$29:$D$1028,"&lt;&gt;"&amp;"",障害学生情報入力シート!$D$29:$D$1028,"&lt;&gt;"&amp;"在籍者")</f>
        <v>0</v>
      </c>
      <c r="X26" s="537">
        <f>SUMIFS(※集計※障害学生情報入力シート!$O$29:$O$1028,障害学生情報入力シート!$G$29:$G$1028,$C145,障害学生情報入力シート!$H$29:$H$1028,$D145,障害学生情報入力シート!$W$29:$W$1028,"専攻科",障害学生情報入力シート!$D$29:$D$1028,"&lt;&gt;"&amp;"",障害学生情報入力シート!$D$29:$D$1028,"&lt;&gt;"&amp;"在籍者")</f>
        <v>0</v>
      </c>
      <c r="Y26" s="538">
        <f t="shared" si="0"/>
        <v>0</v>
      </c>
      <c r="Z26" s="585">
        <f t="shared" si="1"/>
        <v>0</v>
      </c>
      <c r="AE26" s="2060"/>
      <c r="AF26" s="2061"/>
      <c r="AG26" s="578" t="s">
        <v>1949</v>
      </c>
      <c r="AH26" s="540"/>
      <c r="AI26" s="541"/>
      <c r="AJ26" s="542"/>
      <c r="AK26" s="542"/>
      <c r="AL26" s="543"/>
      <c r="AM26" s="544"/>
      <c r="AN26" s="545"/>
      <c r="AO26" s="544"/>
      <c r="AP26" s="544"/>
      <c r="AQ26" s="546"/>
      <c r="AR26" s="545"/>
      <c r="AS26" s="544"/>
      <c r="AT26" s="545"/>
      <c r="AU26" s="547"/>
      <c r="AV26" s="544"/>
      <c r="AW26" s="547"/>
      <c r="AX26" s="544"/>
      <c r="AY26" s="547"/>
      <c r="AZ26" s="544"/>
      <c r="BA26" s="547"/>
      <c r="BB26" s="548"/>
      <c r="BC26" s="549">
        <v>0</v>
      </c>
      <c r="BD26" s="550">
        <v>0</v>
      </c>
    </row>
    <row r="27" spans="1:56" s="35" customFormat="1" ht="16.5" customHeight="1" x14ac:dyDescent="0.25">
      <c r="A27" s="1968" t="s">
        <v>1537</v>
      </c>
      <c r="B27" s="1969"/>
      <c r="C27" s="615" t="s">
        <v>1538</v>
      </c>
      <c r="D27" s="552">
        <f>SUMIFS(障害学生情報入力シート!$L$29:$L$1028,障害学生情報入力シート!$G$29:$G$1028,$C146,障害学生情報入力シート!$H$29:$H$1028,$D146,障害学生情報入力シート!$D$29:$D$1028,"&lt;&gt;"&amp;"",障害学生情報入力シート!$D$29:$D$1028,"&lt;&gt;"&amp;"在籍者")</f>
        <v>0</v>
      </c>
      <c r="E27" s="552">
        <f>SUMIFS(障害学生情報入力シート!$M$29:$M$1028,障害学生情報入力シート!$G$29:$G$1028,$C146,障害学生情報入力シート!$H$29:$H$1028,$D146,障害学生情報入力シート!$D$29:$D$1028,"&lt;&gt;"&amp;"",障害学生情報入力シート!$D$29:$D$1028,"&lt;&gt;"&amp;"在籍者")</f>
        <v>0</v>
      </c>
      <c r="F27" s="65">
        <f>SUMIFS(※集計※障害学生情報入力シート!$M$29:$M$1028,障害学生情報入力シート!$G$29:$G$1028,$C146,障害学生情報入力シート!$H$29:$H$1028,$D146,障害学生情報入力シート!$D$29:$D$1028,"&lt;&gt;"&amp;"",障害学生情報入力シート!$D$29:$D$1028,"&lt;&gt;"&amp;"在籍者")</f>
        <v>0</v>
      </c>
      <c r="G27" s="66">
        <f>SUMIFS(※集計※障害学生情報入力シート!$N$29:$N$1028,障害学生情報入力シート!$G$29:$G$1028,$C146,障害学生情報入力シート!$H$29:$H$1028,$D146,障害学生情報入力シート!$D$29:$D$1028,"&lt;&gt;"&amp;"",障害学生情報入力シート!$D$29:$D$1028,"&lt;&gt;"&amp;"在籍者")</f>
        <v>0</v>
      </c>
      <c r="H27" s="67">
        <f>SUMIFS(※集計※障害学生情報入力シート!$P$29:$P$1028,※集計※障害学生情報入力シート!$N$29:$N$1028,"&gt;=1",障害学生情報入力シート!$G$29:$G$1028,$C146,障害学生情報入力シート!$H$29:$H$1028,$D146,障害学生情報入力シート!$D$29:$D$1028,"&lt;&gt;"&amp;"",障害学生情報入力シート!$D$29:$D$1028,"&lt;&gt;"&amp;"在籍者")</f>
        <v>0</v>
      </c>
      <c r="I27" s="69">
        <f>SUMIFS(障害学生情報入力シート!$N$29:$N$1028,※集計※障害学生情報入力シート!$O$29:$O$1028,1,障害学生情報入力シート!$G$29:$G$1028,$C146,障害学生情報入力シート!$H$29:$H$1028,$D146,障害学生情報入力シート!$D$29:$D$1028,"&lt;&gt;"&amp;"",障害学生情報入力シート!$D$29:$D$1028,"&lt;&gt;"&amp;"在籍者")</f>
        <v>0</v>
      </c>
      <c r="J27" s="71">
        <f>SUMIFS(障害学生情報入力シート!$S$29:$S$1028,※集計※障害学生情報入力シート!$O$29:$O$1028,1,障害学生情報入力シート!$G$29:$G$1028,$C146,障害学生情報入力シート!$H$29:$H$1028,$D146,障害学生情報入力シート!$D$29:$D$1028,"&lt;&gt;"&amp;"",障害学生情報入力シート!$D$29:$D$1028,"&lt;&gt;"&amp;"在籍者")</f>
        <v>0</v>
      </c>
      <c r="K27" s="69">
        <f>SUMIFS(障害学生情報入力シート!$O$29:$O$1028,※集計※障害学生情報入力シート!$O$29:$O$1028,1,障害学生情報入力シート!$G$29:$G$1028,$C146,障害学生情報入力シート!$H$29:$H$1028,$D146,障害学生情報入力シート!$D$29:$D$1028,"&lt;&gt;"&amp;"",障害学生情報入力シート!$D$29:$D$1028,"&lt;&gt;"&amp;"在籍者")</f>
        <v>0</v>
      </c>
      <c r="L27" s="69">
        <f>SUMIFS(障害学生情報入力シート!$T$29:$T$1028,※集計※障害学生情報入力シート!$O$29:$O$1028,1,障害学生情報入力シート!$G$29:$G$1028,$C146,障害学生情報入力シート!$H$29:$H$1028,$D146,障害学生情報入力シート!$D$29:$D$1028,"&lt;&gt;"&amp;"",障害学生情報入力シート!$D$29:$D$1028,"&lt;&gt;"&amp;"在籍者")</f>
        <v>0</v>
      </c>
      <c r="M27" s="70">
        <f>SUMIFS(障害学生情報入力シート!$P$29:$P$1028,※集計※障害学生情報入力シート!$O$29:$O$1028,1,障害学生情報入力シート!$G$29:$G$1028,$C146,障害学生情報入力シート!$H$29:$H$1028,$D146,障害学生情報入力シート!$D$29:$D$1028,"&lt;&gt;"&amp;"",障害学生情報入力シート!$D$29:$D$1028,"&lt;&gt;"&amp;"在籍者")</f>
        <v>0</v>
      </c>
      <c r="N27" s="71">
        <f>SUMIFS(障害学生情報入力シート!$U$29:$U$1028,※集計※障害学生情報入力シート!$O$29:$O$1028,1,障害学生情報入力シート!$G$29:$G$1028,$C146,障害学生情報入力シート!$H$29:$H$1028,$D146,障害学生情報入力シート!$D$29:$D$1028,"&lt;&gt;"&amp;"",障害学生情報入力シート!$D$29:$D$1028,"&lt;&gt;"&amp;"在籍者")</f>
        <v>0</v>
      </c>
      <c r="O27" s="69">
        <f>SUMIFS(障害学生情報入力シート!$Q$29:$Q$1028,※集計※障害学生情報入力シート!$O$29:$O$1028,1,障害学生情報入力シート!$G$29:$G$1028,$C146,障害学生情報入力シート!$H$29:$H$1028,$D146,障害学生情報入力シート!$D$29:$D$1028,"&lt;&gt;"&amp;"",障害学生情報入力シート!$D$29:$D$1028,"&lt;&gt;"&amp;"在籍者")</f>
        <v>0</v>
      </c>
      <c r="P27" s="71">
        <f>SUMIFS(障害学生情報入力シート!$V$29:$V$1028,※集計※障害学生情報入力シート!$O$29:$O$1028,1,障害学生情報入力シート!$G$29:$G$1028,$C146,障害学生情報入力シート!$H$29:$H$1028,$D146,障害学生情報入力シート!$D$29:$D$1028,"&lt;&gt;"&amp;"",障害学生情報入力シート!$D$29:$D$1028,"&lt;&gt;"&amp;"在籍者")</f>
        <v>0</v>
      </c>
      <c r="Q27" s="68">
        <f>SUMIFS(※集計※障害学生情報入力シート!$O$29:$O$1028,障害学生情報入力シート!$G$29:$G$1028,$C146,障害学生情報入力シート!$H$29:$H$1028,$D146,障害学生情報入力シート!$R$29:$R$1028,"学部（通信）",障害学生情報入力シート!$D$29:$D$1028,"&lt;&gt;"&amp;"",障害学生情報入力シート!$D$29:$D$1028,"&lt;&gt;"&amp;"在籍者")</f>
        <v>0</v>
      </c>
      <c r="R27" s="69">
        <f>SUMIFS(※集計※障害学生情報入力シート!$O$29:$O$1028,障害学生情報入力シート!$G$29:$G$1028,$C146,障害学生情報入力シート!$H$29:$H$1028,$D146,障害学生情報入力シート!$W$29:$W$1028,"学部（通信）",障害学生情報入力シート!$D$29:$D$1028,"&lt;&gt;"&amp;"",障害学生情報入力シート!$D$29:$D$1028,"&lt;&gt;"&amp;"在籍者")</f>
        <v>0</v>
      </c>
      <c r="S27" s="68">
        <f>SUMIFS(※集計※障害学生情報入力シート!$O$29:$O$1028,障害学生情報入力シート!$G$29:$G$1028,$C146,障害学生情報入力シート!$H$29:$H$1028,$D146,障害学生情報入力シート!$R$29:$R$1028,"大学院（通学）",障害学生情報入力シート!$D$29:$D$1028,"&lt;&gt;"&amp;"",障害学生情報入力シート!$D$29:$D$1028,"&lt;&gt;"&amp;"在籍者")</f>
        <v>0</v>
      </c>
      <c r="T27" s="69">
        <f>SUMIFS(※集計※障害学生情報入力シート!$O$29:$O$1028,障害学生情報入力シート!$G$29:$G$1028,$C146,障害学生情報入力シート!$H$29:$H$1028,$D146,障害学生情報入力シート!$W$29:$W$1028,"大学院（通学）",障害学生情報入力シート!$D$29:$D$1028,"&lt;&gt;"&amp;"",障害学生情報入力シート!$D$29:$D$1028,"&lt;&gt;"&amp;"在籍者")</f>
        <v>0</v>
      </c>
      <c r="U27" s="68">
        <f>SUMIFS(※集計※障害学生情報入力シート!$O$29:$O$1028,障害学生情報入力シート!$G$29:$G$1028,$C146,障害学生情報入力シート!$H$29:$H$1028,$D146,障害学生情報入力シート!$R$29:$R$1028,"大学院（通信）",障害学生情報入力シート!$D$29:$D$1028,"&lt;&gt;"&amp;"",障害学生情報入力シート!$D$29:$D$1028,"&lt;&gt;"&amp;"在籍者")</f>
        <v>0</v>
      </c>
      <c r="V27" s="69">
        <f>SUMIFS(※集計※障害学生情報入力シート!$O$29:$O$1028,障害学生情報入力シート!$G$29:$G$1028,$C146,障害学生情報入力シート!$H$29:$H$1028,$D146,障害学生情報入力シート!$W$29:$W$1028,"大学院（通信）",障害学生情報入力シート!$D$29:$D$1028,"&lt;&gt;"&amp;"",障害学生情報入力シート!$D$29:$D$1028,"&lt;&gt;"&amp;"在籍者")</f>
        <v>0</v>
      </c>
      <c r="W27" s="68">
        <f>SUMIFS(※集計※障害学生情報入力シート!$O$29:$O$1028,障害学生情報入力シート!$G$29:$G$1028,$C146,障害学生情報入力シート!$H$29:$H$1028,$D146,障害学生情報入力シート!$R$29:$R$1028,"専攻科",障害学生情報入力シート!$D$29:$D$1028,"&lt;&gt;"&amp;"",障害学生情報入力シート!$D$29:$D$1028,"&lt;&gt;"&amp;"在籍者")</f>
        <v>0</v>
      </c>
      <c r="X27" s="553">
        <f>SUMIFS(※集計※障害学生情報入力シート!$O$29:$O$1028,障害学生情報入力シート!$G$29:$G$1028,$C146,障害学生情報入力シート!$H$29:$H$1028,$D146,障害学生情報入力シート!$W$29:$W$1028,"専攻科",障害学生情報入力シート!$D$29:$D$1028,"&lt;&gt;"&amp;"",障害学生情報入力シート!$D$29:$D$1028,"&lt;&gt;"&amp;"在籍者")</f>
        <v>0</v>
      </c>
      <c r="Y27" s="554">
        <f t="shared" si="0"/>
        <v>0</v>
      </c>
      <c r="Z27" s="555">
        <f t="shared" si="1"/>
        <v>0</v>
      </c>
      <c r="AE27" s="2056" t="s">
        <v>1537</v>
      </c>
      <c r="AF27" s="2057"/>
      <c r="AG27" s="556" t="s">
        <v>1538</v>
      </c>
      <c r="AH27" s="499"/>
      <c r="AI27" s="500"/>
      <c r="AJ27" s="557"/>
      <c r="AK27" s="501"/>
      <c r="AL27" s="558"/>
      <c r="AM27" s="559"/>
      <c r="AN27" s="560"/>
      <c r="AO27" s="559"/>
      <c r="AP27" s="559"/>
      <c r="AQ27" s="561"/>
      <c r="AR27" s="560"/>
      <c r="AS27" s="559"/>
      <c r="AT27" s="560"/>
      <c r="AU27" s="562"/>
      <c r="AV27" s="559"/>
      <c r="AW27" s="562"/>
      <c r="AX27" s="559"/>
      <c r="AY27" s="562"/>
      <c r="AZ27" s="559"/>
      <c r="BA27" s="562"/>
      <c r="BB27" s="366"/>
      <c r="BC27" s="563">
        <v>0</v>
      </c>
      <c r="BD27" s="564">
        <v>0</v>
      </c>
    </row>
    <row r="28" spans="1:56" s="35" customFormat="1" ht="16.5" customHeight="1" x14ac:dyDescent="0.25">
      <c r="A28" s="1970"/>
      <c r="B28" s="1971"/>
      <c r="C28" s="616" t="s">
        <v>1539</v>
      </c>
      <c r="D28" s="566">
        <f>SUMIFS(障害学生情報入力シート!$L$29:$L$1028,障害学生情報入力シート!$G$29:$G$1028,$C147,障害学生情報入力シート!$H$29:$H$1028,$D147,障害学生情報入力シート!$D$29:$D$1028,"&lt;&gt;"&amp;"",障害学生情報入力シート!$D$29:$D$1028,"&lt;&gt;"&amp;"在籍者")</f>
        <v>0</v>
      </c>
      <c r="E28" s="566">
        <f>SUMIFS(障害学生情報入力シート!$M$29:$M$1028,障害学生情報入力シート!$G$29:$G$1028,$C147,障害学生情報入力シート!$H$29:$H$1028,$D147,障害学生情報入力シート!$D$29:$D$1028,"&lt;&gt;"&amp;"",障害学生情報入力シート!$D$29:$D$1028,"&lt;&gt;"&amp;"在籍者")</f>
        <v>0</v>
      </c>
      <c r="F28" s="74">
        <f>SUMIFS(※集計※障害学生情報入力シート!$M$29:$M$1028,障害学生情報入力シート!$G$29:$G$1028,$C147,障害学生情報入力シート!$H$29:$H$1028,$D147,障害学生情報入力シート!$D$29:$D$1028,"&lt;&gt;"&amp;"",障害学生情報入力シート!$D$29:$D$1028,"&lt;&gt;"&amp;"在籍者")</f>
        <v>0</v>
      </c>
      <c r="G28" s="74">
        <f>SUMIFS(※集計※障害学生情報入力シート!$N$29:$N$1028,障害学生情報入力シート!$G$29:$G$1028,$C147,障害学生情報入力シート!$H$29:$H$1028,$D147,障害学生情報入力シート!$D$29:$D$1028,"&lt;&gt;"&amp;"",障害学生情報入力シート!$D$29:$D$1028,"&lt;&gt;"&amp;"在籍者")</f>
        <v>0</v>
      </c>
      <c r="H28" s="75">
        <f>SUMIFS(※集計※障害学生情報入力シート!$P$29:$P$1028,※集計※障害学生情報入力シート!$N$29:$N$1028,"&gt;=1",障害学生情報入力シート!$G$29:$G$1028,$C147,障害学生情報入力シート!$H$29:$H$1028,$D147,障害学生情報入力シート!$D$29:$D$1028,"&lt;&gt;"&amp;"",障害学生情報入力シート!$D$29:$D$1028,"&lt;&gt;"&amp;"在籍者")</f>
        <v>0</v>
      </c>
      <c r="I28" s="77">
        <f>SUMIFS(障害学生情報入力シート!$N$29:$N$1028,※集計※障害学生情報入力シート!$O$29:$O$1028,1,障害学生情報入力シート!$G$29:$G$1028,$C147,障害学生情報入力シート!$H$29:$H$1028,$D147,障害学生情報入力シート!$D$29:$D$1028,"&lt;&gt;"&amp;"",障害学生情報入力シート!$D$29:$D$1028,"&lt;&gt;"&amp;"在籍者")</f>
        <v>0</v>
      </c>
      <c r="J28" s="79">
        <f>SUMIFS(障害学生情報入力シート!$S$29:$S$1028,※集計※障害学生情報入力シート!$O$29:$O$1028,1,障害学生情報入力シート!$G$29:$G$1028,$C147,障害学生情報入力シート!$H$29:$H$1028,$D147,障害学生情報入力シート!$D$29:$D$1028,"&lt;&gt;"&amp;"",障害学生情報入力シート!$D$29:$D$1028,"&lt;&gt;"&amp;"在籍者")</f>
        <v>0</v>
      </c>
      <c r="K28" s="77">
        <f>SUMIFS(障害学生情報入力シート!$O$29:$O$1028,※集計※障害学生情報入力シート!$O$29:$O$1028,1,障害学生情報入力シート!$G$29:$G$1028,$C147,障害学生情報入力シート!$H$29:$H$1028,$D147,障害学生情報入力シート!$D$29:$D$1028,"&lt;&gt;"&amp;"",障害学生情報入力シート!$D$29:$D$1028,"&lt;&gt;"&amp;"在籍者")</f>
        <v>0</v>
      </c>
      <c r="L28" s="77">
        <f>SUMIFS(障害学生情報入力シート!$T$29:$T$1028,※集計※障害学生情報入力シート!$O$29:$O$1028,1,障害学生情報入力シート!$G$29:$G$1028,$C147,障害学生情報入力シート!$H$29:$H$1028,$D147,障害学生情報入力シート!$D$29:$D$1028,"&lt;&gt;"&amp;"",障害学生情報入力シート!$D$29:$D$1028,"&lt;&gt;"&amp;"在籍者")</f>
        <v>0</v>
      </c>
      <c r="M28" s="78">
        <f>SUMIFS(障害学生情報入力シート!$P$29:$P$1028,※集計※障害学生情報入力シート!$O$29:$O$1028,1,障害学生情報入力シート!$G$29:$G$1028,$C147,障害学生情報入力シート!$H$29:$H$1028,$D147,障害学生情報入力シート!$D$29:$D$1028,"&lt;&gt;"&amp;"",障害学生情報入力シート!$D$29:$D$1028,"&lt;&gt;"&amp;"在籍者")</f>
        <v>0</v>
      </c>
      <c r="N28" s="79">
        <f>SUMIFS(障害学生情報入力シート!$U$29:$U$1028,※集計※障害学生情報入力シート!$O$29:$O$1028,1,障害学生情報入力シート!$G$29:$G$1028,$C147,障害学生情報入力シート!$H$29:$H$1028,$D147,障害学生情報入力シート!$D$29:$D$1028,"&lt;&gt;"&amp;"",障害学生情報入力シート!$D$29:$D$1028,"&lt;&gt;"&amp;"在籍者")</f>
        <v>0</v>
      </c>
      <c r="O28" s="77">
        <f>SUMIFS(障害学生情報入力シート!$Q$29:$Q$1028,※集計※障害学生情報入力シート!$O$29:$O$1028,1,障害学生情報入力シート!$G$29:$G$1028,$C147,障害学生情報入力シート!$H$29:$H$1028,$D147,障害学生情報入力シート!$D$29:$D$1028,"&lt;&gt;"&amp;"",障害学生情報入力シート!$D$29:$D$1028,"&lt;&gt;"&amp;"在籍者")</f>
        <v>0</v>
      </c>
      <c r="P28" s="79">
        <f>SUMIFS(障害学生情報入力シート!$V$29:$V$1028,※集計※障害学生情報入力シート!$O$29:$O$1028,1,障害学生情報入力シート!$G$29:$G$1028,$C147,障害学生情報入力シート!$H$29:$H$1028,$D147,障害学生情報入力シート!$D$29:$D$1028,"&lt;&gt;"&amp;"",障害学生情報入力シート!$D$29:$D$1028,"&lt;&gt;"&amp;"在籍者")</f>
        <v>0</v>
      </c>
      <c r="Q28" s="76">
        <f>SUMIFS(※集計※障害学生情報入力シート!$O$29:$O$1028,障害学生情報入力シート!$G$29:$G$1028,$C147,障害学生情報入力シート!$H$29:$H$1028,$D147,障害学生情報入力シート!$R$29:$R$1028,"学部（通信）",障害学生情報入力シート!$D$29:$D$1028,"&lt;&gt;"&amp;"",障害学生情報入力シート!$D$29:$D$1028,"&lt;&gt;"&amp;"在籍者")</f>
        <v>0</v>
      </c>
      <c r="R28" s="77">
        <f>SUMIFS(※集計※障害学生情報入力シート!$O$29:$O$1028,障害学生情報入力シート!$G$29:$G$1028,$C147,障害学生情報入力シート!$H$29:$H$1028,$D147,障害学生情報入力シート!$W$29:$W$1028,"学部（通信）",障害学生情報入力シート!$D$29:$D$1028,"&lt;&gt;"&amp;"",障害学生情報入力シート!$D$29:$D$1028,"&lt;&gt;"&amp;"在籍者")</f>
        <v>0</v>
      </c>
      <c r="S28" s="76">
        <f>SUMIFS(※集計※障害学生情報入力シート!$O$29:$O$1028,障害学生情報入力シート!$G$29:$G$1028,$C147,障害学生情報入力シート!$H$29:$H$1028,$D147,障害学生情報入力シート!$R$29:$R$1028,"大学院（通学）",障害学生情報入力シート!$D$29:$D$1028,"&lt;&gt;"&amp;"",障害学生情報入力シート!$D$29:$D$1028,"&lt;&gt;"&amp;"在籍者")</f>
        <v>0</v>
      </c>
      <c r="T28" s="77">
        <f>SUMIFS(※集計※障害学生情報入力シート!$O$29:$O$1028,障害学生情報入力シート!$G$29:$G$1028,$C147,障害学生情報入力シート!$H$29:$H$1028,$D147,障害学生情報入力シート!$W$29:$W$1028,"大学院（通学）",障害学生情報入力シート!$D$29:$D$1028,"&lt;&gt;"&amp;"",障害学生情報入力シート!$D$29:$D$1028,"&lt;&gt;"&amp;"在籍者")</f>
        <v>0</v>
      </c>
      <c r="U28" s="76">
        <f>SUMIFS(※集計※障害学生情報入力シート!$O$29:$O$1028,障害学生情報入力シート!$G$29:$G$1028,$C147,障害学生情報入力シート!$H$29:$H$1028,$D147,障害学生情報入力シート!$R$29:$R$1028,"大学院（通信）",障害学生情報入力シート!$D$29:$D$1028,"&lt;&gt;"&amp;"",障害学生情報入力シート!$D$29:$D$1028,"&lt;&gt;"&amp;"在籍者")</f>
        <v>0</v>
      </c>
      <c r="V28" s="77">
        <f>SUMIFS(※集計※障害学生情報入力シート!$O$29:$O$1028,障害学生情報入力シート!$G$29:$G$1028,$C147,障害学生情報入力シート!$H$29:$H$1028,$D147,障害学生情報入力シート!$W$29:$W$1028,"大学院（通信）",障害学生情報入力シート!$D$29:$D$1028,"&lt;&gt;"&amp;"",障害学生情報入力シート!$D$29:$D$1028,"&lt;&gt;"&amp;"在籍者")</f>
        <v>0</v>
      </c>
      <c r="W28" s="76">
        <f>SUMIFS(※集計※障害学生情報入力シート!$O$29:$O$1028,障害学生情報入力シート!$G$29:$G$1028,$C147,障害学生情報入力シート!$H$29:$H$1028,$D147,障害学生情報入力シート!$R$29:$R$1028,"専攻科",障害学生情報入力シート!$D$29:$D$1028,"&lt;&gt;"&amp;"",障害学生情報入力シート!$D$29:$D$1028,"&lt;&gt;"&amp;"在籍者")</f>
        <v>0</v>
      </c>
      <c r="X28" s="567">
        <f>SUMIFS(※集計※障害学生情報入力シート!$O$29:$O$1028,障害学生情報入力シート!$G$29:$G$1028,$C147,障害学生情報入力シート!$H$29:$H$1028,$D147,障害学生情報入力シート!$W$29:$W$1028,"専攻科",障害学生情報入力シート!$D$29:$D$1028,"&lt;&gt;"&amp;"",障害学生情報入力シート!$D$29:$D$1028,"&lt;&gt;"&amp;"在籍者")</f>
        <v>0</v>
      </c>
      <c r="Y28" s="519">
        <f t="shared" si="0"/>
        <v>0</v>
      </c>
      <c r="Z28" s="568">
        <f t="shared" si="1"/>
        <v>0</v>
      </c>
      <c r="AE28" s="2058"/>
      <c r="AF28" s="2059"/>
      <c r="AG28" s="569" t="s">
        <v>1539</v>
      </c>
      <c r="AH28" s="245"/>
      <c r="AI28" s="570"/>
      <c r="AJ28" s="571"/>
      <c r="AK28" s="571"/>
      <c r="AL28" s="246"/>
      <c r="AM28" s="528"/>
      <c r="AN28" s="572"/>
      <c r="AO28" s="528"/>
      <c r="AP28" s="528"/>
      <c r="AQ28" s="530"/>
      <c r="AR28" s="572"/>
      <c r="AS28" s="528"/>
      <c r="AT28" s="572"/>
      <c r="AU28" s="573"/>
      <c r="AV28" s="528"/>
      <c r="AW28" s="573"/>
      <c r="AX28" s="528"/>
      <c r="AY28" s="573"/>
      <c r="AZ28" s="528"/>
      <c r="BA28" s="573"/>
      <c r="BB28" s="574"/>
      <c r="BC28" s="533">
        <v>0</v>
      </c>
      <c r="BD28" s="534">
        <v>0</v>
      </c>
    </row>
    <row r="29" spans="1:56" s="35" customFormat="1" ht="16.5" customHeight="1" x14ac:dyDescent="0.25">
      <c r="A29" s="1970"/>
      <c r="B29" s="1971"/>
      <c r="C29" s="616" t="s">
        <v>1540</v>
      </c>
      <c r="D29" s="584">
        <f>SUMIFS(障害学生情報入力シート!$L$29:$L$1028,障害学生情報入力シート!$G$29:$G$1028,$C148,障害学生情報入力シート!$H$29:$H$1028,$D148,障害学生情報入力シート!$D$29:$D$1028,"&lt;&gt;"&amp;"",障害学生情報入力シート!$D$29:$D$1028,"&lt;&gt;"&amp;"在籍者")</f>
        <v>0</v>
      </c>
      <c r="E29" s="584">
        <f>SUMIFS(障害学生情報入力シート!$M$29:$M$1028,障害学生情報入力シート!$G$29:$G$1028,$C148,障害学生情報入力シート!$H$29:$H$1028,$D148,障害学生情報入力シート!$D$29:$D$1028,"&lt;&gt;"&amp;"",障害学生情報入力シート!$D$29:$D$1028,"&lt;&gt;"&amp;"在籍者")</f>
        <v>0</v>
      </c>
      <c r="F29" s="82">
        <f>SUMIFS(※集計※障害学生情報入力シート!$M$29:$M$1028,障害学生情報入力シート!$G$29:$G$1028,$C148,障害学生情報入力シート!$H$29:$H$1028,$D148,障害学生情報入力シート!$D$29:$D$1028,"&lt;&gt;"&amp;"",障害学生情報入力シート!$D$29:$D$1028,"&lt;&gt;"&amp;"在籍者")</f>
        <v>0</v>
      </c>
      <c r="G29" s="74">
        <f>SUMIFS(※集計※障害学生情報入力シート!$N$29:$N$1028,障害学生情報入力シート!$G$29:$G$1028,$C148,障害学生情報入力シート!$H$29:$H$1028,$D148,障害学生情報入力シート!$D$29:$D$1028,"&lt;&gt;"&amp;"",障害学生情報入力シート!$D$29:$D$1028,"&lt;&gt;"&amp;"在籍者")</f>
        <v>0</v>
      </c>
      <c r="H29" s="75">
        <f>SUMIFS(※集計※障害学生情報入力シート!$P$29:$P$1028,※集計※障害学生情報入力シート!$N$29:$N$1028,"&gt;=1",障害学生情報入力シート!$G$29:$G$1028,$C148,障害学生情報入力シート!$H$29:$H$1028,$D148,障害学生情報入力シート!$D$29:$D$1028,"&lt;&gt;"&amp;"",障害学生情報入力シート!$D$29:$D$1028,"&lt;&gt;"&amp;"在籍者")</f>
        <v>0</v>
      </c>
      <c r="I29" s="77">
        <f>SUMIFS(障害学生情報入力シート!$N$29:$N$1028,※集計※障害学生情報入力シート!$O$29:$O$1028,1,障害学生情報入力シート!$G$29:$G$1028,$C148,障害学生情報入力シート!$H$29:$H$1028,$D148,障害学生情報入力シート!$D$29:$D$1028,"&lt;&gt;"&amp;"",障害学生情報入力シート!$D$29:$D$1028,"&lt;&gt;"&amp;"在籍者")</f>
        <v>0</v>
      </c>
      <c r="J29" s="79">
        <f>SUMIFS(障害学生情報入力シート!$S$29:$S$1028,※集計※障害学生情報入力シート!$O$29:$O$1028,1,障害学生情報入力シート!$G$29:$G$1028,$C148,障害学生情報入力シート!$H$29:$H$1028,$D148,障害学生情報入力シート!$D$29:$D$1028,"&lt;&gt;"&amp;"",障害学生情報入力シート!$D$29:$D$1028,"&lt;&gt;"&amp;"在籍者")</f>
        <v>0</v>
      </c>
      <c r="K29" s="77">
        <f>SUMIFS(障害学生情報入力シート!$O$29:$O$1028,※集計※障害学生情報入力シート!$O$29:$O$1028,1,障害学生情報入力シート!$G$29:$G$1028,$C148,障害学生情報入力シート!$H$29:$H$1028,$D148,障害学生情報入力シート!$D$29:$D$1028,"&lt;&gt;"&amp;"",障害学生情報入力シート!$D$29:$D$1028,"&lt;&gt;"&amp;"在籍者")</f>
        <v>0</v>
      </c>
      <c r="L29" s="77">
        <f>SUMIFS(障害学生情報入力シート!$T$29:$T$1028,※集計※障害学生情報入力シート!$O$29:$O$1028,1,障害学生情報入力シート!$G$29:$G$1028,$C148,障害学生情報入力シート!$H$29:$H$1028,$D148,障害学生情報入力シート!$D$29:$D$1028,"&lt;&gt;"&amp;"",障害学生情報入力シート!$D$29:$D$1028,"&lt;&gt;"&amp;"在籍者")</f>
        <v>0</v>
      </c>
      <c r="M29" s="78">
        <f>SUMIFS(障害学生情報入力シート!$P$29:$P$1028,※集計※障害学生情報入力シート!$O$29:$O$1028,1,障害学生情報入力シート!$G$29:$G$1028,$C148,障害学生情報入力シート!$H$29:$H$1028,$D148,障害学生情報入力シート!$D$29:$D$1028,"&lt;&gt;"&amp;"",障害学生情報入力シート!$D$29:$D$1028,"&lt;&gt;"&amp;"在籍者")</f>
        <v>0</v>
      </c>
      <c r="N29" s="79">
        <f>SUMIFS(障害学生情報入力シート!$U$29:$U$1028,※集計※障害学生情報入力シート!$O$29:$O$1028,1,障害学生情報入力シート!$G$29:$G$1028,$C148,障害学生情報入力シート!$H$29:$H$1028,$D148,障害学生情報入力シート!$D$29:$D$1028,"&lt;&gt;"&amp;"",障害学生情報入力シート!$D$29:$D$1028,"&lt;&gt;"&amp;"在籍者")</f>
        <v>0</v>
      </c>
      <c r="O29" s="77">
        <f>SUMIFS(障害学生情報入力シート!$Q$29:$Q$1028,※集計※障害学生情報入力シート!$O$29:$O$1028,1,障害学生情報入力シート!$G$29:$G$1028,$C148,障害学生情報入力シート!$H$29:$H$1028,$D148,障害学生情報入力シート!$D$29:$D$1028,"&lt;&gt;"&amp;"",障害学生情報入力シート!$D$29:$D$1028,"&lt;&gt;"&amp;"在籍者")</f>
        <v>0</v>
      </c>
      <c r="P29" s="79">
        <f>SUMIFS(障害学生情報入力シート!$V$29:$V$1028,※集計※障害学生情報入力シート!$O$29:$O$1028,1,障害学生情報入力シート!$G$29:$G$1028,$C148,障害学生情報入力シート!$H$29:$H$1028,$D148,障害学生情報入力シート!$D$29:$D$1028,"&lt;&gt;"&amp;"",障害学生情報入力シート!$D$29:$D$1028,"&lt;&gt;"&amp;"在籍者")</f>
        <v>0</v>
      </c>
      <c r="Q29" s="76">
        <f>SUMIFS(※集計※障害学生情報入力シート!$O$29:$O$1028,障害学生情報入力シート!$G$29:$G$1028,$C148,障害学生情報入力シート!$H$29:$H$1028,$D148,障害学生情報入力シート!$R$29:$R$1028,"学部（通信）",障害学生情報入力シート!$D$29:$D$1028,"&lt;&gt;"&amp;"",障害学生情報入力シート!$D$29:$D$1028,"&lt;&gt;"&amp;"在籍者")</f>
        <v>0</v>
      </c>
      <c r="R29" s="77">
        <f>SUMIFS(※集計※障害学生情報入力シート!$O$29:$O$1028,障害学生情報入力シート!$G$29:$G$1028,$C148,障害学生情報入力シート!$H$29:$H$1028,$D148,障害学生情報入力シート!$W$29:$W$1028,"学部（通信）",障害学生情報入力シート!$D$29:$D$1028,"&lt;&gt;"&amp;"",障害学生情報入力シート!$D$29:$D$1028,"&lt;&gt;"&amp;"在籍者")</f>
        <v>0</v>
      </c>
      <c r="S29" s="76">
        <f>SUMIFS(※集計※障害学生情報入力シート!$O$29:$O$1028,障害学生情報入力シート!$G$29:$G$1028,$C148,障害学生情報入力シート!$H$29:$H$1028,$D148,障害学生情報入力シート!$R$29:$R$1028,"大学院（通学）",障害学生情報入力シート!$D$29:$D$1028,"&lt;&gt;"&amp;"",障害学生情報入力シート!$D$29:$D$1028,"&lt;&gt;"&amp;"在籍者")</f>
        <v>0</v>
      </c>
      <c r="T29" s="77">
        <f>SUMIFS(※集計※障害学生情報入力シート!$O$29:$O$1028,障害学生情報入力シート!$G$29:$G$1028,$C148,障害学生情報入力シート!$H$29:$H$1028,$D148,障害学生情報入力シート!$W$29:$W$1028,"大学院（通学）",障害学生情報入力シート!$D$29:$D$1028,"&lt;&gt;"&amp;"",障害学生情報入力シート!$D$29:$D$1028,"&lt;&gt;"&amp;"在籍者")</f>
        <v>0</v>
      </c>
      <c r="U29" s="76">
        <f>SUMIFS(※集計※障害学生情報入力シート!$O$29:$O$1028,障害学生情報入力シート!$G$29:$G$1028,$C148,障害学生情報入力シート!$H$29:$H$1028,$D148,障害学生情報入力シート!$R$29:$R$1028,"大学院（通信）",障害学生情報入力シート!$D$29:$D$1028,"&lt;&gt;"&amp;"",障害学生情報入力シート!$D$29:$D$1028,"&lt;&gt;"&amp;"在籍者")</f>
        <v>0</v>
      </c>
      <c r="V29" s="77">
        <f>SUMIFS(※集計※障害学生情報入力シート!$O$29:$O$1028,障害学生情報入力シート!$G$29:$G$1028,$C148,障害学生情報入力シート!$H$29:$H$1028,$D148,障害学生情報入力シート!$W$29:$W$1028,"大学院（通信）",障害学生情報入力シート!$D$29:$D$1028,"&lt;&gt;"&amp;"",障害学生情報入力シート!$D$29:$D$1028,"&lt;&gt;"&amp;"在籍者")</f>
        <v>0</v>
      </c>
      <c r="W29" s="76">
        <f>SUMIFS(※集計※障害学生情報入力シート!$O$29:$O$1028,障害学生情報入力シート!$G$29:$G$1028,$C148,障害学生情報入力シート!$H$29:$H$1028,$D148,障害学生情報入力シート!$R$29:$R$1028,"専攻科",障害学生情報入力シート!$D$29:$D$1028,"&lt;&gt;"&amp;"",障害学生情報入力シート!$D$29:$D$1028,"&lt;&gt;"&amp;"在籍者")</f>
        <v>0</v>
      </c>
      <c r="X29" s="567">
        <f>SUMIFS(※集計※障害学生情報入力シート!$O$29:$O$1028,障害学生情報入力シート!$G$29:$G$1028,$C148,障害学生情報入力シート!$H$29:$H$1028,$D148,障害学生情報入力シート!$W$29:$W$1028,"専攻科",障害学生情報入力シート!$D$29:$D$1028,"&lt;&gt;"&amp;"",障害学生情報入力シート!$D$29:$D$1028,"&lt;&gt;"&amp;"在籍者")</f>
        <v>0</v>
      </c>
      <c r="Y29" s="519">
        <f t="shared" si="0"/>
        <v>0</v>
      </c>
      <c r="Z29" s="568">
        <f t="shared" si="1"/>
        <v>0</v>
      </c>
      <c r="AE29" s="2058"/>
      <c r="AF29" s="2059"/>
      <c r="AG29" s="569" t="s">
        <v>1540</v>
      </c>
      <c r="AH29" s="247"/>
      <c r="AI29" s="586"/>
      <c r="AJ29" s="587"/>
      <c r="AK29" s="571"/>
      <c r="AL29" s="246"/>
      <c r="AM29" s="528"/>
      <c r="AN29" s="572"/>
      <c r="AO29" s="528"/>
      <c r="AP29" s="528"/>
      <c r="AQ29" s="530"/>
      <c r="AR29" s="572"/>
      <c r="AS29" s="528"/>
      <c r="AT29" s="572"/>
      <c r="AU29" s="573"/>
      <c r="AV29" s="528"/>
      <c r="AW29" s="573"/>
      <c r="AX29" s="528"/>
      <c r="AY29" s="573"/>
      <c r="AZ29" s="528"/>
      <c r="BA29" s="573"/>
      <c r="BB29" s="574"/>
      <c r="BC29" s="533">
        <v>0</v>
      </c>
      <c r="BD29" s="534">
        <v>0</v>
      </c>
    </row>
    <row r="30" spans="1:56" s="35" customFormat="1" ht="16.5" customHeight="1" x14ac:dyDescent="0.25">
      <c r="A30" s="1970"/>
      <c r="B30" s="1971"/>
      <c r="C30" s="616" t="s">
        <v>1479</v>
      </c>
      <c r="D30" s="584">
        <f>SUMIFS(障害学生情報入力シート!$L$29:$L$1028,障害学生情報入力シート!$G$29:$G$1028,$C149,障害学生情報入力シート!$H$29:$H$1028,$D149,障害学生情報入力シート!$D$29:$D$1028,"&lt;&gt;"&amp;"",障害学生情報入力シート!$D$29:$D$1028,"&lt;&gt;"&amp;"在籍者")</f>
        <v>0</v>
      </c>
      <c r="E30" s="584">
        <f>SUMIFS(障害学生情報入力シート!$M$29:$M$1028,障害学生情報入力シート!$G$29:$G$1028,$C149,障害学生情報入力シート!$H$29:$H$1028,$D149,障害学生情報入力シート!$D$29:$D$1028,"&lt;&gt;"&amp;"",障害学生情報入力シート!$D$29:$D$1028,"&lt;&gt;"&amp;"在籍者")</f>
        <v>0</v>
      </c>
      <c r="F30" s="82">
        <f>SUMIFS(※集計※障害学生情報入力シート!$M$29:$M$1028,障害学生情報入力シート!$G$29:$G$1028,$C149,障害学生情報入力シート!$H$29:$H$1028,$D149,障害学生情報入力シート!$D$29:$D$1028,"&lt;&gt;"&amp;"",障害学生情報入力シート!$D$29:$D$1028,"&lt;&gt;"&amp;"在籍者")</f>
        <v>0</v>
      </c>
      <c r="G30" s="74">
        <f>SUMIFS(※集計※障害学生情報入力シート!$N$29:$N$1028,障害学生情報入力シート!$G$29:$G$1028,$C149,障害学生情報入力シート!$H$29:$H$1028,$D149,障害学生情報入力シート!$D$29:$D$1028,"&lt;&gt;"&amp;"",障害学生情報入力シート!$D$29:$D$1028,"&lt;&gt;"&amp;"在籍者")</f>
        <v>0</v>
      </c>
      <c r="H30" s="75">
        <f>SUMIFS(※集計※障害学生情報入力シート!$P$29:$P$1028,※集計※障害学生情報入力シート!$N$29:$N$1028,"&gt;=1",障害学生情報入力シート!$G$29:$G$1028,$C149,障害学生情報入力シート!$H$29:$H$1028,$D149,障害学生情報入力シート!$D$29:$D$1028,"&lt;&gt;"&amp;"",障害学生情報入力シート!$D$29:$D$1028,"&lt;&gt;"&amp;"在籍者")</f>
        <v>0</v>
      </c>
      <c r="I30" s="97">
        <f>SUMIFS(障害学生情報入力シート!$N$29:$N$1028,※集計※障害学生情報入力シート!$O$29:$O$1028,1,障害学生情報入力シート!$G$29:$G$1028,$C149,障害学生情報入力シート!$H$29:$H$1028,$D149,障害学生情報入力シート!$D$29:$D$1028,"&lt;&gt;"&amp;"",障害学生情報入力シート!$D$29:$D$1028,"&lt;&gt;"&amp;"在籍者")</f>
        <v>0</v>
      </c>
      <c r="J30" s="99">
        <f>SUMIFS(障害学生情報入力シート!$S$29:$S$1028,※集計※障害学生情報入力シート!$O$29:$O$1028,1,障害学生情報入力シート!$G$29:$G$1028,$C149,障害学生情報入力シート!$H$29:$H$1028,$D149,障害学生情報入力シート!$D$29:$D$1028,"&lt;&gt;"&amp;"",障害学生情報入力シート!$D$29:$D$1028,"&lt;&gt;"&amp;"在籍者")</f>
        <v>0</v>
      </c>
      <c r="K30" s="97">
        <f>SUMIFS(障害学生情報入力シート!$O$29:$O$1028,※集計※障害学生情報入力シート!$O$29:$O$1028,1,障害学生情報入力シート!$G$29:$G$1028,$C149,障害学生情報入力シート!$H$29:$H$1028,$D149,障害学生情報入力シート!$D$29:$D$1028,"&lt;&gt;"&amp;"",障害学生情報入力シート!$D$29:$D$1028,"&lt;&gt;"&amp;"在籍者")</f>
        <v>0</v>
      </c>
      <c r="L30" s="97">
        <f>SUMIFS(障害学生情報入力シート!$T$29:$T$1028,※集計※障害学生情報入力シート!$O$29:$O$1028,1,障害学生情報入力シート!$G$29:$G$1028,$C149,障害学生情報入力シート!$H$29:$H$1028,$D149,障害学生情報入力シート!$D$29:$D$1028,"&lt;&gt;"&amp;"",障害学生情報入力シート!$D$29:$D$1028,"&lt;&gt;"&amp;"在籍者")</f>
        <v>0</v>
      </c>
      <c r="M30" s="98">
        <f>SUMIFS(障害学生情報入力シート!$P$29:$P$1028,※集計※障害学生情報入力シート!$O$29:$O$1028,1,障害学生情報入力シート!$G$29:$G$1028,$C149,障害学生情報入力シート!$H$29:$H$1028,$D149,障害学生情報入力シート!$D$29:$D$1028,"&lt;&gt;"&amp;"",障害学生情報入力シート!$D$29:$D$1028,"&lt;&gt;"&amp;"在籍者")</f>
        <v>0</v>
      </c>
      <c r="N30" s="99">
        <f>SUMIFS(障害学生情報入力シート!$U$29:$U$1028,※集計※障害学生情報入力シート!$O$29:$O$1028,1,障害学生情報入力シート!$G$29:$G$1028,$C149,障害学生情報入力シート!$H$29:$H$1028,$D149,障害学生情報入力シート!$D$29:$D$1028,"&lt;&gt;"&amp;"",障害学生情報入力シート!$D$29:$D$1028,"&lt;&gt;"&amp;"在籍者")</f>
        <v>0</v>
      </c>
      <c r="O30" s="97">
        <f>SUMIFS(障害学生情報入力シート!$Q$29:$Q$1028,※集計※障害学生情報入力シート!$O$29:$O$1028,1,障害学生情報入力シート!$G$29:$G$1028,$C149,障害学生情報入力シート!$H$29:$H$1028,$D149,障害学生情報入力シート!$D$29:$D$1028,"&lt;&gt;"&amp;"",障害学生情報入力シート!$D$29:$D$1028,"&lt;&gt;"&amp;"在籍者")</f>
        <v>0</v>
      </c>
      <c r="P30" s="99">
        <f>SUMIFS(障害学生情報入力シート!$V$29:$V$1028,※集計※障害学生情報入力シート!$O$29:$O$1028,1,障害学生情報入力シート!$G$29:$G$1028,$C149,障害学生情報入力シート!$H$29:$H$1028,$D149,障害学生情報入力シート!$D$29:$D$1028,"&lt;&gt;"&amp;"",障害学生情報入力シート!$D$29:$D$1028,"&lt;&gt;"&amp;"在籍者")</f>
        <v>0</v>
      </c>
      <c r="Q30" s="96">
        <f>SUMIFS(※集計※障害学生情報入力シート!$O$29:$O$1028,障害学生情報入力シート!$G$29:$G$1028,$C149,障害学生情報入力シート!$H$29:$H$1028,$D149,障害学生情報入力シート!$R$29:$R$1028,"学部（通信）",障害学生情報入力シート!$D$29:$D$1028,"&lt;&gt;"&amp;"",障害学生情報入力シート!$D$29:$D$1028,"&lt;&gt;"&amp;"在籍者")</f>
        <v>0</v>
      </c>
      <c r="R30" s="97">
        <f>SUMIFS(※集計※障害学生情報入力シート!$O$29:$O$1028,障害学生情報入力シート!$G$29:$G$1028,$C149,障害学生情報入力シート!$H$29:$H$1028,$D149,障害学生情報入力シート!$W$29:$W$1028,"学部（通信）",障害学生情報入力シート!$D$29:$D$1028,"&lt;&gt;"&amp;"",障害学生情報入力シート!$D$29:$D$1028,"&lt;&gt;"&amp;"在籍者")</f>
        <v>0</v>
      </c>
      <c r="S30" s="96">
        <f>SUMIFS(※集計※障害学生情報入力シート!$O$29:$O$1028,障害学生情報入力シート!$G$29:$G$1028,$C149,障害学生情報入力シート!$H$29:$H$1028,$D149,障害学生情報入力シート!$R$29:$R$1028,"大学院（通学）",障害学生情報入力シート!$D$29:$D$1028,"&lt;&gt;"&amp;"",障害学生情報入力シート!$D$29:$D$1028,"&lt;&gt;"&amp;"在籍者")</f>
        <v>0</v>
      </c>
      <c r="T30" s="97">
        <f>SUMIFS(※集計※障害学生情報入力シート!$O$29:$O$1028,障害学生情報入力シート!$G$29:$G$1028,$C149,障害学生情報入力シート!$H$29:$H$1028,$D149,障害学生情報入力シート!$W$29:$W$1028,"大学院（通学）",障害学生情報入力シート!$D$29:$D$1028,"&lt;&gt;"&amp;"",障害学生情報入力シート!$D$29:$D$1028,"&lt;&gt;"&amp;"在籍者")</f>
        <v>0</v>
      </c>
      <c r="U30" s="96">
        <f>SUMIFS(※集計※障害学生情報入力シート!$O$29:$O$1028,障害学生情報入力シート!$G$29:$G$1028,$C149,障害学生情報入力シート!$H$29:$H$1028,$D149,障害学生情報入力シート!$R$29:$R$1028,"大学院（通信）",障害学生情報入力シート!$D$29:$D$1028,"&lt;&gt;"&amp;"",障害学生情報入力シート!$D$29:$D$1028,"&lt;&gt;"&amp;"在籍者")</f>
        <v>0</v>
      </c>
      <c r="V30" s="97">
        <f>SUMIFS(※集計※障害学生情報入力シート!$O$29:$O$1028,障害学生情報入力シート!$G$29:$G$1028,$C149,障害学生情報入力シート!$H$29:$H$1028,$D149,障害学生情報入力シート!$W$29:$W$1028,"大学院（通信）",障害学生情報入力シート!$D$29:$D$1028,"&lt;&gt;"&amp;"",障害学生情報入力シート!$D$29:$D$1028,"&lt;&gt;"&amp;"在籍者")</f>
        <v>0</v>
      </c>
      <c r="W30" s="96">
        <f>SUMIFS(※集計※障害学生情報入力シート!$O$29:$O$1028,障害学生情報入力シート!$G$29:$G$1028,$C149,障害学生情報入力シート!$H$29:$H$1028,$D149,障害学生情報入力シート!$R$29:$R$1028,"専攻科",障害学生情報入力シート!$D$29:$D$1028,"&lt;&gt;"&amp;"",障害学生情報入力シート!$D$29:$D$1028,"&lt;&gt;"&amp;"在籍者")</f>
        <v>0</v>
      </c>
      <c r="X30" s="609">
        <f>SUMIFS(※集計※障害学生情報入力シート!$O$29:$O$1028,障害学生情報入力シート!$G$29:$G$1028,$C149,障害学生情報入力シート!$H$29:$H$1028,$D149,障害学生情報入力シート!$W$29:$W$1028,"専攻科",障害学生情報入力シート!$D$29:$D$1028,"&lt;&gt;"&amp;"",障害学生情報入力シート!$D$29:$D$1028,"&lt;&gt;"&amp;"在籍者")</f>
        <v>0</v>
      </c>
      <c r="Y30" s="519">
        <f t="shared" si="0"/>
        <v>0</v>
      </c>
      <c r="Z30" s="568">
        <f t="shared" si="1"/>
        <v>0</v>
      </c>
      <c r="AE30" s="2058"/>
      <c r="AF30" s="2059"/>
      <c r="AG30" s="569" t="s">
        <v>1479</v>
      </c>
      <c r="AH30" s="247"/>
      <c r="AI30" s="586"/>
      <c r="AJ30" s="587"/>
      <c r="AK30" s="571"/>
      <c r="AL30" s="246"/>
      <c r="AM30" s="610"/>
      <c r="AN30" s="529"/>
      <c r="AO30" s="610"/>
      <c r="AP30" s="610"/>
      <c r="AQ30" s="611"/>
      <c r="AR30" s="529"/>
      <c r="AS30" s="610"/>
      <c r="AT30" s="529"/>
      <c r="AU30" s="612"/>
      <c r="AV30" s="610"/>
      <c r="AW30" s="612"/>
      <c r="AX30" s="610"/>
      <c r="AY30" s="612"/>
      <c r="AZ30" s="610"/>
      <c r="BA30" s="612"/>
      <c r="BB30" s="613"/>
      <c r="BC30" s="533">
        <v>0</v>
      </c>
      <c r="BD30" s="534">
        <v>0</v>
      </c>
    </row>
    <row r="31" spans="1:56" s="35" customFormat="1" ht="16.5" customHeight="1" x14ac:dyDescent="0.25">
      <c r="A31" s="1970"/>
      <c r="B31" s="1971"/>
      <c r="C31" s="617" t="s">
        <v>1950</v>
      </c>
      <c r="D31" s="584">
        <f>SUMIFS(障害学生情報入力シート!$L$29:$L$1028,障害学生情報入力シート!$G$29:$G$1028,$C150,障害学生情報入力シート!$H$29:$H$1028,$D150,障害学生情報入力シート!$D$29:$D$1028,"&lt;&gt;"&amp;"",障害学生情報入力シート!$D$29:$D$1028,"&lt;&gt;"&amp;"在籍者")</f>
        <v>0</v>
      </c>
      <c r="E31" s="584">
        <f>SUMIFS(障害学生情報入力シート!$M$29:$M$1028,障害学生情報入力シート!$G$29:$G$1028,$C150,障害学生情報入力シート!$H$29:$H$1028,$D150,障害学生情報入力シート!$D$29:$D$1028,"&lt;&gt;"&amp;"",障害学生情報入力シート!$D$29:$D$1028,"&lt;&gt;"&amp;"在籍者")</f>
        <v>0</v>
      </c>
      <c r="F31" s="82">
        <f>SUMIFS(※集計※障害学生情報入力シート!$M$29:$M$1028,障害学生情報入力シート!$G$29:$G$1028,$C150,障害学生情報入力シート!$H$29:$H$1028,$D150,障害学生情報入力シート!$D$29:$D$1028,"&lt;&gt;"&amp;"",障害学生情報入力シート!$D$29:$D$1028,"&lt;&gt;"&amp;"在籍者")</f>
        <v>0</v>
      </c>
      <c r="G31" s="82">
        <f>SUMIFS(※集計※障害学生情報入力シート!$N$29:$N$1028,障害学生情報入力シート!$G$29:$G$1028,$C150,障害学生情報入力シート!$H$29:$H$1028,$D150,障害学生情報入力シート!$D$29:$D$1028,"&lt;&gt;"&amp;"",障害学生情報入力シート!$D$29:$D$1028,"&lt;&gt;"&amp;"在籍者")</f>
        <v>0</v>
      </c>
      <c r="H31" s="175">
        <f>SUMIFS(※集計※障害学生情報入力シート!$P$29:$P$1028,※集計※障害学生情報入力シート!$N$29:$N$1028,"&gt;=1",障害学生情報入力シート!$G$29:$G$1028,$C150,障害学生情報入力シート!$H$29:$H$1028,$D150,障害学生情報入力シート!$D$29:$D$1028,"&lt;&gt;"&amp;"",障害学生情報入力シート!$D$29:$D$1028,"&lt;&gt;"&amp;"在籍者")</f>
        <v>0</v>
      </c>
      <c r="I31" s="97">
        <f>SUMIFS(障害学生情報入力シート!$N$29:$N$1028,※集計※障害学生情報入力シート!$O$29:$O$1028,1,障害学生情報入力シート!$G$29:$G$1028,$C150,障害学生情報入力シート!$H$29:$H$1028,$D150,障害学生情報入力シート!$D$29:$D$1028,"&lt;&gt;"&amp;"",障害学生情報入力シート!$D$29:$D$1028,"&lt;&gt;"&amp;"在籍者")</f>
        <v>0</v>
      </c>
      <c r="J31" s="99">
        <f>SUMIFS(障害学生情報入力シート!$S$29:$S$1028,※集計※障害学生情報入力シート!$O$29:$O$1028,1,障害学生情報入力シート!$G$29:$G$1028,$C150,障害学生情報入力シート!$H$29:$H$1028,$D150,障害学生情報入力シート!$D$29:$D$1028,"&lt;&gt;"&amp;"",障害学生情報入力シート!$D$29:$D$1028,"&lt;&gt;"&amp;"在籍者")</f>
        <v>0</v>
      </c>
      <c r="K31" s="97">
        <f>SUMIFS(障害学生情報入力シート!$O$29:$O$1028,※集計※障害学生情報入力シート!$O$29:$O$1028,1,障害学生情報入力シート!$G$29:$G$1028,$C150,障害学生情報入力シート!$H$29:$H$1028,$D150,障害学生情報入力シート!$D$29:$D$1028,"&lt;&gt;"&amp;"",障害学生情報入力シート!$D$29:$D$1028,"&lt;&gt;"&amp;"在籍者")</f>
        <v>0</v>
      </c>
      <c r="L31" s="97">
        <f>SUMIFS(障害学生情報入力シート!$T$29:$T$1028,※集計※障害学生情報入力シート!$O$29:$O$1028,1,障害学生情報入力シート!$G$29:$G$1028,$C150,障害学生情報入力シート!$H$29:$H$1028,$D150,障害学生情報入力シート!$D$29:$D$1028,"&lt;&gt;"&amp;"",障害学生情報入力シート!$D$29:$D$1028,"&lt;&gt;"&amp;"在籍者")</f>
        <v>0</v>
      </c>
      <c r="M31" s="98">
        <f>SUMIFS(障害学生情報入力シート!$P$29:$P$1028,※集計※障害学生情報入力シート!$O$29:$O$1028,1,障害学生情報入力シート!$G$29:$G$1028,$C150,障害学生情報入力シート!$H$29:$H$1028,$D150,障害学生情報入力シート!$D$29:$D$1028,"&lt;&gt;"&amp;"",障害学生情報入力シート!$D$29:$D$1028,"&lt;&gt;"&amp;"在籍者")</f>
        <v>0</v>
      </c>
      <c r="N31" s="99">
        <f>SUMIFS(障害学生情報入力シート!$U$29:$U$1028,※集計※障害学生情報入力シート!$O$29:$O$1028,1,障害学生情報入力シート!$G$29:$G$1028,$C150,障害学生情報入力シート!$H$29:$H$1028,$D150,障害学生情報入力シート!$D$29:$D$1028,"&lt;&gt;"&amp;"",障害学生情報入力シート!$D$29:$D$1028,"&lt;&gt;"&amp;"在籍者")</f>
        <v>0</v>
      </c>
      <c r="O31" s="97">
        <f>SUMIFS(障害学生情報入力シート!$Q$29:$Q$1028,※集計※障害学生情報入力シート!$O$29:$O$1028,1,障害学生情報入力シート!$G$29:$G$1028,$C150,障害学生情報入力シート!$H$29:$H$1028,$D150,障害学生情報入力シート!$D$29:$D$1028,"&lt;&gt;"&amp;"",障害学生情報入力シート!$D$29:$D$1028,"&lt;&gt;"&amp;"在籍者")</f>
        <v>0</v>
      </c>
      <c r="P31" s="99">
        <f>SUMIFS(障害学生情報入力シート!$V$29:$V$1028,※集計※障害学生情報入力シート!$O$29:$O$1028,1,障害学生情報入力シート!$G$29:$G$1028,$C150,障害学生情報入力シート!$H$29:$H$1028,$D150,障害学生情報入力シート!$D$29:$D$1028,"&lt;&gt;"&amp;"",障害学生情報入力シート!$D$29:$D$1028,"&lt;&gt;"&amp;"在籍者")</f>
        <v>0</v>
      </c>
      <c r="Q31" s="96">
        <f>SUMIFS(※集計※障害学生情報入力シート!$O$29:$O$1028,障害学生情報入力シート!$G$29:$G$1028,$C150,障害学生情報入力シート!$H$29:$H$1028,$D150,障害学生情報入力シート!$R$29:$R$1028,"学部（通信）",障害学生情報入力シート!$D$29:$D$1028,"&lt;&gt;"&amp;"",障害学生情報入力シート!$D$29:$D$1028,"&lt;&gt;"&amp;"在籍者")</f>
        <v>0</v>
      </c>
      <c r="R31" s="97">
        <f>SUMIFS(※集計※障害学生情報入力シート!$O$29:$O$1028,障害学生情報入力シート!$G$29:$G$1028,$C150,障害学生情報入力シート!$H$29:$H$1028,$D150,障害学生情報入力シート!$W$29:$W$1028,"学部（通信）",障害学生情報入力シート!$D$29:$D$1028,"&lt;&gt;"&amp;"",障害学生情報入力シート!$D$29:$D$1028,"&lt;&gt;"&amp;"在籍者")</f>
        <v>0</v>
      </c>
      <c r="S31" s="96">
        <f>SUMIFS(※集計※障害学生情報入力シート!$O$29:$O$1028,障害学生情報入力シート!$G$29:$G$1028,$C150,障害学生情報入力シート!$H$29:$H$1028,$D150,障害学生情報入力シート!$R$29:$R$1028,"大学院（通学）",障害学生情報入力シート!$D$29:$D$1028,"&lt;&gt;"&amp;"",障害学生情報入力シート!$D$29:$D$1028,"&lt;&gt;"&amp;"在籍者")</f>
        <v>0</v>
      </c>
      <c r="T31" s="97">
        <f>SUMIFS(※集計※障害学生情報入力シート!$O$29:$O$1028,障害学生情報入力シート!$G$29:$G$1028,$C150,障害学生情報入力シート!$H$29:$H$1028,$D150,障害学生情報入力シート!$W$29:$W$1028,"大学院（通学）",障害学生情報入力シート!$D$29:$D$1028,"&lt;&gt;"&amp;"",障害学生情報入力シート!$D$29:$D$1028,"&lt;&gt;"&amp;"在籍者")</f>
        <v>0</v>
      </c>
      <c r="U31" s="96">
        <f>SUMIFS(※集計※障害学生情報入力シート!$O$29:$O$1028,障害学生情報入力シート!$G$29:$G$1028,$C150,障害学生情報入力シート!$H$29:$H$1028,$D150,障害学生情報入力シート!$R$29:$R$1028,"大学院（通信）",障害学生情報入力シート!$D$29:$D$1028,"&lt;&gt;"&amp;"",障害学生情報入力シート!$D$29:$D$1028,"&lt;&gt;"&amp;"在籍者")</f>
        <v>0</v>
      </c>
      <c r="V31" s="97">
        <f>SUMIFS(※集計※障害学生情報入力シート!$O$29:$O$1028,障害学生情報入力シート!$G$29:$G$1028,$C150,障害学生情報入力シート!$H$29:$H$1028,$D150,障害学生情報入力シート!$W$29:$W$1028,"大学院（通信）",障害学生情報入力シート!$D$29:$D$1028,"&lt;&gt;"&amp;"",障害学生情報入力シート!$D$29:$D$1028,"&lt;&gt;"&amp;"在籍者")</f>
        <v>0</v>
      </c>
      <c r="W31" s="96">
        <f>SUMIFS(※集計※障害学生情報入力シート!$O$29:$O$1028,障害学生情報入力シート!$G$29:$G$1028,$C150,障害学生情報入力シート!$H$29:$H$1028,$D150,障害学生情報入力シート!$R$29:$R$1028,"専攻科",障害学生情報入力シート!$D$29:$D$1028,"&lt;&gt;"&amp;"",障害学生情報入力シート!$D$29:$D$1028,"&lt;&gt;"&amp;"在籍者")</f>
        <v>0</v>
      </c>
      <c r="X31" s="609">
        <f>SUMIFS(※集計※障害学生情報入力シート!$O$29:$O$1028,障害学生情報入力シート!$G$29:$G$1028,$C150,障害学生情報入力シート!$H$29:$H$1028,$D150,障害学生情報入力シート!$W$29:$W$1028,"専攻科",障害学生情報入力シート!$D$29:$D$1028,"&lt;&gt;"&amp;"",障害学生情報入力シート!$D$29:$D$1028,"&lt;&gt;"&amp;"在籍者")</f>
        <v>0</v>
      </c>
      <c r="Y31" s="519">
        <f t="shared" si="0"/>
        <v>0</v>
      </c>
      <c r="Z31" s="568">
        <f t="shared" si="1"/>
        <v>0</v>
      </c>
      <c r="AE31" s="2058"/>
      <c r="AF31" s="2059"/>
      <c r="AG31" s="539" t="s">
        <v>1950</v>
      </c>
      <c r="AH31" s="247"/>
      <c r="AI31" s="586"/>
      <c r="AJ31" s="587"/>
      <c r="AK31" s="587"/>
      <c r="AL31" s="248"/>
      <c r="AM31" s="610"/>
      <c r="AN31" s="529"/>
      <c r="AO31" s="610"/>
      <c r="AP31" s="610"/>
      <c r="AQ31" s="611"/>
      <c r="AR31" s="529"/>
      <c r="AS31" s="610"/>
      <c r="AT31" s="529"/>
      <c r="AU31" s="612"/>
      <c r="AV31" s="610"/>
      <c r="AW31" s="612"/>
      <c r="AX31" s="610"/>
      <c r="AY31" s="612"/>
      <c r="AZ31" s="610"/>
      <c r="BA31" s="612"/>
      <c r="BB31" s="613"/>
      <c r="BC31" s="533">
        <v>0</v>
      </c>
      <c r="BD31" s="534">
        <v>0</v>
      </c>
    </row>
    <row r="32" spans="1:56" s="35" customFormat="1" ht="16.5" customHeight="1" x14ac:dyDescent="0.25">
      <c r="A32" s="1972"/>
      <c r="B32" s="1973"/>
      <c r="C32" s="618" t="s">
        <v>1951</v>
      </c>
      <c r="D32" s="536">
        <f>SUMIFS(障害学生情報入力シート!$L$29:$L$1028,障害学生情報入力シート!$G$29:$G$1028,$C151,障害学生情報入力シート!$H$29:$H$1028,$D151,障害学生情報入力シート!$D$29:$D$1028,"&lt;&gt;"&amp;"",障害学生情報入力シート!$D$29:$D$1028,"&lt;&gt;"&amp;"在籍者")</f>
        <v>0</v>
      </c>
      <c r="E32" s="536">
        <f>SUMIFS(障害学生情報入力シート!$M$29:$M$1028,障害学生情報入力シート!$G$29:$G$1028,$C151,障害学生情報入力シート!$H$29:$H$1028,$D151,障害学生情報入力シート!$D$29:$D$1028,"&lt;&gt;"&amp;"",障害学生情報入力シート!$D$29:$D$1028,"&lt;&gt;"&amp;"在籍者")</f>
        <v>0</v>
      </c>
      <c r="F32" s="57">
        <f>SUMIFS(※集計※障害学生情報入力シート!$M$29:$M$1028,障害学生情報入力シート!$G$29:$G$1028,$C151,障害学生情報入力シート!$H$29:$H$1028,$D151,障害学生情報入力シート!$D$29:$D$1028,"&lt;&gt;"&amp;"",障害学生情報入力シート!$D$29:$D$1028,"&lt;&gt;"&amp;"在籍者")</f>
        <v>0</v>
      </c>
      <c r="G32" s="57">
        <f>SUMIFS(※集計※障害学生情報入力シート!$N$29:$N$1028,障害学生情報入力シート!$G$29:$G$1028,$C151,障害学生情報入力シート!$H$29:$H$1028,$D151,障害学生情報入力シート!$D$29:$D$1028,"&lt;&gt;"&amp;"",障害学生情報入力シート!$D$29:$D$1028,"&lt;&gt;"&amp;"在籍者")</f>
        <v>0</v>
      </c>
      <c r="H32" s="58">
        <f>SUMIFS(※集計※障害学生情報入力シート!$P$29:$P$1028,※集計※障害学生情報入力シート!$N$29:$N$1028,"&gt;=1",障害学生情報入力シート!$G$29:$G$1028,$C151,障害学生情報入力シート!$H$29:$H$1028,$D151,障害学生情報入力シート!$D$29:$D$1028,"&lt;&gt;"&amp;"",障害学生情報入力シート!$D$29:$D$1028,"&lt;&gt;"&amp;"在籍者")</f>
        <v>0</v>
      </c>
      <c r="I32" s="60">
        <f>SUMIFS(障害学生情報入力シート!$N$29:$N$1028,※集計※障害学生情報入力シート!$O$29:$O$1028,1,障害学生情報入力シート!$G$29:$G$1028,$C151,障害学生情報入力シート!$H$29:$H$1028,$D151,障害学生情報入力シート!$D$29:$D$1028,"&lt;&gt;"&amp;"",障害学生情報入力シート!$D$29:$D$1028,"&lt;&gt;"&amp;"在籍者")</f>
        <v>0</v>
      </c>
      <c r="J32" s="62">
        <f>SUMIFS(障害学生情報入力シート!$S$29:$S$1028,※集計※障害学生情報入力シート!$O$29:$O$1028,1,障害学生情報入力シート!$G$29:$G$1028,$C151,障害学生情報入力シート!$H$29:$H$1028,$D151,障害学生情報入力シート!$D$29:$D$1028,"&lt;&gt;"&amp;"",障害学生情報入力シート!$D$29:$D$1028,"&lt;&gt;"&amp;"在籍者")</f>
        <v>0</v>
      </c>
      <c r="K32" s="60">
        <f>SUMIFS(障害学生情報入力シート!$O$29:$O$1028,※集計※障害学生情報入力シート!$O$29:$O$1028,1,障害学生情報入力シート!$G$29:$G$1028,$C151,障害学生情報入力シート!$H$29:$H$1028,$D151,障害学生情報入力シート!$D$29:$D$1028,"&lt;&gt;"&amp;"",障害学生情報入力シート!$D$29:$D$1028,"&lt;&gt;"&amp;"在籍者")</f>
        <v>0</v>
      </c>
      <c r="L32" s="60">
        <f>SUMIFS(障害学生情報入力シート!$T$29:$T$1028,※集計※障害学生情報入力シート!$O$29:$O$1028,1,障害学生情報入力シート!$G$29:$G$1028,$C151,障害学生情報入力シート!$H$29:$H$1028,$D151,障害学生情報入力シート!$D$29:$D$1028,"&lt;&gt;"&amp;"",障害学生情報入力シート!$D$29:$D$1028,"&lt;&gt;"&amp;"在籍者")</f>
        <v>0</v>
      </c>
      <c r="M32" s="61">
        <f>SUMIFS(障害学生情報入力シート!$P$29:$P$1028,※集計※障害学生情報入力シート!$O$29:$O$1028,1,障害学生情報入力シート!$G$29:$G$1028,$C151,障害学生情報入力シート!$H$29:$H$1028,$D151,障害学生情報入力シート!$D$29:$D$1028,"&lt;&gt;"&amp;"",障害学生情報入力シート!$D$29:$D$1028,"&lt;&gt;"&amp;"在籍者")</f>
        <v>0</v>
      </c>
      <c r="N32" s="62">
        <f>SUMIFS(障害学生情報入力シート!$U$29:$U$1028,※集計※障害学生情報入力シート!$O$29:$O$1028,1,障害学生情報入力シート!$G$29:$G$1028,$C151,障害学生情報入力シート!$H$29:$H$1028,$D151,障害学生情報入力シート!$D$29:$D$1028,"&lt;&gt;"&amp;"",障害学生情報入力シート!$D$29:$D$1028,"&lt;&gt;"&amp;"在籍者")</f>
        <v>0</v>
      </c>
      <c r="O32" s="60">
        <f>SUMIFS(障害学生情報入力シート!$Q$29:$Q$1028,※集計※障害学生情報入力シート!$O$29:$O$1028,1,障害学生情報入力シート!$G$29:$G$1028,$C151,障害学生情報入力シート!$H$29:$H$1028,$D151,障害学生情報入力シート!$D$29:$D$1028,"&lt;&gt;"&amp;"",障害学生情報入力シート!$D$29:$D$1028,"&lt;&gt;"&amp;"在籍者")</f>
        <v>0</v>
      </c>
      <c r="P32" s="62">
        <f>SUMIFS(障害学生情報入力シート!$V$29:$V$1028,※集計※障害学生情報入力シート!$O$29:$O$1028,1,障害学生情報入力シート!$G$29:$G$1028,$C151,障害学生情報入力シート!$H$29:$H$1028,$D151,障害学生情報入力シート!$D$29:$D$1028,"&lt;&gt;"&amp;"",障害学生情報入力シート!$D$29:$D$1028,"&lt;&gt;"&amp;"在籍者")</f>
        <v>0</v>
      </c>
      <c r="Q32" s="59">
        <f>SUMIFS(※集計※障害学生情報入力シート!$O$29:$O$1028,障害学生情報入力シート!$G$29:$G$1028,$C151,障害学生情報入力シート!$H$29:$H$1028,$D151,障害学生情報入力シート!$R$29:$R$1028,"学部（通信）",障害学生情報入力シート!$D$29:$D$1028,"&lt;&gt;"&amp;"",障害学生情報入力シート!$D$29:$D$1028,"&lt;&gt;"&amp;"在籍者")</f>
        <v>0</v>
      </c>
      <c r="R32" s="60">
        <f>SUMIFS(※集計※障害学生情報入力シート!$O$29:$O$1028,障害学生情報入力シート!$G$29:$G$1028,$C151,障害学生情報入力シート!$H$29:$H$1028,$D151,障害学生情報入力シート!$W$29:$W$1028,"学部（通信）",障害学生情報入力シート!$D$29:$D$1028,"&lt;&gt;"&amp;"",障害学生情報入力シート!$D$29:$D$1028,"&lt;&gt;"&amp;"在籍者")</f>
        <v>0</v>
      </c>
      <c r="S32" s="59">
        <f>SUMIFS(※集計※障害学生情報入力シート!$O$29:$O$1028,障害学生情報入力シート!$G$29:$G$1028,$C151,障害学生情報入力シート!$H$29:$H$1028,$D151,障害学生情報入力シート!$R$29:$R$1028,"大学院（通学）",障害学生情報入力シート!$D$29:$D$1028,"&lt;&gt;"&amp;"",障害学生情報入力シート!$D$29:$D$1028,"&lt;&gt;"&amp;"在籍者")</f>
        <v>0</v>
      </c>
      <c r="T32" s="60">
        <f>SUMIFS(※集計※障害学生情報入力シート!$O$29:$O$1028,障害学生情報入力シート!$G$29:$G$1028,$C151,障害学生情報入力シート!$H$29:$H$1028,$D151,障害学生情報入力シート!$W$29:$W$1028,"大学院（通学）",障害学生情報入力シート!$D$29:$D$1028,"&lt;&gt;"&amp;"",障害学生情報入力シート!$D$29:$D$1028,"&lt;&gt;"&amp;"在籍者")</f>
        <v>0</v>
      </c>
      <c r="U32" s="59">
        <f>SUMIFS(※集計※障害学生情報入力シート!$O$29:$O$1028,障害学生情報入力シート!$G$29:$G$1028,$C151,障害学生情報入力シート!$H$29:$H$1028,$D151,障害学生情報入力シート!$R$29:$R$1028,"大学院（通信）",障害学生情報入力シート!$D$29:$D$1028,"&lt;&gt;"&amp;"",障害学生情報入力シート!$D$29:$D$1028,"&lt;&gt;"&amp;"在籍者")</f>
        <v>0</v>
      </c>
      <c r="V32" s="60">
        <f>SUMIFS(※集計※障害学生情報入力シート!$O$29:$O$1028,障害学生情報入力シート!$G$29:$G$1028,$C151,障害学生情報入力シート!$H$29:$H$1028,$D151,障害学生情報入力シート!$W$29:$W$1028,"大学院（通信）",障害学生情報入力シート!$D$29:$D$1028,"&lt;&gt;"&amp;"",障害学生情報入力シート!$D$29:$D$1028,"&lt;&gt;"&amp;"在籍者")</f>
        <v>0</v>
      </c>
      <c r="W32" s="59">
        <f>SUMIFS(※集計※障害学生情報入力シート!$O$29:$O$1028,障害学生情報入力シート!$G$29:$G$1028,$C151,障害学生情報入力シート!$H$29:$H$1028,$D151,障害学生情報入力シート!$R$29:$R$1028,"専攻科",障害学生情報入力シート!$D$29:$D$1028,"&lt;&gt;"&amp;"",障害学生情報入力シート!$D$29:$D$1028,"&lt;&gt;"&amp;"在籍者")</f>
        <v>0</v>
      </c>
      <c r="X32" s="537">
        <f>SUMIFS(※集計※障害学生情報入力シート!$O$29:$O$1028,障害学生情報入力シート!$G$29:$G$1028,$C151,障害学生情報入力シート!$H$29:$H$1028,$D151,障害学生情報入力シート!$W$29:$W$1028,"専攻科",障害学生情報入力シート!$D$29:$D$1028,"&lt;&gt;"&amp;"",障害学生情報入力シート!$D$29:$D$1028,"&lt;&gt;"&amp;"在籍者")</f>
        <v>0</v>
      </c>
      <c r="Y32" s="576">
        <f t="shared" si="0"/>
        <v>0</v>
      </c>
      <c r="Z32" s="577">
        <f t="shared" si="1"/>
        <v>0</v>
      </c>
      <c r="AE32" s="2060"/>
      <c r="AF32" s="2061"/>
      <c r="AG32" s="578" t="s">
        <v>1951</v>
      </c>
      <c r="AH32" s="540"/>
      <c r="AI32" s="541"/>
      <c r="AJ32" s="542"/>
      <c r="AK32" s="542"/>
      <c r="AL32" s="543"/>
      <c r="AM32" s="544"/>
      <c r="AN32" s="545"/>
      <c r="AO32" s="544"/>
      <c r="AP32" s="544"/>
      <c r="AQ32" s="546"/>
      <c r="AR32" s="545"/>
      <c r="AS32" s="544"/>
      <c r="AT32" s="545"/>
      <c r="AU32" s="547"/>
      <c r="AV32" s="544"/>
      <c r="AW32" s="547"/>
      <c r="AX32" s="544"/>
      <c r="AY32" s="547"/>
      <c r="AZ32" s="544"/>
      <c r="BA32" s="547"/>
      <c r="BB32" s="548"/>
      <c r="BC32" s="588">
        <v>0</v>
      </c>
      <c r="BD32" s="589">
        <v>0</v>
      </c>
    </row>
    <row r="33" spans="1:59" s="35" customFormat="1" ht="16.5" customHeight="1" x14ac:dyDescent="0.25">
      <c r="A33" s="1853" t="s">
        <v>1952</v>
      </c>
      <c r="B33" s="1854"/>
      <c r="C33" s="1854"/>
      <c r="D33" s="590">
        <f>SUMIFS(障害学生情報入力シート!$L$29:$L$1028,障害学生情報入力シート!$G$29:$G$1028,$C152,障害学生情報入力シート!$H$29:$H$1028,$D152,障害学生情報入力シート!$D$29:$D$1028,"&lt;&gt;"&amp;"",障害学生情報入力シート!$D$29:$D$1028,"&lt;&gt;"&amp;"在籍者")</f>
        <v>0</v>
      </c>
      <c r="E33" s="513">
        <f>SUMIFS(障害学生情報入力シート!$M$29:$M$1028,障害学生情報入力シート!$G$29:$G$1028,$C152,障害学生情報入力シート!$H$29:$H$1028,$D152,障害学生情報入力シート!$D$29:$D$1028,"&lt;&gt;"&amp;"",障害学生情報入力シート!$D$29:$D$1028,"&lt;&gt;"&amp;"在籍者")</f>
        <v>0</v>
      </c>
      <c r="F33" s="514">
        <f>SUMIFS(※集計※障害学生情報入力シート!$M$29:$M$1028,障害学生情報入力シート!$G$29:$G$1028,$C152,障害学生情報入力シート!$H$29:$H$1028,$D152,障害学生情報入力シート!$D$29:$D$1028,"&lt;&gt;"&amp;"",障害学生情報入力シート!$D$29:$D$1028,"&lt;&gt;"&amp;"在籍者")</f>
        <v>0</v>
      </c>
      <c r="G33" s="460">
        <f>SUMIFS(※集計※障害学生情報入力シート!$N$29:$N$1028,障害学生情報入力シート!$G$29:$G$1028,$C152,障害学生情報入力シート!$H$29:$H$1028,$D152,障害学生情報入力シート!$D$29:$D$1028,"&lt;&gt;"&amp;"",障害学生情報入力シート!$D$29:$D$1028,"&lt;&gt;"&amp;"在籍者")</f>
        <v>0</v>
      </c>
      <c r="H33" s="591">
        <f>SUMIFS(※集計※障害学生情報入力シート!$P$29:$P$1028,※集計※障害学生情報入力シート!$N$29:$N$1028,"&gt;=1",障害学生情報入力シート!$G$29:$G$1028,$C152,障害学生情報入力シート!$H$29:$H$1028,$D152,障害学生情報入力シート!$D$29:$D$1028,"&lt;&gt;"&amp;"",障害学生情報入力シート!$D$29:$D$1028,"&lt;&gt;"&amp;"在籍者")</f>
        <v>0</v>
      </c>
      <c r="I33" s="592">
        <f>SUMIFS(障害学生情報入力シート!$N$29:$N$1028,※集計※障害学生情報入力シート!$O$29:$O$1028,1,障害学生情報入力シート!$G$29:$G$1028,$C152,障害学生情報入力シート!$H$29:$H$1028,$D152,障害学生情報入力シート!$D$29:$D$1028,"&lt;&gt;"&amp;"",障害学生情報入力シート!$D$29:$D$1028,"&lt;&gt;"&amp;"在籍者")</f>
        <v>0</v>
      </c>
      <c r="J33" s="516">
        <f>SUMIFS(障害学生情報入力シート!$S$29:$S$1028,※集計※障害学生情報入力シート!$O$29:$O$1028,1,障害学生情報入力シート!$G$29:$G$1028,$C152,障害学生情報入力シート!$H$29:$H$1028,$D152,障害学生情報入力シート!$D$29:$D$1028,"&lt;&gt;"&amp;"",障害学生情報入力シート!$D$29:$D$1028,"&lt;&gt;"&amp;"在籍者")</f>
        <v>0</v>
      </c>
      <c r="K33" s="493">
        <f>SUMIFS(障害学生情報入力シート!$O$29:$O$1028,※集計※障害学生情報入力シート!$O$29:$O$1028,1,障害学生情報入力シート!$G$29:$G$1028,$C152,障害学生情報入力シート!$H$29:$H$1028,$D152,障害学生情報入力シート!$D$29:$D$1028,"&lt;&gt;"&amp;"",障害学生情報入力シート!$D$29:$D$1028,"&lt;&gt;"&amp;"在籍者")</f>
        <v>0</v>
      </c>
      <c r="L33" s="493">
        <f>SUMIFS(障害学生情報入力シート!$T$29:$T$1028,※集計※障害学生情報入力シート!$O$29:$O$1028,1,障害学生情報入力シート!$G$29:$G$1028,$C152,障害学生情報入力シート!$H$29:$H$1028,$D152,障害学生情報入力シート!$D$29:$D$1028,"&lt;&gt;"&amp;"",障害学生情報入力シート!$D$29:$D$1028,"&lt;&gt;"&amp;"在籍者")</f>
        <v>0</v>
      </c>
      <c r="M33" s="619">
        <f>SUMIFS(障害学生情報入力シート!$P$29:$P$1028,※集計※障害学生情報入力シート!$O$29:$O$1028,1,障害学生情報入力シート!$G$29:$G$1028,$C152,障害学生情報入力シート!$H$29:$H$1028,$D152,障害学生情報入力シート!$D$29:$D$1028,"&lt;&gt;"&amp;"",障害学生情報入力シート!$D$29:$D$1028,"&lt;&gt;"&amp;"在籍者")</f>
        <v>0</v>
      </c>
      <c r="N33" s="516">
        <f>SUMIFS(障害学生情報入力シート!$U$29:$U$1028,※集計※障害学生情報入力シート!$O$29:$O$1028,1,障害学生情報入力シート!$G$29:$G$1028,$C152,障害学生情報入力シート!$H$29:$H$1028,$D152,障害学生情報入力シート!$D$29:$D$1028,"&lt;&gt;"&amp;"",障害学生情報入力シート!$D$29:$D$1028,"&lt;&gt;"&amp;"在籍者")</f>
        <v>0</v>
      </c>
      <c r="O33" s="493">
        <f>SUMIFS(障害学生情報入力シート!$Q$29:$Q$1028,※集計※障害学生情報入力シート!$O$29:$O$1028,1,障害学生情報入力シート!$G$29:$G$1028,$C152,障害学生情報入力シート!$H$29:$H$1028,$D152,障害学生情報入力シート!$D$29:$D$1028,"&lt;&gt;"&amp;"",障害学生情報入力シート!$D$29:$D$1028,"&lt;&gt;"&amp;"在籍者")</f>
        <v>0</v>
      </c>
      <c r="P33" s="516">
        <f>SUMIFS(障害学生情報入力シート!$V$29:$V$1028,※集計※障害学生情報入力シート!$O$29:$O$1028,1,障害学生情報入力シート!$G$29:$G$1028,$C152,障害学生情報入力シート!$H$29:$H$1028,$D152,障害学生情報入力シート!$D$29:$D$1028,"&lt;&gt;"&amp;"",障害学生情報入力シート!$D$29:$D$1028,"&lt;&gt;"&amp;"在籍者")</f>
        <v>0</v>
      </c>
      <c r="Q33" s="517">
        <f>SUMIFS(※集計※障害学生情報入力シート!$O$29:$O$1028,障害学生情報入力シート!$G$29:$G$1028,$C152,障害学生情報入力シート!$H$29:$H$1028,$D152,障害学生情報入力シート!$R$29:$R$1028,"学部（通信）",障害学生情報入力シート!$D$29:$D$1028,"&lt;&gt;"&amp;"",障害学生情報入力シート!$D$29:$D$1028,"&lt;&gt;"&amp;"在籍者")</f>
        <v>0</v>
      </c>
      <c r="R33" s="493">
        <f>SUMIFS(※集計※障害学生情報入力シート!$O$29:$O$1028,障害学生情報入力シート!$G$29:$G$1028,$C152,障害学生情報入力シート!$H$29:$H$1028,$D152,障害学生情報入力シート!$W$29:$W$1028,"学部（通信）",障害学生情報入力シート!$D$29:$D$1028,"&lt;&gt;"&amp;"",障害学生情報入力シート!$D$29:$D$1028,"&lt;&gt;"&amp;"在籍者")</f>
        <v>0</v>
      </c>
      <c r="S33" s="517">
        <f>SUMIFS(※集計※障害学生情報入力シート!$O$29:$O$1028,障害学生情報入力シート!$G$29:$G$1028,$C152,障害学生情報入力シート!$H$29:$H$1028,$D152,障害学生情報入力シート!$R$29:$R$1028,"大学院（通学）",障害学生情報入力シート!$D$29:$D$1028,"&lt;&gt;"&amp;"",障害学生情報入力シート!$D$29:$D$1028,"&lt;&gt;"&amp;"在籍者")</f>
        <v>0</v>
      </c>
      <c r="T33" s="493">
        <f>SUMIFS(※集計※障害学生情報入力シート!$O$29:$O$1028,障害学生情報入力シート!$G$29:$G$1028,$C152,障害学生情報入力シート!$H$29:$H$1028,$D152,障害学生情報入力シート!$W$29:$W$1028,"大学院（通学）",障害学生情報入力シート!$D$29:$D$1028,"&lt;&gt;"&amp;"",障害学生情報入力シート!$D$29:$D$1028,"&lt;&gt;"&amp;"在籍者")</f>
        <v>0</v>
      </c>
      <c r="U33" s="517">
        <f>SUMIFS(※集計※障害学生情報入力シート!$O$29:$O$1028,障害学生情報入力シート!$G$29:$G$1028,$C152,障害学生情報入力シート!$H$29:$H$1028,$D152,障害学生情報入力シート!$R$29:$R$1028,"大学院（通信）",障害学生情報入力シート!$D$29:$D$1028,"&lt;&gt;"&amp;"",障害学生情報入力シート!$D$29:$D$1028,"&lt;&gt;"&amp;"在籍者")</f>
        <v>0</v>
      </c>
      <c r="V33" s="493">
        <f>SUMIFS(※集計※障害学生情報入力シート!$O$29:$O$1028,障害学生情報入力シート!$G$29:$G$1028,$C152,障害学生情報入力シート!$H$29:$H$1028,$D152,障害学生情報入力シート!$W$29:$W$1028,"大学院（通信）",障害学生情報入力シート!$D$29:$D$1028,"&lt;&gt;"&amp;"",障害学生情報入力シート!$D$29:$D$1028,"&lt;&gt;"&amp;"在籍者")</f>
        <v>0</v>
      </c>
      <c r="W33" s="517">
        <f>SUMIFS(※集計※障害学生情報入力シート!$O$29:$O$1028,障害学生情報入力シート!$G$29:$G$1028,$C152,障害学生情報入力シート!$H$29:$H$1028,$D152,障害学生情報入力シート!$R$29:$R$1028,"専攻科",障害学生情報入力シート!$D$29:$D$1028,"&lt;&gt;"&amp;"",障害学生情報入力シート!$D$29:$D$1028,"&lt;&gt;"&amp;"在籍者")</f>
        <v>0</v>
      </c>
      <c r="X33" s="518">
        <f>SUMIFS(※集計※障害学生情報入力シート!$O$29:$O$1028,障害学生情報入力シート!$G$29:$G$1028,$C152,障害学生情報入力シート!$H$29:$H$1028,$D152,障害学生情報入力シート!$W$29:$W$1028,"専攻科",障害学生情報入力シート!$D$29:$D$1028,"&lt;&gt;"&amp;"",障害学生情報入力シート!$D$29:$D$1028,"&lt;&gt;"&amp;"在籍者")</f>
        <v>0</v>
      </c>
      <c r="Y33" s="538">
        <f t="shared" si="0"/>
        <v>0</v>
      </c>
      <c r="Z33" s="585">
        <f t="shared" si="1"/>
        <v>0</v>
      </c>
      <c r="AE33" s="2065" t="s">
        <v>1952</v>
      </c>
      <c r="AF33" s="2066"/>
      <c r="AG33" s="2067"/>
      <c r="AH33" s="523"/>
      <c r="AI33" s="523"/>
      <c r="AJ33" s="524"/>
      <c r="AK33" s="420"/>
      <c r="AL33" s="397"/>
      <c r="AM33" s="598"/>
      <c r="AN33" s="527"/>
      <c r="AO33" s="526"/>
      <c r="AP33" s="526"/>
      <c r="AQ33" s="620"/>
      <c r="AR33" s="527"/>
      <c r="AS33" s="526"/>
      <c r="AT33" s="527"/>
      <c r="AU33" s="531"/>
      <c r="AV33" s="526"/>
      <c r="AW33" s="531"/>
      <c r="AX33" s="526"/>
      <c r="AY33" s="531"/>
      <c r="AZ33" s="526"/>
      <c r="BA33" s="531"/>
      <c r="BB33" s="532"/>
      <c r="BC33" s="602">
        <v>0</v>
      </c>
      <c r="BD33" s="603">
        <v>0</v>
      </c>
    </row>
    <row r="34" spans="1:59" s="35" customFormat="1" ht="16.5" customHeight="1" x14ac:dyDescent="0.25">
      <c r="A34" s="1855" t="s">
        <v>1985</v>
      </c>
      <c r="B34" s="1856"/>
      <c r="C34" s="621" t="s">
        <v>1953</v>
      </c>
      <c r="D34" s="552">
        <f>SUMIFS(障害学生情報入力シート!$L$29:$L$1028,障害学生情報入力シート!$G$29:$G$1028,$C153,障害学生情報入力シート!$H$29:$H$1028,$D153,障害学生情報入力シート!$D$29:$D$1028,"&lt;&gt;"&amp;"",障害学生情報入力シート!$D$29:$D$1028,"&lt;&gt;"&amp;"在籍者")</f>
        <v>0</v>
      </c>
      <c r="E34" s="552">
        <f>SUMIFS(障害学生情報入力シート!$M$29:$M$1028,障害学生情報入力シート!$G$29:$G$1028,$C153,障害学生情報入力シート!$H$29:$H$1028,$D153,障害学生情報入力シート!$D$29:$D$1028,"&lt;&gt;"&amp;"",障害学生情報入力シート!$D$29:$D$1028,"&lt;&gt;"&amp;"在籍者")</f>
        <v>0</v>
      </c>
      <c r="F34" s="65">
        <f>SUMIFS(※集計※障害学生情報入力シート!$M$29:$M$1028,障害学生情報入力シート!$G$29:$G$1028,$C153,障害学生情報入力シート!$H$29:$H$1028,$D153,障害学生情報入力シート!$D$29:$D$1028,"&lt;&gt;"&amp;"",障害学生情報入力シート!$D$29:$D$1028,"&lt;&gt;"&amp;"在籍者")</f>
        <v>0</v>
      </c>
      <c r="G34" s="65">
        <f>SUMIFS(※集計※障害学生情報入力シート!$N$29:$N$1028,障害学生情報入力シート!$G$29:$G$1028,$C153,障害学生情報入力シート!$H$29:$H$1028,$D153,障害学生情報入力シート!$D$29:$D$1028,"&lt;&gt;"&amp;"",障害学生情報入力シート!$D$29:$D$1028,"&lt;&gt;"&amp;"在籍者")</f>
        <v>0</v>
      </c>
      <c r="H34" s="605">
        <f>SUMIFS(※集計※障害学生情報入力シート!$P$29:$P$1028,※集計※障害学生情報入力シート!$N$29:$N$1028,"&gt;=1",障害学生情報入力シート!$G$29:$G$1028,$C153,障害学生情報入力シート!$H$29:$H$1028,$D153,障害学生情報入力シート!$D$29:$D$1028,"&lt;&gt;"&amp;"",障害学生情報入力シート!$D$29:$D$1028,"&lt;&gt;"&amp;"在籍者")</f>
        <v>0</v>
      </c>
      <c r="I34" s="69">
        <f>SUMIFS(障害学生情報入力シート!$N$29:$N$1028,※集計※障害学生情報入力シート!$O$29:$O$1028,1,障害学生情報入力シート!$G$29:$G$1028,$C153,障害学生情報入力シート!$H$29:$H$1028,$D153,障害学生情報入力シート!$D$29:$D$1028,"&lt;&gt;"&amp;"",障害学生情報入力シート!$D$29:$D$1028,"&lt;&gt;"&amp;"在籍者")</f>
        <v>0</v>
      </c>
      <c r="J34" s="71">
        <f>SUMIFS(障害学生情報入力シート!$S$29:$S$1028,※集計※障害学生情報入力シート!$O$29:$O$1028,1,障害学生情報入力シート!$G$29:$G$1028,$C153,障害学生情報入力シート!$H$29:$H$1028,$D153,障害学生情報入力シート!$D$29:$D$1028,"&lt;&gt;"&amp;"",障害学生情報入力シート!$D$29:$D$1028,"&lt;&gt;"&amp;"在籍者")</f>
        <v>0</v>
      </c>
      <c r="K34" s="69">
        <f>SUMIFS(障害学生情報入力シート!$O$29:$O$1028,※集計※障害学生情報入力シート!$O$29:$O$1028,1,障害学生情報入力シート!$G$29:$G$1028,$C153,障害学生情報入力シート!$H$29:$H$1028,$D153,障害学生情報入力シート!$D$29:$D$1028,"&lt;&gt;"&amp;"",障害学生情報入力シート!$D$29:$D$1028,"&lt;&gt;"&amp;"在籍者")</f>
        <v>0</v>
      </c>
      <c r="L34" s="69">
        <f>SUMIFS(障害学生情報入力シート!$T$29:$T$1028,※集計※障害学生情報入力シート!$O$29:$O$1028,1,障害学生情報入力シート!$G$29:$G$1028,$C153,障害学生情報入力シート!$H$29:$H$1028,$D153,障害学生情報入力シート!$D$29:$D$1028,"&lt;&gt;"&amp;"",障害学生情報入力シート!$D$29:$D$1028,"&lt;&gt;"&amp;"在籍者")</f>
        <v>0</v>
      </c>
      <c r="M34" s="70">
        <f>SUMIFS(障害学生情報入力シート!$P$29:$P$1028,※集計※障害学生情報入力シート!$O$29:$O$1028,1,障害学生情報入力シート!$G$29:$G$1028,$C153,障害学生情報入力シート!$H$29:$H$1028,$D153,障害学生情報入力シート!$D$29:$D$1028,"&lt;&gt;"&amp;"",障害学生情報入力シート!$D$29:$D$1028,"&lt;&gt;"&amp;"在籍者")</f>
        <v>0</v>
      </c>
      <c r="N34" s="71">
        <f>SUMIFS(障害学生情報入力シート!$U$29:$U$1028,※集計※障害学生情報入力シート!$O$29:$O$1028,1,障害学生情報入力シート!$G$29:$G$1028,$C153,障害学生情報入力シート!$H$29:$H$1028,$D153,障害学生情報入力シート!$D$29:$D$1028,"&lt;&gt;"&amp;"",障害学生情報入力シート!$D$29:$D$1028,"&lt;&gt;"&amp;"在籍者")</f>
        <v>0</v>
      </c>
      <c r="O34" s="69">
        <f>SUMIFS(障害学生情報入力シート!$Q$29:$Q$1028,※集計※障害学生情報入力シート!$O$29:$O$1028,1,障害学生情報入力シート!$G$29:$G$1028,$C153,障害学生情報入力シート!$H$29:$H$1028,$D153,障害学生情報入力シート!$D$29:$D$1028,"&lt;&gt;"&amp;"",障害学生情報入力シート!$D$29:$D$1028,"&lt;&gt;"&amp;"在籍者")</f>
        <v>0</v>
      </c>
      <c r="P34" s="71">
        <f>SUMIFS(障害学生情報入力シート!$V$29:$V$1028,※集計※障害学生情報入力シート!$O$29:$O$1028,1,障害学生情報入力シート!$G$29:$G$1028,$C153,障害学生情報入力シート!$H$29:$H$1028,$D153,障害学生情報入力シート!$D$29:$D$1028,"&lt;&gt;"&amp;"",障害学生情報入力シート!$D$29:$D$1028,"&lt;&gt;"&amp;"在籍者")</f>
        <v>0</v>
      </c>
      <c r="Q34" s="68">
        <f>SUMIFS(※集計※障害学生情報入力シート!$O$29:$O$1028,障害学生情報入力シート!$G$29:$G$1028,$C153,障害学生情報入力シート!$H$29:$H$1028,$D153,障害学生情報入力シート!$R$29:$R$1028,"学部（通信）",障害学生情報入力シート!$D$29:$D$1028,"&lt;&gt;"&amp;"",障害学生情報入力シート!$D$29:$D$1028,"&lt;&gt;"&amp;"在籍者")</f>
        <v>0</v>
      </c>
      <c r="R34" s="69">
        <f>SUMIFS(※集計※障害学生情報入力シート!$O$29:$O$1028,障害学生情報入力シート!$G$29:$G$1028,$C153,障害学生情報入力シート!$H$29:$H$1028,$D153,障害学生情報入力シート!$W$29:$W$1028,"学部（通信）",障害学生情報入力シート!$D$29:$D$1028,"&lt;&gt;"&amp;"",障害学生情報入力シート!$D$29:$D$1028,"&lt;&gt;"&amp;"在籍者")</f>
        <v>0</v>
      </c>
      <c r="S34" s="68">
        <f>SUMIFS(※集計※障害学生情報入力シート!$O$29:$O$1028,障害学生情報入力シート!$G$29:$G$1028,$C153,障害学生情報入力シート!$H$29:$H$1028,$D153,障害学生情報入力シート!$R$29:$R$1028,"大学院（通学）",障害学生情報入力シート!$D$29:$D$1028,"&lt;&gt;"&amp;"",障害学生情報入力シート!$D$29:$D$1028,"&lt;&gt;"&amp;"在籍者")</f>
        <v>0</v>
      </c>
      <c r="T34" s="69">
        <f>SUMIFS(※集計※障害学生情報入力シート!$O$29:$O$1028,障害学生情報入力シート!$G$29:$G$1028,$C153,障害学生情報入力シート!$H$29:$H$1028,$D153,障害学生情報入力シート!$W$29:$W$1028,"大学院（通学）",障害学生情報入力シート!$D$29:$D$1028,"&lt;&gt;"&amp;"",障害学生情報入力シート!$D$29:$D$1028,"&lt;&gt;"&amp;"在籍者")</f>
        <v>0</v>
      </c>
      <c r="U34" s="68">
        <f>SUMIFS(※集計※障害学生情報入力シート!$O$29:$O$1028,障害学生情報入力シート!$G$29:$G$1028,$C153,障害学生情報入力シート!$H$29:$H$1028,$D153,障害学生情報入力シート!$R$29:$R$1028,"大学院（通信）",障害学生情報入力シート!$D$29:$D$1028,"&lt;&gt;"&amp;"",障害学生情報入力シート!$D$29:$D$1028,"&lt;&gt;"&amp;"在籍者")</f>
        <v>0</v>
      </c>
      <c r="V34" s="69">
        <f>SUMIFS(※集計※障害学生情報入力シート!$O$29:$O$1028,障害学生情報入力シート!$G$29:$G$1028,$C153,障害学生情報入力シート!$H$29:$H$1028,$D153,障害学生情報入力シート!$W$29:$W$1028,"大学院（通信）",障害学生情報入力シート!$D$29:$D$1028,"&lt;&gt;"&amp;"",障害学生情報入力シート!$D$29:$D$1028,"&lt;&gt;"&amp;"在籍者")</f>
        <v>0</v>
      </c>
      <c r="W34" s="68">
        <f>SUMIFS(※集計※障害学生情報入力シート!$O$29:$O$1028,障害学生情報入力シート!$G$29:$G$1028,$C153,障害学生情報入力シート!$H$29:$H$1028,$D153,障害学生情報入力シート!$R$29:$R$1028,"専攻科",障害学生情報入力シート!$D$29:$D$1028,"&lt;&gt;"&amp;"",障害学生情報入力シート!$D$29:$D$1028,"&lt;&gt;"&amp;"在籍者")</f>
        <v>0</v>
      </c>
      <c r="X34" s="553">
        <f>SUMIFS(※集計※障害学生情報入力シート!$O$29:$O$1028,障害学生情報入力シート!$G$29:$G$1028,$C153,障害学生情報入力シート!$H$29:$H$1028,$D153,障害学生情報入力シート!$W$29:$W$1028,"専攻科",障害学生情報入力シート!$D$29:$D$1028,"&lt;&gt;"&amp;"",障害学生情報入力シート!$D$29:$D$1028,"&lt;&gt;"&amp;"在籍者")</f>
        <v>0</v>
      </c>
      <c r="Y34" s="554">
        <f t="shared" si="0"/>
        <v>0</v>
      </c>
      <c r="Z34" s="555">
        <f t="shared" si="1"/>
        <v>0</v>
      </c>
      <c r="AE34" s="2056" t="s">
        <v>1985</v>
      </c>
      <c r="AF34" s="2057"/>
      <c r="AG34" s="622" t="s">
        <v>1953</v>
      </c>
      <c r="AH34" s="499"/>
      <c r="AI34" s="500"/>
      <c r="AJ34" s="557"/>
      <c r="AK34" s="557"/>
      <c r="AL34" s="623"/>
      <c r="AM34" s="559"/>
      <c r="AN34" s="560"/>
      <c r="AO34" s="559"/>
      <c r="AP34" s="559"/>
      <c r="AQ34" s="561"/>
      <c r="AR34" s="560"/>
      <c r="AS34" s="559"/>
      <c r="AT34" s="560"/>
      <c r="AU34" s="562"/>
      <c r="AV34" s="559"/>
      <c r="AW34" s="562"/>
      <c r="AX34" s="559"/>
      <c r="AY34" s="562"/>
      <c r="AZ34" s="559"/>
      <c r="BA34" s="562"/>
      <c r="BB34" s="366"/>
      <c r="BC34" s="563">
        <v>0</v>
      </c>
      <c r="BD34" s="564">
        <v>0</v>
      </c>
    </row>
    <row r="35" spans="1:59" s="35" customFormat="1" ht="16.5" customHeight="1" x14ac:dyDescent="0.25">
      <c r="A35" s="1857"/>
      <c r="B35" s="1858"/>
      <c r="C35" s="624" t="s">
        <v>1904</v>
      </c>
      <c r="D35" s="513">
        <f>SUMIFS(障害学生情報入力シート!$L$29:$L$1028,障害学生情報入力シート!$G$29:$G$1028,$C154,障害学生情報入力シート!$H$29:$H$1028,$D154,障害学生情報入力シート!$D$29:$D$1028,"&lt;&gt;"&amp;"",障害学生情報入力シート!$D$29:$D$1028,"&lt;&gt;"&amp;"在籍者")</f>
        <v>0</v>
      </c>
      <c r="E35" s="513">
        <f>SUMIFS(障害学生情報入力シート!$M$29:$M$1028,障害学生情報入力シート!$G$29:$G$1028,$C154,障害学生情報入力シート!$H$29:$H$1028,$D154,障害学生情報入力シート!$D$29:$D$1028,"&lt;&gt;"&amp;"",障害学生情報入力シート!$D$29:$D$1028,"&lt;&gt;"&amp;"在籍者")</f>
        <v>0</v>
      </c>
      <c r="F35" s="514">
        <f>SUMIFS(※集計※障害学生情報入力シート!$M$29:$M$1028,障害学生情報入力シート!$G$29:$G$1028,$C154,障害学生情報入力シート!$H$29:$H$1028,$D154,障害学生情報入力シート!$D$29:$D$1028,"&lt;&gt;"&amp;"",障害学生情報入力シート!$D$29:$D$1028,"&lt;&gt;"&amp;"在籍者")</f>
        <v>0</v>
      </c>
      <c r="G35" s="514">
        <f>SUMIFS(※集計※障害学生情報入力シート!$N$29:$N$1028,障害学生情報入力シート!$G$29:$G$1028,$C154,障害学生情報入力シート!$H$29:$H$1028,$D154,障害学生情報入力シート!$D$29:$D$1028,"&lt;&gt;"&amp;"",障害学生情報入力シート!$D$29:$D$1028,"&lt;&gt;"&amp;"在籍者")</f>
        <v>0</v>
      </c>
      <c r="H35" s="515">
        <f>SUMIFS(※集計※障害学生情報入力シート!$P$29:$P$1028,※集計※障害学生情報入力シート!$N$29:$N$1028,"&gt;=1",障害学生情報入力シート!$G$29:$G$1028,$C154,障害学生情報入力シート!$H$29:$H$1028,$D154,障害学生情報入力シート!$D$29:$D$1028,"&lt;&gt;"&amp;"",障害学生情報入力シート!$D$29:$D$1028,"&lt;&gt;"&amp;"在籍者")</f>
        <v>0</v>
      </c>
      <c r="I35" s="92">
        <f>SUMIFS(障害学生情報入力シート!$N$29:$N$1028,※集計※障害学生情報入力シート!$O$29:$O$1028,1,障害学生情報入力シート!$G$29:$G$1028,$C154,障害学生情報入力シート!$H$29:$H$1028,$D154,障害学生情報入力シート!$D$29:$D$1028,"&lt;&gt;"&amp;"",障害学生情報入力シート!$D$29:$D$1028,"&lt;&gt;"&amp;"在籍者")</f>
        <v>0</v>
      </c>
      <c r="J35" s="94">
        <f>SUMIFS(障害学生情報入力シート!$S$29:$S$1028,※集計※障害学生情報入力シート!$O$29:$O$1028,1,障害学生情報入力シート!$G$29:$G$1028,$C154,障害学生情報入力シート!$H$29:$H$1028,$D154,障害学生情報入力シート!$D$29:$D$1028,"&lt;&gt;"&amp;"",障害学生情報入力シート!$D$29:$D$1028,"&lt;&gt;"&amp;"在籍者")</f>
        <v>0</v>
      </c>
      <c r="K35" s="92">
        <f>SUMIFS(障害学生情報入力シート!$O$29:$O$1028,※集計※障害学生情報入力シート!$O$29:$O$1028,1,障害学生情報入力シート!$G$29:$G$1028,$C154,障害学生情報入力シート!$H$29:$H$1028,$D154,障害学生情報入力シート!$D$29:$D$1028,"&lt;&gt;"&amp;"",障害学生情報入力シート!$D$29:$D$1028,"&lt;&gt;"&amp;"在籍者")</f>
        <v>0</v>
      </c>
      <c r="L35" s="92">
        <f>SUMIFS(障害学生情報入力シート!$T$29:$T$1028,※集計※障害学生情報入力シート!$O$29:$O$1028,1,障害学生情報入力シート!$G$29:$G$1028,$C154,障害学生情報入力シート!$H$29:$H$1028,$D154,障害学生情報入力シート!$D$29:$D$1028,"&lt;&gt;"&amp;"",障害学生情報入力シート!$D$29:$D$1028,"&lt;&gt;"&amp;"在籍者")</f>
        <v>0</v>
      </c>
      <c r="M35" s="93">
        <f>SUMIFS(障害学生情報入力シート!$P$29:$P$1028,※集計※障害学生情報入力シート!$O$29:$O$1028,1,障害学生情報入力シート!$G$29:$G$1028,$C154,障害学生情報入力シート!$H$29:$H$1028,$D154,障害学生情報入力シート!$D$29:$D$1028,"&lt;&gt;"&amp;"",障害学生情報入力シート!$D$29:$D$1028,"&lt;&gt;"&amp;"在籍者")</f>
        <v>0</v>
      </c>
      <c r="N35" s="94">
        <f>SUMIFS(障害学生情報入力シート!$U$29:$U$1028,※集計※障害学生情報入力シート!$O$29:$O$1028,1,障害学生情報入力シート!$G$29:$G$1028,$C154,障害学生情報入力シート!$H$29:$H$1028,$D154,障害学生情報入力シート!$D$29:$D$1028,"&lt;&gt;"&amp;"",障害学生情報入力シート!$D$29:$D$1028,"&lt;&gt;"&amp;"在籍者")</f>
        <v>0</v>
      </c>
      <c r="O35" s="92">
        <f>SUMIFS(障害学生情報入力シート!$Q$29:$Q$1028,※集計※障害学生情報入力シート!$O$29:$O$1028,1,障害学生情報入力シート!$G$29:$G$1028,$C154,障害学生情報入力シート!$H$29:$H$1028,$D154,障害学生情報入力シート!$D$29:$D$1028,"&lt;&gt;"&amp;"",障害学生情報入力シート!$D$29:$D$1028,"&lt;&gt;"&amp;"在籍者")</f>
        <v>0</v>
      </c>
      <c r="P35" s="94">
        <f>SUMIFS(障害学生情報入力シート!$V$29:$V$1028,※集計※障害学生情報入力シート!$O$29:$O$1028,1,障害学生情報入力シート!$G$29:$G$1028,$C154,障害学生情報入力シート!$H$29:$H$1028,$D154,障害学生情報入力シート!$D$29:$D$1028,"&lt;&gt;"&amp;"",障害学生情報入力シート!$D$29:$D$1028,"&lt;&gt;"&amp;"在籍者")</f>
        <v>0</v>
      </c>
      <c r="Q35" s="91">
        <f>SUMIFS(※集計※障害学生情報入力シート!$O$29:$O$1028,障害学生情報入力シート!$G$29:$G$1028,$C154,障害学生情報入力シート!$H$29:$H$1028,$D154,障害学生情報入力シート!$R$29:$R$1028,"学部（通信）",障害学生情報入力シート!$D$29:$D$1028,"&lt;&gt;"&amp;"",障害学生情報入力シート!$D$29:$D$1028,"&lt;&gt;"&amp;"在籍者")</f>
        <v>0</v>
      </c>
      <c r="R35" s="92">
        <f>SUMIFS(※集計※障害学生情報入力シート!$O$29:$O$1028,障害学生情報入力シート!$G$29:$G$1028,$C154,障害学生情報入力シート!$H$29:$H$1028,$D154,障害学生情報入力シート!$W$29:$W$1028,"学部（通信）",障害学生情報入力シート!$D$29:$D$1028,"&lt;&gt;"&amp;"",障害学生情報入力シート!$D$29:$D$1028,"&lt;&gt;"&amp;"在籍者")</f>
        <v>0</v>
      </c>
      <c r="S35" s="91">
        <f>SUMIFS(※集計※障害学生情報入力シート!$O$29:$O$1028,障害学生情報入力シート!$G$29:$G$1028,$C154,障害学生情報入力シート!$H$29:$H$1028,$D154,障害学生情報入力シート!$R$29:$R$1028,"大学院（通学）",障害学生情報入力シート!$D$29:$D$1028,"&lt;&gt;"&amp;"",障害学生情報入力シート!$D$29:$D$1028,"&lt;&gt;"&amp;"在籍者")</f>
        <v>0</v>
      </c>
      <c r="T35" s="92">
        <f>SUMIFS(※集計※障害学生情報入力シート!$O$29:$O$1028,障害学生情報入力シート!$G$29:$G$1028,$C154,障害学生情報入力シート!$H$29:$H$1028,$D154,障害学生情報入力シート!$W$29:$W$1028,"大学院（通学）",障害学生情報入力シート!$D$29:$D$1028,"&lt;&gt;"&amp;"",障害学生情報入力シート!$D$29:$D$1028,"&lt;&gt;"&amp;"在籍者")</f>
        <v>0</v>
      </c>
      <c r="U35" s="91">
        <f>SUMIFS(※集計※障害学生情報入力シート!$O$29:$O$1028,障害学生情報入力シート!$G$29:$G$1028,$C154,障害学生情報入力シート!$H$29:$H$1028,$D154,障害学生情報入力シート!$R$29:$R$1028,"大学院（通信）",障害学生情報入力シート!$D$29:$D$1028,"&lt;&gt;"&amp;"",障害学生情報入力シート!$D$29:$D$1028,"&lt;&gt;"&amp;"在籍者")</f>
        <v>0</v>
      </c>
      <c r="V35" s="92">
        <f>SUMIFS(※集計※障害学生情報入力シート!$O$29:$O$1028,障害学生情報入力シート!$G$29:$G$1028,$C154,障害学生情報入力シート!$H$29:$H$1028,$D154,障害学生情報入力シート!$W$29:$W$1028,"大学院（通信）",障害学生情報入力シート!$D$29:$D$1028,"&lt;&gt;"&amp;"",障害学生情報入力シート!$D$29:$D$1028,"&lt;&gt;"&amp;"在籍者")</f>
        <v>0</v>
      </c>
      <c r="W35" s="91">
        <f>SUMIFS(※集計※障害学生情報入力シート!$O$29:$O$1028,障害学生情報入力シート!$G$29:$G$1028,$C154,障害学生情報入力シート!$H$29:$H$1028,$D154,障害学生情報入力シート!$R$29:$R$1028,"専攻科",障害学生情報入力シート!$D$29:$D$1028,"&lt;&gt;"&amp;"",障害学生情報入力シート!$D$29:$D$1028,"&lt;&gt;"&amp;"在籍者")</f>
        <v>0</v>
      </c>
      <c r="X35" s="625">
        <f>SUMIFS(※集計※障害学生情報入力シート!$O$29:$O$1028,障害学生情報入力シート!$G$29:$G$1028,$C154,障害学生情報入力シート!$H$29:$H$1028,$D154,障害学生情報入力シート!$W$29:$W$1028,"専攻科",障害学生情報入力シート!$D$29:$D$1028,"&lt;&gt;"&amp;"",障害学生情報入力シート!$D$29:$D$1028,"&lt;&gt;"&amp;"在籍者")</f>
        <v>0</v>
      </c>
      <c r="Y35" s="626">
        <f t="shared" si="0"/>
        <v>0</v>
      </c>
      <c r="Z35" s="627">
        <f t="shared" si="1"/>
        <v>0</v>
      </c>
      <c r="AE35" s="2060"/>
      <c r="AF35" s="2061"/>
      <c r="AG35" s="628" t="s">
        <v>1904</v>
      </c>
      <c r="AH35" s="522"/>
      <c r="AI35" s="523"/>
      <c r="AJ35" s="524"/>
      <c r="AK35" s="524"/>
      <c r="AL35" s="525"/>
      <c r="AM35" s="629"/>
      <c r="AN35" s="630"/>
      <c r="AO35" s="629"/>
      <c r="AP35" s="629"/>
      <c r="AQ35" s="631"/>
      <c r="AR35" s="630"/>
      <c r="AS35" s="629"/>
      <c r="AT35" s="630"/>
      <c r="AU35" s="632"/>
      <c r="AV35" s="629"/>
      <c r="AW35" s="632"/>
      <c r="AX35" s="629"/>
      <c r="AY35" s="632"/>
      <c r="AZ35" s="629"/>
      <c r="BA35" s="632"/>
      <c r="BB35" s="633"/>
      <c r="BC35" s="549">
        <v>0</v>
      </c>
      <c r="BD35" s="550">
        <v>0</v>
      </c>
    </row>
    <row r="36" spans="1:59" s="35" customFormat="1" ht="16.5" customHeight="1" thickBot="1" x14ac:dyDescent="0.3">
      <c r="A36" s="1859" t="s">
        <v>1542</v>
      </c>
      <c r="B36" s="1860"/>
      <c r="C36" s="1861"/>
      <c r="D36" s="101">
        <f>SUMIFS(障害学生情報入力シート!$L$29:$L$1028,障害学生情報入力シート!$G$29:$G$1028,$C155,障害学生情報入力シート!$H$29:$H$1028,$D155,障害学生情報入力シート!$D$29:$D$1028,"&lt;&gt;"&amp;"",障害学生情報入力シート!$D$29:$D$1028,"&lt;&gt;"&amp;"在籍者")</f>
        <v>0</v>
      </c>
      <c r="E36" s="634">
        <f>SUMIFS(障害学生情報入力シート!$M$29:$M$1028,障害学生情報入力シート!$G$29:$G$1028,$C155,障害学生情報入力シート!$H$29:$H$1028,$D155,障害学生情報入力シート!$D$29:$D$1028,"&lt;&gt;"&amp;"",障害学生情報入力シート!$D$29:$D$1028,"&lt;&gt;"&amp;"在籍者")</f>
        <v>0</v>
      </c>
      <c r="F36" s="102">
        <f>SUMIFS(※集計※障害学生情報入力シート!$M$29:$M$1028,障害学生情報入力シート!$G$29:$G$1028,$C155,障害学生情報入力シート!$H$29:$H$1028,$D155,障害学生情報入力シート!$D$29:$D$1028,"&lt;&gt;"&amp;"",障害学生情報入力シート!$D$29:$D$1028,"&lt;&gt;"&amp;"在籍者")</f>
        <v>0</v>
      </c>
      <c r="G36" s="102">
        <f>SUMIFS(※集計※障害学生情報入力シート!$N$29:$N$1028,障害学生情報入力シート!$G$29:$G$1028,$C155,障害学生情報入力シート!$H$29:$H$1028,$D155,障害学生情報入力シート!$D$29:$D$1028,"&lt;&gt;"&amp;"",障害学生情報入力シート!$D$29:$D$1028,"&lt;&gt;"&amp;"在籍者")</f>
        <v>0</v>
      </c>
      <c r="H36" s="103">
        <f>SUMIFS(※集計※障害学生情報入力シート!$P$29:$P$1028,※集計※障害学生情報入力シート!$N$29:$N$1028,"&gt;=1",障害学生情報入力シート!$G$29:$G$1028,$C155,障害学生情報入力シート!$H$29:$H$1028,$D155,障害学生情報入力シート!$D$29:$D$1028,"&lt;&gt;"&amp;"",障害学生情報入力シート!$D$29:$D$1028,"&lt;&gt;"&amp;"在籍者")</f>
        <v>0</v>
      </c>
      <c r="I36" s="635">
        <f>SUMIFS(障害学生情報入力シート!$N$29:$N$1028,※集計※障害学生情報入力シート!$O$29:$O$1028,1,障害学生情報入力シート!$G$29:$G$1028,$C155,障害学生情報入力シート!$H$29:$H$1028,$D155,障害学生情報入力シート!$D$29:$D$1028,"&lt;&gt;"&amp;"",障害学生情報入力シート!$D$29:$D$1028,"&lt;&gt;"&amp;"在籍者")</f>
        <v>0</v>
      </c>
      <c r="J36" s="636">
        <f>SUMIFS(障害学生情報入力シート!$S$29:$S$1028,※集計※障害学生情報入力シート!$O$29:$O$1028,1,障害学生情報入力シート!$G$29:$G$1028,$C155,障害学生情報入力シート!$H$29:$H$1028,$D155,障害学生情報入力シート!$D$29:$D$1028,"&lt;&gt;"&amp;"",障害学生情報入力シート!$D$29:$D$1028,"&lt;&gt;"&amp;"在籍者")</f>
        <v>0</v>
      </c>
      <c r="K36" s="635">
        <f>SUMIFS(障害学生情報入力シート!$O$29:$O$1028,※集計※障害学生情報入力シート!$O$29:$O$1028,1,障害学生情報入力シート!$G$29:$G$1028,$C155,障害学生情報入力シート!$H$29:$H$1028,$D155,障害学生情報入力シート!$D$29:$D$1028,"&lt;&gt;"&amp;"",障害学生情報入力シート!$D$29:$D$1028,"&lt;&gt;"&amp;"在籍者")</f>
        <v>0</v>
      </c>
      <c r="L36" s="637">
        <f>SUMIFS(障害学生情報入力シート!$T$29:$T$1028,※集計※障害学生情報入力シート!$O$29:$O$1028,1,障害学生情報入力シート!$G$29:$G$1028,$C155,障害学生情報入力シート!$H$29:$H$1028,$D155,障害学生情報入力シート!$D$29:$D$1028,"&lt;&gt;"&amp;"",障害学生情報入力シート!$D$29:$D$1028,"&lt;&gt;"&amp;"在籍者")</f>
        <v>0</v>
      </c>
      <c r="M36" s="638">
        <f>SUMIFS(障害学生情報入力シート!$P$29:$P$1028,※集計※障害学生情報入力シート!$O$29:$O$1028,1,障害学生情報入力シート!$G$29:$G$1028,$C155,障害学生情報入力シート!$H$29:$H$1028,$D155,障害学生情報入力シート!$D$29:$D$1028,"&lt;&gt;"&amp;"",障害学生情報入力シート!$D$29:$D$1028,"&lt;&gt;"&amp;"在籍者")</f>
        <v>0</v>
      </c>
      <c r="N36" s="636">
        <f>SUMIFS(障害学生情報入力シート!$U$29:$U$1028,※集計※障害学生情報入力シート!$O$29:$O$1028,1,障害学生情報入力シート!$G$29:$G$1028,$C155,障害学生情報入力シート!$H$29:$H$1028,$D155,障害学生情報入力シート!$D$29:$D$1028,"&lt;&gt;"&amp;"",障害学生情報入力シート!$D$29:$D$1028,"&lt;&gt;"&amp;"在籍者")</f>
        <v>0</v>
      </c>
      <c r="O36" s="635">
        <f>SUMIFS(障害学生情報入力シート!$Q$29:$Q$1028,※集計※障害学生情報入力シート!$O$29:$O$1028,1,障害学生情報入力シート!$G$29:$G$1028,$C155,障害学生情報入力シート!$H$29:$H$1028,$D155,障害学生情報入力シート!$D$29:$D$1028,"&lt;&gt;"&amp;"",障害学生情報入力シート!$D$29:$D$1028,"&lt;&gt;"&amp;"在籍者")</f>
        <v>0</v>
      </c>
      <c r="P36" s="636">
        <f>SUMIFS(障害学生情報入力シート!$V$29:$V$1028,※集計※障害学生情報入力シート!$O$29:$O$1028,1,障害学生情報入力シート!$G$29:$G$1028,$C155,障害学生情報入力シート!$H$29:$H$1028,$D155,障害学生情報入力シート!$D$29:$D$1028,"&lt;&gt;"&amp;"",障害学生情報入力シート!$D$29:$D$1028,"&lt;&gt;"&amp;"在籍者")</f>
        <v>0</v>
      </c>
      <c r="Q36" s="639">
        <f>SUMIFS(※集計※障害学生情報入力シート!$O$29:$O$1028,障害学生情報入力シート!$G$29:$G$1028,$C155,障害学生情報入力シート!$H$29:$H$1028,$D155,障害学生情報入力シート!$R$29:$R$1028,"学部（通信）",障害学生情報入力シート!$D$29:$D$1028,"&lt;&gt;"&amp;"",障害学生情報入力シート!$D$29:$D$1028,"&lt;&gt;"&amp;"在籍者")</f>
        <v>0</v>
      </c>
      <c r="R36" s="637">
        <f>SUMIFS(※集計※障害学生情報入力シート!$O$29:$O$1028,障害学生情報入力シート!$G$29:$G$1028,$C155,障害学生情報入力シート!$H$29:$H$1028,$D155,障害学生情報入力シート!$W$29:$W$1028,"学部（通信）",障害学生情報入力シート!$D$29:$D$1028,"&lt;&gt;"&amp;"",障害学生情報入力シート!$D$29:$D$1028,"&lt;&gt;"&amp;"在籍者")</f>
        <v>0</v>
      </c>
      <c r="S36" s="639">
        <f>SUMIFS(※集計※障害学生情報入力シート!$O$29:$O$1028,障害学生情報入力シート!$G$29:$G$1028,$C155,障害学生情報入力シート!$H$29:$H$1028,$D155,障害学生情報入力シート!$R$29:$R$1028,"大学院（通学）",障害学生情報入力シート!$D$29:$D$1028,"&lt;&gt;"&amp;"",障害学生情報入力シート!$D$29:$D$1028,"&lt;&gt;"&amp;"在籍者")</f>
        <v>0</v>
      </c>
      <c r="T36" s="637">
        <f>SUMIFS(※集計※障害学生情報入力シート!$O$29:$O$1028,障害学生情報入力シート!$G$29:$G$1028,$C155,障害学生情報入力シート!$H$29:$H$1028,$D155,障害学生情報入力シート!$W$29:$W$1028,"大学院（通学）",障害学生情報入力シート!$D$29:$D$1028,"&lt;&gt;"&amp;"",障害学生情報入力シート!$D$29:$D$1028,"&lt;&gt;"&amp;"在籍者")</f>
        <v>0</v>
      </c>
      <c r="U36" s="639">
        <f>SUMIFS(※集計※障害学生情報入力シート!$O$29:$O$1028,障害学生情報入力シート!$G$29:$G$1028,$C155,障害学生情報入力シート!$H$29:$H$1028,$D155,障害学生情報入力シート!$R$29:$R$1028,"大学院（通信）",障害学生情報入力シート!$D$29:$D$1028,"&lt;&gt;"&amp;"",障害学生情報入力シート!$D$29:$D$1028,"&lt;&gt;"&amp;"在籍者")</f>
        <v>0</v>
      </c>
      <c r="V36" s="637">
        <f>SUMIFS(※集計※障害学生情報入力シート!$O$29:$O$1028,障害学生情報入力シート!$G$29:$G$1028,$C155,障害学生情報入力シート!$H$29:$H$1028,$D155,障害学生情報入力シート!$W$29:$W$1028,"大学院（通信）",障害学生情報入力シート!$D$29:$D$1028,"&lt;&gt;"&amp;"",障害学生情報入力シート!$D$29:$D$1028,"&lt;&gt;"&amp;"在籍者")</f>
        <v>0</v>
      </c>
      <c r="W36" s="639">
        <f>SUMIFS(※集計※障害学生情報入力シート!$O$29:$O$1028,障害学生情報入力シート!$G$29:$G$1028,$C155,障害学生情報入力シート!$H$29:$H$1028,$D155,障害学生情報入力シート!$R$29:$R$1028,"専攻科",障害学生情報入力シート!$D$29:$D$1028,"&lt;&gt;"&amp;"",障害学生情報入力シート!$D$29:$D$1028,"&lt;&gt;"&amp;"在籍者")</f>
        <v>0</v>
      </c>
      <c r="X36" s="640">
        <f>SUMIFS(※集計※障害学生情報入力シート!$O$29:$O$1028,障害学生情報入力シート!$G$29:$G$1028,$C155,障害学生情報入力シート!$H$29:$H$1028,$D155,障害学生情報入力シート!$W$29:$W$1028,"専攻科",障害学生情報入力シート!$D$29:$D$1028,"&lt;&gt;"&amp;"",障害学生情報入力シート!$D$29:$D$1028,"&lt;&gt;"&amp;"在籍者")</f>
        <v>0</v>
      </c>
      <c r="Y36" s="641">
        <f t="shared" si="0"/>
        <v>0</v>
      </c>
      <c r="Z36" s="642">
        <f t="shared" si="1"/>
        <v>0</v>
      </c>
      <c r="AE36" s="2068" t="s">
        <v>1542</v>
      </c>
      <c r="AF36" s="2069"/>
      <c r="AG36" s="2070"/>
      <c r="AH36" s="643"/>
      <c r="AI36" s="644"/>
      <c r="AJ36" s="645"/>
      <c r="AK36" s="645"/>
      <c r="AL36" s="646"/>
      <c r="AM36" s="647"/>
      <c r="AN36" s="648"/>
      <c r="AO36" s="647"/>
      <c r="AP36" s="649"/>
      <c r="AQ36" s="650"/>
      <c r="AR36" s="648"/>
      <c r="AS36" s="647"/>
      <c r="AT36" s="648"/>
      <c r="AU36" s="651"/>
      <c r="AV36" s="649"/>
      <c r="AW36" s="651"/>
      <c r="AX36" s="649"/>
      <c r="AY36" s="651"/>
      <c r="AZ36" s="649"/>
      <c r="BA36" s="651"/>
      <c r="BB36" s="652"/>
      <c r="BC36" s="653">
        <v>0</v>
      </c>
      <c r="BD36" s="654">
        <v>0</v>
      </c>
    </row>
    <row r="37" spans="1:59" s="35" customFormat="1" ht="14.25" customHeight="1" x14ac:dyDescent="0.25">
      <c r="A37" s="655"/>
      <c r="B37" s="655"/>
      <c r="C37" s="656"/>
      <c r="D37" s="657"/>
      <c r="E37" s="657"/>
      <c r="F37" s="657"/>
      <c r="G37" s="657"/>
      <c r="H37" s="657"/>
      <c r="I37" s="657"/>
      <c r="J37" s="657"/>
      <c r="K37" s="657"/>
      <c r="L37" s="657"/>
      <c r="M37" s="24"/>
      <c r="N37" s="24"/>
      <c r="O37" s="24"/>
      <c r="P37" s="24"/>
      <c r="Q37" s="24"/>
      <c r="R37" s="24"/>
      <c r="S37" s="24"/>
      <c r="T37" s="24"/>
      <c r="U37" s="24"/>
      <c r="V37" s="24"/>
      <c r="W37" s="24"/>
      <c r="X37" s="24"/>
      <c r="Y37" s="24"/>
      <c r="Z37" s="24"/>
      <c r="AA37" s="24"/>
    </row>
    <row r="38" spans="1:59" s="24" customFormat="1" ht="13.5" customHeight="1" x14ac:dyDescent="0.4">
      <c r="L38" s="111"/>
    </row>
    <row r="39" spans="1:59" s="24" customFormat="1" ht="51" customHeight="1" thickBot="1" x14ac:dyDescent="0.45">
      <c r="A39" s="1862" t="s">
        <v>2069</v>
      </c>
      <c r="B39" s="1862"/>
      <c r="C39" s="1862"/>
      <c r="D39" s="1862"/>
      <c r="E39" s="1862"/>
      <c r="F39" s="1862"/>
      <c r="G39" s="1862"/>
      <c r="H39" s="1862"/>
      <c r="I39" s="1862"/>
      <c r="J39" s="1862"/>
      <c r="K39" s="1862"/>
      <c r="L39" s="1862"/>
      <c r="M39" s="1862"/>
      <c r="N39" s="1862"/>
      <c r="O39" s="1862"/>
      <c r="P39" s="1862"/>
      <c r="Q39" s="1862"/>
      <c r="R39" s="1862"/>
      <c r="S39" s="1862"/>
      <c r="T39" s="1862"/>
      <c r="U39" s="1862"/>
      <c r="V39" s="1862"/>
      <c r="W39" s="1862"/>
      <c r="X39" s="1862"/>
      <c r="Y39" s="1862"/>
      <c r="Z39" s="1862"/>
      <c r="AA39" s="1862"/>
      <c r="AB39" s="1862"/>
      <c r="AC39" s="1862"/>
      <c r="AD39" s="1863"/>
      <c r="AE39" s="2071" t="s">
        <v>2877</v>
      </c>
      <c r="AF39" s="2071"/>
      <c r="AG39" s="2071"/>
      <c r="AH39" s="2071"/>
      <c r="AI39" s="2071"/>
      <c r="AJ39" s="2071"/>
      <c r="AK39" s="2071"/>
      <c r="AL39" s="2071"/>
      <c r="AM39" s="2071"/>
      <c r="AN39" s="2071"/>
      <c r="AO39" s="2071"/>
      <c r="AP39" s="2071"/>
      <c r="AQ39" s="2071"/>
      <c r="AR39" s="2071"/>
      <c r="AS39" s="2071"/>
      <c r="AT39" s="2071"/>
      <c r="AU39" s="2071"/>
      <c r="AV39" s="2071"/>
      <c r="AW39" s="2071"/>
      <c r="AX39" s="2071"/>
      <c r="AY39" s="2071"/>
      <c r="AZ39" s="2071"/>
      <c r="BA39" s="2071"/>
      <c r="BB39" s="2071"/>
      <c r="BC39" s="2071"/>
      <c r="BD39" s="2071"/>
      <c r="BE39" s="2071"/>
      <c r="BF39" s="2071"/>
      <c r="BG39" s="2071"/>
    </row>
    <row r="40" spans="1:59" s="151" customFormat="1" ht="72" customHeight="1" x14ac:dyDescent="0.4">
      <c r="A40" s="1948" t="s">
        <v>1954</v>
      </c>
      <c r="B40" s="1949"/>
      <c r="C40" s="1950"/>
      <c r="D40" s="1951" t="s">
        <v>1519</v>
      </c>
      <c r="E40" s="1952"/>
      <c r="F40" s="1953"/>
      <c r="G40" s="1954" t="s">
        <v>1939</v>
      </c>
      <c r="H40" s="1955"/>
      <c r="I40" s="1956"/>
      <c r="J40" s="1957" t="s">
        <v>1587</v>
      </c>
      <c r="K40" s="1958"/>
      <c r="L40" s="1958"/>
      <c r="M40" s="1959"/>
      <c r="N40" s="1960" t="s">
        <v>1944</v>
      </c>
      <c r="O40" s="1962" t="s">
        <v>1945</v>
      </c>
      <c r="P40" s="1963"/>
      <c r="Q40" s="1963"/>
      <c r="R40" s="1963"/>
      <c r="S40" s="1964"/>
      <c r="T40" s="1600" t="s">
        <v>111</v>
      </c>
      <c r="U40" s="1601"/>
      <c r="V40" s="1601"/>
      <c r="W40" s="1601"/>
      <c r="X40" s="1601"/>
      <c r="Y40" s="1602"/>
      <c r="Z40" s="1603" t="s">
        <v>1952</v>
      </c>
      <c r="AA40" s="1944" t="s">
        <v>1985</v>
      </c>
      <c r="AB40" s="1945"/>
      <c r="AC40" s="1946" t="s">
        <v>1542</v>
      </c>
      <c r="AD40" s="658"/>
      <c r="AE40" s="2072" t="s">
        <v>1954</v>
      </c>
      <c r="AF40" s="2073"/>
      <c r="AG40" s="2074"/>
      <c r="AH40" s="1621" t="s">
        <v>1519</v>
      </c>
      <c r="AI40" s="1622"/>
      <c r="AJ40" s="1623"/>
      <c r="AK40" s="1621" t="s">
        <v>1939</v>
      </c>
      <c r="AL40" s="1622"/>
      <c r="AM40" s="1623"/>
      <c r="AN40" s="1621" t="s">
        <v>1587</v>
      </c>
      <c r="AO40" s="1622"/>
      <c r="AP40" s="1622"/>
      <c r="AQ40" s="1623"/>
      <c r="AR40" s="1764" t="s">
        <v>1944</v>
      </c>
      <c r="AS40" s="1621" t="s">
        <v>1945</v>
      </c>
      <c r="AT40" s="1622"/>
      <c r="AU40" s="1622"/>
      <c r="AV40" s="1622"/>
      <c r="AW40" s="1623"/>
      <c r="AX40" s="1621" t="s">
        <v>111</v>
      </c>
      <c r="AY40" s="1622"/>
      <c r="AZ40" s="1622"/>
      <c r="BA40" s="1622"/>
      <c r="BB40" s="1622"/>
      <c r="BC40" s="1623"/>
      <c r="BD40" s="1764" t="s">
        <v>1952</v>
      </c>
      <c r="BE40" s="1621" t="s">
        <v>1985</v>
      </c>
      <c r="BF40" s="1623"/>
      <c r="BG40" s="2075" t="s">
        <v>1542</v>
      </c>
    </row>
    <row r="41" spans="1:59" s="151" customFormat="1" ht="132" customHeight="1" thickBot="1" x14ac:dyDescent="0.45">
      <c r="A41" s="1939" t="s">
        <v>1576</v>
      </c>
      <c r="B41" s="1940"/>
      <c r="C41" s="1941"/>
      <c r="D41" s="312" t="s">
        <v>1520</v>
      </c>
      <c r="E41" s="313" t="s">
        <v>203</v>
      </c>
      <c r="F41" s="314" t="s">
        <v>1938</v>
      </c>
      <c r="G41" s="315" t="s">
        <v>1522</v>
      </c>
      <c r="H41" s="316" t="s">
        <v>253</v>
      </c>
      <c r="I41" s="317" t="s">
        <v>1940</v>
      </c>
      <c r="J41" s="659" t="s">
        <v>1941</v>
      </c>
      <c r="K41" s="320" t="s">
        <v>1942</v>
      </c>
      <c r="L41" s="320" t="s">
        <v>1943</v>
      </c>
      <c r="M41" s="660" t="s">
        <v>2070</v>
      </c>
      <c r="N41" s="1961"/>
      <c r="O41" s="322" t="s">
        <v>1946</v>
      </c>
      <c r="P41" s="323" t="s">
        <v>1955</v>
      </c>
      <c r="Q41" s="323" t="s">
        <v>1956</v>
      </c>
      <c r="R41" s="323" t="s">
        <v>1536</v>
      </c>
      <c r="S41" s="324" t="s">
        <v>1949</v>
      </c>
      <c r="T41" s="325" t="s">
        <v>1538</v>
      </c>
      <c r="U41" s="326" t="s">
        <v>1539</v>
      </c>
      <c r="V41" s="326" t="s">
        <v>1540</v>
      </c>
      <c r="W41" s="326" t="s">
        <v>1479</v>
      </c>
      <c r="X41" s="327" t="s">
        <v>1950</v>
      </c>
      <c r="Y41" s="328" t="s">
        <v>1957</v>
      </c>
      <c r="Z41" s="1604"/>
      <c r="AA41" s="661" t="s">
        <v>1953</v>
      </c>
      <c r="AB41" s="662" t="s">
        <v>1904</v>
      </c>
      <c r="AC41" s="1947"/>
      <c r="AD41" s="663"/>
      <c r="AE41" s="2077" t="s">
        <v>1576</v>
      </c>
      <c r="AF41" s="2078"/>
      <c r="AG41" s="2079"/>
      <c r="AH41" s="331" t="s">
        <v>1520</v>
      </c>
      <c r="AI41" s="664" t="s">
        <v>203</v>
      </c>
      <c r="AJ41" s="665" t="s">
        <v>1938</v>
      </c>
      <c r="AK41" s="666" t="s">
        <v>1522</v>
      </c>
      <c r="AL41" s="667" t="s">
        <v>253</v>
      </c>
      <c r="AM41" s="665" t="s">
        <v>1940</v>
      </c>
      <c r="AN41" s="666" t="s">
        <v>1941</v>
      </c>
      <c r="AO41" s="667" t="s">
        <v>1942</v>
      </c>
      <c r="AP41" s="667" t="s">
        <v>1943</v>
      </c>
      <c r="AQ41" s="665" t="s">
        <v>2070</v>
      </c>
      <c r="AR41" s="1765"/>
      <c r="AS41" s="668" t="s">
        <v>1946</v>
      </c>
      <c r="AT41" s="669" t="s">
        <v>1955</v>
      </c>
      <c r="AU41" s="670" t="s">
        <v>1956</v>
      </c>
      <c r="AV41" s="669" t="s">
        <v>1536</v>
      </c>
      <c r="AW41" s="671" t="s">
        <v>1949</v>
      </c>
      <c r="AX41" s="668" t="s">
        <v>1538</v>
      </c>
      <c r="AY41" s="672" t="s">
        <v>1539</v>
      </c>
      <c r="AZ41" s="672" t="s">
        <v>1540</v>
      </c>
      <c r="BA41" s="672" t="s">
        <v>1479</v>
      </c>
      <c r="BB41" s="673" t="s">
        <v>1950</v>
      </c>
      <c r="BC41" s="665" t="s">
        <v>1957</v>
      </c>
      <c r="BD41" s="1765"/>
      <c r="BE41" s="664" t="s">
        <v>1953</v>
      </c>
      <c r="BF41" s="674" t="s">
        <v>1904</v>
      </c>
      <c r="BG41" s="2076"/>
    </row>
    <row r="42" spans="1:59" s="24" customFormat="1" ht="24.95" customHeight="1" thickTop="1" thickBot="1" x14ac:dyDescent="0.45">
      <c r="A42" s="1942" t="s">
        <v>1958</v>
      </c>
      <c r="B42" s="1943"/>
      <c r="C42" s="675" t="s">
        <v>2731</v>
      </c>
      <c r="D42" s="346">
        <f>IF(SUMIFS(障害学生情報入力シート!$X$29:$X$1028,障害学生情報入力シート!$G$29:$G$1028,D$160,障害学生情報入力シート!$H$29:$H$1028,D$161,障害学生情報入力シート!$D$29:$D$1028,"&lt;&gt;"&amp;"",障害学生情報入力シート!$D$29:$D$1028,"&lt;&gt;"&amp;"在籍者")&gt;0,1,0)</f>
        <v>0</v>
      </c>
      <c r="E42" s="347">
        <f>IF(SUMIFS(障害学生情報入力シート!$X$29:$X$1028,障害学生情報入力シート!$G$29:$G$1028,E$160,障害学生情報入力シート!$H$29:$H$1028,E$161,障害学生情報入力シート!$D$29:$D$1028,"&lt;&gt;"&amp;"",障害学生情報入力シート!$D$29:$D$1028,"&lt;&gt;"&amp;"在籍者")&gt;0,1,0)</f>
        <v>0</v>
      </c>
      <c r="F42" s="347">
        <f>IF(SUMIFS(障害学生情報入力シート!$X$29:$X$1028,障害学生情報入力シート!$G$29:$G$1028,F$160,障害学生情報入力シート!$H$29:$H$1028,F$161,障害学生情報入力シート!$D$29:$D$1028,"&lt;&gt;"&amp;"",障害学生情報入力シート!$D$29:$D$1028,"&lt;&gt;"&amp;"在籍者")&gt;0,1,0)</f>
        <v>0</v>
      </c>
      <c r="G42" s="347">
        <f>IF(SUMIFS(障害学生情報入力シート!$X$29:$X$1028,障害学生情報入力シート!$G$29:$G$1028,G$160,障害学生情報入力シート!$H$29:$H$1028,G$161,障害学生情報入力シート!$D$29:$D$1028,"&lt;&gt;"&amp;"",障害学生情報入力シート!$D$29:$D$1028,"&lt;&gt;"&amp;"在籍者")&gt;0,1,0)</f>
        <v>0</v>
      </c>
      <c r="H42" s="347">
        <f>IF(SUMIFS(障害学生情報入力シート!$X$29:$X$1028,障害学生情報入力シート!$G$29:$G$1028,H$160,障害学生情報入力シート!$H$29:$H$1028,H$161,障害学生情報入力シート!$D$29:$D$1028,"&lt;&gt;"&amp;"",障害学生情報入力シート!$D$29:$D$1028,"&lt;&gt;"&amp;"在籍者")&gt;0,1,0)</f>
        <v>0</v>
      </c>
      <c r="I42" s="347">
        <f>IF(SUMIFS(障害学生情報入力シート!$X$29:$X$1028,障害学生情報入力シート!$G$29:$G$1028,I$160,障害学生情報入力シート!$H$29:$H$1028,I$161,障害学生情報入力シート!$D$29:$D$1028,"&lt;&gt;"&amp;"",障害学生情報入力シート!$D$29:$D$1028,"&lt;&gt;"&amp;"在籍者")&gt;0,1,0)</f>
        <v>0</v>
      </c>
      <c r="J42" s="347">
        <f>IF(SUMIFS(障害学生情報入力シート!$X$29:$X$1028,障害学生情報入力シート!$G$29:$G$1028,J$160,障害学生情報入力シート!$H$29:$H$1028,J$161,障害学生情報入力シート!$D$29:$D$1028,"&lt;&gt;"&amp;"",障害学生情報入力シート!$D$29:$D$1028,"&lt;&gt;"&amp;"在籍者")&gt;0,1,0)</f>
        <v>0</v>
      </c>
      <c r="K42" s="347">
        <f>IF(SUMIFS(障害学生情報入力シート!$X$29:$X$1028,障害学生情報入力シート!$G$29:$G$1028,K$160,障害学生情報入力シート!$H$29:$H$1028,K$161,障害学生情報入力シート!$D$29:$D$1028,"&lt;&gt;"&amp;"",障害学生情報入力シート!$D$29:$D$1028,"&lt;&gt;"&amp;"在籍者")&gt;0,1,0)</f>
        <v>0</v>
      </c>
      <c r="L42" s="347">
        <f>IF(SUMIFS(障害学生情報入力シート!$X$29:$X$1028,障害学生情報入力シート!$G$29:$G$1028,L$160,障害学生情報入力シート!$H$29:$H$1028,L$161,障害学生情報入力シート!$D$29:$D$1028,"&lt;&gt;"&amp;"",障害学生情報入力シート!$D$29:$D$1028,"&lt;&gt;"&amp;"在籍者")&gt;0,1,0)</f>
        <v>0</v>
      </c>
      <c r="M42" s="347">
        <f>IF(SUMIFS(障害学生情報入力シート!$X$29:$X$1028,障害学生情報入力シート!$G$29:$G$1028,M$160,障害学生情報入力シート!$H$29:$H$1028,M$161,障害学生情報入力シート!$D$29:$D$1028,"&lt;&gt;"&amp;"",障害学生情報入力シート!$D$29:$D$1028,"&lt;&gt;"&amp;"在籍者")&gt;0,1,0)</f>
        <v>0</v>
      </c>
      <c r="N42" s="347">
        <f>IF(SUMIFS(障害学生情報入力シート!$X$29:$X$1028,障害学生情報入力シート!$G$29:$G$1028,N$160,障害学生情報入力シート!$H$29:$H$1028,N$161,障害学生情報入力シート!$D$29:$D$1028,"&lt;&gt;"&amp;"",障害学生情報入力シート!$D$29:$D$1028,"&lt;&gt;"&amp;"在籍者")&gt;0,1,0)</f>
        <v>0</v>
      </c>
      <c r="O42" s="347">
        <f>IF(SUMIFS(障害学生情報入力シート!$X$29:$X$1028,障害学生情報入力シート!$G$29:$G$1028,O$160,障害学生情報入力シート!$H$29:$H$1028,O$161,障害学生情報入力シート!$D$29:$D$1028,"&lt;&gt;"&amp;"",障害学生情報入力シート!$D$29:$D$1028,"&lt;&gt;"&amp;"在籍者")&gt;0,1,0)</f>
        <v>0</v>
      </c>
      <c r="P42" s="347">
        <f>IF(SUMIFS(障害学生情報入力シート!$X$29:$X$1028,障害学生情報入力シート!$G$29:$G$1028,P$160,障害学生情報入力シート!$H$29:$H$1028,P$161,障害学生情報入力シート!$D$29:$D$1028,"&lt;&gt;"&amp;"",障害学生情報入力シート!$D$29:$D$1028,"&lt;&gt;"&amp;"在籍者")&gt;0,1,0)</f>
        <v>0</v>
      </c>
      <c r="Q42" s="347">
        <f>IF(SUMIFS(障害学生情報入力シート!$X$29:$X$1028,障害学生情報入力シート!$G$29:$G$1028,Q$160,障害学生情報入力シート!$H$29:$H$1028,Q$161,障害学生情報入力シート!$D$29:$D$1028,"&lt;&gt;"&amp;"",障害学生情報入力シート!$D$29:$D$1028,"&lt;&gt;"&amp;"在籍者")&gt;0,1,0)</f>
        <v>0</v>
      </c>
      <c r="R42" s="347">
        <f>IF(SUMIFS(障害学生情報入力シート!$X$29:$X$1028,障害学生情報入力シート!$G$29:$G$1028,R$160,障害学生情報入力シート!$H$29:$H$1028,R$161,障害学生情報入力シート!$D$29:$D$1028,"&lt;&gt;"&amp;"",障害学生情報入力シート!$D$29:$D$1028,"&lt;&gt;"&amp;"在籍者")&gt;0,1,0)</f>
        <v>0</v>
      </c>
      <c r="S42" s="347">
        <f>IF(SUMIFS(障害学生情報入力シート!$X$29:$X$1028,障害学生情報入力シート!$G$29:$G$1028,S$160,障害学生情報入力シート!$H$29:$H$1028,S$161,障害学生情報入力シート!$D$29:$D$1028,"&lt;&gt;"&amp;"",障害学生情報入力シート!$D$29:$D$1028,"&lt;&gt;"&amp;"在籍者")&gt;0,1,0)</f>
        <v>0</v>
      </c>
      <c r="T42" s="347">
        <f>IF(SUMIFS(障害学生情報入力シート!$X$29:$X$1028,障害学生情報入力シート!$G$29:$G$1028,T$160,障害学生情報入力シート!$H$29:$H$1028,T$161,障害学生情報入力シート!$D$29:$D$1028,"&lt;&gt;"&amp;"",障害学生情報入力シート!$D$29:$D$1028,"&lt;&gt;"&amp;"在籍者")&gt;0,1,0)</f>
        <v>0</v>
      </c>
      <c r="U42" s="347">
        <f>IF(SUMIFS(障害学生情報入力シート!$X$29:$X$1028,障害学生情報入力シート!$G$29:$G$1028,U$160,障害学生情報入力シート!$H$29:$H$1028,U$161,障害学生情報入力シート!$D$29:$D$1028,"&lt;&gt;"&amp;"",障害学生情報入力シート!$D$29:$D$1028,"&lt;&gt;"&amp;"在籍者")&gt;0,1,0)</f>
        <v>0</v>
      </c>
      <c r="V42" s="347">
        <f>IF(SUMIFS(障害学生情報入力シート!$X$29:$X$1028,障害学生情報入力シート!$G$29:$G$1028,V$160,障害学生情報入力シート!$H$29:$H$1028,V$161,障害学生情報入力シート!$D$29:$D$1028,"&lt;&gt;"&amp;"",障害学生情報入力シート!$D$29:$D$1028,"&lt;&gt;"&amp;"在籍者")&gt;0,1,0)</f>
        <v>0</v>
      </c>
      <c r="W42" s="347">
        <f>IF(SUMIFS(障害学生情報入力シート!$X$29:$X$1028,障害学生情報入力シート!$G$29:$G$1028,W$160,障害学生情報入力シート!$H$29:$H$1028,W$161,障害学生情報入力シート!$D$29:$D$1028,"&lt;&gt;"&amp;"",障害学生情報入力シート!$D$29:$D$1028,"&lt;&gt;"&amp;"在籍者")&gt;0,1,0)</f>
        <v>0</v>
      </c>
      <c r="X42" s="347">
        <f>IF(SUMIFS(障害学生情報入力シート!$X$29:$X$1028,障害学生情報入力シート!$G$29:$G$1028,X$160,障害学生情報入力シート!$H$29:$H$1028,X$161,障害学生情報入力シート!$D$29:$D$1028,"&lt;&gt;"&amp;"",障害学生情報入力シート!$D$29:$D$1028,"&lt;&gt;"&amp;"在籍者")&gt;0,1,0)</f>
        <v>0</v>
      </c>
      <c r="Y42" s="347">
        <f>IF(SUMIFS(障害学生情報入力シート!$X$29:$X$1028,障害学生情報入力シート!$G$29:$G$1028,Y$160,障害学生情報入力シート!$H$29:$H$1028,Y$161,障害学生情報入力シート!$D$29:$D$1028,"&lt;&gt;"&amp;"",障害学生情報入力シート!$D$29:$D$1028,"&lt;&gt;"&amp;"在籍者")&gt;0,1,0)</f>
        <v>0</v>
      </c>
      <c r="Z42" s="347">
        <f>IF(SUMIFS(障害学生情報入力シート!$X$29:$X$1028,障害学生情報入力シート!$G$29:$G$1028,Z$160,障害学生情報入力シート!$H$29:$H$1028,Z$161,障害学生情報入力シート!$D$29:$D$1028,"&lt;&gt;"&amp;"",障害学生情報入力シート!$D$29:$D$1028,"&lt;&gt;"&amp;"在籍者")&gt;0,1,0)</f>
        <v>0</v>
      </c>
      <c r="AA42" s="347">
        <f>IF(SUMIFS(障害学生情報入力シート!$X$29:$X$1028,障害学生情報入力シート!$G$29:$G$1028,AA$160,障害学生情報入力シート!$H$29:$H$1028,AA$161,障害学生情報入力シート!$D$29:$D$1028,"&lt;&gt;"&amp;"",障害学生情報入力シート!$D$29:$D$1028,"&lt;&gt;"&amp;"在籍者")&gt;0,1,0)</f>
        <v>0</v>
      </c>
      <c r="AB42" s="347">
        <f>IF(SUMIFS(障害学生情報入力シート!$X$29:$X$1028,障害学生情報入力シート!$G$29:$G$1028,AB$160,障害学生情報入力シート!$H$29:$H$1028,AB$161,障害学生情報入力シート!$D$29:$D$1028,"&lt;&gt;"&amp;"",障害学生情報入力シート!$D$29:$D$1028,"&lt;&gt;"&amp;"在籍者")&gt;0,1,0)</f>
        <v>0</v>
      </c>
      <c r="AC42" s="676">
        <f>IF(SUMIFS(障害学生情報入力シート!$X$29:$X$1028,障害学生情報入力シート!$G$29:$G$1028,AC$160,障害学生情報入力シート!$H$29:$H$1028,AC$161,障害学生情報入力シート!$D$29:$D$1028,"&lt;&gt;"&amp;"",障害学生情報入力シート!$D$29:$D$1028,"&lt;&gt;"&amp;"在籍者")&gt;0,1,0)</f>
        <v>0</v>
      </c>
      <c r="AD42" s="677"/>
      <c r="AE42" s="678" t="s">
        <v>1958</v>
      </c>
      <c r="AF42" s="679"/>
      <c r="AG42" s="680" t="s">
        <v>2878</v>
      </c>
      <c r="AH42" s="681"/>
      <c r="AI42" s="681"/>
      <c r="AJ42" s="681"/>
      <c r="AK42" s="681"/>
      <c r="AL42" s="681"/>
      <c r="AM42" s="681"/>
      <c r="AN42" s="681"/>
      <c r="AO42" s="681"/>
      <c r="AP42" s="681"/>
      <c r="AQ42" s="681"/>
      <c r="AR42" s="681"/>
      <c r="AS42" s="681"/>
      <c r="AT42" s="681"/>
      <c r="AU42" s="681"/>
      <c r="AV42" s="681"/>
      <c r="AW42" s="681"/>
      <c r="AX42" s="681"/>
      <c r="AY42" s="681"/>
      <c r="AZ42" s="681"/>
      <c r="BA42" s="681"/>
      <c r="BB42" s="681"/>
      <c r="BC42" s="681"/>
      <c r="BD42" s="681"/>
      <c r="BE42" s="681"/>
      <c r="BF42" s="681"/>
      <c r="BG42" s="682"/>
    </row>
    <row r="43" spans="1:59" s="24" customFormat="1" ht="30" customHeight="1" thickTop="1" thickBot="1" x14ac:dyDescent="0.45">
      <c r="A43" s="1929" t="s">
        <v>1959</v>
      </c>
      <c r="B43" s="1930"/>
      <c r="C43" s="683" t="s">
        <v>2732</v>
      </c>
      <c r="D43" s="360">
        <f>IF(SUMIFS(障害学生情報入力シート!$Y$29:$Y$1028,障害学生情報入力シート!$G$29:$G$1028,D$160,障害学生情報入力シート!$H$29:$H$1028,D$161,障害学生情報入力シート!$D$29:$D$1028,"&lt;&gt;"&amp;"",障害学生情報入力シート!$D$29:$D$1028,"&lt;&gt;"&amp;"在籍者")&gt;0,1,0)</f>
        <v>0</v>
      </c>
      <c r="E43" s="361">
        <f>IF(SUMIFS(障害学生情報入力シート!$Y$29:$Y$1028,障害学生情報入力シート!$G$29:$G$1028,E$160,障害学生情報入力シート!$H$29:$H$1028,E$161,障害学生情報入力シート!$D$29:$D$1028,"&lt;&gt;"&amp;"",障害学生情報入力シート!$D$29:$D$1028,"&lt;&gt;"&amp;"在籍者")&gt;0,1,0)</f>
        <v>0</v>
      </c>
      <c r="F43" s="361">
        <f>IF(SUMIFS(障害学生情報入力シート!$Y$29:$Y$1028,障害学生情報入力シート!$G$29:$G$1028,F$160,障害学生情報入力シート!$H$29:$H$1028,F$161,障害学生情報入力シート!$D$29:$D$1028,"&lt;&gt;"&amp;"",障害学生情報入力シート!$D$29:$D$1028,"&lt;&gt;"&amp;"在籍者")&gt;0,1,0)</f>
        <v>0</v>
      </c>
      <c r="G43" s="361">
        <f>IF(SUMIFS(障害学生情報入力シート!$Y$29:$Y$1028,障害学生情報入力シート!$G$29:$G$1028,G$160,障害学生情報入力シート!$H$29:$H$1028,G$161,障害学生情報入力シート!$D$29:$D$1028,"&lt;&gt;"&amp;"",障害学生情報入力シート!$D$29:$D$1028,"&lt;&gt;"&amp;"在籍者")&gt;0,1,0)</f>
        <v>0</v>
      </c>
      <c r="H43" s="361">
        <f>IF(SUMIFS(障害学生情報入力シート!$Y$29:$Y$1028,障害学生情報入力シート!$G$29:$G$1028,H$160,障害学生情報入力シート!$H$29:$H$1028,H$161,障害学生情報入力シート!$D$29:$D$1028,"&lt;&gt;"&amp;"",障害学生情報入力シート!$D$29:$D$1028,"&lt;&gt;"&amp;"在籍者")&gt;0,1,0)</f>
        <v>0</v>
      </c>
      <c r="I43" s="361">
        <f>IF(SUMIFS(障害学生情報入力シート!$Y$29:$Y$1028,障害学生情報入力シート!$G$29:$G$1028,I$160,障害学生情報入力シート!$H$29:$H$1028,I$161,障害学生情報入力シート!$D$29:$D$1028,"&lt;&gt;"&amp;"",障害学生情報入力シート!$D$29:$D$1028,"&lt;&gt;"&amp;"在籍者")&gt;0,1,0)</f>
        <v>0</v>
      </c>
      <c r="J43" s="361">
        <f>IF(SUMIFS(障害学生情報入力シート!$Y$29:$Y$1028,障害学生情報入力シート!$G$29:$G$1028,J$160,障害学生情報入力シート!$H$29:$H$1028,J$161,障害学生情報入力シート!$D$29:$D$1028,"&lt;&gt;"&amp;"",障害学生情報入力シート!$D$29:$D$1028,"&lt;&gt;"&amp;"在籍者")&gt;0,1,0)</f>
        <v>0</v>
      </c>
      <c r="K43" s="361">
        <f>IF(SUMIFS(障害学生情報入力シート!$Y$29:$Y$1028,障害学生情報入力シート!$G$29:$G$1028,K$160,障害学生情報入力シート!$H$29:$H$1028,K$161,障害学生情報入力シート!$D$29:$D$1028,"&lt;&gt;"&amp;"",障害学生情報入力シート!$D$29:$D$1028,"&lt;&gt;"&amp;"在籍者")&gt;0,1,0)</f>
        <v>0</v>
      </c>
      <c r="L43" s="361">
        <f>IF(SUMIFS(障害学生情報入力シート!$Y$29:$Y$1028,障害学生情報入力シート!$G$29:$G$1028,L$160,障害学生情報入力シート!$H$29:$H$1028,L$161,障害学生情報入力シート!$D$29:$D$1028,"&lt;&gt;"&amp;"",障害学生情報入力シート!$D$29:$D$1028,"&lt;&gt;"&amp;"在籍者")&gt;0,1,0)</f>
        <v>0</v>
      </c>
      <c r="M43" s="361">
        <f>IF(SUMIFS(障害学生情報入力シート!$Y$29:$Y$1028,障害学生情報入力シート!$G$29:$G$1028,M$160,障害学生情報入力シート!$H$29:$H$1028,M$161,障害学生情報入力シート!$D$29:$D$1028,"&lt;&gt;"&amp;"",障害学生情報入力シート!$D$29:$D$1028,"&lt;&gt;"&amp;"在籍者")&gt;0,1,0)</f>
        <v>0</v>
      </c>
      <c r="N43" s="361">
        <f>IF(SUMIFS(障害学生情報入力シート!$Y$29:$Y$1028,障害学生情報入力シート!$G$29:$G$1028,N$160,障害学生情報入力シート!$H$29:$H$1028,N$161,障害学生情報入力シート!$D$29:$D$1028,"&lt;&gt;"&amp;"",障害学生情報入力シート!$D$29:$D$1028,"&lt;&gt;"&amp;"在籍者")&gt;0,1,0)</f>
        <v>0</v>
      </c>
      <c r="O43" s="361">
        <f>IF(SUMIFS(障害学生情報入力シート!$Y$29:$Y$1028,障害学生情報入力シート!$G$29:$G$1028,O$160,障害学生情報入力シート!$H$29:$H$1028,O$161,障害学生情報入力シート!$D$29:$D$1028,"&lt;&gt;"&amp;"",障害学生情報入力シート!$D$29:$D$1028,"&lt;&gt;"&amp;"在籍者")&gt;0,1,0)</f>
        <v>0</v>
      </c>
      <c r="P43" s="361">
        <f>IF(SUMIFS(障害学生情報入力シート!$Y$29:$Y$1028,障害学生情報入力シート!$G$29:$G$1028,P$160,障害学生情報入力シート!$H$29:$H$1028,P$161,障害学生情報入力シート!$D$29:$D$1028,"&lt;&gt;"&amp;"",障害学生情報入力シート!$D$29:$D$1028,"&lt;&gt;"&amp;"在籍者")&gt;0,1,0)</f>
        <v>0</v>
      </c>
      <c r="Q43" s="361">
        <f>IF(SUMIFS(障害学生情報入力シート!$Y$29:$Y$1028,障害学生情報入力シート!$G$29:$G$1028,Q$160,障害学生情報入力シート!$H$29:$H$1028,Q$161,障害学生情報入力シート!$D$29:$D$1028,"&lt;&gt;"&amp;"",障害学生情報入力シート!$D$29:$D$1028,"&lt;&gt;"&amp;"在籍者")&gt;0,1,0)</f>
        <v>0</v>
      </c>
      <c r="R43" s="361">
        <f>IF(SUMIFS(障害学生情報入力シート!$Y$29:$Y$1028,障害学生情報入力シート!$G$29:$G$1028,R$160,障害学生情報入力シート!$H$29:$H$1028,R$161,障害学生情報入力シート!$D$29:$D$1028,"&lt;&gt;"&amp;"",障害学生情報入力シート!$D$29:$D$1028,"&lt;&gt;"&amp;"在籍者")&gt;0,1,0)</f>
        <v>0</v>
      </c>
      <c r="S43" s="361">
        <f>IF(SUMIFS(障害学生情報入力シート!$Y$29:$Y$1028,障害学生情報入力シート!$G$29:$G$1028,S$160,障害学生情報入力シート!$H$29:$H$1028,S$161,障害学生情報入力シート!$D$29:$D$1028,"&lt;&gt;"&amp;"",障害学生情報入力シート!$D$29:$D$1028,"&lt;&gt;"&amp;"在籍者")&gt;0,1,0)</f>
        <v>0</v>
      </c>
      <c r="T43" s="361">
        <f>IF(SUMIFS(障害学生情報入力シート!$Y$29:$Y$1028,障害学生情報入力シート!$G$29:$G$1028,T$160,障害学生情報入力シート!$H$29:$H$1028,T$161,障害学生情報入力シート!$D$29:$D$1028,"&lt;&gt;"&amp;"",障害学生情報入力シート!$D$29:$D$1028,"&lt;&gt;"&amp;"在籍者")&gt;0,1,0)</f>
        <v>0</v>
      </c>
      <c r="U43" s="361">
        <f>IF(SUMIFS(障害学生情報入力シート!$Y$29:$Y$1028,障害学生情報入力シート!$G$29:$G$1028,U$160,障害学生情報入力シート!$H$29:$H$1028,U$161,障害学生情報入力シート!$D$29:$D$1028,"&lt;&gt;"&amp;"",障害学生情報入力シート!$D$29:$D$1028,"&lt;&gt;"&amp;"在籍者")&gt;0,1,0)</f>
        <v>0</v>
      </c>
      <c r="V43" s="361">
        <f>IF(SUMIFS(障害学生情報入力シート!$Y$29:$Y$1028,障害学生情報入力シート!$G$29:$G$1028,V$160,障害学生情報入力シート!$H$29:$H$1028,V$161,障害学生情報入力シート!$D$29:$D$1028,"&lt;&gt;"&amp;"",障害学生情報入力シート!$D$29:$D$1028,"&lt;&gt;"&amp;"在籍者")&gt;0,1,0)</f>
        <v>0</v>
      </c>
      <c r="W43" s="361">
        <f>IF(SUMIFS(障害学生情報入力シート!$Y$29:$Y$1028,障害学生情報入力シート!$G$29:$G$1028,W$160,障害学生情報入力シート!$H$29:$H$1028,W$161,障害学生情報入力シート!$D$29:$D$1028,"&lt;&gt;"&amp;"",障害学生情報入力シート!$D$29:$D$1028,"&lt;&gt;"&amp;"在籍者")&gt;0,1,0)</f>
        <v>0</v>
      </c>
      <c r="X43" s="361">
        <f>IF(SUMIFS(障害学生情報入力シート!$Y$29:$Y$1028,障害学生情報入力シート!$G$29:$G$1028,X$160,障害学生情報入力シート!$H$29:$H$1028,X$161,障害学生情報入力シート!$D$29:$D$1028,"&lt;&gt;"&amp;"",障害学生情報入力シート!$D$29:$D$1028,"&lt;&gt;"&amp;"在籍者")&gt;0,1,0)</f>
        <v>0</v>
      </c>
      <c r="Y43" s="361">
        <f>IF(SUMIFS(障害学生情報入力シート!$Y$29:$Y$1028,障害学生情報入力シート!$G$29:$G$1028,Y$160,障害学生情報入力シート!$H$29:$H$1028,Y$161,障害学生情報入力シート!$D$29:$D$1028,"&lt;&gt;"&amp;"",障害学生情報入力シート!$D$29:$D$1028,"&lt;&gt;"&amp;"在籍者")&gt;0,1,0)</f>
        <v>0</v>
      </c>
      <c r="Z43" s="361">
        <f>IF(SUMIFS(障害学生情報入力シート!$Y$29:$Y$1028,障害学生情報入力シート!$G$29:$G$1028,Z$160,障害学生情報入力シート!$H$29:$H$1028,Z$161,障害学生情報入力シート!$D$29:$D$1028,"&lt;&gt;"&amp;"",障害学生情報入力シート!$D$29:$D$1028,"&lt;&gt;"&amp;"在籍者")&gt;0,1,0)</f>
        <v>0</v>
      </c>
      <c r="AA43" s="361">
        <f>IF(SUMIFS(障害学生情報入力シート!$Y$29:$Y$1028,障害学生情報入力シート!$G$29:$G$1028,AA$160,障害学生情報入力シート!$H$29:$H$1028,AA$161,障害学生情報入力シート!$D$29:$D$1028,"&lt;&gt;"&amp;"",障害学生情報入力シート!$D$29:$D$1028,"&lt;&gt;"&amp;"在籍者")&gt;0,1,0)</f>
        <v>0</v>
      </c>
      <c r="AB43" s="361">
        <f>IF(SUMIFS(障害学生情報入力シート!$Y$29:$Y$1028,障害学生情報入力シート!$G$29:$G$1028,AB$160,障害学生情報入力シート!$H$29:$H$1028,AB$161,障害学生情報入力シート!$D$29:$D$1028,"&lt;&gt;"&amp;"",障害学生情報入力シート!$D$29:$D$1028,"&lt;&gt;"&amp;"在籍者")&gt;0,1,0)</f>
        <v>0</v>
      </c>
      <c r="AC43" s="362">
        <f>IF(SUMIFS(障害学生情報入力シート!$Y$29:$Y$1028,障害学生情報入力シート!$G$29:$G$1028,AC$160,障害学生情報入力シート!$H$29:$H$1028,AC$161,障害学生情報入力シート!$D$29:$D$1028,"&lt;&gt;"&amp;"",障害学生情報入力シート!$D$29:$D$1028,"&lt;&gt;"&amp;"在籍者")&gt;0,1,0)</f>
        <v>0</v>
      </c>
      <c r="AD43" s="677"/>
      <c r="AE43" s="2080" t="s">
        <v>1959</v>
      </c>
      <c r="AF43" s="2081"/>
      <c r="AG43" s="556" t="s">
        <v>2879</v>
      </c>
      <c r="AH43" s="681"/>
      <c r="AI43" s="681"/>
      <c r="AJ43" s="681"/>
      <c r="AK43" s="681"/>
      <c r="AL43" s="681"/>
      <c r="AM43" s="681"/>
      <c r="AN43" s="681"/>
      <c r="AO43" s="681"/>
      <c r="AP43" s="681"/>
      <c r="AQ43" s="681"/>
      <c r="AR43" s="681"/>
      <c r="AS43" s="681"/>
      <c r="AT43" s="681"/>
      <c r="AU43" s="681"/>
      <c r="AV43" s="681"/>
      <c r="AW43" s="681"/>
      <c r="AX43" s="681"/>
      <c r="AY43" s="681"/>
      <c r="AZ43" s="681"/>
      <c r="BA43" s="681"/>
      <c r="BB43" s="681"/>
      <c r="BC43" s="681"/>
      <c r="BD43" s="681"/>
      <c r="BE43" s="681"/>
      <c r="BF43" s="681"/>
      <c r="BG43" s="682"/>
    </row>
    <row r="44" spans="1:59" s="24" customFormat="1" ht="24.95" customHeight="1" thickTop="1" thickBot="1" x14ac:dyDescent="0.45">
      <c r="A44" s="1931"/>
      <c r="B44" s="1932"/>
      <c r="C44" s="675" t="s">
        <v>2733</v>
      </c>
      <c r="D44" s="360">
        <f>IF(SUMIFS(障害学生情報入力シート!$Z$29:$Z$1028,障害学生情報入力シート!$G$29:$G$1028,D$160,障害学生情報入力シート!$H$29:$H$1028,D$161,障害学生情報入力シート!$D$29:$D$1028,"&lt;&gt;"&amp;"",障害学生情報入力シート!$D$29:$D$1028,"&lt;&gt;"&amp;"在籍者")&gt;0,1,0)</f>
        <v>0</v>
      </c>
      <c r="E44" s="361">
        <f>IF(SUMIFS(障害学生情報入力シート!$Z$29:$Z$1028,障害学生情報入力シート!$G$29:$G$1028,E$160,障害学生情報入力シート!$H$29:$H$1028,E$161,障害学生情報入力シート!$D$29:$D$1028,"&lt;&gt;"&amp;"",障害学生情報入力シート!$D$29:$D$1028,"&lt;&gt;"&amp;"在籍者")&gt;0,1,0)</f>
        <v>0</v>
      </c>
      <c r="F44" s="361">
        <f>IF(SUMIFS(障害学生情報入力シート!$Z$29:$Z$1028,障害学生情報入力シート!$G$29:$G$1028,F$160,障害学生情報入力シート!$H$29:$H$1028,F$161,障害学生情報入力シート!$D$29:$D$1028,"&lt;&gt;"&amp;"",障害学生情報入力シート!$D$29:$D$1028,"&lt;&gt;"&amp;"在籍者")&gt;0,1,0)</f>
        <v>0</v>
      </c>
      <c r="G44" s="361">
        <f>IF(SUMIFS(障害学生情報入力シート!$Z$29:$Z$1028,障害学生情報入力シート!$G$29:$G$1028,G$160,障害学生情報入力シート!$H$29:$H$1028,G$161,障害学生情報入力シート!$D$29:$D$1028,"&lt;&gt;"&amp;"",障害学生情報入力シート!$D$29:$D$1028,"&lt;&gt;"&amp;"在籍者")&gt;0,1,0)</f>
        <v>0</v>
      </c>
      <c r="H44" s="361">
        <f>IF(SUMIFS(障害学生情報入力シート!$Z$29:$Z$1028,障害学生情報入力シート!$G$29:$G$1028,H$160,障害学生情報入力シート!$H$29:$H$1028,H$161,障害学生情報入力シート!$D$29:$D$1028,"&lt;&gt;"&amp;"",障害学生情報入力シート!$D$29:$D$1028,"&lt;&gt;"&amp;"在籍者")&gt;0,1,0)</f>
        <v>0</v>
      </c>
      <c r="I44" s="361">
        <f>IF(SUMIFS(障害学生情報入力シート!$Z$29:$Z$1028,障害学生情報入力シート!$G$29:$G$1028,I$160,障害学生情報入力シート!$H$29:$H$1028,I$161,障害学生情報入力シート!$D$29:$D$1028,"&lt;&gt;"&amp;"",障害学生情報入力シート!$D$29:$D$1028,"&lt;&gt;"&amp;"在籍者")&gt;0,1,0)</f>
        <v>0</v>
      </c>
      <c r="J44" s="361">
        <f>IF(SUMIFS(障害学生情報入力シート!$Z$29:$Z$1028,障害学生情報入力シート!$G$29:$G$1028,J$160,障害学生情報入力シート!$H$29:$H$1028,J$161,障害学生情報入力シート!$D$29:$D$1028,"&lt;&gt;"&amp;"",障害学生情報入力シート!$D$29:$D$1028,"&lt;&gt;"&amp;"在籍者")&gt;0,1,0)</f>
        <v>0</v>
      </c>
      <c r="K44" s="361">
        <f>IF(SUMIFS(障害学生情報入力シート!$Z$29:$Z$1028,障害学生情報入力シート!$G$29:$G$1028,K$160,障害学生情報入力シート!$H$29:$H$1028,K$161,障害学生情報入力シート!$D$29:$D$1028,"&lt;&gt;"&amp;"",障害学生情報入力シート!$D$29:$D$1028,"&lt;&gt;"&amp;"在籍者")&gt;0,1,0)</f>
        <v>0</v>
      </c>
      <c r="L44" s="361">
        <f>IF(SUMIFS(障害学生情報入力シート!$Z$29:$Z$1028,障害学生情報入力シート!$G$29:$G$1028,L$160,障害学生情報入力シート!$H$29:$H$1028,L$161,障害学生情報入力シート!$D$29:$D$1028,"&lt;&gt;"&amp;"",障害学生情報入力シート!$D$29:$D$1028,"&lt;&gt;"&amp;"在籍者")&gt;0,1,0)</f>
        <v>0</v>
      </c>
      <c r="M44" s="361">
        <f>IF(SUMIFS(障害学生情報入力シート!$Z$29:$Z$1028,障害学生情報入力シート!$G$29:$G$1028,M$160,障害学生情報入力シート!$H$29:$H$1028,M$161,障害学生情報入力シート!$D$29:$D$1028,"&lt;&gt;"&amp;"",障害学生情報入力シート!$D$29:$D$1028,"&lt;&gt;"&amp;"在籍者")&gt;0,1,0)</f>
        <v>0</v>
      </c>
      <c r="N44" s="361">
        <f>IF(SUMIFS(障害学生情報入力シート!$Z$29:$Z$1028,障害学生情報入力シート!$G$29:$G$1028,N$160,障害学生情報入力シート!$H$29:$H$1028,N$161,障害学生情報入力シート!$D$29:$D$1028,"&lt;&gt;"&amp;"",障害学生情報入力シート!$D$29:$D$1028,"&lt;&gt;"&amp;"在籍者")&gt;0,1,0)</f>
        <v>0</v>
      </c>
      <c r="O44" s="361">
        <f>IF(SUMIFS(障害学生情報入力シート!$Z$29:$Z$1028,障害学生情報入力シート!$G$29:$G$1028,O$160,障害学生情報入力シート!$H$29:$H$1028,O$161,障害学生情報入力シート!$D$29:$D$1028,"&lt;&gt;"&amp;"",障害学生情報入力シート!$D$29:$D$1028,"&lt;&gt;"&amp;"在籍者")&gt;0,1,0)</f>
        <v>0</v>
      </c>
      <c r="P44" s="361">
        <f>IF(SUMIFS(障害学生情報入力シート!$Z$29:$Z$1028,障害学生情報入力シート!$G$29:$G$1028,P$160,障害学生情報入力シート!$H$29:$H$1028,P$161,障害学生情報入力シート!$D$29:$D$1028,"&lt;&gt;"&amp;"",障害学生情報入力シート!$D$29:$D$1028,"&lt;&gt;"&amp;"在籍者")&gt;0,1,0)</f>
        <v>0</v>
      </c>
      <c r="Q44" s="361">
        <f>IF(SUMIFS(障害学生情報入力シート!$Z$29:$Z$1028,障害学生情報入力シート!$G$29:$G$1028,Q$160,障害学生情報入力シート!$H$29:$H$1028,Q$161,障害学生情報入力シート!$D$29:$D$1028,"&lt;&gt;"&amp;"",障害学生情報入力シート!$D$29:$D$1028,"&lt;&gt;"&amp;"在籍者")&gt;0,1,0)</f>
        <v>0</v>
      </c>
      <c r="R44" s="361">
        <f>IF(SUMIFS(障害学生情報入力シート!$Z$29:$Z$1028,障害学生情報入力シート!$G$29:$G$1028,R$160,障害学生情報入力シート!$H$29:$H$1028,R$161,障害学生情報入力シート!$D$29:$D$1028,"&lt;&gt;"&amp;"",障害学生情報入力シート!$D$29:$D$1028,"&lt;&gt;"&amp;"在籍者")&gt;0,1,0)</f>
        <v>0</v>
      </c>
      <c r="S44" s="361">
        <f>IF(SUMIFS(障害学生情報入力シート!$Z$29:$Z$1028,障害学生情報入力シート!$G$29:$G$1028,S$160,障害学生情報入力シート!$H$29:$H$1028,S$161,障害学生情報入力シート!$D$29:$D$1028,"&lt;&gt;"&amp;"",障害学生情報入力シート!$D$29:$D$1028,"&lt;&gt;"&amp;"在籍者")&gt;0,1,0)</f>
        <v>0</v>
      </c>
      <c r="T44" s="361">
        <f>IF(SUMIFS(障害学生情報入力シート!$Z$29:$Z$1028,障害学生情報入力シート!$G$29:$G$1028,T$160,障害学生情報入力シート!$H$29:$H$1028,T$161,障害学生情報入力シート!$D$29:$D$1028,"&lt;&gt;"&amp;"",障害学生情報入力シート!$D$29:$D$1028,"&lt;&gt;"&amp;"在籍者")&gt;0,1,0)</f>
        <v>0</v>
      </c>
      <c r="U44" s="361">
        <f>IF(SUMIFS(障害学生情報入力シート!$Z$29:$Z$1028,障害学生情報入力シート!$G$29:$G$1028,U$160,障害学生情報入力シート!$H$29:$H$1028,U$161,障害学生情報入力シート!$D$29:$D$1028,"&lt;&gt;"&amp;"",障害学生情報入力シート!$D$29:$D$1028,"&lt;&gt;"&amp;"在籍者")&gt;0,1,0)</f>
        <v>0</v>
      </c>
      <c r="V44" s="361">
        <f>IF(SUMIFS(障害学生情報入力シート!$Z$29:$Z$1028,障害学生情報入力シート!$G$29:$G$1028,V$160,障害学生情報入力シート!$H$29:$H$1028,V$161,障害学生情報入力シート!$D$29:$D$1028,"&lt;&gt;"&amp;"",障害学生情報入力シート!$D$29:$D$1028,"&lt;&gt;"&amp;"在籍者")&gt;0,1,0)</f>
        <v>0</v>
      </c>
      <c r="W44" s="361">
        <f>IF(SUMIFS(障害学生情報入力シート!$Z$29:$Z$1028,障害学生情報入力シート!$G$29:$G$1028,W$160,障害学生情報入力シート!$H$29:$H$1028,W$161,障害学生情報入力シート!$D$29:$D$1028,"&lt;&gt;"&amp;"",障害学生情報入力シート!$D$29:$D$1028,"&lt;&gt;"&amp;"在籍者")&gt;0,1,0)</f>
        <v>0</v>
      </c>
      <c r="X44" s="361">
        <f>IF(SUMIFS(障害学生情報入力シート!$Z$29:$Z$1028,障害学生情報入力シート!$G$29:$G$1028,X$160,障害学生情報入力シート!$H$29:$H$1028,X$161,障害学生情報入力シート!$D$29:$D$1028,"&lt;&gt;"&amp;"",障害学生情報入力シート!$D$29:$D$1028,"&lt;&gt;"&amp;"在籍者")&gt;0,1,0)</f>
        <v>0</v>
      </c>
      <c r="Y44" s="361">
        <f>IF(SUMIFS(障害学生情報入力シート!$Z$29:$Z$1028,障害学生情報入力シート!$G$29:$G$1028,Y$160,障害学生情報入力シート!$H$29:$H$1028,Y$161,障害学生情報入力シート!$D$29:$D$1028,"&lt;&gt;"&amp;"",障害学生情報入力シート!$D$29:$D$1028,"&lt;&gt;"&amp;"在籍者")&gt;0,1,0)</f>
        <v>0</v>
      </c>
      <c r="Z44" s="361">
        <f>IF(SUMIFS(障害学生情報入力シート!$Z$29:$Z$1028,障害学生情報入力シート!$G$29:$G$1028,Z$160,障害学生情報入力シート!$H$29:$H$1028,Z$161,障害学生情報入力シート!$D$29:$D$1028,"&lt;&gt;"&amp;"",障害学生情報入力シート!$D$29:$D$1028,"&lt;&gt;"&amp;"在籍者")&gt;0,1,0)</f>
        <v>0</v>
      </c>
      <c r="AA44" s="361">
        <f>IF(SUMIFS(障害学生情報入力シート!$Z$29:$Z$1028,障害学生情報入力シート!$G$29:$G$1028,AA$160,障害学生情報入力シート!$H$29:$H$1028,AA$161,障害学生情報入力シート!$D$29:$D$1028,"&lt;&gt;"&amp;"",障害学生情報入力シート!$D$29:$D$1028,"&lt;&gt;"&amp;"在籍者")&gt;0,1,0)</f>
        <v>0</v>
      </c>
      <c r="AB44" s="361">
        <f>IF(SUMIFS(障害学生情報入力シート!$Z$29:$Z$1028,障害学生情報入力シート!$G$29:$G$1028,AB$160,障害学生情報入力シート!$H$29:$H$1028,AB$161,障害学生情報入力シート!$D$29:$D$1028,"&lt;&gt;"&amp;"",障害学生情報入力シート!$D$29:$D$1028,"&lt;&gt;"&amp;"在籍者")&gt;0,1,0)</f>
        <v>0</v>
      </c>
      <c r="AC44" s="362">
        <f>IF(SUMIFS(障害学生情報入力シート!$Z$29:$Z$1028,障害学生情報入力シート!$G$29:$G$1028,AC$160,障害学生情報入力シート!$H$29:$H$1028,AC$161,障害学生情報入力シート!$D$29:$D$1028,"&lt;&gt;"&amp;"",障害学生情報入力シート!$D$29:$D$1028,"&lt;&gt;"&amp;"在籍者")&gt;0,1,0)</f>
        <v>0</v>
      </c>
      <c r="AD44" s="677"/>
      <c r="AE44" s="2082"/>
      <c r="AF44" s="2083"/>
      <c r="AG44" s="680" t="s">
        <v>2880</v>
      </c>
      <c r="AH44" s="681"/>
      <c r="AI44" s="681"/>
      <c r="AJ44" s="681"/>
      <c r="AK44" s="681"/>
      <c r="AL44" s="681"/>
      <c r="AM44" s="681"/>
      <c r="AN44" s="681"/>
      <c r="AO44" s="681"/>
      <c r="AP44" s="681"/>
      <c r="AQ44" s="681"/>
      <c r="AR44" s="681"/>
      <c r="AS44" s="681"/>
      <c r="AT44" s="681"/>
      <c r="AU44" s="681"/>
      <c r="AV44" s="681"/>
      <c r="AW44" s="681"/>
      <c r="AX44" s="681"/>
      <c r="AY44" s="681"/>
      <c r="AZ44" s="681"/>
      <c r="BA44" s="681"/>
      <c r="BB44" s="681"/>
      <c r="BC44" s="681"/>
      <c r="BD44" s="681"/>
      <c r="BE44" s="681"/>
      <c r="BF44" s="681"/>
      <c r="BG44" s="682"/>
    </row>
    <row r="45" spans="1:59" s="24" customFormat="1" ht="24.95" customHeight="1" thickTop="1" thickBot="1" x14ac:dyDescent="0.45">
      <c r="A45" s="1931"/>
      <c r="B45" s="1932"/>
      <c r="C45" s="675" t="s">
        <v>2734</v>
      </c>
      <c r="D45" s="360">
        <f>IF(SUMIFS(障害学生情報入力シート!$AA$29:$AA$1028,障害学生情報入力シート!$G$29:$G$1028,D$160,障害学生情報入力シート!$H$29:$H$1028,D$161,障害学生情報入力シート!$D$29:$D$1028,"&lt;&gt;"&amp;"",障害学生情報入力シート!$D$29:$D$1028,"&lt;&gt;"&amp;"在籍者")&gt;0,1,0)</f>
        <v>0</v>
      </c>
      <c r="E45" s="361">
        <f>IF(SUMIFS(障害学生情報入力シート!$AA$29:$AA$1028,障害学生情報入力シート!$G$29:$G$1028,E$160,障害学生情報入力シート!$H$29:$H$1028,E$161,障害学生情報入力シート!$D$29:$D$1028,"&lt;&gt;"&amp;"",障害学生情報入力シート!$D$29:$D$1028,"&lt;&gt;"&amp;"在籍者")&gt;0,1,0)</f>
        <v>0</v>
      </c>
      <c r="F45" s="361">
        <f>IF(SUMIFS(障害学生情報入力シート!$AA$29:$AA$1028,障害学生情報入力シート!$G$29:$G$1028,F$160,障害学生情報入力シート!$H$29:$H$1028,F$161,障害学生情報入力シート!$D$29:$D$1028,"&lt;&gt;"&amp;"",障害学生情報入力シート!$D$29:$D$1028,"&lt;&gt;"&amp;"在籍者")&gt;0,1,0)</f>
        <v>0</v>
      </c>
      <c r="G45" s="361">
        <f>IF(SUMIFS(障害学生情報入力シート!$AA$29:$AA$1028,障害学生情報入力シート!$G$29:$G$1028,G$160,障害学生情報入力シート!$H$29:$H$1028,G$161,障害学生情報入力シート!$D$29:$D$1028,"&lt;&gt;"&amp;"",障害学生情報入力シート!$D$29:$D$1028,"&lt;&gt;"&amp;"在籍者")&gt;0,1,0)</f>
        <v>0</v>
      </c>
      <c r="H45" s="361">
        <f>IF(SUMIFS(障害学生情報入力シート!$AA$29:$AA$1028,障害学生情報入力シート!$G$29:$G$1028,H$160,障害学生情報入力シート!$H$29:$H$1028,H$161,障害学生情報入力シート!$D$29:$D$1028,"&lt;&gt;"&amp;"",障害学生情報入力シート!$D$29:$D$1028,"&lt;&gt;"&amp;"在籍者")&gt;0,1,0)</f>
        <v>0</v>
      </c>
      <c r="I45" s="361">
        <f>IF(SUMIFS(障害学生情報入力シート!$AA$29:$AA$1028,障害学生情報入力シート!$G$29:$G$1028,I$160,障害学生情報入力シート!$H$29:$H$1028,I$161,障害学生情報入力シート!$D$29:$D$1028,"&lt;&gt;"&amp;"",障害学生情報入力シート!$D$29:$D$1028,"&lt;&gt;"&amp;"在籍者")&gt;0,1,0)</f>
        <v>0</v>
      </c>
      <c r="J45" s="361">
        <f>IF(SUMIFS(障害学生情報入力シート!$AA$29:$AA$1028,障害学生情報入力シート!$G$29:$G$1028,J$160,障害学生情報入力シート!$H$29:$H$1028,J$161,障害学生情報入力シート!$D$29:$D$1028,"&lt;&gt;"&amp;"",障害学生情報入力シート!$D$29:$D$1028,"&lt;&gt;"&amp;"在籍者")&gt;0,1,0)</f>
        <v>0</v>
      </c>
      <c r="K45" s="361">
        <f>IF(SUMIFS(障害学生情報入力シート!$AA$29:$AA$1028,障害学生情報入力シート!$G$29:$G$1028,K$160,障害学生情報入力シート!$H$29:$H$1028,K$161,障害学生情報入力シート!$D$29:$D$1028,"&lt;&gt;"&amp;"",障害学生情報入力シート!$D$29:$D$1028,"&lt;&gt;"&amp;"在籍者")&gt;0,1,0)</f>
        <v>0</v>
      </c>
      <c r="L45" s="361">
        <f>IF(SUMIFS(障害学生情報入力シート!$AA$29:$AA$1028,障害学生情報入力シート!$G$29:$G$1028,L$160,障害学生情報入力シート!$H$29:$H$1028,L$161,障害学生情報入力シート!$D$29:$D$1028,"&lt;&gt;"&amp;"",障害学生情報入力シート!$D$29:$D$1028,"&lt;&gt;"&amp;"在籍者")&gt;0,1,0)</f>
        <v>0</v>
      </c>
      <c r="M45" s="361">
        <f>IF(SUMIFS(障害学生情報入力シート!$AA$29:$AA$1028,障害学生情報入力シート!$G$29:$G$1028,M$160,障害学生情報入力シート!$H$29:$H$1028,M$161,障害学生情報入力シート!$D$29:$D$1028,"&lt;&gt;"&amp;"",障害学生情報入力シート!$D$29:$D$1028,"&lt;&gt;"&amp;"在籍者")&gt;0,1,0)</f>
        <v>0</v>
      </c>
      <c r="N45" s="361">
        <f>IF(SUMIFS(障害学生情報入力シート!$AA$29:$AA$1028,障害学生情報入力シート!$G$29:$G$1028,N$160,障害学生情報入力シート!$H$29:$H$1028,N$161,障害学生情報入力シート!$D$29:$D$1028,"&lt;&gt;"&amp;"",障害学生情報入力シート!$D$29:$D$1028,"&lt;&gt;"&amp;"在籍者")&gt;0,1,0)</f>
        <v>0</v>
      </c>
      <c r="O45" s="361">
        <f>IF(SUMIFS(障害学生情報入力シート!$AA$29:$AA$1028,障害学生情報入力シート!$G$29:$G$1028,O$160,障害学生情報入力シート!$H$29:$H$1028,O$161,障害学生情報入力シート!$D$29:$D$1028,"&lt;&gt;"&amp;"",障害学生情報入力シート!$D$29:$D$1028,"&lt;&gt;"&amp;"在籍者")&gt;0,1,0)</f>
        <v>0</v>
      </c>
      <c r="P45" s="361">
        <f>IF(SUMIFS(障害学生情報入力シート!$AA$29:$AA$1028,障害学生情報入力シート!$G$29:$G$1028,P$160,障害学生情報入力シート!$H$29:$H$1028,P$161,障害学生情報入力シート!$D$29:$D$1028,"&lt;&gt;"&amp;"",障害学生情報入力シート!$D$29:$D$1028,"&lt;&gt;"&amp;"在籍者")&gt;0,1,0)</f>
        <v>0</v>
      </c>
      <c r="Q45" s="361">
        <f>IF(SUMIFS(障害学生情報入力シート!$AA$29:$AA$1028,障害学生情報入力シート!$G$29:$G$1028,Q$160,障害学生情報入力シート!$H$29:$H$1028,Q$161,障害学生情報入力シート!$D$29:$D$1028,"&lt;&gt;"&amp;"",障害学生情報入力シート!$D$29:$D$1028,"&lt;&gt;"&amp;"在籍者")&gt;0,1,0)</f>
        <v>0</v>
      </c>
      <c r="R45" s="361">
        <f>IF(SUMIFS(障害学生情報入力シート!$AA$29:$AA$1028,障害学生情報入力シート!$G$29:$G$1028,R$160,障害学生情報入力シート!$H$29:$H$1028,R$161,障害学生情報入力シート!$D$29:$D$1028,"&lt;&gt;"&amp;"",障害学生情報入力シート!$D$29:$D$1028,"&lt;&gt;"&amp;"在籍者")&gt;0,1,0)</f>
        <v>0</v>
      </c>
      <c r="S45" s="361">
        <f>IF(SUMIFS(障害学生情報入力シート!$AA$29:$AA$1028,障害学生情報入力シート!$G$29:$G$1028,S$160,障害学生情報入力シート!$H$29:$H$1028,S$161,障害学生情報入力シート!$D$29:$D$1028,"&lt;&gt;"&amp;"",障害学生情報入力シート!$D$29:$D$1028,"&lt;&gt;"&amp;"在籍者")&gt;0,1,0)</f>
        <v>0</v>
      </c>
      <c r="T45" s="361">
        <f>IF(SUMIFS(障害学生情報入力シート!$AA$29:$AA$1028,障害学生情報入力シート!$G$29:$G$1028,T$160,障害学生情報入力シート!$H$29:$H$1028,T$161,障害学生情報入力シート!$D$29:$D$1028,"&lt;&gt;"&amp;"",障害学生情報入力シート!$D$29:$D$1028,"&lt;&gt;"&amp;"在籍者")&gt;0,1,0)</f>
        <v>0</v>
      </c>
      <c r="U45" s="361">
        <f>IF(SUMIFS(障害学生情報入力シート!$AA$29:$AA$1028,障害学生情報入力シート!$G$29:$G$1028,U$160,障害学生情報入力シート!$H$29:$H$1028,U$161,障害学生情報入力シート!$D$29:$D$1028,"&lt;&gt;"&amp;"",障害学生情報入力シート!$D$29:$D$1028,"&lt;&gt;"&amp;"在籍者")&gt;0,1,0)</f>
        <v>0</v>
      </c>
      <c r="V45" s="361">
        <f>IF(SUMIFS(障害学生情報入力シート!$AA$29:$AA$1028,障害学生情報入力シート!$G$29:$G$1028,V$160,障害学生情報入力シート!$H$29:$H$1028,V$161,障害学生情報入力シート!$D$29:$D$1028,"&lt;&gt;"&amp;"",障害学生情報入力シート!$D$29:$D$1028,"&lt;&gt;"&amp;"在籍者")&gt;0,1,0)</f>
        <v>0</v>
      </c>
      <c r="W45" s="361">
        <f>IF(SUMIFS(障害学生情報入力シート!$AA$29:$AA$1028,障害学生情報入力シート!$G$29:$G$1028,W$160,障害学生情報入力シート!$H$29:$H$1028,W$161,障害学生情報入力シート!$D$29:$D$1028,"&lt;&gt;"&amp;"",障害学生情報入力シート!$D$29:$D$1028,"&lt;&gt;"&amp;"在籍者")&gt;0,1,0)</f>
        <v>0</v>
      </c>
      <c r="X45" s="361">
        <f>IF(SUMIFS(障害学生情報入力シート!$AA$29:$AA$1028,障害学生情報入力シート!$G$29:$G$1028,X$160,障害学生情報入力シート!$H$29:$H$1028,X$161,障害学生情報入力シート!$D$29:$D$1028,"&lt;&gt;"&amp;"",障害学生情報入力シート!$D$29:$D$1028,"&lt;&gt;"&amp;"在籍者")&gt;0,1,0)</f>
        <v>0</v>
      </c>
      <c r="Y45" s="361">
        <f>IF(SUMIFS(障害学生情報入力シート!$AA$29:$AA$1028,障害学生情報入力シート!$G$29:$G$1028,Y$160,障害学生情報入力シート!$H$29:$H$1028,Y$161,障害学生情報入力シート!$D$29:$D$1028,"&lt;&gt;"&amp;"",障害学生情報入力シート!$D$29:$D$1028,"&lt;&gt;"&amp;"在籍者")&gt;0,1,0)</f>
        <v>0</v>
      </c>
      <c r="Z45" s="361">
        <f>IF(SUMIFS(障害学生情報入力シート!$AA$29:$AA$1028,障害学生情報入力シート!$G$29:$G$1028,Z$160,障害学生情報入力シート!$H$29:$H$1028,Z$161,障害学生情報入力シート!$D$29:$D$1028,"&lt;&gt;"&amp;"",障害学生情報入力シート!$D$29:$D$1028,"&lt;&gt;"&amp;"在籍者")&gt;0,1,0)</f>
        <v>0</v>
      </c>
      <c r="AA45" s="361">
        <f>IF(SUMIFS(障害学生情報入力シート!$AA$29:$AA$1028,障害学生情報入力シート!$G$29:$G$1028,AA$160,障害学生情報入力シート!$H$29:$H$1028,AA$161,障害学生情報入力シート!$D$29:$D$1028,"&lt;&gt;"&amp;"",障害学生情報入力シート!$D$29:$D$1028,"&lt;&gt;"&amp;"在籍者")&gt;0,1,0)</f>
        <v>0</v>
      </c>
      <c r="AB45" s="361">
        <f>IF(SUMIFS(障害学生情報入力シート!$AA$29:$AA$1028,障害学生情報入力シート!$G$29:$G$1028,AB$160,障害学生情報入力シート!$H$29:$H$1028,AB$161,障害学生情報入力シート!$D$29:$D$1028,"&lt;&gt;"&amp;"",障害学生情報入力シート!$D$29:$D$1028,"&lt;&gt;"&amp;"在籍者")&gt;0,1,0)</f>
        <v>0</v>
      </c>
      <c r="AC45" s="362">
        <f>IF(SUMIFS(障害学生情報入力シート!$AA$29:$AA$1028,障害学生情報入力シート!$G$29:$G$1028,AC$160,障害学生情報入力シート!$H$29:$H$1028,AC$161,障害学生情報入力シート!$D$29:$D$1028,"&lt;&gt;"&amp;"",障害学生情報入力シート!$D$29:$D$1028,"&lt;&gt;"&amp;"在籍者")&gt;0,1,0)</f>
        <v>0</v>
      </c>
      <c r="AD45" s="677"/>
      <c r="AE45" s="2082"/>
      <c r="AF45" s="2083"/>
      <c r="AG45" s="680" t="s">
        <v>2881</v>
      </c>
      <c r="AH45" s="681"/>
      <c r="AI45" s="681"/>
      <c r="AJ45" s="681"/>
      <c r="AK45" s="681"/>
      <c r="AL45" s="681"/>
      <c r="AM45" s="681"/>
      <c r="AN45" s="681"/>
      <c r="AO45" s="681"/>
      <c r="AP45" s="681"/>
      <c r="AQ45" s="681"/>
      <c r="AR45" s="681"/>
      <c r="AS45" s="681"/>
      <c r="AT45" s="681"/>
      <c r="AU45" s="681"/>
      <c r="AV45" s="681"/>
      <c r="AW45" s="681"/>
      <c r="AX45" s="681"/>
      <c r="AY45" s="681"/>
      <c r="AZ45" s="681"/>
      <c r="BA45" s="681"/>
      <c r="BB45" s="681"/>
      <c r="BC45" s="681"/>
      <c r="BD45" s="681"/>
      <c r="BE45" s="681"/>
      <c r="BF45" s="681"/>
      <c r="BG45" s="682"/>
    </row>
    <row r="46" spans="1:59" s="24" customFormat="1" ht="24.95" customHeight="1" thickTop="1" thickBot="1" x14ac:dyDescent="0.45">
      <c r="A46" s="1931"/>
      <c r="B46" s="1932"/>
      <c r="C46" s="684" t="s">
        <v>2735</v>
      </c>
      <c r="D46" s="360">
        <f>IF(SUMIFS(障害学生情報入力シート!$AB$29:$AB$1028,障害学生情報入力シート!$G$29:$G$1028,D$160,障害学生情報入力シート!$H$29:$H$1028,D$161,障害学生情報入力シート!$D$29:$D$1028,"&lt;&gt;"&amp;"",障害学生情報入力シート!$D$29:$D$1028,"&lt;&gt;"&amp;"在籍者")&gt;0,1,0)</f>
        <v>0</v>
      </c>
      <c r="E46" s="361">
        <f>IF(SUMIFS(障害学生情報入力シート!$AB$29:$AB$1028,障害学生情報入力シート!$G$29:$G$1028,E$160,障害学生情報入力シート!$H$29:$H$1028,E$161,障害学生情報入力シート!$D$29:$D$1028,"&lt;&gt;"&amp;"",障害学生情報入力シート!$D$29:$D$1028,"&lt;&gt;"&amp;"在籍者")&gt;0,1,0)</f>
        <v>0</v>
      </c>
      <c r="F46" s="361">
        <f>IF(SUMIFS(障害学生情報入力シート!$AB$29:$AB$1028,障害学生情報入力シート!$G$29:$G$1028,F$160,障害学生情報入力シート!$H$29:$H$1028,F$161,障害学生情報入力シート!$D$29:$D$1028,"&lt;&gt;"&amp;"",障害学生情報入力シート!$D$29:$D$1028,"&lt;&gt;"&amp;"在籍者")&gt;0,1,0)</f>
        <v>0</v>
      </c>
      <c r="G46" s="361">
        <f>IF(SUMIFS(障害学生情報入力シート!$AB$29:$AB$1028,障害学生情報入力シート!$G$29:$G$1028,G$160,障害学生情報入力シート!$H$29:$H$1028,G$161,障害学生情報入力シート!$D$29:$D$1028,"&lt;&gt;"&amp;"",障害学生情報入力シート!$D$29:$D$1028,"&lt;&gt;"&amp;"在籍者")&gt;0,1,0)</f>
        <v>0</v>
      </c>
      <c r="H46" s="361">
        <f>IF(SUMIFS(障害学生情報入力シート!$AB$29:$AB$1028,障害学生情報入力シート!$G$29:$G$1028,H$160,障害学生情報入力シート!$H$29:$H$1028,H$161,障害学生情報入力シート!$D$29:$D$1028,"&lt;&gt;"&amp;"",障害学生情報入力シート!$D$29:$D$1028,"&lt;&gt;"&amp;"在籍者")&gt;0,1,0)</f>
        <v>0</v>
      </c>
      <c r="I46" s="361">
        <f>IF(SUMIFS(障害学生情報入力シート!$AB$29:$AB$1028,障害学生情報入力シート!$G$29:$G$1028,I$160,障害学生情報入力シート!$H$29:$H$1028,I$161,障害学生情報入力シート!$D$29:$D$1028,"&lt;&gt;"&amp;"",障害学生情報入力シート!$D$29:$D$1028,"&lt;&gt;"&amp;"在籍者")&gt;0,1,0)</f>
        <v>0</v>
      </c>
      <c r="J46" s="361">
        <f>IF(SUMIFS(障害学生情報入力シート!$AB$29:$AB$1028,障害学生情報入力シート!$G$29:$G$1028,J$160,障害学生情報入力シート!$H$29:$H$1028,J$161,障害学生情報入力シート!$D$29:$D$1028,"&lt;&gt;"&amp;"",障害学生情報入力シート!$D$29:$D$1028,"&lt;&gt;"&amp;"在籍者")&gt;0,1,0)</f>
        <v>0</v>
      </c>
      <c r="K46" s="361">
        <f>IF(SUMIFS(障害学生情報入力シート!$AB$29:$AB$1028,障害学生情報入力シート!$G$29:$G$1028,K$160,障害学生情報入力シート!$H$29:$H$1028,K$161,障害学生情報入力シート!$D$29:$D$1028,"&lt;&gt;"&amp;"",障害学生情報入力シート!$D$29:$D$1028,"&lt;&gt;"&amp;"在籍者")&gt;0,1,0)</f>
        <v>0</v>
      </c>
      <c r="L46" s="361">
        <f>IF(SUMIFS(障害学生情報入力シート!$AB$29:$AB$1028,障害学生情報入力シート!$G$29:$G$1028,L$160,障害学生情報入力シート!$H$29:$H$1028,L$161,障害学生情報入力シート!$D$29:$D$1028,"&lt;&gt;"&amp;"",障害学生情報入力シート!$D$29:$D$1028,"&lt;&gt;"&amp;"在籍者")&gt;0,1,0)</f>
        <v>0</v>
      </c>
      <c r="M46" s="361">
        <f>IF(SUMIFS(障害学生情報入力シート!$AB$29:$AB$1028,障害学生情報入力シート!$G$29:$G$1028,M$160,障害学生情報入力シート!$H$29:$H$1028,M$161,障害学生情報入力シート!$D$29:$D$1028,"&lt;&gt;"&amp;"",障害学生情報入力シート!$D$29:$D$1028,"&lt;&gt;"&amp;"在籍者")&gt;0,1,0)</f>
        <v>0</v>
      </c>
      <c r="N46" s="361">
        <f>IF(SUMIFS(障害学生情報入力シート!$AB$29:$AB$1028,障害学生情報入力シート!$G$29:$G$1028,N$160,障害学生情報入力シート!$H$29:$H$1028,N$161,障害学生情報入力シート!$D$29:$D$1028,"&lt;&gt;"&amp;"",障害学生情報入力シート!$D$29:$D$1028,"&lt;&gt;"&amp;"在籍者")&gt;0,1,0)</f>
        <v>0</v>
      </c>
      <c r="O46" s="361">
        <f>IF(SUMIFS(障害学生情報入力シート!$AB$29:$AB$1028,障害学生情報入力シート!$G$29:$G$1028,O$160,障害学生情報入力シート!$H$29:$H$1028,O$161,障害学生情報入力シート!$D$29:$D$1028,"&lt;&gt;"&amp;"",障害学生情報入力シート!$D$29:$D$1028,"&lt;&gt;"&amp;"在籍者")&gt;0,1,0)</f>
        <v>0</v>
      </c>
      <c r="P46" s="361">
        <f>IF(SUMIFS(障害学生情報入力シート!$AB$29:$AB$1028,障害学生情報入力シート!$G$29:$G$1028,P$160,障害学生情報入力シート!$H$29:$H$1028,P$161,障害学生情報入力シート!$D$29:$D$1028,"&lt;&gt;"&amp;"",障害学生情報入力シート!$D$29:$D$1028,"&lt;&gt;"&amp;"在籍者")&gt;0,1,0)</f>
        <v>0</v>
      </c>
      <c r="Q46" s="361">
        <f>IF(SUMIFS(障害学生情報入力シート!$AB$29:$AB$1028,障害学生情報入力シート!$G$29:$G$1028,Q$160,障害学生情報入力シート!$H$29:$H$1028,Q$161,障害学生情報入力シート!$D$29:$D$1028,"&lt;&gt;"&amp;"",障害学生情報入力シート!$D$29:$D$1028,"&lt;&gt;"&amp;"在籍者")&gt;0,1,0)</f>
        <v>0</v>
      </c>
      <c r="R46" s="361">
        <f>IF(SUMIFS(障害学生情報入力シート!$AB$29:$AB$1028,障害学生情報入力シート!$G$29:$G$1028,R$160,障害学生情報入力シート!$H$29:$H$1028,R$161,障害学生情報入力シート!$D$29:$D$1028,"&lt;&gt;"&amp;"",障害学生情報入力シート!$D$29:$D$1028,"&lt;&gt;"&amp;"在籍者")&gt;0,1,0)</f>
        <v>0</v>
      </c>
      <c r="S46" s="361">
        <f>IF(SUMIFS(障害学生情報入力シート!$AB$29:$AB$1028,障害学生情報入力シート!$G$29:$G$1028,S$160,障害学生情報入力シート!$H$29:$H$1028,S$161,障害学生情報入力シート!$D$29:$D$1028,"&lt;&gt;"&amp;"",障害学生情報入力シート!$D$29:$D$1028,"&lt;&gt;"&amp;"在籍者")&gt;0,1,0)</f>
        <v>0</v>
      </c>
      <c r="T46" s="361">
        <f>IF(SUMIFS(障害学生情報入力シート!$AB$29:$AB$1028,障害学生情報入力シート!$G$29:$G$1028,T$160,障害学生情報入力シート!$H$29:$H$1028,T$161,障害学生情報入力シート!$D$29:$D$1028,"&lt;&gt;"&amp;"",障害学生情報入力シート!$D$29:$D$1028,"&lt;&gt;"&amp;"在籍者")&gt;0,1,0)</f>
        <v>0</v>
      </c>
      <c r="U46" s="361">
        <f>IF(SUMIFS(障害学生情報入力シート!$AB$29:$AB$1028,障害学生情報入力シート!$G$29:$G$1028,U$160,障害学生情報入力シート!$H$29:$H$1028,U$161,障害学生情報入力シート!$D$29:$D$1028,"&lt;&gt;"&amp;"",障害学生情報入力シート!$D$29:$D$1028,"&lt;&gt;"&amp;"在籍者")&gt;0,1,0)</f>
        <v>0</v>
      </c>
      <c r="V46" s="361">
        <f>IF(SUMIFS(障害学生情報入力シート!$AB$29:$AB$1028,障害学生情報入力シート!$G$29:$G$1028,V$160,障害学生情報入力シート!$H$29:$H$1028,V$161,障害学生情報入力シート!$D$29:$D$1028,"&lt;&gt;"&amp;"",障害学生情報入力シート!$D$29:$D$1028,"&lt;&gt;"&amp;"在籍者")&gt;0,1,0)</f>
        <v>0</v>
      </c>
      <c r="W46" s="361">
        <f>IF(SUMIFS(障害学生情報入力シート!$AB$29:$AB$1028,障害学生情報入力シート!$G$29:$G$1028,W$160,障害学生情報入力シート!$H$29:$H$1028,W$161,障害学生情報入力シート!$D$29:$D$1028,"&lt;&gt;"&amp;"",障害学生情報入力シート!$D$29:$D$1028,"&lt;&gt;"&amp;"在籍者")&gt;0,1,0)</f>
        <v>0</v>
      </c>
      <c r="X46" s="361">
        <f>IF(SUMIFS(障害学生情報入力シート!$AB$29:$AB$1028,障害学生情報入力シート!$G$29:$G$1028,X$160,障害学生情報入力シート!$H$29:$H$1028,X$161,障害学生情報入力シート!$D$29:$D$1028,"&lt;&gt;"&amp;"",障害学生情報入力シート!$D$29:$D$1028,"&lt;&gt;"&amp;"在籍者")&gt;0,1,0)</f>
        <v>0</v>
      </c>
      <c r="Y46" s="361">
        <f>IF(SUMIFS(障害学生情報入力シート!$AB$29:$AB$1028,障害学生情報入力シート!$G$29:$G$1028,Y$160,障害学生情報入力シート!$H$29:$H$1028,Y$161,障害学生情報入力シート!$D$29:$D$1028,"&lt;&gt;"&amp;"",障害学生情報入力シート!$D$29:$D$1028,"&lt;&gt;"&amp;"在籍者")&gt;0,1,0)</f>
        <v>0</v>
      </c>
      <c r="Z46" s="361">
        <f>IF(SUMIFS(障害学生情報入力シート!$AB$29:$AB$1028,障害学生情報入力シート!$G$29:$G$1028,Z$160,障害学生情報入力シート!$H$29:$H$1028,Z$161,障害学生情報入力シート!$D$29:$D$1028,"&lt;&gt;"&amp;"",障害学生情報入力シート!$D$29:$D$1028,"&lt;&gt;"&amp;"在籍者")&gt;0,1,0)</f>
        <v>0</v>
      </c>
      <c r="AA46" s="361">
        <f>IF(SUMIFS(障害学生情報入力シート!$AB$29:$AB$1028,障害学生情報入力シート!$G$29:$G$1028,AA$160,障害学生情報入力シート!$H$29:$H$1028,AA$161,障害学生情報入力シート!$D$29:$D$1028,"&lt;&gt;"&amp;"",障害学生情報入力シート!$D$29:$D$1028,"&lt;&gt;"&amp;"在籍者")&gt;0,1,0)</f>
        <v>0</v>
      </c>
      <c r="AB46" s="361">
        <f>IF(SUMIFS(障害学生情報入力シート!$AB$29:$AB$1028,障害学生情報入力シート!$G$29:$G$1028,AB$160,障害学生情報入力シート!$H$29:$H$1028,AB$161,障害学生情報入力シート!$D$29:$D$1028,"&lt;&gt;"&amp;"",障害学生情報入力シート!$D$29:$D$1028,"&lt;&gt;"&amp;"在籍者")&gt;0,1,0)</f>
        <v>0</v>
      </c>
      <c r="AC46" s="362">
        <f>IF(SUMIFS(障害学生情報入力シート!$AB$29:$AB$1028,障害学生情報入力シート!$G$29:$G$1028,AC$160,障害学生情報入力シート!$H$29:$H$1028,AC$161,障害学生情報入力シート!$D$29:$D$1028,"&lt;&gt;"&amp;"",障害学生情報入力シート!$D$29:$D$1028,"&lt;&gt;"&amp;"在籍者")&gt;0,1,0)</f>
        <v>0</v>
      </c>
      <c r="AD46" s="677"/>
      <c r="AE46" s="2082"/>
      <c r="AF46" s="2083"/>
      <c r="AG46" s="569" t="s">
        <v>2882</v>
      </c>
      <c r="AH46" s="681"/>
      <c r="AI46" s="681"/>
      <c r="AJ46" s="681"/>
      <c r="AK46" s="681"/>
      <c r="AL46" s="681"/>
      <c r="AM46" s="681"/>
      <c r="AN46" s="681"/>
      <c r="AO46" s="681"/>
      <c r="AP46" s="681"/>
      <c r="AQ46" s="681"/>
      <c r="AR46" s="681"/>
      <c r="AS46" s="681"/>
      <c r="AT46" s="681"/>
      <c r="AU46" s="681"/>
      <c r="AV46" s="681"/>
      <c r="AW46" s="681"/>
      <c r="AX46" s="681"/>
      <c r="AY46" s="681"/>
      <c r="AZ46" s="681"/>
      <c r="BA46" s="681"/>
      <c r="BB46" s="681"/>
      <c r="BC46" s="681"/>
      <c r="BD46" s="681"/>
      <c r="BE46" s="681"/>
      <c r="BF46" s="681"/>
      <c r="BG46" s="682"/>
    </row>
    <row r="47" spans="1:59" s="24" customFormat="1" ht="30" customHeight="1" thickTop="1" thickBot="1" x14ac:dyDescent="0.45">
      <c r="A47" s="1931"/>
      <c r="B47" s="1932"/>
      <c r="C47" s="685" t="s">
        <v>2736</v>
      </c>
      <c r="D47" s="360">
        <f>IF(SUMIFS(障害学生情報入力シート!$AC$29:$AC$1028,障害学生情報入力シート!$G$29:$G$1028,D$160,障害学生情報入力シート!$H$29:$H$1028,D$161,障害学生情報入力シート!$D$29:$D$1028,"&lt;&gt;"&amp;"",障害学生情報入力シート!$D$29:$D$1028,"&lt;&gt;"&amp;"在籍者")&gt;0,1,0)</f>
        <v>0</v>
      </c>
      <c r="E47" s="361">
        <f>IF(SUMIFS(障害学生情報入力シート!$AC$29:$AC$1028,障害学生情報入力シート!$G$29:$G$1028,E$160,障害学生情報入力シート!$H$29:$H$1028,E$161,障害学生情報入力シート!$D$29:$D$1028,"&lt;&gt;"&amp;"",障害学生情報入力シート!$D$29:$D$1028,"&lt;&gt;"&amp;"在籍者")&gt;0,1,0)</f>
        <v>0</v>
      </c>
      <c r="F47" s="361">
        <f>IF(SUMIFS(障害学生情報入力シート!$AC$29:$AC$1028,障害学生情報入力シート!$G$29:$G$1028,F$160,障害学生情報入力シート!$H$29:$H$1028,F$161,障害学生情報入力シート!$D$29:$D$1028,"&lt;&gt;"&amp;"",障害学生情報入力シート!$D$29:$D$1028,"&lt;&gt;"&amp;"在籍者")&gt;0,1,0)</f>
        <v>0</v>
      </c>
      <c r="G47" s="361">
        <f>IF(SUMIFS(障害学生情報入力シート!$AC$29:$AC$1028,障害学生情報入力シート!$G$29:$G$1028,G$160,障害学生情報入力シート!$H$29:$H$1028,G$161,障害学生情報入力シート!$D$29:$D$1028,"&lt;&gt;"&amp;"",障害学生情報入力シート!$D$29:$D$1028,"&lt;&gt;"&amp;"在籍者")&gt;0,1,0)</f>
        <v>0</v>
      </c>
      <c r="H47" s="361">
        <f>IF(SUMIFS(障害学生情報入力シート!$AC$29:$AC$1028,障害学生情報入力シート!$G$29:$G$1028,H$160,障害学生情報入力シート!$H$29:$H$1028,H$161,障害学生情報入力シート!$D$29:$D$1028,"&lt;&gt;"&amp;"",障害学生情報入力シート!$D$29:$D$1028,"&lt;&gt;"&amp;"在籍者")&gt;0,1,0)</f>
        <v>0</v>
      </c>
      <c r="I47" s="361">
        <f>IF(SUMIFS(障害学生情報入力シート!$AC$29:$AC$1028,障害学生情報入力シート!$G$29:$G$1028,I$160,障害学生情報入力シート!$H$29:$H$1028,I$161,障害学生情報入力シート!$D$29:$D$1028,"&lt;&gt;"&amp;"",障害学生情報入力シート!$D$29:$D$1028,"&lt;&gt;"&amp;"在籍者")&gt;0,1,0)</f>
        <v>0</v>
      </c>
      <c r="J47" s="361">
        <f>IF(SUMIFS(障害学生情報入力シート!$AC$29:$AC$1028,障害学生情報入力シート!$G$29:$G$1028,J$160,障害学生情報入力シート!$H$29:$H$1028,J$161,障害学生情報入力シート!$D$29:$D$1028,"&lt;&gt;"&amp;"",障害学生情報入力シート!$D$29:$D$1028,"&lt;&gt;"&amp;"在籍者")&gt;0,1,0)</f>
        <v>0</v>
      </c>
      <c r="K47" s="361">
        <f>IF(SUMIFS(障害学生情報入力シート!$AC$29:$AC$1028,障害学生情報入力シート!$G$29:$G$1028,K$160,障害学生情報入力シート!$H$29:$H$1028,K$161,障害学生情報入力シート!$D$29:$D$1028,"&lt;&gt;"&amp;"",障害学生情報入力シート!$D$29:$D$1028,"&lt;&gt;"&amp;"在籍者")&gt;0,1,0)</f>
        <v>0</v>
      </c>
      <c r="L47" s="361">
        <f>IF(SUMIFS(障害学生情報入力シート!$AC$29:$AC$1028,障害学生情報入力シート!$G$29:$G$1028,L$160,障害学生情報入力シート!$H$29:$H$1028,L$161,障害学生情報入力シート!$D$29:$D$1028,"&lt;&gt;"&amp;"",障害学生情報入力シート!$D$29:$D$1028,"&lt;&gt;"&amp;"在籍者")&gt;0,1,0)</f>
        <v>0</v>
      </c>
      <c r="M47" s="361">
        <f>IF(SUMIFS(障害学生情報入力シート!$AC$29:$AC$1028,障害学生情報入力シート!$G$29:$G$1028,M$160,障害学生情報入力シート!$H$29:$H$1028,M$161,障害学生情報入力シート!$D$29:$D$1028,"&lt;&gt;"&amp;"",障害学生情報入力シート!$D$29:$D$1028,"&lt;&gt;"&amp;"在籍者")&gt;0,1,0)</f>
        <v>0</v>
      </c>
      <c r="N47" s="361">
        <f>IF(SUMIFS(障害学生情報入力シート!$AC$29:$AC$1028,障害学生情報入力シート!$G$29:$G$1028,N$160,障害学生情報入力シート!$H$29:$H$1028,N$161,障害学生情報入力シート!$D$29:$D$1028,"&lt;&gt;"&amp;"",障害学生情報入力シート!$D$29:$D$1028,"&lt;&gt;"&amp;"在籍者")&gt;0,1,0)</f>
        <v>0</v>
      </c>
      <c r="O47" s="361">
        <f>IF(SUMIFS(障害学生情報入力シート!$AC$29:$AC$1028,障害学生情報入力シート!$G$29:$G$1028,O$160,障害学生情報入力シート!$H$29:$H$1028,O$161,障害学生情報入力シート!$D$29:$D$1028,"&lt;&gt;"&amp;"",障害学生情報入力シート!$D$29:$D$1028,"&lt;&gt;"&amp;"在籍者")&gt;0,1,0)</f>
        <v>0</v>
      </c>
      <c r="P47" s="361">
        <f>IF(SUMIFS(障害学生情報入力シート!$AC$29:$AC$1028,障害学生情報入力シート!$G$29:$G$1028,P$160,障害学生情報入力シート!$H$29:$H$1028,P$161,障害学生情報入力シート!$D$29:$D$1028,"&lt;&gt;"&amp;"",障害学生情報入力シート!$D$29:$D$1028,"&lt;&gt;"&amp;"在籍者")&gt;0,1,0)</f>
        <v>0</v>
      </c>
      <c r="Q47" s="361">
        <f>IF(SUMIFS(障害学生情報入力シート!$AC$29:$AC$1028,障害学生情報入力シート!$G$29:$G$1028,Q$160,障害学生情報入力シート!$H$29:$H$1028,Q$161,障害学生情報入力シート!$D$29:$D$1028,"&lt;&gt;"&amp;"",障害学生情報入力シート!$D$29:$D$1028,"&lt;&gt;"&amp;"在籍者")&gt;0,1,0)</f>
        <v>0</v>
      </c>
      <c r="R47" s="361">
        <f>IF(SUMIFS(障害学生情報入力シート!$AC$29:$AC$1028,障害学生情報入力シート!$G$29:$G$1028,R$160,障害学生情報入力シート!$H$29:$H$1028,R$161,障害学生情報入力シート!$D$29:$D$1028,"&lt;&gt;"&amp;"",障害学生情報入力シート!$D$29:$D$1028,"&lt;&gt;"&amp;"在籍者")&gt;0,1,0)</f>
        <v>0</v>
      </c>
      <c r="S47" s="361">
        <f>IF(SUMIFS(障害学生情報入力シート!$AC$29:$AC$1028,障害学生情報入力シート!$G$29:$G$1028,S$160,障害学生情報入力シート!$H$29:$H$1028,S$161,障害学生情報入力シート!$D$29:$D$1028,"&lt;&gt;"&amp;"",障害学生情報入力シート!$D$29:$D$1028,"&lt;&gt;"&amp;"在籍者")&gt;0,1,0)</f>
        <v>0</v>
      </c>
      <c r="T47" s="361">
        <f>IF(SUMIFS(障害学生情報入力シート!$AC$29:$AC$1028,障害学生情報入力シート!$G$29:$G$1028,T$160,障害学生情報入力シート!$H$29:$H$1028,T$161,障害学生情報入力シート!$D$29:$D$1028,"&lt;&gt;"&amp;"",障害学生情報入力シート!$D$29:$D$1028,"&lt;&gt;"&amp;"在籍者")&gt;0,1,0)</f>
        <v>0</v>
      </c>
      <c r="U47" s="361">
        <f>IF(SUMIFS(障害学生情報入力シート!$AC$29:$AC$1028,障害学生情報入力シート!$G$29:$G$1028,U$160,障害学生情報入力シート!$H$29:$H$1028,U$161,障害学生情報入力シート!$D$29:$D$1028,"&lt;&gt;"&amp;"",障害学生情報入力シート!$D$29:$D$1028,"&lt;&gt;"&amp;"在籍者")&gt;0,1,0)</f>
        <v>0</v>
      </c>
      <c r="V47" s="361">
        <f>IF(SUMIFS(障害学生情報入力シート!$AC$29:$AC$1028,障害学生情報入力シート!$G$29:$G$1028,V$160,障害学生情報入力シート!$H$29:$H$1028,V$161,障害学生情報入力シート!$D$29:$D$1028,"&lt;&gt;"&amp;"",障害学生情報入力シート!$D$29:$D$1028,"&lt;&gt;"&amp;"在籍者")&gt;0,1,0)</f>
        <v>0</v>
      </c>
      <c r="W47" s="361">
        <f>IF(SUMIFS(障害学生情報入力シート!$AC$29:$AC$1028,障害学生情報入力シート!$G$29:$G$1028,W$160,障害学生情報入力シート!$H$29:$H$1028,W$161,障害学生情報入力シート!$D$29:$D$1028,"&lt;&gt;"&amp;"",障害学生情報入力シート!$D$29:$D$1028,"&lt;&gt;"&amp;"在籍者")&gt;0,1,0)</f>
        <v>0</v>
      </c>
      <c r="X47" s="361">
        <f>IF(SUMIFS(障害学生情報入力シート!$AC$29:$AC$1028,障害学生情報入力シート!$G$29:$G$1028,X$160,障害学生情報入力シート!$H$29:$H$1028,X$161,障害学生情報入力シート!$D$29:$D$1028,"&lt;&gt;"&amp;"",障害学生情報入力シート!$D$29:$D$1028,"&lt;&gt;"&amp;"在籍者")&gt;0,1,0)</f>
        <v>0</v>
      </c>
      <c r="Y47" s="361">
        <f>IF(SUMIFS(障害学生情報入力シート!$AC$29:$AC$1028,障害学生情報入力シート!$G$29:$G$1028,Y$160,障害学生情報入力シート!$H$29:$H$1028,Y$161,障害学生情報入力シート!$D$29:$D$1028,"&lt;&gt;"&amp;"",障害学生情報入力シート!$D$29:$D$1028,"&lt;&gt;"&amp;"在籍者")&gt;0,1,0)</f>
        <v>0</v>
      </c>
      <c r="Z47" s="361">
        <f>IF(SUMIFS(障害学生情報入力シート!$AC$29:$AC$1028,障害学生情報入力シート!$G$29:$G$1028,Z$160,障害学生情報入力シート!$H$29:$H$1028,Z$161,障害学生情報入力シート!$D$29:$D$1028,"&lt;&gt;"&amp;"",障害学生情報入力シート!$D$29:$D$1028,"&lt;&gt;"&amp;"在籍者")&gt;0,1,0)</f>
        <v>0</v>
      </c>
      <c r="AA47" s="361">
        <f>IF(SUMIFS(障害学生情報入力シート!$AC$29:$AC$1028,障害学生情報入力シート!$G$29:$G$1028,AA$160,障害学生情報入力シート!$H$29:$H$1028,AA$161,障害学生情報入力シート!$D$29:$D$1028,"&lt;&gt;"&amp;"",障害学生情報入力シート!$D$29:$D$1028,"&lt;&gt;"&amp;"在籍者")&gt;0,1,0)</f>
        <v>0</v>
      </c>
      <c r="AB47" s="361">
        <f>IF(SUMIFS(障害学生情報入力シート!$AC$29:$AC$1028,障害学生情報入力シート!$G$29:$G$1028,AB$160,障害学生情報入力シート!$H$29:$H$1028,AB$161,障害学生情報入力シート!$D$29:$D$1028,"&lt;&gt;"&amp;"",障害学生情報入力シート!$D$29:$D$1028,"&lt;&gt;"&amp;"在籍者")&gt;0,1,0)</f>
        <v>0</v>
      </c>
      <c r="AC47" s="362">
        <f>IF(SUMIFS(障害学生情報入力シート!$AC$29:$AC$1028,障害学生情報入力シート!$G$29:$G$1028,AC$160,障害学生情報入力シート!$H$29:$H$1028,AC$161,障害学生情報入力シート!$D$29:$D$1028,"&lt;&gt;"&amp;"",障害学生情報入力シート!$D$29:$D$1028,"&lt;&gt;"&amp;"在籍者")&gt;0,1,0)</f>
        <v>0</v>
      </c>
      <c r="AD47" s="677"/>
      <c r="AE47" s="2082"/>
      <c r="AF47" s="2083"/>
      <c r="AG47" s="539" t="s">
        <v>2883</v>
      </c>
      <c r="AH47" s="681"/>
      <c r="AI47" s="681"/>
      <c r="AJ47" s="681"/>
      <c r="AK47" s="681"/>
      <c r="AL47" s="681"/>
      <c r="AM47" s="681"/>
      <c r="AN47" s="681"/>
      <c r="AO47" s="681"/>
      <c r="AP47" s="681"/>
      <c r="AQ47" s="681"/>
      <c r="AR47" s="681"/>
      <c r="AS47" s="681"/>
      <c r="AT47" s="681"/>
      <c r="AU47" s="681"/>
      <c r="AV47" s="681"/>
      <c r="AW47" s="681"/>
      <c r="AX47" s="681"/>
      <c r="AY47" s="681"/>
      <c r="AZ47" s="681"/>
      <c r="BA47" s="681"/>
      <c r="BB47" s="681"/>
      <c r="BC47" s="681"/>
      <c r="BD47" s="681"/>
      <c r="BE47" s="681"/>
      <c r="BF47" s="681"/>
      <c r="BG47" s="682"/>
    </row>
    <row r="48" spans="1:59" s="24" customFormat="1" ht="30" customHeight="1" thickTop="1" thickBot="1" x14ac:dyDescent="0.45">
      <c r="A48" s="1937"/>
      <c r="B48" s="1938"/>
      <c r="C48" s="686" t="s">
        <v>2737</v>
      </c>
      <c r="D48" s="360">
        <f>IF(SUMIFS(障害学生情報入力シート!$AD$29:$AD$1028,障害学生情報入力シート!$G$29:$G$1028,D$160,障害学生情報入力シート!$H$29:$H$1028,D$161,障害学生情報入力シート!$D$29:$D$1028,"&lt;&gt;"&amp;"",障害学生情報入力シート!$D$29:$D$1028,"&lt;&gt;"&amp;"在籍者")&gt;0,1,0)</f>
        <v>0</v>
      </c>
      <c r="E48" s="361">
        <f>IF(SUMIFS(障害学生情報入力シート!$AD$29:$AD$1028,障害学生情報入力シート!$G$29:$G$1028,E$160,障害学生情報入力シート!$H$29:$H$1028,E$161,障害学生情報入力シート!$D$29:$D$1028,"&lt;&gt;"&amp;"",障害学生情報入力シート!$D$29:$D$1028,"&lt;&gt;"&amp;"在籍者")&gt;0,1,0)</f>
        <v>0</v>
      </c>
      <c r="F48" s="361">
        <f>IF(SUMIFS(障害学生情報入力シート!$AD$29:$AD$1028,障害学生情報入力シート!$G$29:$G$1028,F$160,障害学生情報入力シート!$H$29:$H$1028,F$161,障害学生情報入力シート!$D$29:$D$1028,"&lt;&gt;"&amp;"",障害学生情報入力シート!$D$29:$D$1028,"&lt;&gt;"&amp;"在籍者")&gt;0,1,0)</f>
        <v>0</v>
      </c>
      <c r="G48" s="361">
        <f>IF(SUMIFS(障害学生情報入力シート!$AD$29:$AD$1028,障害学生情報入力シート!$G$29:$G$1028,G$160,障害学生情報入力シート!$H$29:$H$1028,G$161,障害学生情報入力シート!$D$29:$D$1028,"&lt;&gt;"&amp;"",障害学生情報入力シート!$D$29:$D$1028,"&lt;&gt;"&amp;"在籍者")&gt;0,1,0)</f>
        <v>0</v>
      </c>
      <c r="H48" s="361">
        <f>IF(SUMIFS(障害学生情報入力シート!$AD$29:$AD$1028,障害学生情報入力シート!$G$29:$G$1028,H$160,障害学生情報入力シート!$H$29:$H$1028,H$161,障害学生情報入力シート!$D$29:$D$1028,"&lt;&gt;"&amp;"",障害学生情報入力シート!$D$29:$D$1028,"&lt;&gt;"&amp;"在籍者")&gt;0,1,0)</f>
        <v>0</v>
      </c>
      <c r="I48" s="361">
        <f>IF(SUMIFS(障害学生情報入力シート!$AD$29:$AD$1028,障害学生情報入力シート!$G$29:$G$1028,I$160,障害学生情報入力シート!$H$29:$H$1028,I$161,障害学生情報入力シート!$D$29:$D$1028,"&lt;&gt;"&amp;"",障害学生情報入力シート!$D$29:$D$1028,"&lt;&gt;"&amp;"在籍者")&gt;0,1,0)</f>
        <v>0</v>
      </c>
      <c r="J48" s="361">
        <f>IF(SUMIFS(障害学生情報入力シート!$AD$29:$AD$1028,障害学生情報入力シート!$G$29:$G$1028,J$160,障害学生情報入力シート!$H$29:$H$1028,J$161,障害学生情報入力シート!$D$29:$D$1028,"&lt;&gt;"&amp;"",障害学生情報入力シート!$D$29:$D$1028,"&lt;&gt;"&amp;"在籍者")&gt;0,1,0)</f>
        <v>0</v>
      </c>
      <c r="K48" s="361">
        <f>IF(SUMIFS(障害学生情報入力シート!$AD$29:$AD$1028,障害学生情報入力シート!$G$29:$G$1028,K$160,障害学生情報入力シート!$H$29:$H$1028,K$161,障害学生情報入力シート!$D$29:$D$1028,"&lt;&gt;"&amp;"",障害学生情報入力シート!$D$29:$D$1028,"&lt;&gt;"&amp;"在籍者")&gt;0,1,0)</f>
        <v>0</v>
      </c>
      <c r="L48" s="361">
        <f>IF(SUMIFS(障害学生情報入力シート!$AD$29:$AD$1028,障害学生情報入力シート!$G$29:$G$1028,L$160,障害学生情報入力シート!$H$29:$H$1028,L$161,障害学生情報入力シート!$D$29:$D$1028,"&lt;&gt;"&amp;"",障害学生情報入力シート!$D$29:$D$1028,"&lt;&gt;"&amp;"在籍者")&gt;0,1,0)</f>
        <v>0</v>
      </c>
      <c r="M48" s="361">
        <f>IF(SUMIFS(障害学生情報入力シート!$AD$29:$AD$1028,障害学生情報入力シート!$G$29:$G$1028,M$160,障害学生情報入力シート!$H$29:$H$1028,M$161,障害学生情報入力シート!$D$29:$D$1028,"&lt;&gt;"&amp;"",障害学生情報入力シート!$D$29:$D$1028,"&lt;&gt;"&amp;"在籍者")&gt;0,1,0)</f>
        <v>0</v>
      </c>
      <c r="N48" s="361">
        <f>IF(SUMIFS(障害学生情報入力シート!$AD$29:$AD$1028,障害学生情報入力シート!$G$29:$G$1028,N$160,障害学生情報入力シート!$H$29:$H$1028,N$161,障害学生情報入力シート!$D$29:$D$1028,"&lt;&gt;"&amp;"",障害学生情報入力シート!$D$29:$D$1028,"&lt;&gt;"&amp;"在籍者")&gt;0,1,0)</f>
        <v>0</v>
      </c>
      <c r="O48" s="361">
        <f>IF(SUMIFS(障害学生情報入力シート!$AD$29:$AD$1028,障害学生情報入力シート!$G$29:$G$1028,O$160,障害学生情報入力シート!$H$29:$H$1028,O$161,障害学生情報入力シート!$D$29:$D$1028,"&lt;&gt;"&amp;"",障害学生情報入力シート!$D$29:$D$1028,"&lt;&gt;"&amp;"在籍者")&gt;0,1,0)</f>
        <v>0</v>
      </c>
      <c r="P48" s="361">
        <f>IF(SUMIFS(障害学生情報入力シート!$AD$29:$AD$1028,障害学生情報入力シート!$G$29:$G$1028,P$160,障害学生情報入力シート!$H$29:$H$1028,P$161,障害学生情報入力シート!$D$29:$D$1028,"&lt;&gt;"&amp;"",障害学生情報入力シート!$D$29:$D$1028,"&lt;&gt;"&amp;"在籍者")&gt;0,1,0)</f>
        <v>0</v>
      </c>
      <c r="Q48" s="361">
        <f>IF(SUMIFS(障害学生情報入力シート!$AD$29:$AD$1028,障害学生情報入力シート!$G$29:$G$1028,Q$160,障害学生情報入力シート!$H$29:$H$1028,Q$161,障害学生情報入力シート!$D$29:$D$1028,"&lt;&gt;"&amp;"",障害学生情報入力シート!$D$29:$D$1028,"&lt;&gt;"&amp;"在籍者")&gt;0,1,0)</f>
        <v>0</v>
      </c>
      <c r="R48" s="361">
        <f>IF(SUMIFS(障害学生情報入力シート!$AD$29:$AD$1028,障害学生情報入力シート!$G$29:$G$1028,R$160,障害学生情報入力シート!$H$29:$H$1028,R$161,障害学生情報入力シート!$D$29:$D$1028,"&lt;&gt;"&amp;"",障害学生情報入力シート!$D$29:$D$1028,"&lt;&gt;"&amp;"在籍者")&gt;0,1,0)</f>
        <v>0</v>
      </c>
      <c r="S48" s="361">
        <f>IF(SUMIFS(障害学生情報入力シート!$AD$29:$AD$1028,障害学生情報入力シート!$G$29:$G$1028,S$160,障害学生情報入力シート!$H$29:$H$1028,S$161,障害学生情報入力シート!$D$29:$D$1028,"&lt;&gt;"&amp;"",障害学生情報入力シート!$D$29:$D$1028,"&lt;&gt;"&amp;"在籍者")&gt;0,1,0)</f>
        <v>0</v>
      </c>
      <c r="T48" s="361">
        <f>IF(SUMIFS(障害学生情報入力シート!$AD$29:$AD$1028,障害学生情報入力シート!$G$29:$G$1028,T$160,障害学生情報入力シート!$H$29:$H$1028,T$161,障害学生情報入力シート!$D$29:$D$1028,"&lt;&gt;"&amp;"",障害学生情報入力シート!$D$29:$D$1028,"&lt;&gt;"&amp;"在籍者")&gt;0,1,0)</f>
        <v>0</v>
      </c>
      <c r="U48" s="361">
        <f>IF(SUMIFS(障害学生情報入力シート!$AD$29:$AD$1028,障害学生情報入力シート!$G$29:$G$1028,U$160,障害学生情報入力シート!$H$29:$H$1028,U$161,障害学生情報入力シート!$D$29:$D$1028,"&lt;&gt;"&amp;"",障害学生情報入力シート!$D$29:$D$1028,"&lt;&gt;"&amp;"在籍者")&gt;0,1,0)</f>
        <v>0</v>
      </c>
      <c r="V48" s="361">
        <f>IF(SUMIFS(障害学生情報入力シート!$AD$29:$AD$1028,障害学生情報入力シート!$G$29:$G$1028,V$160,障害学生情報入力シート!$H$29:$H$1028,V$161,障害学生情報入力シート!$D$29:$D$1028,"&lt;&gt;"&amp;"",障害学生情報入力シート!$D$29:$D$1028,"&lt;&gt;"&amp;"在籍者")&gt;0,1,0)</f>
        <v>0</v>
      </c>
      <c r="W48" s="361">
        <f>IF(SUMIFS(障害学生情報入力シート!$AD$29:$AD$1028,障害学生情報入力シート!$G$29:$G$1028,W$160,障害学生情報入力シート!$H$29:$H$1028,W$161,障害学生情報入力シート!$D$29:$D$1028,"&lt;&gt;"&amp;"",障害学生情報入力シート!$D$29:$D$1028,"&lt;&gt;"&amp;"在籍者")&gt;0,1,0)</f>
        <v>0</v>
      </c>
      <c r="X48" s="361">
        <f>IF(SUMIFS(障害学生情報入力シート!$AD$29:$AD$1028,障害学生情報入力シート!$G$29:$G$1028,X$160,障害学生情報入力シート!$H$29:$H$1028,X$161,障害学生情報入力シート!$D$29:$D$1028,"&lt;&gt;"&amp;"",障害学生情報入力シート!$D$29:$D$1028,"&lt;&gt;"&amp;"在籍者")&gt;0,1,0)</f>
        <v>0</v>
      </c>
      <c r="Y48" s="361">
        <f>IF(SUMIFS(障害学生情報入力シート!$AD$29:$AD$1028,障害学生情報入力シート!$G$29:$G$1028,Y$160,障害学生情報入力シート!$H$29:$H$1028,Y$161,障害学生情報入力シート!$D$29:$D$1028,"&lt;&gt;"&amp;"",障害学生情報入力シート!$D$29:$D$1028,"&lt;&gt;"&amp;"在籍者")&gt;0,1,0)</f>
        <v>0</v>
      </c>
      <c r="Z48" s="361">
        <f>IF(SUMIFS(障害学生情報入力シート!$AD$29:$AD$1028,障害学生情報入力シート!$G$29:$G$1028,Z$160,障害学生情報入力シート!$H$29:$H$1028,Z$161,障害学生情報入力シート!$D$29:$D$1028,"&lt;&gt;"&amp;"",障害学生情報入力シート!$D$29:$D$1028,"&lt;&gt;"&amp;"在籍者")&gt;0,1,0)</f>
        <v>0</v>
      </c>
      <c r="AA48" s="361">
        <f>IF(SUMIFS(障害学生情報入力シート!$AD$29:$AD$1028,障害学生情報入力シート!$G$29:$G$1028,AA$160,障害学生情報入力シート!$H$29:$H$1028,AA$161,障害学生情報入力シート!$D$29:$D$1028,"&lt;&gt;"&amp;"",障害学生情報入力シート!$D$29:$D$1028,"&lt;&gt;"&amp;"在籍者")&gt;0,1,0)</f>
        <v>0</v>
      </c>
      <c r="AB48" s="361">
        <f>IF(SUMIFS(障害学生情報入力シート!$AD$29:$AD$1028,障害学生情報入力シート!$G$29:$G$1028,AB$160,障害学生情報入力シート!$H$29:$H$1028,AB$161,障害学生情報入力シート!$D$29:$D$1028,"&lt;&gt;"&amp;"",障害学生情報入力シート!$D$29:$D$1028,"&lt;&gt;"&amp;"在籍者")&gt;0,1,0)</f>
        <v>0</v>
      </c>
      <c r="AC48" s="362">
        <f>IF(SUMIFS(障害学生情報入力シート!$AD$29:$AD$1028,障害学生情報入力シート!$G$29:$G$1028,AC$160,障害学生情報入力シート!$H$29:$H$1028,AC$161,障害学生情報入力シート!$D$29:$D$1028,"&lt;&gt;"&amp;"",障害学生情報入力シート!$D$29:$D$1028,"&lt;&gt;"&amp;"在籍者")&gt;0,1,0)</f>
        <v>0</v>
      </c>
      <c r="AD48" s="677"/>
      <c r="AE48" s="2084"/>
      <c r="AF48" s="2085"/>
      <c r="AG48" s="578" t="s">
        <v>2884</v>
      </c>
      <c r="AH48" s="681"/>
      <c r="AI48" s="681"/>
      <c r="AJ48" s="681"/>
      <c r="AK48" s="681"/>
      <c r="AL48" s="681"/>
      <c r="AM48" s="681"/>
      <c r="AN48" s="681"/>
      <c r="AO48" s="681"/>
      <c r="AP48" s="681"/>
      <c r="AQ48" s="681"/>
      <c r="AR48" s="681"/>
      <c r="AS48" s="681"/>
      <c r="AT48" s="681"/>
      <c r="AU48" s="681"/>
      <c r="AV48" s="681"/>
      <c r="AW48" s="681"/>
      <c r="AX48" s="681"/>
      <c r="AY48" s="681"/>
      <c r="AZ48" s="681"/>
      <c r="BA48" s="681"/>
      <c r="BB48" s="681"/>
      <c r="BC48" s="681"/>
      <c r="BD48" s="681"/>
      <c r="BE48" s="681"/>
      <c r="BF48" s="681"/>
      <c r="BG48" s="682"/>
    </row>
    <row r="49" spans="1:59" s="24" customFormat="1" ht="24.95" customHeight="1" thickTop="1" thickBot="1" x14ac:dyDescent="0.45">
      <c r="A49" s="1923" t="s">
        <v>1960</v>
      </c>
      <c r="B49" s="1924"/>
      <c r="C49" s="683" t="s">
        <v>2738</v>
      </c>
      <c r="D49" s="360">
        <f>IF(SUMIFS(障害学生情報入力シート!$AE$29:$AE$1028,障害学生情報入力シート!$G$29:$G$1028,D$160,障害学生情報入力シート!$H$29:$H$1028,D$161,障害学生情報入力シート!$D$29:$D$1028,"&lt;&gt;"&amp;"",障害学生情報入力シート!$D$29:$D$1028,"&lt;&gt;"&amp;"在籍者")&gt;0,1,0)</f>
        <v>0</v>
      </c>
      <c r="E49" s="361">
        <f>IF(SUMIFS(障害学生情報入力シート!$AE$29:$AE$1028,障害学生情報入力シート!$G$29:$G$1028,E$160,障害学生情報入力シート!$H$29:$H$1028,E$161,障害学生情報入力シート!$D$29:$D$1028,"&lt;&gt;"&amp;"",障害学生情報入力シート!$D$29:$D$1028,"&lt;&gt;"&amp;"在籍者")&gt;0,1,0)</f>
        <v>0</v>
      </c>
      <c r="F49" s="361">
        <f>IF(SUMIFS(障害学生情報入力シート!$AE$29:$AE$1028,障害学生情報入力シート!$G$29:$G$1028,F$160,障害学生情報入力シート!$H$29:$H$1028,F$161,障害学生情報入力シート!$D$29:$D$1028,"&lt;&gt;"&amp;"",障害学生情報入力シート!$D$29:$D$1028,"&lt;&gt;"&amp;"在籍者")&gt;0,1,0)</f>
        <v>0</v>
      </c>
      <c r="G49" s="361">
        <f>IF(SUMIFS(障害学生情報入力シート!$AE$29:$AE$1028,障害学生情報入力シート!$G$29:$G$1028,G$160,障害学生情報入力シート!$H$29:$H$1028,G$161,障害学生情報入力シート!$D$29:$D$1028,"&lt;&gt;"&amp;"",障害学生情報入力シート!$D$29:$D$1028,"&lt;&gt;"&amp;"在籍者")&gt;0,1,0)</f>
        <v>0</v>
      </c>
      <c r="H49" s="361">
        <f>IF(SUMIFS(障害学生情報入力シート!$AE$29:$AE$1028,障害学生情報入力シート!$G$29:$G$1028,H$160,障害学生情報入力シート!$H$29:$H$1028,H$161,障害学生情報入力シート!$D$29:$D$1028,"&lt;&gt;"&amp;"",障害学生情報入力シート!$D$29:$D$1028,"&lt;&gt;"&amp;"在籍者")&gt;0,1,0)</f>
        <v>0</v>
      </c>
      <c r="I49" s="361">
        <f>IF(SUMIFS(障害学生情報入力シート!$AE$29:$AE$1028,障害学生情報入力シート!$G$29:$G$1028,I$160,障害学生情報入力シート!$H$29:$H$1028,I$161,障害学生情報入力シート!$D$29:$D$1028,"&lt;&gt;"&amp;"",障害学生情報入力シート!$D$29:$D$1028,"&lt;&gt;"&amp;"在籍者")&gt;0,1,0)</f>
        <v>0</v>
      </c>
      <c r="J49" s="361">
        <f>IF(SUMIFS(障害学生情報入力シート!$AE$29:$AE$1028,障害学生情報入力シート!$G$29:$G$1028,J$160,障害学生情報入力シート!$H$29:$H$1028,J$161,障害学生情報入力シート!$D$29:$D$1028,"&lt;&gt;"&amp;"",障害学生情報入力シート!$D$29:$D$1028,"&lt;&gt;"&amp;"在籍者")&gt;0,1,0)</f>
        <v>0</v>
      </c>
      <c r="K49" s="361">
        <f>IF(SUMIFS(障害学生情報入力シート!$AE$29:$AE$1028,障害学生情報入力シート!$G$29:$G$1028,K$160,障害学生情報入力シート!$H$29:$H$1028,K$161,障害学生情報入力シート!$D$29:$D$1028,"&lt;&gt;"&amp;"",障害学生情報入力シート!$D$29:$D$1028,"&lt;&gt;"&amp;"在籍者")&gt;0,1,0)</f>
        <v>0</v>
      </c>
      <c r="L49" s="361">
        <f>IF(SUMIFS(障害学生情報入力シート!$AE$29:$AE$1028,障害学生情報入力シート!$G$29:$G$1028,L$160,障害学生情報入力シート!$H$29:$H$1028,L$161,障害学生情報入力シート!$D$29:$D$1028,"&lt;&gt;"&amp;"",障害学生情報入力シート!$D$29:$D$1028,"&lt;&gt;"&amp;"在籍者")&gt;0,1,0)</f>
        <v>0</v>
      </c>
      <c r="M49" s="361">
        <f>IF(SUMIFS(障害学生情報入力シート!$AE$29:$AE$1028,障害学生情報入力シート!$G$29:$G$1028,M$160,障害学生情報入力シート!$H$29:$H$1028,M$161,障害学生情報入力シート!$D$29:$D$1028,"&lt;&gt;"&amp;"",障害学生情報入力シート!$D$29:$D$1028,"&lt;&gt;"&amp;"在籍者")&gt;0,1,0)</f>
        <v>0</v>
      </c>
      <c r="N49" s="361">
        <f>IF(SUMIFS(障害学生情報入力シート!$AE$29:$AE$1028,障害学生情報入力シート!$G$29:$G$1028,N$160,障害学生情報入力シート!$H$29:$H$1028,N$161,障害学生情報入力シート!$D$29:$D$1028,"&lt;&gt;"&amp;"",障害学生情報入力シート!$D$29:$D$1028,"&lt;&gt;"&amp;"在籍者")&gt;0,1,0)</f>
        <v>0</v>
      </c>
      <c r="O49" s="361">
        <f>IF(SUMIFS(障害学生情報入力シート!$AE$29:$AE$1028,障害学生情報入力シート!$G$29:$G$1028,O$160,障害学生情報入力シート!$H$29:$H$1028,O$161,障害学生情報入力シート!$D$29:$D$1028,"&lt;&gt;"&amp;"",障害学生情報入力シート!$D$29:$D$1028,"&lt;&gt;"&amp;"在籍者")&gt;0,1,0)</f>
        <v>0</v>
      </c>
      <c r="P49" s="361">
        <f>IF(SUMIFS(障害学生情報入力シート!$AE$29:$AE$1028,障害学生情報入力シート!$G$29:$G$1028,P$160,障害学生情報入力シート!$H$29:$H$1028,P$161,障害学生情報入力シート!$D$29:$D$1028,"&lt;&gt;"&amp;"",障害学生情報入力シート!$D$29:$D$1028,"&lt;&gt;"&amp;"在籍者")&gt;0,1,0)</f>
        <v>0</v>
      </c>
      <c r="Q49" s="361">
        <f>IF(SUMIFS(障害学生情報入力シート!$AE$29:$AE$1028,障害学生情報入力シート!$G$29:$G$1028,Q$160,障害学生情報入力シート!$H$29:$H$1028,Q$161,障害学生情報入力シート!$D$29:$D$1028,"&lt;&gt;"&amp;"",障害学生情報入力シート!$D$29:$D$1028,"&lt;&gt;"&amp;"在籍者")&gt;0,1,0)</f>
        <v>0</v>
      </c>
      <c r="R49" s="361">
        <f>IF(SUMIFS(障害学生情報入力シート!$AE$29:$AE$1028,障害学生情報入力シート!$G$29:$G$1028,R$160,障害学生情報入力シート!$H$29:$H$1028,R$161,障害学生情報入力シート!$D$29:$D$1028,"&lt;&gt;"&amp;"",障害学生情報入力シート!$D$29:$D$1028,"&lt;&gt;"&amp;"在籍者")&gt;0,1,0)</f>
        <v>0</v>
      </c>
      <c r="S49" s="361">
        <f>IF(SUMIFS(障害学生情報入力シート!$AE$29:$AE$1028,障害学生情報入力シート!$G$29:$G$1028,S$160,障害学生情報入力シート!$H$29:$H$1028,S$161,障害学生情報入力シート!$D$29:$D$1028,"&lt;&gt;"&amp;"",障害学生情報入力シート!$D$29:$D$1028,"&lt;&gt;"&amp;"在籍者")&gt;0,1,0)</f>
        <v>0</v>
      </c>
      <c r="T49" s="361">
        <f>IF(SUMIFS(障害学生情報入力シート!$AE$29:$AE$1028,障害学生情報入力シート!$G$29:$G$1028,T$160,障害学生情報入力シート!$H$29:$H$1028,T$161,障害学生情報入力シート!$D$29:$D$1028,"&lt;&gt;"&amp;"",障害学生情報入力シート!$D$29:$D$1028,"&lt;&gt;"&amp;"在籍者")&gt;0,1,0)</f>
        <v>0</v>
      </c>
      <c r="U49" s="361">
        <f>IF(SUMIFS(障害学生情報入力シート!$AE$29:$AE$1028,障害学生情報入力シート!$G$29:$G$1028,U$160,障害学生情報入力シート!$H$29:$H$1028,U$161,障害学生情報入力シート!$D$29:$D$1028,"&lt;&gt;"&amp;"",障害学生情報入力シート!$D$29:$D$1028,"&lt;&gt;"&amp;"在籍者")&gt;0,1,0)</f>
        <v>0</v>
      </c>
      <c r="V49" s="361">
        <f>IF(SUMIFS(障害学生情報入力シート!$AE$29:$AE$1028,障害学生情報入力シート!$G$29:$G$1028,V$160,障害学生情報入力シート!$H$29:$H$1028,V$161,障害学生情報入力シート!$D$29:$D$1028,"&lt;&gt;"&amp;"",障害学生情報入力シート!$D$29:$D$1028,"&lt;&gt;"&amp;"在籍者")&gt;0,1,0)</f>
        <v>0</v>
      </c>
      <c r="W49" s="361">
        <f>IF(SUMIFS(障害学生情報入力シート!$AE$29:$AE$1028,障害学生情報入力シート!$G$29:$G$1028,W$160,障害学生情報入力シート!$H$29:$H$1028,W$161,障害学生情報入力シート!$D$29:$D$1028,"&lt;&gt;"&amp;"",障害学生情報入力シート!$D$29:$D$1028,"&lt;&gt;"&amp;"在籍者")&gt;0,1,0)</f>
        <v>0</v>
      </c>
      <c r="X49" s="361">
        <f>IF(SUMIFS(障害学生情報入力シート!$AE$29:$AE$1028,障害学生情報入力シート!$G$29:$G$1028,X$160,障害学生情報入力シート!$H$29:$H$1028,X$161,障害学生情報入力シート!$D$29:$D$1028,"&lt;&gt;"&amp;"",障害学生情報入力シート!$D$29:$D$1028,"&lt;&gt;"&amp;"在籍者")&gt;0,1,0)</f>
        <v>0</v>
      </c>
      <c r="Y49" s="361">
        <f>IF(SUMIFS(障害学生情報入力シート!$AE$29:$AE$1028,障害学生情報入力シート!$G$29:$G$1028,Y$160,障害学生情報入力シート!$H$29:$H$1028,Y$161,障害学生情報入力シート!$D$29:$D$1028,"&lt;&gt;"&amp;"",障害学生情報入力シート!$D$29:$D$1028,"&lt;&gt;"&amp;"在籍者")&gt;0,1,0)</f>
        <v>0</v>
      </c>
      <c r="Z49" s="361">
        <f>IF(SUMIFS(障害学生情報入力シート!$AE$29:$AE$1028,障害学生情報入力シート!$G$29:$G$1028,Z$160,障害学生情報入力シート!$H$29:$H$1028,Z$161,障害学生情報入力シート!$D$29:$D$1028,"&lt;&gt;"&amp;"",障害学生情報入力シート!$D$29:$D$1028,"&lt;&gt;"&amp;"在籍者")&gt;0,1,0)</f>
        <v>0</v>
      </c>
      <c r="AA49" s="361">
        <f>IF(SUMIFS(障害学生情報入力シート!$AE$29:$AE$1028,障害学生情報入力シート!$G$29:$G$1028,AA$160,障害学生情報入力シート!$H$29:$H$1028,AA$161,障害学生情報入力シート!$D$29:$D$1028,"&lt;&gt;"&amp;"",障害学生情報入力シート!$D$29:$D$1028,"&lt;&gt;"&amp;"在籍者")&gt;0,1,0)</f>
        <v>0</v>
      </c>
      <c r="AB49" s="361">
        <f>IF(SUMIFS(障害学生情報入力シート!$AE$29:$AE$1028,障害学生情報入力シート!$G$29:$G$1028,AB$160,障害学生情報入力シート!$H$29:$H$1028,AB$161,障害学生情報入力シート!$D$29:$D$1028,"&lt;&gt;"&amp;"",障害学生情報入力シート!$D$29:$D$1028,"&lt;&gt;"&amp;"在籍者")&gt;0,1,0)</f>
        <v>0</v>
      </c>
      <c r="AC49" s="362">
        <f>IF(SUMIFS(障害学生情報入力シート!$AE$29:$AE$1028,障害学生情報入力シート!$G$29:$G$1028,AC$160,障害学生情報入力シート!$H$29:$H$1028,AC$161,障害学生情報入力シート!$D$29:$D$1028,"&lt;&gt;"&amp;"",障害学生情報入力シート!$D$29:$D$1028,"&lt;&gt;"&amp;"在籍者")&gt;0,1,0)</f>
        <v>0</v>
      </c>
      <c r="AD49" s="677"/>
      <c r="AE49" s="2080" t="s">
        <v>1960</v>
      </c>
      <c r="AF49" s="2081"/>
      <c r="AG49" s="556" t="s">
        <v>2885</v>
      </c>
      <c r="AH49" s="687"/>
      <c r="AI49" s="687"/>
      <c r="AJ49" s="687"/>
      <c r="AK49" s="687"/>
      <c r="AL49" s="687"/>
      <c r="AM49" s="687"/>
      <c r="AN49" s="687"/>
      <c r="AO49" s="687"/>
      <c r="AP49" s="687"/>
      <c r="AQ49" s="687"/>
      <c r="AR49" s="687"/>
      <c r="AS49" s="687"/>
      <c r="AT49" s="687"/>
      <c r="AU49" s="687"/>
      <c r="AV49" s="687"/>
      <c r="AW49" s="687"/>
      <c r="AX49" s="687"/>
      <c r="AY49" s="687"/>
      <c r="AZ49" s="687"/>
      <c r="BA49" s="687"/>
      <c r="BB49" s="687"/>
      <c r="BC49" s="687"/>
      <c r="BD49" s="687"/>
      <c r="BE49" s="687"/>
      <c r="BF49" s="687"/>
      <c r="BG49" s="688"/>
    </row>
    <row r="50" spans="1:59" s="24" customFormat="1" ht="24.95" customHeight="1" thickTop="1" thickBot="1" x14ac:dyDescent="0.45">
      <c r="A50" s="1925"/>
      <c r="B50" s="1926"/>
      <c r="C50" s="675" t="s">
        <v>2739</v>
      </c>
      <c r="D50" s="360">
        <f>IF(SUMIFS(障害学生情報入力シート!$AF$29:$AF$1028,障害学生情報入力シート!$G$29:$G$1028,D$160,障害学生情報入力シート!$H$29:$H$1028,D$161,障害学生情報入力シート!$D$29:$D$1028,"&lt;&gt;"&amp;"",障害学生情報入力シート!$D$29:$D$1028,"&lt;&gt;"&amp;"在籍者")&gt;0,1,0)</f>
        <v>0</v>
      </c>
      <c r="E50" s="361">
        <f>IF(SUMIFS(障害学生情報入力シート!$AF$29:$AF$1028,障害学生情報入力シート!$G$29:$G$1028,E$160,障害学生情報入力シート!$H$29:$H$1028,E$161,障害学生情報入力シート!$D$29:$D$1028,"&lt;&gt;"&amp;"",障害学生情報入力シート!$D$29:$D$1028,"&lt;&gt;"&amp;"在籍者")&gt;0,1,0)</f>
        <v>0</v>
      </c>
      <c r="F50" s="361">
        <f>IF(SUMIFS(障害学生情報入力シート!$AF$29:$AF$1028,障害学生情報入力シート!$G$29:$G$1028,F$160,障害学生情報入力シート!$H$29:$H$1028,F$161,障害学生情報入力シート!$D$29:$D$1028,"&lt;&gt;"&amp;"",障害学生情報入力シート!$D$29:$D$1028,"&lt;&gt;"&amp;"在籍者")&gt;0,1,0)</f>
        <v>0</v>
      </c>
      <c r="G50" s="689"/>
      <c r="H50" s="689"/>
      <c r="I50" s="689"/>
      <c r="J50" s="689"/>
      <c r="K50" s="689"/>
      <c r="L50" s="689"/>
      <c r="M50" s="689"/>
      <c r="N50" s="689"/>
      <c r="O50" s="689"/>
      <c r="P50" s="689"/>
      <c r="Q50" s="689"/>
      <c r="R50" s="689"/>
      <c r="S50" s="689"/>
      <c r="T50" s="689"/>
      <c r="U50" s="689"/>
      <c r="V50" s="689"/>
      <c r="W50" s="689"/>
      <c r="X50" s="689"/>
      <c r="Y50" s="689"/>
      <c r="Z50" s="689"/>
      <c r="AA50" s="361">
        <f>IF(SUMIFS(障害学生情報入力シート!$AF$29:$AF$1028,障害学生情報入力シート!$G$29:$G$1028,AA$160,障害学生情報入力シート!$H$29:$H$1028,AA$161,障害学生情報入力シート!$D$29:$D$1028,"&lt;&gt;"&amp;"",障害学生情報入力シート!$D$29:$D$1028,"&lt;&gt;"&amp;"在籍者")&gt;0,1,0)</f>
        <v>0</v>
      </c>
      <c r="AB50" s="689"/>
      <c r="AC50" s="690"/>
      <c r="AD50" s="677"/>
      <c r="AE50" s="2082"/>
      <c r="AF50" s="2083"/>
      <c r="AG50" s="680" t="s">
        <v>2886</v>
      </c>
      <c r="AH50" s="355"/>
      <c r="AI50" s="354"/>
      <c r="AJ50" s="354"/>
      <c r="AK50" s="691"/>
      <c r="AL50" s="691"/>
      <c r="AM50" s="691"/>
      <c r="AN50" s="691"/>
      <c r="AO50" s="691"/>
      <c r="AP50" s="691"/>
      <c r="AQ50" s="691"/>
      <c r="AR50" s="691"/>
      <c r="AS50" s="691"/>
      <c r="AT50" s="691"/>
      <c r="AU50" s="691"/>
      <c r="AV50" s="691"/>
      <c r="AW50" s="691"/>
      <c r="AX50" s="691"/>
      <c r="AY50" s="691"/>
      <c r="AZ50" s="691"/>
      <c r="BA50" s="691"/>
      <c r="BB50" s="691"/>
      <c r="BC50" s="691"/>
      <c r="BD50" s="691"/>
      <c r="BE50" s="354"/>
      <c r="BF50" s="691"/>
      <c r="BG50" s="692"/>
    </row>
    <row r="51" spans="1:59" s="24" customFormat="1" ht="24.95" customHeight="1" thickTop="1" thickBot="1" x14ac:dyDescent="0.45">
      <c r="A51" s="1925"/>
      <c r="B51" s="1926"/>
      <c r="C51" s="675" t="s">
        <v>2740</v>
      </c>
      <c r="D51" s="360">
        <f>IF(SUMIFS(障害学生情報入力シート!$AG$29:$AG$1028,障害学生情報入力シート!$G$29:$G$1028,D$160,障害学生情報入力シート!$H$29:$H$1028,D$161,障害学生情報入力シート!$D$29:$D$1028,"&lt;&gt;"&amp;"",障害学生情報入力シート!$D$29:$D$1028,"&lt;&gt;"&amp;"在籍者")&gt;0,1,0)</f>
        <v>0</v>
      </c>
      <c r="E51" s="361">
        <f>IF(SUMIFS(障害学生情報入力シート!$AG$29:$AG$1028,障害学生情報入力シート!$G$29:$G$1028,E$160,障害学生情報入力シート!$H$29:$H$1028,E$161,障害学生情報入力シート!$D$29:$D$1028,"&lt;&gt;"&amp;"",障害学生情報入力シート!$D$29:$D$1028,"&lt;&gt;"&amp;"在籍者")&gt;0,1,0)</f>
        <v>0</v>
      </c>
      <c r="F51" s="361">
        <f>IF(SUMIFS(障害学生情報入力シート!$AG$29:$AG$1028,障害学生情報入力シート!$G$29:$G$1028,F$160,障害学生情報入力シート!$H$29:$H$1028,F$161,障害学生情報入力シート!$D$29:$D$1028,"&lt;&gt;"&amp;"",障害学生情報入力シート!$D$29:$D$1028,"&lt;&gt;"&amp;"在籍者")&gt;0,1,0)</f>
        <v>0</v>
      </c>
      <c r="G51" s="361">
        <f>IF(SUMIFS(障害学生情報入力シート!$AG$29:$AG$1028,障害学生情報入力シート!$G$29:$G$1028,G$160,障害学生情報入力シート!$H$29:$H$1028,G$161,障害学生情報入力シート!$D$29:$D$1028,"&lt;&gt;"&amp;"",障害学生情報入力シート!$D$29:$D$1028,"&lt;&gt;"&amp;"在籍者")&gt;0,1,0)</f>
        <v>0</v>
      </c>
      <c r="H51" s="361">
        <f>IF(SUMIFS(障害学生情報入力シート!$AG$29:$AG$1028,障害学生情報入力シート!$G$29:$G$1028,H$160,障害学生情報入力シート!$H$29:$H$1028,H$161,障害学生情報入力シート!$D$29:$D$1028,"&lt;&gt;"&amp;"",障害学生情報入力シート!$D$29:$D$1028,"&lt;&gt;"&amp;"在籍者")&gt;0,1,0)</f>
        <v>0</v>
      </c>
      <c r="I51" s="361">
        <f>IF(SUMIFS(障害学生情報入力シート!$AG$29:$AG$1028,障害学生情報入力シート!$G$29:$G$1028,I$160,障害学生情報入力シート!$H$29:$H$1028,I$161,障害学生情報入力シート!$D$29:$D$1028,"&lt;&gt;"&amp;"",障害学生情報入力シート!$D$29:$D$1028,"&lt;&gt;"&amp;"在籍者")&gt;0,1,0)</f>
        <v>0</v>
      </c>
      <c r="J51" s="361">
        <f>IF(SUMIFS(障害学生情報入力シート!$AG$29:$AG$1028,障害学生情報入力シート!$G$29:$G$1028,J$160,障害学生情報入力シート!$H$29:$H$1028,J$161,障害学生情報入力シート!$D$29:$D$1028,"&lt;&gt;"&amp;"",障害学生情報入力シート!$D$29:$D$1028,"&lt;&gt;"&amp;"在籍者")&gt;0,1,0)</f>
        <v>0</v>
      </c>
      <c r="K51" s="361">
        <f>IF(SUMIFS(障害学生情報入力シート!$AG$29:$AG$1028,障害学生情報入力シート!$G$29:$G$1028,K$160,障害学生情報入力シート!$H$29:$H$1028,K$161,障害学生情報入力シート!$D$29:$D$1028,"&lt;&gt;"&amp;"",障害学生情報入力シート!$D$29:$D$1028,"&lt;&gt;"&amp;"在籍者")&gt;0,1,0)</f>
        <v>0</v>
      </c>
      <c r="L51" s="361">
        <f>IF(SUMIFS(障害学生情報入力シート!$AG$29:$AG$1028,障害学生情報入力シート!$G$29:$G$1028,L$160,障害学生情報入力シート!$H$29:$H$1028,L$161,障害学生情報入力シート!$D$29:$D$1028,"&lt;&gt;"&amp;"",障害学生情報入力シート!$D$29:$D$1028,"&lt;&gt;"&amp;"在籍者")&gt;0,1,0)</f>
        <v>0</v>
      </c>
      <c r="M51" s="361">
        <f>IF(SUMIFS(障害学生情報入力シート!$AG$29:$AG$1028,障害学生情報入力シート!$G$29:$G$1028,M$160,障害学生情報入力シート!$H$29:$H$1028,M$161,障害学生情報入力シート!$D$29:$D$1028,"&lt;&gt;"&amp;"",障害学生情報入力シート!$D$29:$D$1028,"&lt;&gt;"&amp;"在籍者")&gt;0,1,0)</f>
        <v>0</v>
      </c>
      <c r="N51" s="361">
        <f>IF(SUMIFS(障害学生情報入力シート!$AG$29:$AG$1028,障害学生情報入力シート!$G$29:$G$1028,N$160,障害学生情報入力シート!$H$29:$H$1028,N$161,障害学生情報入力シート!$D$29:$D$1028,"&lt;&gt;"&amp;"",障害学生情報入力シート!$D$29:$D$1028,"&lt;&gt;"&amp;"在籍者")&gt;0,1,0)</f>
        <v>0</v>
      </c>
      <c r="O51" s="361">
        <f>IF(SUMIFS(障害学生情報入力シート!$AG$29:$AG$1028,障害学生情報入力シート!$G$29:$G$1028,O$160,障害学生情報入力シート!$H$29:$H$1028,O$161,障害学生情報入力シート!$D$29:$D$1028,"&lt;&gt;"&amp;"",障害学生情報入力シート!$D$29:$D$1028,"&lt;&gt;"&amp;"在籍者")&gt;0,1,0)</f>
        <v>0</v>
      </c>
      <c r="P51" s="361">
        <f>IF(SUMIFS(障害学生情報入力シート!$AG$29:$AG$1028,障害学生情報入力シート!$G$29:$G$1028,P$160,障害学生情報入力シート!$H$29:$H$1028,P$161,障害学生情報入力シート!$D$29:$D$1028,"&lt;&gt;"&amp;"",障害学生情報入力シート!$D$29:$D$1028,"&lt;&gt;"&amp;"在籍者")&gt;0,1,0)</f>
        <v>0</v>
      </c>
      <c r="Q51" s="361">
        <f>IF(SUMIFS(障害学生情報入力シート!$AG$29:$AG$1028,障害学生情報入力シート!$G$29:$G$1028,Q$160,障害学生情報入力シート!$H$29:$H$1028,Q$161,障害学生情報入力シート!$D$29:$D$1028,"&lt;&gt;"&amp;"",障害学生情報入力シート!$D$29:$D$1028,"&lt;&gt;"&amp;"在籍者")&gt;0,1,0)</f>
        <v>0</v>
      </c>
      <c r="R51" s="361">
        <f>IF(SUMIFS(障害学生情報入力シート!$AG$29:$AG$1028,障害学生情報入力シート!$G$29:$G$1028,R$160,障害学生情報入力シート!$H$29:$H$1028,R$161,障害学生情報入力シート!$D$29:$D$1028,"&lt;&gt;"&amp;"",障害学生情報入力シート!$D$29:$D$1028,"&lt;&gt;"&amp;"在籍者")&gt;0,1,0)</f>
        <v>0</v>
      </c>
      <c r="S51" s="361">
        <f>IF(SUMIFS(障害学生情報入力シート!$AG$29:$AG$1028,障害学生情報入力シート!$G$29:$G$1028,S$160,障害学生情報入力シート!$H$29:$H$1028,S$161,障害学生情報入力シート!$D$29:$D$1028,"&lt;&gt;"&amp;"",障害学生情報入力シート!$D$29:$D$1028,"&lt;&gt;"&amp;"在籍者")&gt;0,1,0)</f>
        <v>0</v>
      </c>
      <c r="T51" s="361">
        <f>IF(SUMIFS(障害学生情報入力シート!$AG$29:$AG$1028,障害学生情報入力シート!$G$29:$G$1028,T$160,障害学生情報入力シート!$H$29:$H$1028,T$161,障害学生情報入力シート!$D$29:$D$1028,"&lt;&gt;"&amp;"",障害学生情報入力シート!$D$29:$D$1028,"&lt;&gt;"&amp;"在籍者")&gt;0,1,0)</f>
        <v>0</v>
      </c>
      <c r="U51" s="361">
        <f>IF(SUMIFS(障害学生情報入力シート!$AG$29:$AG$1028,障害学生情報入力シート!$G$29:$G$1028,U$160,障害学生情報入力シート!$H$29:$H$1028,U$161,障害学生情報入力シート!$D$29:$D$1028,"&lt;&gt;"&amp;"",障害学生情報入力シート!$D$29:$D$1028,"&lt;&gt;"&amp;"在籍者")&gt;0,1,0)</f>
        <v>0</v>
      </c>
      <c r="V51" s="361">
        <f>IF(SUMIFS(障害学生情報入力シート!$AG$29:$AG$1028,障害学生情報入力シート!$G$29:$G$1028,V$160,障害学生情報入力シート!$H$29:$H$1028,V$161,障害学生情報入力シート!$D$29:$D$1028,"&lt;&gt;"&amp;"",障害学生情報入力シート!$D$29:$D$1028,"&lt;&gt;"&amp;"在籍者")&gt;0,1,0)</f>
        <v>0</v>
      </c>
      <c r="W51" s="361">
        <f>IF(SUMIFS(障害学生情報入力シート!$AG$29:$AG$1028,障害学生情報入力シート!$G$29:$G$1028,W$160,障害学生情報入力シート!$H$29:$H$1028,W$161,障害学生情報入力シート!$D$29:$D$1028,"&lt;&gt;"&amp;"",障害学生情報入力シート!$D$29:$D$1028,"&lt;&gt;"&amp;"在籍者")&gt;0,1,0)</f>
        <v>0</v>
      </c>
      <c r="X51" s="361">
        <f>IF(SUMIFS(障害学生情報入力シート!$AG$29:$AG$1028,障害学生情報入力シート!$G$29:$G$1028,X$160,障害学生情報入力シート!$H$29:$H$1028,X$161,障害学生情報入力シート!$D$29:$D$1028,"&lt;&gt;"&amp;"",障害学生情報入力シート!$D$29:$D$1028,"&lt;&gt;"&amp;"在籍者")&gt;0,1,0)</f>
        <v>0</v>
      </c>
      <c r="Y51" s="361">
        <f>IF(SUMIFS(障害学生情報入力シート!$AG$29:$AG$1028,障害学生情報入力シート!$G$29:$G$1028,Y$160,障害学生情報入力シート!$H$29:$H$1028,Y$161,障害学生情報入力シート!$D$29:$D$1028,"&lt;&gt;"&amp;"",障害学生情報入力シート!$D$29:$D$1028,"&lt;&gt;"&amp;"在籍者")&gt;0,1,0)</f>
        <v>0</v>
      </c>
      <c r="Z51" s="361">
        <f>IF(SUMIFS(障害学生情報入力シート!$AG$29:$AG$1028,障害学生情報入力シート!$G$29:$G$1028,Z$160,障害学生情報入力シート!$H$29:$H$1028,Z$161,障害学生情報入力シート!$D$29:$D$1028,"&lt;&gt;"&amp;"",障害学生情報入力シート!$D$29:$D$1028,"&lt;&gt;"&amp;"在籍者")&gt;0,1,0)</f>
        <v>0</v>
      </c>
      <c r="AA51" s="361">
        <f>IF(SUMIFS(障害学生情報入力シート!$AG$29:$AG$1028,障害学生情報入力シート!$G$29:$G$1028,AA$160,障害学生情報入力シート!$H$29:$H$1028,AA$161,障害学生情報入力シート!$D$29:$D$1028,"&lt;&gt;"&amp;"",障害学生情報入力シート!$D$29:$D$1028,"&lt;&gt;"&amp;"在籍者")&gt;0,1,0)</f>
        <v>0</v>
      </c>
      <c r="AB51" s="361">
        <f>IF(SUMIFS(障害学生情報入力シート!$AG$29:$AG$1028,障害学生情報入力シート!$G$29:$G$1028,AB$160,障害学生情報入力シート!$H$29:$H$1028,AB$161,障害学生情報入力シート!$D$29:$D$1028,"&lt;&gt;"&amp;"",障害学生情報入力シート!$D$29:$D$1028,"&lt;&gt;"&amp;"在籍者")&gt;0,1,0)</f>
        <v>0</v>
      </c>
      <c r="AC51" s="362">
        <f>IF(SUMIFS(障害学生情報入力シート!$AG$29:$AG$1028,障害学生情報入力シート!$G$29:$G$1028,AC$160,障害学生情報入力シート!$H$29:$H$1028,AC$161,障害学生情報入力シート!$D$29:$D$1028,"&lt;&gt;"&amp;"",障害学生情報入力シート!$D$29:$D$1028,"&lt;&gt;"&amp;"在籍者")&gt;0,1,0)</f>
        <v>0</v>
      </c>
      <c r="AD51" s="677"/>
      <c r="AE51" s="2082"/>
      <c r="AF51" s="2083"/>
      <c r="AG51" s="680" t="s">
        <v>2887</v>
      </c>
      <c r="AH51" s="693"/>
      <c r="AI51" s="693"/>
      <c r="AJ51" s="693"/>
      <c r="AK51" s="693"/>
      <c r="AL51" s="693"/>
      <c r="AM51" s="693"/>
      <c r="AN51" s="693"/>
      <c r="AO51" s="693"/>
      <c r="AP51" s="693"/>
      <c r="AQ51" s="693"/>
      <c r="AR51" s="693"/>
      <c r="AS51" s="693"/>
      <c r="AT51" s="693"/>
      <c r="AU51" s="693"/>
      <c r="AV51" s="693"/>
      <c r="AW51" s="693"/>
      <c r="AX51" s="693"/>
      <c r="AY51" s="693"/>
      <c r="AZ51" s="693"/>
      <c r="BA51" s="693"/>
      <c r="BB51" s="693"/>
      <c r="BC51" s="693"/>
      <c r="BD51" s="693"/>
      <c r="BE51" s="693"/>
      <c r="BF51" s="693"/>
      <c r="BG51" s="694"/>
    </row>
    <row r="52" spans="1:59" s="24" customFormat="1" ht="24.95" customHeight="1" thickTop="1" thickBot="1" x14ac:dyDescent="0.45">
      <c r="A52" s="1925"/>
      <c r="B52" s="1926"/>
      <c r="C52" s="675" t="s">
        <v>2741</v>
      </c>
      <c r="D52" s="360">
        <f>IF(SUMIFS(障害学生情報入力シート!$AH$29:$AH$1028,障害学生情報入力シート!$G$29:$G$1028,D$160,障害学生情報入力シート!$H$29:$H$1028,D$161,障害学生情報入力シート!$D$29:$D$1028,"&lt;&gt;"&amp;"",障害学生情報入力シート!$D$29:$D$1028,"&lt;&gt;"&amp;"在籍者")&gt;0,1,0)</f>
        <v>0</v>
      </c>
      <c r="E52" s="361">
        <f>IF(SUMIFS(障害学生情報入力シート!$AH$29:$AH$1028,障害学生情報入力シート!$G$29:$G$1028,E$160,障害学生情報入力シート!$H$29:$H$1028,E$161,障害学生情報入力シート!$D$29:$D$1028,"&lt;&gt;"&amp;"",障害学生情報入力シート!$D$29:$D$1028,"&lt;&gt;"&amp;"在籍者")&gt;0,1,0)</f>
        <v>0</v>
      </c>
      <c r="F52" s="361">
        <f>IF(SUMIFS(障害学生情報入力シート!$AH$29:$AH$1028,障害学生情報入力シート!$G$29:$G$1028,F$160,障害学生情報入力シート!$H$29:$H$1028,F$161,障害学生情報入力シート!$D$29:$D$1028,"&lt;&gt;"&amp;"",障害学生情報入力シート!$D$29:$D$1028,"&lt;&gt;"&amp;"在籍者")&gt;0,1,0)</f>
        <v>0</v>
      </c>
      <c r="G52" s="361">
        <f>IF(SUMIFS(障害学生情報入力シート!$AH$29:$AH$1028,障害学生情報入力シート!$G$29:$G$1028,G$160,障害学生情報入力シート!$H$29:$H$1028,G$161,障害学生情報入力シート!$D$29:$D$1028,"&lt;&gt;"&amp;"",障害学生情報入力シート!$D$29:$D$1028,"&lt;&gt;"&amp;"在籍者")&gt;0,1,0)</f>
        <v>0</v>
      </c>
      <c r="H52" s="361">
        <f>IF(SUMIFS(障害学生情報入力シート!$AH$29:$AH$1028,障害学生情報入力シート!$G$29:$G$1028,H$160,障害学生情報入力シート!$H$29:$H$1028,H$161,障害学生情報入力シート!$D$29:$D$1028,"&lt;&gt;"&amp;"",障害学生情報入力シート!$D$29:$D$1028,"&lt;&gt;"&amp;"在籍者")&gt;0,1,0)</f>
        <v>0</v>
      </c>
      <c r="I52" s="361">
        <f>IF(SUMIFS(障害学生情報入力シート!$AH$29:$AH$1028,障害学生情報入力シート!$G$29:$G$1028,I$160,障害学生情報入力シート!$H$29:$H$1028,I$161,障害学生情報入力シート!$D$29:$D$1028,"&lt;&gt;"&amp;"",障害学生情報入力シート!$D$29:$D$1028,"&lt;&gt;"&amp;"在籍者")&gt;0,1,0)</f>
        <v>0</v>
      </c>
      <c r="J52" s="361">
        <f>IF(SUMIFS(障害学生情報入力シート!$AH$29:$AH$1028,障害学生情報入力シート!$G$29:$G$1028,J$160,障害学生情報入力シート!$H$29:$H$1028,J$161,障害学生情報入力シート!$D$29:$D$1028,"&lt;&gt;"&amp;"",障害学生情報入力シート!$D$29:$D$1028,"&lt;&gt;"&amp;"在籍者")&gt;0,1,0)</f>
        <v>0</v>
      </c>
      <c r="K52" s="361">
        <f>IF(SUMIFS(障害学生情報入力シート!$AH$29:$AH$1028,障害学生情報入力シート!$G$29:$G$1028,K$160,障害学生情報入力シート!$H$29:$H$1028,K$161,障害学生情報入力シート!$D$29:$D$1028,"&lt;&gt;"&amp;"",障害学生情報入力シート!$D$29:$D$1028,"&lt;&gt;"&amp;"在籍者")&gt;0,1,0)</f>
        <v>0</v>
      </c>
      <c r="L52" s="361">
        <f>IF(SUMIFS(障害学生情報入力シート!$AH$29:$AH$1028,障害学生情報入力シート!$G$29:$G$1028,L$160,障害学生情報入力シート!$H$29:$H$1028,L$161,障害学生情報入力シート!$D$29:$D$1028,"&lt;&gt;"&amp;"",障害学生情報入力シート!$D$29:$D$1028,"&lt;&gt;"&amp;"在籍者")&gt;0,1,0)</f>
        <v>0</v>
      </c>
      <c r="M52" s="361">
        <f>IF(SUMIFS(障害学生情報入力シート!$AH$29:$AH$1028,障害学生情報入力シート!$G$29:$G$1028,M$160,障害学生情報入力シート!$H$29:$H$1028,M$161,障害学生情報入力シート!$D$29:$D$1028,"&lt;&gt;"&amp;"",障害学生情報入力シート!$D$29:$D$1028,"&lt;&gt;"&amp;"在籍者")&gt;0,1,0)</f>
        <v>0</v>
      </c>
      <c r="N52" s="361">
        <f>IF(SUMIFS(障害学生情報入力シート!$AH$29:$AH$1028,障害学生情報入力シート!$G$29:$G$1028,N$160,障害学生情報入力シート!$H$29:$H$1028,N$161,障害学生情報入力シート!$D$29:$D$1028,"&lt;&gt;"&amp;"",障害学生情報入力シート!$D$29:$D$1028,"&lt;&gt;"&amp;"在籍者")&gt;0,1,0)</f>
        <v>0</v>
      </c>
      <c r="O52" s="361">
        <f>IF(SUMIFS(障害学生情報入力シート!$AH$29:$AH$1028,障害学生情報入力シート!$G$29:$G$1028,O$160,障害学生情報入力シート!$H$29:$H$1028,O$161,障害学生情報入力シート!$D$29:$D$1028,"&lt;&gt;"&amp;"",障害学生情報入力シート!$D$29:$D$1028,"&lt;&gt;"&amp;"在籍者")&gt;0,1,0)</f>
        <v>0</v>
      </c>
      <c r="P52" s="361">
        <f>IF(SUMIFS(障害学生情報入力シート!$AH$29:$AH$1028,障害学生情報入力シート!$G$29:$G$1028,P$160,障害学生情報入力シート!$H$29:$H$1028,P$161,障害学生情報入力シート!$D$29:$D$1028,"&lt;&gt;"&amp;"",障害学生情報入力シート!$D$29:$D$1028,"&lt;&gt;"&amp;"在籍者")&gt;0,1,0)</f>
        <v>0</v>
      </c>
      <c r="Q52" s="361">
        <f>IF(SUMIFS(障害学生情報入力シート!$AH$29:$AH$1028,障害学生情報入力シート!$G$29:$G$1028,Q$160,障害学生情報入力シート!$H$29:$H$1028,Q$161,障害学生情報入力シート!$D$29:$D$1028,"&lt;&gt;"&amp;"",障害学生情報入力シート!$D$29:$D$1028,"&lt;&gt;"&amp;"在籍者")&gt;0,1,0)</f>
        <v>0</v>
      </c>
      <c r="R52" s="361">
        <f>IF(SUMIFS(障害学生情報入力シート!$AH$29:$AH$1028,障害学生情報入力シート!$G$29:$G$1028,R$160,障害学生情報入力シート!$H$29:$H$1028,R$161,障害学生情報入力シート!$D$29:$D$1028,"&lt;&gt;"&amp;"",障害学生情報入力シート!$D$29:$D$1028,"&lt;&gt;"&amp;"在籍者")&gt;0,1,0)</f>
        <v>0</v>
      </c>
      <c r="S52" s="361">
        <f>IF(SUMIFS(障害学生情報入力シート!$AH$29:$AH$1028,障害学生情報入力シート!$G$29:$G$1028,S$160,障害学生情報入力シート!$H$29:$H$1028,S$161,障害学生情報入力シート!$D$29:$D$1028,"&lt;&gt;"&amp;"",障害学生情報入力シート!$D$29:$D$1028,"&lt;&gt;"&amp;"在籍者")&gt;0,1,0)</f>
        <v>0</v>
      </c>
      <c r="T52" s="361">
        <f>IF(SUMIFS(障害学生情報入力シート!$AH$29:$AH$1028,障害学生情報入力シート!$G$29:$G$1028,T$160,障害学生情報入力シート!$H$29:$H$1028,T$161,障害学生情報入力シート!$D$29:$D$1028,"&lt;&gt;"&amp;"",障害学生情報入力シート!$D$29:$D$1028,"&lt;&gt;"&amp;"在籍者")&gt;0,1,0)</f>
        <v>0</v>
      </c>
      <c r="U52" s="361">
        <f>IF(SUMIFS(障害学生情報入力シート!$AH$29:$AH$1028,障害学生情報入力シート!$G$29:$G$1028,U$160,障害学生情報入力シート!$H$29:$H$1028,U$161,障害学生情報入力シート!$D$29:$D$1028,"&lt;&gt;"&amp;"",障害学生情報入力シート!$D$29:$D$1028,"&lt;&gt;"&amp;"在籍者")&gt;0,1,0)</f>
        <v>0</v>
      </c>
      <c r="V52" s="361">
        <f>IF(SUMIFS(障害学生情報入力シート!$AH$29:$AH$1028,障害学生情報入力シート!$G$29:$G$1028,V$160,障害学生情報入力シート!$H$29:$H$1028,V$161,障害学生情報入力シート!$D$29:$D$1028,"&lt;&gt;"&amp;"",障害学生情報入力シート!$D$29:$D$1028,"&lt;&gt;"&amp;"在籍者")&gt;0,1,0)</f>
        <v>0</v>
      </c>
      <c r="W52" s="361">
        <f>IF(SUMIFS(障害学生情報入力シート!$AH$29:$AH$1028,障害学生情報入力シート!$G$29:$G$1028,W$160,障害学生情報入力シート!$H$29:$H$1028,W$161,障害学生情報入力シート!$D$29:$D$1028,"&lt;&gt;"&amp;"",障害学生情報入力シート!$D$29:$D$1028,"&lt;&gt;"&amp;"在籍者")&gt;0,1,0)</f>
        <v>0</v>
      </c>
      <c r="X52" s="361">
        <f>IF(SUMIFS(障害学生情報入力シート!$AH$29:$AH$1028,障害学生情報入力シート!$G$29:$G$1028,X$160,障害学生情報入力シート!$H$29:$H$1028,X$161,障害学生情報入力シート!$D$29:$D$1028,"&lt;&gt;"&amp;"",障害学生情報入力シート!$D$29:$D$1028,"&lt;&gt;"&amp;"在籍者")&gt;0,1,0)</f>
        <v>0</v>
      </c>
      <c r="Y52" s="361">
        <f>IF(SUMIFS(障害学生情報入力シート!$AH$29:$AH$1028,障害学生情報入力シート!$G$29:$G$1028,Y$160,障害学生情報入力シート!$H$29:$H$1028,Y$161,障害学生情報入力シート!$D$29:$D$1028,"&lt;&gt;"&amp;"",障害学生情報入力シート!$D$29:$D$1028,"&lt;&gt;"&amp;"在籍者")&gt;0,1,0)</f>
        <v>0</v>
      </c>
      <c r="Z52" s="361">
        <f>IF(SUMIFS(障害学生情報入力シート!$AH$29:$AH$1028,障害学生情報入力シート!$G$29:$G$1028,Z$160,障害学生情報入力シート!$H$29:$H$1028,Z$161,障害学生情報入力シート!$D$29:$D$1028,"&lt;&gt;"&amp;"",障害学生情報入力シート!$D$29:$D$1028,"&lt;&gt;"&amp;"在籍者")&gt;0,1,0)</f>
        <v>0</v>
      </c>
      <c r="AA52" s="361">
        <f>IF(SUMIFS(障害学生情報入力シート!$AH$29:$AH$1028,障害学生情報入力シート!$G$29:$G$1028,AA$160,障害学生情報入力シート!$H$29:$H$1028,AA$161,障害学生情報入力シート!$D$29:$D$1028,"&lt;&gt;"&amp;"",障害学生情報入力シート!$D$29:$D$1028,"&lt;&gt;"&amp;"在籍者")&gt;0,1,0)</f>
        <v>0</v>
      </c>
      <c r="AB52" s="361">
        <f>IF(SUMIFS(障害学生情報入力シート!$AH$29:$AH$1028,障害学生情報入力シート!$G$29:$G$1028,AB$160,障害学生情報入力シート!$H$29:$H$1028,AB$161,障害学生情報入力シート!$D$29:$D$1028,"&lt;&gt;"&amp;"",障害学生情報入力シート!$D$29:$D$1028,"&lt;&gt;"&amp;"在籍者")&gt;0,1,0)</f>
        <v>0</v>
      </c>
      <c r="AC52" s="362">
        <f>IF(SUMIFS(障害学生情報入力シート!$AH$29:$AH$1028,障害学生情報入力シート!$G$29:$G$1028,AC$160,障害学生情報入力シート!$H$29:$H$1028,AC$161,障害学生情報入力シート!$D$29:$D$1028,"&lt;&gt;"&amp;"",障害学生情報入力シート!$D$29:$D$1028,"&lt;&gt;"&amp;"在籍者")&gt;0,1,0)</f>
        <v>0</v>
      </c>
      <c r="AD52" s="677"/>
      <c r="AE52" s="2082"/>
      <c r="AF52" s="2083"/>
      <c r="AG52" s="680" t="s">
        <v>2888</v>
      </c>
      <c r="AH52" s="681"/>
      <c r="AI52" s="681"/>
      <c r="AJ52" s="681"/>
      <c r="AK52" s="681"/>
      <c r="AL52" s="681"/>
      <c r="AM52" s="681"/>
      <c r="AN52" s="681"/>
      <c r="AO52" s="681"/>
      <c r="AP52" s="681"/>
      <c r="AQ52" s="681"/>
      <c r="AR52" s="681"/>
      <c r="AS52" s="681"/>
      <c r="AT52" s="681"/>
      <c r="AU52" s="681"/>
      <c r="AV52" s="681"/>
      <c r="AW52" s="681"/>
      <c r="AX52" s="681"/>
      <c r="AY52" s="681"/>
      <c r="AZ52" s="681"/>
      <c r="BA52" s="681"/>
      <c r="BB52" s="681"/>
      <c r="BC52" s="681"/>
      <c r="BD52" s="681"/>
      <c r="BE52" s="681"/>
      <c r="BF52" s="681"/>
      <c r="BG52" s="682"/>
    </row>
    <row r="53" spans="1:59" s="24" customFormat="1" ht="24.95" customHeight="1" thickTop="1" thickBot="1" x14ac:dyDescent="0.45">
      <c r="A53" s="1925"/>
      <c r="B53" s="1926"/>
      <c r="C53" s="675" t="s">
        <v>2742</v>
      </c>
      <c r="D53" s="360">
        <f>IF(SUMIFS(障害学生情報入力シート!$AI$29:$AI$1028,障害学生情報入力シート!$G$29:$G$1028,D$160,障害学生情報入力シート!$H$29:$H$1028,D$161,障害学生情報入力シート!$D$29:$D$1028,"&lt;&gt;"&amp;"",障害学生情報入力シート!$D$29:$D$1028,"&lt;&gt;"&amp;"在籍者")&gt;0,1,0)</f>
        <v>0</v>
      </c>
      <c r="E53" s="361">
        <f>IF(SUMIFS(障害学生情報入力シート!$AI$29:$AI$1028,障害学生情報入力シート!$G$29:$G$1028,E$160,障害学生情報入力シート!$H$29:$H$1028,E$161,障害学生情報入力シート!$D$29:$D$1028,"&lt;&gt;"&amp;"",障害学生情報入力シート!$D$29:$D$1028,"&lt;&gt;"&amp;"在籍者")&gt;0,1,0)</f>
        <v>0</v>
      </c>
      <c r="F53" s="361">
        <f>IF(SUMIFS(障害学生情報入力シート!$AI$29:$AI$1028,障害学生情報入力シート!$G$29:$G$1028,F$160,障害学生情報入力シート!$H$29:$H$1028,F$161,障害学生情報入力シート!$D$29:$D$1028,"&lt;&gt;"&amp;"",障害学生情報入力シート!$D$29:$D$1028,"&lt;&gt;"&amp;"在籍者")&gt;0,1,0)</f>
        <v>0</v>
      </c>
      <c r="G53" s="361">
        <f>IF(SUMIFS(障害学生情報入力シート!$AI$29:$AI$1028,障害学生情報入力シート!$G$29:$G$1028,G$160,障害学生情報入力シート!$H$29:$H$1028,G$161,障害学生情報入力シート!$D$29:$D$1028,"&lt;&gt;"&amp;"",障害学生情報入力シート!$D$29:$D$1028,"&lt;&gt;"&amp;"在籍者")&gt;0,1,0)</f>
        <v>0</v>
      </c>
      <c r="H53" s="361">
        <f>IF(SUMIFS(障害学生情報入力シート!$AI$29:$AI$1028,障害学生情報入力シート!$G$29:$G$1028,H$160,障害学生情報入力シート!$H$29:$H$1028,H$161,障害学生情報入力シート!$D$29:$D$1028,"&lt;&gt;"&amp;"",障害学生情報入力シート!$D$29:$D$1028,"&lt;&gt;"&amp;"在籍者")&gt;0,1,0)</f>
        <v>0</v>
      </c>
      <c r="I53" s="361">
        <f>IF(SUMIFS(障害学生情報入力シート!$AI$29:$AI$1028,障害学生情報入力シート!$G$29:$G$1028,I$160,障害学生情報入力シート!$H$29:$H$1028,I$161,障害学生情報入力シート!$D$29:$D$1028,"&lt;&gt;"&amp;"",障害学生情報入力シート!$D$29:$D$1028,"&lt;&gt;"&amp;"在籍者")&gt;0,1,0)</f>
        <v>0</v>
      </c>
      <c r="J53" s="361">
        <f>IF(SUMIFS(障害学生情報入力シート!$AI$29:$AI$1028,障害学生情報入力シート!$G$29:$G$1028,J$160,障害学生情報入力シート!$H$29:$H$1028,J$161,障害学生情報入力シート!$D$29:$D$1028,"&lt;&gt;"&amp;"",障害学生情報入力シート!$D$29:$D$1028,"&lt;&gt;"&amp;"在籍者")&gt;0,1,0)</f>
        <v>0</v>
      </c>
      <c r="K53" s="361">
        <f>IF(SUMIFS(障害学生情報入力シート!$AI$29:$AI$1028,障害学生情報入力シート!$G$29:$G$1028,K$160,障害学生情報入力シート!$H$29:$H$1028,K$161,障害学生情報入力シート!$D$29:$D$1028,"&lt;&gt;"&amp;"",障害学生情報入力シート!$D$29:$D$1028,"&lt;&gt;"&amp;"在籍者")&gt;0,1,0)</f>
        <v>0</v>
      </c>
      <c r="L53" s="361">
        <f>IF(SUMIFS(障害学生情報入力シート!$AI$29:$AI$1028,障害学生情報入力シート!$G$29:$G$1028,L$160,障害学生情報入力シート!$H$29:$H$1028,L$161,障害学生情報入力シート!$D$29:$D$1028,"&lt;&gt;"&amp;"",障害学生情報入力シート!$D$29:$D$1028,"&lt;&gt;"&amp;"在籍者")&gt;0,1,0)</f>
        <v>0</v>
      </c>
      <c r="M53" s="361">
        <f>IF(SUMIFS(障害学生情報入力シート!$AI$29:$AI$1028,障害学生情報入力シート!$G$29:$G$1028,M$160,障害学生情報入力シート!$H$29:$H$1028,M$161,障害学生情報入力シート!$D$29:$D$1028,"&lt;&gt;"&amp;"",障害学生情報入力シート!$D$29:$D$1028,"&lt;&gt;"&amp;"在籍者")&gt;0,1,0)</f>
        <v>0</v>
      </c>
      <c r="N53" s="361">
        <f>IF(SUMIFS(障害学生情報入力シート!$AI$29:$AI$1028,障害学生情報入力シート!$G$29:$G$1028,N$160,障害学生情報入力シート!$H$29:$H$1028,N$161,障害学生情報入力シート!$D$29:$D$1028,"&lt;&gt;"&amp;"",障害学生情報入力シート!$D$29:$D$1028,"&lt;&gt;"&amp;"在籍者")&gt;0,1,0)</f>
        <v>0</v>
      </c>
      <c r="O53" s="361">
        <f>IF(SUMIFS(障害学生情報入力シート!$AI$29:$AI$1028,障害学生情報入力シート!$G$29:$G$1028,O$160,障害学生情報入力シート!$H$29:$H$1028,O$161,障害学生情報入力シート!$D$29:$D$1028,"&lt;&gt;"&amp;"",障害学生情報入力シート!$D$29:$D$1028,"&lt;&gt;"&amp;"在籍者")&gt;0,1,0)</f>
        <v>0</v>
      </c>
      <c r="P53" s="361">
        <f>IF(SUMIFS(障害学生情報入力シート!$AI$29:$AI$1028,障害学生情報入力シート!$G$29:$G$1028,P$160,障害学生情報入力シート!$H$29:$H$1028,P$161,障害学生情報入力シート!$D$29:$D$1028,"&lt;&gt;"&amp;"",障害学生情報入力シート!$D$29:$D$1028,"&lt;&gt;"&amp;"在籍者")&gt;0,1,0)</f>
        <v>0</v>
      </c>
      <c r="Q53" s="361">
        <f>IF(SUMIFS(障害学生情報入力シート!$AI$29:$AI$1028,障害学生情報入力シート!$G$29:$G$1028,Q$160,障害学生情報入力シート!$H$29:$H$1028,Q$161,障害学生情報入力シート!$D$29:$D$1028,"&lt;&gt;"&amp;"",障害学生情報入力シート!$D$29:$D$1028,"&lt;&gt;"&amp;"在籍者")&gt;0,1,0)</f>
        <v>0</v>
      </c>
      <c r="R53" s="361">
        <f>IF(SUMIFS(障害学生情報入力シート!$AI$29:$AI$1028,障害学生情報入力シート!$G$29:$G$1028,R$160,障害学生情報入力シート!$H$29:$H$1028,R$161,障害学生情報入力シート!$D$29:$D$1028,"&lt;&gt;"&amp;"",障害学生情報入力シート!$D$29:$D$1028,"&lt;&gt;"&amp;"在籍者")&gt;0,1,0)</f>
        <v>0</v>
      </c>
      <c r="S53" s="361">
        <f>IF(SUMIFS(障害学生情報入力シート!$AI$29:$AI$1028,障害学生情報入力シート!$G$29:$G$1028,S$160,障害学生情報入力シート!$H$29:$H$1028,S$161,障害学生情報入力シート!$D$29:$D$1028,"&lt;&gt;"&amp;"",障害学生情報入力シート!$D$29:$D$1028,"&lt;&gt;"&amp;"在籍者")&gt;0,1,0)</f>
        <v>0</v>
      </c>
      <c r="T53" s="361">
        <f>IF(SUMIFS(障害学生情報入力シート!$AI$29:$AI$1028,障害学生情報入力シート!$G$29:$G$1028,T$160,障害学生情報入力シート!$H$29:$H$1028,T$161,障害学生情報入力シート!$D$29:$D$1028,"&lt;&gt;"&amp;"",障害学生情報入力シート!$D$29:$D$1028,"&lt;&gt;"&amp;"在籍者")&gt;0,1,0)</f>
        <v>0</v>
      </c>
      <c r="U53" s="361">
        <f>IF(SUMIFS(障害学生情報入力シート!$AI$29:$AI$1028,障害学生情報入力シート!$G$29:$G$1028,U$160,障害学生情報入力シート!$H$29:$H$1028,U$161,障害学生情報入力シート!$D$29:$D$1028,"&lt;&gt;"&amp;"",障害学生情報入力シート!$D$29:$D$1028,"&lt;&gt;"&amp;"在籍者")&gt;0,1,0)</f>
        <v>0</v>
      </c>
      <c r="V53" s="361">
        <f>IF(SUMIFS(障害学生情報入力シート!$AI$29:$AI$1028,障害学生情報入力シート!$G$29:$G$1028,V$160,障害学生情報入力シート!$H$29:$H$1028,V$161,障害学生情報入力シート!$D$29:$D$1028,"&lt;&gt;"&amp;"",障害学生情報入力シート!$D$29:$D$1028,"&lt;&gt;"&amp;"在籍者")&gt;0,1,0)</f>
        <v>0</v>
      </c>
      <c r="W53" s="361">
        <f>IF(SUMIFS(障害学生情報入力シート!$AI$29:$AI$1028,障害学生情報入力シート!$G$29:$G$1028,W$160,障害学生情報入力シート!$H$29:$H$1028,W$161,障害学生情報入力シート!$D$29:$D$1028,"&lt;&gt;"&amp;"",障害学生情報入力シート!$D$29:$D$1028,"&lt;&gt;"&amp;"在籍者")&gt;0,1,0)</f>
        <v>0</v>
      </c>
      <c r="X53" s="361">
        <f>IF(SUMIFS(障害学生情報入力シート!$AI$29:$AI$1028,障害学生情報入力シート!$G$29:$G$1028,X$160,障害学生情報入力シート!$H$29:$H$1028,X$161,障害学生情報入力シート!$D$29:$D$1028,"&lt;&gt;"&amp;"",障害学生情報入力シート!$D$29:$D$1028,"&lt;&gt;"&amp;"在籍者")&gt;0,1,0)</f>
        <v>0</v>
      </c>
      <c r="Y53" s="361">
        <f>IF(SUMIFS(障害学生情報入力シート!$AI$29:$AI$1028,障害学生情報入力シート!$G$29:$G$1028,Y$160,障害学生情報入力シート!$H$29:$H$1028,Y$161,障害学生情報入力シート!$D$29:$D$1028,"&lt;&gt;"&amp;"",障害学生情報入力シート!$D$29:$D$1028,"&lt;&gt;"&amp;"在籍者")&gt;0,1,0)</f>
        <v>0</v>
      </c>
      <c r="Z53" s="361">
        <f>IF(SUMIFS(障害学生情報入力シート!$AI$29:$AI$1028,障害学生情報入力シート!$G$29:$G$1028,Z$160,障害学生情報入力シート!$H$29:$H$1028,Z$161,障害学生情報入力シート!$D$29:$D$1028,"&lt;&gt;"&amp;"",障害学生情報入力シート!$D$29:$D$1028,"&lt;&gt;"&amp;"在籍者")&gt;0,1,0)</f>
        <v>0</v>
      </c>
      <c r="AA53" s="361">
        <f>IF(SUMIFS(障害学生情報入力シート!$AI$29:$AI$1028,障害学生情報入力シート!$G$29:$G$1028,AA$160,障害学生情報入力シート!$H$29:$H$1028,AA$161,障害学生情報入力シート!$D$29:$D$1028,"&lt;&gt;"&amp;"",障害学生情報入力シート!$D$29:$D$1028,"&lt;&gt;"&amp;"在籍者")&gt;0,1,0)</f>
        <v>0</v>
      </c>
      <c r="AB53" s="361">
        <f>IF(SUMIFS(障害学生情報入力シート!$AI$29:$AI$1028,障害学生情報入力シート!$G$29:$G$1028,AB$160,障害学生情報入力シート!$H$29:$H$1028,AB$161,障害学生情報入力シート!$D$29:$D$1028,"&lt;&gt;"&amp;"",障害学生情報入力シート!$D$29:$D$1028,"&lt;&gt;"&amp;"在籍者")&gt;0,1,0)</f>
        <v>0</v>
      </c>
      <c r="AC53" s="362">
        <f>IF(SUMIFS(障害学生情報入力シート!$AI$29:$AI$1028,障害学生情報入力シート!$G$29:$G$1028,AC$160,障害学生情報入力シート!$H$29:$H$1028,AC$161,障害学生情報入力シート!$D$29:$D$1028,"&lt;&gt;"&amp;"",障害学生情報入力シート!$D$29:$D$1028,"&lt;&gt;"&amp;"在籍者")&gt;0,1,0)</f>
        <v>0</v>
      </c>
      <c r="AD53" s="677"/>
      <c r="AE53" s="2082"/>
      <c r="AF53" s="2083"/>
      <c r="AG53" s="680" t="s">
        <v>2889</v>
      </c>
      <c r="AH53" s="681"/>
      <c r="AI53" s="681"/>
      <c r="AJ53" s="681"/>
      <c r="AK53" s="681"/>
      <c r="AL53" s="681"/>
      <c r="AM53" s="681"/>
      <c r="AN53" s="681"/>
      <c r="AO53" s="681"/>
      <c r="AP53" s="681"/>
      <c r="AQ53" s="681"/>
      <c r="AR53" s="681"/>
      <c r="AS53" s="681"/>
      <c r="AT53" s="681"/>
      <c r="AU53" s="681"/>
      <c r="AV53" s="681"/>
      <c r="AW53" s="681"/>
      <c r="AX53" s="681"/>
      <c r="AY53" s="681"/>
      <c r="AZ53" s="681"/>
      <c r="BA53" s="681"/>
      <c r="BB53" s="681"/>
      <c r="BC53" s="681"/>
      <c r="BD53" s="681"/>
      <c r="BE53" s="681"/>
      <c r="BF53" s="681"/>
      <c r="BG53" s="682"/>
    </row>
    <row r="54" spans="1:59" s="24" customFormat="1" ht="30" customHeight="1" thickTop="1" thickBot="1" x14ac:dyDescent="0.45">
      <c r="A54" s="1925"/>
      <c r="B54" s="1926"/>
      <c r="C54" s="675" t="s">
        <v>2743</v>
      </c>
      <c r="D54" s="360">
        <f>IF(SUMIFS(障害学生情報入力シート!$AJ$29:$AJ$1028,障害学生情報入力シート!$G$29:$G$1028,D$160,障害学生情報入力シート!$H$29:$H$1028,D$161,障害学生情報入力シート!$D$29:$D$1028,"&lt;&gt;"&amp;"",障害学生情報入力シート!$D$29:$D$1028,"&lt;&gt;"&amp;"在籍者")&gt;0,1,0)</f>
        <v>0</v>
      </c>
      <c r="E54" s="361">
        <f>IF(SUMIFS(障害学生情報入力シート!$AJ$29:$AJ$1028,障害学生情報入力シート!$G$29:$G$1028,E$160,障害学生情報入力シート!$H$29:$H$1028,E$161,障害学生情報入力シート!$D$29:$D$1028,"&lt;&gt;"&amp;"",障害学生情報入力シート!$D$29:$D$1028,"&lt;&gt;"&amp;"在籍者")&gt;0,1,0)</f>
        <v>0</v>
      </c>
      <c r="F54" s="361">
        <f>IF(SUMIFS(障害学生情報入力シート!$AJ$29:$AJ$1028,障害学生情報入力シート!$G$29:$G$1028,F$160,障害学生情報入力シート!$H$29:$H$1028,F$161,障害学生情報入力シート!$D$29:$D$1028,"&lt;&gt;"&amp;"",障害学生情報入力シート!$D$29:$D$1028,"&lt;&gt;"&amp;"在籍者")&gt;0,1,0)</f>
        <v>0</v>
      </c>
      <c r="G54" s="361">
        <f>IF(SUMIFS(障害学生情報入力シート!$AJ$29:$AJ$1028,障害学生情報入力シート!$G$29:$G$1028,G$160,障害学生情報入力シート!$H$29:$H$1028,G$161,障害学生情報入力シート!$D$29:$D$1028,"&lt;&gt;"&amp;"",障害学生情報入力シート!$D$29:$D$1028,"&lt;&gt;"&amp;"在籍者")&gt;0,1,0)</f>
        <v>0</v>
      </c>
      <c r="H54" s="361">
        <f>IF(SUMIFS(障害学生情報入力シート!$AJ$29:$AJ$1028,障害学生情報入力シート!$G$29:$G$1028,H$160,障害学生情報入力シート!$H$29:$H$1028,H$161,障害学生情報入力シート!$D$29:$D$1028,"&lt;&gt;"&amp;"",障害学生情報入力シート!$D$29:$D$1028,"&lt;&gt;"&amp;"在籍者")&gt;0,1,0)</f>
        <v>0</v>
      </c>
      <c r="I54" s="361">
        <f>IF(SUMIFS(障害学生情報入力シート!$AJ$29:$AJ$1028,障害学生情報入力シート!$G$29:$G$1028,I$160,障害学生情報入力シート!$H$29:$H$1028,I$161,障害学生情報入力シート!$D$29:$D$1028,"&lt;&gt;"&amp;"",障害学生情報入力シート!$D$29:$D$1028,"&lt;&gt;"&amp;"在籍者")&gt;0,1,0)</f>
        <v>0</v>
      </c>
      <c r="J54" s="361">
        <f>IF(SUMIFS(障害学生情報入力シート!$AJ$29:$AJ$1028,障害学生情報入力シート!$G$29:$G$1028,J$160,障害学生情報入力シート!$H$29:$H$1028,J$161,障害学生情報入力シート!$D$29:$D$1028,"&lt;&gt;"&amp;"",障害学生情報入力シート!$D$29:$D$1028,"&lt;&gt;"&amp;"在籍者")&gt;0,1,0)</f>
        <v>0</v>
      </c>
      <c r="K54" s="361">
        <f>IF(SUMIFS(障害学生情報入力シート!$AJ$29:$AJ$1028,障害学生情報入力シート!$G$29:$G$1028,K$160,障害学生情報入力シート!$H$29:$H$1028,K$161,障害学生情報入力シート!$D$29:$D$1028,"&lt;&gt;"&amp;"",障害学生情報入力シート!$D$29:$D$1028,"&lt;&gt;"&amp;"在籍者")&gt;0,1,0)</f>
        <v>0</v>
      </c>
      <c r="L54" s="361">
        <f>IF(SUMIFS(障害学生情報入力シート!$AJ$29:$AJ$1028,障害学生情報入力シート!$G$29:$G$1028,L$160,障害学生情報入力シート!$H$29:$H$1028,L$161,障害学生情報入力シート!$D$29:$D$1028,"&lt;&gt;"&amp;"",障害学生情報入力シート!$D$29:$D$1028,"&lt;&gt;"&amp;"在籍者")&gt;0,1,0)</f>
        <v>0</v>
      </c>
      <c r="M54" s="361">
        <f>IF(SUMIFS(障害学生情報入力シート!$AJ$29:$AJ$1028,障害学生情報入力シート!$G$29:$G$1028,M$160,障害学生情報入力シート!$H$29:$H$1028,M$161,障害学生情報入力シート!$D$29:$D$1028,"&lt;&gt;"&amp;"",障害学生情報入力シート!$D$29:$D$1028,"&lt;&gt;"&amp;"在籍者")&gt;0,1,0)</f>
        <v>0</v>
      </c>
      <c r="N54" s="361">
        <f>IF(SUMIFS(障害学生情報入力シート!$AJ$29:$AJ$1028,障害学生情報入力シート!$G$29:$G$1028,N$160,障害学生情報入力シート!$H$29:$H$1028,N$161,障害学生情報入力シート!$D$29:$D$1028,"&lt;&gt;"&amp;"",障害学生情報入力シート!$D$29:$D$1028,"&lt;&gt;"&amp;"在籍者")&gt;0,1,0)</f>
        <v>0</v>
      </c>
      <c r="O54" s="361">
        <f>IF(SUMIFS(障害学生情報入力シート!$AJ$29:$AJ$1028,障害学生情報入力シート!$G$29:$G$1028,O$160,障害学生情報入力シート!$H$29:$H$1028,O$161,障害学生情報入力シート!$D$29:$D$1028,"&lt;&gt;"&amp;"",障害学生情報入力シート!$D$29:$D$1028,"&lt;&gt;"&amp;"在籍者")&gt;0,1,0)</f>
        <v>0</v>
      </c>
      <c r="P54" s="361">
        <f>IF(SUMIFS(障害学生情報入力シート!$AJ$29:$AJ$1028,障害学生情報入力シート!$G$29:$G$1028,P$160,障害学生情報入力シート!$H$29:$H$1028,P$161,障害学生情報入力シート!$D$29:$D$1028,"&lt;&gt;"&amp;"",障害学生情報入力シート!$D$29:$D$1028,"&lt;&gt;"&amp;"在籍者")&gt;0,1,0)</f>
        <v>0</v>
      </c>
      <c r="Q54" s="361">
        <f>IF(SUMIFS(障害学生情報入力シート!$AJ$29:$AJ$1028,障害学生情報入力シート!$G$29:$G$1028,Q$160,障害学生情報入力シート!$H$29:$H$1028,Q$161,障害学生情報入力シート!$D$29:$D$1028,"&lt;&gt;"&amp;"",障害学生情報入力シート!$D$29:$D$1028,"&lt;&gt;"&amp;"在籍者")&gt;0,1,0)</f>
        <v>0</v>
      </c>
      <c r="R54" s="361">
        <f>IF(SUMIFS(障害学生情報入力シート!$AJ$29:$AJ$1028,障害学生情報入力シート!$G$29:$G$1028,R$160,障害学生情報入力シート!$H$29:$H$1028,R$161,障害学生情報入力シート!$D$29:$D$1028,"&lt;&gt;"&amp;"",障害学生情報入力シート!$D$29:$D$1028,"&lt;&gt;"&amp;"在籍者")&gt;0,1,0)</f>
        <v>0</v>
      </c>
      <c r="S54" s="361">
        <f>IF(SUMIFS(障害学生情報入力シート!$AJ$29:$AJ$1028,障害学生情報入力シート!$G$29:$G$1028,S$160,障害学生情報入力シート!$H$29:$H$1028,S$161,障害学生情報入力シート!$D$29:$D$1028,"&lt;&gt;"&amp;"",障害学生情報入力シート!$D$29:$D$1028,"&lt;&gt;"&amp;"在籍者")&gt;0,1,0)</f>
        <v>0</v>
      </c>
      <c r="T54" s="361">
        <f>IF(SUMIFS(障害学生情報入力シート!$AJ$29:$AJ$1028,障害学生情報入力シート!$G$29:$G$1028,T$160,障害学生情報入力シート!$H$29:$H$1028,T$161,障害学生情報入力シート!$D$29:$D$1028,"&lt;&gt;"&amp;"",障害学生情報入力シート!$D$29:$D$1028,"&lt;&gt;"&amp;"在籍者")&gt;0,1,0)</f>
        <v>0</v>
      </c>
      <c r="U54" s="361">
        <f>IF(SUMIFS(障害学生情報入力シート!$AJ$29:$AJ$1028,障害学生情報入力シート!$G$29:$G$1028,U$160,障害学生情報入力シート!$H$29:$H$1028,U$161,障害学生情報入力シート!$D$29:$D$1028,"&lt;&gt;"&amp;"",障害学生情報入力シート!$D$29:$D$1028,"&lt;&gt;"&amp;"在籍者")&gt;0,1,0)</f>
        <v>0</v>
      </c>
      <c r="V54" s="361">
        <f>IF(SUMIFS(障害学生情報入力シート!$AJ$29:$AJ$1028,障害学生情報入力シート!$G$29:$G$1028,V$160,障害学生情報入力シート!$H$29:$H$1028,V$161,障害学生情報入力シート!$D$29:$D$1028,"&lt;&gt;"&amp;"",障害学生情報入力シート!$D$29:$D$1028,"&lt;&gt;"&amp;"在籍者")&gt;0,1,0)</f>
        <v>0</v>
      </c>
      <c r="W54" s="361">
        <f>IF(SUMIFS(障害学生情報入力シート!$AJ$29:$AJ$1028,障害学生情報入力シート!$G$29:$G$1028,W$160,障害学生情報入力シート!$H$29:$H$1028,W$161,障害学生情報入力シート!$D$29:$D$1028,"&lt;&gt;"&amp;"",障害学生情報入力シート!$D$29:$D$1028,"&lt;&gt;"&amp;"在籍者")&gt;0,1,0)</f>
        <v>0</v>
      </c>
      <c r="X54" s="361">
        <f>IF(SUMIFS(障害学生情報入力シート!$AJ$29:$AJ$1028,障害学生情報入力シート!$G$29:$G$1028,X$160,障害学生情報入力シート!$H$29:$H$1028,X$161,障害学生情報入力シート!$D$29:$D$1028,"&lt;&gt;"&amp;"",障害学生情報入力シート!$D$29:$D$1028,"&lt;&gt;"&amp;"在籍者")&gt;0,1,0)</f>
        <v>0</v>
      </c>
      <c r="Y54" s="361">
        <f>IF(SUMIFS(障害学生情報入力シート!$AJ$29:$AJ$1028,障害学生情報入力シート!$G$29:$G$1028,Y$160,障害学生情報入力シート!$H$29:$H$1028,Y$161,障害学生情報入力シート!$D$29:$D$1028,"&lt;&gt;"&amp;"",障害学生情報入力シート!$D$29:$D$1028,"&lt;&gt;"&amp;"在籍者")&gt;0,1,0)</f>
        <v>0</v>
      </c>
      <c r="Z54" s="361">
        <f>IF(SUMIFS(障害学生情報入力シート!$AJ$29:$AJ$1028,障害学生情報入力シート!$G$29:$G$1028,Z$160,障害学生情報入力シート!$H$29:$H$1028,Z$161,障害学生情報入力シート!$D$29:$D$1028,"&lt;&gt;"&amp;"",障害学生情報入力シート!$D$29:$D$1028,"&lt;&gt;"&amp;"在籍者")&gt;0,1,0)</f>
        <v>0</v>
      </c>
      <c r="AA54" s="361">
        <f>IF(SUMIFS(障害学生情報入力シート!$AJ$29:$AJ$1028,障害学生情報入力シート!$G$29:$G$1028,AA$160,障害学生情報入力シート!$H$29:$H$1028,AA$161,障害学生情報入力シート!$D$29:$D$1028,"&lt;&gt;"&amp;"",障害学生情報入力シート!$D$29:$D$1028,"&lt;&gt;"&amp;"在籍者")&gt;0,1,0)</f>
        <v>0</v>
      </c>
      <c r="AB54" s="361">
        <f>IF(SUMIFS(障害学生情報入力シート!$AJ$29:$AJ$1028,障害学生情報入力シート!$G$29:$G$1028,AB$160,障害学生情報入力シート!$H$29:$H$1028,AB$161,障害学生情報入力シート!$D$29:$D$1028,"&lt;&gt;"&amp;"",障害学生情報入力シート!$D$29:$D$1028,"&lt;&gt;"&amp;"在籍者")&gt;0,1,0)</f>
        <v>0</v>
      </c>
      <c r="AC54" s="362">
        <f>IF(SUMIFS(障害学生情報入力シート!$AJ$29:$AJ$1028,障害学生情報入力シート!$G$29:$G$1028,AC$160,障害学生情報入力シート!$H$29:$H$1028,AC$161,障害学生情報入力シート!$D$29:$D$1028,"&lt;&gt;"&amp;"",障害学生情報入力シート!$D$29:$D$1028,"&lt;&gt;"&amp;"在籍者")&gt;0,1,0)</f>
        <v>0</v>
      </c>
      <c r="AD54" s="677"/>
      <c r="AE54" s="2082"/>
      <c r="AF54" s="2083"/>
      <c r="AG54" s="680" t="s">
        <v>2890</v>
      </c>
      <c r="AH54" s="681"/>
      <c r="AI54" s="681"/>
      <c r="AJ54" s="681"/>
      <c r="AK54" s="681"/>
      <c r="AL54" s="681"/>
      <c r="AM54" s="681"/>
      <c r="AN54" s="681"/>
      <c r="AO54" s="681"/>
      <c r="AP54" s="681"/>
      <c r="AQ54" s="681"/>
      <c r="AR54" s="681"/>
      <c r="AS54" s="681"/>
      <c r="AT54" s="681"/>
      <c r="AU54" s="681"/>
      <c r="AV54" s="681"/>
      <c r="AW54" s="681"/>
      <c r="AX54" s="681"/>
      <c r="AY54" s="681"/>
      <c r="AZ54" s="681"/>
      <c r="BA54" s="681"/>
      <c r="BB54" s="681"/>
      <c r="BC54" s="681"/>
      <c r="BD54" s="681"/>
      <c r="BE54" s="681"/>
      <c r="BF54" s="681"/>
      <c r="BG54" s="682"/>
    </row>
    <row r="55" spans="1:59" s="24" customFormat="1" ht="30" customHeight="1" thickTop="1" thickBot="1" x14ac:dyDescent="0.45">
      <c r="A55" s="1925"/>
      <c r="B55" s="1926"/>
      <c r="C55" s="675" t="s">
        <v>2744</v>
      </c>
      <c r="D55" s="360">
        <f>IF(SUMIFS(障害学生情報入力シート!$AK$29:$AK$1028,障害学生情報入力シート!$G$29:$G$1028,D$160,障害学生情報入力シート!$H$29:$H$1028,D$161,障害学生情報入力シート!$D$29:$D$1028,"&lt;&gt;"&amp;"",障害学生情報入力シート!$D$29:$D$1028,"&lt;&gt;"&amp;"在籍者")&gt;0,1,0)</f>
        <v>0</v>
      </c>
      <c r="E55" s="361">
        <f>IF(SUMIFS(障害学生情報入力シート!$AK$29:$AK$1028,障害学生情報入力シート!$G$29:$G$1028,E$160,障害学生情報入力シート!$H$29:$H$1028,E$161,障害学生情報入力シート!$D$29:$D$1028,"&lt;&gt;"&amp;"",障害学生情報入力シート!$D$29:$D$1028,"&lt;&gt;"&amp;"在籍者")&gt;0,1,0)</f>
        <v>0</v>
      </c>
      <c r="F55" s="361">
        <f>IF(SUMIFS(障害学生情報入力シート!$AK$29:$AK$1028,障害学生情報入力シート!$G$29:$G$1028,F$160,障害学生情報入力シート!$H$29:$H$1028,F$161,障害学生情報入力シート!$D$29:$D$1028,"&lt;&gt;"&amp;"",障害学生情報入力シート!$D$29:$D$1028,"&lt;&gt;"&amp;"在籍者")&gt;0,1,0)</f>
        <v>0</v>
      </c>
      <c r="G55" s="361">
        <f>IF(SUMIFS(障害学生情報入力シート!$AK$29:$AK$1028,障害学生情報入力シート!$G$29:$G$1028,G$160,障害学生情報入力シート!$H$29:$H$1028,G$161,障害学生情報入力シート!$D$29:$D$1028,"&lt;&gt;"&amp;"",障害学生情報入力シート!$D$29:$D$1028,"&lt;&gt;"&amp;"在籍者")&gt;0,1,0)</f>
        <v>0</v>
      </c>
      <c r="H55" s="361">
        <f>IF(SUMIFS(障害学生情報入力シート!$AK$29:$AK$1028,障害学生情報入力シート!$G$29:$G$1028,H$160,障害学生情報入力シート!$H$29:$H$1028,H$161,障害学生情報入力シート!$D$29:$D$1028,"&lt;&gt;"&amp;"",障害学生情報入力シート!$D$29:$D$1028,"&lt;&gt;"&amp;"在籍者")&gt;0,1,0)</f>
        <v>0</v>
      </c>
      <c r="I55" s="361">
        <f>IF(SUMIFS(障害学生情報入力シート!$AK$29:$AK$1028,障害学生情報入力シート!$G$29:$G$1028,I$160,障害学生情報入力シート!$H$29:$H$1028,I$161,障害学生情報入力シート!$D$29:$D$1028,"&lt;&gt;"&amp;"",障害学生情報入力シート!$D$29:$D$1028,"&lt;&gt;"&amp;"在籍者")&gt;0,1,0)</f>
        <v>0</v>
      </c>
      <c r="J55" s="361">
        <f>IF(SUMIFS(障害学生情報入力シート!$AK$29:$AK$1028,障害学生情報入力シート!$G$29:$G$1028,J$160,障害学生情報入力シート!$H$29:$H$1028,J$161,障害学生情報入力シート!$D$29:$D$1028,"&lt;&gt;"&amp;"",障害学生情報入力シート!$D$29:$D$1028,"&lt;&gt;"&amp;"在籍者")&gt;0,1,0)</f>
        <v>0</v>
      </c>
      <c r="K55" s="361">
        <f>IF(SUMIFS(障害学生情報入力シート!$AK$29:$AK$1028,障害学生情報入力シート!$G$29:$G$1028,K$160,障害学生情報入力シート!$H$29:$H$1028,K$161,障害学生情報入力シート!$D$29:$D$1028,"&lt;&gt;"&amp;"",障害学生情報入力シート!$D$29:$D$1028,"&lt;&gt;"&amp;"在籍者")&gt;0,1,0)</f>
        <v>0</v>
      </c>
      <c r="L55" s="361">
        <f>IF(SUMIFS(障害学生情報入力シート!$AK$29:$AK$1028,障害学生情報入力シート!$G$29:$G$1028,L$160,障害学生情報入力シート!$H$29:$H$1028,L$161,障害学生情報入力シート!$D$29:$D$1028,"&lt;&gt;"&amp;"",障害学生情報入力シート!$D$29:$D$1028,"&lt;&gt;"&amp;"在籍者")&gt;0,1,0)</f>
        <v>0</v>
      </c>
      <c r="M55" s="361">
        <f>IF(SUMIFS(障害学生情報入力シート!$AK$29:$AK$1028,障害学生情報入力シート!$G$29:$G$1028,M$160,障害学生情報入力シート!$H$29:$H$1028,M$161,障害学生情報入力シート!$D$29:$D$1028,"&lt;&gt;"&amp;"",障害学生情報入力シート!$D$29:$D$1028,"&lt;&gt;"&amp;"在籍者")&gt;0,1,0)</f>
        <v>0</v>
      </c>
      <c r="N55" s="361">
        <f>IF(SUMIFS(障害学生情報入力シート!$AK$29:$AK$1028,障害学生情報入力シート!$G$29:$G$1028,N$160,障害学生情報入力シート!$H$29:$H$1028,N$161,障害学生情報入力シート!$D$29:$D$1028,"&lt;&gt;"&amp;"",障害学生情報入力シート!$D$29:$D$1028,"&lt;&gt;"&amp;"在籍者")&gt;0,1,0)</f>
        <v>0</v>
      </c>
      <c r="O55" s="361">
        <f>IF(SUMIFS(障害学生情報入力シート!$AK$29:$AK$1028,障害学生情報入力シート!$G$29:$G$1028,O$160,障害学生情報入力シート!$H$29:$H$1028,O$161,障害学生情報入力シート!$D$29:$D$1028,"&lt;&gt;"&amp;"",障害学生情報入力シート!$D$29:$D$1028,"&lt;&gt;"&amp;"在籍者")&gt;0,1,0)</f>
        <v>0</v>
      </c>
      <c r="P55" s="361">
        <f>IF(SUMIFS(障害学生情報入力シート!$AK$29:$AK$1028,障害学生情報入力シート!$G$29:$G$1028,P$160,障害学生情報入力シート!$H$29:$H$1028,P$161,障害学生情報入力シート!$D$29:$D$1028,"&lt;&gt;"&amp;"",障害学生情報入力シート!$D$29:$D$1028,"&lt;&gt;"&amp;"在籍者")&gt;0,1,0)</f>
        <v>0</v>
      </c>
      <c r="Q55" s="361">
        <f>IF(SUMIFS(障害学生情報入力シート!$AK$29:$AK$1028,障害学生情報入力シート!$G$29:$G$1028,Q$160,障害学生情報入力シート!$H$29:$H$1028,Q$161,障害学生情報入力シート!$D$29:$D$1028,"&lt;&gt;"&amp;"",障害学生情報入力シート!$D$29:$D$1028,"&lt;&gt;"&amp;"在籍者")&gt;0,1,0)</f>
        <v>0</v>
      </c>
      <c r="R55" s="361">
        <f>IF(SUMIFS(障害学生情報入力シート!$AK$29:$AK$1028,障害学生情報入力シート!$G$29:$G$1028,R$160,障害学生情報入力シート!$H$29:$H$1028,R$161,障害学生情報入力シート!$D$29:$D$1028,"&lt;&gt;"&amp;"",障害学生情報入力シート!$D$29:$D$1028,"&lt;&gt;"&amp;"在籍者")&gt;0,1,0)</f>
        <v>0</v>
      </c>
      <c r="S55" s="361">
        <f>IF(SUMIFS(障害学生情報入力シート!$AK$29:$AK$1028,障害学生情報入力シート!$G$29:$G$1028,S$160,障害学生情報入力シート!$H$29:$H$1028,S$161,障害学生情報入力シート!$D$29:$D$1028,"&lt;&gt;"&amp;"",障害学生情報入力シート!$D$29:$D$1028,"&lt;&gt;"&amp;"在籍者")&gt;0,1,0)</f>
        <v>0</v>
      </c>
      <c r="T55" s="361">
        <f>IF(SUMIFS(障害学生情報入力シート!$AK$29:$AK$1028,障害学生情報入力シート!$G$29:$G$1028,T$160,障害学生情報入力シート!$H$29:$H$1028,T$161,障害学生情報入力シート!$D$29:$D$1028,"&lt;&gt;"&amp;"",障害学生情報入力シート!$D$29:$D$1028,"&lt;&gt;"&amp;"在籍者")&gt;0,1,0)</f>
        <v>0</v>
      </c>
      <c r="U55" s="361">
        <f>IF(SUMIFS(障害学生情報入力シート!$AK$29:$AK$1028,障害学生情報入力シート!$G$29:$G$1028,U$160,障害学生情報入力シート!$H$29:$H$1028,U$161,障害学生情報入力シート!$D$29:$D$1028,"&lt;&gt;"&amp;"",障害学生情報入力シート!$D$29:$D$1028,"&lt;&gt;"&amp;"在籍者")&gt;0,1,0)</f>
        <v>0</v>
      </c>
      <c r="V55" s="361">
        <f>IF(SUMIFS(障害学生情報入力シート!$AK$29:$AK$1028,障害学生情報入力シート!$G$29:$G$1028,V$160,障害学生情報入力シート!$H$29:$H$1028,V$161,障害学生情報入力シート!$D$29:$D$1028,"&lt;&gt;"&amp;"",障害学生情報入力シート!$D$29:$D$1028,"&lt;&gt;"&amp;"在籍者")&gt;0,1,0)</f>
        <v>0</v>
      </c>
      <c r="W55" s="361">
        <f>IF(SUMIFS(障害学生情報入力シート!$AK$29:$AK$1028,障害学生情報入力シート!$G$29:$G$1028,W$160,障害学生情報入力シート!$H$29:$H$1028,W$161,障害学生情報入力シート!$D$29:$D$1028,"&lt;&gt;"&amp;"",障害学生情報入力シート!$D$29:$D$1028,"&lt;&gt;"&amp;"在籍者")&gt;0,1,0)</f>
        <v>0</v>
      </c>
      <c r="X55" s="361">
        <f>IF(SUMIFS(障害学生情報入力シート!$AK$29:$AK$1028,障害学生情報入力シート!$G$29:$G$1028,X$160,障害学生情報入力シート!$H$29:$H$1028,X$161,障害学生情報入力シート!$D$29:$D$1028,"&lt;&gt;"&amp;"",障害学生情報入力シート!$D$29:$D$1028,"&lt;&gt;"&amp;"在籍者")&gt;0,1,0)</f>
        <v>0</v>
      </c>
      <c r="Y55" s="361">
        <f>IF(SUMIFS(障害学生情報入力シート!$AK$29:$AK$1028,障害学生情報入力シート!$G$29:$G$1028,Y$160,障害学生情報入力シート!$H$29:$H$1028,Y$161,障害学生情報入力シート!$D$29:$D$1028,"&lt;&gt;"&amp;"",障害学生情報入力シート!$D$29:$D$1028,"&lt;&gt;"&amp;"在籍者")&gt;0,1,0)</f>
        <v>0</v>
      </c>
      <c r="Z55" s="361">
        <f>IF(SUMIFS(障害学生情報入力シート!$AK$29:$AK$1028,障害学生情報入力シート!$G$29:$G$1028,Z$160,障害学生情報入力シート!$H$29:$H$1028,Z$161,障害学生情報入力シート!$D$29:$D$1028,"&lt;&gt;"&amp;"",障害学生情報入力シート!$D$29:$D$1028,"&lt;&gt;"&amp;"在籍者")&gt;0,1,0)</f>
        <v>0</v>
      </c>
      <c r="AA55" s="361">
        <f>IF(SUMIFS(障害学生情報入力シート!$AK$29:$AK$1028,障害学生情報入力シート!$G$29:$G$1028,AA$160,障害学生情報入力シート!$H$29:$H$1028,AA$161,障害学生情報入力シート!$D$29:$D$1028,"&lt;&gt;"&amp;"",障害学生情報入力シート!$D$29:$D$1028,"&lt;&gt;"&amp;"在籍者")&gt;0,1,0)</f>
        <v>0</v>
      </c>
      <c r="AB55" s="361">
        <f>IF(SUMIFS(障害学生情報入力シート!$AK$29:$AK$1028,障害学生情報入力シート!$G$29:$G$1028,AB$160,障害学生情報入力シート!$H$29:$H$1028,AB$161,障害学生情報入力シート!$D$29:$D$1028,"&lt;&gt;"&amp;"",障害学生情報入力シート!$D$29:$D$1028,"&lt;&gt;"&amp;"在籍者")&gt;0,1,0)</f>
        <v>0</v>
      </c>
      <c r="AC55" s="362">
        <f>IF(SUMIFS(障害学生情報入力シート!$AK$29:$AK$1028,障害学生情報入力シート!$G$29:$G$1028,AC$160,障害学生情報入力シート!$H$29:$H$1028,AC$161,障害学生情報入力シート!$D$29:$D$1028,"&lt;&gt;"&amp;"",障害学生情報入力シート!$D$29:$D$1028,"&lt;&gt;"&amp;"在籍者")&gt;0,1,0)</f>
        <v>0</v>
      </c>
      <c r="AD55" s="677"/>
      <c r="AE55" s="2082"/>
      <c r="AF55" s="2083"/>
      <c r="AG55" s="680" t="s">
        <v>2891</v>
      </c>
      <c r="AH55" s="681"/>
      <c r="AI55" s="681"/>
      <c r="AJ55" s="681"/>
      <c r="AK55" s="681"/>
      <c r="AL55" s="681"/>
      <c r="AM55" s="681"/>
      <c r="AN55" s="681"/>
      <c r="AO55" s="681"/>
      <c r="AP55" s="681"/>
      <c r="AQ55" s="681"/>
      <c r="AR55" s="681"/>
      <c r="AS55" s="681"/>
      <c r="AT55" s="681"/>
      <c r="AU55" s="681"/>
      <c r="AV55" s="681"/>
      <c r="AW55" s="681"/>
      <c r="AX55" s="681"/>
      <c r="AY55" s="681"/>
      <c r="AZ55" s="681"/>
      <c r="BA55" s="681"/>
      <c r="BB55" s="681"/>
      <c r="BC55" s="681"/>
      <c r="BD55" s="681"/>
      <c r="BE55" s="681"/>
      <c r="BF55" s="681"/>
      <c r="BG55" s="682"/>
    </row>
    <row r="56" spans="1:59" s="24" customFormat="1" ht="30" customHeight="1" thickTop="1" thickBot="1" x14ac:dyDescent="0.45">
      <c r="A56" s="1925"/>
      <c r="B56" s="1926"/>
      <c r="C56" s="675" t="s">
        <v>2745</v>
      </c>
      <c r="D56" s="360">
        <f>IF(SUMIFS(障害学生情報入力シート!$AL$29:$AL$1028,障害学生情報入力シート!$G$29:$G$1028,D$160,障害学生情報入力シート!$H$29:$H$1028,D$161,障害学生情報入力シート!$D$29:$D$1028,"&lt;&gt;"&amp;"",障害学生情報入力シート!$D$29:$D$1028,"&lt;&gt;"&amp;"在籍者")&gt;0,1,0)</f>
        <v>0</v>
      </c>
      <c r="E56" s="361">
        <f>IF(SUMIFS(障害学生情報入力シート!$AL$29:$AL$1028,障害学生情報入力シート!$G$29:$G$1028,E$160,障害学生情報入力シート!$H$29:$H$1028,E$161,障害学生情報入力シート!$D$29:$D$1028,"&lt;&gt;"&amp;"",障害学生情報入力シート!$D$29:$D$1028,"&lt;&gt;"&amp;"在籍者")&gt;0,1,0)</f>
        <v>0</v>
      </c>
      <c r="F56" s="361">
        <f>IF(SUMIFS(障害学生情報入力シート!$AL$29:$AL$1028,障害学生情報入力シート!$G$29:$G$1028,F$160,障害学生情報入力シート!$H$29:$H$1028,F$161,障害学生情報入力シート!$D$29:$D$1028,"&lt;&gt;"&amp;"",障害学生情報入力シート!$D$29:$D$1028,"&lt;&gt;"&amp;"在籍者")&gt;0,1,0)</f>
        <v>0</v>
      </c>
      <c r="G56" s="361">
        <f>IF(SUMIFS(障害学生情報入力シート!$AL$29:$AL$1028,障害学生情報入力シート!$G$29:$G$1028,G$160,障害学生情報入力シート!$H$29:$H$1028,G$161,障害学生情報入力シート!$D$29:$D$1028,"&lt;&gt;"&amp;"",障害学生情報入力シート!$D$29:$D$1028,"&lt;&gt;"&amp;"在籍者")&gt;0,1,0)</f>
        <v>0</v>
      </c>
      <c r="H56" s="361">
        <f>IF(SUMIFS(障害学生情報入力シート!$AL$29:$AL$1028,障害学生情報入力シート!$G$29:$G$1028,H$160,障害学生情報入力シート!$H$29:$H$1028,H$161,障害学生情報入力シート!$D$29:$D$1028,"&lt;&gt;"&amp;"",障害学生情報入力シート!$D$29:$D$1028,"&lt;&gt;"&amp;"在籍者")&gt;0,1,0)</f>
        <v>0</v>
      </c>
      <c r="I56" s="361">
        <f>IF(SUMIFS(障害学生情報入力シート!$AL$29:$AL$1028,障害学生情報入力シート!$G$29:$G$1028,I$160,障害学生情報入力シート!$H$29:$H$1028,I$161,障害学生情報入力シート!$D$29:$D$1028,"&lt;&gt;"&amp;"",障害学生情報入力シート!$D$29:$D$1028,"&lt;&gt;"&amp;"在籍者")&gt;0,1,0)</f>
        <v>0</v>
      </c>
      <c r="J56" s="361">
        <f>IF(SUMIFS(障害学生情報入力シート!$AL$29:$AL$1028,障害学生情報入力シート!$G$29:$G$1028,J$160,障害学生情報入力シート!$H$29:$H$1028,J$161,障害学生情報入力シート!$D$29:$D$1028,"&lt;&gt;"&amp;"",障害学生情報入力シート!$D$29:$D$1028,"&lt;&gt;"&amp;"在籍者")&gt;0,1,0)</f>
        <v>0</v>
      </c>
      <c r="K56" s="361">
        <f>IF(SUMIFS(障害学生情報入力シート!$AL$29:$AL$1028,障害学生情報入力シート!$G$29:$G$1028,K$160,障害学生情報入力シート!$H$29:$H$1028,K$161,障害学生情報入力シート!$D$29:$D$1028,"&lt;&gt;"&amp;"",障害学生情報入力シート!$D$29:$D$1028,"&lt;&gt;"&amp;"在籍者")&gt;0,1,0)</f>
        <v>0</v>
      </c>
      <c r="L56" s="361">
        <f>IF(SUMIFS(障害学生情報入力シート!$AL$29:$AL$1028,障害学生情報入力シート!$G$29:$G$1028,L$160,障害学生情報入力シート!$H$29:$H$1028,L$161,障害学生情報入力シート!$D$29:$D$1028,"&lt;&gt;"&amp;"",障害学生情報入力シート!$D$29:$D$1028,"&lt;&gt;"&amp;"在籍者")&gt;0,1,0)</f>
        <v>0</v>
      </c>
      <c r="M56" s="361">
        <f>IF(SUMIFS(障害学生情報入力シート!$AL$29:$AL$1028,障害学生情報入力シート!$G$29:$G$1028,M$160,障害学生情報入力シート!$H$29:$H$1028,M$161,障害学生情報入力シート!$D$29:$D$1028,"&lt;&gt;"&amp;"",障害学生情報入力シート!$D$29:$D$1028,"&lt;&gt;"&amp;"在籍者")&gt;0,1,0)</f>
        <v>0</v>
      </c>
      <c r="N56" s="361">
        <f>IF(SUMIFS(障害学生情報入力シート!$AL$29:$AL$1028,障害学生情報入力シート!$G$29:$G$1028,N$160,障害学生情報入力シート!$H$29:$H$1028,N$161,障害学生情報入力シート!$D$29:$D$1028,"&lt;&gt;"&amp;"",障害学生情報入力シート!$D$29:$D$1028,"&lt;&gt;"&amp;"在籍者")&gt;0,1,0)</f>
        <v>0</v>
      </c>
      <c r="O56" s="361">
        <f>IF(SUMIFS(障害学生情報入力シート!$AL$29:$AL$1028,障害学生情報入力シート!$G$29:$G$1028,O$160,障害学生情報入力シート!$H$29:$H$1028,O$161,障害学生情報入力シート!$D$29:$D$1028,"&lt;&gt;"&amp;"",障害学生情報入力シート!$D$29:$D$1028,"&lt;&gt;"&amp;"在籍者")&gt;0,1,0)</f>
        <v>0</v>
      </c>
      <c r="P56" s="361">
        <f>IF(SUMIFS(障害学生情報入力シート!$AL$29:$AL$1028,障害学生情報入力シート!$G$29:$G$1028,P$160,障害学生情報入力シート!$H$29:$H$1028,P$161,障害学生情報入力シート!$D$29:$D$1028,"&lt;&gt;"&amp;"",障害学生情報入力シート!$D$29:$D$1028,"&lt;&gt;"&amp;"在籍者")&gt;0,1,0)</f>
        <v>0</v>
      </c>
      <c r="Q56" s="361">
        <f>IF(SUMIFS(障害学生情報入力シート!$AL$29:$AL$1028,障害学生情報入力シート!$G$29:$G$1028,Q$160,障害学生情報入力シート!$H$29:$H$1028,Q$161,障害学生情報入力シート!$D$29:$D$1028,"&lt;&gt;"&amp;"",障害学生情報入力シート!$D$29:$D$1028,"&lt;&gt;"&amp;"在籍者")&gt;0,1,0)</f>
        <v>0</v>
      </c>
      <c r="R56" s="361">
        <f>IF(SUMIFS(障害学生情報入力シート!$AL$29:$AL$1028,障害学生情報入力シート!$G$29:$G$1028,R$160,障害学生情報入力シート!$H$29:$H$1028,R$161,障害学生情報入力シート!$D$29:$D$1028,"&lt;&gt;"&amp;"",障害学生情報入力シート!$D$29:$D$1028,"&lt;&gt;"&amp;"在籍者")&gt;0,1,0)</f>
        <v>0</v>
      </c>
      <c r="S56" s="361">
        <f>IF(SUMIFS(障害学生情報入力シート!$AL$29:$AL$1028,障害学生情報入力シート!$G$29:$G$1028,S$160,障害学生情報入力シート!$H$29:$H$1028,S$161,障害学生情報入力シート!$D$29:$D$1028,"&lt;&gt;"&amp;"",障害学生情報入力シート!$D$29:$D$1028,"&lt;&gt;"&amp;"在籍者")&gt;0,1,0)</f>
        <v>0</v>
      </c>
      <c r="T56" s="361">
        <f>IF(SUMIFS(障害学生情報入力シート!$AL$29:$AL$1028,障害学生情報入力シート!$G$29:$G$1028,T$160,障害学生情報入力シート!$H$29:$H$1028,T$161,障害学生情報入力シート!$D$29:$D$1028,"&lt;&gt;"&amp;"",障害学生情報入力シート!$D$29:$D$1028,"&lt;&gt;"&amp;"在籍者")&gt;0,1,0)</f>
        <v>0</v>
      </c>
      <c r="U56" s="361">
        <f>IF(SUMIFS(障害学生情報入力シート!$AL$29:$AL$1028,障害学生情報入力シート!$G$29:$G$1028,U$160,障害学生情報入力シート!$H$29:$H$1028,U$161,障害学生情報入力シート!$D$29:$D$1028,"&lt;&gt;"&amp;"",障害学生情報入力シート!$D$29:$D$1028,"&lt;&gt;"&amp;"在籍者")&gt;0,1,0)</f>
        <v>0</v>
      </c>
      <c r="V56" s="361">
        <f>IF(SUMIFS(障害学生情報入力シート!$AL$29:$AL$1028,障害学生情報入力シート!$G$29:$G$1028,V$160,障害学生情報入力シート!$H$29:$H$1028,V$161,障害学生情報入力シート!$D$29:$D$1028,"&lt;&gt;"&amp;"",障害学生情報入力シート!$D$29:$D$1028,"&lt;&gt;"&amp;"在籍者")&gt;0,1,0)</f>
        <v>0</v>
      </c>
      <c r="W56" s="361">
        <f>IF(SUMIFS(障害学生情報入力シート!$AL$29:$AL$1028,障害学生情報入力シート!$G$29:$G$1028,W$160,障害学生情報入力シート!$H$29:$H$1028,W$161,障害学生情報入力シート!$D$29:$D$1028,"&lt;&gt;"&amp;"",障害学生情報入力シート!$D$29:$D$1028,"&lt;&gt;"&amp;"在籍者")&gt;0,1,0)</f>
        <v>0</v>
      </c>
      <c r="X56" s="361">
        <f>IF(SUMIFS(障害学生情報入力シート!$AL$29:$AL$1028,障害学生情報入力シート!$G$29:$G$1028,X$160,障害学生情報入力シート!$H$29:$H$1028,X$161,障害学生情報入力シート!$D$29:$D$1028,"&lt;&gt;"&amp;"",障害学生情報入力シート!$D$29:$D$1028,"&lt;&gt;"&amp;"在籍者")&gt;0,1,0)</f>
        <v>0</v>
      </c>
      <c r="Y56" s="361">
        <f>IF(SUMIFS(障害学生情報入力シート!$AL$29:$AL$1028,障害学生情報入力シート!$G$29:$G$1028,Y$160,障害学生情報入力シート!$H$29:$H$1028,Y$161,障害学生情報入力シート!$D$29:$D$1028,"&lt;&gt;"&amp;"",障害学生情報入力シート!$D$29:$D$1028,"&lt;&gt;"&amp;"在籍者")&gt;0,1,0)</f>
        <v>0</v>
      </c>
      <c r="Z56" s="361">
        <f>IF(SUMIFS(障害学生情報入力シート!$AL$29:$AL$1028,障害学生情報入力シート!$G$29:$G$1028,Z$160,障害学生情報入力シート!$H$29:$H$1028,Z$161,障害学生情報入力シート!$D$29:$D$1028,"&lt;&gt;"&amp;"",障害学生情報入力シート!$D$29:$D$1028,"&lt;&gt;"&amp;"在籍者")&gt;0,1,0)</f>
        <v>0</v>
      </c>
      <c r="AA56" s="361">
        <f>IF(SUMIFS(障害学生情報入力シート!$AL$29:$AL$1028,障害学生情報入力シート!$G$29:$G$1028,AA$160,障害学生情報入力シート!$H$29:$H$1028,AA$161,障害学生情報入力シート!$D$29:$D$1028,"&lt;&gt;"&amp;"",障害学生情報入力シート!$D$29:$D$1028,"&lt;&gt;"&amp;"在籍者")&gt;0,1,0)</f>
        <v>0</v>
      </c>
      <c r="AB56" s="361">
        <f>IF(SUMIFS(障害学生情報入力シート!$AL$29:$AL$1028,障害学生情報入力シート!$G$29:$G$1028,AB$160,障害学生情報入力シート!$H$29:$H$1028,AB$161,障害学生情報入力シート!$D$29:$D$1028,"&lt;&gt;"&amp;"",障害学生情報入力シート!$D$29:$D$1028,"&lt;&gt;"&amp;"在籍者")&gt;0,1,0)</f>
        <v>0</v>
      </c>
      <c r="AC56" s="362">
        <f>IF(SUMIFS(障害学生情報入力シート!$AL$29:$AL$1028,障害学生情報入力シート!$G$29:$G$1028,AC$160,障害学生情報入力シート!$H$29:$H$1028,AC$161,障害学生情報入力シート!$D$29:$D$1028,"&lt;&gt;"&amp;"",障害学生情報入力シート!$D$29:$D$1028,"&lt;&gt;"&amp;"在籍者")&gt;0,1,0)</f>
        <v>0</v>
      </c>
      <c r="AD56" s="677"/>
      <c r="AE56" s="2082"/>
      <c r="AF56" s="2083"/>
      <c r="AG56" s="680" t="s">
        <v>2892</v>
      </c>
      <c r="AH56" s="681"/>
      <c r="AI56" s="681"/>
      <c r="AJ56" s="681"/>
      <c r="AK56" s="681"/>
      <c r="AL56" s="681"/>
      <c r="AM56" s="681"/>
      <c r="AN56" s="681"/>
      <c r="AO56" s="681"/>
      <c r="AP56" s="681"/>
      <c r="AQ56" s="681"/>
      <c r="AR56" s="681"/>
      <c r="AS56" s="681"/>
      <c r="AT56" s="681"/>
      <c r="AU56" s="681"/>
      <c r="AV56" s="681"/>
      <c r="AW56" s="681"/>
      <c r="AX56" s="681"/>
      <c r="AY56" s="681"/>
      <c r="AZ56" s="681"/>
      <c r="BA56" s="681"/>
      <c r="BB56" s="681"/>
      <c r="BC56" s="681"/>
      <c r="BD56" s="681"/>
      <c r="BE56" s="681"/>
      <c r="BF56" s="681"/>
      <c r="BG56" s="682"/>
    </row>
    <row r="57" spans="1:59" s="24" customFormat="1" ht="30" customHeight="1" thickTop="1" thickBot="1" x14ac:dyDescent="0.45">
      <c r="A57" s="1925"/>
      <c r="B57" s="1926"/>
      <c r="C57" s="684" t="s">
        <v>2746</v>
      </c>
      <c r="D57" s="360">
        <f>IF(SUMIFS(障害学生情報入力シート!$AM$29:$AM$1028,障害学生情報入力シート!$G$29:$G$1028,D$160,障害学生情報入力シート!$H$29:$H$1028,D$161,障害学生情報入力シート!$D$29:$D$1028,"&lt;&gt;"&amp;"",障害学生情報入力シート!$D$29:$D$1028,"&lt;&gt;"&amp;"在籍者")&gt;0,1,0)</f>
        <v>0</v>
      </c>
      <c r="E57" s="361">
        <f>IF(SUMIFS(障害学生情報入力シート!$AM$29:$AM$1028,障害学生情報入力シート!$G$29:$G$1028,E$160,障害学生情報入力シート!$H$29:$H$1028,E$161,障害学生情報入力シート!$D$29:$D$1028,"&lt;&gt;"&amp;"",障害学生情報入力シート!$D$29:$D$1028,"&lt;&gt;"&amp;"在籍者")&gt;0,1,0)</f>
        <v>0</v>
      </c>
      <c r="F57" s="361">
        <f>IF(SUMIFS(障害学生情報入力シート!$AM$29:$AM$1028,障害学生情報入力シート!$G$29:$G$1028,F$160,障害学生情報入力シート!$H$29:$H$1028,F$161,障害学生情報入力シート!$D$29:$D$1028,"&lt;&gt;"&amp;"",障害学生情報入力シート!$D$29:$D$1028,"&lt;&gt;"&amp;"在籍者")&gt;0,1,0)</f>
        <v>0</v>
      </c>
      <c r="G57" s="361">
        <f>IF(SUMIFS(障害学生情報入力シート!$AM$29:$AM$1028,障害学生情報入力シート!$G$29:$G$1028,G$160,障害学生情報入力シート!$H$29:$H$1028,G$161,障害学生情報入力シート!$D$29:$D$1028,"&lt;&gt;"&amp;"",障害学生情報入力シート!$D$29:$D$1028,"&lt;&gt;"&amp;"在籍者")&gt;0,1,0)</f>
        <v>0</v>
      </c>
      <c r="H57" s="361">
        <f>IF(SUMIFS(障害学生情報入力シート!$AM$29:$AM$1028,障害学生情報入力シート!$G$29:$G$1028,H$160,障害学生情報入力シート!$H$29:$H$1028,H$161,障害学生情報入力シート!$D$29:$D$1028,"&lt;&gt;"&amp;"",障害学生情報入力シート!$D$29:$D$1028,"&lt;&gt;"&amp;"在籍者")&gt;0,1,0)</f>
        <v>0</v>
      </c>
      <c r="I57" s="361">
        <f>IF(SUMIFS(障害学生情報入力シート!$AM$29:$AM$1028,障害学生情報入力シート!$G$29:$G$1028,I$160,障害学生情報入力シート!$H$29:$H$1028,I$161,障害学生情報入力シート!$D$29:$D$1028,"&lt;&gt;"&amp;"",障害学生情報入力シート!$D$29:$D$1028,"&lt;&gt;"&amp;"在籍者")&gt;0,1,0)</f>
        <v>0</v>
      </c>
      <c r="J57" s="361">
        <f>IF(SUMIFS(障害学生情報入力シート!$AM$29:$AM$1028,障害学生情報入力シート!$G$29:$G$1028,J$160,障害学生情報入力シート!$H$29:$H$1028,J$161,障害学生情報入力シート!$D$29:$D$1028,"&lt;&gt;"&amp;"",障害学生情報入力シート!$D$29:$D$1028,"&lt;&gt;"&amp;"在籍者")&gt;0,1,0)</f>
        <v>0</v>
      </c>
      <c r="K57" s="361">
        <f>IF(SUMIFS(障害学生情報入力シート!$AM$29:$AM$1028,障害学生情報入力シート!$G$29:$G$1028,K$160,障害学生情報入力シート!$H$29:$H$1028,K$161,障害学生情報入力シート!$D$29:$D$1028,"&lt;&gt;"&amp;"",障害学生情報入力シート!$D$29:$D$1028,"&lt;&gt;"&amp;"在籍者")&gt;0,1,0)</f>
        <v>0</v>
      </c>
      <c r="L57" s="361">
        <f>IF(SUMIFS(障害学生情報入力シート!$AM$29:$AM$1028,障害学生情報入力シート!$G$29:$G$1028,L$160,障害学生情報入力シート!$H$29:$H$1028,L$161,障害学生情報入力シート!$D$29:$D$1028,"&lt;&gt;"&amp;"",障害学生情報入力シート!$D$29:$D$1028,"&lt;&gt;"&amp;"在籍者")&gt;0,1,0)</f>
        <v>0</v>
      </c>
      <c r="M57" s="361">
        <f>IF(SUMIFS(障害学生情報入力シート!$AM$29:$AM$1028,障害学生情報入力シート!$G$29:$G$1028,M$160,障害学生情報入力シート!$H$29:$H$1028,M$161,障害学生情報入力シート!$D$29:$D$1028,"&lt;&gt;"&amp;"",障害学生情報入力シート!$D$29:$D$1028,"&lt;&gt;"&amp;"在籍者")&gt;0,1,0)</f>
        <v>0</v>
      </c>
      <c r="N57" s="361">
        <f>IF(SUMIFS(障害学生情報入力シート!$AM$29:$AM$1028,障害学生情報入力シート!$G$29:$G$1028,N$160,障害学生情報入力シート!$H$29:$H$1028,N$161,障害学生情報入力シート!$D$29:$D$1028,"&lt;&gt;"&amp;"",障害学生情報入力シート!$D$29:$D$1028,"&lt;&gt;"&amp;"在籍者")&gt;0,1,0)</f>
        <v>0</v>
      </c>
      <c r="O57" s="361">
        <f>IF(SUMIFS(障害学生情報入力シート!$AM$29:$AM$1028,障害学生情報入力シート!$G$29:$G$1028,O$160,障害学生情報入力シート!$H$29:$H$1028,O$161,障害学生情報入力シート!$D$29:$D$1028,"&lt;&gt;"&amp;"",障害学生情報入力シート!$D$29:$D$1028,"&lt;&gt;"&amp;"在籍者")&gt;0,1,0)</f>
        <v>0</v>
      </c>
      <c r="P57" s="361">
        <f>IF(SUMIFS(障害学生情報入力シート!$AM$29:$AM$1028,障害学生情報入力シート!$G$29:$G$1028,P$160,障害学生情報入力シート!$H$29:$H$1028,P$161,障害学生情報入力シート!$D$29:$D$1028,"&lt;&gt;"&amp;"",障害学生情報入力シート!$D$29:$D$1028,"&lt;&gt;"&amp;"在籍者")&gt;0,1,0)</f>
        <v>0</v>
      </c>
      <c r="Q57" s="361">
        <f>IF(SUMIFS(障害学生情報入力シート!$AM$29:$AM$1028,障害学生情報入力シート!$G$29:$G$1028,Q$160,障害学生情報入力シート!$H$29:$H$1028,Q$161,障害学生情報入力シート!$D$29:$D$1028,"&lt;&gt;"&amp;"",障害学生情報入力シート!$D$29:$D$1028,"&lt;&gt;"&amp;"在籍者")&gt;0,1,0)</f>
        <v>0</v>
      </c>
      <c r="R57" s="361">
        <f>IF(SUMIFS(障害学生情報入力シート!$AM$29:$AM$1028,障害学生情報入力シート!$G$29:$G$1028,R$160,障害学生情報入力シート!$H$29:$H$1028,R$161,障害学生情報入力シート!$D$29:$D$1028,"&lt;&gt;"&amp;"",障害学生情報入力シート!$D$29:$D$1028,"&lt;&gt;"&amp;"在籍者")&gt;0,1,0)</f>
        <v>0</v>
      </c>
      <c r="S57" s="361">
        <f>IF(SUMIFS(障害学生情報入力シート!$AM$29:$AM$1028,障害学生情報入力シート!$G$29:$G$1028,S$160,障害学生情報入力シート!$H$29:$H$1028,S$161,障害学生情報入力シート!$D$29:$D$1028,"&lt;&gt;"&amp;"",障害学生情報入力シート!$D$29:$D$1028,"&lt;&gt;"&amp;"在籍者")&gt;0,1,0)</f>
        <v>0</v>
      </c>
      <c r="T57" s="361">
        <f>IF(SUMIFS(障害学生情報入力シート!$AM$29:$AM$1028,障害学生情報入力シート!$G$29:$G$1028,T$160,障害学生情報入力シート!$H$29:$H$1028,T$161,障害学生情報入力シート!$D$29:$D$1028,"&lt;&gt;"&amp;"",障害学生情報入力シート!$D$29:$D$1028,"&lt;&gt;"&amp;"在籍者")&gt;0,1,0)</f>
        <v>0</v>
      </c>
      <c r="U57" s="361">
        <f>IF(SUMIFS(障害学生情報入力シート!$AM$29:$AM$1028,障害学生情報入力シート!$G$29:$G$1028,U$160,障害学生情報入力シート!$H$29:$H$1028,U$161,障害学生情報入力シート!$D$29:$D$1028,"&lt;&gt;"&amp;"",障害学生情報入力シート!$D$29:$D$1028,"&lt;&gt;"&amp;"在籍者")&gt;0,1,0)</f>
        <v>0</v>
      </c>
      <c r="V57" s="695">
        <f>IF(SUMIFS(障害学生情報入力シート!$AM$29:$AM$1028,障害学生情報入力シート!$G$29:$G$1028,V$160,障害学生情報入力シート!$H$29:$H$1028,V$161,障害学生情報入力シート!$D$29:$D$1028,"&lt;&gt;"&amp;"",障害学生情報入力シート!$D$29:$D$1028,"&lt;&gt;"&amp;"在籍者")&gt;0,1,0)</f>
        <v>0</v>
      </c>
      <c r="W57" s="696">
        <f>IF(SUMIFS(障害学生情報入力シート!$AM$29:$AM$1028,障害学生情報入力シート!$G$29:$G$1028,W$160,障害学生情報入力シート!$H$29:$H$1028,W$161,障害学生情報入力シート!$D$29:$D$1028,"&lt;&gt;"&amp;"",障害学生情報入力シート!$D$29:$D$1028,"&lt;&gt;"&amp;"在籍者")&gt;0,1,0)</f>
        <v>0</v>
      </c>
      <c r="X57" s="361">
        <f>IF(SUMIFS(障害学生情報入力シート!$AM$29:$AM$1028,障害学生情報入力シート!$G$29:$G$1028,X$160,障害学生情報入力シート!$H$29:$H$1028,X$161,障害学生情報入力シート!$D$29:$D$1028,"&lt;&gt;"&amp;"",障害学生情報入力シート!$D$29:$D$1028,"&lt;&gt;"&amp;"在籍者")&gt;0,1,0)</f>
        <v>0</v>
      </c>
      <c r="Y57" s="361">
        <f>IF(SUMIFS(障害学生情報入力シート!$AM$29:$AM$1028,障害学生情報入力シート!$G$29:$G$1028,Y$160,障害学生情報入力シート!$H$29:$H$1028,Y$161,障害学生情報入力シート!$D$29:$D$1028,"&lt;&gt;"&amp;"",障害学生情報入力シート!$D$29:$D$1028,"&lt;&gt;"&amp;"在籍者")&gt;0,1,0)</f>
        <v>0</v>
      </c>
      <c r="Z57" s="361">
        <f>IF(SUMIFS(障害学生情報入力シート!$AM$29:$AM$1028,障害学生情報入力シート!$G$29:$G$1028,Z$160,障害学生情報入力シート!$H$29:$H$1028,Z$161,障害学生情報入力シート!$D$29:$D$1028,"&lt;&gt;"&amp;"",障害学生情報入力シート!$D$29:$D$1028,"&lt;&gt;"&amp;"在籍者")&gt;0,1,0)</f>
        <v>0</v>
      </c>
      <c r="AA57" s="361">
        <f>IF(SUMIFS(障害学生情報入力シート!$AM$29:$AM$1028,障害学生情報入力シート!$G$29:$G$1028,AA$160,障害学生情報入力シート!$H$29:$H$1028,AA$161,障害学生情報入力シート!$D$29:$D$1028,"&lt;&gt;"&amp;"",障害学生情報入力シート!$D$29:$D$1028,"&lt;&gt;"&amp;"在籍者")&gt;0,1,0)</f>
        <v>0</v>
      </c>
      <c r="AB57" s="361">
        <f>IF(SUMIFS(障害学生情報入力シート!$AM$29:$AM$1028,障害学生情報入力シート!$G$29:$G$1028,AB$160,障害学生情報入力シート!$H$29:$H$1028,AB$161,障害学生情報入力シート!$D$29:$D$1028,"&lt;&gt;"&amp;"",障害学生情報入力シート!$D$29:$D$1028,"&lt;&gt;"&amp;"在籍者")&gt;0,1,0)</f>
        <v>0</v>
      </c>
      <c r="AC57" s="362">
        <f>IF(SUMIFS(障害学生情報入力シート!$AM$29:$AM$1028,障害学生情報入力シート!$G$29:$G$1028,AC$160,障害学生情報入力シート!$H$29:$H$1028,AC$161,障害学生情報入力シート!$D$29:$D$1028,"&lt;&gt;"&amp;"",障害学生情報入力シート!$D$29:$D$1028,"&lt;&gt;"&amp;"在籍者")&gt;0,1,0)</f>
        <v>0</v>
      </c>
      <c r="AD57" s="677"/>
      <c r="AE57" s="2082"/>
      <c r="AF57" s="2083"/>
      <c r="AG57" s="569" t="s">
        <v>2893</v>
      </c>
      <c r="AH57" s="681"/>
      <c r="AI57" s="681"/>
      <c r="AJ57" s="681"/>
      <c r="AK57" s="681"/>
      <c r="AL57" s="681"/>
      <c r="AM57" s="681"/>
      <c r="AN57" s="681"/>
      <c r="AO57" s="681"/>
      <c r="AP57" s="681"/>
      <c r="AQ57" s="681"/>
      <c r="AR57" s="681"/>
      <c r="AS57" s="681"/>
      <c r="AT57" s="681"/>
      <c r="AU57" s="681"/>
      <c r="AV57" s="681"/>
      <c r="AW57" s="681"/>
      <c r="AX57" s="681"/>
      <c r="AY57" s="681"/>
      <c r="AZ57" s="681"/>
      <c r="BA57" s="681"/>
      <c r="BB57" s="681"/>
      <c r="BC57" s="681"/>
      <c r="BD57" s="681"/>
      <c r="BE57" s="681"/>
      <c r="BF57" s="681"/>
      <c r="BG57" s="682"/>
    </row>
    <row r="58" spans="1:59" s="24" customFormat="1" ht="24.95" customHeight="1" thickTop="1" thickBot="1" x14ac:dyDescent="0.45">
      <c r="A58" s="1925"/>
      <c r="B58" s="1926"/>
      <c r="C58" s="684" t="s">
        <v>2747</v>
      </c>
      <c r="D58" s="360">
        <f>IF(SUMIFS(障害学生情報入力シート!$AN$29:$AN$1028,障害学生情報入力シート!$G$29:$G$1028,D$160,障害学生情報入力シート!$H$29:$H$1028,D$161,障害学生情報入力シート!$D$29:$D$1028,"&lt;&gt;"&amp;"",障害学生情報入力シート!$D$29:$D$1028,"&lt;&gt;"&amp;"在籍者")&gt;0,1,0)</f>
        <v>0</v>
      </c>
      <c r="E58" s="361">
        <f>IF(SUMIFS(障害学生情報入力シート!$AN$29:$AN$1028,障害学生情報入力シート!$G$29:$G$1028,E$160,障害学生情報入力シート!$H$29:$H$1028,E$161,障害学生情報入力シート!$D$29:$D$1028,"&lt;&gt;"&amp;"",障害学生情報入力シート!$D$29:$D$1028,"&lt;&gt;"&amp;"在籍者")&gt;0,1,0)</f>
        <v>0</v>
      </c>
      <c r="F58" s="361">
        <f>IF(SUMIFS(障害学生情報入力シート!$AN$29:$AN$1028,障害学生情報入力シート!$G$29:$G$1028,F$160,障害学生情報入力シート!$H$29:$H$1028,F$161,障害学生情報入力シート!$D$29:$D$1028,"&lt;&gt;"&amp;"",障害学生情報入力シート!$D$29:$D$1028,"&lt;&gt;"&amp;"在籍者")&gt;0,1,0)</f>
        <v>0</v>
      </c>
      <c r="G58" s="361">
        <f>IF(SUMIFS(障害学生情報入力シート!$AN$29:$AN$1028,障害学生情報入力シート!$G$29:$G$1028,G$160,障害学生情報入力シート!$H$29:$H$1028,G$161,障害学生情報入力シート!$D$29:$D$1028,"&lt;&gt;"&amp;"",障害学生情報入力シート!$D$29:$D$1028,"&lt;&gt;"&amp;"在籍者")&gt;0,1,0)</f>
        <v>0</v>
      </c>
      <c r="H58" s="361">
        <f>IF(SUMIFS(障害学生情報入力シート!$AN$29:$AN$1028,障害学生情報入力シート!$G$29:$G$1028,H$160,障害学生情報入力シート!$H$29:$H$1028,H$161,障害学生情報入力シート!$D$29:$D$1028,"&lt;&gt;"&amp;"",障害学生情報入力シート!$D$29:$D$1028,"&lt;&gt;"&amp;"在籍者")&gt;0,1,0)</f>
        <v>0</v>
      </c>
      <c r="I58" s="361">
        <f>IF(SUMIFS(障害学生情報入力シート!$AN$29:$AN$1028,障害学生情報入力シート!$G$29:$G$1028,I$160,障害学生情報入力シート!$H$29:$H$1028,I$161,障害学生情報入力シート!$D$29:$D$1028,"&lt;&gt;"&amp;"",障害学生情報入力シート!$D$29:$D$1028,"&lt;&gt;"&amp;"在籍者")&gt;0,1,0)</f>
        <v>0</v>
      </c>
      <c r="J58" s="361">
        <f>IF(SUMIFS(障害学生情報入力シート!$AN$29:$AN$1028,障害学生情報入力シート!$G$29:$G$1028,J$160,障害学生情報入力シート!$H$29:$H$1028,J$161,障害学生情報入力シート!$D$29:$D$1028,"&lt;&gt;"&amp;"",障害学生情報入力シート!$D$29:$D$1028,"&lt;&gt;"&amp;"在籍者")&gt;0,1,0)</f>
        <v>0</v>
      </c>
      <c r="K58" s="361">
        <f>IF(SUMIFS(障害学生情報入力シート!$AN$29:$AN$1028,障害学生情報入力シート!$G$29:$G$1028,K$160,障害学生情報入力シート!$H$29:$H$1028,K$161,障害学生情報入力シート!$D$29:$D$1028,"&lt;&gt;"&amp;"",障害学生情報入力シート!$D$29:$D$1028,"&lt;&gt;"&amp;"在籍者")&gt;0,1,0)</f>
        <v>0</v>
      </c>
      <c r="L58" s="361">
        <f>IF(SUMIFS(障害学生情報入力シート!$AN$29:$AN$1028,障害学生情報入力シート!$G$29:$G$1028,L$160,障害学生情報入力シート!$H$29:$H$1028,L$161,障害学生情報入力シート!$D$29:$D$1028,"&lt;&gt;"&amp;"",障害学生情報入力シート!$D$29:$D$1028,"&lt;&gt;"&amp;"在籍者")&gt;0,1,0)</f>
        <v>0</v>
      </c>
      <c r="M58" s="361">
        <f>IF(SUMIFS(障害学生情報入力シート!$AN$29:$AN$1028,障害学生情報入力シート!$G$29:$G$1028,M$160,障害学生情報入力シート!$H$29:$H$1028,M$161,障害学生情報入力シート!$D$29:$D$1028,"&lt;&gt;"&amp;"",障害学生情報入力シート!$D$29:$D$1028,"&lt;&gt;"&amp;"在籍者")&gt;0,1,0)</f>
        <v>0</v>
      </c>
      <c r="N58" s="361">
        <f>IF(SUMIFS(障害学生情報入力シート!$AN$29:$AN$1028,障害学生情報入力シート!$G$29:$G$1028,N$160,障害学生情報入力シート!$H$29:$H$1028,N$161,障害学生情報入力シート!$D$29:$D$1028,"&lt;&gt;"&amp;"",障害学生情報入力シート!$D$29:$D$1028,"&lt;&gt;"&amp;"在籍者")&gt;0,1,0)</f>
        <v>0</v>
      </c>
      <c r="O58" s="361">
        <f>IF(SUMIFS(障害学生情報入力シート!$AN$29:$AN$1028,障害学生情報入力シート!$G$29:$G$1028,O$160,障害学生情報入力シート!$H$29:$H$1028,O$161,障害学生情報入力シート!$D$29:$D$1028,"&lt;&gt;"&amp;"",障害学生情報入力シート!$D$29:$D$1028,"&lt;&gt;"&amp;"在籍者")&gt;0,1,0)</f>
        <v>0</v>
      </c>
      <c r="P58" s="361">
        <f>IF(SUMIFS(障害学生情報入力シート!$AN$29:$AN$1028,障害学生情報入力シート!$G$29:$G$1028,P$160,障害学生情報入力シート!$H$29:$H$1028,P$161,障害学生情報入力シート!$D$29:$D$1028,"&lt;&gt;"&amp;"",障害学生情報入力シート!$D$29:$D$1028,"&lt;&gt;"&amp;"在籍者")&gt;0,1,0)</f>
        <v>0</v>
      </c>
      <c r="Q58" s="361">
        <f>IF(SUMIFS(障害学生情報入力シート!$AN$29:$AN$1028,障害学生情報入力シート!$G$29:$G$1028,Q$160,障害学生情報入力シート!$H$29:$H$1028,Q$161,障害学生情報入力シート!$D$29:$D$1028,"&lt;&gt;"&amp;"",障害学生情報入力シート!$D$29:$D$1028,"&lt;&gt;"&amp;"在籍者")&gt;0,1,0)</f>
        <v>0</v>
      </c>
      <c r="R58" s="361">
        <f>IF(SUMIFS(障害学生情報入力シート!$AN$29:$AN$1028,障害学生情報入力シート!$G$29:$G$1028,R$160,障害学生情報入力シート!$H$29:$H$1028,R$161,障害学生情報入力シート!$D$29:$D$1028,"&lt;&gt;"&amp;"",障害学生情報入力シート!$D$29:$D$1028,"&lt;&gt;"&amp;"在籍者")&gt;0,1,0)</f>
        <v>0</v>
      </c>
      <c r="S58" s="361">
        <f>IF(SUMIFS(障害学生情報入力シート!$AN$29:$AN$1028,障害学生情報入力シート!$G$29:$G$1028,S$160,障害学生情報入力シート!$H$29:$H$1028,S$161,障害学生情報入力シート!$D$29:$D$1028,"&lt;&gt;"&amp;"",障害学生情報入力シート!$D$29:$D$1028,"&lt;&gt;"&amp;"在籍者")&gt;0,1,0)</f>
        <v>0</v>
      </c>
      <c r="T58" s="361">
        <f>IF(SUMIFS(障害学生情報入力シート!$AN$29:$AN$1028,障害学生情報入力シート!$G$29:$G$1028,T$160,障害学生情報入力シート!$H$29:$H$1028,T$161,障害学生情報入力シート!$D$29:$D$1028,"&lt;&gt;"&amp;"",障害学生情報入力シート!$D$29:$D$1028,"&lt;&gt;"&amp;"在籍者")&gt;0,1,0)</f>
        <v>0</v>
      </c>
      <c r="U58" s="361">
        <f>IF(SUMIFS(障害学生情報入力シート!$AN$29:$AN$1028,障害学生情報入力シート!$G$29:$G$1028,U$160,障害学生情報入力シート!$H$29:$H$1028,U$161,障害学生情報入力シート!$D$29:$D$1028,"&lt;&gt;"&amp;"",障害学生情報入力シート!$D$29:$D$1028,"&lt;&gt;"&amp;"在籍者")&gt;0,1,0)</f>
        <v>0</v>
      </c>
      <c r="V58" s="361">
        <f>IF(SUMIFS(障害学生情報入力シート!$AN$29:$AN$1028,障害学生情報入力シート!$G$29:$G$1028,V$160,障害学生情報入力シート!$H$29:$H$1028,V$161,障害学生情報入力シート!$D$29:$D$1028,"&lt;&gt;"&amp;"",障害学生情報入力シート!$D$29:$D$1028,"&lt;&gt;"&amp;"在籍者")&gt;0,1,0)</f>
        <v>0</v>
      </c>
      <c r="W58" s="361">
        <f>IF(SUMIFS(障害学生情報入力シート!$AN$29:$AN$1028,障害学生情報入力シート!$G$29:$G$1028,W$160,障害学生情報入力シート!$H$29:$H$1028,W$161,障害学生情報入力シート!$D$29:$D$1028,"&lt;&gt;"&amp;"",障害学生情報入力シート!$D$29:$D$1028,"&lt;&gt;"&amp;"在籍者")&gt;0,1,0)</f>
        <v>0</v>
      </c>
      <c r="X58" s="361">
        <f>IF(SUMIFS(障害学生情報入力シート!$AN$29:$AN$1028,障害学生情報入力シート!$G$29:$G$1028,X$160,障害学生情報入力シート!$H$29:$H$1028,X$161,障害学生情報入力シート!$D$29:$D$1028,"&lt;&gt;"&amp;"",障害学生情報入力シート!$D$29:$D$1028,"&lt;&gt;"&amp;"在籍者")&gt;0,1,0)</f>
        <v>0</v>
      </c>
      <c r="Y58" s="361">
        <f>IF(SUMIFS(障害学生情報入力シート!$AN$29:$AN$1028,障害学生情報入力シート!$G$29:$G$1028,Y$160,障害学生情報入力シート!$H$29:$H$1028,Y$161,障害学生情報入力シート!$D$29:$D$1028,"&lt;&gt;"&amp;"",障害学生情報入力シート!$D$29:$D$1028,"&lt;&gt;"&amp;"在籍者")&gt;0,1,0)</f>
        <v>0</v>
      </c>
      <c r="Z58" s="361">
        <f>IF(SUMIFS(障害学生情報入力シート!$AN$29:$AN$1028,障害学生情報入力シート!$G$29:$G$1028,Z$160,障害学生情報入力シート!$H$29:$H$1028,Z$161,障害学生情報入力シート!$D$29:$D$1028,"&lt;&gt;"&amp;"",障害学生情報入力シート!$D$29:$D$1028,"&lt;&gt;"&amp;"在籍者")&gt;0,1,0)</f>
        <v>0</v>
      </c>
      <c r="AA58" s="361">
        <f>IF(SUMIFS(障害学生情報入力シート!$AN$29:$AN$1028,障害学生情報入力シート!$G$29:$G$1028,AA$160,障害学生情報入力シート!$H$29:$H$1028,AA$161,障害学生情報入力シート!$D$29:$D$1028,"&lt;&gt;"&amp;"",障害学生情報入力シート!$D$29:$D$1028,"&lt;&gt;"&amp;"在籍者")&gt;0,1,0)</f>
        <v>0</v>
      </c>
      <c r="AB58" s="361">
        <f>IF(SUMIFS(障害学生情報入力シート!$AN$29:$AN$1028,障害学生情報入力シート!$G$29:$G$1028,AB$160,障害学生情報入力シート!$H$29:$H$1028,AB$161,障害学生情報入力シート!$D$29:$D$1028,"&lt;&gt;"&amp;"",障害学生情報入力シート!$D$29:$D$1028,"&lt;&gt;"&amp;"在籍者")&gt;0,1,0)</f>
        <v>0</v>
      </c>
      <c r="AC58" s="362">
        <f>IF(SUMIFS(障害学生情報入力シート!$AN$29:$AN$1028,障害学生情報入力シート!$G$29:$G$1028,AC$160,障害学生情報入力シート!$H$29:$H$1028,AC$161,障害学生情報入力シート!$D$29:$D$1028,"&lt;&gt;"&amp;"",障害学生情報入力シート!$D$29:$D$1028,"&lt;&gt;"&amp;"在籍者")&gt;0,1,0)</f>
        <v>0</v>
      </c>
      <c r="AD58" s="677"/>
      <c r="AE58" s="2082"/>
      <c r="AF58" s="2083"/>
      <c r="AG58" s="569" t="s">
        <v>2894</v>
      </c>
      <c r="AH58" s="681"/>
      <c r="AI58" s="681"/>
      <c r="AJ58" s="681"/>
      <c r="AK58" s="681"/>
      <c r="AL58" s="681"/>
      <c r="AM58" s="681"/>
      <c r="AN58" s="681"/>
      <c r="AO58" s="681"/>
      <c r="AP58" s="681"/>
      <c r="AQ58" s="681"/>
      <c r="AR58" s="681"/>
      <c r="AS58" s="681"/>
      <c r="AT58" s="681"/>
      <c r="AU58" s="681"/>
      <c r="AV58" s="681"/>
      <c r="AW58" s="681"/>
      <c r="AX58" s="681"/>
      <c r="AY58" s="681"/>
      <c r="AZ58" s="681"/>
      <c r="BA58" s="681"/>
      <c r="BB58" s="681"/>
      <c r="BC58" s="681"/>
      <c r="BD58" s="681"/>
      <c r="BE58" s="681"/>
      <c r="BF58" s="681"/>
      <c r="BG58" s="682"/>
    </row>
    <row r="59" spans="1:59" s="24" customFormat="1" ht="30" customHeight="1" thickTop="1" thickBot="1" x14ac:dyDescent="0.45">
      <c r="A59" s="1927"/>
      <c r="B59" s="1928"/>
      <c r="C59" s="686" t="s">
        <v>2748</v>
      </c>
      <c r="D59" s="360">
        <f>IF(SUMIFS(障害学生情報入力シート!$AO$29:$AO$1028,障害学生情報入力シート!$G$29:$G$1028,D$160,障害学生情報入力シート!$H$29:$H$1028,D$161,障害学生情報入力シート!$D$29:$D$1028,"&lt;&gt;"&amp;"",障害学生情報入力シート!$D$29:$D$1028,"&lt;&gt;"&amp;"在籍者")&gt;0,1,0)</f>
        <v>0</v>
      </c>
      <c r="E59" s="361">
        <f>IF(SUMIFS(障害学生情報入力シート!$AO$29:$AO$1028,障害学生情報入力シート!$G$29:$G$1028,E$160,障害学生情報入力シート!$H$29:$H$1028,E$161,障害学生情報入力シート!$D$29:$D$1028,"&lt;&gt;"&amp;"",障害学生情報入力シート!$D$29:$D$1028,"&lt;&gt;"&amp;"在籍者")&gt;0,1,0)</f>
        <v>0</v>
      </c>
      <c r="F59" s="361">
        <f>IF(SUMIFS(障害学生情報入力シート!$AO$29:$AO$1028,障害学生情報入力シート!$G$29:$G$1028,F$160,障害学生情報入力シート!$H$29:$H$1028,F$161,障害学生情報入力シート!$D$29:$D$1028,"&lt;&gt;"&amp;"",障害学生情報入力シート!$D$29:$D$1028,"&lt;&gt;"&amp;"在籍者")&gt;0,1,0)</f>
        <v>0</v>
      </c>
      <c r="G59" s="361">
        <f>IF(SUMIFS(障害学生情報入力シート!$AO$29:$AO$1028,障害学生情報入力シート!$G$29:$G$1028,G$160,障害学生情報入力シート!$H$29:$H$1028,G$161,障害学生情報入力シート!$D$29:$D$1028,"&lt;&gt;"&amp;"",障害学生情報入力シート!$D$29:$D$1028,"&lt;&gt;"&amp;"在籍者")&gt;0,1,0)</f>
        <v>0</v>
      </c>
      <c r="H59" s="361">
        <f>IF(SUMIFS(障害学生情報入力シート!$AO$29:$AO$1028,障害学生情報入力シート!$G$29:$G$1028,H$160,障害学生情報入力シート!$H$29:$H$1028,H$161,障害学生情報入力シート!$D$29:$D$1028,"&lt;&gt;"&amp;"",障害学生情報入力シート!$D$29:$D$1028,"&lt;&gt;"&amp;"在籍者")&gt;0,1,0)</f>
        <v>0</v>
      </c>
      <c r="I59" s="361">
        <f>IF(SUMIFS(障害学生情報入力シート!$AO$29:$AO$1028,障害学生情報入力シート!$G$29:$G$1028,I$160,障害学生情報入力シート!$H$29:$H$1028,I$161,障害学生情報入力シート!$D$29:$D$1028,"&lt;&gt;"&amp;"",障害学生情報入力シート!$D$29:$D$1028,"&lt;&gt;"&amp;"在籍者")&gt;0,1,0)</f>
        <v>0</v>
      </c>
      <c r="J59" s="361">
        <f>IF(SUMIFS(障害学生情報入力シート!$AO$29:$AO$1028,障害学生情報入力シート!$G$29:$G$1028,J$160,障害学生情報入力シート!$H$29:$H$1028,J$161,障害学生情報入力シート!$D$29:$D$1028,"&lt;&gt;"&amp;"",障害学生情報入力シート!$D$29:$D$1028,"&lt;&gt;"&amp;"在籍者")&gt;0,1,0)</f>
        <v>0</v>
      </c>
      <c r="K59" s="361">
        <f>IF(SUMIFS(障害学生情報入力シート!$AO$29:$AO$1028,障害学生情報入力シート!$G$29:$G$1028,K$160,障害学生情報入力シート!$H$29:$H$1028,K$161,障害学生情報入力シート!$D$29:$D$1028,"&lt;&gt;"&amp;"",障害学生情報入力シート!$D$29:$D$1028,"&lt;&gt;"&amp;"在籍者")&gt;0,1,0)</f>
        <v>0</v>
      </c>
      <c r="L59" s="361">
        <f>IF(SUMIFS(障害学生情報入力シート!$AO$29:$AO$1028,障害学生情報入力シート!$G$29:$G$1028,L$160,障害学生情報入力シート!$H$29:$H$1028,L$161,障害学生情報入力シート!$D$29:$D$1028,"&lt;&gt;"&amp;"",障害学生情報入力シート!$D$29:$D$1028,"&lt;&gt;"&amp;"在籍者")&gt;0,1,0)</f>
        <v>0</v>
      </c>
      <c r="M59" s="361">
        <f>IF(SUMIFS(障害学生情報入力シート!$AO$29:$AO$1028,障害学生情報入力シート!$G$29:$G$1028,M$160,障害学生情報入力シート!$H$29:$H$1028,M$161,障害学生情報入力シート!$D$29:$D$1028,"&lt;&gt;"&amp;"",障害学生情報入力シート!$D$29:$D$1028,"&lt;&gt;"&amp;"在籍者")&gt;0,1,0)</f>
        <v>0</v>
      </c>
      <c r="N59" s="361">
        <f>IF(SUMIFS(障害学生情報入力シート!$AO$29:$AO$1028,障害学生情報入力シート!$G$29:$G$1028,N$160,障害学生情報入力シート!$H$29:$H$1028,N$161,障害学生情報入力シート!$D$29:$D$1028,"&lt;&gt;"&amp;"",障害学生情報入力シート!$D$29:$D$1028,"&lt;&gt;"&amp;"在籍者")&gt;0,1,0)</f>
        <v>0</v>
      </c>
      <c r="O59" s="361">
        <f>IF(SUMIFS(障害学生情報入力シート!$AO$29:$AO$1028,障害学生情報入力シート!$G$29:$G$1028,O$160,障害学生情報入力シート!$H$29:$H$1028,O$161,障害学生情報入力シート!$D$29:$D$1028,"&lt;&gt;"&amp;"",障害学生情報入力シート!$D$29:$D$1028,"&lt;&gt;"&amp;"在籍者")&gt;0,1,0)</f>
        <v>0</v>
      </c>
      <c r="P59" s="361">
        <f>IF(SUMIFS(障害学生情報入力シート!$AO$29:$AO$1028,障害学生情報入力シート!$G$29:$G$1028,P$160,障害学生情報入力シート!$H$29:$H$1028,P$161,障害学生情報入力シート!$D$29:$D$1028,"&lt;&gt;"&amp;"",障害学生情報入力シート!$D$29:$D$1028,"&lt;&gt;"&amp;"在籍者")&gt;0,1,0)</f>
        <v>0</v>
      </c>
      <c r="Q59" s="361">
        <f>IF(SUMIFS(障害学生情報入力シート!$AO$29:$AO$1028,障害学生情報入力シート!$G$29:$G$1028,Q$160,障害学生情報入力シート!$H$29:$H$1028,Q$161,障害学生情報入力シート!$D$29:$D$1028,"&lt;&gt;"&amp;"",障害学生情報入力シート!$D$29:$D$1028,"&lt;&gt;"&amp;"在籍者")&gt;0,1,0)</f>
        <v>0</v>
      </c>
      <c r="R59" s="361">
        <f>IF(SUMIFS(障害学生情報入力シート!$AO$29:$AO$1028,障害学生情報入力シート!$G$29:$G$1028,R$160,障害学生情報入力シート!$H$29:$H$1028,R$161,障害学生情報入力シート!$D$29:$D$1028,"&lt;&gt;"&amp;"",障害学生情報入力シート!$D$29:$D$1028,"&lt;&gt;"&amp;"在籍者")&gt;0,1,0)</f>
        <v>0</v>
      </c>
      <c r="S59" s="361">
        <f>IF(SUMIFS(障害学生情報入力シート!$AO$29:$AO$1028,障害学生情報入力シート!$G$29:$G$1028,S$160,障害学生情報入力シート!$H$29:$H$1028,S$161,障害学生情報入力シート!$D$29:$D$1028,"&lt;&gt;"&amp;"",障害学生情報入力シート!$D$29:$D$1028,"&lt;&gt;"&amp;"在籍者")&gt;0,1,0)</f>
        <v>0</v>
      </c>
      <c r="T59" s="361">
        <f>IF(SUMIFS(障害学生情報入力シート!$AO$29:$AO$1028,障害学生情報入力シート!$G$29:$G$1028,T$160,障害学生情報入力シート!$H$29:$H$1028,T$161,障害学生情報入力シート!$D$29:$D$1028,"&lt;&gt;"&amp;"",障害学生情報入力シート!$D$29:$D$1028,"&lt;&gt;"&amp;"在籍者")&gt;0,1,0)</f>
        <v>0</v>
      </c>
      <c r="U59" s="361">
        <f>IF(SUMIFS(障害学生情報入力シート!$AO$29:$AO$1028,障害学生情報入力シート!$G$29:$G$1028,U$160,障害学生情報入力シート!$H$29:$H$1028,U$161,障害学生情報入力シート!$D$29:$D$1028,"&lt;&gt;"&amp;"",障害学生情報入力シート!$D$29:$D$1028,"&lt;&gt;"&amp;"在籍者")&gt;0,1,0)</f>
        <v>0</v>
      </c>
      <c r="V59" s="361">
        <f>IF(SUMIFS(障害学生情報入力シート!$AO$29:$AO$1028,障害学生情報入力シート!$G$29:$G$1028,V$160,障害学生情報入力シート!$H$29:$H$1028,V$161,障害学生情報入力シート!$D$29:$D$1028,"&lt;&gt;"&amp;"",障害学生情報入力シート!$D$29:$D$1028,"&lt;&gt;"&amp;"在籍者")&gt;0,1,0)</f>
        <v>0</v>
      </c>
      <c r="W59" s="361">
        <f>IF(SUMIFS(障害学生情報入力シート!$AO$29:$AO$1028,障害学生情報入力シート!$G$29:$G$1028,W$160,障害学生情報入力シート!$H$29:$H$1028,W$161,障害学生情報入力シート!$D$29:$D$1028,"&lt;&gt;"&amp;"",障害学生情報入力シート!$D$29:$D$1028,"&lt;&gt;"&amp;"在籍者")&gt;0,1,0)</f>
        <v>0</v>
      </c>
      <c r="X59" s="361">
        <f>IF(SUMIFS(障害学生情報入力シート!$AO$29:$AO$1028,障害学生情報入力シート!$G$29:$G$1028,X$160,障害学生情報入力シート!$H$29:$H$1028,X$161,障害学生情報入力シート!$D$29:$D$1028,"&lt;&gt;"&amp;"",障害学生情報入力シート!$D$29:$D$1028,"&lt;&gt;"&amp;"在籍者")&gt;0,1,0)</f>
        <v>0</v>
      </c>
      <c r="Y59" s="361">
        <f>IF(SUMIFS(障害学生情報入力シート!$AO$29:$AO$1028,障害学生情報入力シート!$G$29:$G$1028,Y$160,障害学生情報入力シート!$H$29:$H$1028,Y$161,障害学生情報入力シート!$D$29:$D$1028,"&lt;&gt;"&amp;"",障害学生情報入力シート!$D$29:$D$1028,"&lt;&gt;"&amp;"在籍者")&gt;0,1,0)</f>
        <v>0</v>
      </c>
      <c r="Z59" s="361">
        <f>IF(SUMIFS(障害学生情報入力シート!$AO$29:$AO$1028,障害学生情報入力シート!$G$29:$G$1028,Z$160,障害学生情報入力シート!$H$29:$H$1028,Z$161,障害学生情報入力シート!$D$29:$D$1028,"&lt;&gt;"&amp;"",障害学生情報入力シート!$D$29:$D$1028,"&lt;&gt;"&amp;"在籍者")&gt;0,1,0)</f>
        <v>0</v>
      </c>
      <c r="AA59" s="361">
        <f>IF(SUMIFS(障害学生情報入力シート!$AO$29:$AO$1028,障害学生情報入力シート!$G$29:$G$1028,AA$160,障害学生情報入力シート!$H$29:$H$1028,AA$161,障害学生情報入力シート!$D$29:$D$1028,"&lt;&gt;"&amp;"",障害学生情報入力シート!$D$29:$D$1028,"&lt;&gt;"&amp;"在籍者")&gt;0,1,0)</f>
        <v>0</v>
      </c>
      <c r="AB59" s="361">
        <f>IF(SUMIFS(障害学生情報入力シート!$AO$29:$AO$1028,障害学生情報入力シート!$G$29:$G$1028,AB$160,障害学生情報入力シート!$H$29:$H$1028,AB$161,障害学生情報入力シート!$D$29:$D$1028,"&lt;&gt;"&amp;"",障害学生情報入力シート!$D$29:$D$1028,"&lt;&gt;"&amp;"在籍者")&gt;0,1,0)</f>
        <v>0</v>
      </c>
      <c r="AC59" s="362">
        <f>IF(SUMIFS(障害学生情報入力シート!$AO$29:$AO$1028,障害学生情報入力シート!$G$29:$G$1028,AC$160,障害学生情報入力シート!$H$29:$H$1028,AC$161,障害学生情報入力シート!$D$29:$D$1028,"&lt;&gt;"&amp;"",障害学生情報入力シート!$D$29:$D$1028,"&lt;&gt;"&amp;"在籍者")&gt;0,1,0)</f>
        <v>0</v>
      </c>
      <c r="AD59" s="677"/>
      <c r="AE59" s="2084"/>
      <c r="AF59" s="2085"/>
      <c r="AG59" s="578" t="s">
        <v>2895</v>
      </c>
      <c r="AH59" s="687"/>
      <c r="AI59" s="687"/>
      <c r="AJ59" s="687"/>
      <c r="AK59" s="687"/>
      <c r="AL59" s="687"/>
      <c r="AM59" s="687"/>
      <c r="AN59" s="687"/>
      <c r="AO59" s="687"/>
      <c r="AP59" s="687"/>
      <c r="AQ59" s="687"/>
      <c r="AR59" s="687"/>
      <c r="AS59" s="687"/>
      <c r="AT59" s="687"/>
      <c r="AU59" s="687"/>
      <c r="AV59" s="687"/>
      <c r="AW59" s="687"/>
      <c r="AX59" s="687"/>
      <c r="AY59" s="687"/>
      <c r="AZ59" s="687"/>
      <c r="BA59" s="687"/>
      <c r="BB59" s="687"/>
      <c r="BC59" s="687"/>
      <c r="BD59" s="687"/>
      <c r="BE59" s="687"/>
      <c r="BF59" s="687"/>
      <c r="BG59" s="688"/>
    </row>
    <row r="60" spans="1:59" s="24" customFormat="1" ht="24.95" customHeight="1" thickTop="1" thickBot="1" x14ac:dyDescent="0.45">
      <c r="A60" s="1923" t="s">
        <v>1961</v>
      </c>
      <c r="B60" s="1934"/>
      <c r="C60" s="683" t="s">
        <v>2749</v>
      </c>
      <c r="D60" s="360">
        <f>IF(SUMIFS(障害学生情報入力シート!$AP$29:$AP$1028,障害学生情報入力シート!$G$29:$G$1028,D$160,障害学生情報入力シート!$H$29:$H$1028,D$161,障害学生情報入力シート!$D$29:$D$1028,"&lt;&gt;"&amp;"",障害学生情報入力シート!$D$29:$D$1028,"&lt;&gt;"&amp;"在籍者")&gt;0,1,0)</f>
        <v>0</v>
      </c>
      <c r="E60" s="361">
        <f>IF(SUMIFS(障害学生情報入力シート!$AP$29:$AP$1028,障害学生情報入力シート!$G$29:$G$1028,E$160,障害学生情報入力シート!$H$29:$H$1028,E$161,障害学生情報入力シート!$D$29:$D$1028,"&lt;&gt;"&amp;"",障害学生情報入力シート!$D$29:$D$1028,"&lt;&gt;"&amp;"在籍者")&gt;0,1,0)</f>
        <v>0</v>
      </c>
      <c r="F60" s="361">
        <f>IF(SUMIFS(障害学生情報入力シート!$AP$29:$AP$1028,障害学生情報入力シート!$G$29:$G$1028,F$160,障害学生情報入力シート!$H$29:$H$1028,F$161,障害学生情報入力シート!$D$29:$D$1028,"&lt;&gt;"&amp;"",障害学生情報入力シート!$D$29:$D$1028,"&lt;&gt;"&amp;"在籍者")&gt;0,1,0)</f>
        <v>0</v>
      </c>
      <c r="G60" s="361">
        <f>IF(SUMIFS(障害学生情報入力シート!$AP$29:$AP$1028,障害学生情報入力シート!$G$29:$G$1028,G$160,障害学生情報入力シート!$H$29:$H$1028,G$161,障害学生情報入力シート!$D$29:$D$1028,"&lt;&gt;"&amp;"",障害学生情報入力シート!$D$29:$D$1028,"&lt;&gt;"&amp;"在籍者")&gt;0,1,0)</f>
        <v>0</v>
      </c>
      <c r="H60" s="361">
        <f>IF(SUMIFS(障害学生情報入力シート!$AP$29:$AP$1028,障害学生情報入力シート!$G$29:$G$1028,H$160,障害学生情報入力シート!$H$29:$H$1028,H$161,障害学生情報入力シート!$D$29:$D$1028,"&lt;&gt;"&amp;"",障害学生情報入力シート!$D$29:$D$1028,"&lt;&gt;"&amp;"在籍者")&gt;0,1,0)</f>
        <v>0</v>
      </c>
      <c r="I60" s="361">
        <f>IF(SUMIFS(障害学生情報入力シート!$AP$29:$AP$1028,障害学生情報入力シート!$G$29:$G$1028,I$160,障害学生情報入力シート!$H$29:$H$1028,I$161,障害学生情報入力シート!$D$29:$D$1028,"&lt;&gt;"&amp;"",障害学生情報入力シート!$D$29:$D$1028,"&lt;&gt;"&amp;"在籍者")&gt;0,1,0)</f>
        <v>0</v>
      </c>
      <c r="J60" s="689"/>
      <c r="K60" s="689"/>
      <c r="L60" s="689"/>
      <c r="M60" s="689"/>
      <c r="N60" s="689"/>
      <c r="O60" s="689"/>
      <c r="P60" s="689"/>
      <c r="Q60" s="689"/>
      <c r="R60" s="689"/>
      <c r="S60" s="689"/>
      <c r="T60" s="689"/>
      <c r="U60" s="689"/>
      <c r="V60" s="689"/>
      <c r="W60" s="689"/>
      <c r="X60" s="689"/>
      <c r="Y60" s="689"/>
      <c r="Z60" s="689"/>
      <c r="AA60" s="361">
        <f>IF(SUMIFS(障害学生情報入力シート!$AP$29:$AP$1028,障害学生情報入力シート!$G$29:$G$1028,AA$160,障害学生情報入力シート!$H$29:$H$1028,AA$161,障害学生情報入力シート!$D$29:$D$1028,"&lt;&gt;"&amp;"",障害学生情報入力シート!$D$29:$D$1028,"&lt;&gt;"&amp;"在籍者")&gt;0,1,0)</f>
        <v>0</v>
      </c>
      <c r="AB60" s="689"/>
      <c r="AC60" s="690"/>
      <c r="AD60" s="677"/>
      <c r="AE60" s="2080" t="s">
        <v>1961</v>
      </c>
      <c r="AF60" s="2081"/>
      <c r="AG60" s="556" t="s">
        <v>2896</v>
      </c>
      <c r="AH60" s="354"/>
      <c r="AI60" s="354"/>
      <c r="AJ60" s="354"/>
      <c r="AK60" s="354"/>
      <c r="AL60" s="354"/>
      <c r="AM60" s="354"/>
      <c r="AN60" s="691"/>
      <c r="AO60" s="691"/>
      <c r="AP60" s="691"/>
      <c r="AQ60" s="691"/>
      <c r="AR60" s="691"/>
      <c r="AS60" s="691"/>
      <c r="AT60" s="691"/>
      <c r="AU60" s="691"/>
      <c r="AV60" s="691"/>
      <c r="AW60" s="691"/>
      <c r="AX60" s="691"/>
      <c r="AY60" s="691"/>
      <c r="AZ60" s="691"/>
      <c r="BA60" s="691"/>
      <c r="BB60" s="691"/>
      <c r="BC60" s="691"/>
      <c r="BD60" s="691"/>
      <c r="BE60" s="354"/>
      <c r="BF60" s="691"/>
      <c r="BG60" s="697"/>
    </row>
    <row r="61" spans="1:59" s="24" customFormat="1" ht="24.95" customHeight="1" thickTop="1" thickBot="1" x14ac:dyDescent="0.45">
      <c r="A61" s="1925"/>
      <c r="B61" s="1935"/>
      <c r="C61" s="685" t="s">
        <v>2750</v>
      </c>
      <c r="D61" s="360">
        <f>IF(SUMIFS(障害学生情報入力シート!$AQ$29:$AQ$1028,障害学生情報入力シート!$G$29:$G$1028,D$160,障害学生情報入力シート!$H$29:$H$1028,D$161,障害学生情報入力シート!$D$29:$D$1028,"&lt;&gt;"&amp;"",障害学生情報入力シート!$D$29:$D$1028,"&lt;&gt;"&amp;"在籍者")&gt;0,1,0)</f>
        <v>0</v>
      </c>
      <c r="E61" s="361">
        <f>IF(SUMIFS(障害学生情報入力シート!$AQ$29:$AQ$1028,障害学生情報入力シート!$G$29:$G$1028,E$160,障害学生情報入力シート!$H$29:$H$1028,E$161,障害学生情報入力シート!$D$29:$D$1028,"&lt;&gt;"&amp;"",障害学生情報入力シート!$D$29:$D$1028,"&lt;&gt;"&amp;"在籍者")&gt;0,1,0)</f>
        <v>0</v>
      </c>
      <c r="F61" s="361">
        <f>IF(SUMIFS(障害学生情報入力シート!$AQ$29:$AQ$1028,障害学生情報入力シート!$G$29:$G$1028,F$160,障害学生情報入力シート!$H$29:$H$1028,F$161,障害学生情報入力シート!$D$29:$D$1028,"&lt;&gt;"&amp;"",障害学生情報入力シート!$D$29:$D$1028,"&lt;&gt;"&amp;"在籍者")&gt;0,1,0)</f>
        <v>0</v>
      </c>
      <c r="G61" s="361">
        <f>IF(SUMIFS(障害学生情報入力シート!$AQ$29:$AQ$1028,障害学生情報入力シート!$G$29:$G$1028,G$160,障害学生情報入力シート!$H$29:$H$1028,G$161,障害学生情報入力シート!$D$29:$D$1028,"&lt;&gt;"&amp;"",障害学生情報入力シート!$D$29:$D$1028,"&lt;&gt;"&amp;"在籍者")&gt;0,1,0)</f>
        <v>0</v>
      </c>
      <c r="H61" s="361">
        <f>IF(SUMIFS(障害学生情報入力シート!$AQ$29:$AQ$1028,障害学生情報入力シート!$G$29:$G$1028,H$160,障害学生情報入力シート!$H$29:$H$1028,H$161,障害学生情報入力シート!$D$29:$D$1028,"&lt;&gt;"&amp;"",障害学生情報入力シート!$D$29:$D$1028,"&lt;&gt;"&amp;"在籍者")&gt;0,1,0)</f>
        <v>0</v>
      </c>
      <c r="I61" s="361">
        <f>IF(SUMIFS(障害学生情報入力シート!$AQ$29:$AQ$1028,障害学生情報入力シート!$G$29:$G$1028,I$160,障害学生情報入力シート!$H$29:$H$1028,I$161,障害学生情報入力シート!$D$29:$D$1028,"&lt;&gt;"&amp;"",障害学生情報入力シート!$D$29:$D$1028,"&lt;&gt;"&amp;"在籍者")&gt;0,1,0)</f>
        <v>0</v>
      </c>
      <c r="J61" s="361">
        <f>IF(SUMIFS(障害学生情報入力シート!$AQ$29:$AQ$1028,障害学生情報入力シート!$G$29:$G$1028,J$160,障害学生情報入力シート!$H$29:$H$1028,J$161,障害学生情報入力シート!$D$29:$D$1028,"&lt;&gt;"&amp;"",障害学生情報入力シート!$D$29:$D$1028,"&lt;&gt;"&amp;"在籍者")&gt;0,1,0)</f>
        <v>0</v>
      </c>
      <c r="K61" s="361">
        <f>IF(SUMIFS(障害学生情報入力シート!$AQ$29:$AQ$1028,障害学生情報入力シート!$G$29:$G$1028,K$160,障害学生情報入力シート!$H$29:$H$1028,K$161,障害学生情報入力シート!$D$29:$D$1028,"&lt;&gt;"&amp;"",障害学生情報入力シート!$D$29:$D$1028,"&lt;&gt;"&amp;"在籍者")&gt;0,1,0)</f>
        <v>0</v>
      </c>
      <c r="L61" s="361">
        <f>IF(SUMIFS(障害学生情報入力シート!$AQ$29:$AQ$1028,障害学生情報入力シート!$G$29:$G$1028,L$160,障害学生情報入力シート!$H$29:$H$1028,L$161,障害学生情報入力シート!$D$29:$D$1028,"&lt;&gt;"&amp;"",障害学生情報入力シート!$D$29:$D$1028,"&lt;&gt;"&amp;"在籍者")&gt;0,1,0)</f>
        <v>0</v>
      </c>
      <c r="M61" s="361">
        <f>IF(SUMIFS(障害学生情報入力シート!$AQ$29:$AQ$1028,障害学生情報入力シート!$G$29:$G$1028,M$160,障害学生情報入力シート!$H$29:$H$1028,M$161,障害学生情報入力シート!$D$29:$D$1028,"&lt;&gt;"&amp;"",障害学生情報入力シート!$D$29:$D$1028,"&lt;&gt;"&amp;"在籍者")&gt;0,1,0)</f>
        <v>0</v>
      </c>
      <c r="N61" s="361">
        <f>IF(SUMIFS(障害学生情報入力シート!$AQ$29:$AQ$1028,障害学生情報入力シート!$G$29:$G$1028,N$160,障害学生情報入力シート!$H$29:$H$1028,N$161,障害学生情報入力シート!$D$29:$D$1028,"&lt;&gt;"&amp;"",障害学生情報入力シート!$D$29:$D$1028,"&lt;&gt;"&amp;"在籍者")&gt;0,1,0)</f>
        <v>0</v>
      </c>
      <c r="O61" s="361">
        <f>IF(SUMIFS(障害学生情報入力シート!$AQ$29:$AQ$1028,障害学生情報入力シート!$G$29:$G$1028,O$160,障害学生情報入力シート!$H$29:$H$1028,O$161,障害学生情報入力シート!$D$29:$D$1028,"&lt;&gt;"&amp;"",障害学生情報入力シート!$D$29:$D$1028,"&lt;&gt;"&amp;"在籍者")&gt;0,1,0)</f>
        <v>0</v>
      </c>
      <c r="P61" s="361">
        <f>IF(SUMIFS(障害学生情報入力シート!$AQ$29:$AQ$1028,障害学生情報入力シート!$G$29:$G$1028,P$160,障害学生情報入力シート!$H$29:$H$1028,P$161,障害学生情報入力シート!$D$29:$D$1028,"&lt;&gt;"&amp;"",障害学生情報入力シート!$D$29:$D$1028,"&lt;&gt;"&amp;"在籍者")&gt;0,1,0)</f>
        <v>0</v>
      </c>
      <c r="Q61" s="361">
        <f>IF(SUMIFS(障害学生情報入力シート!$AQ$29:$AQ$1028,障害学生情報入力シート!$G$29:$G$1028,Q$160,障害学生情報入力シート!$H$29:$H$1028,Q$161,障害学生情報入力シート!$D$29:$D$1028,"&lt;&gt;"&amp;"",障害学生情報入力シート!$D$29:$D$1028,"&lt;&gt;"&amp;"在籍者")&gt;0,1,0)</f>
        <v>0</v>
      </c>
      <c r="R61" s="361">
        <f>IF(SUMIFS(障害学生情報入力シート!$AQ$29:$AQ$1028,障害学生情報入力シート!$G$29:$G$1028,R$160,障害学生情報入力シート!$H$29:$H$1028,R$161,障害学生情報入力シート!$D$29:$D$1028,"&lt;&gt;"&amp;"",障害学生情報入力シート!$D$29:$D$1028,"&lt;&gt;"&amp;"在籍者")&gt;0,1,0)</f>
        <v>0</v>
      </c>
      <c r="S61" s="361">
        <f>IF(SUMIFS(障害学生情報入力シート!$AQ$29:$AQ$1028,障害学生情報入力シート!$G$29:$G$1028,S$160,障害学生情報入力シート!$H$29:$H$1028,S$161,障害学生情報入力シート!$D$29:$D$1028,"&lt;&gt;"&amp;"",障害学生情報入力シート!$D$29:$D$1028,"&lt;&gt;"&amp;"在籍者")&gt;0,1,0)</f>
        <v>0</v>
      </c>
      <c r="T61" s="361">
        <f>IF(SUMIFS(障害学生情報入力シート!$AQ$29:$AQ$1028,障害学生情報入力シート!$G$29:$G$1028,T$160,障害学生情報入力シート!$H$29:$H$1028,T$161,障害学生情報入力シート!$D$29:$D$1028,"&lt;&gt;"&amp;"",障害学生情報入力シート!$D$29:$D$1028,"&lt;&gt;"&amp;"在籍者")&gt;0,1,0)</f>
        <v>0</v>
      </c>
      <c r="U61" s="361">
        <f>IF(SUMIFS(障害学生情報入力シート!$AQ$29:$AQ$1028,障害学生情報入力シート!$G$29:$G$1028,U$160,障害学生情報入力シート!$H$29:$H$1028,U$161,障害学生情報入力シート!$D$29:$D$1028,"&lt;&gt;"&amp;"",障害学生情報入力シート!$D$29:$D$1028,"&lt;&gt;"&amp;"在籍者")&gt;0,1,0)</f>
        <v>0</v>
      </c>
      <c r="V61" s="361">
        <f>IF(SUMIFS(障害学生情報入力シート!$AQ$29:$AQ$1028,障害学生情報入力シート!$G$29:$G$1028,V$160,障害学生情報入力シート!$H$29:$H$1028,V$161,障害学生情報入力シート!$D$29:$D$1028,"&lt;&gt;"&amp;"",障害学生情報入力シート!$D$29:$D$1028,"&lt;&gt;"&amp;"在籍者")&gt;0,1,0)</f>
        <v>0</v>
      </c>
      <c r="W61" s="361">
        <f>IF(SUMIFS(障害学生情報入力シート!$AQ$29:$AQ$1028,障害学生情報入力シート!$G$29:$G$1028,W$160,障害学生情報入力シート!$H$29:$H$1028,W$161,障害学生情報入力シート!$D$29:$D$1028,"&lt;&gt;"&amp;"",障害学生情報入力シート!$D$29:$D$1028,"&lt;&gt;"&amp;"在籍者")&gt;0,1,0)</f>
        <v>0</v>
      </c>
      <c r="X61" s="361">
        <f>IF(SUMIFS(障害学生情報入力シート!$AQ$29:$AQ$1028,障害学生情報入力シート!$G$29:$G$1028,X$160,障害学生情報入力シート!$H$29:$H$1028,X$161,障害学生情報入力シート!$D$29:$D$1028,"&lt;&gt;"&amp;"",障害学生情報入力シート!$D$29:$D$1028,"&lt;&gt;"&amp;"在籍者")&gt;0,1,0)</f>
        <v>0</v>
      </c>
      <c r="Y61" s="361">
        <f>IF(SUMIFS(障害学生情報入力シート!$AQ$29:$AQ$1028,障害学生情報入力シート!$G$29:$G$1028,Y$160,障害学生情報入力シート!$H$29:$H$1028,Y$161,障害学生情報入力シート!$D$29:$D$1028,"&lt;&gt;"&amp;"",障害学生情報入力シート!$D$29:$D$1028,"&lt;&gt;"&amp;"在籍者")&gt;0,1,0)</f>
        <v>0</v>
      </c>
      <c r="Z61" s="361">
        <f>IF(SUMIFS(障害学生情報入力シート!$AQ$29:$AQ$1028,障害学生情報入力シート!$G$29:$G$1028,Z$160,障害学生情報入力シート!$H$29:$H$1028,Z$161,障害学生情報入力シート!$D$29:$D$1028,"&lt;&gt;"&amp;"",障害学生情報入力シート!$D$29:$D$1028,"&lt;&gt;"&amp;"在籍者")&gt;0,1,0)</f>
        <v>0</v>
      </c>
      <c r="AA61" s="361">
        <f>IF(SUMIFS(障害学生情報入力シート!$AQ$29:$AQ$1028,障害学生情報入力シート!$G$29:$G$1028,AA$160,障害学生情報入力シート!$H$29:$H$1028,AA$161,障害学生情報入力シート!$D$29:$D$1028,"&lt;&gt;"&amp;"",障害学生情報入力シート!$D$29:$D$1028,"&lt;&gt;"&amp;"在籍者")&gt;0,1,0)</f>
        <v>0</v>
      </c>
      <c r="AB61" s="361">
        <f>IF(SUMIFS(障害学生情報入力シート!$AQ$29:$AQ$1028,障害学生情報入力シート!$G$29:$G$1028,AB$160,障害学生情報入力シート!$H$29:$H$1028,AB$161,障害学生情報入力シート!$D$29:$D$1028,"&lt;&gt;"&amp;"",障害学生情報入力シート!$D$29:$D$1028,"&lt;&gt;"&amp;"在籍者")&gt;0,1,0)</f>
        <v>0</v>
      </c>
      <c r="AC61" s="362">
        <f>IF(SUMIFS(障害学生情報入力シート!$AQ$29:$AQ$1028,障害学生情報入力シート!$G$29:$G$1028,AC$160,障害学生情報入力シート!$H$29:$H$1028,AC$161,障害学生情報入力シート!$D$29:$D$1028,"&lt;&gt;"&amp;"",障害学生情報入力シート!$D$29:$D$1028,"&lt;&gt;"&amp;"在籍者")&gt;0,1,0)</f>
        <v>0</v>
      </c>
      <c r="AD61" s="677"/>
      <c r="AE61" s="2082"/>
      <c r="AF61" s="2083"/>
      <c r="AG61" s="539" t="s">
        <v>2897</v>
      </c>
      <c r="AH61" s="693"/>
      <c r="AI61" s="693"/>
      <c r="AJ61" s="693"/>
      <c r="AK61" s="693"/>
      <c r="AL61" s="693"/>
      <c r="AM61" s="693"/>
      <c r="AN61" s="693"/>
      <c r="AO61" s="693"/>
      <c r="AP61" s="693"/>
      <c r="AQ61" s="693"/>
      <c r="AR61" s="693"/>
      <c r="AS61" s="693"/>
      <c r="AT61" s="693"/>
      <c r="AU61" s="693"/>
      <c r="AV61" s="693"/>
      <c r="AW61" s="693"/>
      <c r="AX61" s="693"/>
      <c r="AY61" s="693"/>
      <c r="AZ61" s="693"/>
      <c r="BA61" s="693"/>
      <c r="BB61" s="693"/>
      <c r="BC61" s="693"/>
      <c r="BD61" s="693"/>
      <c r="BE61" s="693"/>
      <c r="BF61" s="693"/>
      <c r="BG61" s="694"/>
    </row>
    <row r="62" spans="1:59" s="24" customFormat="1" ht="24.95" customHeight="1" thickTop="1" thickBot="1" x14ac:dyDescent="0.45">
      <c r="A62" s="1927"/>
      <c r="B62" s="1936"/>
      <c r="C62" s="686" t="s">
        <v>2751</v>
      </c>
      <c r="D62" s="360">
        <f>IF(SUMIFS(障害学生情報入力シート!$AR$29:$AR$1028,障害学生情報入力シート!$G$29:$G$1028,D$160,障害学生情報入力シート!$H$29:$H$1028,D$161,障害学生情報入力シート!$D$29:$D$1028,"&lt;&gt;"&amp;"",障害学生情報入力シート!$D$29:$D$1028,"&lt;&gt;"&amp;"在籍者")&gt;0,1,0)</f>
        <v>0</v>
      </c>
      <c r="E62" s="361">
        <f>IF(SUMIFS(障害学生情報入力シート!$AR$29:$AR$1028,障害学生情報入力シート!$G$29:$G$1028,E$160,障害学生情報入力シート!$H$29:$H$1028,E$161,障害学生情報入力シート!$D$29:$D$1028,"&lt;&gt;"&amp;"",障害学生情報入力シート!$D$29:$D$1028,"&lt;&gt;"&amp;"在籍者")&gt;0,1,0)</f>
        <v>0</v>
      </c>
      <c r="F62" s="361">
        <f>IF(SUMIFS(障害学生情報入力シート!$AR$29:$AR$1028,障害学生情報入力シート!$G$29:$G$1028,F$160,障害学生情報入力シート!$H$29:$H$1028,F$161,障害学生情報入力シート!$D$29:$D$1028,"&lt;&gt;"&amp;"",障害学生情報入力シート!$D$29:$D$1028,"&lt;&gt;"&amp;"在籍者")&gt;0,1,0)</f>
        <v>0</v>
      </c>
      <c r="G62" s="361">
        <f>IF(SUMIFS(障害学生情報入力シート!$AR$29:$AR$1028,障害学生情報入力シート!$G$29:$G$1028,G$160,障害学生情報入力シート!$H$29:$H$1028,G$161,障害学生情報入力シート!$D$29:$D$1028,"&lt;&gt;"&amp;"",障害学生情報入力シート!$D$29:$D$1028,"&lt;&gt;"&amp;"在籍者")&gt;0,1,0)</f>
        <v>0</v>
      </c>
      <c r="H62" s="361">
        <f>IF(SUMIFS(障害学生情報入力シート!$AR$29:$AR$1028,障害学生情報入力シート!$G$29:$G$1028,H$160,障害学生情報入力シート!$H$29:$H$1028,H$161,障害学生情報入力シート!$D$29:$D$1028,"&lt;&gt;"&amp;"",障害学生情報入力シート!$D$29:$D$1028,"&lt;&gt;"&amp;"在籍者")&gt;0,1,0)</f>
        <v>0</v>
      </c>
      <c r="I62" s="361">
        <f>IF(SUMIFS(障害学生情報入力シート!$AR$29:$AR$1028,障害学生情報入力シート!$G$29:$G$1028,I$160,障害学生情報入力シート!$H$29:$H$1028,I$161,障害学生情報入力シート!$D$29:$D$1028,"&lt;&gt;"&amp;"",障害学生情報入力シート!$D$29:$D$1028,"&lt;&gt;"&amp;"在籍者")&gt;0,1,0)</f>
        <v>0</v>
      </c>
      <c r="J62" s="361">
        <f>IF(SUMIFS(障害学生情報入力シート!$AR$29:$AR$1028,障害学生情報入力シート!$G$29:$G$1028,J$160,障害学生情報入力シート!$H$29:$H$1028,J$161,障害学生情報入力シート!$D$29:$D$1028,"&lt;&gt;"&amp;"",障害学生情報入力シート!$D$29:$D$1028,"&lt;&gt;"&amp;"在籍者")&gt;0,1,0)</f>
        <v>0</v>
      </c>
      <c r="K62" s="361">
        <f>IF(SUMIFS(障害学生情報入力シート!$AR$29:$AR$1028,障害学生情報入力シート!$G$29:$G$1028,K$160,障害学生情報入力シート!$H$29:$H$1028,K$161,障害学生情報入力シート!$D$29:$D$1028,"&lt;&gt;"&amp;"",障害学生情報入力シート!$D$29:$D$1028,"&lt;&gt;"&amp;"在籍者")&gt;0,1,0)</f>
        <v>0</v>
      </c>
      <c r="L62" s="361">
        <f>IF(SUMIFS(障害学生情報入力シート!$AR$29:$AR$1028,障害学生情報入力シート!$G$29:$G$1028,L$160,障害学生情報入力シート!$H$29:$H$1028,L$161,障害学生情報入力シート!$D$29:$D$1028,"&lt;&gt;"&amp;"",障害学生情報入力シート!$D$29:$D$1028,"&lt;&gt;"&amp;"在籍者")&gt;0,1,0)</f>
        <v>0</v>
      </c>
      <c r="M62" s="361">
        <f>IF(SUMIFS(障害学生情報入力シート!$AR$29:$AR$1028,障害学生情報入力シート!$G$29:$G$1028,M$160,障害学生情報入力シート!$H$29:$H$1028,M$161,障害学生情報入力シート!$D$29:$D$1028,"&lt;&gt;"&amp;"",障害学生情報入力シート!$D$29:$D$1028,"&lt;&gt;"&amp;"在籍者")&gt;0,1,0)</f>
        <v>0</v>
      </c>
      <c r="N62" s="361">
        <f>IF(SUMIFS(障害学生情報入力シート!$AR$29:$AR$1028,障害学生情報入力シート!$G$29:$G$1028,N$160,障害学生情報入力シート!$H$29:$H$1028,N$161,障害学生情報入力シート!$D$29:$D$1028,"&lt;&gt;"&amp;"",障害学生情報入力シート!$D$29:$D$1028,"&lt;&gt;"&amp;"在籍者")&gt;0,1,0)</f>
        <v>0</v>
      </c>
      <c r="O62" s="361">
        <f>IF(SUMIFS(障害学生情報入力シート!$AR$29:$AR$1028,障害学生情報入力シート!$G$29:$G$1028,O$160,障害学生情報入力シート!$H$29:$H$1028,O$161,障害学生情報入力シート!$D$29:$D$1028,"&lt;&gt;"&amp;"",障害学生情報入力シート!$D$29:$D$1028,"&lt;&gt;"&amp;"在籍者")&gt;0,1,0)</f>
        <v>0</v>
      </c>
      <c r="P62" s="361">
        <f>IF(SUMIFS(障害学生情報入力シート!$AR$29:$AR$1028,障害学生情報入力シート!$G$29:$G$1028,P$160,障害学生情報入力シート!$H$29:$H$1028,P$161,障害学生情報入力シート!$D$29:$D$1028,"&lt;&gt;"&amp;"",障害学生情報入力シート!$D$29:$D$1028,"&lt;&gt;"&amp;"在籍者")&gt;0,1,0)</f>
        <v>0</v>
      </c>
      <c r="Q62" s="361">
        <f>IF(SUMIFS(障害学生情報入力シート!$AR$29:$AR$1028,障害学生情報入力シート!$G$29:$G$1028,Q$160,障害学生情報入力シート!$H$29:$H$1028,Q$161,障害学生情報入力シート!$D$29:$D$1028,"&lt;&gt;"&amp;"",障害学生情報入力シート!$D$29:$D$1028,"&lt;&gt;"&amp;"在籍者")&gt;0,1,0)</f>
        <v>0</v>
      </c>
      <c r="R62" s="361">
        <f>IF(SUMIFS(障害学生情報入力シート!$AR$29:$AR$1028,障害学生情報入力シート!$G$29:$G$1028,R$160,障害学生情報入力シート!$H$29:$H$1028,R$161,障害学生情報入力シート!$D$29:$D$1028,"&lt;&gt;"&amp;"",障害学生情報入力シート!$D$29:$D$1028,"&lt;&gt;"&amp;"在籍者")&gt;0,1,0)</f>
        <v>0</v>
      </c>
      <c r="S62" s="361">
        <f>IF(SUMIFS(障害学生情報入力シート!$AR$29:$AR$1028,障害学生情報入力シート!$G$29:$G$1028,S$160,障害学生情報入力シート!$H$29:$H$1028,S$161,障害学生情報入力シート!$D$29:$D$1028,"&lt;&gt;"&amp;"",障害学生情報入力シート!$D$29:$D$1028,"&lt;&gt;"&amp;"在籍者")&gt;0,1,0)</f>
        <v>0</v>
      </c>
      <c r="T62" s="361">
        <f>IF(SUMIFS(障害学生情報入力シート!$AR$29:$AR$1028,障害学生情報入力シート!$G$29:$G$1028,T$160,障害学生情報入力シート!$H$29:$H$1028,T$161,障害学生情報入力シート!$D$29:$D$1028,"&lt;&gt;"&amp;"",障害学生情報入力シート!$D$29:$D$1028,"&lt;&gt;"&amp;"在籍者")&gt;0,1,0)</f>
        <v>0</v>
      </c>
      <c r="U62" s="361">
        <f>IF(SUMIFS(障害学生情報入力シート!$AR$29:$AR$1028,障害学生情報入力シート!$G$29:$G$1028,U$160,障害学生情報入力シート!$H$29:$H$1028,U$161,障害学生情報入力シート!$D$29:$D$1028,"&lt;&gt;"&amp;"",障害学生情報入力シート!$D$29:$D$1028,"&lt;&gt;"&amp;"在籍者")&gt;0,1,0)</f>
        <v>0</v>
      </c>
      <c r="V62" s="361">
        <f>IF(SUMIFS(障害学生情報入力シート!$AR$29:$AR$1028,障害学生情報入力シート!$G$29:$G$1028,V$160,障害学生情報入力シート!$H$29:$H$1028,V$161,障害学生情報入力シート!$D$29:$D$1028,"&lt;&gt;"&amp;"",障害学生情報入力シート!$D$29:$D$1028,"&lt;&gt;"&amp;"在籍者")&gt;0,1,0)</f>
        <v>0</v>
      </c>
      <c r="W62" s="361">
        <f>IF(SUMIFS(障害学生情報入力シート!$AR$29:$AR$1028,障害学生情報入力シート!$G$29:$G$1028,W$160,障害学生情報入力シート!$H$29:$H$1028,W$161,障害学生情報入力シート!$D$29:$D$1028,"&lt;&gt;"&amp;"",障害学生情報入力シート!$D$29:$D$1028,"&lt;&gt;"&amp;"在籍者")&gt;0,1,0)</f>
        <v>0</v>
      </c>
      <c r="X62" s="361">
        <f>IF(SUMIFS(障害学生情報入力シート!$AR$29:$AR$1028,障害学生情報入力シート!$G$29:$G$1028,X$160,障害学生情報入力シート!$H$29:$H$1028,X$161,障害学生情報入力シート!$D$29:$D$1028,"&lt;&gt;"&amp;"",障害学生情報入力シート!$D$29:$D$1028,"&lt;&gt;"&amp;"在籍者")&gt;0,1,0)</f>
        <v>0</v>
      </c>
      <c r="Y62" s="361">
        <f>IF(SUMIFS(障害学生情報入力シート!$AR$29:$AR$1028,障害学生情報入力シート!$G$29:$G$1028,Y$160,障害学生情報入力シート!$H$29:$H$1028,Y$161,障害学生情報入力シート!$D$29:$D$1028,"&lt;&gt;"&amp;"",障害学生情報入力シート!$D$29:$D$1028,"&lt;&gt;"&amp;"在籍者")&gt;0,1,0)</f>
        <v>0</v>
      </c>
      <c r="Z62" s="361">
        <f>IF(SUMIFS(障害学生情報入力シート!$AR$29:$AR$1028,障害学生情報入力シート!$G$29:$G$1028,Z$160,障害学生情報入力シート!$H$29:$H$1028,Z$161,障害学生情報入力シート!$D$29:$D$1028,"&lt;&gt;"&amp;"",障害学生情報入力シート!$D$29:$D$1028,"&lt;&gt;"&amp;"在籍者")&gt;0,1,0)</f>
        <v>0</v>
      </c>
      <c r="AA62" s="361">
        <f>IF(SUMIFS(障害学生情報入力シート!$AR$29:$AR$1028,障害学生情報入力シート!$G$29:$G$1028,AA$160,障害学生情報入力シート!$H$29:$H$1028,AA$161,障害学生情報入力シート!$D$29:$D$1028,"&lt;&gt;"&amp;"",障害学生情報入力シート!$D$29:$D$1028,"&lt;&gt;"&amp;"在籍者")&gt;0,1,0)</f>
        <v>0</v>
      </c>
      <c r="AB62" s="361">
        <f>IF(SUMIFS(障害学生情報入力シート!$AR$29:$AR$1028,障害学生情報入力シート!$G$29:$G$1028,AB$160,障害学生情報入力シート!$H$29:$H$1028,AB$161,障害学生情報入力シート!$D$29:$D$1028,"&lt;&gt;"&amp;"",障害学生情報入力シート!$D$29:$D$1028,"&lt;&gt;"&amp;"在籍者")&gt;0,1,0)</f>
        <v>0</v>
      </c>
      <c r="AC62" s="362">
        <f>IF(SUMIFS(障害学生情報入力シート!$AR$29:$AR$1028,障害学生情報入力シート!$G$29:$G$1028,AC$160,障害学生情報入力シート!$H$29:$H$1028,AC$161,障害学生情報入力シート!$D$29:$D$1028,"&lt;&gt;"&amp;"",障害学生情報入力シート!$D$29:$D$1028,"&lt;&gt;"&amp;"在籍者")&gt;0,1,0)</f>
        <v>0</v>
      </c>
      <c r="AD62" s="677"/>
      <c r="AE62" s="2084"/>
      <c r="AF62" s="2085"/>
      <c r="AG62" s="578" t="s">
        <v>2898</v>
      </c>
      <c r="AH62" s="681"/>
      <c r="AI62" s="681"/>
      <c r="AJ62" s="681"/>
      <c r="AK62" s="681"/>
      <c r="AL62" s="681"/>
      <c r="AM62" s="681"/>
      <c r="AN62" s="681"/>
      <c r="AO62" s="681"/>
      <c r="AP62" s="681"/>
      <c r="AQ62" s="681"/>
      <c r="AR62" s="681"/>
      <c r="AS62" s="681"/>
      <c r="AT62" s="681"/>
      <c r="AU62" s="681"/>
      <c r="AV62" s="681"/>
      <c r="AW62" s="681"/>
      <c r="AX62" s="681"/>
      <c r="AY62" s="681"/>
      <c r="AZ62" s="681"/>
      <c r="BA62" s="681"/>
      <c r="BB62" s="681"/>
      <c r="BC62" s="681"/>
      <c r="BD62" s="681"/>
      <c r="BE62" s="681"/>
      <c r="BF62" s="681"/>
      <c r="BG62" s="682"/>
    </row>
    <row r="63" spans="1:59" s="24" customFormat="1" ht="30" customHeight="1" thickTop="1" thickBot="1" x14ac:dyDescent="0.45">
      <c r="A63" s="1923" t="s">
        <v>1962</v>
      </c>
      <c r="B63" s="1924"/>
      <c r="C63" s="683" t="s">
        <v>2752</v>
      </c>
      <c r="D63" s="360">
        <f>IF(SUMIFS(障害学生情報入力シート!$AS$29:$AS$1028,障害学生情報入力シート!$G$29:$G$1028,D$160,障害学生情報入力シート!$H$29:$H$1028,D$161,障害学生情報入力シート!$D$29:$D$1028,"&lt;&gt;"&amp;"",障害学生情報入力シート!$D$29:$D$1028,"&lt;&gt;"&amp;"在籍者")&gt;0,1,0)</f>
        <v>0</v>
      </c>
      <c r="E63" s="361">
        <f>IF(SUMIFS(障害学生情報入力シート!$AS$29:$AS$1028,障害学生情報入力シート!$G$29:$G$1028,E$160,障害学生情報入力シート!$H$29:$H$1028,E$161,障害学生情報入力シート!$D$29:$D$1028,"&lt;&gt;"&amp;"",障害学生情報入力シート!$D$29:$D$1028,"&lt;&gt;"&amp;"在籍者")&gt;0,1,0)</f>
        <v>0</v>
      </c>
      <c r="F63" s="361">
        <f>IF(SUMIFS(障害学生情報入力シート!$AS$29:$AS$1028,障害学生情報入力シート!$G$29:$G$1028,F$160,障害学生情報入力シート!$H$29:$H$1028,F$161,障害学生情報入力シート!$D$29:$D$1028,"&lt;&gt;"&amp;"",障害学生情報入力シート!$D$29:$D$1028,"&lt;&gt;"&amp;"在籍者")&gt;0,1,0)</f>
        <v>0</v>
      </c>
      <c r="G63" s="361">
        <f>IF(SUMIFS(障害学生情報入力シート!$AS$29:$AS$1028,障害学生情報入力シート!$G$29:$G$1028,G$160,障害学生情報入力シート!$H$29:$H$1028,G$161,障害学生情報入力シート!$D$29:$D$1028,"&lt;&gt;"&amp;"",障害学生情報入力シート!$D$29:$D$1028,"&lt;&gt;"&amp;"在籍者")&gt;0,1,0)</f>
        <v>0</v>
      </c>
      <c r="H63" s="361">
        <f>IF(SUMIFS(障害学生情報入力シート!$AS$29:$AS$1028,障害学生情報入力シート!$G$29:$G$1028,H$160,障害学生情報入力シート!$H$29:$H$1028,H$161,障害学生情報入力シート!$D$29:$D$1028,"&lt;&gt;"&amp;"",障害学生情報入力シート!$D$29:$D$1028,"&lt;&gt;"&amp;"在籍者")&gt;0,1,0)</f>
        <v>0</v>
      </c>
      <c r="I63" s="361">
        <f>IF(SUMIFS(障害学生情報入力シート!$AS$29:$AS$1028,障害学生情報入力シート!$G$29:$G$1028,I$160,障害学生情報入力シート!$H$29:$H$1028,I$161,障害学生情報入力シート!$D$29:$D$1028,"&lt;&gt;"&amp;"",障害学生情報入力シート!$D$29:$D$1028,"&lt;&gt;"&amp;"在籍者")&gt;0,1,0)</f>
        <v>0</v>
      </c>
      <c r="J63" s="361">
        <f>IF(SUMIFS(障害学生情報入力シート!$AS$29:$AS$1028,障害学生情報入力シート!$G$29:$G$1028,J$160,障害学生情報入力シート!$H$29:$H$1028,J$161,障害学生情報入力シート!$D$29:$D$1028,"&lt;&gt;"&amp;"",障害学生情報入力シート!$D$29:$D$1028,"&lt;&gt;"&amp;"在籍者")&gt;0,1,0)</f>
        <v>0</v>
      </c>
      <c r="K63" s="361">
        <f>IF(SUMIFS(障害学生情報入力シート!$AS$29:$AS$1028,障害学生情報入力シート!$G$29:$G$1028,K$160,障害学生情報入力シート!$H$29:$H$1028,K$161,障害学生情報入力シート!$D$29:$D$1028,"&lt;&gt;"&amp;"",障害学生情報入力シート!$D$29:$D$1028,"&lt;&gt;"&amp;"在籍者")&gt;0,1,0)</f>
        <v>0</v>
      </c>
      <c r="L63" s="361">
        <f>IF(SUMIFS(障害学生情報入力シート!$AS$29:$AS$1028,障害学生情報入力シート!$G$29:$G$1028,L$160,障害学生情報入力シート!$H$29:$H$1028,L$161,障害学生情報入力シート!$D$29:$D$1028,"&lt;&gt;"&amp;"",障害学生情報入力シート!$D$29:$D$1028,"&lt;&gt;"&amp;"在籍者")&gt;0,1,0)</f>
        <v>0</v>
      </c>
      <c r="M63" s="361">
        <f>IF(SUMIFS(障害学生情報入力シート!$AS$29:$AS$1028,障害学生情報入力シート!$G$29:$G$1028,M$160,障害学生情報入力シート!$H$29:$H$1028,M$161,障害学生情報入力シート!$D$29:$D$1028,"&lt;&gt;"&amp;"",障害学生情報入力シート!$D$29:$D$1028,"&lt;&gt;"&amp;"在籍者")&gt;0,1,0)</f>
        <v>0</v>
      </c>
      <c r="N63" s="361">
        <f>IF(SUMIFS(障害学生情報入力シート!$AS$29:$AS$1028,障害学生情報入力シート!$G$29:$G$1028,N$160,障害学生情報入力シート!$H$29:$H$1028,N$161,障害学生情報入力シート!$D$29:$D$1028,"&lt;&gt;"&amp;"",障害学生情報入力シート!$D$29:$D$1028,"&lt;&gt;"&amp;"在籍者")&gt;0,1,0)</f>
        <v>0</v>
      </c>
      <c r="O63" s="361">
        <f>IF(SUMIFS(障害学生情報入力シート!$AS$29:$AS$1028,障害学生情報入力シート!$G$29:$G$1028,O$160,障害学生情報入力シート!$H$29:$H$1028,O$161,障害学生情報入力シート!$D$29:$D$1028,"&lt;&gt;"&amp;"",障害学生情報入力シート!$D$29:$D$1028,"&lt;&gt;"&amp;"在籍者")&gt;0,1,0)</f>
        <v>0</v>
      </c>
      <c r="P63" s="361">
        <f>IF(SUMIFS(障害学生情報入力シート!$AS$29:$AS$1028,障害学生情報入力シート!$G$29:$G$1028,P$160,障害学生情報入力シート!$H$29:$H$1028,P$161,障害学生情報入力シート!$D$29:$D$1028,"&lt;&gt;"&amp;"",障害学生情報入力シート!$D$29:$D$1028,"&lt;&gt;"&amp;"在籍者")&gt;0,1,0)</f>
        <v>0</v>
      </c>
      <c r="Q63" s="361">
        <f>IF(SUMIFS(障害学生情報入力シート!$AS$29:$AS$1028,障害学生情報入力シート!$G$29:$G$1028,Q$160,障害学生情報入力シート!$H$29:$H$1028,Q$161,障害学生情報入力シート!$D$29:$D$1028,"&lt;&gt;"&amp;"",障害学生情報入力シート!$D$29:$D$1028,"&lt;&gt;"&amp;"在籍者")&gt;0,1,0)</f>
        <v>0</v>
      </c>
      <c r="R63" s="361">
        <f>IF(SUMIFS(障害学生情報入力シート!$AS$29:$AS$1028,障害学生情報入力シート!$G$29:$G$1028,R$160,障害学生情報入力シート!$H$29:$H$1028,R$161,障害学生情報入力シート!$D$29:$D$1028,"&lt;&gt;"&amp;"",障害学生情報入力シート!$D$29:$D$1028,"&lt;&gt;"&amp;"在籍者")&gt;0,1,0)</f>
        <v>0</v>
      </c>
      <c r="S63" s="361">
        <f>IF(SUMIFS(障害学生情報入力シート!$AS$29:$AS$1028,障害学生情報入力シート!$G$29:$G$1028,S$160,障害学生情報入力シート!$H$29:$H$1028,S$161,障害学生情報入力シート!$D$29:$D$1028,"&lt;&gt;"&amp;"",障害学生情報入力シート!$D$29:$D$1028,"&lt;&gt;"&amp;"在籍者")&gt;0,1,0)</f>
        <v>0</v>
      </c>
      <c r="T63" s="361">
        <f>IF(SUMIFS(障害学生情報入力シート!$AS$29:$AS$1028,障害学生情報入力シート!$G$29:$G$1028,T$160,障害学生情報入力シート!$H$29:$H$1028,T$161,障害学生情報入力シート!$D$29:$D$1028,"&lt;&gt;"&amp;"",障害学生情報入力シート!$D$29:$D$1028,"&lt;&gt;"&amp;"在籍者")&gt;0,1,0)</f>
        <v>0</v>
      </c>
      <c r="U63" s="361">
        <f>IF(SUMIFS(障害学生情報入力シート!$AS$29:$AS$1028,障害学生情報入力シート!$G$29:$G$1028,U$160,障害学生情報入力シート!$H$29:$H$1028,U$161,障害学生情報入力シート!$D$29:$D$1028,"&lt;&gt;"&amp;"",障害学生情報入力シート!$D$29:$D$1028,"&lt;&gt;"&amp;"在籍者")&gt;0,1,0)</f>
        <v>0</v>
      </c>
      <c r="V63" s="361">
        <f>IF(SUMIFS(障害学生情報入力シート!$AS$29:$AS$1028,障害学生情報入力シート!$G$29:$G$1028,V$160,障害学生情報入力シート!$H$29:$H$1028,V$161,障害学生情報入力シート!$D$29:$D$1028,"&lt;&gt;"&amp;"",障害学生情報入力シート!$D$29:$D$1028,"&lt;&gt;"&amp;"在籍者")&gt;0,1,0)</f>
        <v>0</v>
      </c>
      <c r="W63" s="361">
        <f>IF(SUMIFS(障害学生情報入力シート!$AS$29:$AS$1028,障害学生情報入力シート!$G$29:$G$1028,W$160,障害学生情報入力シート!$H$29:$H$1028,W$161,障害学生情報入力シート!$D$29:$D$1028,"&lt;&gt;"&amp;"",障害学生情報入力シート!$D$29:$D$1028,"&lt;&gt;"&amp;"在籍者")&gt;0,1,0)</f>
        <v>0</v>
      </c>
      <c r="X63" s="361">
        <f>IF(SUMIFS(障害学生情報入力シート!$AS$29:$AS$1028,障害学生情報入力シート!$G$29:$G$1028,X$160,障害学生情報入力シート!$H$29:$H$1028,X$161,障害学生情報入力シート!$D$29:$D$1028,"&lt;&gt;"&amp;"",障害学生情報入力シート!$D$29:$D$1028,"&lt;&gt;"&amp;"在籍者")&gt;0,1,0)</f>
        <v>0</v>
      </c>
      <c r="Y63" s="361">
        <f>IF(SUMIFS(障害学生情報入力シート!$AS$29:$AS$1028,障害学生情報入力シート!$G$29:$G$1028,Y$160,障害学生情報入力シート!$H$29:$H$1028,Y$161,障害学生情報入力シート!$D$29:$D$1028,"&lt;&gt;"&amp;"",障害学生情報入力シート!$D$29:$D$1028,"&lt;&gt;"&amp;"在籍者")&gt;0,1,0)</f>
        <v>0</v>
      </c>
      <c r="Z63" s="361">
        <f>IF(SUMIFS(障害学生情報入力シート!$AS$29:$AS$1028,障害学生情報入力シート!$G$29:$G$1028,Z$160,障害学生情報入力シート!$H$29:$H$1028,Z$161,障害学生情報入力シート!$D$29:$D$1028,"&lt;&gt;"&amp;"",障害学生情報入力シート!$D$29:$D$1028,"&lt;&gt;"&amp;"在籍者")&gt;0,1,0)</f>
        <v>0</v>
      </c>
      <c r="AA63" s="361">
        <f>IF(SUMIFS(障害学生情報入力シート!$AS$29:$AS$1028,障害学生情報入力シート!$G$29:$G$1028,AA$160,障害学生情報入力シート!$H$29:$H$1028,AA$161,障害学生情報入力シート!$D$29:$D$1028,"&lt;&gt;"&amp;"",障害学生情報入力シート!$D$29:$D$1028,"&lt;&gt;"&amp;"在籍者")&gt;0,1,0)</f>
        <v>0</v>
      </c>
      <c r="AB63" s="361">
        <f>IF(SUMIFS(障害学生情報入力シート!$AS$29:$AS$1028,障害学生情報入力シート!$G$29:$G$1028,AB$160,障害学生情報入力シート!$H$29:$H$1028,AB$161,障害学生情報入力シート!$D$29:$D$1028,"&lt;&gt;"&amp;"",障害学生情報入力シート!$D$29:$D$1028,"&lt;&gt;"&amp;"在籍者")&gt;0,1,0)</f>
        <v>0</v>
      </c>
      <c r="AC63" s="362">
        <f>IF(SUMIFS(障害学生情報入力シート!$AS$29:$AS$1028,障害学生情報入力シート!$G$29:$G$1028,AC$160,障害学生情報入力シート!$H$29:$H$1028,AC$161,障害学生情報入力シート!$D$29:$D$1028,"&lt;&gt;"&amp;"",障害学生情報入力シート!$D$29:$D$1028,"&lt;&gt;"&amp;"在籍者")&gt;0,1,0)</f>
        <v>0</v>
      </c>
      <c r="AD63" s="677"/>
      <c r="AE63" s="2080" t="s">
        <v>1962</v>
      </c>
      <c r="AF63" s="2081"/>
      <c r="AG63" s="556" t="s">
        <v>2899</v>
      </c>
      <c r="AH63" s="681"/>
      <c r="AI63" s="681"/>
      <c r="AJ63" s="681"/>
      <c r="AK63" s="681"/>
      <c r="AL63" s="681"/>
      <c r="AM63" s="681"/>
      <c r="AN63" s="681"/>
      <c r="AO63" s="681"/>
      <c r="AP63" s="681"/>
      <c r="AQ63" s="681"/>
      <c r="AR63" s="681"/>
      <c r="AS63" s="681"/>
      <c r="AT63" s="681"/>
      <c r="AU63" s="681"/>
      <c r="AV63" s="681"/>
      <c r="AW63" s="681"/>
      <c r="AX63" s="681"/>
      <c r="AY63" s="681"/>
      <c r="AZ63" s="681"/>
      <c r="BA63" s="681"/>
      <c r="BB63" s="681"/>
      <c r="BC63" s="681"/>
      <c r="BD63" s="681"/>
      <c r="BE63" s="681"/>
      <c r="BF63" s="681"/>
      <c r="BG63" s="682"/>
    </row>
    <row r="64" spans="1:59" s="24" customFormat="1" ht="24.95" customHeight="1" thickTop="1" thickBot="1" x14ac:dyDescent="0.45">
      <c r="A64" s="1925"/>
      <c r="B64" s="1926"/>
      <c r="C64" s="675" t="s">
        <v>2753</v>
      </c>
      <c r="D64" s="360">
        <f>IF(SUMIFS(障害学生情報入力シート!$AT$29:$AT$1028,障害学生情報入力シート!$G$29:$G$1028,D$160,障害学生情報入力シート!$H$29:$H$1028,D$161,障害学生情報入力シート!$D$29:$D$1028,"&lt;&gt;"&amp;"",障害学生情報入力シート!$D$29:$D$1028,"&lt;&gt;"&amp;"在籍者")&gt;0,1,0)</f>
        <v>0</v>
      </c>
      <c r="E64" s="361">
        <f>IF(SUMIFS(障害学生情報入力シート!$AT$29:$AT$1028,障害学生情報入力シート!$G$29:$G$1028,E$160,障害学生情報入力シート!$H$29:$H$1028,E$161,障害学生情報入力シート!$D$29:$D$1028,"&lt;&gt;"&amp;"",障害学生情報入力シート!$D$29:$D$1028,"&lt;&gt;"&amp;"在籍者")&gt;0,1,0)</f>
        <v>0</v>
      </c>
      <c r="F64" s="361">
        <f>IF(SUMIFS(障害学生情報入力シート!$AT$29:$AT$1028,障害学生情報入力シート!$G$29:$G$1028,F$160,障害学生情報入力シート!$H$29:$H$1028,F$161,障害学生情報入力シート!$D$29:$D$1028,"&lt;&gt;"&amp;"",障害学生情報入力シート!$D$29:$D$1028,"&lt;&gt;"&amp;"在籍者")&gt;0,1,0)</f>
        <v>0</v>
      </c>
      <c r="G64" s="361">
        <f>IF(SUMIFS(障害学生情報入力シート!$AT$29:$AT$1028,障害学生情報入力シート!$G$29:$G$1028,G$160,障害学生情報入力シート!$H$29:$H$1028,G$161,障害学生情報入力シート!$D$29:$D$1028,"&lt;&gt;"&amp;"",障害学生情報入力シート!$D$29:$D$1028,"&lt;&gt;"&amp;"在籍者")&gt;0,1,0)</f>
        <v>0</v>
      </c>
      <c r="H64" s="361">
        <f>IF(SUMIFS(障害学生情報入力シート!$AT$29:$AT$1028,障害学生情報入力シート!$G$29:$G$1028,H$160,障害学生情報入力シート!$H$29:$H$1028,H$161,障害学生情報入力シート!$D$29:$D$1028,"&lt;&gt;"&amp;"",障害学生情報入力シート!$D$29:$D$1028,"&lt;&gt;"&amp;"在籍者")&gt;0,1,0)</f>
        <v>0</v>
      </c>
      <c r="I64" s="361">
        <f>IF(SUMIFS(障害学生情報入力シート!$AT$29:$AT$1028,障害学生情報入力シート!$G$29:$G$1028,I$160,障害学生情報入力シート!$H$29:$H$1028,I$161,障害学生情報入力シート!$D$29:$D$1028,"&lt;&gt;"&amp;"",障害学生情報入力シート!$D$29:$D$1028,"&lt;&gt;"&amp;"在籍者")&gt;0,1,0)</f>
        <v>0</v>
      </c>
      <c r="J64" s="361">
        <f>IF(SUMIFS(障害学生情報入力シート!$AT$29:$AT$1028,障害学生情報入力シート!$G$29:$G$1028,J$160,障害学生情報入力シート!$H$29:$H$1028,J$161,障害学生情報入力シート!$D$29:$D$1028,"&lt;&gt;"&amp;"",障害学生情報入力シート!$D$29:$D$1028,"&lt;&gt;"&amp;"在籍者")&gt;0,1,0)</f>
        <v>0</v>
      </c>
      <c r="K64" s="361">
        <f>IF(SUMIFS(障害学生情報入力シート!$AT$29:$AT$1028,障害学生情報入力シート!$G$29:$G$1028,K$160,障害学生情報入力シート!$H$29:$H$1028,K$161,障害学生情報入力シート!$D$29:$D$1028,"&lt;&gt;"&amp;"",障害学生情報入力シート!$D$29:$D$1028,"&lt;&gt;"&amp;"在籍者")&gt;0,1,0)</f>
        <v>0</v>
      </c>
      <c r="L64" s="361">
        <f>IF(SUMIFS(障害学生情報入力シート!$AT$29:$AT$1028,障害学生情報入力シート!$G$29:$G$1028,L$160,障害学生情報入力シート!$H$29:$H$1028,L$161,障害学生情報入力シート!$D$29:$D$1028,"&lt;&gt;"&amp;"",障害学生情報入力シート!$D$29:$D$1028,"&lt;&gt;"&amp;"在籍者")&gt;0,1,0)</f>
        <v>0</v>
      </c>
      <c r="M64" s="361">
        <f>IF(SUMIFS(障害学生情報入力シート!$AT$29:$AT$1028,障害学生情報入力シート!$G$29:$G$1028,M$160,障害学生情報入力シート!$H$29:$H$1028,M$161,障害学生情報入力シート!$D$29:$D$1028,"&lt;&gt;"&amp;"",障害学生情報入力シート!$D$29:$D$1028,"&lt;&gt;"&amp;"在籍者")&gt;0,1,0)</f>
        <v>0</v>
      </c>
      <c r="N64" s="361">
        <f>IF(SUMIFS(障害学生情報入力シート!$AT$29:$AT$1028,障害学生情報入力シート!$G$29:$G$1028,N$160,障害学生情報入力シート!$H$29:$H$1028,N$161,障害学生情報入力シート!$D$29:$D$1028,"&lt;&gt;"&amp;"",障害学生情報入力シート!$D$29:$D$1028,"&lt;&gt;"&amp;"在籍者")&gt;0,1,0)</f>
        <v>0</v>
      </c>
      <c r="O64" s="361">
        <f>IF(SUMIFS(障害学生情報入力シート!$AT$29:$AT$1028,障害学生情報入力シート!$G$29:$G$1028,O$160,障害学生情報入力シート!$H$29:$H$1028,O$161,障害学生情報入力シート!$D$29:$D$1028,"&lt;&gt;"&amp;"",障害学生情報入力シート!$D$29:$D$1028,"&lt;&gt;"&amp;"在籍者")&gt;0,1,0)</f>
        <v>0</v>
      </c>
      <c r="P64" s="361">
        <f>IF(SUMIFS(障害学生情報入力シート!$AT$29:$AT$1028,障害学生情報入力シート!$G$29:$G$1028,P$160,障害学生情報入力シート!$H$29:$H$1028,P$161,障害学生情報入力シート!$D$29:$D$1028,"&lt;&gt;"&amp;"",障害学生情報入力シート!$D$29:$D$1028,"&lt;&gt;"&amp;"在籍者")&gt;0,1,0)</f>
        <v>0</v>
      </c>
      <c r="Q64" s="361">
        <f>IF(SUMIFS(障害学生情報入力シート!$AT$29:$AT$1028,障害学生情報入力シート!$G$29:$G$1028,Q$160,障害学生情報入力シート!$H$29:$H$1028,Q$161,障害学生情報入力シート!$D$29:$D$1028,"&lt;&gt;"&amp;"",障害学生情報入力シート!$D$29:$D$1028,"&lt;&gt;"&amp;"在籍者")&gt;0,1,0)</f>
        <v>0</v>
      </c>
      <c r="R64" s="361">
        <f>IF(SUMIFS(障害学生情報入力シート!$AT$29:$AT$1028,障害学生情報入力シート!$G$29:$G$1028,R$160,障害学生情報入力シート!$H$29:$H$1028,R$161,障害学生情報入力シート!$D$29:$D$1028,"&lt;&gt;"&amp;"",障害学生情報入力シート!$D$29:$D$1028,"&lt;&gt;"&amp;"在籍者")&gt;0,1,0)</f>
        <v>0</v>
      </c>
      <c r="S64" s="361">
        <f>IF(SUMIFS(障害学生情報入力シート!$AT$29:$AT$1028,障害学生情報入力シート!$G$29:$G$1028,S$160,障害学生情報入力シート!$H$29:$H$1028,S$161,障害学生情報入力シート!$D$29:$D$1028,"&lt;&gt;"&amp;"",障害学生情報入力シート!$D$29:$D$1028,"&lt;&gt;"&amp;"在籍者")&gt;0,1,0)</f>
        <v>0</v>
      </c>
      <c r="T64" s="361">
        <f>IF(SUMIFS(障害学生情報入力シート!$AT$29:$AT$1028,障害学生情報入力シート!$G$29:$G$1028,T$160,障害学生情報入力シート!$H$29:$H$1028,T$161,障害学生情報入力シート!$D$29:$D$1028,"&lt;&gt;"&amp;"",障害学生情報入力シート!$D$29:$D$1028,"&lt;&gt;"&amp;"在籍者")&gt;0,1,0)</f>
        <v>0</v>
      </c>
      <c r="U64" s="361">
        <f>IF(SUMIFS(障害学生情報入力シート!$AT$29:$AT$1028,障害学生情報入力シート!$G$29:$G$1028,U$160,障害学生情報入力シート!$H$29:$H$1028,U$161,障害学生情報入力シート!$D$29:$D$1028,"&lt;&gt;"&amp;"",障害学生情報入力シート!$D$29:$D$1028,"&lt;&gt;"&amp;"在籍者")&gt;0,1,0)</f>
        <v>0</v>
      </c>
      <c r="V64" s="361">
        <f>IF(SUMIFS(障害学生情報入力シート!$AT$29:$AT$1028,障害学生情報入力シート!$G$29:$G$1028,V$160,障害学生情報入力シート!$H$29:$H$1028,V$161,障害学生情報入力シート!$D$29:$D$1028,"&lt;&gt;"&amp;"",障害学生情報入力シート!$D$29:$D$1028,"&lt;&gt;"&amp;"在籍者")&gt;0,1,0)</f>
        <v>0</v>
      </c>
      <c r="W64" s="361">
        <f>IF(SUMIFS(障害学生情報入力シート!$AT$29:$AT$1028,障害学生情報入力シート!$G$29:$G$1028,W$160,障害学生情報入力シート!$H$29:$H$1028,W$161,障害学生情報入力シート!$D$29:$D$1028,"&lt;&gt;"&amp;"",障害学生情報入力シート!$D$29:$D$1028,"&lt;&gt;"&amp;"在籍者")&gt;0,1,0)</f>
        <v>0</v>
      </c>
      <c r="X64" s="361">
        <f>IF(SUMIFS(障害学生情報入力シート!$AT$29:$AT$1028,障害学生情報入力シート!$G$29:$G$1028,X$160,障害学生情報入力シート!$H$29:$H$1028,X$161,障害学生情報入力シート!$D$29:$D$1028,"&lt;&gt;"&amp;"",障害学生情報入力シート!$D$29:$D$1028,"&lt;&gt;"&amp;"在籍者")&gt;0,1,0)</f>
        <v>0</v>
      </c>
      <c r="Y64" s="361">
        <f>IF(SUMIFS(障害学生情報入力シート!$AT$29:$AT$1028,障害学生情報入力シート!$G$29:$G$1028,Y$160,障害学生情報入力シート!$H$29:$H$1028,Y$161,障害学生情報入力シート!$D$29:$D$1028,"&lt;&gt;"&amp;"",障害学生情報入力シート!$D$29:$D$1028,"&lt;&gt;"&amp;"在籍者")&gt;0,1,0)</f>
        <v>0</v>
      </c>
      <c r="Z64" s="361">
        <f>IF(SUMIFS(障害学生情報入力シート!$AT$29:$AT$1028,障害学生情報入力シート!$G$29:$G$1028,Z$160,障害学生情報入力シート!$H$29:$H$1028,Z$161,障害学生情報入力シート!$D$29:$D$1028,"&lt;&gt;"&amp;"",障害学生情報入力シート!$D$29:$D$1028,"&lt;&gt;"&amp;"在籍者")&gt;0,1,0)</f>
        <v>0</v>
      </c>
      <c r="AA64" s="361">
        <f>IF(SUMIFS(障害学生情報入力シート!$AT$29:$AT$1028,障害学生情報入力シート!$G$29:$G$1028,AA$160,障害学生情報入力シート!$H$29:$H$1028,AA$161,障害学生情報入力シート!$D$29:$D$1028,"&lt;&gt;"&amp;"",障害学生情報入力シート!$D$29:$D$1028,"&lt;&gt;"&amp;"在籍者")&gt;0,1,0)</f>
        <v>0</v>
      </c>
      <c r="AB64" s="361">
        <f>IF(SUMIFS(障害学生情報入力シート!$AT$29:$AT$1028,障害学生情報入力シート!$G$29:$G$1028,AB$160,障害学生情報入力シート!$H$29:$H$1028,AB$161,障害学生情報入力シート!$D$29:$D$1028,"&lt;&gt;"&amp;"",障害学生情報入力シート!$D$29:$D$1028,"&lt;&gt;"&amp;"在籍者")&gt;0,1,0)</f>
        <v>0</v>
      </c>
      <c r="AC64" s="362">
        <f>IF(SUMIFS(障害学生情報入力シート!$AT$29:$AT$1028,障害学生情報入力シート!$G$29:$G$1028,AC$160,障害学生情報入力シート!$H$29:$H$1028,AC$161,障害学生情報入力シート!$D$29:$D$1028,"&lt;&gt;"&amp;"",障害学生情報入力シート!$D$29:$D$1028,"&lt;&gt;"&amp;"在籍者")&gt;0,1,0)</f>
        <v>0</v>
      </c>
      <c r="AD64" s="677"/>
      <c r="AE64" s="2082"/>
      <c r="AF64" s="2083"/>
      <c r="AG64" s="680" t="s">
        <v>2900</v>
      </c>
      <c r="AH64" s="681"/>
      <c r="AI64" s="681"/>
      <c r="AJ64" s="681"/>
      <c r="AK64" s="681"/>
      <c r="AL64" s="681"/>
      <c r="AM64" s="681"/>
      <c r="AN64" s="681"/>
      <c r="AO64" s="681"/>
      <c r="AP64" s="681"/>
      <c r="AQ64" s="681"/>
      <c r="AR64" s="681"/>
      <c r="AS64" s="681"/>
      <c r="AT64" s="681"/>
      <c r="AU64" s="681"/>
      <c r="AV64" s="681"/>
      <c r="AW64" s="681"/>
      <c r="AX64" s="681"/>
      <c r="AY64" s="681"/>
      <c r="AZ64" s="681"/>
      <c r="BA64" s="681"/>
      <c r="BB64" s="681"/>
      <c r="BC64" s="681"/>
      <c r="BD64" s="681"/>
      <c r="BE64" s="681"/>
      <c r="BF64" s="681"/>
      <c r="BG64" s="682"/>
    </row>
    <row r="65" spans="1:59" s="24" customFormat="1" ht="24.95" customHeight="1" thickTop="1" thickBot="1" x14ac:dyDescent="0.45">
      <c r="A65" s="1925"/>
      <c r="B65" s="1926"/>
      <c r="C65" s="675" t="s">
        <v>2754</v>
      </c>
      <c r="D65" s="360">
        <f>IF(SUMIFS(障害学生情報入力シート!$AU$29:$AU$1028,障害学生情報入力シート!$G$29:$G$1028,D$160,障害学生情報入力シート!$H$29:$H$1028,D$161,障害学生情報入力シート!$D$29:$D$1028,"&lt;&gt;"&amp;"",障害学生情報入力シート!$D$29:$D$1028,"&lt;&gt;"&amp;"在籍者")&gt;0,1,0)</f>
        <v>0</v>
      </c>
      <c r="E65" s="361">
        <f>IF(SUMIFS(障害学生情報入力シート!$AU$29:$AU$1028,障害学生情報入力シート!$G$29:$G$1028,E$160,障害学生情報入力シート!$H$29:$H$1028,E$161,障害学生情報入力シート!$D$29:$D$1028,"&lt;&gt;"&amp;"",障害学生情報入力シート!$D$29:$D$1028,"&lt;&gt;"&amp;"在籍者")&gt;0,1,0)</f>
        <v>0</v>
      </c>
      <c r="F65" s="361">
        <f>IF(SUMIFS(障害学生情報入力シート!$AU$29:$AU$1028,障害学生情報入力シート!$G$29:$G$1028,F$160,障害学生情報入力シート!$H$29:$H$1028,F$161,障害学生情報入力シート!$D$29:$D$1028,"&lt;&gt;"&amp;"",障害学生情報入力シート!$D$29:$D$1028,"&lt;&gt;"&amp;"在籍者")&gt;0,1,0)</f>
        <v>0</v>
      </c>
      <c r="G65" s="361">
        <f>IF(SUMIFS(障害学生情報入力シート!$AU$29:$AU$1028,障害学生情報入力シート!$G$29:$G$1028,G$160,障害学生情報入力シート!$H$29:$H$1028,G$161,障害学生情報入力シート!$D$29:$D$1028,"&lt;&gt;"&amp;"",障害学生情報入力シート!$D$29:$D$1028,"&lt;&gt;"&amp;"在籍者")&gt;0,1,0)</f>
        <v>0</v>
      </c>
      <c r="H65" s="361">
        <f>IF(SUMIFS(障害学生情報入力シート!$AU$29:$AU$1028,障害学生情報入力シート!$G$29:$G$1028,H$160,障害学生情報入力シート!$H$29:$H$1028,H$161,障害学生情報入力シート!$D$29:$D$1028,"&lt;&gt;"&amp;"",障害学生情報入力シート!$D$29:$D$1028,"&lt;&gt;"&amp;"在籍者")&gt;0,1,0)</f>
        <v>0</v>
      </c>
      <c r="I65" s="361">
        <f>IF(SUMIFS(障害学生情報入力シート!$AU$29:$AU$1028,障害学生情報入力シート!$G$29:$G$1028,I$160,障害学生情報入力シート!$H$29:$H$1028,I$161,障害学生情報入力シート!$D$29:$D$1028,"&lt;&gt;"&amp;"",障害学生情報入力シート!$D$29:$D$1028,"&lt;&gt;"&amp;"在籍者")&gt;0,1,0)</f>
        <v>0</v>
      </c>
      <c r="J65" s="361">
        <f>IF(SUMIFS(障害学生情報入力シート!$AU$29:$AU$1028,障害学生情報入力シート!$G$29:$G$1028,J$160,障害学生情報入力シート!$H$29:$H$1028,J$161,障害学生情報入力シート!$D$29:$D$1028,"&lt;&gt;"&amp;"",障害学生情報入力シート!$D$29:$D$1028,"&lt;&gt;"&amp;"在籍者")&gt;0,1,0)</f>
        <v>0</v>
      </c>
      <c r="K65" s="361">
        <f>IF(SUMIFS(障害学生情報入力シート!$AU$29:$AU$1028,障害学生情報入力シート!$G$29:$G$1028,K$160,障害学生情報入力シート!$H$29:$H$1028,K$161,障害学生情報入力シート!$D$29:$D$1028,"&lt;&gt;"&amp;"",障害学生情報入力シート!$D$29:$D$1028,"&lt;&gt;"&amp;"在籍者")&gt;0,1,0)</f>
        <v>0</v>
      </c>
      <c r="L65" s="361">
        <f>IF(SUMIFS(障害学生情報入力シート!$AU$29:$AU$1028,障害学生情報入力シート!$G$29:$G$1028,L$160,障害学生情報入力シート!$H$29:$H$1028,L$161,障害学生情報入力シート!$D$29:$D$1028,"&lt;&gt;"&amp;"",障害学生情報入力シート!$D$29:$D$1028,"&lt;&gt;"&amp;"在籍者")&gt;0,1,0)</f>
        <v>0</v>
      </c>
      <c r="M65" s="361">
        <f>IF(SUMIFS(障害学生情報入力シート!$AU$29:$AU$1028,障害学生情報入力シート!$G$29:$G$1028,M$160,障害学生情報入力シート!$H$29:$H$1028,M$161,障害学生情報入力シート!$D$29:$D$1028,"&lt;&gt;"&amp;"",障害学生情報入力シート!$D$29:$D$1028,"&lt;&gt;"&amp;"在籍者")&gt;0,1,0)</f>
        <v>0</v>
      </c>
      <c r="N65" s="361">
        <f>IF(SUMIFS(障害学生情報入力シート!$AU$29:$AU$1028,障害学生情報入力シート!$G$29:$G$1028,N$160,障害学生情報入力シート!$H$29:$H$1028,N$161,障害学生情報入力シート!$D$29:$D$1028,"&lt;&gt;"&amp;"",障害学生情報入力シート!$D$29:$D$1028,"&lt;&gt;"&amp;"在籍者")&gt;0,1,0)</f>
        <v>0</v>
      </c>
      <c r="O65" s="361">
        <f>IF(SUMIFS(障害学生情報入力シート!$AU$29:$AU$1028,障害学生情報入力シート!$G$29:$G$1028,O$160,障害学生情報入力シート!$H$29:$H$1028,O$161,障害学生情報入力シート!$D$29:$D$1028,"&lt;&gt;"&amp;"",障害学生情報入力シート!$D$29:$D$1028,"&lt;&gt;"&amp;"在籍者")&gt;0,1,0)</f>
        <v>0</v>
      </c>
      <c r="P65" s="361">
        <f>IF(SUMIFS(障害学生情報入力シート!$AU$29:$AU$1028,障害学生情報入力シート!$G$29:$G$1028,P$160,障害学生情報入力シート!$H$29:$H$1028,P$161,障害学生情報入力シート!$D$29:$D$1028,"&lt;&gt;"&amp;"",障害学生情報入力シート!$D$29:$D$1028,"&lt;&gt;"&amp;"在籍者")&gt;0,1,0)</f>
        <v>0</v>
      </c>
      <c r="Q65" s="361">
        <f>IF(SUMIFS(障害学生情報入力シート!$AU$29:$AU$1028,障害学生情報入力シート!$G$29:$G$1028,Q$160,障害学生情報入力シート!$H$29:$H$1028,Q$161,障害学生情報入力シート!$D$29:$D$1028,"&lt;&gt;"&amp;"",障害学生情報入力シート!$D$29:$D$1028,"&lt;&gt;"&amp;"在籍者")&gt;0,1,0)</f>
        <v>0</v>
      </c>
      <c r="R65" s="361">
        <f>IF(SUMIFS(障害学生情報入力シート!$AU$29:$AU$1028,障害学生情報入力シート!$G$29:$G$1028,R$160,障害学生情報入力シート!$H$29:$H$1028,R$161,障害学生情報入力シート!$D$29:$D$1028,"&lt;&gt;"&amp;"",障害学生情報入力シート!$D$29:$D$1028,"&lt;&gt;"&amp;"在籍者")&gt;0,1,0)</f>
        <v>0</v>
      </c>
      <c r="S65" s="361">
        <f>IF(SUMIFS(障害学生情報入力シート!$AU$29:$AU$1028,障害学生情報入力シート!$G$29:$G$1028,S$160,障害学生情報入力シート!$H$29:$H$1028,S$161,障害学生情報入力シート!$D$29:$D$1028,"&lt;&gt;"&amp;"",障害学生情報入力シート!$D$29:$D$1028,"&lt;&gt;"&amp;"在籍者")&gt;0,1,0)</f>
        <v>0</v>
      </c>
      <c r="T65" s="361">
        <f>IF(SUMIFS(障害学生情報入力シート!$AU$29:$AU$1028,障害学生情報入力シート!$G$29:$G$1028,T$160,障害学生情報入力シート!$H$29:$H$1028,T$161,障害学生情報入力シート!$D$29:$D$1028,"&lt;&gt;"&amp;"",障害学生情報入力シート!$D$29:$D$1028,"&lt;&gt;"&amp;"在籍者")&gt;0,1,0)</f>
        <v>0</v>
      </c>
      <c r="U65" s="361">
        <f>IF(SUMIFS(障害学生情報入力シート!$AU$29:$AU$1028,障害学生情報入力シート!$G$29:$G$1028,U$160,障害学生情報入力シート!$H$29:$H$1028,U$161,障害学生情報入力シート!$D$29:$D$1028,"&lt;&gt;"&amp;"",障害学生情報入力シート!$D$29:$D$1028,"&lt;&gt;"&amp;"在籍者")&gt;0,1,0)</f>
        <v>0</v>
      </c>
      <c r="V65" s="361">
        <f>IF(SUMIFS(障害学生情報入力シート!$AU$29:$AU$1028,障害学生情報入力シート!$G$29:$G$1028,V$160,障害学生情報入力シート!$H$29:$H$1028,V$161,障害学生情報入力シート!$D$29:$D$1028,"&lt;&gt;"&amp;"",障害学生情報入力シート!$D$29:$D$1028,"&lt;&gt;"&amp;"在籍者")&gt;0,1,0)</f>
        <v>0</v>
      </c>
      <c r="W65" s="361">
        <f>IF(SUMIFS(障害学生情報入力シート!$AU$29:$AU$1028,障害学生情報入力シート!$G$29:$G$1028,W$160,障害学生情報入力シート!$H$29:$H$1028,W$161,障害学生情報入力シート!$D$29:$D$1028,"&lt;&gt;"&amp;"",障害学生情報入力シート!$D$29:$D$1028,"&lt;&gt;"&amp;"在籍者")&gt;0,1,0)</f>
        <v>0</v>
      </c>
      <c r="X65" s="361">
        <f>IF(SUMIFS(障害学生情報入力シート!$AU$29:$AU$1028,障害学生情報入力シート!$G$29:$G$1028,X$160,障害学生情報入力シート!$H$29:$H$1028,X$161,障害学生情報入力シート!$D$29:$D$1028,"&lt;&gt;"&amp;"",障害学生情報入力シート!$D$29:$D$1028,"&lt;&gt;"&amp;"在籍者")&gt;0,1,0)</f>
        <v>0</v>
      </c>
      <c r="Y65" s="361">
        <f>IF(SUMIFS(障害学生情報入力シート!$AU$29:$AU$1028,障害学生情報入力シート!$G$29:$G$1028,Y$160,障害学生情報入力シート!$H$29:$H$1028,Y$161,障害学生情報入力シート!$D$29:$D$1028,"&lt;&gt;"&amp;"",障害学生情報入力シート!$D$29:$D$1028,"&lt;&gt;"&amp;"在籍者")&gt;0,1,0)</f>
        <v>0</v>
      </c>
      <c r="Z65" s="361">
        <f>IF(SUMIFS(障害学生情報入力シート!$AU$29:$AU$1028,障害学生情報入力シート!$G$29:$G$1028,Z$160,障害学生情報入力シート!$H$29:$H$1028,Z$161,障害学生情報入力シート!$D$29:$D$1028,"&lt;&gt;"&amp;"",障害学生情報入力シート!$D$29:$D$1028,"&lt;&gt;"&amp;"在籍者")&gt;0,1,0)</f>
        <v>0</v>
      </c>
      <c r="AA65" s="361">
        <f>IF(SUMIFS(障害学生情報入力シート!$AU$29:$AU$1028,障害学生情報入力シート!$G$29:$G$1028,AA$160,障害学生情報入力シート!$H$29:$H$1028,AA$161,障害学生情報入力シート!$D$29:$D$1028,"&lt;&gt;"&amp;"",障害学生情報入力シート!$D$29:$D$1028,"&lt;&gt;"&amp;"在籍者")&gt;0,1,0)</f>
        <v>0</v>
      </c>
      <c r="AB65" s="361">
        <f>IF(SUMIFS(障害学生情報入力シート!$AU$29:$AU$1028,障害学生情報入力シート!$G$29:$G$1028,AB$160,障害学生情報入力シート!$H$29:$H$1028,AB$161,障害学生情報入力シート!$D$29:$D$1028,"&lt;&gt;"&amp;"",障害学生情報入力シート!$D$29:$D$1028,"&lt;&gt;"&amp;"在籍者")&gt;0,1,0)</f>
        <v>0</v>
      </c>
      <c r="AC65" s="362">
        <f>IF(SUMIFS(障害学生情報入力シート!$AU$29:$AU$1028,障害学生情報入力シート!$G$29:$G$1028,AC$160,障害学生情報入力シート!$H$29:$H$1028,AC$161,障害学生情報入力シート!$D$29:$D$1028,"&lt;&gt;"&amp;"",障害学生情報入力シート!$D$29:$D$1028,"&lt;&gt;"&amp;"在籍者")&gt;0,1,0)</f>
        <v>0</v>
      </c>
      <c r="AD65" s="677"/>
      <c r="AE65" s="2082"/>
      <c r="AF65" s="2083"/>
      <c r="AG65" s="680" t="s">
        <v>2901</v>
      </c>
      <c r="AH65" s="681"/>
      <c r="AI65" s="681"/>
      <c r="AJ65" s="681"/>
      <c r="AK65" s="681"/>
      <c r="AL65" s="681"/>
      <c r="AM65" s="681"/>
      <c r="AN65" s="681"/>
      <c r="AO65" s="681"/>
      <c r="AP65" s="681"/>
      <c r="AQ65" s="681"/>
      <c r="AR65" s="681"/>
      <c r="AS65" s="681"/>
      <c r="AT65" s="681"/>
      <c r="AU65" s="681"/>
      <c r="AV65" s="681"/>
      <c r="AW65" s="681"/>
      <c r="AX65" s="681"/>
      <c r="AY65" s="681"/>
      <c r="AZ65" s="681"/>
      <c r="BA65" s="681"/>
      <c r="BB65" s="681"/>
      <c r="BC65" s="681"/>
      <c r="BD65" s="681"/>
      <c r="BE65" s="681"/>
      <c r="BF65" s="681"/>
      <c r="BG65" s="682"/>
    </row>
    <row r="66" spans="1:59" s="24" customFormat="1" ht="24.95" customHeight="1" thickTop="1" thickBot="1" x14ac:dyDescent="0.45">
      <c r="A66" s="1925"/>
      <c r="B66" s="1926"/>
      <c r="C66" s="675" t="s">
        <v>2755</v>
      </c>
      <c r="D66" s="360">
        <f>IF(SUMIFS(障害学生情報入力シート!$AV$29:$AV$1028,障害学生情報入力シート!$G$29:$G$1028,D$160,障害学生情報入力シート!$H$29:$H$1028,D$161,障害学生情報入力シート!$D$29:$D$1028,"&lt;&gt;"&amp;"",障害学生情報入力シート!$D$29:$D$1028,"&lt;&gt;"&amp;"在籍者")&gt;0,1,0)</f>
        <v>0</v>
      </c>
      <c r="E66" s="361">
        <f>IF(SUMIFS(障害学生情報入力シート!$AV$29:$AV$1028,障害学生情報入力シート!$G$29:$G$1028,E$160,障害学生情報入力シート!$H$29:$H$1028,E$161,障害学生情報入力シート!$D$29:$D$1028,"&lt;&gt;"&amp;"",障害学生情報入力シート!$D$29:$D$1028,"&lt;&gt;"&amp;"在籍者")&gt;0,1,0)</f>
        <v>0</v>
      </c>
      <c r="F66" s="361">
        <f>IF(SUMIFS(障害学生情報入力シート!$AV$29:$AV$1028,障害学生情報入力シート!$G$29:$G$1028,F$160,障害学生情報入力シート!$H$29:$H$1028,F$161,障害学生情報入力シート!$D$29:$D$1028,"&lt;&gt;"&amp;"",障害学生情報入力シート!$D$29:$D$1028,"&lt;&gt;"&amp;"在籍者")&gt;0,1,0)</f>
        <v>0</v>
      </c>
      <c r="G66" s="361">
        <f>IF(SUMIFS(障害学生情報入力シート!$AV$29:$AV$1028,障害学生情報入力シート!$G$29:$G$1028,G$160,障害学生情報入力シート!$H$29:$H$1028,G$161,障害学生情報入力シート!$D$29:$D$1028,"&lt;&gt;"&amp;"",障害学生情報入力シート!$D$29:$D$1028,"&lt;&gt;"&amp;"在籍者")&gt;0,1,0)</f>
        <v>0</v>
      </c>
      <c r="H66" s="361">
        <f>IF(SUMIFS(障害学生情報入力シート!$AV$29:$AV$1028,障害学生情報入力シート!$G$29:$G$1028,H$160,障害学生情報入力シート!$H$29:$H$1028,H$161,障害学生情報入力シート!$D$29:$D$1028,"&lt;&gt;"&amp;"",障害学生情報入力シート!$D$29:$D$1028,"&lt;&gt;"&amp;"在籍者")&gt;0,1,0)</f>
        <v>0</v>
      </c>
      <c r="I66" s="361">
        <f>IF(SUMIFS(障害学生情報入力シート!$AV$29:$AV$1028,障害学生情報入力シート!$G$29:$G$1028,I$160,障害学生情報入力シート!$H$29:$H$1028,I$161,障害学生情報入力シート!$D$29:$D$1028,"&lt;&gt;"&amp;"",障害学生情報入力シート!$D$29:$D$1028,"&lt;&gt;"&amp;"在籍者")&gt;0,1,0)</f>
        <v>0</v>
      </c>
      <c r="J66" s="361">
        <f>IF(SUMIFS(障害学生情報入力シート!$AV$29:$AV$1028,障害学生情報入力シート!$G$29:$G$1028,J$160,障害学生情報入力シート!$H$29:$H$1028,J$161,障害学生情報入力シート!$D$29:$D$1028,"&lt;&gt;"&amp;"",障害学生情報入力シート!$D$29:$D$1028,"&lt;&gt;"&amp;"在籍者")&gt;0,1,0)</f>
        <v>0</v>
      </c>
      <c r="K66" s="361">
        <f>IF(SUMIFS(障害学生情報入力シート!$AV$29:$AV$1028,障害学生情報入力シート!$G$29:$G$1028,K$160,障害学生情報入力シート!$H$29:$H$1028,K$161,障害学生情報入力シート!$D$29:$D$1028,"&lt;&gt;"&amp;"",障害学生情報入力シート!$D$29:$D$1028,"&lt;&gt;"&amp;"在籍者")&gt;0,1,0)</f>
        <v>0</v>
      </c>
      <c r="L66" s="361">
        <f>IF(SUMIFS(障害学生情報入力シート!$AV$29:$AV$1028,障害学生情報入力シート!$G$29:$G$1028,L$160,障害学生情報入力シート!$H$29:$H$1028,L$161,障害学生情報入力シート!$D$29:$D$1028,"&lt;&gt;"&amp;"",障害学生情報入力シート!$D$29:$D$1028,"&lt;&gt;"&amp;"在籍者")&gt;0,1,0)</f>
        <v>0</v>
      </c>
      <c r="M66" s="361">
        <f>IF(SUMIFS(障害学生情報入力シート!$AV$29:$AV$1028,障害学生情報入力シート!$G$29:$G$1028,M$160,障害学生情報入力シート!$H$29:$H$1028,M$161,障害学生情報入力シート!$D$29:$D$1028,"&lt;&gt;"&amp;"",障害学生情報入力シート!$D$29:$D$1028,"&lt;&gt;"&amp;"在籍者")&gt;0,1,0)</f>
        <v>0</v>
      </c>
      <c r="N66" s="361">
        <f>IF(SUMIFS(障害学生情報入力シート!$AV$29:$AV$1028,障害学生情報入力シート!$G$29:$G$1028,N$160,障害学生情報入力シート!$H$29:$H$1028,N$161,障害学生情報入力シート!$D$29:$D$1028,"&lt;&gt;"&amp;"",障害学生情報入力シート!$D$29:$D$1028,"&lt;&gt;"&amp;"在籍者")&gt;0,1,0)</f>
        <v>0</v>
      </c>
      <c r="O66" s="361">
        <f>IF(SUMIFS(障害学生情報入力シート!$AV$29:$AV$1028,障害学生情報入力シート!$G$29:$G$1028,O$160,障害学生情報入力シート!$H$29:$H$1028,O$161,障害学生情報入力シート!$D$29:$D$1028,"&lt;&gt;"&amp;"",障害学生情報入力シート!$D$29:$D$1028,"&lt;&gt;"&amp;"在籍者")&gt;0,1,0)</f>
        <v>0</v>
      </c>
      <c r="P66" s="361">
        <f>IF(SUMIFS(障害学生情報入力シート!$AV$29:$AV$1028,障害学生情報入力シート!$G$29:$G$1028,P$160,障害学生情報入力シート!$H$29:$H$1028,P$161,障害学生情報入力シート!$D$29:$D$1028,"&lt;&gt;"&amp;"",障害学生情報入力シート!$D$29:$D$1028,"&lt;&gt;"&amp;"在籍者")&gt;0,1,0)</f>
        <v>0</v>
      </c>
      <c r="Q66" s="361">
        <f>IF(SUMIFS(障害学生情報入力シート!$AV$29:$AV$1028,障害学生情報入力シート!$G$29:$G$1028,Q$160,障害学生情報入力シート!$H$29:$H$1028,Q$161,障害学生情報入力シート!$D$29:$D$1028,"&lt;&gt;"&amp;"",障害学生情報入力シート!$D$29:$D$1028,"&lt;&gt;"&amp;"在籍者")&gt;0,1,0)</f>
        <v>0</v>
      </c>
      <c r="R66" s="361">
        <f>IF(SUMIFS(障害学生情報入力シート!$AV$29:$AV$1028,障害学生情報入力シート!$G$29:$G$1028,R$160,障害学生情報入力シート!$H$29:$H$1028,R$161,障害学生情報入力シート!$D$29:$D$1028,"&lt;&gt;"&amp;"",障害学生情報入力シート!$D$29:$D$1028,"&lt;&gt;"&amp;"在籍者")&gt;0,1,0)</f>
        <v>0</v>
      </c>
      <c r="S66" s="361">
        <f>IF(SUMIFS(障害学生情報入力シート!$AV$29:$AV$1028,障害学生情報入力シート!$G$29:$G$1028,S$160,障害学生情報入力シート!$H$29:$H$1028,S$161,障害学生情報入力シート!$D$29:$D$1028,"&lt;&gt;"&amp;"",障害学生情報入力シート!$D$29:$D$1028,"&lt;&gt;"&amp;"在籍者")&gt;0,1,0)</f>
        <v>0</v>
      </c>
      <c r="T66" s="361">
        <f>IF(SUMIFS(障害学生情報入力シート!$AV$29:$AV$1028,障害学生情報入力シート!$G$29:$G$1028,T$160,障害学生情報入力シート!$H$29:$H$1028,T$161,障害学生情報入力シート!$D$29:$D$1028,"&lt;&gt;"&amp;"",障害学生情報入力シート!$D$29:$D$1028,"&lt;&gt;"&amp;"在籍者")&gt;0,1,0)</f>
        <v>0</v>
      </c>
      <c r="U66" s="361">
        <f>IF(SUMIFS(障害学生情報入力シート!$AV$29:$AV$1028,障害学生情報入力シート!$G$29:$G$1028,U$160,障害学生情報入力シート!$H$29:$H$1028,U$161,障害学生情報入力シート!$D$29:$D$1028,"&lt;&gt;"&amp;"",障害学生情報入力シート!$D$29:$D$1028,"&lt;&gt;"&amp;"在籍者")&gt;0,1,0)</f>
        <v>0</v>
      </c>
      <c r="V66" s="361">
        <f>IF(SUMIFS(障害学生情報入力シート!$AV$29:$AV$1028,障害学生情報入力シート!$G$29:$G$1028,V$160,障害学生情報入力シート!$H$29:$H$1028,V$161,障害学生情報入力シート!$D$29:$D$1028,"&lt;&gt;"&amp;"",障害学生情報入力シート!$D$29:$D$1028,"&lt;&gt;"&amp;"在籍者")&gt;0,1,0)</f>
        <v>0</v>
      </c>
      <c r="W66" s="361">
        <f>IF(SUMIFS(障害学生情報入力シート!$AV$29:$AV$1028,障害学生情報入力シート!$G$29:$G$1028,W$160,障害学生情報入力シート!$H$29:$H$1028,W$161,障害学生情報入力シート!$D$29:$D$1028,"&lt;&gt;"&amp;"",障害学生情報入力シート!$D$29:$D$1028,"&lt;&gt;"&amp;"在籍者")&gt;0,1,0)</f>
        <v>0</v>
      </c>
      <c r="X66" s="361">
        <f>IF(SUMIFS(障害学生情報入力シート!$AV$29:$AV$1028,障害学生情報入力シート!$G$29:$G$1028,X$160,障害学生情報入力シート!$H$29:$H$1028,X$161,障害学生情報入力シート!$D$29:$D$1028,"&lt;&gt;"&amp;"",障害学生情報入力シート!$D$29:$D$1028,"&lt;&gt;"&amp;"在籍者")&gt;0,1,0)</f>
        <v>0</v>
      </c>
      <c r="Y66" s="361">
        <f>IF(SUMIFS(障害学生情報入力シート!$AV$29:$AV$1028,障害学生情報入力シート!$G$29:$G$1028,Y$160,障害学生情報入力シート!$H$29:$H$1028,Y$161,障害学生情報入力シート!$D$29:$D$1028,"&lt;&gt;"&amp;"",障害学生情報入力シート!$D$29:$D$1028,"&lt;&gt;"&amp;"在籍者")&gt;0,1,0)</f>
        <v>0</v>
      </c>
      <c r="Z66" s="361">
        <f>IF(SUMIFS(障害学生情報入力シート!$AV$29:$AV$1028,障害学生情報入力シート!$G$29:$G$1028,Z$160,障害学生情報入力シート!$H$29:$H$1028,Z$161,障害学生情報入力シート!$D$29:$D$1028,"&lt;&gt;"&amp;"",障害学生情報入力シート!$D$29:$D$1028,"&lt;&gt;"&amp;"在籍者")&gt;0,1,0)</f>
        <v>0</v>
      </c>
      <c r="AA66" s="361">
        <f>IF(SUMIFS(障害学生情報入力シート!$AV$29:$AV$1028,障害学生情報入力シート!$G$29:$G$1028,AA$160,障害学生情報入力シート!$H$29:$H$1028,AA$161,障害学生情報入力シート!$D$29:$D$1028,"&lt;&gt;"&amp;"",障害学生情報入力シート!$D$29:$D$1028,"&lt;&gt;"&amp;"在籍者")&gt;0,1,0)</f>
        <v>0</v>
      </c>
      <c r="AB66" s="361">
        <f>IF(SUMIFS(障害学生情報入力シート!$AV$29:$AV$1028,障害学生情報入力シート!$G$29:$G$1028,AB$160,障害学生情報入力シート!$H$29:$H$1028,AB$161,障害学生情報入力シート!$D$29:$D$1028,"&lt;&gt;"&amp;"",障害学生情報入力シート!$D$29:$D$1028,"&lt;&gt;"&amp;"在籍者")&gt;0,1,0)</f>
        <v>0</v>
      </c>
      <c r="AC66" s="362">
        <f>IF(SUMIFS(障害学生情報入力シート!$AV$29:$AV$1028,障害学生情報入力シート!$G$29:$G$1028,AC$160,障害学生情報入力シート!$H$29:$H$1028,AC$161,障害学生情報入力シート!$D$29:$D$1028,"&lt;&gt;"&amp;"",障害学生情報入力シート!$D$29:$D$1028,"&lt;&gt;"&amp;"在籍者")&gt;0,1,0)</f>
        <v>0</v>
      </c>
      <c r="AD66" s="677"/>
      <c r="AE66" s="2082"/>
      <c r="AF66" s="2083"/>
      <c r="AG66" s="680" t="s">
        <v>2902</v>
      </c>
      <c r="AH66" s="681"/>
      <c r="AI66" s="681"/>
      <c r="AJ66" s="681"/>
      <c r="AK66" s="681"/>
      <c r="AL66" s="681"/>
      <c r="AM66" s="681"/>
      <c r="AN66" s="681"/>
      <c r="AO66" s="681"/>
      <c r="AP66" s="681"/>
      <c r="AQ66" s="681"/>
      <c r="AR66" s="681"/>
      <c r="AS66" s="681"/>
      <c r="AT66" s="681"/>
      <c r="AU66" s="681"/>
      <c r="AV66" s="681"/>
      <c r="AW66" s="681"/>
      <c r="AX66" s="681"/>
      <c r="AY66" s="681"/>
      <c r="AZ66" s="681"/>
      <c r="BA66" s="681"/>
      <c r="BB66" s="681"/>
      <c r="BC66" s="681"/>
      <c r="BD66" s="681"/>
      <c r="BE66" s="681"/>
      <c r="BF66" s="681"/>
      <c r="BG66" s="682"/>
    </row>
    <row r="67" spans="1:59" s="24" customFormat="1" ht="24.95" customHeight="1" thickTop="1" thickBot="1" x14ac:dyDescent="0.45">
      <c r="A67" s="1925"/>
      <c r="B67" s="1926"/>
      <c r="C67" s="684" t="s">
        <v>2756</v>
      </c>
      <c r="D67" s="360">
        <f>IF(SUMIFS(障害学生情報入力シート!$AW$29:$AW$1028,障害学生情報入力シート!$G$29:$G$1028,D$160,障害学生情報入力シート!$H$29:$H$1028,D$161,障害学生情報入力シート!$D$29:$D$1028,"&lt;&gt;"&amp;"",障害学生情報入力シート!$D$29:$D$1028,"&lt;&gt;"&amp;"在籍者")&gt;0,1,0)</f>
        <v>0</v>
      </c>
      <c r="E67" s="361">
        <f>IF(SUMIFS(障害学生情報入力シート!$AW$29:$AW$1028,障害学生情報入力シート!$G$29:$G$1028,E$160,障害学生情報入力シート!$H$29:$H$1028,E$161,障害学生情報入力シート!$D$29:$D$1028,"&lt;&gt;"&amp;"",障害学生情報入力シート!$D$29:$D$1028,"&lt;&gt;"&amp;"在籍者")&gt;0,1,0)</f>
        <v>0</v>
      </c>
      <c r="F67" s="361">
        <f>IF(SUMIFS(障害学生情報入力シート!$AW$29:$AW$1028,障害学生情報入力シート!$G$29:$G$1028,F$160,障害学生情報入力シート!$H$29:$H$1028,F$161,障害学生情報入力シート!$D$29:$D$1028,"&lt;&gt;"&amp;"",障害学生情報入力シート!$D$29:$D$1028,"&lt;&gt;"&amp;"在籍者")&gt;0,1,0)</f>
        <v>0</v>
      </c>
      <c r="G67" s="361">
        <f>IF(SUMIFS(障害学生情報入力シート!$AW$29:$AW$1028,障害学生情報入力シート!$G$29:$G$1028,G$160,障害学生情報入力シート!$H$29:$H$1028,G$161,障害学生情報入力シート!$D$29:$D$1028,"&lt;&gt;"&amp;"",障害学生情報入力シート!$D$29:$D$1028,"&lt;&gt;"&amp;"在籍者")&gt;0,1,0)</f>
        <v>0</v>
      </c>
      <c r="H67" s="361">
        <f>IF(SUMIFS(障害学生情報入力シート!$AW$29:$AW$1028,障害学生情報入力シート!$G$29:$G$1028,H$160,障害学生情報入力シート!$H$29:$H$1028,H$161,障害学生情報入力シート!$D$29:$D$1028,"&lt;&gt;"&amp;"",障害学生情報入力シート!$D$29:$D$1028,"&lt;&gt;"&amp;"在籍者")&gt;0,1,0)</f>
        <v>0</v>
      </c>
      <c r="I67" s="361">
        <f>IF(SUMIFS(障害学生情報入力シート!$AW$29:$AW$1028,障害学生情報入力シート!$G$29:$G$1028,I$160,障害学生情報入力シート!$H$29:$H$1028,I$161,障害学生情報入力シート!$D$29:$D$1028,"&lt;&gt;"&amp;"",障害学生情報入力シート!$D$29:$D$1028,"&lt;&gt;"&amp;"在籍者")&gt;0,1,0)</f>
        <v>0</v>
      </c>
      <c r="J67" s="361">
        <f>IF(SUMIFS(障害学生情報入力シート!$AW$29:$AW$1028,障害学生情報入力シート!$G$29:$G$1028,J$160,障害学生情報入力シート!$H$29:$H$1028,J$161,障害学生情報入力シート!$D$29:$D$1028,"&lt;&gt;"&amp;"",障害学生情報入力シート!$D$29:$D$1028,"&lt;&gt;"&amp;"在籍者")&gt;0,1,0)</f>
        <v>0</v>
      </c>
      <c r="K67" s="361">
        <f>IF(SUMIFS(障害学生情報入力シート!$AW$29:$AW$1028,障害学生情報入力シート!$G$29:$G$1028,K$160,障害学生情報入力シート!$H$29:$H$1028,K$161,障害学生情報入力シート!$D$29:$D$1028,"&lt;&gt;"&amp;"",障害学生情報入力シート!$D$29:$D$1028,"&lt;&gt;"&amp;"在籍者")&gt;0,1,0)</f>
        <v>0</v>
      </c>
      <c r="L67" s="361">
        <f>IF(SUMIFS(障害学生情報入力シート!$AW$29:$AW$1028,障害学生情報入力シート!$G$29:$G$1028,L$160,障害学生情報入力シート!$H$29:$H$1028,L$161,障害学生情報入力シート!$D$29:$D$1028,"&lt;&gt;"&amp;"",障害学生情報入力シート!$D$29:$D$1028,"&lt;&gt;"&amp;"在籍者")&gt;0,1,0)</f>
        <v>0</v>
      </c>
      <c r="M67" s="361">
        <f>IF(SUMIFS(障害学生情報入力シート!$AW$29:$AW$1028,障害学生情報入力シート!$G$29:$G$1028,M$160,障害学生情報入力シート!$H$29:$H$1028,M$161,障害学生情報入力シート!$D$29:$D$1028,"&lt;&gt;"&amp;"",障害学生情報入力シート!$D$29:$D$1028,"&lt;&gt;"&amp;"在籍者")&gt;0,1,0)</f>
        <v>0</v>
      </c>
      <c r="N67" s="361">
        <f>IF(SUMIFS(障害学生情報入力シート!$AW$29:$AW$1028,障害学生情報入力シート!$G$29:$G$1028,N$160,障害学生情報入力シート!$H$29:$H$1028,N$161,障害学生情報入力シート!$D$29:$D$1028,"&lt;&gt;"&amp;"",障害学生情報入力シート!$D$29:$D$1028,"&lt;&gt;"&amp;"在籍者")&gt;0,1,0)</f>
        <v>0</v>
      </c>
      <c r="O67" s="361">
        <f>IF(SUMIFS(障害学生情報入力シート!$AW$29:$AW$1028,障害学生情報入力シート!$G$29:$G$1028,O$160,障害学生情報入力シート!$H$29:$H$1028,O$161,障害学生情報入力シート!$D$29:$D$1028,"&lt;&gt;"&amp;"",障害学生情報入力シート!$D$29:$D$1028,"&lt;&gt;"&amp;"在籍者")&gt;0,1,0)</f>
        <v>0</v>
      </c>
      <c r="P67" s="361">
        <f>IF(SUMIFS(障害学生情報入力シート!$AW$29:$AW$1028,障害学生情報入力シート!$G$29:$G$1028,P$160,障害学生情報入力シート!$H$29:$H$1028,P$161,障害学生情報入力シート!$D$29:$D$1028,"&lt;&gt;"&amp;"",障害学生情報入力シート!$D$29:$D$1028,"&lt;&gt;"&amp;"在籍者")&gt;0,1,0)</f>
        <v>0</v>
      </c>
      <c r="Q67" s="361">
        <f>IF(SUMIFS(障害学生情報入力シート!$AW$29:$AW$1028,障害学生情報入力シート!$G$29:$G$1028,Q$160,障害学生情報入力シート!$H$29:$H$1028,Q$161,障害学生情報入力シート!$D$29:$D$1028,"&lt;&gt;"&amp;"",障害学生情報入力シート!$D$29:$D$1028,"&lt;&gt;"&amp;"在籍者")&gt;0,1,0)</f>
        <v>0</v>
      </c>
      <c r="R67" s="361">
        <f>IF(SUMIFS(障害学生情報入力シート!$AW$29:$AW$1028,障害学生情報入力シート!$G$29:$G$1028,R$160,障害学生情報入力シート!$H$29:$H$1028,R$161,障害学生情報入力シート!$D$29:$D$1028,"&lt;&gt;"&amp;"",障害学生情報入力シート!$D$29:$D$1028,"&lt;&gt;"&amp;"在籍者")&gt;0,1,0)</f>
        <v>0</v>
      </c>
      <c r="S67" s="361">
        <f>IF(SUMIFS(障害学生情報入力シート!$AW$29:$AW$1028,障害学生情報入力シート!$G$29:$G$1028,S$160,障害学生情報入力シート!$H$29:$H$1028,S$161,障害学生情報入力シート!$D$29:$D$1028,"&lt;&gt;"&amp;"",障害学生情報入力シート!$D$29:$D$1028,"&lt;&gt;"&amp;"在籍者")&gt;0,1,0)</f>
        <v>0</v>
      </c>
      <c r="T67" s="361">
        <f>IF(SUMIFS(障害学生情報入力シート!$AW$29:$AW$1028,障害学生情報入力シート!$G$29:$G$1028,T$160,障害学生情報入力シート!$H$29:$H$1028,T$161,障害学生情報入力シート!$D$29:$D$1028,"&lt;&gt;"&amp;"",障害学生情報入力シート!$D$29:$D$1028,"&lt;&gt;"&amp;"在籍者")&gt;0,1,0)</f>
        <v>0</v>
      </c>
      <c r="U67" s="361">
        <f>IF(SUMIFS(障害学生情報入力シート!$AW$29:$AW$1028,障害学生情報入力シート!$G$29:$G$1028,U$160,障害学生情報入力シート!$H$29:$H$1028,U$161,障害学生情報入力シート!$D$29:$D$1028,"&lt;&gt;"&amp;"",障害学生情報入力シート!$D$29:$D$1028,"&lt;&gt;"&amp;"在籍者")&gt;0,1,0)</f>
        <v>0</v>
      </c>
      <c r="V67" s="361">
        <f>IF(SUMIFS(障害学生情報入力シート!$AW$29:$AW$1028,障害学生情報入力シート!$G$29:$G$1028,V$160,障害学生情報入力シート!$H$29:$H$1028,V$161,障害学生情報入力シート!$D$29:$D$1028,"&lt;&gt;"&amp;"",障害学生情報入力シート!$D$29:$D$1028,"&lt;&gt;"&amp;"在籍者")&gt;0,1,0)</f>
        <v>0</v>
      </c>
      <c r="W67" s="361">
        <f>IF(SUMIFS(障害学生情報入力シート!$AW$29:$AW$1028,障害学生情報入力シート!$G$29:$G$1028,W$160,障害学生情報入力シート!$H$29:$H$1028,W$161,障害学生情報入力シート!$D$29:$D$1028,"&lt;&gt;"&amp;"",障害学生情報入力シート!$D$29:$D$1028,"&lt;&gt;"&amp;"在籍者")&gt;0,1,0)</f>
        <v>0</v>
      </c>
      <c r="X67" s="361">
        <f>IF(SUMIFS(障害学生情報入力シート!$AW$29:$AW$1028,障害学生情報入力シート!$G$29:$G$1028,X$160,障害学生情報入力シート!$H$29:$H$1028,X$161,障害学生情報入力シート!$D$29:$D$1028,"&lt;&gt;"&amp;"",障害学生情報入力シート!$D$29:$D$1028,"&lt;&gt;"&amp;"在籍者")&gt;0,1,0)</f>
        <v>0</v>
      </c>
      <c r="Y67" s="361">
        <f>IF(SUMIFS(障害学生情報入力シート!$AW$29:$AW$1028,障害学生情報入力シート!$G$29:$G$1028,Y$160,障害学生情報入力シート!$H$29:$H$1028,Y$161,障害学生情報入力シート!$D$29:$D$1028,"&lt;&gt;"&amp;"",障害学生情報入力シート!$D$29:$D$1028,"&lt;&gt;"&amp;"在籍者")&gt;0,1,0)</f>
        <v>0</v>
      </c>
      <c r="Z67" s="361">
        <f>IF(SUMIFS(障害学生情報入力シート!$AW$29:$AW$1028,障害学生情報入力シート!$G$29:$G$1028,Z$160,障害学生情報入力シート!$H$29:$H$1028,Z$161,障害学生情報入力シート!$D$29:$D$1028,"&lt;&gt;"&amp;"",障害学生情報入力シート!$D$29:$D$1028,"&lt;&gt;"&amp;"在籍者")&gt;0,1,0)</f>
        <v>0</v>
      </c>
      <c r="AA67" s="361">
        <f>IF(SUMIFS(障害学生情報入力シート!$AW$29:$AW$1028,障害学生情報入力シート!$G$29:$G$1028,AA$160,障害学生情報入力シート!$H$29:$H$1028,AA$161,障害学生情報入力シート!$D$29:$D$1028,"&lt;&gt;"&amp;"",障害学生情報入力シート!$D$29:$D$1028,"&lt;&gt;"&amp;"在籍者")&gt;0,1,0)</f>
        <v>0</v>
      </c>
      <c r="AB67" s="361">
        <f>IF(SUMIFS(障害学生情報入力シート!$AW$29:$AW$1028,障害学生情報入力シート!$G$29:$G$1028,AB$160,障害学生情報入力シート!$H$29:$H$1028,AB$161,障害学生情報入力シート!$D$29:$D$1028,"&lt;&gt;"&amp;"",障害学生情報入力シート!$D$29:$D$1028,"&lt;&gt;"&amp;"在籍者")&gt;0,1,0)</f>
        <v>0</v>
      </c>
      <c r="AC67" s="362">
        <f>IF(SUMIFS(障害学生情報入力シート!$AW$29:$AW$1028,障害学生情報入力シート!$G$29:$G$1028,AC$160,障害学生情報入力シート!$H$29:$H$1028,AC$161,障害学生情報入力シート!$D$29:$D$1028,"&lt;&gt;"&amp;"",障害学生情報入力シート!$D$29:$D$1028,"&lt;&gt;"&amp;"在籍者")&gt;0,1,0)</f>
        <v>0</v>
      </c>
      <c r="AD67" s="677"/>
      <c r="AE67" s="2082"/>
      <c r="AF67" s="2083"/>
      <c r="AG67" s="569" t="s">
        <v>2903</v>
      </c>
      <c r="AH67" s="681"/>
      <c r="AI67" s="681"/>
      <c r="AJ67" s="681"/>
      <c r="AK67" s="681"/>
      <c r="AL67" s="681"/>
      <c r="AM67" s="681"/>
      <c r="AN67" s="681"/>
      <c r="AO67" s="681"/>
      <c r="AP67" s="681"/>
      <c r="AQ67" s="681"/>
      <c r="AR67" s="681"/>
      <c r="AS67" s="681"/>
      <c r="AT67" s="681"/>
      <c r="AU67" s="681"/>
      <c r="AV67" s="681"/>
      <c r="AW67" s="681"/>
      <c r="AX67" s="681"/>
      <c r="AY67" s="681"/>
      <c r="AZ67" s="681"/>
      <c r="BA67" s="681"/>
      <c r="BB67" s="681"/>
      <c r="BC67" s="681"/>
      <c r="BD67" s="681"/>
      <c r="BE67" s="681"/>
      <c r="BF67" s="681"/>
      <c r="BG67" s="682"/>
    </row>
    <row r="68" spans="1:59" s="24" customFormat="1" ht="30" customHeight="1" thickTop="1" thickBot="1" x14ac:dyDescent="0.45">
      <c r="A68" s="1925"/>
      <c r="B68" s="1926"/>
      <c r="C68" s="698" t="s">
        <v>2757</v>
      </c>
      <c r="D68" s="360">
        <f>IF(SUMIFS(障害学生情報入力シート!$AX$29:$AX$1028,障害学生情報入力シート!$G$29:$G$1028,D$160,障害学生情報入力シート!$H$29:$H$1028,D$161,障害学生情報入力シート!$D$29:$D$1028,"&lt;&gt;"&amp;"",障害学生情報入力シート!$D$29:$D$1028,"&lt;&gt;"&amp;"在籍者")&gt;0,1,0)</f>
        <v>0</v>
      </c>
      <c r="E68" s="361">
        <f>IF(SUMIFS(障害学生情報入力シート!$AX$29:$AX$1028,障害学生情報入力シート!$G$29:$G$1028,E$160,障害学生情報入力シート!$H$29:$H$1028,E$161,障害学生情報入力シート!$D$29:$D$1028,"&lt;&gt;"&amp;"",障害学生情報入力シート!$D$29:$D$1028,"&lt;&gt;"&amp;"在籍者")&gt;0,1,0)</f>
        <v>0</v>
      </c>
      <c r="F68" s="361">
        <f>IF(SUMIFS(障害学生情報入力シート!$AX$29:$AX$1028,障害学生情報入力シート!$G$29:$G$1028,F$160,障害学生情報入力シート!$H$29:$H$1028,F$161,障害学生情報入力シート!$D$29:$D$1028,"&lt;&gt;"&amp;"",障害学生情報入力シート!$D$29:$D$1028,"&lt;&gt;"&amp;"在籍者")&gt;0,1,0)</f>
        <v>0</v>
      </c>
      <c r="G68" s="361">
        <f>IF(SUMIFS(障害学生情報入力シート!$AX$29:$AX$1028,障害学生情報入力シート!$G$29:$G$1028,G$160,障害学生情報入力シート!$H$29:$H$1028,G$161,障害学生情報入力シート!$D$29:$D$1028,"&lt;&gt;"&amp;"",障害学生情報入力シート!$D$29:$D$1028,"&lt;&gt;"&amp;"在籍者")&gt;0,1,0)</f>
        <v>0</v>
      </c>
      <c r="H68" s="361">
        <f>IF(SUMIFS(障害学生情報入力シート!$AX$29:$AX$1028,障害学生情報入力シート!$G$29:$G$1028,H$160,障害学生情報入力シート!$H$29:$H$1028,H$161,障害学生情報入力シート!$D$29:$D$1028,"&lt;&gt;"&amp;"",障害学生情報入力シート!$D$29:$D$1028,"&lt;&gt;"&amp;"在籍者")&gt;0,1,0)</f>
        <v>0</v>
      </c>
      <c r="I68" s="361">
        <f>IF(SUMIFS(障害学生情報入力シート!$AX$29:$AX$1028,障害学生情報入力シート!$G$29:$G$1028,I$160,障害学生情報入力シート!$H$29:$H$1028,I$161,障害学生情報入力シート!$D$29:$D$1028,"&lt;&gt;"&amp;"",障害学生情報入力シート!$D$29:$D$1028,"&lt;&gt;"&amp;"在籍者")&gt;0,1,0)</f>
        <v>0</v>
      </c>
      <c r="J68" s="361">
        <f>IF(SUMIFS(障害学生情報入力シート!$AX$29:$AX$1028,障害学生情報入力シート!$G$29:$G$1028,J$160,障害学生情報入力シート!$H$29:$H$1028,J$161,障害学生情報入力シート!$D$29:$D$1028,"&lt;&gt;"&amp;"",障害学生情報入力シート!$D$29:$D$1028,"&lt;&gt;"&amp;"在籍者")&gt;0,1,0)</f>
        <v>0</v>
      </c>
      <c r="K68" s="361">
        <f>IF(SUMIFS(障害学生情報入力シート!$AX$29:$AX$1028,障害学生情報入力シート!$G$29:$G$1028,K$160,障害学生情報入力シート!$H$29:$H$1028,K$161,障害学生情報入力シート!$D$29:$D$1028,"&lt;&gt;"&amp;"",障害学生情報入力シート!$D$29:$D$1028,"&lt;&gt;"&amp;"在籍者")&gt;0,1,0)</f>
        <v>0</v>
      </c>
      <c r="L68" s="361">
        <f>IF(SUMIFS(障害学生情報入力シート!$AX$29:$AX$1028,障害学生情報入力シート!$G$29:$G$1028,L$160,障害学生情報入力シート!$H$29:$H$1028,L$161,障害学生情報入力シート!$D$29:$D$1028,"&lt;&gt;"&amp;"",障害学生情報入力シート!$D$29:$D$1028,"&lt;&gt;"&amp;"在籍者")&gt;0,1,0)</f>
        <v>0</v>
      </c>
      <c r="M68" s="361">
        <f>IF(SUMIFS(障害学生情報入力シート!$AX$29:$AX$1028,障害学生情報入力シート!$G$29:$G$1028,M$160,障害学生情報入力シート!$H$29:$H$1028,M$161,障害学生情報入力シート!$D$29:$D$1028,"&lt;&gt;"&amp;"",障害学生情報入力シート!$D$29:$D$1028,"&lt;&gt;"&amp;"在籍者")&gt;0,1,0)</f>
        <v>0</v>
      </c>
      <c r="N68" s="361">
        <f>IF(SUMIFS(障害学生情報入力シート!$AX$29:$AX$1028,障害学生情報入力シート!$G$29:$G$1028,N$160,障害学生情報入力シート!$H$29:$H$1028,N$161,障害学生情報入力シート!$D$29:$D$1028,"&lt;&gt;"&amp;"",障害学生情報入力シート!$D$29:$D$1028,"&lt;&gt;"&amp;"在籍者")&gt;0,1,0)</f>
        <v>0</v>
      </c>
      <c r="O68" s="361">
        <f>IF(SUMIFS(障害学生情報入力シート!$AX$29:$AX$1028,障害学生情報入力シート!$G$29:$G$1028,O$160,障害学生情報入力シート!$H$29:$H$1028,O$161,障害学生情報入力シート!$D$29:$D$1028,"&lt;&gt;"&amp;"",障害学生情報入力シート!$D$29:$D$1028,"&lt;&gt;"&amp;"在籍者")&gt;0,1,0)</f>
        <v>0</v>
      </c>
      <c r="P68" s="361">
        <f>IF(SUMIFS(障害学生情報入力シート!$AX$29:$AX$1028,障害学生情報入力シート!$G$29:$G$1028,P$160,障害学生情報入力シート!$H$29:$H$1028,P$161,障害学生情報入力シート!$D$29:$D$1028,"&lt;&gt;"&amp;"",障害学生情報入力シート!$D$29:$D$1028,"&lt;&gt;"&amp;"在籍者")&gt;0,1,0)</f>
        <v>0</v>
      </c>
      <c r="Q68" s="361">
        <f>IF(SUMIFS(障害学生情報入力シート!$AX$29:$AX$1028,障害学生情報入力シート!$G$29:$G$1028,Q$160,障害学生情報入力シート!$H$29:$H$1028,Q$161,障害学生情報入力シート!$D$29:$D$1028,"&lt;&gt;"&amp;"",障害学生情報入力シート!$D$29:$D$1028,"&lt;&gt;"&amp;"在籍者")&gt;0,1,0)</f>
        <v>0</v>
      </c>
      <c r="R68" s="361">
        <f>IF(SUMIFS(障害学生情報入力シート!$AX$29:$AX$1028,障害学生情報入力シート!$G$29:$G$1028,R$160,障害学生情報入力シート!$H$29:$H$1028,R$161,障害学生情報入力シート!$D$29:$D$1028,"&lt;&gt;"&amp;"",障害学生情報入力シート!$D$29:$D$1028,"&lt;&gt;"&amp;"在籍者")&gt;0,1,0)</f>
        <v>0</v>
      </c>
      <c r="S68" s="361">
        <f>IF(SUMIFS(障害学生情報入力シート!$AX$29:$AX$1028,障害学生情報入力シート!$G$29:$G$1028,S$160,障害学生情報入力シート!$H$29:$H$1028,S$161,障害学生情報入力シート!$D$29:$D$1028,"&lt;&gt;"&amp;"",障害学生情報入力シート!$D$29:$D$1028,"&lt;&gt;"&amp;"在籍者")&gt;0,1,0)</f>
        <v>0</v>
      </c>
      <c r="T68" s="361">
        <f>IF(SUMIFS(障害学生情報入力シート!$AX$29:$AX$1028,障害学生情報入力シート!$G$29:$G$1028,T$160,障害学生情報入力シート!$H$29:$H$1028,T$161,障害学生情報入力シート!$D$29:$D$1028,"&lt;&gt;"&amp;"",障害学生情報入力シート!$D$29:$D$1028,"&lt;&gt;"&amp;"在籍者")&gt;0,1,0)</f>
        <v>0</v>
      </c>
      <c r="U68" s="361">
        <f>IF(SUMIFS(障害学生情報入力シート!$AX$29:$AX$1028,障害学生情報入力シート!$G$29:$G$1028,U$160,障害学生情報入力シート!$H$29:$H$1028,U$161,障害学生情報入力シート!$D$29:$D$1028,"&lt;&gt;"&amp;"",障害学生情報入力シート!$D$29:$D$1028,"&lt;&gt;"&amp;"在籍者")&gt;0,1,0)</f>
        <v>0</v>
      </c>
      <c r="V68" s="361">
        <f>IF(SUMIFS(障害学生情報入力シート!$AX$29:$AX$1028,障害学生情報入力シート!$G$29:$G$1028,V$160,障害学生情報入力シート!$H$29:$H$1028,V$161,障害学生情報入力シート!$D$29:$D$1028,"&lt;&gt;"&amp;"",障害学生情報入力シート!$D$29:$D$1028,"&lt;&gt;"&amp;"在籍者")&gt;0,1,0)</f>
        <v>0</v>
      </c>
      <c r="W68" s="361">
        <f>IF(SUMIFS(障害学生情報入力シート!$AX$29:$AX$1028,障害学生情報入力シート!$G$29:$G$1028,W$160,障害学生情報入力シート!$H$29:$H$1028,W$161,障害学生情報入力シート!$D$29:$D$1028,"&lt;&gt;"&amp;"",障害学生情報入力シート!$D$29:$D$1028,"&lt;&gt;"&amp;"在籍者")&gt;0,1,0)</f>
        <v>0</v>
      </c>
      <c r="X68" s="361">
        <f>IF(SUMIFS(障害学生情報入力シート!$AX$29:$AX$1028,障害学生情報入力シート!$G$29:$G$1028,X$160,障害学生情報入力シート!$H$29:$H$1028,X$161,障害学生情報入力シート!$D$29:$D$1028,"&lt;&gt;"&amp;"",障害学生情報入力シート!$D$29:$D$1028,"&lt;&gt;"&amp;"在籍者")&gt;0,1,0)</f>
        <v>0</v>
      </c>
      <c r="Y68" s="361">
        <f>IF(SUMIFS(障害学生情報入力シート!$AX$29:$AX$1028,障害学生情報入力シート!$G$29:$G$1028,Y$160,障害学生情報入力シート!$H$29:$H$1028,Y$161,障害学生情報入力シート!$D$29:$D$1028,"&lt;&gt;"&amp;"",障害学生情報入力シート!$D$29:$D$1028,"&lt;&gt;"&amp;"在籍者")&gt;0,1,0)</f>
        <v>0</v>
      </c>
      <c r="Z68" s="361">
        <f>IF(SUMIFS(障害学生情報入力シート!$AX$29:$AX$1028,障害学生情報入力シート!$G$29:$G$1028,Z$160,障害学生情報入力シート!$H$29:$H$1028,Z$161,障害学生情報入力シート!$D$29:$D$1028,"&lt;&gt;"&amp;"",障害学生情報入力シート!$D$29:$D$1028,"&lt;&gt;"&amp;"在籍者")&gt;0,1,0)</f>
        <v>0</v>
      </c>
      <c r="AA68" s="361">
        <f>IF(SUMIFS(障害学生情報入力シート!$AX$29:$AX$1028,障害学生情報入力シート!$G$29:$G$1028,AA$160,障害学生情報入力シート!$H$29:$H$1028,AA$161,障害学生情報入力シート!$D$29:$D$1028,"&lt;&gt;"&amp;"",障害学生情報入力シート!$D$29:$D$1028,"&lt;&gt;"&amp;"在籍者")&gt;0,1,0)</f>
        <v>0</v>
      </c>
      <c r="AB68" s="361">
        <f>IF(SUMIFS(障害学生情報入力シート!$AX$29:$AX$1028,障害学生情報入力シート!$G$29:$G$1028,AB$160,障害学生情報入力シート!$H$29:$H$1028,AB$161,障害学生情報入力シート!$D$29:$D$1028,"&lt;&gt;"&amp;"",障害学生情報入力シート!$D$29:$D$1028,"&lt;&gt;"&amp;"在籍者")&gt;0,1,0)</f>
        <v>0</v>
      </c>
      <c r="AC68" s="362">
        <f>IF(SUMIFS(障害学生情報入力シート!$AX$29:$AX$1028,障害学生情報入力シート!$G$29:$G$1028,AC$160,障害学生情報入力シート!$H$29:$H$1028,AC$161,障害学生情報入力シート!$D$29:$D$1028,"&lt;&gt;"&amp;"",障害学生情報入力シート!$D$29:$D$1028,"&lt;&gt;"&amp;"在籍者")&gt;0,1,0)</f>
        <v>0</v>
      </c>
      <c r="AD68" s="677"/>
      <c r="AE68" s="2082"/>
      <c r="AF68" s="2083"/>
      <c r="AG68" s="578" t="s">
        <v>2904</v>
      </c>
      <c r="AH68" s="681"/>
      <c r="AI68" s="681"/>
      <c r="AJ68" s="681"/>
      <c r="AK68" s="681"/>
      <c r="AL68" s="681"/>
      <c r="AM68" s="681"/>
      <c r="AN68" s="681"/>
      <c r="AO68" s="681"/>
      <c r="AP68" s="681"/>
      <c r="AQ68" s="681"/>
      <c r="AR68" s="681"/>
      <c r="AS68" s="681"/>
      <c r="AT68" s="681"/>
      <c r="AU68" s="681"/>
      <c r="AV68" s="681"/>
      <c r="AW68" s="681"/>
      <c r="AX68" s="681"/>
      <c r="AY68" s="681"/>
      <c r="AZ68" s="681"/>
      <c r="BA68" s="681"/>
      <c r="BB68" s="681"/>
      <c r="BC68" s="681"/>
      <c r="BD68" s="681"/>
      <c r="BE68" s="681"/>
      <c r="BF68" s="681"/>
      <c r="BG68" s="682"/>
    </row>
    <row r="69" spans="1:59" s="24" customFormat="1" ht="30" customHeight="1" thickTop="1" thickBot="1" x14ac:dyDescent="0.45">
      <c r="A69" s="1927"/>
      <c r="B69" s="1928"/>
      <c r="C69" s="699" t="s">
        <v>2758</v>
      </c>
      <c r="D69" s="360">
        <f>IF(SUMIFS(障害学生情報入力シート!$AY$29:$AY$1028,障害学生情報入力シート!$G$29:$G$1028,D$160,障害学生情報入力シート!$H$29:$H$1028,D$161,障害学生情報入力シート!$D$29:$D$1028,"&lt;&gt;"&amp;"",障害学生情報入力シート!$D$29:$D$1028,"&lt;&gt;"&amp;"在籍者")&gt;0,1,0)</f>
        <v>0</v>
      </c>
      <c r="E69" s="361">
        <f>IF(SUMIFS(障害学生情報入力シート!$AY$29:$AY$1028,障害学生情報入力シート!$G$29:$G$1028,E$160,障害学生情報入力シート!$H$29:$H$1028,E$161,障害学生情報入力シート!$D$29:$D$1028,"&lt;&gt;"&amp;"",障害学生情報入力シート!$D$29:$D$1028,"&lt;&gt;"&amp;"在籍者")&gt;0,1,0)</f>
        <v>0</v>
      </c>
      <c r="F69" s="361">
        <f>IF(SUMIFS(障害学生情報入力シート!$AY$29:$AY$1028,障害学生情報入力シート!$G$29:$G$1028,F$160,障害学生情報入力シート!$H$29:$H$1028,F$161,障害学生情報入力シート!$D$29:$D$1028,"&lt;&gt;"&amp;"",障害学生情報入力シート!$D$29:$D$1028,"&lt;&gt;"&amp;"在籍者")&gt;0,1,0)</f>
        <v>0</v>
      </c>
      <c r="G69" s="361">
        <f>IF(SUMIFS(障害学生情報入力シート!$AY$29:$AY$1028,障害学生情報入力シート!$G$29:$G$1028,G$160,障害学生情報入力シート!$H$29:$H$1028,G$161,障害学生情報入力シート!$D$29:$D$1028,"&lt;&gt;"&amp;"",障害学生情報入力シート!$D$29:$D$1028,"&lt;&gt;"&amp;"在籍者")&gt;0,1,0)</f>
        <v>0</v>
      </c>
      <c r="H69" s="361">
        <f>IF(SUMIFS(障害学生情報入力シート!$AY$29:$AY$1028,障害学生情報入力シート!$G$29:$G$1028,H$160,障害学生情報入力シート!$H$29:$H$1028,H$161,障害学生情報入力シート!$D$29:$D$1028,"&lt;&gt;"&amp;"",障害学生情報入力シート!$D$29:$D$1028,"&lt;&gt;"&amp;"在籍者")&gt;0,1,0)</f>
        <v>0</v>
      </c>
      <c r="I69" s="361">
        <f>IF(SUMIFS(障害学生情報入力シート!$AY$29:$AY$1028,障害学生情報入力シート!$G$29:$G$1028,I$160,障害学生情報入力シート!$H$29:$H$1028,I$161,障害学生情報入力シート!$D$29:$D$1028,"&lt;&gt;"&amp;"",障害学生情報入力シート!$D$29:$D$1028,"&lt;&gt;"&amp;"在籍者")&gt;0,1,0)</f>
        <v>0</v>
      </c>
      <c r="J69" s="361">
        <f>IF(SUMIFS(障害学生情報入力シート!$AY$29:$AY$1028,障害学生情報入力シート!$G$29:$G$1028,J$160,障害学生情報入力シート!$H$29:$H$1028,J$161,障害学生情報入力シート!$D$29:$D$1028,"&lt;&gt;"&amp;"",障害学生情報入力シート!$D$29:$D$1028,"&lt;&gt;"&amp;"在籍者")&gt;0,1,0)</f>
        <v>0</v>
      </c>
      <c r="K69" s="361">
        <f>IF(SUMIFS(障害学生情報入力シート!$AY$29:$AY$1028,障害学生情報入力シート!$G$29:$G$1028,K$160,障害学生情報入力シート!$H$29:$H$1028,K$161,障害学生情報入力シート!$D$29:$D$1028,"&lt;&gt;"&amp;"",障害学生情報入力シート!$D$29:$D$1028,"&lt;&gt;"&amp;"在籍者")&gt;0,1,0)</f>
        <v>0</v>
      </c>
      <c r="L69" s="361">
        <f>IF(SUMIFS(障害学生情報入力シート!$AY$29:$AY$1028,障害学生情報入力シート!$G$29:$G$1028,L$160,障害学生情報入力シート!$H$29:$H$1028,L$161,障害学生情報入力シート!$D$29:$D$1028,"&lt;&gt;"&amp;"",障害学生情報入力シート!$D$29:$D$1028,"&lt;&gt;"&amp;"在籍者")&gt;0,1,0)</f>
        <v>0</v>
      </c>
      <c r="M69" s="361">
        <f>IF(SUMIFS(障害学生情報入力シート!$AY$29:$AY$1028,障害学生情報入力シート!$G$29:$G$1028,M$160,障害学生情報入力シート!$H$29:$H$1028,M$161,障害学生情報入力シート!$D$29:$D$1028,"&lt;&gt;"&amp;"",障害学生情報入力シート!$D$29:$D$1028,"&lt;&gt;"&amp;"在籍者")&gt;0,1,0)</f>
        <v>0</v>
      </c>
      <c r="N69" s="361">
        <f>IF(SUMIFS(障害学生情報入力シート!$AY$29:$AY$1028,障害学生情報入力シート!$G$29:$G$1028,N$160,障害学生情報入力シート!$H$29:$H$1028,N$161,障害学生情報入力シート!$D$29:$D$1028,"&lt;&gt;"&amp;"",障害学生情報入力シート!$D$29:$D$1028,"&lt;&gt;"&amp;"在籍者")&gt;0,1,0)</f>
        <v>0</v>
      </c>
      <c r="O69" s="361">
        <f>IF(SUMIFS(障害学生情報入力シート!$AY$29:$AY$1028,障害学生情報入力シート!$G$29:$G$1028,O$160,障害学生情報入力シート!$H$29:$H$1028,O$161,障害学生情報入力シート!$D$29:$D$1028,"&lt;&gt;"&amp;"",障害学生情報入力シート!$D$29:$D$1028,"&lt;&gt;"&amp;"在籍者")&gt;0,1,0)</f>
        <v>0</v>
      </c>
      <c r="P69" s="361">
        <f>IF(SUMIFS(障害学生情報入力シート!$AY$29:$AY$1028,障害学生情報入力シート!$G$29:$G$1028,P$160,障害学生情報入力シート!$H$29:$H$1028,P$161,障害学生情報入力シート!$D$29:$D$1028,"&lt;&gt;"&amp;"",障害学生情報入力シート!$D$29:$D$1028,"&lt;&gt;"&amp;"在籍者")&gt;0,1,0)</f>
        <v>0</v>
      </c>
      <c r="Q69" s="361">
        <f>IF(SUMIFS(障害学生情報入力シート!$AY$29:$AY$1028,障害学生情報入力シート!$G$29:$G$1028,Q$160,障害学生情報入力シート!$H$29:$H$1028,Q$161,障害学生情報入力シート!$D$29:$D$1028,"&lt;&gt;"&amp;"",障害学生情報入力シート!$D$29:$D$1028,"&lt;&gt;"&amp;"在籍者")&gt;0,1,0)</f>
        <v>0</v>
      </c>
      <c r="R69" s="361">
        <f>IF(SUMIFS(障害学生情報入力シート!$AY$29:$AY$1028,障害学生情報入力シート!$G$29:$G$1028,R$160,障害学生情報入力シート!$H$29:$H$1028,R$161,障害学生情報入力シート!$D$29:$D$1028,"&lt;&gt;"&amp;"",障害学生情報入力シート!$D$29:$D$1028,"&lt;&gt;"&amp;"在籍者")&gt;0,1,0)</f>
        <v>0</v>
      </c>
      <c r="S69" s="361">
        <f>IF(SUMIFS(障害学生情報入力シート!$AY$29:$AY$1028,障害学生情報入力シート!$G$29:$G$1028,S$160,障害学生情報入力シート!$H$29:$H$1028,S$161,障害学生情報入力シート!$D$29:$D$1028,"&lt;&gt;"&amp;"",障害学生情報入力シート!$D$29:$D$1028,"&lt;&gt;"&amp;"在籍者")&gt;0,1,0)</f>
        <v>0</v>
      </c>
      <c r="T69" s="361">
        <f>IF(SUMIFS(障害学生情報入力シート!$AY$29:$AY$1028,障害学生情報入力シート!$G$29:$G$1028,T$160,障害学生情報入力シート!$H$29:$H$1028,T$161,障害学生情報入力シート!$D$29:$D$1028,"&lt;&gt;"&amp;"",障害学生情報入力シート!$D$29:$D$1028,"&lt;&gt;"&amp;"在籍者")&gt;0,1,0)</f>
        <v>0</v>
      </c>
      <c r="U69" s="361">
        <f>IF(SUMIFS(障害学生情報入力シート!$AY$29:$AY$1028,障害学生情報入力シート!$G$29:$G$1028,U$160,障害学生情報入力シート!$H$29:$H$1028,U$161,障害学生情報入力シート!$D$29:$D$1028,"&lt;&gt;"&amp;"",障害学生情報入力シート!$D$29:$D$1028,"&lt;&gt;"&amp;"在籍者")&gt;0,1,0)</f>
        <v>0</v>
      </c>
      <c r="V69" s="361">
        <f>IF(SUMIFS(障害学生情報入力シート!$AY$29:$AY$1028,障害学生情報入力シート!$G$29:$G$1028,V$160,障害学生情報入力シート!$H$29:$H$1028,V$161,障害学生情報入力シート!$D$29:$D$1028,"&lt;&gt;"&amp;"",障害学生情報入力シート!$D$29:$D$1028,"&lt;&gt;"&amp;"在籍者")&gt;0,1,0)</f>
        <v>0</v>
      </c>
      <c r="W69" s="361">
        <f>IF(SUMIFS(障害学生情報入力シート!$AY$29:$AY$1028,障害学生情報入力シート!$G$29:$G$1028,W$160,障害学生情報入力シート!$H$29:$H$1028,W$161,障害学生情報入力シート!$D$29:$D$1028,"&lt;&gt;"&amp;"",障害学生情報入力シート!$D$29:$D$1028,"&lt;&gt;"&amp;"在籍者")&gt;0,1,0)</f>
        <v>0</v>
      </c>
      <c r="X69" s="361">
        <f>IF(SUMIFS(障害学生情報入力シート!$AY$29:$AY$1028,障害学生情報入力シート!$G$29:$G$1028,X$160,障害学生情報入力シート!$H$29:$H$1028,X$161,障害学生情報入力シート!$D$29:$D$1028,"&lt;&gt;"&amp;"",障害学生情報入力シート!$D$29:$D$1028,"&lt;&gt;"&amp;"在籍者")&gt;0,1,0)</f>
        <v>0</v>
      </c>
      <c r="Y69" s="361">
        <f>IF(SUMIFS(障害学生情報入力シート!$AY$29:$AY$1028,障害学生情報入力シート!$G$29:$G$1028,Y$160,障害学生情報入力シート!$H$29:$H$1028,Y$161,障害学生情報入力シート!$D$29:$D$1028,"&lt;&gt;"&amp;"",障害学生情報入力シート!$D$29:$D$1028,"&lt;&gt;"&amp;"在籍者")&gt;0,1,0)</f>
        <v>0</v>
      </c>
      <c r="Z69" s="361">
        <f>IF(SUMIFS(障害学生情報入力シート!$AY$29:$AY$1028,障害学生情報入力シート!$G$29:$G$1028,Z$160,障害学生情報入力シート!$H$29:$H$1028,Z$161,障害学生情報入力シート!$D$29:$D$1028,"&lt;&gt;"&amp;"",障害学生情報入力シート!$D$29:$D$1028,"&lt;&gt;"&amp;"在籍者")&gt;0,1,0)</f>
        <v>0</v>
      </c>
      <c r="AA69" s="361">
        <f>IF(SUMIFS(障害学生情報入力シート!$AY$29:$AY$1028,障害学生情報入力シート!$G$29:$G$1028,AA$160,障害学生情報入力シート!$H$29:$H$1028,AA$161,障害学生情報入力シート!$D$29:$D$1028,"&lt;&gt;"&amp;"",障害学生情報入力シート!$D$29:$D$1028,"&lt;&gt;"&amp;"在籍者")&gt;0,1,0)</f>
        <v>0</v>
      </c>
      <c r="AB69" s="361">
        <f>IF(SUMIFS(障害学生情報入力シート!$AY$29:$AY$1028,障害学生情報入力シート!$G$29:$G$1028,AB$160,障害学生情報入力シート!$H$29:$H$1028,AB$161,障害学生情報入力シート!$D$29:$D$1028,"&lt;&gt;"&amp;"",障害学生情報入力シート!$D$29:$D$1028,"&lt;&gt;"&amp;"在籍者")&gt;0,1,0)</f>
        <v>0</v>
      </c>
      <c r="AC69" s="362">
        <f>IF(SUMIFS(障害学生情報入力シート!$AY$29:$AY$1028,障害学生情報入力シート!$G$29:$G$1028,AC$160,障害学生情報入力シート!$H$29:$H$1028,AC$161,障害学生情報入力シート!$D$29:$D$1028,"&lt;&gt;"&amp;"",障害学生情報入力シート!$D$29:$D$1028,"&lt;&gt;"&amp;"在籍者")&gt;0,1,0)</f>
        <v>0</v>
      </c>
      <c r="AD69" s="677"/>
      <c r="AE69" s="2084"/>
      <c r="AF69" s="2085"/>
      <c r="AG69" s="578" t="s">
        <v>2905</v>
      </c>
      <c r="AH69" s="681"/>
      <c r="AI69" s="681"/>
      <c r="AJ69" s="681"/>
      <c r="AK69" s="681"/>
      <c r="AL69" s="681"/>
      <c r="AM69" s="681"/>
      <c r="AN69" s="681"/>
      <c r="AO69" s="681"/>
      <c r="AP69" s="681"/>
      <c r="AQ69" s="681"/>
      <c r="AR69" s="681"/>
      <c r="AS69" s="681"/>
      <c r="AT69" s="681"/>
      <c r="AU69" s="681"/>
      <c r="AV69" s="681"/>
      <c r="AW69" s="681"/>
      <c r="AX69" s="681"/>
      <c r="AY69" s="681"/>
      <c r="AZ69" s="681"/>
      <c r="BA69" s="681"/>
      <c r="BB69" s="681"/>
      <c r="BC69" s="681"/>
      <c r="BD69" s="681"/>
      <c r="BE69" s="681"/>
      <c r="BF69" s="681"/>
      <c r="BG69" s="682"/>
    </row>
    <row r="70" spans="1:59" s="24" customFormat="1" ht="24.95" customHeight="1" thickTop="1" thickBot="1" x14ac:dyDescent="0.45">
      <c r="A70" s="1929" t="s">
        <v>1963</v>
      </c>
      <c r="B70" s="1930"/>
      <c r="C70" s="683" t="s">
        <v>2759</v>
      </c>
      <c r="D70" s="360">
        <f>IF(SUMIFS(障害学生情報入力シート!$AZ$29:$AZ$1028,障害学生情報入力シート!$G$29:$G$1028,D$160,障害学生情報入力シート!$H$29:$H$1028,D$161,障害学生情報入力シート!$D$29:$D$1028,"&lt;&gt;"&amp;"",障害学生情報入力シート!$D$29:$D$1028,"&lt;&gt;"&amp;"在籍者")&gt;0,1,0)</f>
        <v>0</v>
      </c>
      <c r="E70" s="361">
        <f>IF(SUMIFS(障害学生情報入力シート!$AZ$29:$AZ$1028,障害学生情報入力シート!$G$29:$G$1028,E$160,障害学生情報入力シート!$H$29:$H$1028,E$161,障害学生情報入力シート!$D$29:$D$1028,"&lt;&gt;"&amp;"",障害学生情報入力シート!$D$29:$D$1028,"&lt;&gt;"&amp;"在籍者")&gt;0,1,0)</f>
        <v>0</v>
      </c>
      <c r="F70" s="361">
        <f>IF(SUMIFS(障害学生情報入力シート!$AZ$29:$AZ$1028,障害学生情報入力シート!$G$29:$G$1028,F$160,障害学生情報入力シート!$H$29:$H$1028,F$161,障害学生情報入力シート!$D$29:$D$1028,"&lt;&gt;"&amp;"",障害学生情報入力シート!$D$29:$D$1028,"&lt;&gt;"&amp;"在籍者")&gt;0,1,0)</f>
        <v>0</v>
      </c>
      <c r="G70" s="361">
        <f>IF(SUMIFS(障害学生情報入力シート!$AZ$29:$AZ$1028,障害学生情報入力シート!$G$29:$G$1028,G$160,障害学生情報入力シート!$H$29:$H$1028,G$161,障害学生情報入力シート!$D$29:$D$1028,"&lt;&gt;"&amp;"",障害学生情報入力シート!$D$29:$D$1028,"&lt;&gt;"&amp;"在籍者")&gt;0,1,0)</f>
        <v>0</v>
      </c>
      <c r="H70" s="361">
        <f>IF(SUMIFS(障害学生情報入力シート!$AZ$29:$AZ$1028,障害学生情報入力シート!$G$29:$G$1028,H$160,障害学生情報入力シート!$H$29:$H$1028,H$161,障害学生情報入力シート!$D$29:$D$1028,"&lt;&gt;"&amp;"",障害学生情報入力シート!$D$29:$D$1028,"&lt;&gt;"&amp;"在籍者")&gt;0,1,0)</f>
        <v>0</v>
      </c>
      <c r="I70" s="361">
        <f>IF(SUMIFS(障害学生情報入力シート!$AZ$29:$AZ$1028,障害学生情報入力シート!$G$29:$G$1028,I$160,障害学生情報入力シート!$H$29:$H$1028,I$161,障害学生情報入力シート!$D$29:$D$1028,"&lt;&gt;"&amp;"",障害学生情報入力シート!$D$29:$D$1028,"&lt;&gt;"&amp;"在籍者")&gt;0,1,0)</f>
        <v>0</v>
      </c>
      <c r="J70" s="361">
        <f>IF(SUMIFS(障害学生情報入力シート!$AZ$29:$AZ$1028,障害学生情報入力シート!$G$29:$G$1028,J$160,障害学生情報入力シート!$H$29:$H$1028,J$161,障害学生情報入力シート!$D$29:$D$1028,"&lt;&gt;"&amp;"",障害学生情報入力シート!$D$29:$D$1028,"&lt;&gt;"&amp;"在籍者")&gt;0,1,0)</f>
        <v>0</v>
      </c>
      <c r="K70" s="361">
        <f>IF(SUMIFS(障害学生情報入力シート!$AZ$29:$AZ$1028,障害学生情報入力シート!$G$29:$G$1028,K$160,障害学生情報入力シート!$H$29:$H$1028,K$161,障害学生情報入力シート!$D$29:$D$1028,"&lt;&gt;"&amp;"",障害学生情報入力シート!$D$29:$D$1028,"&lt;&gt;"&amp;"在籍者")&gt;0,1,0)</f>
        <v>0</v>
      </c>
      <c r="L70" s="361">
        <f>IF(SUMIFS(障害学生情報入力シート!$AZ$29:$AZ$1028,障害学生情報入力シート!$G$29:$G$1028,L$160,障害学生情報入力シート!$H$29:$H$1028,L$161,障害学生情報入力シート!$D$29:$D$1028,"&lt;&gt;"&amp;"",障害学生情報入力シート!$D$29:$D$1028,"&lt;&gt;"&amp;"在籍者")&gt;0,1,0)</f>
        <v>0</v>
      </c>
      <c r="M70" s="361">
        <f>IF(SUMIFS(障害学生情報入力シート!$AZ$29:$AZ$1028,障害学生情報入力シート!$G$29:$G$1028,M$160,障害学生情報入力シート!$H$29:$H$1028,M$161,障害学生情報入力シート!$D$29:$D$1028,"&lt;&gt;"&amp;"",障害学生情報入力シート!$D$29:$D$1028,"&lt;&gt;"&amp;"在籍者")&gt;0,1,0)</f>
        <v>0</v>
      </c>
      <c r="N70" s="361">
        <f>IF(SUMIFS(障害学生情報入力シート!$AZ$29:$AZ$1028,障害学生情報入力シート!$G$29:$G$1028,N$160,障害学生情報入力シート!$H$29:$H$1028,N$161,障害学生情報入力シート!$D$29:$D$1028,"&lt;&gt;"&amp;"",障害学生情報入力シート!$D$29:$D$1028,"&lt;&gt;"&amp;"在籍者")&gt;0,1,0)</f>
        <v>0</v>
      </c>
      <c r="O70" s="361">
        <f>IF(SUMIFS(障害学生情報入力シート!$AZ$29:$AZ$1028,障害学生情報入力シート!$G$29:$G$1028,O$160,障害学生情報入力シート!$H$29:$H$1028,O$161,障害学生情報入力シート!$D$29:$D$1028,"&lt;&gt;"&amp;"",障害学生情報入力シート!$D$29:$D$1028,"&lt;&gt;"&amp;"在籍者")&gt;0,1,0)</f>
        <v>0</v>
      </c>
      <c r="P70" s="361">
        <f>IF(SUMIFS(障害学生情報入力シート!$AZ$29:$AZ$1028,障害学生情報入力シート!$G$29:$G$1028,P$160,障害学生情報入力シート!$H$29:$H$1028,P$161,障害学生情報入力シート!$D$29:$D$1028,"&lt;&gt;"&amp;"",障害学生情報入力シート!$D$29:$D$1028,"&lt;&gt;"&amp;"在籍者")&gt;0,1,0)</f>
        <v>0</v>
      </c>
      <c r="Q70" s="361">
        <f>IF(SUMIFS(障害学生情報入力シート!$AZ$29:$AZ$1028,障害学生情報入力シート!$G$29:$G$1028,Q$160,障害学生情報入力シート!$H$29:$H$1028,Q$161,障害学生情報入力シート!$D$29:$D$1028,"&lt;&gt;"&amp;"",障害学生情報入力シート!$D$29:$D$1028,"&lt;&gt;"&amp;"在籍者")&gt;0,1,0)</f>
        <v>0</v>
      </c>
      <c r="R70" s="361">
        <f>IF(SUMIFS(障害学生情報入力シート!$AZ$29:$AZ$1028,障害学生情報入力シート!$G$29:$G$1028,R$160,障害学生情報入力シート!$H$29:$H$1028,R$161,障害学生情報入力シート!$D$29:$D$1028,"&lt;&gt;"&amp;"",障害学生情報入力シート!$D$29:$D$1028,"&lt;&gt;"&amp;"在籍者")&gt;0,1,0)</f>
        <v>0</v>
      </c>
      <c r="S70" s="361">
        <f>IF(SUMIFS(障害学生情報入力シート!$AZ$29:$AZ$1028,障害学生情報入力シート!$G$29:$G$1028,S$160,障害学生情報入力シート!$H$29:$H$1028,S$161,障害学生情報入力シート!$D$29:$D$1028,"&lt;&gt;"&amp;"",障害学生情報入力シート!$D$29:$D$1028,"&lt;&gt;"&amp;"在籍者")&gt;0,1,0)</f>
        <v>0</v>
      </c>
      <c r="T70" s="361">
        <f>IF(SUMIFS(障害学生情報入力シート!$AZ$29:$AZ$1028,障害学生情報入力シート!$G$29:$G$1028,T$160,障害学生情報入力シート!$H$29:$H$1028,T$161,障害学生情報入力シート!$D$29:$D$1028,"&lt;&gt;"&amp;"",障害学生情報入力シート!$D$29:$D$1028,"&lt;&gt;"&amp;"在籍者")&gt;0,1,0)</f>
        <v>0</v>
      </c>
      <c r="U70" s="361">
        <f>IF(SUMIFS(障害学生情報入力シート!$AZ$29:$AZ$1028,障害学生情報入力シート!$G$29:$G$1028,U$160,障害学生情報入力シート!$H$29:$H$1028,U$161,障害学生情報入力シート!$D$29:$D$1028,"&lt;&gt;"&amp;"",障害学生情報入力シート!$D$29:$D$1028,"&lt;&gt;"&amp;"在籍者")&gt;0,1,0)</f>
        <v>0</v>
      </c>
      <c r="V70" s="361">
        <f>IF(SUMIFS(障害学生情報入力シート!$AZ$29:$AZ$1028,障害学生情報入力シート!$G$29:$G$1028,V$160,障害学生情報入力シート!$H$29:$H$1028,V$161,障害学生情報入力シート!$D$29:$D$1028,"&lt;&gt;"&amp;"",障害学生情報入力シート!$D$29:$D$1028,"&lt;&gt;"&amp;"在籍者")&gt;0,1,0)</f>
        <v>0</v>
      </c>
      <c r="W70" s="361">
        <f>IF(SUMIFS(障害学生情報入力シート!$AZ$29:$AZ$1028,障害学生情報入力シート!$G$29:$G$1028,W$160,障害学生情報入力シート!$H$29:$H$1028,W$161,障害学生情報入力シート!$D$29:$D$1028,"&lt;&gt;"&amp;"",障害学生情報入力シート!$D$29:$D$1028,"&lt;&gt;"&amp;"在籍者")&gt;0,1,0)</f>
        <v>0</v>
      </c>
      <c r="X70" s="361">
        <f>IF(SUMIFS(障害学生情報入力シート!$AZ$29:$AZ$1028,障害学生情報入力シート!$G$29:$G$1028,X$160,障害学生情報入力シート!$H$29:$H$1028,X$161,障害学生情報入力シート!$D$29:$D$1028,"&lt;&gt;"&amp;"",障害学生情報入力シート!$D$29:$D$1028,"&lt;&gt;"&amp;"在籍者")&gt;0,1,0)</f>
        <v>0</v>
      </c>
      <c r="Y70" s="361">
        <f>IF(SUMIFS(障害学生情報入力シート!$AZ$29:$AZ$1028,障害学生情報入力シート!$G$29:$G$1028,Y$160,障害学生情報入力シート!$H$29:$H$1028,Y$161,障害学生情報入力シート!$D$29:$D$1028,"&lt;&gt;"&amp;"",障害学生情報入力シート!$D$29:$D$1028,"&lt;&gt;"&amp;"在籍者")&gt;0,1,0)</f>
        <v>0</v>
      </c>
      <c r="Z70" s="361">
        <f>IF(SUMIFS(障害学生情報入力シート!$AZ$29:$AZ$1028,障害学生情報入力シート!$G$29:$G$1028,Z$160,障害学生情報入力シート!$H$29:$H$1028,Z$161,障害学生情報入力シート!$D$29:$D$1028,"&lt;&gt;"&amp;"",障害学生情報入力シート!$D$29:$D$1028,"&lt;&gt;"&amp;"在籍者")&gt;0,1,0)</f>
        <v>0</v>
      </c>
      <c r="AA70" s="361">
        <f>IF(SUMIFS(障害学生情報入力シート!$AZ$29:$AZ$1028,障害学生情報入力シート!$G$29:$G$1028,AA$160,障害学生情報入力シート!$H$29:$H$1028,AA$161,障害学生情報入力シート!$D$29:$D$1028,"&lt;&gt;"&amp;"",障害学生情報入力シート!$D$29:$D$1028,"&lt;&gt;"&amp;"在籍者")&gt;0,1,0)</f>
        <v>0</v>
      </c>
      <c r="AB70" s="361">
        <f>IF(SUMIFS(障害学生情報入力シート!$AZ$29:$AZ$1028,障害学生情報入力シート!$G$29:$G$1028,AB$160,障害学生情報入力シート!$H$29:$H$1028,AB$161,障害学生情報入力シート!$D$29:$D$1028,"&lt;&gt;"&amp;"",障害学生情報入力シート!$D$29:$D$1028,"&lt;&gt;"&amp;"在籍者")&gt;0,1,0)</f>
        <v>0</v>
      </c>
      <c r="AC70" s="362">
        <f>IF(SUMIFS(障害学生情報入力シート!$AZ$29:$AZ$1028,障害学生情報入力シート!$G$29:$G$1028,AC$160,障害学生情報入力シート!$H$29:$H$1028,AC$161,障害学生情報入力シート!$D$29:$D$1028,"&lt;&gt;"&amp;"",障害学生情報入力シート!$D$29:$D$1028,"&lt;&gt;"&amp;"在籍者")&gt;0,1,0)</f>
        <v>0</v>
      </c>
      <c r="AD70" s="677"/>
      <c r="AE70" s="2080" t="s">
        <v>1963</v>
      </c>
      <c r="AF70" s="2081"/>
      <c r="AG70" s="556" t="s">
        <v>2906</v>
      </c>
      <c r="AH70" s="681"/>
      <c r="AI70" s="681"/>
      <c r="AJ70" s="681"/>
      <c r="AK70" s="681"/>
      <c r="AL70" s="681"/>
      <c r="AM70" s="681"/>
      <c r="AN70" s="681"/>
      <c r="AO70" s="681"/>
      <c r="AP70" s="681"/>
      <c r="AQ70" s="681"/>
      <c r="AR70" s="681"/>
      <c r="AS70" s="681"/>
      <c r="AT70" s="681"/>
      <c r="AU70" s="681"/>
      <c r="AV70" s="681"/>
      <c r="AW70" s="681"/>
      <c r="AX70" s="681"/>
      <c r="AY70" s="681"/>
      <c r="AZ70" s="681"/>
      <c r="BA70" s="681"/>
      <c r="BB70" s="681"/>
      <c r="BC70" s="681"/>
      <c r="BD70" s="681"/>
      <c r="BE70" s="681"/>
      <c r="BF70" s="681"/>
      <c r="BG70" s="682"/>
    </row>
    <row r="71" spans="1:59" s="24" customFormat="1" ht="24.95" customHeight="1" thickTop="1" thickBot="1" x14ac:dyDescent="0.45">
      <c r="A71" s="1931"/>
      <c r="B71" s="1932"/>
      <c r="C71" s="700" t="s">
        <v>2760</v>
      </c>
      <c r="D71" s="360">
        <f>IF(SUMIFS(障害学生情報入力シート!$BA$29:$BA$1028,障害学生情報入力シート!$G$29:$G$1028,D$160,障害学生情報入力シート!$H$29:$H$1028,D$161,障害学生情報入力シート!$D$29:$D$1028,"&lt;&gt;"&amp;"",障害学生情報入力シート!$D$29:$D$1028,"&lt;&gt;"&amp;"在籍者")&gt;0,1,0)</f>
        <v>0</v>
      </c>
      <c r="E71" s="361">
        <f>IF(SUMIFS(障害学生情報入力シート!$BA$29:$BA$1028,障害学生情報入力シート!$G$29:$G$1028,E$160,障害学生情報入力シート!$H$29:$H$1028,E$161,障害学生情報入力シート!$D$29:$D$1028,"&lt;&gt;"&amp;"",障害学生情報入力シート!$D$29:$D$1028,"&lt;&gt;"&amp;"在籍者")&gt;0,1,0)</f>
        <v>0</v>
      </c>
      <c r="F71" s="361">
        <f>IF(SUMIFS(障害学生情報入力シート!$BA$29:$BA$1028,障害学生情報入力シート!$G$29:$G$1028,F$160,障害学生情報入力シート!$H$29:$H$1028,F$161,障害学生情報入力シート!$D$29:$D$1028,"&lt;&gt;"&amp;"",障害学生情報入力シート!$D$29:$D$1028,"&lt;&gt;"&amp;"在籍者")&gt;0,1,0)</f>
        <v>0</v>
      </c>
      <c r="G71" s="361">
        <f>IF(SUMIFS(障害学生情報入力シート!$BA$29:$BA$1028,障害学生情報入力シート!$G$29:$G$1028,G$160,障害学生情報入力シート!$H$29:$H$1028,G$161,障害学生情報入力シート!$D$29:$D$1028,"&lt;&gt;"&amp;"",障害学生情報入力シート!$D$29:$D$1028,"&lt;&gt;"&amp;"在籍者")&gt;0,1,0)</f>
        <v>0</v>
      </c>
      <c r="H71" s="361">
        <f>IF(SUMIFS(障害学生情報入力シート!$BA$29:$BA$1028,障害学生情報入力シート!$G$29:$G$1028,H$160,障害学生情報入力シート!$H$29:$H$1028,H$161,障害学生情報入力シート!$D$29:$D$1028,"&lt;&gt;"&amp;"",障害学生情報入力シート!$D$29:$D$1028,"&lt;&gt;"&amp;"在籍者")&gt;0,1,0)</f>
        <v>0</v>
      </c>
      <c r="I71" s="361">
        <f>IF(SUMIFS(障害学生情報入力シート!$BA$29:$BA$1028,障害学生情報入力シート!$G$29:$G$1028,I$160,障害学生情報入力シート!$H$29:$H$1028,I$161,障害学生情報入力シート!$D$29:$D$1028,"&lt;&gt;"&amp;"",障害学生情報入力シート!$D$29:$D$1028,"&lt;&gt;"&amp;"在籍者")&gt;0,1,0)</f>
        <v>0</v>
      </c>
      <c r="J71" s="361">
        <f>IF(SUMIFS(障害学生情報入力シート!$BA$29:$BA$1028,障害学生情報入力シート!$G$29:$G$1028,J$160,障害学生情報入力シート!$H$29:$H$1028,J$161,障害学生情報入力シート!$D$29:$D$1028,"&lt;&gt;"&amp;"",障害学生情報入力シート!$D$29:$D$1028,"&lt;&gt;"&amp;"在籍者")&gt;0,1,0)</f>
        <v>0</v>
      </c>
      <c r="K71" s="361">
        <f>IF(SUMIFS(障害学生情報入力シート!$BA$29:$BA$1028,障害学生情報入力シート!$G$29:$G$1028,K$160,障害学生情報入力シート!$H$29:$H$1028,K$161,障害学生情報入力シート!$D$29:$D$1028,"&lt;&gt;"&amp;"",障害学生情報入力シート!$D$29:$D$1028,"&lt;&gt;"&amp;"在籍者")&gt;0,1,0)</f>
        <v>0</v>
      </c>
      <c r="L71" s="361">
        <f>IF(SUMIFS(障害学生情報入力シート!$BA$29:$BA$1028,障害学生情報入力シート!$G$29:$G$1028,L$160,障害学生情報入力シート!$H$29:$H$1028,L$161,障害学生情報入力シート!$D$29:$D$1028,"&lt;&gt;"&amp;"",障害学生情報入力シート!$D$29:$D$1028,"&lt;&gt;"&amp;"在籍者")&gt;0,1,0)</f>
        <v>0</v>
      </c>
      <c r="M71" s="361">
        <f>IF(SUMIFS(障害学生情報入力シート!$BA$29:$BA$1028,障害学生情報入力シート!$G$29:$G$1028,M$160,障害学生情報入力シート!$H$29:$H$1028,M$161,障害学生情報入力シート!$D$29:$D$1028,"&lt;&gt;"&amp;"",障害学生情報入力シート!$D$29:$D$1028,"&lt;&gt;"&amp;"在籍者")&gt;0,1,0)</f>
        <v>0</v>
      </c>
      <c r="N71" s="361">
        <f>IF(SUMIFS(障害学生情報入力シート!$BA$29:$BA$1028,障害学生情報入力シート!$G$29:$G$1028,N$160,障害学生情報入力シート!$H$29:$H$1028,N$161,障害学生情報入力シート!$D$29:$D$1028,"&lt;&gt;"&amp;"",障害学生情報入力シート!$D$29:$D$1028,"&lt;&gt;"&amp;"在籍者")&gt;0,1,0)</f>
        <v>0</v>
      </c>
      <c r="O71" s="361">
        <f>IF(SUMIFS(障害学生情報入力シート!$BA$29:$BA$1028,障害学生情報入力シート!$G$29:$G$1028,O$160,障害学生情報入力シート!$H$29:$H$1028,O$161,障害学生情報入力シート!$D$29:$D$1028,"&lt;&gt;"&amp;"",障害学生情報入力シート!$D$29:$D$1028,"&lt;&gt;"&amp;"在籍者")&gt;0,1,0)</f>
        <v>0</v>
      </c>
      <c r="P71" s="361">
        <f>IF(SUMIFS(障害学生情報入力シート!$BA$29:$BA$1028,障害学生情報入力シート!$G$29:$G$1028,P$160,障害学生情報入力シート!$H$29:$H$1028,P$161,障害学生情報入力シート!$D$29:$D$1028,"&lt;&gt;"&amp;"",障害学生情報入力シート!$D$29:$D$1028,"&lt;&gt;"&amp;"在籍者")&gt;0,1,0)</f>
        <v>0</v>
      </c>
      <c r="Q71" s="361">
        <f>IF(SUMIFS(障害学生情報入力シート!$BA$29:$BA$1028,障害学生情報入力シート!$G$29:$G$1028,Q$160,障害学生情報入力シート!$H$29:$H$1028,Q$161,障害学生情報入力シート!$D$29:$D$1028,"&lt;&gt;"&amp;"",障害学生情報入力シート!$D$29:$D$1028,"&lt;&gt;"&amp;"在籍者")&gt;0,1,0)</f>
        <v>0</v>
      </c>
      <c r="R71" s="361">
        <f>IF(SUMIFS(障害学生情報入力シート!$BA$29:$BA$1028,障害学生情報入力シート!$G$29:$G$1028,R$160,障害学生情報入力シート!$H$29:$H$1028,R$161,障害学生情報入力シート!$D$29:$D$1028,"&lt;&gt;"&amp;"",障害学生情報入力シート!$D$29:$D$1028,"&lt;&gt;"&amp;"在籍者")&gt;0,1,0)</f>
        <v>0</v>
      </c>
      <c r="S71" s="361">
        <f>IF(SUMIFS(障害学生情報入力シート!$BA$29:$BA$1028,障害学生情報入力シート!$G$29:$G$1028,S$160,障害学生情報入力シート!$H$29:$H$1028,S$161,障害学生情報入力シート!$D$29:$D$1028,"&lt;&gt;"&amp;"",障害学生情報入力シート!$D$29:$D$1028,"&lt;&gt;"&amp;"在籍者")&gt;0,1,0)</f>
        <v>0</v>
      </c>
      <c r="T71" s="361">
        <f>IF(SUMIFS(障害学生情報入力シート!$BA$29:$BA$1028,障害学生情報入力シート!$G$29:$G$1028,T$160,障害学生情報入力シート!$H$29:$H$1028,T$161,障害学生情報入力シート!$D$29:$D$1028,"&lt;&gt;"&amp;"",障害学生情報入力シート!$D$29:$D$1028,"&lt;&gt;"&amp;"在籍者")&gt;0,1,0)</f>
        <v>0</v>
      </c>
      <c r="U71" s="361">
        <f>IF(SUMIFS(障害学生情報入力シート!$BA$29:$BA$1028,障害学生情報入力シート!$G$29:$G$1028,U$160,障害学生情報入力シート!$H$29:$H$1028,U$161,障害学生情報入力シート!$D$29:$D$1028,"&lt;&gt;"&amp;"",障害学生情報入力シート!$D$29:$D$1028,"&lt;&gt;"&amp;"在籍者")&gt;0,1,0)</f>
        <v>0</v>
      </c>
      <c r="V71" s="361">
        <f>IF(SUMIFS(障害学生情報入力シート!$BA$29:$BA$1028,障害学生情報入力シート!$G$29:$G$1028,V$160,障害学生情報入力シート!$H$29:$H$1028,V$161,障害学生情報入力シート!$D$29:$D$1028,"&lt;&gt;"&amp;"",障害学生情報入力シート!$D$29:$D$1028,"&lt;&gt;"&amp;"在籍者")&gt;0,1,0)</f>
        <v>0</v>
      </c>
      <c r="W71" s="361">
        <f>IF(SUMIFS(障害学生情報入力シート!$BA$29:$BA$1028,障害学生情報入力シート!$G$29:$G$1028,W$160,障害学生情報入力シート!$H$29:$H$1028,W$161,障害学生情報入力シート!$D$29:$D$1028,"&lt;&gt;"&amp;"",障害学生情報入力シート!$D$29:$D$1028,"&lt;&gt;"&amp;"在籍者")&gt;0,1,0)</f>
        <v>0</v>
      </c>
      <c r="X71" s="361">
        <f>IF(SUMIFS(障害学生情報入力シート!$BA$29:$BA$1028,障害学生情報入力シート!$G$29:$G$1028,X$160,障害学生情報入力シート!$H$29:$H$1028,X$161,障害学生情報入力シート!$D$29:$D$1028,"&lt;&gt;"&amp;"",障害学生情報入力シート!$D$29:$D$1028,"&lt;&gt;"&amp;"在籍者")&gt;0,1,0)</f>
        <v>0</v>
      </c>
      <c r="Y71" s="361">
        <f>IF(SUMIFS(障害学生情報入力シート!$BA$29:$BA$1028,障害学生情報入力シート!$G$29:$G$1028,Y$160,障害学生情報入力シート!$H$29:$H$1028,Y$161,障害学生情報入力シート!$D$29:$D$1028,"&lt;&gt;"&amp;"",障害学生情報入力シート!$D$29:$D$1028,"&lt;&gt;"&amp;"在籍者")&gt;0,1,0)</f>
        <v>0</v>
      </c>
      <c r="Z71" s="361">
        <f>IF(SUMIFS(障害学生情報入力シート!$BA$29:$BA$1028,障害学生情報入力シート!$G$29:$G$1028,Z$160,障害学生情報入力シート!$H$29:$H$1028,Z$161,障害学生情報入力シート!$D$29:$D$1028,"&lt;&gt;"&amp;"",障害学生情報入力シート!$D$29:$D$1028,"&lt;&gt;"&amp;"在籍者")&gt;0,1,0)</f>
        <v>0</v>
      </c>
      <c r="AA71" s="361">
        <f>IF(SUMIFS(障害学生情報入力シート!$BA$29:$BA$1028,障害学生情報入力シート!$G$29:$G$1028,AA$160,障害学生情報入力シート!$H$29:$H$1028,AA$161,障害学生情報入力シート!$D$29:$D$1028,"&lt;&gt;"&amp;"",障害学生情報入力シート!$D$29:$D$1028,"&lt;&gt;"&amp;"在籍者")&gt;0,1,0)</f>
        <v>0</v>
      </c>
      <c r="AB71" s="361">
        <f>IF(SUMIFS(障害学生情報入力シート!$BA$29:$BA$1028,障害学生情報入力シート!$G$29:$G$1028,AB$160,障害学生情報入力シート!$H$29:$H$1028,AB$161,障害学生情報入力シート!$D$29:$D$1028,"&lt;&gt;"&amp;"",障害学生情報入力シート!$D$29:$D$1028,"&lt;&gt;"&amp;"在籍者")&gt;0,1,0)</f>
        <v>0</v>
      </c>
      <c r="AC71" s="362">
        <f>IF(SUMIFS(障害学生情報入力シート!$BA$29:$BA$1028,障害学生情報入力シート!$G$29:$G$1028,AC$160,障害学生情報入力シート!$H$29:$H$1028,AC$161,障害学生情報入力シート!$D$29:$D$1028,"&lt;&gt;"&amp;"",障害学生情報入力シート!$D$29:$D$1028,"&lt;&gt;"&amp;"在籍者")&gt;0,1,0)</f>
        <v>0</v>
      </c>
      <c r="AD71" s="677"/>
      <c r="AE71" s="2082"/>
      <c r="AF71" s="2083"/>
      <c r="AG71" s="521" t="s">
        <v>2907</v>
      </c>
      <c r="AH71" s="681"/>
      <c r="AI71" s="681"/>
      <c r="AJ71" s="681"/>
      <c r="AK71" s="681"/>
      <c r="AL71" s="681"/>
      <c r="AM71" s="681"/>
      <c r="AN71" s="681"/>
      <c r="AO71" s="681"/>
      <c r="AP71" s="681"/>
      <c r="AQ71" s="681"/>
      <c r="AR71" s="681"/>
      <c r="AS71" s="681"/>
      <c r="AT71" s="681"/>
      <c r="AU71" s="681"/>
      <c r="AV71" s="681"/>
      <c r="AW71" s="681"/>
      <c r="AX71" s="681"/>
      <c r="AY71" s="681"/>
      <c r="AZ71" s="681"/>
      <c r="BA71" s="681"/>
      <c r="BB71" s="681"/>
      <c r="BC71" s="681"/>
      <c r="BD71" s="681"/>
      <c r="BE71" s="681"/>
      <c r="BF71" s="681"/>
      <c r="BG71" s="682"/>
    </row>
    <row r="72" spans="1:59" s="24" customFormat="1" ht="24.95" customHeight="1" thickTop="1" thickBot="1" x14ac:dyDescent="0.45">
      <c r="A72" s="1931"/>
      <c r="B72" s="1932"/>
      <c r="C72" s="686" t="s">
        <v>2761</v>
      </c>
      <c r="D72" s="701">
        <f>IF(SUMIFS(障害学生情報入力シート!$BB$29:$BB$1028,障害学生情報入力シート!$G$29:$G$1028,D$160,障害学生情報入力シート!$H$29:$H$1028,D$161,障害学生情報入力シート!$D$29:$D$1028,"&lt;&gt;"&amp;"",障害学生情報入力シート!$D$29:$D$1028,"&lt;&gt;"&amp;"在籍者")&gt;0,1,0)</f>
        <v>0</v>
      </c>
      <c r="E72" s="702">
        <f>IF(SUMIFS(障害学生情報入力シート!$BB$29:$BB$1028,障害学生情報入力シート!$G$29:$G$1028,E$160,障害学生情報入力シート!$H$29:$H$1028,E$161,障害学生情報入力シート!$D$29:$D$1028,"&lt;&gt;"&amp;"",障害学生情報入力シート!$D$29:$D$1028,"&lt;&gt;"&amp;"在籍者")&gt;0,1,0)</f>
        <v>0</v>
      </c>
      <c r="F72" s="702">
        <f>IF(SUMIFS(障害学生情報入力シート!$BB$29:$BB$1028,障害学生情報入力シート!$G$29:$G$1028,F$160,障害学生情報入力シート!$H$29:$H$1028,F$161,障害学生情報入力シート!$D$29:$D$1028,"&lt;&gt;"&amp;"",障害学生情報入力シート!$D$29:$D$1028,"&lt;&gt;"&amp;"在籍者")&gt;0,1,0)</f>
        <v>0</v>
      </c>
      <c r="G72" s="702">
        <f>IF(SUMIFS(障害学生情報入力シート!$BB$29:$BB$1028,障害学生情報入力シート!$G$29:$G$1028,G$160,障害学生情報入力シート!$H$29:$H$1028,G$161,障害学生情報入力シート!$D$29:$D$1028,"&lt;&gt;"&amp;"",障害学生情報入力シート!$D$29:$D$1028,"&lt;&gt;"&amp;"在籍者")&gt;0,1,0)</f>
        <v>0</v>
      </c>
      <c r="H72" s="702">
        <f>IF(SUMIFS(障害学生情報入力シート!$BB$29:$BB$1028,障害学生情報入力シート!$G$29:$G$1028,H$160,障害学生情報入力シート!$H$29:$H$1028,H$161,障害学生情報入力シート!$D$29:$D$1028,"&lt;&gt;"&amp;"",障害学生情報入力シート!$D$29:$D$1028,"&lt;&gt;"&amp;"在籍者")&gt;0,1,0)</f>
        <v>0</v>
      </c>
      <c r="I72" s="702">
        <f>IF(SUMIFS(障害学生情報入力シート!$BB$29:$BB$1028,障害学生情報入力シート!$G$29:$G$1028,I$160,障害学生情報入力シート!$H$29:$H$1028,I$161,障害学生情報入力シート!$D$29:$D$1028,"&lt;&gt;"&amp;"",障害学生情報入力シート!$D$29:$D$1028,"&lt;&gt;"&amp;"在籍者")&gt;0,1,0)</f>
        <v>0</v>
      </c>
      <c r="J72" s="702">
        <f>IF(SUMIFS(障害学生情報入力シート!$BB$29:$BB$1028,障害学生情報入力シート!$G$29:$G$1028,J$160,障害学生情報入力シート!$H$29:$H$1028,J$161,障害学生情報入力シート!$D$29:$D$1028,"&lt;&gt;"&amp;"",障害学生情報入力シート!$D$29:$D$1028,"&lt;&gt;"&amp;"在籍者")&gt;0,1,0)</f>
        <v>0</v>
      </c>
      <c r="K72" s="702">
        <f>IF(SUMIFS(障害学生情報入力シート!$BB$29:$BB$1028,障害学生情報入力シート!$G$29:$G$1028,K$160,障害学生情報入力シート!$H$29:$H$1028,K$161,障害学生情報入力シート!$D$29:$D$1028,"&lt;&gt;"&amp;"",障害学生情報入力シート!$D$29:$D$1028,"&lt;&gt;"&amp;"在籍者")&gt;0,1,0)</f>
        <v>0</v>
      </c>
      <c r="L72" s="702">
        <f>IF(SUMIFS(障害学生情報入力シート!$BB$29:$BB$1028,障害学生情報入力シート!$G$29:$G$1028,L$160,障害学生情報入力シート!$H$29:$H$1028,L$161,障害学生情報入力シート!$D$29:$D$1028,"&lt;&gt;"&amp;"",障害学生情報入力シート!$D$29:$D$1028,"&lt;&gt;"&amp;"在籍者")&gt;0,1,0)</f>
        <v>0</v>
      </c>
      <c r="M72" s="702">
        <f>IF(SUMIFS(障害学生情報入力シート!$BB$29:$BB$1028,障害学生情報入力シート!$G$29:$G$1028,M$160,障害学生情報入力シート!$H$29:$H$1028,M$161,障害学生情報入力シート!$D$29:$D$1028,"&lt;&gt;"&amp;"",障害学生情報入力シート!$D$29:$D$1028,"&lt;&gt;"&amp;"在籍者")&gt;0,1,0)</f>
        <v>0</v>
      </c>
      <c r="N72" s="702">
        <f>IF(SUMIFS(障害学生情報入力シート!$BB$29:$BB$1028,障害学生情報入力シート!$G$29:$G$1028,N$160,障害学生情報入力シート!$H$29:$H$1028,N$161,障害学生情報入力シート!$D$29:$D$1028,"&lt;&gt;"&amp;"",障害学生情報入力シート!$D$29:$D$1028,"&lt;&gt;"&amp;"在籍者")&gt;0,1,0)</f>
        <v>0</v>
      </c>
      <c r="O72" s="702">
        <f>IF(SUMIFS(障害学生情報入力シート!$BB$29:$BB$1028,障害学生情報入力シート!$G$29:$G$1028,O$160,障害学生情報入力シート!$H$29:$H$1028,O$161,障害学生情報入力シート!$D$29:$D$1028,"&lt;&gt;"&amp;"",障害学生情報入力シート!$D$29:$D$1028,"&lt;&gt;"&amp;"在籍者")&gt;0,1,0)</f>
        <v>0</v>
      </c>
      <c r="P72" s="702">
        <f>IF(SUMIFS(障害学生情報入力シート!$BB$29:$BB$1028,障害学生情報入力シート!$G$29:$G$1028,P$160,障害学生情報入力シート!$H$29:$H$1028,P$161,障害学生情報入力シート!$D$29:$D$1028,"&lt;&gt;"&amp;"",障害学生情報入力シート!$D$29:$D$1028,"&lt;&gt;"&amp;"在籍者")&gt;0,1,0)</f>
        <v>0</v>
      </c>
      <c r="Q72" s="702">
        <f>IF(SUMIFS(障害学生情報入力シート!$BB$29:$BB$1028,障害学生情報入力シート!$G$29:$G$1028,Q$160,障害学生情報入力シート!$H$29:$H$1028,Q$161,障害学生情報入力シート!$D$29:$D$1028,"&lt;&gt;"&amp;"",障害学生情報入力シート!$D$29:$D$1028,"&lt;&gt;"&amp;"在籍者")&gt;0,1,0)</f>
        <v>0</v>
      </c>
      <c r="R72" s="702">
        <f>IF(SUMIFS(障害学生情報入力シート!$BB$29:$BB$1028,障害学生情報入力シート!$G$29:$G$1028,R$160,障害学生情報入力シート!$H$29:$H$1028,R$161,障害学生情報入力シート!$D$29:$D$1028,"&lt;&gt;"&amp;"",障害学生情報入力シート!$D$29:$D$1028,"&lt;&gt;"&amp;"在籍者")&gt;0,1,0)</f>
        <v>0</v>
      </c>
      <c r="S72" s="702">
        <f>IF(SUMIFS(障害学生情報入力シート!$BB$29:$BB$1028,障害学生情報入力シート!$G$29:$G$1028,S$160,障害学生情報入力シート!$H$29:$H$1028,S$161,障害学生情報入力シート!$D$29:$D$1028,"&lt;&gt;"&amp;"",障害学生情報入力シート!$D$29:$D$1028,"&lt;&gt;"&amp;"在籍者")&gt;0,1,0)</f>
        <v>0</v>
      </c>
      <c r="T72" s="702">
        <f>IF(SUMIFS(障害学生情報入力シート!$BB$29:$BB$1028,障害学生情報入力シート!$G$29:$G$1028,T$160,障害学生情報入力シート!$H$29:$H$1028,T$161,障害学生情報入力シート!$D$29:$D$1028,"&lt;&gt;"&amp;"",障害学生情報入力シート!$D$29:$D$1028,"&lt;&gt;"&amp;"在籍者")&gt;0,1,0)</f>
        <v>0</v>
      </c>
      <c r="U72" s="702">
        <f>IF(SUMIFS(障害学生情報入力シート!$BB$29:$BB$1028,障害学生情報入力シート!$G$29:$G$1028,U$160,障害学生情報入力シート!$H$29:$H$1028,U$161,障害学生情報入力シート!$D$29:$D$1028,"&lt;&gt;"&amp;"",障害学生情報入力シート!$D$29:$D$1028,"&lt;&gt;"&amp;"在籍者")&gt;0,1,0)</f>
        <v>0</v>
      </c>
      <c r="V72" s="702">
        <f>IF(SUMIFS(障害学生情報入力シート!$BB$29:$BB$1028,障害学生情報入力シート!$G$29:$G$1028,V$160,障害学生情報入力シート!$H$29:$H$1028,V$161,障害学生情報入力シート!$D$29:$D$1028,"&lt;&gt;"&amp;"",障害学生情報入力シート!$D$29:$D$1028,"&lt;&gt;"&amp;"在籍者")&gt;0,1,0)</f>
        <v>0</v>
      </c>
      <c r="W72" s="702">
        <f>IF(SUMIFS(障害学生情報入力シート!$BB$29:$BB$1028,障害学生情報入力シート!$G$29:$G$1028,W$160,障害学生情報入力シート!$H$29:$H$1028,W$161,障害学生情報入力シート!$D$29:$D$1028,"&lt;&gt;"&amp;"",障害学生情報入力シート!$D$29:$D$1028,"&lt;&gt;"&amp;"在籍者")&gt;0,1,0)</f>
        <v>0</v>
      </c>
      <c r="X72" s="702">
        <f>IF(SUMIFS(障害学生情報入力シート!$BB$29:$BB$1028,障害学生情報入力シート!$G$29:$G$1028,X$160,障害学生情報入力シート!$H$29:$H$1028,X$161,障害学生情報入力シート!$D$29:$D$1028,"&lt;&gt;"&amp;"",障害学生情報入力シート!$D$29:$D$1028,"&lt;&gt;"&amp;"在籍者")&gt;0,1,0)</f>
        <v>0</v>
      </c>
      <c r="Y72" s="702">
        <f>IF(SUMIFS(障害学生情報入力シート!$BB$29:$BB$1028,障害学生情報入力シート!$G$29:$G$1028,Y$160,障害学生情報入力シート!$H$29:$H$1028,Y$161,障害学生情報入力シート!$D$29:$D$1028,"&lt;&gt;"&amp;"",障害学生情報入力シート!$D$29:$D$1028,"&lt;&gt;"&amp;"在籍者")&gt;0,1,0)</f>
        <v>0</v>
      </c>
      <c r="Z72" s="702">
        <f>IF(SUMIFS(障害学生情報入力シート!$BB$29:$BB$1028,障害学生情報入力シート!$G$29:$G$1028,Z$160,障害学生情報入力シート!$H$29:$H$1028,Z$161,障害学生情報入力シート!$D$29:$D$1028,"&lt;&gt;"&amp;"",障害学生情報入力シート!$D$29:$D$1028,"&lt;&gt;"&amp;"在籍者")&gt;0,1,0)</f>
        <v>0</v>
      </c>
      <c r="AA72" s="702">
        <f>IF(SUMIFS(障害学生情報入力シート!$BB$29:$BB$1028,障害学生情報入力シート!$G$29:$G$1028,AA$160,障害学生情報入力シート!$H$29:$H$1028,AA$161,障害学生情報入力シート!$D$29:$D$1028,"&lt;&gt;"&amp;"",障害学生情報入力シート!$D$29:$D$1028,"&lt;&gt;"&amp;"在籍者")&gt;0,1,0)</f>
        <v>0</v>
      </c>
      <c r="AB72" s="702">
        <f>IF(SUMIFS(障害学生情報入力シート!$BB$29:$BB$1028,障害学生情報入力シート!$G$29:$G$1028,AB$160,障害学生情報入力シート!$H$29:$H$1028,AB$161,障害学生情報入力シート!$D$29:$D$1028,"&lt;&gt;"&amp;"",障害学生情報入力シート!$D$29:$D$1028,"&lt;&gt;"&amp;"在籍者")&gt;0,1,0)</f>
        <v>0</v>
      </c>
      <c r="AC72" s="703">
        <f>IF(SUMIFS(障害学生情報入力シート!$BB$29:$BB$1028,障害学生情報入力シート!$G$29:$G$1028,AC$160,障害学生情報入力シート!$H$29:$H$1028,AC$161,障害学生情報入力シート!$D$29:$D$1028,"&lt;&gt;"&amp;"",障害学生情報入力シート!$D$29:$D$1028,"&lt;&gt;"&amp;"在籍者")&gt;0,1,0)</f>
        <v>0</v>
      </c>
      <c r="AD72" s="677"/>
      <c r="AE72" s="2084"/>
      <c r="AF72" s="2085"/>
      <c r="AG72" s="578" t="s">
        <v>2908</v>
      </c>
      <c r="AH72" s="681"/>
      <c r="AI72" s="681"/>
      <c r="AJ72" s="681"/>
      <c r="AK72" s="681"/>
      <c r="AL72" s="681"/>
      <c r="AM72" s="681"/>
      <c r="AN72" s="681"/>
      <c r="AO72" s="681"/>
      <c r="AP72" s="681"/>
      <c r="AQ72" s="681"/>
      <c r="AR72" s="681"/>
      <c r="AS72" s="681"/>
      <c r="AT72" s="681"/>
      <c r="AU72" s="681"/>
      <c r="AV72" s="681"/>
      <c r="AW72" s="681"/>
      <c r="AX72" s="681"/>
      <c r="AY72" s="681"/>
      <c r="AZ72" s="681"/>
      <c r="BA72" s="681"/>
      <c r="BB72" s="681"/>
      <c r="BC72" s="681"/>
      <c r="BD72" s="681"/>
      <c r="BE72" s="681"/>
      <c r="BF72" s="681"/>
      <c r="BG72" s="682"/>
    </row>
    <row r="73" spans="1:59" s="24" customFormat="1" ht="24.95" customHeight="1" thickTop="1" thickBot="1" x14ac:dyDescent="0.45">
      <c r="A73" s="1910" t="s">
        <v>1964</v>
      </c>
      <c r="B73" s="1911"/>
      <c r="C73" s="704"/>
      <c r="D73" s="705">
        <f>IF(SUMIFS(障害学生情報入力シート!$BC$29:$BC$1028,障害学生情報入力シート!$BD$29:$BD$1028,"&lt;&gt;"&amp;"",障害学生情報入力シート!$G$29:$G$1028,D$160,障害学生情報入力シート!$H$29:$H$1028,D$161,障害学生情報入力シート!$D$29:$D$1028,"&lt;&gt;"&amp;"",障害学生情報入力シート!$D$29:$D$1028,"&lt;&gt;"&amp;"在籍者")&gt;0,1,0)</f>
        <v>0</v>
      </c>
      <c r="E73" s="706">
        <f>IF(SUMIFS(障害学生情報入力シート!$BC$29:$BC$1028,障害学生情報入力シート!$BD$29:$BD$1028,"&lt;&gt;"&amp;"",障害学生情報入力シート!$G$29:$G$1028,E$160,障害学生情報入力シート!$H$29:$H$1028,E$161,障害学生情報入力シート!$D$29:$D$1028,"&lt;&gt;"&amp;"",障害学生情報入力シート!$D$29:$D$1028,"&lt;&gt;"&amp;"在籍者")&gt;0,1,0)</f>
        <v>0</v>
      </c>
      <c r="F73" s="706">
        <f>IF(SUMIFS(障害学生情報入力シート!$BC$29:$BC$1028,障害学生情報入力シート!$BD$29:$BD$1028,"&lt;&gt;"&amp;"",障害学生情報入力シート!$G$29:$G$1028,F$160,障害学生情報入力シート!$H$29:$H$1028,F$161,障害学生情報入力シート!$D$29:$D$1028,"&lt;&gt;"&amp;"",障害学生情報入力シート!$D$29:$D$1028,"&lt;&gt;"&amp;"在籍者")&gt;0,1,0)</f>
        <v>0</v>
      </c>
      <c r="G73" s="706">
        <f>IF(SUMIFS(障害学生情報入力シート!$BC$29:$BC$1028,障害学生情報入力シート!$BD$29:$BD$1028,"&lt;&gt;"&amp;"",障害学生情報入力シート!$G$29:$G$1028,G$160,障害学生情報入力シート!$H$29:$H$1028,G$161,障害学生情報入力シート!$D$29:$D$1028,"&lt;&gt;"&amp;"",障害学生情報入力シート!$D$29:$D$1028,"&lt;&gt;"&amp;"在籍者")&gt;0,1,0)</f>
        <v>0</v>
      </c>
      <c r="H73" s="706">
        <f>IF(SUMIFS(障害学生情報入力シート!$BC$29:$BC$1028,障害学生情報入力シート!$BD$29:$BD$1028,"&lt;&gt;"&amp;"",障害学生情報入力シート!$G$29:$G$1028,H$160,障害学生情報入力シート!$H$29:$H$1028,H$161,障害学生情報入力シート!$D$29:$D$1028,"&lt;&gt;"&amp;"",障害学生情報入力シート!$D$29:$D$1028,"&lt;&gt;"&amp;"在籍者")&gt;0,1,0)</f>
        <v>0</v>
      </c>
      <c r="I73" s="706">
        <f>IF(SUMIFS(障害学生情報入力シート!$BC$29:$BC$1028,障害学生情報入力シート!$BD$29:$BD$1028,"&lt;&gt;"&amp;"",障害学生情報入力シート!$G$29:$G$1028,I$160,障害学生情報入力シート!$H$29:$H$1028,I$161,障害学生情報入力シート!$D$29:$D$1028,"&lt;&gt;"&amp;"",障害学生情報入力シート!$D$29:$D$1028,"&lt;&gt;"&amp;"在籍者")&gt;0,1,0)</f>
        <v>0</v>
      </c>
      <c r="J73" s="706">
        <f>IF(SUMIFS(障害学生情報入力シート!$BC$29:$BC$1028,障害学生情報入力シート!$BD$29:$BD$1028,"&lt;&gt;"&amp;"",障害学生情報入力シート!$G$29:$G$1028,J$160,障害学生情報入力シート!$H$29:$H$1028,J$161,障害学生情報入力シート!$D$29:$D$1028,"&lt;&gt;"&amp;"",障害学生情報入力シート!$D$29:$D$1028,"&lt;&gt;"&amp;"在籍者")&gt;0,1,0)</f>
        <v>0</v>
      </c>
      <c r="K73" s="707">
        <f>IF(SUMIFS(障害学生情報入力シート!$BC$29:$BC$1028,障害学生情報入力シート!$BD$29:$BD$1028,"&lt;&gt;"&amp;"",障害学生情報入力シート!$G$29:$G$1028,K$160,障害学生情報入力シート!$H$29:$H$1028,K$161,障害学生情報入力シート!$D$29:$D$1028,"&lt;&gt;"&amp;"",障害学生情報入力シート!$D$29:$D$1028,"&lt;&gt;"&amp;"在籍者")&gt;0,1,0)</f>
        <v>0</v>
      </c>
      <c r="L73" s="708">
        <f>IF(SUMIFS(障害学生情報入力シート!$BC$29:$BC$1028,障害学生情報入力シート!$BD$29:$BD$1028,"&lt;&gt;"&amp;"",障害学生情報入力シート!$G$29:$G$1028,L$160,障害学生情報入力シート!$H$29:$H$1028,L$161,障害学生情報入力シート!$D$29:$D$1028,"&lt;&gt;"&amp;"",障害学生情報入力シート!$D$29:$D$1028,"&lt;&gt;"&amp;"在籍者")&gt;0,1,0)</f>
        <v>0</v>
      </c>
      <c r="M73" s="706">
        <f>IF(SUMIFS(障害学生情報入力シート!$BC$29:$BC$1028,障害学生情報入力シート!$BD$29:$BD$1028,"&lt;&gt;"&amp;"",障害学生情報入力シート!$G$29:$G$1028,M$160,障害学生情報入力シート!$H$29:$H$1028,M$161,障害学生情報入力シート!$D$29:$D$1028,"&lt;&gt;"&amp;"",障害学生情報入力シート!$D$29:$D$1028,"&lt;&gt;"&amp;"在籍者")&gt;0,1,0)</f>
        <v>0</v>
      </c>
      <c r="N73" s="706">
        <f>IF(SUMIFS(障害学生情報入力シート!$BC$29:$BC$1028,障害学生情報入力シート!$BD$29:$BD$1028,"&lt;&gt;"&amp;"",障害学生情報入力シート!$G$29:$G$1028,N$160,障害学生情報入力シート!$H$29:$H$1028,N$161,障害学生情報入力シート!$D$29:$D$1028,"&lt;&gt;"&amp;"",障害学生情報入力シート!$D$29:$D$1028,"&lt;&gt;"&amp;"在籍者")&gt;0,1,0)</f>
        <v>0</v>
      </c>
      <c r="O73" s="707">
        <f>IF(SUMIFS(障害学生情報入力シート!$BC$29:$BC$1028,障害学生情報入力シート!$BD$29:$BD$1028,"&lt;&gt;"&amp;"",障害学生情報入力シート!$G$29:$G$1028,O$160,障害学生情報入力シート!$H$29:$H$1028,O$161,障害学生情報入力シート!$D$29:$D$1028,"&lt;&gt;"&amp;"",障害学生情報入力シート!$D$29:$D$1028,"&lt;&gt;"&amp;"在籍者")&gt;0,1,0)</f>
        <v>0</v>
      </c>
      <c r="P73" s="707">
        <f>IF(SUMIFS(障害学生情報入力シート!$BC$29:$BC$1028,障害学生情報入力シート!$BD$29:$BD$1028,"&lt;&gt;"&amp;"",障害学生情報入力シート!$G$29:$G$1028,P$160,障害学生情報入力シート!$H$29:$H$1028,P$161,障害学生情報入力シート!$D$29:$D$1028,"&lt;&gt;"&amp;"",障害学生情報入力シート!$D$29:$D$1028,"&lt;&gt;"&amp;"在籍者")&gt;0,1,0)</f>
        <v>0</v>
      </c>
      <c r="Q73" s="708">
        <f>IF(SUMIFS(障害学生情報入力シート!$BC$29:$BC$1028,障害学生情報入力シート!$BD$29:$BD$1028,"&lt;&gt;"&amp;"",障害学生情報入力シート!$G$29:$G$1028,Q$160,障害学生情報入力シート!$H$29:$H$1028,Q$161,障害学生情報入力シート!$D$29:$D$1028,"&lt;&gt;"&amp;"",障害学生情報入力シート!$D$29:$D$1028,"&lt;&gt;"&amp;"在籍者")&gt;0,1,0)</f>
        <v>0</v>
      </c>
      <c r="R73" s="706">
        <f>IF(SUMIFS(障害学生情報入力シート!$BC$29:$BC$1028,障害学生情報入力シート!$BD$29:$BD$1028,"&lt;&gt;"&amp;"",障害学生情報入力シート!$G$29:$G$1028,R$160,障害学生情報入力シート!$H$29:$H$1028,R$161,障害学生情報入力シート!$D$29:$D$1028,"&lt;&gt;"&amp;"",障害学生情報入力シート!$D$29:$D$1028,"&lt;&gt;"&amp;"在籍者")&gt;0,1,0)</f>
        <v>0</v>
      </c>
      <c r="S73" s="706">
        <f>IF(SUMIFS(障害学生情報入力シート!$BC$29:$BC$1028,障害学生情報入力シート!$BD$29:$BD$1028,"&lt;&gt;"&amp;"",障害学生情報入力シート!$G$29:$G$1028,S$160,障害学生情報入力シート!$H$29:$H$1028,S$161,障害学生情報入力シート!$D$29:$D$1028,"&lt;&gt;"&amp;"",障害学生情報入力シート!$D$29:$D$1028,"&lt;&gt;"&amp;"在籍者")&gt;0,1,0)</f>
        <v>0</v>
      </c>
      <c r="T73" s="707">
        <f>IF(SUMIFS(障害学生情報入力シート!$BC$29:$BC$1028,障害学生情報入力シート!$BD$29:$BD$1028,"&lt;&gt;"&amp;"",障害学生情報入力シート!$G$29:$G$1028,T$160,障害学生情報入力シート!$H$29:$H$1028,T$161,障害学生情報入力シート!$D$29:$D$1028,"&lt;&gt;"&amp;"",障害学生情報入力シート!$D$29:$D$1028,"&lt;&gt;"&amp;"在籍者")&gt;0,1,0)</f>
        <v>0</v>
      </c>
      <c r="U73" s="708">
        <f>IF(SUMIFS(障害学生情報入力シート!$BC$29:$BC$1028,障害学生情報入力シート!$BD$29:$BD$1028,"&lt;&gt;"&amp;"",障害学生情報入力シート!$G$29:$G$1028,U$160,障害学生情報入力シート!$H$29:$H$1028,U$161,障害学生情報入力シート!$D$29:$D$1028,"&lt;&gt;"&amp;"",障害学生情報入力シート!$D$29:$D$1028,"&lt;&gt;"&amp;"在籍者")&gt;0,1,0)</f>
        <v>0</v>
      </c>
      <c r="V73" s="706">
        <f>IF(SUMIFS(障害学生情報入力シート!$BC$29:$BC$1028,障害学生情報入力シート!$BD$29:$BD$1028,"&lt;&gt;"&amp;"",障害学生情報入力シート!$G$29:$G$1028,V$160,障害学生情報入力シート!$H$29:$H$1028,V$161,障害学生情報入力シート!$D$29:$D$1028,"&lt;&gt;"&amp;"",障害学生情報入力シート!$D$29:$D$1028,"&lt;&gt;"&amp;"在籍者")&gt;0,1,0)</f>
        <v>0</v>
      </c>
      <c r="W73" s="706">
        <f>IF(SUMIFS(障害学生情報入力シート!$BC$29:$BC$1028,障害学生情報入力シート!$BD$29:$BD$1028,"&lt;&gt;"&amp;"",障害学生情報入力シート!$G$29:$G$1028,W$160,障害学生情報入力シート!$H$29:$H$1028,W$161,障害学生情報入力シート!$D$29:$D$1028,"&lt;&gt;"&amp;"",障害学生情報入力シート!$D$29:$D$1028,"&lt;&gt;"&amp;"在籍者")&gt;0,1,0)</f>
        <v>0</v>
      </c>
      <c r="X73" s="706">
        <f>IF(SUMIFS(障害学生情報入力シート!$BC$29:$BC$1028,障害学生情報入力シート!$BD$29:$BD$1028,"&lt;&gt;"&amp;"",障害学生情報入力シート!$G$29:$G$1028,X$160,障害学生情報入力シート!$H$29:$H$1028,X$161,障害学生情報入力シート!$D$29:$D$1028,"&lt;&gt;"&amp;"",障害学生情報入力シート!$D$29:$D$1028,"&lt;&gt;"&amp;"在籍者")&gt;0,1,0)</f>
        <v>0</v>
      </c>
      <c r="Y73" s="706">
        <f>IF(SUMIFS(障害学生情報入力シート!$BC$29:$BC$1028,障害学生情報入力シート!$BD$29:$BD$1028,"&lt;&gt;"&amp;"",障害学生情報入力シート!$G$29:$G$1028,Y$160,障害学生情報入力シート!$H$29:$H$1028,Y$161,障害学生情報入力シート!$D$29:$D$1028,"&lt;&gt;"&amp;"",障害学生情報入力シート!$D$29:$D$1028,"&lt;&gt;"&amp;"在籍者")&gt;0,1,0)</f>
        <v>0</v>
      </c>
      <c r="Z73" s="706">
        <f>IF(SUMIFS(障害学生情報入力シート!$BC$29:$BC$1028,障害学生情報入力シート!$BD$29:$BD$1028,"&lt;&gt;"&amp;"",障害学生情報入力シート!$G$29:$G$1028,Z$160,障害学生情報入力シート!$H$29:$H$1028,Z$161,障害学生情報入力シート!$D$29:$D$1028,"&lt;&gt;"&amp;"",障害学生情報入力シート!$D$29:$D$1028,"&lt;&gt;"&amp;"在籍者")&gt;0,1,0)</f>
        <v>0</v>
      </c>
      <c r="AA73" s="706">
        <f>IF(SUMIFS(障害学生情報入力シート!$BC$29:$BC$1028,障害学生情報入力シート!$BD$29:$BD$1028,"&lt;&gt;"&amp;"",障害学生情報入力シート!$G$29:$G$1028,AA$160,障害学生情報入力シート!$H$29:$H$1028,AA$161,障害学生情報入力シート!$D$29:$D$1028,"&lt;&gt;"&amp;"",障害学生情報入力シート!$D$29:$D$1028,"&lt;&gt;"&amp;"在籍者")&gt;0,1,0)</f>
        <v>0</v>
      </c>
      <c r="AB73" s="707">
        <f>IF(SUMIFS(障害学生情報入力シート!$BC$29:$BC$1028,障害学生情報入力シート!$BD$29:$BD$1028,"&lt;&gt;"&amp;"",障害学生情報入力シート!$G$29:$G$1028,AB$160,障害学生情報入力シート!$H$29:$H$1028,AB$161,障害学生情報入力シート!$D$29:$D$1028,"&lt;&gt;"&amp;"",障害学生情報入力シート!$D$29:$D$1028,"&lt;&gt;"&amp;"在籍者")&gt;0,1,0)</f>
        <v>0</v>
      </c>
      <c r="AC73" s="709">
        <f>IF(SUMIFS(障害学生情報入力シート!$BC$29:$BC$1028,障害学生情報入力シート!$BD$29:$BD$1028,"&lt;&gt;"&amp;"",障害学生情報入力シート!$G$29:$G$1028,AC$160,障害学生情報入力シート!$H$29:$H$1028,AC$161,障害学生情報入力シート!$D$29:$D$1028,"&lt;&gt;"&amp;"",障害学生情報入力シート!$D$29:$D$1028,"&lt;&gt;"&amp;"在籍者")&gt;0,1,0)</f>
        <v>0</v>
      </c>
      <c r="AD73" s="677"/>
      <c r="AE73" s="2086" t="s">
        <v>1964</v>
      </c>
      <c r="AF73" s="2087"/>
      <c r="AG73" s="2088"/>
      <c r="AH73" s="710"/>
      <c r="AI73" s="710"/>
      <c r="AJ73" s="710"/>
      <c r="AK73" s="710"/>
      <c r="AL73" s="710"/>
      <c r="AM73" s="710"/>
      <c r="AN73" s="710"/>
      <c r="AO73" s="710"/>
      <c r="AP73" s="710"/>
      <c r="AQ73" s="710"/>
      <c r="AR73" s="710"/>
      <c r="AS73" s="710"/>
      <c r="AT73" s="710"/>
      <c r="AU73" s="710"/>
      <c r="AV73" s="710"/>
      <c r="AW73" s="710"/>
      <c r="AX73" s="710"/>
      <c r="AY73" s="710"/>
      <c r="AZ73" s="710"/>
      <c r="BA73" s="710"/>
      <c r="BB73" s="710"/>
      <c r="BC73" s="710"/>
      <c r="BD73" s="710"/>
      <c r="BE73" s="710"/>
      <c r="BF73" s="710"/>
      <c r="BG73" s="711"/>
    </row>
    <row r="74" spans="1:59" s="24" customFormat="1" ht="30" customHeight="1" x14ac:dyDescent="0.4">
      <c r="A74" s="1933" t="s">
        <v>1965</v>
      </c>
      <c r="B74" s="1933"/>
      <c r="C74" s="1933"/>
      <c r="D74" s="1933"/>
      <c r="E74" s="1933"/>
      <c r="F74" s="1933"/>
      <c r="G74" s="1933"/>
      <c r="H74" s="1933"/>
      <c r="I74" s="1933"/>
      <c r="J74" s="1933"/>
      <c r="K74" s="1933"/>
      <c r="L74" s="1933"/>
      <c r="M74" s="1933"/>
      <c r="N74" s="1933"/>
      <c r="O74" s="1933"/>
      <c r="P74" s="1933"/>
      <c r="Q74" s="1933"/>
      <c r="R74" s="1933"/>
      <c r="S74" s="1933"/>
      <c r="T74" s="1933"/>
      <c r="U74" s="1933"/>
      <c r="V74" s="1933"/>
      <c r="W74" s="1933"/>
      <c r="X74" s="1933"/>
      <c r="Y74" s="1933"/>
      <c r="Z74" s="1933"/>
      <c r="AA74" s="1933"/>
      <c r="AB74" s="1933"/>
      <c r="AC74" s="1933"/>
      <c r="AD74" s="1933"/>
      <c r="AG74" s="2089" t="s">
        <v>1965</v>
      </c>
      <c r="AH74" s="2089"/>
      <c r="AI74" s="2089"/>
      <c r="AJ74" s="2089"/>
      <c r="AK74" s="2089"/>
      <c r="AL74" s="2089"/>
      <c r="AM74" s="2089"/>
      <c r="AN74" s="2089"/>
      <c r="AO74" s="2089"/>
      <c r="AP74" s="2089"/>
      <c r="AQ74" s="2089"/>
      <c r="AR74" s="2089"/>
      <c r="AS74" s="2089"/>
      <c r="AT74" s="2089"/>
      <c r="AU74" s="2089"/>
      <c r="AV74" s="2089"/>
      <c r="AW74" s="2089"/>
      <c r="AX74" s="2089"/>
      <c r="AY74" s="2089"/>
      <c r="AZ74" s="2089"/>
      <c r="BA74" s="2089"/>
      <c r="BB74" s="2089"/>
      <c r="BC74" s="2089"/>
      <c r="BD74" s="2089"/>
      <c r="BE74" s="2089"/>
      <c r="BF74" s="2089"/>
      <c r="BG74" s="2089"/>
    </row>
    <row r="75" spans="1:59" s="24" customFormat="1" ht="15.75" customHeight="1" thickBot="1" x14ac:dyDescent="0.45">
      <c r="A75" s="1546"/>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287"/>
    </row>
    <row r="76" spans="1:59" s="24" customFormat="1" ht="21" customHeight="1" thickBot="1" x14ac:dyDescent="0.45">
      <c r="A76" s="284"/>
      <c r="B76" s="1912" t="s">
        <v>1902</v>
      </c>
      <c r="C76" s="1913"/>
      <c r="D76" s="1914" t="s">
        <v>1576</v>
      </c>
      <c r="E76" s="1915"/>
      <c r="F76" s="1915"/>
      <c r="G76" s="1915"/>
      <c r="H76" s="1915"/>
      <c r="I76" s="1916"/>
      <c r="J76" s="1917" t="s">
        <v>1966</v>
      </c>
      <c r="K76" s="1918"/>
      <c r="L76" s="1918"/>
      <c r="M76" s="1918"/>
      <c r="N76" s="1918"/>
      <c r="O76" s="1918"/>
      <c r="P76" s="1918"/>
      <c r="Q76" s="1918"/>
      <c r="R76" s="1918"/>
      <c r="S76" s="1918"/>
      <c r="T76" s="1918"/>
      <c r="U76" s="1918"/>
      <c r="V76" s="1918"/>
      <c r="W76" s="1918"/>
      <c r="X76" s="1918"/>
      <c r="Y76" s="1918"/>
      <c r="Z76" s="1918"/>
      <c r="AA76" s="1918"/>
      <c r="AB76" s="1918"/>
      <c r="AC76" s="1919"/>
      <c r="AE76" s="712"/>
      <c r="AF76" s="2090" t="s">
        <v>1902</v>
      </c>
      <c r="AG76" s="2090"/>
      <c r="AH76" s="2091" t="s">
        <v>1576</v>
      </c>
      <c r="AI76" s="2091"/>
      <c r="AJ76" s="2091"/>
      <c r="AK76" s="2091"/>
      <c r="AL76" s="2091"/>
      <c r="AM76" s="2091"/>
      <c r="AN76" s="2091" t="s">
        <v>1966</v>
      </c>
      <c r="AO76" s="2091"/>
      <c r="AP76" s="2091"/>
      <c r="AQ76" s="2091"/>
      <c r="AR76" s="2091"/>
      <c r="AS76" s="2091"/>
      <c r="AT76" s="2091"/>
      <c r="AU76" s="2091"/>
      <c r="AV76" s="2091"/>
      <c r="AW76" s="2091"/>
      <c r="AX76" s="2091"/>
      <c r="AY76" s="2091"/>
      <c r="AZ76" s="2091"/>
      <c r="BA76" s="2091"/>
      <c r="BB76" s="2091"/>
      <c r="BC76" s="2091"/>
      <c r="BD76" s="2091"/>
      <c r="BE76" s="2091"/>
      <c r="BF76" s="2091"/>
      <c r="BG76" s="2092"/>
    </row>
    <row r="77" spans="1:59" s="24" customFormat="1" ht="17.25" customHeight="1" x14ac:dyDescent="0.4">
      <c r="A77" s="713">
        <v>1</v>
      </c>
      <c r="B77" s="1907" t="str">
        <f>IF(※集計※障害学生情報入力シート!J29="","",INDEX(障害学生情報入力シート!$G:$G,※集計※障害学生情報入力シート!J29,1))</f>
        <v/>
      </c>
      <c r="C77" s="1908"/>
      <c r="D77" s="1907" t="str">
        <f>IF(※集計※障害学生情報入力シート!J29="","",IF(INDEX(障害学生情報入力シート!$H:$H,※集計※障害学生情報入力シート!J29,1)=0,"",INDEX(障害学生情報入力シート!$H:$H,※集計※障害学生情報入力シート!J29,1)))</f>
        <v/>
      </c>
      <c r="E77" s="1909"/>
      <c r="F77" s="1909"/>
      <c r="G77" s="1909"/>
      <c r="H77" s="1909"/>
      <c r="I77" s="1909"/>
      <c r="J77" s="1920" t="str">
        <f>IF(※集計※障害学生情報入力シート!J29="","",INDEX(障害学生情報入力シート!$BD:$BD,※集計※障害学生情報入力シート!J29,1))</f>
        <v/>
      </c>
      <c r="K77" s="1921"/>
      <c r="L77" s="1921"/>
      <c r="M77" s="1921"/>
      <c r="N77" s="1921"/>
      <c r="O77" s="1921"/>
      <c r="P77" s="1921"/>
      <c r="Q77" s="1921"/>
      <c r="R77" s="1921"/>
      <c r="S77" s="1921"/>
      <c r="T77" s="1921"/>
      <c r="U77" s="1921"/>
      <c r="V77" s="1921"/>
      <c r="W77" s="1921"/>
      <c r="X77" s="1921"/>
      <c r="Y77" s="1921"/>
      <c r="Z77" s="1921"/>
      <c r="AA77" s="1921"/>
      <c r="AB77" s="1921"/>
      <c r="AC77" s="1922"/>
      <c r="AE77" s="714">
        <v>1</v>
      </c>
      <c r="AF77" s="2093"/>
      <c r="AG77" s="2093"/>
      <c r="AH77" s="2094"/>
      <c r="AI77" s="2094"/>
      <c r="AJ77" s="2094"/>
      <c r="AK77" s="2094"/>
      <c r="AL77" s="2094"/>
      <c r="AM77" s="2094"/>
      <c r="AN77" s="1872"/>
      <c r="AO77" s="1872"/>
      <c r="AP77" s="1872"/>
      <c r="AQ77" s="1872"/>
      <c r="AR77" s="1872"/>
      <c r="AS77" s="1872"/>
      <c r="AT77" s="1872"/>
      <c r="AU77" s="1872"/>
      <c r="AV77" s="1872"/>
      <c r="AW77" s="1872"/>
      <c r="AX77" s="1872"/>
      <c r="AY77" s="1872"/>
      <c r="AZ77" s="1872"/>
      <c r="BA77" s="1872"/>
      <c r="BB77" s="1872"/>
      <c r="BC77" s="1872"/>
      <c r="BD77" s="1872"/>
      <c r="BE77" s="1872"/>
      <c r="BF77" s="1872"/>
      <c r="BG77" s="2095"/>
    </row>
    <row r="78" spans="1:59" s="24" customFormat="1" ht="17.25" customHeight="1" x14ac:dyDescent="0.4">
      <c r="A78" s="713">
        <v>2</v>
      </c>
      <c r="B78" s="1865" t="str">
        <f>IF(※集計※障害学生情報入力シート!J30="","",INDEX(障害学生情報入力シート!$G:$G,※集計※障害学生情報入力シート!J30,1))</f>
        <v/>
      </c>
      <c r="C78" s="1866"/>
      <c r="D78" s="1865" t="str">
        <f>IF(※集計※障害学生情報入力シート!J30="","",IF(INDEX(障害学生情報入力シート!$H:$H,※集計※障害学生情報入力シート!J30,1)=0,"",INDEX(障害学生情報入力シート!$H:$H,※集計※障害学生情報入力シート!J30,1)))</f>
        <v/>
      </c>
      <c r="E78" s="1867"/>
      <c r="F78" s="1867"/>
      <c r="G78" s="1867"/>
      <c r="H78" s="1867"/>
      <c r="I78" s="1867"/>
      <c r="J78" s="1871" t="str">
        <f>IF(※集計※障害学生情報入力シート!J30="","",INDEX(障害学生情報入力シート!$BD:$BD,※集計※障害学生情報入力シート!J30,1))</f>
        <v/>
      </c>
      <c r="K78" s="1872"/>
      <c r="L78" s="1872"/>
      <c r="M78" s="1872"/>
      <c r="N78" s="1872"/>
      <c r="O78" s="1872"/>
      <c r="P78" s="1872"/>
      <c r="Q78" s="1872"/>
      <c r="R78" s="1872"/>
      <c r="S78" s="1872"/>
      <c r="T78" s="1872"/>
      <c r="U78" s="1872"/>
      <c r="V78" s="1872"/>
      <c r="W78" s="1872"/>
      <c r="X78" s="1872"/>
      <c r="Y78" s="1872"/>
      <c r="Z78" s="1872"/>
      <c r="AA78" s="1872"/>
      <c r="AB78" s="1872"/>
      <c r="AC78" s="1873"/>
      <c r="AE78" s="714">
        <v>2</v>
      </c>
      <c r="AF78" s="2093"/>
      <c r="AG78" s="2093"/>
      <c r="AH78" s="2096"/>
      <c r="AI78" s="2096"/>
      <c r="AJ78" s="2096"/>
      <c r="AK78" s="2096"/>
      <c r="AL78" s="2096"/>
      <c r="AM78" s="2096"/>
      <c r="AN78" s="1872"/>
      <c r="AO78" s="1872"/>
      <c r="AP78" s="1872"/>
      <c r="AQ78" s="1872"/>
      <c r="AR78" s="1872"/>
      <c r="AS78" s="1872"/>
      <c r="AT78" s="1872"/>
      <c r="AU78" s="1872"/>
      <c r="AV78" s="1872"/>
      <c r="AW78" s="1872"/>
      <c r="AX78" s="1872"/>
      <c r="AY78" s="1872"/>
      <c r="AZ78" s="1872"/>
      <c r="BA78" s="1872"/>
      <c r="BB78" s="1872"/>
      <c r="BC78" s="1872"/>
      <c r="BD78" s="1872"/>
      <c r="BE78" s="1872"/>
      <c r="BF78" s="1872"/>
      <c r="BG78" s="2095"/>
    </row>
    <row r="79" spans="1:59" s="24" customFormat="1" ht="17.25" customHeight="1" x14ac:dyDescent="0.4">
      <c r="A79" s="713">
        <v>3</v>
      </c>
      <c r="B79" s="1865" t="str">
        <f>IF(※集計※障害学生情報入力シート!J31="","",INDEX(障害学生情報入力シート!$G:$G,※集計※障害学生情報入力シート!J31,1))</f>
        <v/>
      </c>
      <c r="C79" s="1866"/>
      <c r="D79" s="1865" t="str">
        <f>IF(※集計※障害学生情報入力シート!J31="","",IF(INDEX(障害学生情報入力シート!$H:$H,※集計※障害学生情報入力シート!J31,1)=0,"",INDEX(障害学生情報入力シート!$H:$H,※集計※障害学生情報入力シート!J31,1)))</f>
        <v/>
      </c>
      <c r="E79" s="1867"/>
      <c r="F79" s="1867"/>
      <c r="G79" s="1867"/>
      <c r="H79" s="1867"/>
      <c r="I79" s="1867"/>
      <c r="J79" s="1871" t="str">
        <f>IF(※集計※障害学生情報入力シート!J31="","",INDEX(障害学生情報入力シート!$BD:$BD,※集計※障害学生情報入力シート!J31,1))</f>
        <v/>
      </c>
      <c r="K79" s="1872"/>
      <c r="L79" s="1872"/>
      <c r="M79" s="1872"/>
      <c r="N79" s="1872"/>
      <c r="O79" s="1872"/>
      <c r="P79" s="1872"/>
      <c r="Q79" s="1872"/>
      <c r="R79" s="1872"/>
      <c r="S79" s="1872"/>
      <c r="T79" s="1872"/>
      <c r="U79" s="1872"/>
      <c r="V79" s="1872"/>
      <c r="W79" s="1872"/>
      <c r="X79" s="1872"/>
      <c r="Y79" s="1872"/>
      <c r="Z79" s="1872"/>
      <c r="AA79" s="1872"/>
      <c r="AB79" s="1872"/>
      <c r="AC79" s="1873"/>
      <c r="AD79" s="31"/>
      <c r="AE79" s="714">
        <v>3</v>
      </c>
      <c r="AF79" s="2093"/>
      <c r="AG79" s="2093"/>
      <c r="AH79" s="2096"/>
      <c r="AI79" s="2096"/>
      <c r="AJ79" s="2096"/>
      <c r="AK79" s="2096"/>
      <c r="AL79" s="2096"/>
      <c r="AM79" s="2096"/>
      <c r="AN79" s="1872"/>
      <c r="AO79" s="1872"/>
      <c r="AP79" s="1872"/>
      <c r="AQ79" s="1872"/>
      <c r="AR79" s="1872"/>
      <c r="AS79" s="1872"/>
      <c r="AT79" s="1872"/>
      <c r="AU79" s="1872"/>
      <c r="AV79" s="1872"/>
      <c r="AW79" s="1872"/>
      <c r="AX79" s="1872"/>
      <c r="AY79" s="1872"/>
      <c r="AZ79" s="1872"/>
      <c r="BA79" s="1872"/>
      <c r="BB79" s="1872"/>
      <c r="BC79" s="1872"/>
      <c r="BD79" s="1872"/>
      <c r="BE79" s="1872"/>
      <c r="BF79" s="1872"/>
      <c r="BG79" s="2095"/>
    </row>
    <row r="80" spans="1:59" s="24" customFormat="1" ht="17.25" customHeight="1" x14ac:dyDescent="0.4">
      <c r="A80" s="713">
        <v>4</v>
      </c>
      <c r="B80" s="1865" t="str">
        <f>IF(※集計※障害学生情報入力シート!J32="","",INDEX(障害学生情報入力シート!$G:$G,※集計※障害学生情報入力シート!J32,1))</f>
        <v/>
      </c>
      <c r="C80" s="1866"/>
      <c r="D80" s="1865" t="str">
        <f>IF(※集計※障害学生情報入力シート!J32="","",IF(INDEX(障害学生情報入力シート!$H:$H,※集計※障害学生情報入力シート!J32,1)=0,"",INDEX(障害学生情報入力シート!$H:$H,※集計※障害学生情報入力シート!J32,1)))</f>
        <v/>
      </c>
      <c r="E80" s="1867"/>
      <c r="F80" s="1867"/>
      <c r="G80" s="1867"/>
      <c r="H80" s="1867"/>
      <c r="I80" s="1867"/>
      <c r="J80" s="1871" t="str">
        <f>IF(※集計※障害学生情報入力シート!J32="","",INDEX(障害学生情報入力シート!$BD:$BD,※集計※障害学生情報入力シート!J32,1))</f>
        <v/>
      </c>
      <c r="K80" s="1872"/>
      <c r="L80" s="1872"/>
      <c r="M80" s="1872"/>
      <c r="N80" s="1872"/>
      <c r="O80" s="1872"/>
      <c r="P80" s="1872"/>
      <c r="Q80" s="1872"/>
      <c r="R80" s="1872"/>
      <c r="S80" s="1872"/>
      <c r="T80" s="1872"/>
      <c r="U80" s="1872"/>
      <c r="V80" s="1872"/>
      <c r="W80" s="1872"/>
      <c r="X80" s="1872"/>
      <c r="Y80" s="1872"/>
      <c r="Z80" s="1872"/>
      <c r="AA80" s="1872"/>
      <c r="AB80" s="1872"/>
      <c r="AC80" s="1873"/>
      <c r="AE80" s="714">
        <v>4</v>
      </c>
      <c r="AF80" s="2093"/>
      <c r="AG80" s="2093"/>
      <c r="AH80" s="2096"/>
      <c r="AI80" s="2096"/>
      <c r="AJ80" s="2096"/>
      <c r="AK80" s="2096"/>
      <c r="AL80" s="2096"/>
      <c r="AM80" s="2096"/>
      <c r="AN80" s="1872"/>
      <c r="AO80" s="1872"/>
      <c r="AP80" s="1872"/>
      <c r="AQ80" s="1872"/>
      <c r="AR80" s="1872"/>
      <c r="AS80" s="1872"/>
      <c r="AT80" s="1872"/>
      <c r="AU80" s="1872"/>
      <c r="AV80" s="1872"/>
      <c r="AW80" s="1872"/>
      <c r="AX80" s="1872"/>
      <c r="AY80" s="1872"/>
      <c r="AZ80" s="1872"/>
      <c r="BA80" s="1872"/>
      <c r="BB80" s="1872"/>
      <c r="BC80" s="1872"/>
      <c r="BD80" s="1872"/>
      <c r="BE80" s="1872"/>
      <c r="BF80" s="1872"/>
      <c r="BG80" s="2095"/>
    </row>
    <row r="81" spans="1:59" s="24" customFormat="1" ht="17.25" customHeight="1" x14ac:dyDescent="0.4">
      <c r="A81" s="713">
        <v>5</v>
      </c>
      <c r="B81" s="1865" t="str">
        <f>IF(※集計※障害学生情報入力シート!J33="","",INDEX(障害学生情報入力シート!$G:$G,※集計※障害学生情報入力シート!J33,1))</f>
        <v/>
      </c>
      <c r="C81" s="1866"/>
      <c r="D81" s="1865" t="str">
        <f>IF(※集計※障害学生情報入力シート!J33="","",IF(INDEX(障害学生情報入力シート!$H:$H,※集計※障害学生情報入力シート!J33,1)=0,"",INDEX(障害学生情報入力シート!$H:$H,※集計※障害学生情報入力シート!J33,1)))</f>
        <v/>
      </c>
      <c r="E81" s="1867"/>
      <c r="F81" s="1867"/>
      <c r="G81" s="1867"/>
      <c r="H81" s="1867"/>
      <c r="I81" s="1867"/>
      <c r="J81" s="1871" t="str">
        <f>IF(※集計※障害学生情報入力シート!J33="","",INDEX(障害学生情報入力シート!$BD:$BD,※集計※障害学生情報入力シート!J33,1))</f>
        <v/>
      </c>
      <c r="K81" s="1872"/>
      <c r="L81" s="1872"/>
      <c r="M81" s="1872"/>
      <c r="N81" s="1872"/>
      <c r="O81" s="1872"/>
      <c r="P81" s="1872"/>
      <c r="Q81" s="1872"/>
      <c r="R81" s="1872"/>
      <c r="S81" s="1872"/>
      <c r="T81" s="1872"/>
      <c r="U81" s="1872"/>
      <c r="V81" s="1872"/>
      <c r="W81" s="1872"/>
      <c r="X81" s="1872"/>
      <c r="Y81" s="1872"/>
      <c r="Z81" s="1872"/>
      <c r="AA81" s="1872"/>
      <c r="AB81" s="1872"/>
      <c r="AC81" s="1873"/>
      <c r="AE81" s="714">
        <v>5</v>
      </c>
      <c r="AF81" s="2093"/>
      <c r="AG81" s="2093"/>
      <c r="AH81" s="2096"/>
      <c r="AI81" s="2096"/>
      <c r="AJ81" s="2096"/>
      <c r="AK81" s="2096"/>
      <c r="AL81" s="2096"/>
      <c r="AM81" s="2096"/>
      <c r="AN81" s="1872"/>
      <c r="AO81" s="1872"/>
      <c r="AP81" s="1872"/>
      <c r="AQ81" s="1872"/>
      <c r="AR81" s="1872"/>
      <c r="AS81" s="1872"/>
      <c r="AT81" s="1872"/>
      <c r="AU81" s="1872"/>
      <c r="AV81" s="1872"/>
      <c r="AW81" s="1872"/>
      <c r="AX81" s="1872"/>
      <c r="AY81" s="1872"/>
      <c r="AZ81" s="1872"/>
      <c r="BA81" s="1872"/>
      <c r="BB81" s="1872"/>
      <c r="BC81" s="1872"/>
      <c r="BD81" s="1872"/>
      <c r="BE81" s="1872"/>
      <c r="BF81" s="1872"/>
      <c r="BG81" s="2095"/>
    </row>
    <row r="82" spans="1:59" s="24" customFormat="1" ht="17.25" customHeight="1" x14ac:dyDescent="0.4">
      <c r="A82" s="713">
        <v>6</v>
      </c>
      <c r="B82" s="1865" t="str">
        <f>IF(※集計※障害学生情報入力シート!J34="","",INDEX(障害学生情報入力シート!$G:$G,※集計※障害学生情報入力シート!J34,1))</f>
        <v/>
      </c>
      <c r="C82" s="1866"/>
      <c r="D82" s="1865" t="str">
        <f>IF(※集計※障害学生情報入力シート!J34="","",IF(INDEX(障害学生情報入力シート!$H:$H,※集計※障害学生情報入力シート!J34,1)=0,"",INDEX(障害学生情報入力シート!$H:$H,※集計※障害学生情報入力シート!J34,1)))</f>
        <v/>
      </c>
      <c r="E82" s="1867"/>
      <c r="F82" s="1867"/>
      <c r="G82" s="1867"/>
      <c r="H82" s="1867"/>
      <c r="I82" s="1867"/>
      <c r="J82" s="1871" t="str">
        <f>IF(※集計※障害学生情報入力シート!J34="","",INDEX(障害学生情報入力シート!$BD:$BD,※集計※障害学生情報入力シート!J34,1))</f>
        <v/>
      </c>
      <c r="K82" s="1872"/>
      <c r="L82" s="1872"/>
      <c r="M82" s="1872"/>
      <c r="N82" s="1872"/>
      <c r="O82" s="1872"/>
      <c r="P82" s="1872"/>
      <c r="Q82" s="1872"/>
      <c r="R82" s="1872"/>
      <c r="S82" s="1872"/>
      <c r="T82" s="1872"/>
      <c r="U82" s="1872"/>
      <c r="V82" s="1872"/>
      <c r="W82" s="1872"/>
      <c r="X82" s="1872"/>
      <c r="Y82" s="1872"/>
      <c r="Z82" s="1872"/>
      <c r="AA82" s="1872"/>
      <c r="AB82" s="1872"/>
      <c r="AC82" s="1873"/>
      <c r="AE82" s="714">
        <v>6</v>
      </c>
      <c r="AF82" s="2093"/>
      <c r="AG82" s="2093"/>
      <c r="AH82" s="2096"/>
      <c r="AI82" s="2096"/>
      <c r="AJ82" s="2096"/>
      <c r="AK82" s="2096"/>
      <c r="AL82" s="2096"/>
      <c r="AM82" s="2096"/>
      <c r="AN82" s="1872"/>
      <c r="AO82" s="1872"/>
      <c r="AP82" s="1872"/>
      <c r="AQ82" s="1872"/>
      <c r="AR82" s="1872"/>
      <c r="AS82" s="1872"/>
      <c r="AT82" s="1872"/>
      <c r="AU82" s="1872"/>
      <c r="AV82" s="1872"/>
      <c r="AW82" s="1872"/>
      <c r="AX82" s="1872"/>
      <c r="AY82" s="1872"/>
      <c r="AZ82" s="1872"/>
      <c r="BA82" s="1872"/>
      <c r="BB82" s="1872"/>
      <c r="BC82" s="1872"/>
      <c r="BD82" s="1872"/>
      <c r="BE82" s="1872"/>
      <c r="BF82" s="1872"/>
      <c r="BG82" s="2095"/>
    </row>
    <row r="83" spans="1:59" s="24" customFormat="1" ht="17.25" customHeight="1" x14ac:dyDescent="0.4">
      <c r="A83" s="713">
        <v>7</v>
      </c>
      <c r="B83" s="1865" t="str">
        <f>IF(※集計※障害学生情報入力シート!J35="","",INDEX(障害学生情報入力シート!$G:$G,※集計※障害学生情報入力シート!J35,1))</f>
        <v/>
      </c>
      <c r="C83" s="1866"/>
      <c r="D83" s="1865" t="str">
        <f>IF(※集計※障害学生情報入力シート!J35="","",IF(INDEX(障害学生情報入力シート!$H:$H,※集計※障害学生情報入力シート!J35,1)=0,"",INDEX(障害学生情報入力シート!$H:$H,※集計※障害学生情報入力シート!J35,1)))</f>
        <v/>
      </c>
      <c r="E83" s="1867"/>
      <c r="F83" s="1867"/>
      <c r="G83" s="1867"/>
      <c r="H83" s="1867"/>
      <c r="I83" s="1867"/>
      <c r="J83" s="1871" t="str">
        <f>IF(※集計※障害学生情報入力シート!J35="","",INDEX(障害学生情報入力シート!$BD:$BD,※集計※障害学生情報入力シート!J35,1))</f>
        <v/>
      </c>
      <c r="K83" s="1872"/>
      <c r="L83" s="1872"/>
      <c r="M83" s="1872"/>
      <c r="N83" s="1872"/>
      <c r="O83" s="1872"/>
      <c r="P83" s="1872"/>
      <c r="Q83" s="1872"/>
      <c r="R83" s="1872"/>
      <c r="S83" s="1872"/>
      <c r="T83" s="1872"/>
      <c r="U83" s="1872"/>
      <c r="V83" s="1872"/>
      <c r="W83" s="1872"/>
      <c r="X83" s="1872"/>
      <c r="Y83" s="1872"/>
      <c r="Z83" s="1872"/>
      <c r="AA83" s="1872"/>
      <c r="AB83" s="1872"/>
      <c r="AC83" s="1873"/>
      <c r="AE83" s="714">
        <v>7</v>
      </c>
      <c r="AF83" s="2093"/>
      <c r="AG83" s="2093"/>
      <c r="AH83" s="2096"/>
      <c r="AI83" s="2096"/>
      <c r="AJ83" s="2096"/>
      <c r="AK83" s="2096"/>
      <c r="AL83" s="2096"/>
      <c r="AM83" s="2096"/>
      <c r="AN83" s="1872"/>
      <c r="AO83" s="1872"/>
      <c r="AP83" s="1872"/>
      <c r="AQ83" s="1872"/>
      <c r="AR83" s="1872"/>
      <c r="AS83" s="1872"/>
      <c r="AT83" s="1872"/>
      <c r="AU83" s="1872"/>
      <c r="AV83" s="1872"/>
      <c r="AW83" s="1872"/>
      <c r="AX83" s="1872"/>
      <c r="AY83" s="1872"/>
      <c r="AZ83" s="1872"/>
      <c r="BA83" s="1872"/>
      <c r="BB83" s="1872"/>
      <c r="BC83" s="1872"/>
      <c r="BD83" s="1872"/>
      <c r="BE83" s="1872"/>
      <c r="BF83" s="1872"/>
      <c r="BG83" s="2095"/>
    </row>
    <row r="84" spans="1:59" s="24" customFormat="1" ht="17.25" customHeight="1" x14ac:dyDescent="0.4">
      <c r="A84" s="713">
        <v>8</v>
      </c>
      <c r="B84" s="1865" t="str">
        <f>IF(※集計※障害学生情報入力シート!J36="","",INDEX(障害学生情報入力シート!$G:$G,※集計※障害学生情報入力シート!J36,1))</f>
        <v/>
      </c>
      <c r="C84" s="1866"/>
      <c r="D84" s="1865" t="str">
        <f>IF(※集計※障害学生情報入力シート!J36="","",IF(INDEX(障害学生情報入力シート!$H:$H,※集計※障害学生情報入力シート!J36,1)=0,"",INDEX(障害学生情報入力シート!$H:$H,※集計※障害学生情報入力シート!J36,1)))</f>
        <v/>
      </c>
      <c r="E84" s="1867"/>
      <c r="F84" s="1867"/>
      <c r="G84" s="1867"/>
      <c r="H84" s="1867"/>
      <c r="I84" s="1867"/>
      <c r="J84" s="1871" t="str">
        <f>IF(※集計※障害学生情報入力シート!J36="","",INDEX(障害学生情報入力シート!$BD:$BD,※集計※障害学生情報入力シート!J36,1))</f>
        <v/>
      </c>
      <c r="K84" s="1872"/>
      <c r="L84" s="1872"/>
      <c r="M84" s="1872"/>
      <c r="N84" s="1872"/>
      <c r="O84" s="1872"/>
      <c r="P84" s="1872"/>
      <c r="Q84" s="1872"/>
      <c r="R84" s="1872"/>
      <c r="S84" s="1872"/>
      <c r="T84" s="1872"/>
      <c r="U84" s="1872"/>
      <c r="V84" s="1872"/>
      <c r="W84" s="1872"/>
      <c r="X84" s="1872"/>
      <c r="Y84" s="1872"/>
      <c r="Z84" s="1872"/>
      <c r="AA84" s="1872"/>
      <c r="AB84" s="1872"/>
      <c r="AC84" s="1873"/>
      <c r="AE84" s="714">
        <v>8</v>
      </c>
      <c r="AF84" s="2093"/>
      <c r="AG84" s="2093"/>
      <c r="AH84" s="2096"/>
      <c r="AI84" s="2096"/>
      <c r="AJ84" s="2096"/>
      <c r="AK84" s="2096"/>
      <c r="AL84" s="2096"/>
      <c r="AM84" s="2096"/>
      <c r="AN84" s="1872"/>
      <c r="AO84" s="1872"/>
      <c r="AP84" s="1872"/>
      <c r="AQ84" s="1872"/>
      <c r="AR84" s="1872"/>
      <c r="AS84" s="1872"/>
      <c r="AT84" s="1872"/>
      <c r="AU84" s="1872"/>
      <c r="AV84" s="1872"/>
      <c r="AW84" s="1872"/>
      <c r="AX84" s="1872"/>
      <c r="AY84" s="1872"/>
      <c r="AZ84" s="1872"/>
      <c r="BA84" s="1872"/>
      <c r="BB84" s="1872"/>
      <c r="BC84" s="1872"/>
      <c r="BD84" s="1872"/>
      <c r="BE84" s="1872"/>
      <c r="BF84" s="1872"/>
      <c r="BG84" s="2095"/>
    </row>
    <row r="85" spans="1:59" s="24" customFormat="1" ht="17.25" customHeight="1" x14ac:dyDescent="0.4">
      <c r="A85" s="713">
        <v>9</v>
      </c>
      <c r="B85" s="1865" t="str">
        <f>IF(※集計※障害学生情報入力シート!J37="","",INDEX(障害学生情報入力シート!$G:$G,※集計※障害学生情報入力シート!J37,1))</f>
        <v/>
      </c>
      <c r="C85" s="1866"/>
      <c r="D85" s="1865" t="str">
        <f>IF(※集計※障害学生情報入力シート!J37="","",IF(INDEX(障害学生情報入力シート!$H:$H,※集計※障害学生情報入力シート!J37,1)=0,"",INDEX(障害学生情報入力シート!$H:$H,※集計※障害学生情報入力シート!J37,1)))</f>
        <v/>
      </c>
      <c r="E85" s="1867"/>
      <c r="F85" s="1867"/>
      <c r="G85" s="1867"/>
      <c r="H85" s="1867"/>
      <c r="I85" s="1867"/>
      <c r="J85" s="1871" t="str">
        <f>IF(※集計※障害学生情報入力シート!J37="","",INDEX(障害学生情報入力シート!$BD:$BD,※集計※障害学生情報入力シート!J37,1))</f>
        <v/>
      </c>
      <c r="K85" s="1872"/>
      <c r="L85" s="1872"/>
      <c r="M85" s="1872"/>
      <c r="N85" s="1872"/>
      <c r="O85" s="1872"/>
      <c r="P85" s="1872"/>
      <c r="Q85" s="1872"/>
      <c r="R85" s="1872"/>
      <c r="S85" s="1872"/>
      <c r="T85" s="1872"/>
      <c r="U85" s="1872"/>
      <c r="V85" s="1872"/>
      <c r="W85" s="1872"/>
      <c r="X85" s="1872"/>
      <c r="Y85" s="1872"/>
      <c r="Z85" s="1872"/>
      <c r="AA85" s="1872"/>
      <c r="AB85" s="1872"/>
      <c r="AC85" s="1873"/>
      <c r="AE85" s="714">
        <v>9</v>
      </c>
      <c r="AF85" s="2093"/>
      <c r="AG85" s="2093"/>
      <c r="AH85" s="2096"/>
      <c r="AI85" s="2096"/>
      <c r="AJ85" s="2096"/>
      <c r="AK85" s="2096"/>
      <c r="AL85" s="2096"/>
      <c r="AM85" s="2096"/>
      <c r="AN85" s="1872"/>
      <c r="AO85" s="1872"/>
      <c r="AP85" s="1872"/>
      <c r="AQ85" s="1872"/>
      <c r="AR85" s="1872"/>
      <c r="AS85" s="1872"/>
      <c r="AT85" s="1872"/>
      <c r="AU85" s="1872"/>
      <c r="AV85" s="1872"/>
      <c r="AW85" s="1872"/>
      <c r="AX85" s="1872"/>
      <c r="AY85" s="1872"/>
      <c r="AZ85" s="1872"/>
      <c r="BA85" s="1872"/>
      <c r="BB85" s="1872"/>
      <c r="BC85" s="1872"/>
      <c r="BD85" s="1872"/>
      <c r="BE85" s="1872"/>
      <c r="BF85" s="1872"/>
      <c r="BG85" s="2095"/>
    </row>
    <row r="86" spans="1:59" s="24" customFormat="1" ht="17.25" customHeight="1" x14ac:dyDescent="0.4">
      <c r="A86" s="713">
        <v>10</v>
      </c>
      <c r="B86" s="1865" t="str">
        <f>IF(※集計※障害学生情報入力シート!J38="","",INDEX(障害学生情報入力シート!$G:$G,※集計※障害学生情報入力シート!J38,1))</f>
        <v/>
      </c>
      <c r="C86" s="1866"/>
      <c r="D86" s="1865" t="str">
        <f>IF(※集計※障害学生情報入力シート!J38="","",IF(INDEX(障害学生情報入力シート!$H:$H,※集計※障害学生情報入力シート!J38,1)=0,"",INDEX(障害学生情報入力シート!$H:$H,※集計※障害学生情報入力シート!J38,1)))</f>
        <v/>
      </c>
      <c r="E86" s="1867"/>
      <c r="F86" s="1867"/>
      <c r="G86" s="1867"/>
      <c r="H86" s="1867"/>
      <c r="I86" s="1867"/>
      <c r="J86" s="1871" t="str">
        <f>IF(※集計※障害学生情報入力シート!J38="","",INDEX(障害学生情報入力シート!$BD:$BD,※集計※障害学生情報入力シート!J38,1))</f>
        <v/>
      </c>
      <c r="K86" s="1872"/>
      <c r="L86" s="1872"/>
      <c r="M86" s="1872"/>
      <c r="N86" s="1872"/>
      <c r="O86" s="1872"/>
      <c r="P86" s="1872"/>
      <c r="Q86" s="1872"/>
      <c r="R86" s="1872"/>
      <c r="S86" s="1872"/>
      <c r="T86" s="1872"/>
      <c r="U86" s="1872"/>
      <c r="V86" s="1872"/>
      <c r="W86" s="1872"/>
      <c r="X86" s="1872"/>
      <c r="Y86" s="1872"/>
      <c r="Z86" s="1872"/>
      <c r="AA86" s="1872"/>
      <c r="AB86" s="1872"/>
      <c r="AC86" s="1873"/>
      <c r="AE86" s="714">
        <v>10</v>
      </c>
      <c r="AF86" s="2093"/>
      <c r="AG86" s="2093"/>
      <c r="AH86" s="2096"/>
      <c r="AI86" s="2096"/>
      <c r="AJ86" s="2096"/>
      <c r="AK86" s="2096"/>
      <c r="AL86" s="2096"/>
      <c r="AM86" s="2096"/>
      <c r="AN86" s="1872"/>
      <c r="AO86" s="1872"/>
      <c r="AP86" s="1872"/>
      <c r="AQ86" s="1872"/>
      <c r="AR86" s="1872"/>
      <c r="AS86" s="1872"/>
      <c r="AT86" s="1872"/>
      <c r="AU86" s="1872"/>
      <c r="AV86" s="1872"/>
      <c r="AW86" s="1872"/>
      <c r="AX86" s="1872"/>
      <c r="AY86" s="1872"/>
      <c r="AZ86" s="1872"/>
      <c r="BA86" s="1872"/>
      <c r="BB86" s="1872"/>
      <c r="BC86" s="1872"/>
      <c r="BD86" s="1872"/>
      <c r="BE86" s="1872"/>
      <c r="BF86" s="1872"/>
      <c r="BG86" s="2095"/>
    </row>
    <row r="87" spans="1:59" s="24" customFormat="1" ht="17.25" customHeight="1" x14ac:dyDescent="0.4">
      <c r="A87" s="713">
        <v>11</v>
      </c>
      <c r="B87" s="1865" t="str">
        <f>IF(※集計※障害学生情報入力シート!J39="","",INDEX(障害学生情報入力シート!$G:$G,※集計※障害学生情報入力シート!J39,1))</f>
        <v/>
      </c>
      <c r="C87" s="1866"/>
      <c r="D87" s="1865" t="str">
        <f>IF(※集計※障害学生情報入力シート!J39="","",IF(INDEX(障害学生情報入力シート!$H:$H,※集計※障害学生情報入力シート!J39,1)=0,"",INDEX(障害学生情報入力シート!$H:$H,※集計※障害学生情報入力シート!J39,1)))</f>
        <v/>
      </c>
      <c r="E87" s="1867"/>
      <c r="F87" s="1867"/>
      <c r="G87" s="1867"/>
      <c r="H87" s="1867"/>
      <c r="I87" s="1867"/>
      <c r="J87" s="1871" t="str">
        <f>IF(※集計※障害学生情報入力シート!J39="","",INDEX(障害学生情報入力シート!$BD:$BD,※集計※障害学生情報入力シート!J39,1))</f>
        <v/>
      </c>
      <c r="K87" s="1872"/>
      <c r="L87" s="1872"/>
      <c r="M87" s="1872"/>
      <c r="N87" s="1872"/>
      <c r="O87" s="1872"/>
      <c r="P87" s="1872"/>
      <c r="Q87" s="1872"/>
      <c r="R87" s="1872"/>
      <c r="S87" s="1872"/>
      <c r="T87" s="1872"/>
      <c r="U87" s="1872"/>
      <c r="V87" s="1872"/>
      <c r="W87" s="1872"/>
      <c r="X87" s="1872"/>
      <c r="Y87" s="1872"/>
      <c r="Z87" s="1872"/>
      <c r="AA87" s="1872"/>
      <c r="AB87" s="1872"/>
      <c r="AC87" s="1873"/>
      <c r="AE87" s="714">
        <v>11</v>
      </c>
      <c r="AF87" s="2093"/>
      <c r="AG87" s="2093"/>
      <c r="AH87" s="2096"/>
      <c r="AI87" s="2096"/>
      <c r="AJ87" s="2096"/>
      <c r="AK87" s="2096"/>
      <c r="AL87" s="2096"/>
      <c r="AM87" s="2096"/>
      <c r="AN87" s="1872"/>
      <c r="AO87" s="1872"/>
      <c r="AP87" s="1872"/>
      <c r="AQ87" s="1872"/>
      <c r="AR87" s="1872"/>
      <c r="AS87" s="1872"/>
      <c r="AT87" s="1872"/>
      <c r="AU87" s="1872"/>
      <c r="AV87" s="1872"/>
      <c r="AW87" s="1872"/>
      <c r="AX87" s="1872"/>
      <c r="AY87" s="1872"/>
      <c r="AZ87" s="1872"/>
      <c r="BA87" s="1872"/>
      <c r="BB87" s="1872"/>
      <c r="BC87" s="1872"/>
      <c r="BD87" s="1872"/>
      <c r="BE87" s="1872"/>
      <c r="BF87" s="1872"/>
      <c r="BG87" s="2095"/>
    </row>
    <row r="88" spans="1:59" s="24" customFormat="1" ht="17.25" customHeight="1" x14ac:dyDescent="0.4">
      <c r="A88" s="713">
        <v>12</v>
      </c>
      <c r="B88" s="1865" t="str">
        <f>IF(※集計※障害学生情報入力シート!J40="","",INDEX(障害学生情報入力シート!$G:$G,※集計※障害学生情報入力シート!J40,1))</f>
        <v/>
      </c>
      <c r="C88" s="1866"/>
      <c r="D88" s="1865" t="str">
        <f>IF(※集計※障害学生情報入力シート!J40="","",IF(INDEX(障害学生情報入力シート!$H:$H,※集計※障害学生情報入力シート!J40,1)=0,"",INDEX(障害学生情報入力シート!$H:$H,※集計※障害学生情報入力シート!J40,1)))</f>
        <v/>
      </c>
      <c r="E88" s="1867"/>
      <c r="F88" s="1867"/>
      <c r="G88" s="1867"/>
      <c r="H88" s="1867"/>
      <c r="I88" s="1867"/>
      <c r="J88" s="1871" t="str">
        <f>IF(※集計※障害学生情報入力シート!J40="","",INDEX(障害学生情報入力シート!$BD:$BD,※集計※障害学生情報入力シート!J40,1))</f>
        <v/>
      </c>
      <c r="K88" s="1872"/>
      <c r="L88" s="1872"/>
      <c r="M88" s="1872"/>
      <c r="N88" s="1872"/>
      <c r="O88" s="1872"/>
      <c r="P88" s="1872"/>
      <c r="Q88" s="1872"/>
      <c r="R88" s="1872"/>
      <c r="S88" s="1872"/>
      <c r="T88" s="1872"/>
      <c r="U88" s="1872"/>
      <c r="V88" s="1872"/>
      <c r="W88" s="1872"/>
      <c r="X88" s="1872"/>
      <c r="Y88" s="1872"/>
      <c r="Z88" s="1872"/>
      <c r="AA88" s="1872"/>
      <c r="AB88" s="1872"/>
      <c r="AC88" s="1873"/>
      <c r="AE88" s="714">
        <v>12</v>
      </c>
      <c r="AF88" s="2093"/>
      <c r="AG88" s="2093"/>
      <c r="AH88" s="2096"/>
      <c r="AI88" s="2096"/>
      <c r="AJ88" s="2096"/>
      <c r="AK88" s="2096"/>
      <c r="AL88" s="2096"/>
      <c r="AM88" s="2096"/>
      <c r="AN88" s="1872"/>
      <c r="AO88" s="1872"/>
      <c r="AP88" s="1872"/>
      <c r="AQ88" s="1872"/>
      <c r="AR88" s="1872"/>
      <c r="AS88" s="1872"/>
      <c r="AT88" s="1872"/>
      <c r="AU88" s="1872"/>
      <c r="AV88" s="1872"/>
      <c r="AW88" s="1872"/>
      <c r="AX88" s="1872"/>
      <c r="AY88" s="1872"/>
      <c r="AZ88" s="1872"/>
      <c r="BA88" s="1872"/>
      <c r="BB88" s="1872"/>
      <c r="BC88" s="1872"/>
      <c r="BD88" s="1872"/>
      <c r="BE88" s="1872"/>
      <c r="BF88" s="1872"/>
      <c r="BG88" s="2095"/>
    </row>
    <row r="89" spans="1:59" s="24" customFormat="1" ht="17.25" customHeight="1" x14ac:dyDescent="0.4">
      <c r="A89" s="713">
        <v>13</v>
      </c>
      <c r="B89" s="1865" t="str">
        <f>IF(※集計※障害学生情報入力シート!J41="","",INDEX(障害学生情報入力シート!$G:$G,※集計※障害学生情報入力シート!J41,1))</f>
        <v/>
      </c>
      <c r="C89" s="1866"/>
      <c r="D89" s="1865" t="str">
        <f>IF(※集計※障害学生情報入力シート!J41="","",IF(INDEX(障害学生情報入力シート!$H:$H,※集計※障害学生情報入力シート!J41,1)=0,"",INDEX(障害学生情報入力シート!$H:$H,※集計※障害学生情報入力シート!J41,1)))</f>
        <v/>
      </c>
      <c r="E89" s="1867"/>
      <c r="F89" s="1867"/>
      <c r="G89" s="1867"/>
      <c r="H89" s="1867"/>
      <c r="I89" s="1867"/>
      <c r="J89" s="1871" t="str">
        <f>IF(※集計※障害学生情報入力シート!J41="","",INDEX(障害学生情報入力シート!$BD:$BD,※集計※障害学生情報入力シート!J41,1))</f>
        <v/>
      </c>
      <c r="K89" s="1872"/>
      <c r="L89" s="1872"/>
      <c r="M89" s="1872"/>
      <c r="N89" s="1872"/>
      <c r="O89" s="1872"/>
      <c r="P89" s="1872"/>
      <c r="Q89" s="1872"/>
      <c r="R89" s="1872"/>
      <c r="S89" s="1872"/>
      <c r="T89" s="1872"/>
      <c r="U89" s="1872"/>
      <c r="V89" s="1872"/>
      <c r="W89" s="1872"/>
      <c r="X89" s="1872"/>
      <c r="Y89" s="1872"/>
      <c r="Z89" s="1872"/>
      <c r="AA89" s="1872"/>
      <c r="AB89" s="1872"/>
      <c r="AC89" s="1873"/>
      <c r="AE89" s="714">
        <v>13</v>
      </c>
      <c r="AF89" s="2093"/>
      <c r="AG89" s="2093"/>
      <c r="AH89" s="2096"/>
      <c r="AI89" s="2096"/>
      <c r="AJ89" s="2096"/>
      <c r="AK89" s="2096"/>
      <c r="AL89" s="2096"/>
      <c r="AM89" s="2096"/>
      <c r="AN89" s="1872"/>
      <c r="AO89" s="1872"/>
      <c r="AP89" s="1872"/>
      <c r="AQ89" s="1872"/>
      <c r="AR89" s="1872"/>
      <c r="AS89" s="1872"/>
      <c r="AT89" s="1872"/>
      <c r="AU89" s="1872"/>
      <c r="AV89" s="1872"/>
      <c r="AW89" s="1872"/>
      <c r="AX89" s="1872"/>
      <c r="AY89" s="1872"/>
      <c r="AZ89" s="1872"/>
      <c r="BA89" s="1872"/>
      <c r="BB89" s="1872"/>
      <c r="BC89" s="1872"/>
      <c r="BD89" s="1872"/>
      <c r="BE89" s="1872"/>
      <c r="BF89" s="1872"/>
      <c r="BG89" s="2095"/>
    </row>
    <row r="90" spans="1:59" s="24" customFormat="1" ht="17.25" customHeight="1" x14ac:dyDescent="0.4">
      <c r="A90" s="713">
        <v>14</v>
      </c>
      <c r="B90" s="1865" t="str">
        <f>IF(※集計※障害学生情報入力シート!J42="","",INDEX(障害学生情報入力シート!$G:$G,※集計※障害学生情報入力シート!J42,1))</f>
        <v/>
      </c>
      <c r="C90" s="1866"/>
      <c r="D90" s="1865" t="str">
        <f>IF(※集計※障害学生情報入力シート!J42="","",IF(INDEX(障害学生情報入力シート!$H:$H,※集計※障害学生情報入力シート!J42,1)=0,"",INDEX(障害学生情報入力シート!$H:$H,※集計※障害学生情報入力シート!J42,1)))</f>
        <v/>
      </c>
      <c r="E90" s="1867"/>
      <c r="F90" s="1867"/>
      <c r="G90" s="1867"/>
      <c r="H90" s="1867"/>
      <c r="I90" s="1867"/>
      <c r="J90" s="1871" t="str">
        <f>IF(※集計※障害学生情報入力シート!J42="","",INDEX(障害学生情報入力シート!$BD:$BD,※集計※障害学生情報入力シート!J42,1))</f>
        <v/>
      </c>
      <c r="K90" s="1872"/>
      <c r="L90" s="1872"/>
      <c r="M90" s="1872"/>
      <c r="N90" s="1872"/>
      <c r="O90" s="1872"/>
      <c r="P90" s="1872"/>
      <c r="Q90" s="1872"/>
      <c r="R90" s="1872"/>
      <c r="S90" s="1872"/>
      <c r="T90" s="1872"/>
      <c r="U90" s="1872"/>
      <c r="V90" s="1872"/>
      <c r="W90" s="1872"/>
      <c r="X90" s="1872"/>
      <c r="Y90" s="1872"/>
      <c r="Z90" s="1872"/>
      <c r="AA90" s="1872"/>
      <c r="AB90" s="1872"/>
      <c r="AC90" s="1873"/>
      <c r="AE90" s="714">
        <v>14</v>
      </c>
      <c r="AF90" s="2093"/>
      <c r="AG90" s="2093"/>
      <c r="AH90" s="2096"/>
      <c r="AI90" s="2096"/>
      <c r="AJ90" s="2096"/>
      <c r="AK90" s="2096"/>
      <c r="AL90" s="2096"/>
      <c r="AM90" s="2096"/>
      <c r="AN90" s="1872"/>
      <c r="AO90" s="1872"/>
      <c r="AP90" s="1872"/>
      <c r="AQ90" s="1872"/>
      <c r="AR90" s="1872"/>
      <c r="AS90" s="1872"/>
      <c r="AT90" s="1872"/>
      <c r="AU90" s="1872"/>
      <c r="AV90" s="1872"/>
      <c r="AW90" s="1872"/>
      <c r="AX90" s="1872"/>
      <c r="AY90" s="1872"/>
      <c r="AZ90" s="1872"/>
      <c r="BA90" s="1872"/>
      <c r="BB90" s="1872"/>
      <c r="BC90" s="1872"/>
      <c r="BD90" s="1872"/>
      <c r="BE90" s="1872"/>
      <c r="BF90" s="1872"/>
      <c r="BG90" s="2095"/>
    </row>
    <row r="91" spans="1:59" s="24" customFormat="1" ht="17.25" customHeight="1" x14ac:dyDescent="0.4">
      <c r="A91" s="713">
        <v>15</v>
      </c>
      <c r="B91" s="1865" t="str">
        <f>IF(※集計※障害学生情報入力シート!J43="","",INDEX(障害学生情報入力シート!$G:$G,※集計※障害学生情報入力シート!J43,1))</f>
        <v/>
      </c>
      <c r="C91" s="1866"/>
      <c r="D91" s="1865" t="str">
        <f>IF(※集計※障害学生情報入力シート!J43="","",IF(INDEX(障害学生情報入力シート!$H:$H,※集計※障害学生情報入力シート!J43,1)=0,"",INDEX(障害学生情報入力シート!$H:$H,※集計※障害学生情報入力シート!J43,1)))</f>
        <v/>
      </c>
      <c r="E91" s="1867"/>
      <c r="F91" s="1867"/>
      <c r="G91" s="1867"/>
      <c r="H91" s="1867"/>
      <c r="I91" s="1867"/>
      <c r="J91" s="1871" t="str">
        <f>IF(※集計※障害学生情報入力シート!J43="","",INDEX(障害学生情報入力シート!$BD:$BD,※集計※障害学生情報入力シート!J43,1))</f>
        <v/>
      </c>
      <c r="K91" s="1872"/>
      <c r="L91" s="1872"/>
      <c r="M91" s="1872"/>
      <c r="N91" s="1872"/>
      <c r="O91" s="1872"/>
      <c r="P91" s="1872"/>
      <c r="Q91" s="1872"/>
      <c r="R91" s="1872"/>
      <c r="S91" s="1872"/>
      <c r="T91" s="1872"/>
      <c r="U91" s="1872"/>
      <c r="V91" s="1872"/>
      <c r="W91" s="1872"/>
      <c r="X91" s="1872"/>
      <c r="Y91" s="1872"/>
      <c r="Z91" s="1872"/>
      <c r="AA91" s="1872"/>
      <c r="AB91" s="1872"/>
      <c r="AC91" s="1873"/>
      <c r="AE91" s="714">
        <v>15</v>
      </c>
      <c r="AF91" s="2093"/>
      <c r="AG91" s="2093"/>
      <c r="AH91" s="2096"/>
      <c r="AI91" s="2096"/>
      <c r="AJ91" s="2096"/>
      <c r="AK91" s="2096"/>
      <c r="AL91" s="2096"/>
      <c r="AM91" s="2096"/>
      <c r="AN91" s="1872"/>
      <c r="AO91" s="1872"/>
      <c r="AP91" s="1872"/>
      <c r="AQ91" s="1872"/>
      <c r="AR91" s="1872"/>
      <c r="AS91" s="1872"/>
      <c r="AT91" s="1872"/>
      <c r="AU91" s="1872"/>
      <c r="AV91" s="1872"/>
      <c r="AW91" s="1872"/>
      <c r="AX91" s="1872"/>
      <c r="AY91" s="1872"/>
      <c r="AZ91" s="1872"/>
      <c r="BA91" s="1872"/>
      <c r="BB91" s="1872"/>
      <c r="BC91" s="1872"/>
      <c r="BD91" s="1872"/>
      <c r="BE91" s="1872"/>
      <c r="BF91" s="1872"/>
      <c r="BG91" s="2095"/>
    </row>
    <row r="92" spans="1:59" s="24" customFormat="1" ht="17.25" customHeight="1" x14ac:dyDescent="0.4">
      <c r="A92" s="713">
        <v>16</v>
      </c>
      <c r="B92" s="1865" t="str">
        <f>IF(※集計※障害学生情報入力シート!J44="","",INDEX(障害学生情報入力シート!$G:$G,※集計※障害学生情報入力シート!J44,1))</f>
        <v/>
      </c>
      <c r="C92" s="1866"/>
      <c r="D92" s="1865" t="str">
        <f>IF(※集計※障害学生情報入力シート!J44="","",IF(INDEX(障害学生情報入力シート!$H:$H,※集計※障害学生情報入力シート!J44,1)=0,"",INDEX(障害学生情報入力シート!$H:$H,※集計※障害学生情報入力シート!J44,1)))</f>
        <v/>
      </c>
      <c r="E92" s="1867"/>
      <c r="F92" s="1867"/>
      <c r="G92" s="1867"/>
      <c r="H92" s="1867"/>
      <c r="I92" s="1867"/>
      <c r="J92" s="1871" t="str">
        <f>IF(※集計※障害学生情報入力シート!J44="","",INDEX(障害学生情報入力シート!$BD:$BD,※集計※障害学生情報入力シート!J44,1))</f>
        <v/>
      </c>
      <c r="K92" s="1872"/>
      <c r="L92" s="1872"/>
      <c r="M92" s="1872"/>
      <c r="N92" s="1872"/>
      <c r="O92" s="1872"/>
      <c r="P92" s="1872"/>
      <c r="Q92" s="1872"/>
      <c r="R92" s="1872"/>
      <c r="S92" s="1872"/>
      <c r="T92" s="1872"/>
      <c r="U92" s="1872"/>
      <c r="V92" s="1872"/>
      <c r="W92" s="1872"/>
      <c r="X92" s="1872"/>
      <c r="Y92" s="1872"/>
      <c r="Z92" s="1872"/>
      <c r="AA92" s="1872"/>
      <c r="AB92" s="1872"/>
      <c r="AC92" s="1873"/>
      <c r="AE92" s="714">
        <v>16</v>
      </c>
      <c r="AF92" s="2093"/>
      <c r="AG92" s="2093"/>
      <c r="AH92" s="2096"/>
      <c r="AI92" s="2096"/>
      <c r="AJ92" s="2096"/>
      <c r="AK92" s="2096"/>
      <c r="AL92" s="2096"/>
      <c r="AM92" s="2096"/>
      <c r="AN92" s="1872"/>
      <c r="AO92" s="1872"/>
      <c r="AP92" s="1872"/>
      <c r="AQ92" s="1872"/>
      <c r="AR92" s="1872"/>
      <c r="AS92" s="1872"/>
      <c r="AT92" s="1872"/>
      <c r="AU92" s="1872"/>
      <c r="AV92" s="1872"/>
      <c r="AW92" s="1872"/>
      <c r="AX92" s="1872"/>
      <c r="AY92" s="1872"/>
      <c r="AZ92" s="1872"/>
      <c r="BA92" s="1872"/>
      <c r="BB92" s="1872"/>
      <c r="BC92" s="1872"/>
      <c r="BD92" s="1872"/>
      <c r="BE92" s="1872"/>
      <c r="BF92" s="1872"/>
      <c r="BG92" s="2095"/>
    </row>
    <row r="93" spans="1:59" s="24" customFormat="1" ht="17.25" customHeight="1" x14ac:dyDescent="0.4">
      <c r="A93" s="713">
        <v>17</v>
      </c>
      <c r="B93" s="1865" t="str">
        <f>IF(※集計※障害学生情報入力シート!J45="","",INDEX(障害学生情報入力シート!$G:$G,※集計※障害学生情報入力シート!J45,1))</f>
        <v/>
      </c>
      <c r="C93" s="1866"/>
      <c r="D93" s="1865" t="str">
        <f>IF(※集計※障害学生情報入力シート!J45="","",IF(INDEX(障害学生情報入力シート!$H:$H,※集計※障害学生情報入力シート!J45,1)=0,"",INDEX(障害学生情報入力シート!$H:$H,※集計※障害学生情報入力シート!J45,1)))</f>
        <v/>
      </c>
      <c r="E93" s="1867"/>
      <c r="F93" s="1867"/>
      <c r="G93" s="1867"/>
      <c r="H93" s="1867"/>
      <c r="I93" s="1867"/>
      <c r="J93" s="1871" t="str">
        <f>IF(※集計※障害学生情報入力シート!J45="","",INDEX(障害学生情報入力シート!$BD:$BD,※集計※障害学生情報入力シート!J45,1))</f>
        <v/>
      </c>
      <c r="K93" s="1872"/>
      <c r="L93" s="1872"/>
      <c r="M93" s="1872"/>
      <c r="N93" s="1872"/>
      <c r="O93" s="1872"/>
      <c r="P93" s="1872"/>
      <c r="Q93" s="1872"/>
      <c r="R93" s="1872"/>
      <c r="S93" s="1872"/>
      <c r="T93" s="1872"/>
      <c r="U93" s="1872"/>
      <c r="V93" s="1872"/>
      <c r="W93" s="1872"/>
      <c r="X93" s="1872"/>
      <c r="Y93" s="1872"/>
      <c r="Z93" s="1872"/>
      <c r="AA93" s="1872"/>
      <c r="AB93" s="1872"/>
      <c r="AC93" s="1873"/>
      <c r="AE93" s="714">
        <v>17</v>
      </c>
      <c r="AF93" s="2093"/>
      <c r="AG93" s="2093"/>
      <c r="AH93" s="2096"/>
      <c r="AI93" s="2096"/>
      <c r="AJ93" s="2096"/>
      <c r="AK93" s="2096"/>
      <c r="AL93" s="2096"/>
      <c r="AM93" s="2096"/>
      <c r="AN93" s="1872"/>
      <c r="AO93" s="1872"/>
      <c r="AP93" s="1872"/>
      <c r="AQ93" s="1872"/>
      <c r="AR93" s="1872"/>
      <c r="AS93" s="1872"/>
      <c r="AT93" s="1872"/>
      <c r="AU93" s="1872"/>
      <c r="AV93" s="1872"/>
      <c r="AW93" s="1872"/>
      <c r="AX93" s="1872"/>
      <c r="AY93" s="1872"/>
      <c r="AZ93" s="1872"/>
      <c r="BA93" s="1872"/>
      <c r="BB93" s="1872"/>
      <c r="BC93" s="1872"/>
      <c r="BD93" s="1872"/>
      <c r="BE93" s="1872"/>
      <c r="BF93" s="1872"/>
      <c r="BG93" s="2095"/>
    </row>
    <row r="94" spans="1:59" s="24" customFormat="1" ht="17.25" customHeight="1" x14ac:dyDescent="0.4">
      <c r="A94" s="713">
        <v>18</v>
      </c>
      <c r="B94" s="1865" t="str">
        <f>IF(※集計※障害学生情報入力シート!J46="","",INDEX(障害学生情報入力シート!$G:$G,※集計※障害学生情報入力シート!J46,1))</f>
        <v/>
      </c>
      <c r="C94" s="1866"/>
      <c r="D94" s="1865" t="str">
        <f>IF(※集計※障害学生情報入力シート!J46="","",IF(INDEX(障害学生情報入力シート!$H:$H,※集計※障害学生情報入力シート!J46,1)=0,"",INDEX(障害学生情報入力シート!$H:$H,※集計※障害学生情報入力シート!J46,1)))</f>
        <v/>
      </c>
      <c r="E94" s="1867"/>
      <c r="F94" s="1867"/>
      <c r="G94" s="1867"/>
      <c r="H94" s="1867"/>
      <c r="I94" s="1867"/>
      <c r="J94" s="1871" t="str">
        <f>IF(※集計※障害学生情報入力シート!J46="","",INDEX(障害学生情報入力シート!$BD:$BD,※集計※障害学生情報入力シート!J46,1))</f>
        <v/>
      </c>
      <c r="K94" s="1872"/>
      <c r="L94" s="1872"/>
      <c r="M94" s="1872"/>
      <c r="N94" s="1872"/>
      <c r="O94" s="1872"/>
      <c r="P94" s="1872"/>
      <c r="Q94" s="1872"/>
      <c r="R94" s="1872"/>
      <c r="S94" s="1872"/>
      <c r="T94" s="1872"/>
      <c r="U94" s="1872"/>
      <c r="V94" s="1872"/>
      <c r="W94" s="1872"/>
      <c r="X94" s="1872"/>
      <c r="Y94" s="1872"/>
      <c r="Z94" s="1872"/>
      <c r="AA94" s="1872"/>
      <c r="AB94" s="1872"/>
      <c r="AC94" s="1873"/>
      <c r="AE94" s="714">
        <v>18</v>
      </c>
      <c r="AF94" s="2093"/>
      <c r="AG94" s="2093"/>
      <c r="AH94" s="2096"/>
      <c r="AI94" s="2096"/>
      <c r="AJ94" s="2096"/>
      <c r="AK94" s="2096"/>
      <c r="AL94" s="2096"/>
      <c r="AM94" s="2096"/>
      <c r="AN94" s="1872"/>
      <c r="AO94" s="1872"/>
      <c r="AP94" s="1872"/>
      <c r="AQ94" s="1872"/>
      <c r="AR94" s="1872"/>
      <c r="AS94" s="1872"/>
      <c r="AT94" s="1872"/>
      <c r="AU94" s="1872"/>
      <c r="AV94" s="1872"/>
      <c r="AW94" s="1872"/>
      <c r="AX94" s="1872"/>
      <c r="AY94" s="1872"/>
      <c r="AZ94" s="1872"/>
      <c r="BA94" s="1872"/>
      <c r="BB94" s="1872"/>
      <c r="BC94" s="1872"/>
      <c r="BD94" s="1872"/>
      <c r="BE94" s="1872"/>
      <c r="BF94" s="1872"/>
      <c r="BG94" s="2095"/>
    </row>
    <row r="95" spans="1:59" s="24" customFormat="1" ht="17.25" customHeight="1" x14ac:dyDescent="0.4">
      <c r="A95" s="713">
        <v>19</v>
      </c>
      <c r="B95" s="1865" t="str">
        <f>IF(※集計※障害学生情報入力シート!J47="","",INDEX(障害学生情報入力シート!$G:$G,※集計※障害学生情報入力シート!J47,1))</f>
        <v/>
      </c>
      <c r="C95" s="1866"/>
      <c r="D95" s="1865" t="str">
        <f>IF(※集計※障害学生情報入力シート!J47="","",IF(INDEX(障害学生情報入力シート!$H:$H,※集計※障害学生情報入力シート!J47,1)=0,"",INDEX(障害学生情報入力シート!$H:$H,※集計※障害学生情報入力シート!J47,1)))</f>
        <v/>
      </c>
      <c r="E95" s="1867"/>
      <c r="F95" s="1867"/>
      <c r="G95" s="1867"/>
      <c r="H95" s="1867"/>
      <c r="I95" s="1867"/>
      <c r="J95" s="1871" t="str">
        <f>IF(※集計※障害学生情報入力シート!J47="","",INDEX(障害学生情報入力シート!$BD:$BD,※集計※障害学生情報入力シート!J47,1))</f>
        <v/>
      </c>
      <c r="K95" s="1872"/>
      <c r="L95" s="1872"/>
      <c r="M95" s="1872"/>
      <c r="N95" s="1872"/>
      <c r="O95" s="1872"/>
      <c r="P95" s="1872"/>
      <c r="Q95" s="1872"/>
      <c r="R95" s="1872"/>
      <c r="S95" s="1872"/>
      <c r="T95" s="1872"/>
      <c r="U95" s="1872"/>
      <c r="V95" s="1872"/>
      <c r="W95" s="1872"/>
      <c r="X95" s="1872"/>
      <c r="Y95" s="1872"/>
      <c r="Z95" s="1872"/>
      <c r="AA95" s="1872"/>
      <c r="AB95" s="1872"/>
      <c r="AC95" s="1873"/>
      <c r="AE95" s="714">
        <v>19</v>
      </c>
      <c r="AF95" s="2093"/>
      <c r="AG95" s="2093"/>
      <c r="AH95" s="2096"/>
      <c r="AI95" s="2096"/>
      <c r="AJ95" s="2096"/>
      <c r="AK95" s="2096"/>
      <c r="AL95" s="2096"/>
      <c r="AM95" s="2096"/>
      <c r="AN95" s="1872"/>
      <c r="AO95" s="1872"/>
      <c r="AP95" s="1872"/>
      <c r="AQ95" s="1872"/>
      <c r="AR95" s="1872"/>
      <c r="AS95" s="1872"/>
      <c r="AT95" s="1872"/>
      <c r="AU95" s="1872"/>
      <c r="AV95" s="1872"/>
      <c r="AW95" s="1872"/>
      <c r="AX95" s="1872"/>
      <c r="AY95" s="1872"/>
      <c r="AZ95" s="1872"/>
      <c r="BA95" s="1872"/>
      <c r="BB95" s="1872"/>
      <c r="BC95" s="1872"/>
      <c r="BD95" s="1872"/>
      <c r="BE95" s="1872"/>
      <c r="BF95" s="1872"/>
      <c r="BG95" s="2095"/>
    </row>
    <row r="96" spans="1:59" s="24" customFormat="1" ht="17.25" customHeight="1" x14ac:dyDescent="0.4">
      <c r="A96" s="713">
        <v>20</v>
      </c>
      <c r="B96" s="1865" t="str">
        <f>IF(※集計※障害学生情報入力シート!J48="","",INDEX(障害学生情報入力シート!$G:$G,※集計※障害学生情報入力シート!J48,1))</f>
        <v/>
      </c>
      <c r="C96" s="1866"/>
      <c r="D96" s="1865" t="str">
        <f>IF(※集計※障害学生情報入力シート!J48="","",IF(INDEX(障害学生情報入力シート!$H:$H,※集計※障害学生情報入力シート!J48,1)=0,"",INDEX(障害学生情報入力シート!$H:$H,※集計※障害学生情報入力シート!J48,1)))</f>
        <v/>
      </c>
      <c r="E96" s="1867"/>
      <c r="F96" s="1867"/>
      <c r="G96" s="1867"/>
      <c r="H96" s="1867"/>
      <c r="I96" s="1867"/>
      <c r="J96" s="1871" t="str">
        <f>IF(※集計※障害学生情報入力シート!J48="","",INDEX(障害学生情報入力シート!$BD:$BD,※集計※障害学生情報入力シート!J48,1))</f>
        <v/>
      </c>
      <c r="K96" s="1872"/>
      <c r="L96" s="1872"/>
      <c r="M96" s="1872"/>
      <c r="N96" s="1872"/>
      <c r="O96" s="1872"/>
      <c r="P96" s="1872"/>
      <c r="Q96" s="1872"/>
      <c r="R96" s="1872"/>
      <c r="S96" s="1872"/>
      <c r="T96" s="1872"/>
      <c r="U96" s="1872"/>
      <c r="V96" s="1872"/>
      <c r="W96" s="1872"/>
      <c r="X96" s="1872"/>
      <c r="Y96" s="1872"/>
      <c r="Z96" s="1872"/>
      <c r="AA96" s="1872"/>
      <c r="AB96" s="1872"/>
      <c r="AC96" s="1873"/>
      <c r="AE96" s="714">
        <v>20</v>
      </c>
      <c r="AF96" s="2093"/>
      <c r="AG96" s="2093"/>
      <c r="AH96" s="2096"/>
      <c r="AI96" s="2096"/>
      <c r="AJ96" s="2096"/>
      <c r="AK96" s="2096"/>
      <c r="AL96" s="2096"/>
      <c r="AM96" s="2096"/>
      <c r="AN96" s="1872"/>
      <c r="AO96" s="1872"/>
      <c r="AP96" s="1872"/>
      <c r="AQ96" s="1872"/>
      <c r="AR96" s="1872"/>
      <c r="AS96" s="1872"/>
      <c r="AT96" s="1872"/>
      <c r="AU96" s="1872"/>
      <c r="AV96" s="1872"/>
      <c r="AW96" s="1872"/>
      <c r="AX96" s="1872"/>
      <c r="AY96" s="1872"/>
      <c r="AZ96" s="1872"/>
      <c r="BA96" s="1872"/>
      <c r="BB96" s="1872"/>
      <c r="BC96" s="1872"/>
      <c r="BD96" s="1872"/>
      <c r="BE96" s="1872"/>
      <c r="BF96" s="1872"/>
      <c r="BG96" s="2095"/>
    </row>
    <row r="97" spans="1:59" s="24" customFormat="1" ht="17.25" customHeight="1" x14ac:dyDescent="0.4">
      <c r="A97" s="713">
        <v>21</v>
      </c>
      <c r="B97" s="1865" t="str">
        <f>IF(※集計※障害学生情報入力シート!J49="","",INDEX(障害学生情報入力シート!$G:$G,※集計※障害学生情報入力シート!J49,1))</f>
        <v/>
      </c>
      <c r="C97" s="1866"/>
      <c r="D97" s="1865" t="str">
        <f>IF(※集計※障害学生情報入力シート!J49="","",IF(INDEX(障害学生情報入力シート!$H:$H,※集計※障害学生情報入力シート!J49,1)=0,"",INDEX(障害学生情報入力シート!$H:$H,※集計※障害学生情報入力シート!J49,1)))</f>
        <v/>
      </c>
      <c r="E97" s="1867"/>
      <c r="F97" s="1867"/>
      <c r="G97" s="1867"/>
      <c r="H97" s="1867"/>
      <c r="I97" s="1867"/>
      <c r="J97" s="1871" t="str">
        <f>IF(※集計※障害学生情報入力シート!J49="","",INDEX(障害学生情報入力シート!$BD:$BD,※集計※障害学生情報入力シート!J49,1))</f>
        <v/>
      </c>
      <c r="K97" s="1872"/>
      <c r="L97" s="1872"/>
      <c r="M97" s="1872"/>
      <c r="N97" s="1872"/>
      <c r="O97" s="1872"/>
      <c r="P97" s="1872"/>
      <c r="Q97" s="1872"/>
      <c r="R97" s="1872"/>
      <c r="S97" s="1872"/>
      <c r="T97" s="1872"/>
      <c r="U97" s="1872"/>
      <c r="V97" s="1872"/>
      <c r="W97" s="1872"/>
      <c r="X97" s="1872"/>
      <c r="Y97" s="1872"/>
      <c r="Z97" s="1872"/>
      <c r="AA97" s="1872"/>
      <c r="AB97" s="1872"/>
      <c r="AC97" s="1873"/>
      <c r="AE97" s="714">
        <v>21</v>
      </c>
      <c r="AF97" s="2093"/>
      <c r="AG97" s="2093"/>
      <c r="AH97" s="2096"/>
      <c r="AI97" s="2096"/>
      <c r="AJ97" s="2096"/>
      <c r="AK97" s="2096"/>
      <c r="AL97" s="2096"/>
      <c r="AM97" s="2096"/>
      <c r="AN97" s="1872"/>
      <c r="AO97" s="1872"/>
      <c r="AP97" s="1872"/>
      <c r="AQ97" s="1872"/>
      <c r="AR97" s="1872"/>
      <c r="AS97" s="1872"/>
      <c r="AT97" s="1872"/>
      <c r="AU97" s="1872"/>
      <c r="AV97" s="1872"/>
      <c r="AW97" s="1872"/>
      <c r="AX97" s="1872"/>
      <c r="AY97" s="1872"/>
      <c r="AZ97" s="1872"/>
      <c r="BA97" s="1872"/>
      <c r="BB97" s="1872"/>
      <c r="BC97" s="1872"/>
      <c r="BD97" s="1872"/>
      <c r="BE97" s="1872"/>
      <c r="BF97" s="1872"/>
      <c r="BG97" s="2095"/>
    </row>
    <row r="98" spans="1:59" s="24" customFormat="1" ht="17.25" customHeight="1" x14ac:dyDescent="0.4">
      <c r="A98" s="713">
        <v>22</v>
      </c>
      <c r="B98" s="1865" t="str">
        <f>IF(※集計※障害学生情報入力シート!J50="","",INDEX(障害学生情報入力シート!$G:$G,※集計※障害学生情報入力シート!J50,1))</f>
        <v/>
      </c>
      <c r="C98" s="1866"/>
      <c r="D98" s="1865" t="str">
        <f>IF(※集計※障害学生情報入力シート!J50="","",IF(INDEX(障害学生情報入力シート!$H:$H,※集計※障害学生情報入力シート!J50,1)=0,"",INDEX(障害学生情報入力シート!$H:$H,※集計※障害学生情報入力シート!J50,1)))</f>
        <v/>
      </c>
      <c r="E98" s="1867"/>
      <c r="F98" s="1867"/>
      <c r="G98" s="1867"/>
      <c r="H98" s="1867"/>
      <c r="I98" s="1867"/>
      <c r="J98" s="1871" t="str">
        <f>IF(※集計※障害学生情報入力シート!J50="","",INDEX(障害学生情報入力シート!$BD:$BD,※集計※障害学生情報入力シート!J50,1))</f>
        <v/>
      </c>
      <c r="K98" s="1872"/>
      <c r="L98" s="1872"/>
      <c r="M98" s="1872"/>
      <c r="N98" s="1872"/>
      <c r="O98" s="1872"/>
      <c r="P98" s="1872"/>
      <c r="Q98" s="1872"/>
      <c r="R98" s="1872"/>
      <c r="S98" s="1872"/>
      <c r="T98" s="1872"/>
      <c r="U98" s="1872"/>
      <c r="V98" s="1872"/>
      <c r="W98" s="1872"/>
      <c r="X98" s="1872"/>
      <c r="Y98" s="1872"/>
      <c r="Z98" s="1872"/>
      <c r="AA98" s="1872"/>
      <c r="AB98" s="1872"/>
      <c r="AC98" s="1873"/>
      <c r="AE98" s="714">
        <v>22</v>
      </c>
      <c r="AF98" s="2093"/>
      <c r="AG98" s="2093"/>
      <c r="AH98" s="2096"/>
      <c r="AI98" s="2096"/>
      <c r="AJ98" s="2096"/>
      <c r="AK98" s="2096"/>
      <c r="AL98" s="2096"/>
      <c r="AM98" s="2096"/>
      <c r="AN98" s="1872"/>
      <c r="AO98" s="1872"/>
      <c r="AP98" s="1872"/>
      <c r="AQ98" s="1872"/>
      <c r="AR98" s="1872"/>
      <c r="AS98" s="1872"/>
      <c r="AT98" s="1872"/>
      <c r="AU98" s="1872"/>
      <c r="AV98" s="1872"/>
      <c r="AW98" s="1872"/>
      <c r="AX98" s="1872"/>
      <c r="AY98" s="1872"/>
      <c r="AZ98" s="1872"/>
      <c r="BA98" s="1872"/>
      <c r="BB98" s="1872"/>
      <c r="BC98" s="1872"/>
      <c r="BD98" s="1872"/>
      <c r="BE98" s="1872"/>
      <c r="BF98" s="1872"/>
      <c r="BG98" s="2095"/>
    </row>
    <row r="99" spans="1:59" s="24" customFormat="1" ht="17.25" customHeight="1" x14ac:dyDescent="0.4">
      <c r="A99" s="713">
        <v>23</v>
      </c>
      <c r="B99" s="1865" t="str">
        <f>IF(※集計※障害学生情報入力シート!J51="","",INDEX(障害学生情報入力シート!$G:$G,※集計※障害学生情報入力シート!J51,1))</f>
        <v/>
      </c>
      <c r="C99" s="1866"/>
      <c r="D99" s="1865" t="str">
        <f>IF(※集計※障害学生情報入力シート!J51="","",IF(INDEX(障害学生情報入力シート!$H:$H,※集計※障害学生情報入力シート!J51,1)=0,"",INDEX(障害学生情報入力シート!$H:$H,※集計※障害学生情報入力シート!J51,1)))</f>
        <v/>
      </c>
      <c r="E99" s="1867"/>
      <c r="F99" s="1867"/>
      <c r="G99" s="1867"/>
      <c r="H99" s="1867"/>
      <c r="I99" s="1867"/>
      <c r="J99" s="1871" t="str">
        <f>IF(※集計※障害学生情報入力シート!J51="","",INDEX(障害学生情報入力シート!$BD:$BD,※集計※障害学生情報入力シート!J51,1))</f>
        <v/>
      </c>
      <c r="K99" s="1872"/>
      <c r="L99" s="1872"/>
      <c r="M99" s="1872"/>
      <c r="N99" s="1872"/>
      <c r="O99" s="1872"/>
      <c r="P99" s="1872"/>
      <c r="Q99" s="1872"/>
      <c r="R99" s="1872"/>
      <c r="S99" s="1872"/>
      <c r="T99" s="1872"/>
      <c r="U99" s="1872"/>
      <c r="V99" s="1872"/>
      <c r="W99" s="1872"/>
      <c r="X99" s="1872"/>
      <c r="Y99" s="1872"/>
      <c r="Z99" s="1872"/>
      <c r="AA99" s="1872"/>
      <c r="AB99" s="1872"/>
      <c r="AC99" s="1873"/>
      <c r="AE99" s="714">
        <v>23</v>
      </c>
      <c r="AF99" s="2093"/>
      <c r="AG99" s="2093"/>
      <c r="AH99" s="2096"/>
      <c r="AI99" s="2096"/>
      <c r="AJ99" s="2096"/>
      <c r="AK99" s="2096"/>
      <c r="AL99" s="2096"/>
      <c r="AM99" s="2096"/>
      <c r="AN99" s="1872"/>
      <c r="AO99" s="1872"/>
      <c r="AP99" s="1872"/>
      <c r="AQ99" s="1872"/>
      <c r="AR99" s="1872"/>
      <c r="AS99" s="1872"/>
      <c r="AT99" s="1872"/>
      <c r="AU99" s="1872"/>
      <c r="AV99" s="1872"/>
      <c r="AW99" s="1872"/>
      <c r="AX99" s="1872"/>
      <c r="AY99" s="1872"/>
      <c r="AZ99" s="1872"/>
      <c r="BA99" s="1872"/>
      <c r="BB99" s="1872"/>
      <c r="BC99" s="1872"/>
      <c r="BD99" s="1872"/>
      <c r="BE99" s="1872"/>
      <c r="BF99" s="1872"/>
      <c r="BG99" s="2095"/>
    </row>
    <row r="100" spans="1:59" s="24" customFormat="1" ht="17.25" customHeight="1" x14ac:dyDescent="0.4">
      <c r="A100" s="713">
        <v>24</v>
      </c>
      <c r="B100" s="1865" t="str">
        <f>IF(※集計※障害学生情報入力シート!J52="","",INDEX(障害学生情報入力シート!$G:$G,※集計※障害学生情報入力シート!J52,1))</f>
        <v/>
      </c>
      <c r="C100" s="1866"/>
      <c r="D100" s="1865" t="str">
        <f>IF(※集計※障害学生情報入力シート!J52="","",IF(INDEX(障害学生情報入力シート!$H:$H,※集計※障害学生情報入力シート!J52,1)=0,"",INDEX(障害学生情報入力シート!$H:$H,※集計※障害学生情報入力シート!J52,1)))</f>
        <v/>
      </c>
      <c r="E100" s="1867"/>
      <c r="F100" s="1867"/>
      <c r="G100" s="1867"/>
      <c r="H100" s="1867"/>
      <c r="I100" s="1867"/>
      <c r="J100" s="1871" t="str">
        <f>IF(※集計※障害学生情報入力シート!J52="","",INDEX(障害学生情報入力シート!$BD:$BD,※集計※障害学生情報入力シート!J52,1))</f>
        <v/>
      </c>
      <c r="K100" s="1872"/>
      <c r="L100" s="1872"/>
      <c r="M100" s="1872"/>
      <c r="N100" s="1872"/>
      <c r="O100" s="1872"/>
      <c r="P100" s="1872"/>
      <c r="Q100" s="1872"/>
      <c r="R100" s="1872"/>
      <c r="S100" s="1872"/>
      <c r="T100" s="1872"/>
      <c r="U100" s="1872"/>
      <c r="V100" s="1872"/>
      <c r="W100" s="1872"/>
      <c r="X100" s="1872"/>
      <c r="Y100" s="1872"/>
      <c r="Z100" s="1872"/>
      <c r="AA100" s="1872"/>
      <c r="AB100" s="1872"/>
      <c r="AC100" s="1873"/>
      <c r="AE100" s="714">
        <v>24</v>
      </c>
      <c r="AF100" s="2093"/>
      <c r="AG100" s="2093"/>
      <c r="AH100" s="2096"/>
      <c r="AI100" s="2096"/>
      <c r="AJ100" s="2096"/>
      <c r="AK100" s="2096"/>
      <c r="AL100" s="2096"/>
      <c r="AM100" s="2096"/>
      <c r="AN100" s="1872"/>
      <c r="AO100" s="1872"/>
      <c r="AP100" s="1872"/>
      <c r="AQ100" s="1872"/>
      <c r="AR100" s="1872"/>
      <c r="AS100" s="1872"/>
      <c r="AT100" s="1872"/>
      <c r="AU100" s="1872"/>
      <c r="AV100" s="1872"/>
      <c r="AW100" s="1872"/>
      <c r="AX100" s="1872"/>
      <c r="AY100" s="1872"/>
      <c r="AZ100" s="1872"/>
      <c r="BA100" s="1872"/>
      <c r="BB100" s="1872"/>
      <c r="BC100" s="1872"/>
      <c r="BD100" s="1872"/>
      <c r="BE100" s="1872"/>
      <c r="BF100" s="1872"/>
      <c r="BG100" s="2095"/>
    </row>
    <row r="101" spans="1:59" s="24" customFormat="1" ht="17.25" customHeight="1" x14ac:dyDescent="0.4">
      <c r="A101" s="713">
        <v>25</v>
      </c>
      <c r="B101" s="1865" t="str">
        <f>IF(※集計※障害学生情報入力シート!J53="","",INDEX(障害学生情報入力シート!$G:$G,※集計※障害学生情報入力シート!J53,1))</f>
        <v/>
      </c>
      <c r="C101" s="1866"/>
      <c r="D101" s="1865" t="str">
        <f>IF(※集計※障害学生情報入力シート!J53="","",IF(INDEX(障害学生情報入力シート!$H:$H,※集計※障害学生情報入力シート!J53,1)=0,"",INDEX(障害学生情報入力シート!$H:$H,※集計※障害学生情報入力シート!J53,1)))</f>
        <v/>
      </c>
      <c r="E101" s="1867"/>
      <c r="F101" s="1867"/>
      <c r="G101" s="1867"/>
      <c r="H101" s="1867"/>
      <c r="I101" s="1867"/>
      <c r="J101" s="1871" t="str">
        <f>IF(※集計※障害学生情報入力シート!J53="","",INDEX(障害学生情報入力シート!$BD:$BD,※集計※障害学生情報入力シート!J53,1))</f>
        <v/>
      </c>
      <c r="K101" s="1872"/>
      <c r="L101" s="1872"/>
      <c r="M101" s="1872"/>
      <c r="N101" s="1872"/>
      <c r="O101" s="1872"/>
      <c r="P101" s="1872"/>
      <c r="Q101" s="1872"/>
      <c r="R101" s="1872"/>
      <c r="S101" s="1872"/>
      <c r="T101" s="1872"/>
      <c r="U101" s="1872"/>
      <c r="V101" s="1872"/>
      <c r="W101" s="1872"/>
      <c r="X101" s="1872"/>
      <c r="Y101" s="1872"/>
      <c r="Z101" s="1872"/>
      <c r="AA101" s="1872"/>
      <c r="AB101" s="1872"/>
      <c r="AC101" s="1873"/>
      <c r="AE101" s="714">
        <v>25</v>
      </c>
      <c r="AF101" s="2093"/>
      <c r="AG101" s="2093"/>
      <c r="AH101" s="2096"/>
      <c r="AI101" s="2096"/>
      <c r="AJ101" s="2096"/>
      <c r="AK101" s="2096"/>
      <c r="AL101" s="2096"/>
      <c r="AM101" s="2096"/>
      <c r="AN101" s="1872"/>
      <c r="AO101" s="1872"/>
      <c r="AP101" s="1872"/>
      <c r="AQ101" s="1872"/>
      <c r="AR101" s="1872"/>
      <c r="AS101" s="1872"/>
      <c r="AT101" s="1872"/>
      <c r="AU101" s="1872"/>
      <c r="AV101" s="1872"/>
      <c r="AW101" s="1872"/>
      <c r="AX101" s="1872"/>
      <c r="AY101" s="1872"/>
      <c r="AZ101" s="1872"/>
      <c r="BA101" s="1872"/>
      <c r="BB101" s="1872"/>
      <c r="BC101" s="1872"/>
      <c r="BD101" s="1872"/>
      <c r="BE101" s="1872"/>
      <c r="BF101" s="1872"/>
      <c r="BG101" s="2095"/>
    </row>
    <row r="102" spans="1:59" s="24" customFormat="1" ht="17.25" customHeight="1" x14ac:dyDescent="0.4">
      <c r="A102" s="713">
        <v>26</v>
      </c>
      <c r="B102" s="1865" t="str">
        <f>IF(※集計※障害学生情報入力シート!J54="","",INDEX(障害学生情報入力シート!$G:$G,※集計※障害学生情報入力シート!J54,1))</f>
        <v/>
      </c>
      <c r="C102" s="1866"/>
      <c r="D102" s="1865" t="str">
        <f>IF(※集計※障害学生情報入力シート!J54="","",IF(INDEX(障害学生情報入力シート!$H:$H,※集計※障害学生情報入力シート!J54,1)=0,"",INDEX(障害学生情報入力シート!$H:$H,※集計※障害学生情報入力シート!J54,1)))</f>
        <v/>
      </c>
      <c r="E102" s="1867"/>
      <c r="F102" s="1867"/>
      <c r="G102" s="1867"/>
      <c r="H102" s="1867"/>
      <c r="I102" s="1867"/>
      <c r="J102" s="1871" t="str">
        <f>IF(※集計※障害学生情報入力シート!J54="","",INDEX(障害学生情報入力シート!$BD:$BD,※集計※障害学生情報入力シート!J54,1))</f>
        <v/>
      </c>
      <c r="K102" s="1872"/>
      <c r="L102" s="1872"/>
      <c r="M102" s="1872"/>
      <c r="N102" s="1872"/>
      <c r="O102" s="1872"/>
      <c r="P102" s="1872"/>
      <c r="Q102" s="1872"/>
      <c r="R102" s="1872"/>
      <c r="S102" s="1872"/>
      <c r="T102" s="1872"/>
      <c r="U102" s="1872"/>
      <c r="V102" s="1872"/>
      <c r="W102" s="1872"/>
      <c r="X102" s="1872"/>
      <c r="Y102" s="1872"/>
      <c r="Z102" s="1872"/>
      <c r="AA102" s="1872"/>
      <c r="AB102" s="1872"/>
      <c r="AC102" s="1873"/>
      <c r="AE102" s="714">
        <v>26</v>
      </c>
      <c r="AF102" s="2093"/>
      <c r="AG102" s="2093"/>
      <c r="AH102" s="2096"/>
      <c r="AI102" s="2096"/>
      <c r="AJ102" s="2096"/>
      <c r="AK102" s="2096"/>
      <c r="AL102" s="2096"/>
      <c r="AM102" s="2096"/>
      <c r="AN102" s="1872"/>
      <c r="AO102" s="1872"/>
      <c r="AP102" s="1872"/>
      <c r="AQ102" s="1872"/>
      <c r="AR102" s="1872"/>
      <c r="AS102" s="1872"/>
      <c r="AT102" s="1872"/>
      <c r="AU102" s="1872"/>
      <c r="AV102" s="1872"/>
      <c r="AW102" s="1872"/>
      <c r="AX102" s="1872"/>
      <c r="AY102" s="1872"/>
      <c r="AZ102" s="1872"/>
      <c r="BA102" s="1872"/>
      <c r="BB102" s="1872"/>
      <c r="BC102" s="1872"/>
      <c r="BD102" s="1872"/>
      <c r="BE102" s="1872"/>
      <c r="BF102" s="1872"/>
      <c r="BG102" s="2095"/>
    </row>
    <row r="103" spans="1:59" s="24" customFormat="1" ht="17.25" customHeight="1" x14ac:dyDescent="0.4">
      <c r="A103" s="713">
        <v>27</v>
      </c>
      <c r="B103" s="1865" t="str">
        <f>IF(※集計※障害学生情報入力シート!J55="","",INDEX(障害学生情報入力シート!$G:$G,※集計※障害学生情報入力シート!J55,1))</f>
        <v/>
      </c>
      <c r="C103" s="1866"/>
      <c r="D103" s="1865" t="str">
        <f>IF(※集計※障害学生情報入力シート!J55="","",IF(INDEX(障害学生情報入力シート!$H:$H,※集計※障害学生情報入力シート!J55,1)=0,"",INDEX(障害学生情報入力シート!$H:$H,※集計※障害学生情報入力シート!J55,1)))</f>
        <v/>
      </c>
      <c r="E103" s="1867"/>
      <c r="F103" s="1867"/>
      <c r="G103" s="1867"/>
      <c r="H103" s="1867"/>
      <c r="I103" s="1867"/>
      <c r="J103" s="1871" t="str">
        <f>IF(※集計※障害学生情報入力シート!J55="","",INDEX(障害学生情報入力シート!$BD:$BD,※集計※障害学生情報入力シート!J55,1))</f>
        <v/>
      </c>
      <c r="K103" s="1872"/>
      <c r="L103" s="1872"/>
      <c r="M103" s="1872"/>
      <c r="N103" s="1872"/>
      <c r="O103" s="1872"/>
      <c r="P103" s="1872"/>
      <c r="Q103" s="1872"/>
      <c r="R103" s="1872"/>
      <c r="S103" s="1872"/>
      <c r="T103" s="1872"/>
      <c r="U103" s="1872"/>
      <c r="V103" s="1872"/>
      <c r="W103" s="1872"/>
      <c r="X103" s="1872"/>
      <c r="Y103" s="1872"/>
      <c r="Z103" s="1872"/>
      <c r="AA103" s="1872"/>
      <c r="AB103" s="1872"/>
      <c r="AC103" s="1873"/>
      <c r="AE103" s="714">
        <v>27</v>
      </c>
      <c r="AF103" s="2093"/>
      <c r="AG103" s="2093"/>
      <c r="AH103" s="2096"/>
      <c r="AI103" s="2096"/>
      <c r="AJ103" s="2096"/>
      <c r="AK103" s="2096"/>
      <c r="AL103" s="2096"/>
      <c r="AM103" s="2096"/>
      <c r="AN103" s="1872"/>
      <c r="AO103" s="1872"/>
      <c r="AP103" s="1872"/>
      <c r="AQ103" s="1872"/>
      <c r="AR103" s="1872"/>
      <c r="AS103" s="1872"/>
      <c r="AT103" s="1872"/>
      <c r="AU103" s="1872"/>
      <c r="AV103" s="1872"/>
      <c r="AW103" s="1872"/>
      <c r="AX103" s="1872"/>
      <c r="AY103" s="1872"/>
      <c r="AZ103" s="1872"/>
      <c r="BA103" s="1872"/>
      <c r="BB103" s="1872"/>
      <c r="BC103" s="1872"/>
      <c r="BD103" s="1872"/>
      <c r="BE103" s="1872"/>
      <c r="BF103" s="1872"/>
      <c r="BG103" s="2095"/>
    </row>
    <row r="104" spans="1:59" s="24" customFormat="1" ht="17.25" customHeight="1" x14ac:dyDescent="0.4">
      <c r="A104" s="713">
        <v>28</v>
      </c>
      <c r="B104" s="1865" t="str">
        <f>IF(※集計※障害学生情報入力シート!J56="","",INDEX(障害学生情報入力シート!$G:$G,※集計※障害学生情報入力シート!J56,1))</f>
        <v/>
      </c>
      <c r="C104" s="1866"/>
      <c r="D104" s="1865" t="str">
        <f>IF(※集計※障害学生情報入力シート!J56="","",IF(INDEX(障害学生情報入力シート!$H:$H,※集計※障害学生情報入力シート!J56,1)=0,"",INDEX(障害学生情報入力シート!$H:$H,※集計※障害学生情報入力シート!J56,1)))</f>
        <v/>
      </c>
      <c r="E104" s="1867"/>
      <c r="F104" s="1867"/>
      <c r="G104" s="1867"/>
      <c r="H104" s="1867"/>
      <c r="I104" s="1867"/>
      <c r="J104" s="1871" t="str">
        <f>IF(※集計※障害学生情報入力シート!J56="","",INDEX(障害学生情報入力シート!$BD:$BD,※集計※障害学生情報入力シート!J56,1))</f>
        <v/>
      </c>
      <c r="K104" s="1872"/>
      <c r="L104" s="1872"/>
      <c r="M104" s="1872"/>
      <c r="N104" s="1872"/>
      <c r="O104" s="1872"/>
      <c r="P104" s="1872"/>
      <c r="Q104" s="1872"/>
      <c r="R104" s="1872"/>
      <c r="S104" s="1872"/>
      <c r="T104" s="1872"/>
      <c r="U104" s="1872"/>
      <c r="V104" s="1872"/>
      <c r="W104" s="1872"/>
      <c r="X104" s="1872"/>
      <c r="Y104" s="1872"/>
      <c r="Z104" s="1872"/>
      <c r="AA104" s="1872"/>
      <c r="AB104" s="1872"/>
      <c r="AC104" s="1873"/>
      <c r="AE104" s="714">
        <v>28</v>
      </c>
      <c r="AF104" s="2093"/>
      <c r="AG104" s="2093"/>
      <c r="AH104" s="2096"/>
      <c r="AI104" s="2096"/>
      <c r="AJ104" s="2096"/>
      <c r="AK104" s="2096"/>
      <c r="AL104" s="2096"/>
      <c r="AM104" s="2096"/>
      <c r="AN104" s="1872"/>
      <c r="AO104" s="1872"/>
      <c r="AP104" s="1872"/>
      <c r="AQ104" s="1872"/>
      <c r="AR104" s="1872"/>
      <c r="AS104" s="1872"/>
      <c r="AT104" s="1872"/>
      <c r="AU104" s="1872"/>
      <c r="AV104" s="1872"/>
      <c r="AW104" s="1872"/>
      <c r="AX104" s="1872"/>
      <c r="AY104" s="1872"/>
      <c r="AZ104" s="1872"/>
      <c r="BA104" s="1872"/>
      <c r="BB104" s="1872"/>
      <c r="BC104" s="1872"/>
      <c r="BD104" s="1872"/>
      <c r="BE104" s="1872"/>
      <c r="BF104" s="1872"/>
      <c r="BG104" s="2095"/>
    </row>
    <row r="105" spans="1:59" s="24" customFormat="1" ht="17.25" customHeight="1" x14ac:dyDescent="0.4">
      <c r="A105" s="713">
        <v>29</v>
      </c>
      <c r="B105" s="1865" t="str">
        <f>IF(※集計※障害学生情報入力シート!J57="","",INDEX(障害学生情報入力シート!$G:$G,※集計※障害学生情報入力シート!J57,1))</f>
        <v/>
      </c>
      <c r="C105" s="1866"/>
      <c r="D105" s="1865" t="str">
        <f>IF(※集計※障害学生情報入力シート!J57="","",IF(INDEX(障害学生情報入力シート!$H:$H,※集計※障害学生情報入力シート!J57,1)=0,"",INDEX(障害学生情報入力シート!$H:$H,※集計※障害学生情報入力シート!J57,1)))</f>
        <v/>
      </c>
      <c r="E105" s="1867"/>
      <c r="F105" s="1867"/>
      <c r="G105" s="1867"/>
      <c r="H105" s="1867"/>
      <c r="I105" s="1867"/>
      <c r="J105" s="1871" t="str">
        <f>IF(※集計※障害学生情報入力シート!J57="","",INDEX(障害学生情報入力シート!$BD:$BD,※集計※障害学生情報入力シート!J57,1))</f>
        <v/>
      </c>
      <c r="K105" s="1872"/>
      <c r="L105" s="1872"/>
      <c r="M105" s="1872"/>
      <c r="N105" s="1872"/>
      <c r="O105" s="1872"/>
      <c r="P105" s="1872"/>
      <c r="Q105" s="1872"/>
      <c r="R105" s="1872"/>
      <c r="S105" s="1872"/>
      <c r="T105" s="1872"/>
      <c r="U105" s="1872"/>
      <c r="V105" s="1872"/>
      <c r="W105" s="1872"/>
      <c r="X105" s="1872"/>
      <c r="Y105" s="1872"/>
      <c r="Z105" s="1872"/>
      <c r="AA105" s="1872"/>
      <c r="AB105" s="1872"/>
      <c r="AC105" s="1873"/>
      <c r="AE105" s="714">
        <v>29</v>
      </c>
      <c r="AF105" s="2093"/>
      <c r="AG105" s="2093"/>
      <c r="AH105" s="2096"/>
      <c r="AI105" s="2096"/>
      <c r="AJ105" s="2096"/>
      <c r="AK105" s="2096"/>
      <c r="AL105" s="2096"/>
      <c r="AM105" s="2096"/>
      <c r="AN105" s="1872"/>
      <c r="AO105" s="1872"/>
      <c r="AP105" s="1872"/>
      <c r="AQ105" s="1872"/>
      <c r="AR105" s="1872"/>
      <c r="AS105" s="1872"/>
      <c r="AT105" s="1872"/>
      <c r="AU105" s="1872"/>
      <c r="AV105" s="1872"/>
      <c r="AW105" s="1872"/>
      <c r="AX105" s="1872"/>
      <c r="AY105" s="1872"/>
      <c r="AZ105" s="1872"/>
      <c r="BA105" s="1872"/>
      <c r="BB105" s="1872"/>
      <c r="BC105" s="1872"/>
      <c r="BD105" s="1872"/>
      <c r="BE105" s="1872"/>
      <c r="BF105" s="1872"/>
      <c r="BG105" s="2095"/>
    </row>
    <row r="106" spans="1:59" s="24" customFormat="1" ht="17.25" customHeight="1" x14ac:dyDescent="0.4">
      <c r="A106" s="713">
        <v>30</v>
      </c>
      <c r="B106" s="1865" t="str">
        <f>IF(※集計※障害学生情報入力シート!J58="","",INDEX(障害学生情報入力シート!$G:$G,※集計※障害学生情報入力シート!J58,1))</f>
        <v/>
      </c>
      <c r="C106" s="1866"/>
      <c r="D106" s="1865" t="str">
        <f>IF(※集計※障害学生情報入力シート!J58="","",IF(INDEX(障害学生情報入力シート!$H:$H,※集計※障害学生情報入力シート!J58,1)=0,"",INDEX(障害学生情報入力シート!$H:$H,※集計※障害学生情報入力シート!J58,1)))</f>
        <v/>
      </c>
      <c r="E106" s="1867"/>
      <c r="F106" s="1867"/>
      <c r="G106" s="1867"/>
      <c r="H106" s="1867"/>
      <c r="I106" s="1867"/>
      <c r="J106" s="1871" t="str">
        <f>IF(※集計※障害学生情報入力シート!J58="","",INDEX(障害学生情報入力シート!$BD:$BD,※集計※障害学生情報入力シート!J58,1))</f>
        <v/>
      </c>
      <c r="K106" s="1872"/>
      <c r="L106" s="1872"/>
      <c r="M106" s="1872"/>
      <c r="N106" s="1872"/>
      <c r="O106" s="1872"/>
      <c r="P106" s="1872"/>
      <c r="Q106" s="1872"/>
      <c r="R106" s="1872"/>
      <c r="S106" s="1872"/>
      <c r="T106" s="1872"/>
      <c r="U106" s="1872"/>
      <c r="V106" s="1872"/>
      <c r="W106" s="1872"/>
      <c r="X106" s="1872"/>
      <c r="Y106" s="1872"/>
      <c r="Z106" s="1872"/>
      <c r="AA106" s="1872"/>
      <c r="AB106" s="1872"/>
      <c r="AC106" s="1873"/>
      <c r="AE106" s="714">
        <v>30</v>
      </c>
      <c r="AF106" s="2093"/>
      <c r="AG106" s="2093"/>
      <c r="AH106" s="2096"/>
      <c r="AI106" s="2096"/>
      <c r="AJ106" s="2096"/>
      <c r="AK106" s="2096"/>
      <c r="AL106" s="2096"/>
      <c r="AM106" s="2096"/>
      <c r="AN106" s="1872"/>
      <c r="AO106" s="1872"/>
      <c r="AP106" s="1872"/>
      <c r="AQ106" s="1872"/>
      <c r="AR106" s="1872"/>
      <c r="AS106" s="1872"/>
      <c r="AT106" s="1872"/>
      <c r="AU106" s="1872"/>
      <c r="AV106" s="1872"/>
      <c r="AW106" s="1872"/>
      <c r="AX106" s="1872"/>
      <c r="AY106" s="1872"/>
      <c r="AZ106" s="1872"/>
      <c r="BA106" s="1872"/>
      <c r="BB106" s="1872"/>
      <c r="BC106" s="1872"/>
      <c r="BD106" s="1872"/>
      <c r="BE106" s="1872"/>
      <c r="BF106" s="1872"/>
      <c r="BG106" s="2095"/>
    </row>
    <row r="107" spans="1:59" s="24" customFormat="1" ht="17.25" customHeight="1" x14ac:dyDescent="0.4">
      <c r="A107" s="713">
        <v>31</v>
      </c>
      <c r="B107" s="1865" t="str">
        <f>IF(※集計※障害学生情報入力シート!J59="","",INDEX(障害学生情報入力シート!$G:$G,※集計※障害学生情報入力シート!J59,1))</f>
        <v/>
      </c>
      <c r="C107" s="1866"/>
      <c r="D107" s="1865" t="str">
        <f>IF(※集計※障害学生情報入力シート!J59="","",IF(INDEX(障害学生情報入力シート!$H:$H,※集計※障害学生情報入力シート!J59,1)=0,"",INDEX(障害学生情報入力シート!$H:$H,※集計※障害学生情報入力シート!J59,1)))</f>
        <v/>
      </c>
      <c r="E107" s="1867"/>
      <c r="F107" s="1867"/>
      <c r="G107" s="1867"/>
      <c r="H107" s="1867"/>
      <c r="I107" s="1867"/>
      <c r="J107" s="1871" t="str">
        <f>IF(※集計※障害学生情報入力シート!J59="","",INDEX(障害学生情報入力シート!$BD:$BD,※集計※障害学生情報入力シート!J59,1))</f>
        <v/>
      </c>
      <c r="K107" s="1872"/>
      <c r="L107" s="1872"/>
      <c r="M107" s="1872"/>
      <c r="N107" s="1872"/>
      <c r="O107" s="1872"/>
      <c r="P107" s="1872"/>
      <c r="Q107" s="1872"/>
      <c r="R107" s="1872"/>
      <c r="S107" s="1872"/>
      <c r="T107" s="1872"/>
      <c r="U107" s="1872"/>
      <c r="V107" s="1872"/>
      <c r="W107" s="1872"/>
      <c r="X107" s="1872"/>
      <c r="Y107" s="1872"/>
      <c r="Z107" s="1872"/>
      <c r="AA107" s="1872"/>
      <c r="AB107" s="1872"/>
      <c r="AC107" s="1873"/>
      <c r="AE107" s="714">
        <v>31</v>
      </c>
      <c r="AF107" s="2093"/>
      <c r="AG107" s="2093"/>
      <c r="AH107" s="2096"/>
      <c r="AI107" s="2096"/>
      <c r="AJ107" s="2096"/>
      <c r="AK107" s="2096"/>
      <c r="AL107" s="2096"/>
      <c r="AM107" s="2096"/>
      <c r="AN107" s="1872"/>
      <c r="AO107" s="1872"/>
      <c r="AP107" s="1872"/>
      <c r="AQ107" s="1872"/>
      <c r="AR107" s="1872"/>
      <c r="AS107" s="1872"/>
      <c r="AT107" s="1872"/>
      <c r="AU107" s="1872"/>
      <c r="AV107" s="1872"/>
      <c r="AW107" s="1872"/>
      <c r="AX107" s="1872"/>
      <c r="AY107" s="1872"/>
      <c r="AZ107" s="1872"/>
      <c r="BA107" s="1872"/>
      <c r="BB107" s="1872"/>
      <c r="BC107" s="1872"/>
      <c r="BD107" s="1872"/>
      <c r="BE107" s="1872"/>
      <c r="BF107" s="1872"/>
      <c r="BG107" s="2095"/>
    </row>
    <row r="108" spans="1:59" s="24" customFormat="1" ht="17.25" customHeight="1" x14ac:dyDescent="0.4">
      <c r="A108" s="713">
        <v>32</v>
      </c>
      <c r="B108" s="1865" t="str">
        <f>IF(※集計※障害学生情報入力シート!J60="","",INDEX(障害学生情報入力シート!$G:$G,※集計※障害学生情報入力シート!J60,1))</f>
        <v/>
      </c>
      <c r="C108" s="1866"/>
      <c r="D108" s="1865" t="str">
        <f>IF(※集計※障害学生情報入力シート!J60="","",IF(INDEX(障害学生情報入力シート!$H:$H,※集計※障害学生情報入力シート!J60,1)=0,"",INDEX(障害学生情報入力シート!$H:$H,※集計※障害学生情報入力シート!J60,1)))</f>
        <v/>
      </c>
      <c r="E108" s="1867"/>
      <c r="F108" s="1867"/>
      <c r="G108" s="1867"/>
      <c r="H108" s="1867"/>
      <c r="I108" s="1867"/>
      <c r="J108" s="1871" t="str">
        <f>IF(※集計※障害学生情報入力シート!J60="","",INDEX(障害学生情報入力シート!$BD:$BD,※集計※障害学生情報入力シート!J60,1))</f>
        <v/>
      </c>
      <c r="K108" s="1872"/>
      <c r="L108" s="1872"/>
      <c r="M108" s="1872"/>
      <c r="N108" s="1872"/>
      <c r="O108" s="1872"/>
      <c r="P108" s="1872"/>
      <c r="Q108" s="1872"/>
      <c r="R108" s="1872"/>
      <c r="S108" s="1872"/>
      <c r="T108" s="1872"/>
      <c r="U108" s="1872"/>
      <c r="V108" s="1872"/>
      <c r="W108" s="1872"/>
      <c r="X108" s="1872"/>
      <c r="Y108" s="1872"/>
      <c r="Z108" s="1872"/>
      <c r="AA108" s="1872"/>
      <c r="AB108" s="1872"/>
      <c r="AC108" s="1873"/>
      <c r="AE108" s="714">
        <v>32</v>
      </c>
      <c r="AF108" s="2093"/>
      <c r="AG108" s="2093"/>
      <c r="AH108" s="2096"/>
      <c r="AI108" s="2096"/>
      <c r="AJ108" s="2096"/>
      <c r="AK108" s="2096"/>
      <c r="AL108" s="2096"/>
      <c r="AM108" s="2096"/>
      <c r="AN108" s="1872"/>
      <c r="AO108" s="1872"/>
      <c r="AP108" s="1872"/>
      <c r="AQ108" s="1872"/>
      <c r="AR108" s="1872"/>
      <c r="AS108" s="1872"/>
      <c r="AT108" s="1872"/>
      <c r="AU108" s="1872"/>
      <c r="AV108" s="1872"/>
      <c r="AW108" s="1872"/>
      <c r="AX108" s="1872"/>
      <c r="AY108" s="1872"/>
      <c r="AZ108" s="1872"/>
      <c r="BA108" s="1872"/>
      <c r="BB108" s="1872"/>
      <c r="BC108" s="1872"/>
      <c r="BD108" s="1872"/>
      <c r="BE108" s="1872"/>
      <c r="BF108" s="1872"/>
      <c r="BG108" s="2095"/>
    </row>
    <row r="109" spans="1:59" s="24" customFormat="1" ht="17.25" customHeight="1" x14ac:dyDescent="0.4">
      <c r="A109" s="713">
        <v>33</v>
      </c>
      <c r="B109" s="1865" t="str">
        <f>IF(※集計※障害学生情報入力シート!J61="","",INDEX(障害学生情報入力シート!$G:$G,※集計※障害学生情報入力シート!J61,1))</f>
        <v/>
      </c>
      <c r="C109" s="1866"/>
      <c r="D109" s="1865" t="str">
        <f>IF(※集計※障害学生情報入力シート!J61="","",IF(INDEX(障害学生情報入力シート!$H:$H,※集計※障害学生情報入力シート!J61,1)=0,"",INDEX(障害学生情報入力シート!$H:$H,※集計※障害学生情報入力シート!J61,1)))</f>
        <v/>
      </c>
      <c r="E109" s="1867"/>
      <c r="F109" s="1867"/>
      <c r="G109" s="1867"/>
      <c r="H109" s="1867"/>
      <c r="I109" s="1867"/>
      <c r="J109" s="1871" t="str">
        <f>IF(※集計※障害学生情報入力シート!J61="","",INDEX(障害学生情報入力シート!$BD:$BD,※集計※障害学生情報入力シート!J61,1))</f>
        <v/>
      </c>
      <c r="K109" s="1872"/>
      <c r="L109" s="1872"/>
      <c r="M109" s="1872"/>
      <c r="N109" s="1872"/>
      <c r="O109" s="1872"/>
      <c r="P109" s="1872"/>
      <c r="Q109" s="1872"/>
      <c r="R109" s="1872"/>
      <c r="S109" s="1872"/>
      <c r="T109" s="1872"/>
      <c r="U109" s="1872"/>
      <c r="V109" s="1872"/>
      <c r="W109" s="1872"/>
      <c r="X109" s="1872"/>
      <c r="Y109" s="1872"/>
      <c r="Z109" s="1872"/>
      <c r="AA109" s="1872"/>
      <c r="AB109" s="1872"/>
      <c r="AC109" s="1873"/>
      <c r="AE109" s="714">
        <v>33</v>
      </c>
      <c r="AF109" s="2093"/>
      <c r="AG109" s="2093"/>
      <c r="AH109" s="2096"/>
      <c r="AI109" s="2096"/>
      <c r="AJ109" s="2096"/>
      <c r="AK109" s="2096"/>
      <c r="AL109" s="2096"/>
      <c r="AM109" s="2096"/>
      <c r="AN109" s="1872"/>
      <c r="AO109" s="1872"/>
      <c r="AP109" s="1872"/>
      <c r="AQ109" s="1872"/>
      <c r="AR109" s="1872"/>
      <c r="AS109" s="1872"/>
      <c r="AT109" s="1872"/>
      <c r="AU109" s="1872"/>
      <c r="AV109" s="1872"/>
      <c r="AW109" s="1872"/>
      <c r="AX109" s="1872"/>
      <c r="AY109" s="1872"/>
      <c r="AZ109" s="1872"/>
      <c r="BA109" s="1872"/>
      <c r="BB109" s="1872"/>
      <c r="BC109" s="1872"/>
      <c r="BD109" s="1872"/>
      <c r="BE109" s="1872"/>
      <c r="BF109" s="1872"/>
      <c r="BG109" s="2095"/>
    </row>
    <row r="110" spans="1:59" s="24" customFormat="1" ht="17.25" customHeight="1" x14ac:dyDescent="0.4">
      <c r="A110" s="713">
        <v>34</v>
      </c>
      <c r="B110" s="1865" t="str">
        <f>IF(※集計※障害学生情報入力シート!J62="","",INDEX(障害学生情報入力シート!$G:$G,※集計※障害学生情報入力シート!J62,1))</f>
        <v/>
      </c>
      <c r="C110" s="1866"/>
      <c r="D110" s="1865" t="str">
        <f>IF(※集計※障害学生情報入力シート!J62="","",IF(INDEX(障害学生情報入力シート!$H:$H,※集計※障害学生情報入力シート!J62,1)=0,"",INDEX(障害学生情報入力シート!$H:$H,※集計※障害学生情報入力シート!J62,1)))</f>
        <v/>
      </c>
      <c r="E110" s="1867"/>
      <c r="F110" s="1867"/>
      <c r="G110" s="1867"/>
      <c r="H110" s="1867"/>
      <c r="I110" s="1867"/>
      <c r="J110" s="1871" t="str">
        <f>IF(※集計※障害学生情報入力シート!J62="","",INDEX(障害学生情報入力シート!$BD:$BD,※集計※障害学生情報入力シート!J62,1))</f>
        <v/>
      </c>
      <c r="K110" s="1872"/>
      <c r="L110" s="1872"/>
      <c r="M110" s="1872"/>
      <c r="N110" s="1872"/>
      <c r="O110" s="1872"/>
      <c r="P110" s="1872"/>
      <c r="Q110" s="1872"/>
      <c r="R110" s="1872"/>
      <c r="S110" s="1872"/>
      <c r="T110" s="1872"/>
      <c r="U110" s="1872"/>
      <c r="V110" s="1872"/>
      <c r="W110" s="1872"/>
      <c r="X110" s="1872"/>
      <c r="Y110" s="1872"/>
      <c r="Z110" s="1872"/>
      <c r="AA110" s="1872"/>
      <c r="AB110" s="1872"/>
      <c r="AC110" s="1873"/>
      <c r="AE110" s="714">
        <v>34</v>
      </c>
      <c r="AF110" s="2093"/>
      <c r="AG110" s="2093"/>
      <c r="AH110" s="2096"/>
      <c r="AI110" s="2096"/>
      <c r="AJ110" s="2096"/>
      <c r="AK110" s="2096"/>
      <c r="AL110" s="2096"/>
      <c r="AM110" s="2096"/>
      <c r="AN110" s="1872"/>
      <c r="AO110" s="1872"/>
      <c r="AP110" s="1872"/>
      <c r="AQ110" s="1872"/>
      <c r="AR110" s="1872"/>
      <c r="AS110" s="1872"/>
      <c r="AT110" s="1872"/>
      <c r="AU110" s="1872"/>
      <c r="AV110" s="1872"/>
      <c r="AW110" s="1872"/>
      <c r="AX110" s="1872"/>
      <c r="AY110" s="1872"/>
      <c r="AZ110" s="1872"/>
      <c r="BA110" s="1872"/>
      <c r="BB110" s="1872"/>
      <c r="BC110" s="1872"/>
      <c r="BD110" s="1872"/>
      <c r="BE110" s="1872"/>
      <c r="BF110" s="1872"/>
      <c r="BG110" s="2095"/>
    </row>
    <row r="111" spans="1:59" s="24" customFormat="1" ht="17.25" customHeight="1" x14ac:dyDescent="0.4">
      <c r="A111" s="713">
        <v>35</v>
      </c>
      <c r="B111" s="1865" t="str">
        <f>IF(※集計※障害学生情報入力シート!J63="","",INDEX(障害学生情報入力シート!$G:$G,※集計※障害学生情報入力シート!J63,1))</f>
        <v/>
      </c>
      <c r="C111" s="1866"/>
      <c r="D111" s="1865" t="str">
        <f>IF(※集計※障害学生情報入力シート!J63="","",IF(INDEX(障害学生情報入力シート!$H:$H,※集計※障害学生情報入力シート!J63,1)=0,"",INDEX(障害学生情報入力シート!$H:$H,※集計※障害学生情報入力シート!J63,1)))</f>
        <v/>
      </c>
      <c r="E111" s="1867"/>
      <c r="F111" s="1867"/>
      <c r="G111" s="1867"/>
      <c r="H111" s="1867"/>
      <c r="I111" s="1867"/>
      <c r="J111" s="1871" t="str">
        <f>IF(※集計※障害学生情報入力シート!J63="","",INDEX(障害学生情報入力シート!$BD:$BD,※集計※障害学生情報入力シート!J63,1))</f>
        <v/>
      </c>
      <c r="K111" s="1872"/>
      <c r="L111" s="1872"/>
      <c r="M111" s="1872"/>
      <c r="N111" s="1872"/>
      <c r="O111" s="1872"/>
      <c r="P111" s="1872"/>
      <c r="Q111" s="1872"/>
      <c r="R111" s="1872"/>
      <c r="S111" s="1872"/>
      <c r="T111" s="1872"/>
      <c r="U111" s="1872"/>
      <c r="V111" s="1872"/>
      <c r="W111" s="1872"/>
      <c r="X111" s="1872"/>
      <c r="Y111" s="1872"/>
      <c r="Z111" s="1872"/>
      <c r="AA111" s="1872"/>
      <c r="AB111" s="1872"/>
      <c r="AC111" s="1873"/>
      <c r="AE111" s="714">
        <v>35</v>
      </c>
      <c r="AF111" s="2093"/>
      <c r="AG111" s="2093"/>
      <c r="AH111" s="2096"/>
      <c r="AI111" s="2096"/>
      <c r="AJ111" s="2096"/>
      <c r="AK111" s="2096"/>
      <c r="AL111" s="2096"/>
      <c r="AM111" s="2096"/>
      <c r="AN111" s="1872"/>
      <c r="AO111" s="1872"/>
      <c r="AP111" s="1872"/>
      <c r="AQ111" s="1872"/>
      <c r="AR111" s="1872"/>
      <c r="AS111" s="1872"/>
      <c r="AT111" s="1872"/>
      <c r="AU111" s="1872"/>
      <c r="AV111" s="1872"/>
      <c r="AW111" s="1872"/>
      <c r="AX111" s="1872"/>
      <c r="AY111" s="1872"/>
      <c r="AZ111" s="1872"/>
      <c r="BA111" s="1872"/>
      <c r="BB111" s="1872"/>
      <c r="BC111" s="1872"/>
      <c r="BD111" s="1872"/>
      <c r="BE111" s="1872"/>
      <c r="BF111" s="1872"/>
      <c r="BG111" s="2095"/>
    </row>
    <row r="112" spans="1:59" s="24" customFormat="1" ht="17.25" customHeight="1" x14ac:dyDescent="0.4">
      <c r="A112" s="713">
        <v>36</v>
      </c>
      <c r="B112" s="1865" t="str">
        <f>IF(※集計※障害学生情報入力シート!J64="","",INDEX(障害学生情報入力シート!$G:$G,※集計※障害学生情報入力シート!J64,1))</f>
        <v/>
      </c>
      <c r="C112" s="1866"/>
      <c r="D112" s="1865" t="str">
        <f>IF(※集計※障害学生情報入力シート!J64="","",IF(INDEX(障害学生情報入力シート!$H:$H,※集計※障害学生情報入力シート!J64,1)=0,"",INDEX(障害学生情報入力シート!$H:$H,※集計※障害学生情報入力シート!J64,1)))</f>
        <v/>
      </c>
      <c r="E112" s="1867"/>
      <c r="F112" s="1867"/>
      <c r="G112" s="1867"/>
      <c r="H112" s="1867"/>
      <c r="I112" s="1867"/>
      <c r="J112" s="1871" t="str">
        <f>IF(※集計※障害学生情報入力シート!J64="","",INDEX(障害学生情報入力シート!$BD:$BD,※集計※障害学生情報入力シート!J64,1))</f>
        <v/>
      </c>
      <c r="K112" s="1872"/>
      <c r="L112" s="1872"/>
      <c r="M112" s="1872"/>
      <c r="N112" s="1872"/>
      <c r="O112" s="1872"/>
      <c r="P112" s="1872"/>
      <c r="Q112" s="1872"/>
      <c r="R112" s="1872"/>
      <c r="S112" s="1872"/>
      <c r="T112" s="1872"/>
      <c r="U112" s="1872"/>
      <c r="V112" s="1872"/>
      <c r="W112" s="1872"/>
      <c r="X112" s="1872"/>
      <c r="Y112" s="1872"/>
      <c r="Z112" s="1872"/>
      <c r="AA112" s="1872"/>
      <c r="AB112" s="1872"/>
      <c r="AC112" s="1873"/>
      <c r="AE112" s="714">
        <v>36</v>
      </c>
      <c r="AF112" s="2093"/>
      <c r="AG112" s="2093"/>
      <c r="AH112" s="2096"/>
      <c r="AI112" s="2096"/>
      <c r="AJ112" s="2096"/>
      <c r="AK112" s="2096"/>
      <c r="AL112" s="2096"/>
      <c r="AM112" s="2096"/>
      <c r="AN112" s="1872"/>
      <c r="AO112" s="1872"/>
      <c r="AP112" s="1872"/>
      <c r="AQ112" s="1872"/>
      <c r="AR112" s="1872"/>
      <c r="AS112" s="1872"/>
      <c r="AT112" s="1872"/>
      <c r="AU112" s="1872"/>
      <c r="AV112" s="1872"/>
      <c r="AW112" s="1872"/>
      <c r="AX112" s="1872"/>
      <c r="AY112" s="1872"/>
      <c r="AZ112" s="1872"/>
      <c r="BA112" s="1872"/>
      <c r="BB112" s="1872"/>
      <c r="BC112" s="1872"/>
      <c r="BD112" s="1872"/>
      <c r="BE112" s="1872"/>
      <c r="BF112" s="1872"/>
      <c r="BG112" s="2095"/>
    </row>
    <row r="113" spans="1:59" s="24" customFormat="1" ht="17.25" customHeight="1" x14ac:dyDescent="0.4">
      <c r="A113" s="713">
        <v>37</v>
      </c>
      <c r="B113" s="1865" t="str">
        <f>IF(※集計※障害学生情報入力シート!J65="","",INDEX(障害学生情報入力シート!$G:$G,※集計※障害学生情報入力シート!J65,1))</f>
        <v/>
      </c>
      <c r="C113" s="1866"/>
      <c r="D113" s="1865" t="str">
        <f>IF(※集計※障害学生情報入力シート!J65="","",IF(INDEX(障害学生情報入力シート!$H:$H,※集計※障害学生情報入力シート!J65,1)=0,"",INDEX(障害学生情報入力シート!$H:$H,※集計※障害学生情報入力シート!J65,1)))</f>
        <v/>
      </c>
      <c r="E113" s="1867"/>
      <c r="F113" s="1867"/>
      <c r="G113" s="1867"/>
      <c r="H113" s="1867"/>
      <c r="I113" s="1867"/>
      <c r="J113" s="1871" t="str">
        <f>IF(※集計※障害学生情報入力シート!J65="","",INDEX(障害学生情報入力シート!$BD:$BD,※集計※障害学生情報入力シート!J65,1))</f>
        <v/>
      </c>
      <c r="K113" s="1872"/>
      <c r="L113" s="1872"/>
      <c r="M113" s="1872"/>
      <c r="N113" s="1872"/>
      <c r="O113" s="1872"/>
      <c r="P113" s="1872"/>
      <c r="Q113" s="1872"/>
      <c r="R113" s="1872"/>
      <c r="S113" s="1872"/>
      <c r="T113" s="1872"/>
      <c r="U113" s="1872"/>
      <c r="V113" s="1872"/>
      <c r="W113" s="1872"/>
      <c r="X113" s="1872"/>
      <c r="Y113" s="1872"/>
      <c r="Z113" s="1872"/>
      <c r="AA113" s="1872"/>
      <c r="AB113" s="1872"/>
      <c r="AC113" s="1873"/>
      <c r="AE113" s="714">
        <v>37</v>
      </c>
      <c r="AF113" s="2093"/>
      <c r="AG113" s="2093"/>
      <c r="AH113" s="2096"/>
      <c r="AI113" s="2096"/>
      <c r="AJ113" s="2096"/>
      <c r="AK113" s="2096"/>
      <c r="AL113" s="2096"/>
      <c r="AM113" s="2096"/>
      <c r="AN113" s="1872"/>
      <c r="AO113" s="1872"/>
      <c r="AP113" s="1872"/>
      <c r="AQ113" s="1872"/>
      <c r="AR113" s="1872"/>
      <c r="AS113" s="1872"/>
      <c r="AT113" s="1872"/>
      <c r="AU113" s="1872"/>
      <c r="AV113" s="1872"/>
      <c r="AW113" s="1872"/>
      <c r="AX113" s="1872"/>
      <c r="AY113" s="1872"/>
      <c r="AZ113" s="1872"/>
      <c r="BA113" s="1872"/>
      <c r="BB113" s="1872"/>
      <c r="BC113" s="1872"/>
      <c r="BD113" s="1872"/>
      <c r="BE113" s="1872"/>
      <c r="BF113" s="1872"/>
      <c r="BG113" s="2095"/>
    </row>
    <row r="114" spans="1:59" s="24" customFormat="1" ht="17.25" customHeight="1" x14ac:dyDescent="0.4">
      <c r="A114" s="713">
        <v>38</v>
      </c>
      <c r="B114" s="1865" t="str">
        <f>IF(※集計※障害学生情報入力シート!J66="","",INDEX(障害学生情報入力シート!$G:$G,※集計※障害学生情報入力シート!J66,1))</f>
        <v/>
      </c>
      <c r="C114" s="1866"/>
      <c r="D114" s="1865" t="str">
        <f>IF(※集計※障害学生情報入力シート!J66="","",IF(INDEX(障害学生情報入力シート!$H:$H,※集計※障害学生情報入力シート!J66,1)=0,"",INDEX(障害学生情報入力シート!$H:$H,※集計※障害学生情報入力シート!J66,1)))</f>
        <v/>
      </c>
      <c r="E114" s="1867"/>
      <c r="F114" s="1867"/>
      <c r="G114" s="1867"/>
      <c r="H114" s="1867"/>
      <c r="I114" s="1867"/>
      <c r="J114" s="1871" t="str">
        <f>IF(※集計※障害学生情報入力シート!J66="","",INDEX(障害学生情報入力シート!$BD:$BD,※集計※障害学生情報入力シート!J66,1))</f>
        <v/>
      </c>
      <c r="K114" s="1872"/>
      <c r="L114" s="1872"/>
      <c r="M114" s="1872"/>
      <c r="N114" s="1872"/>
      <c r="O114" s="1872"/>
      <c r="P114" s="1872"/>
      <c r="Q114" s="1872"/>
      <c r="R114" s="1872"/>
      <c r="S114" s="1872"/>
      <c r="T114" s="1872"/>
      <c r="U114" s="1872"/>
      <c r="V114" s="1872"/>
      <c r="W114" s="1872"/>
      <c r="X114" s="1872"/>
      <c r="Y114" s="1872"/>
      <c r="Z114" s="1872"/>
      <c r="AA114" s="1872"/>
      <c r="AB114" s="1872"/>
      <c r="AC114" s="1873"/>
      <c r="AE114" s="714">
        <v>38</v>
      </c>
      <c r="AF114" s="2093"/>
      <c r="AG114" s="2093"/>
      <c r="AH114" s="2096"/>
      <c r="AI114" s="2096"/>
      <c r="AJ114" s="2096"/>
      <c r="AK114" s="2096"/>
      <c r="AL114" s="2096"/>
      <c r="AM114" s="2096"/>
      <c r="AN114" s="1872"/>
      <c r="AO114" s="1872"/>
      <c r="AP114" s="1872"/>
      <c r="AQ114" s="1872"/>
      <c r="AR114" s="1872"/>
      <c r="AS114" s="1872"/>
      <c r="AT114" s="1872"/>
      <c r="AU114" s="1872"/>
      <c r="AV114" s="1872"/>
      <c r="AW114" s="1872"/>
      <c r="AX114" s="1872"/>
      <c r="AY114" s="1872"/>
      <c r="AZ114" s="1872"/>
      <c r="BA114" s="1872"/>
      <c r="BB114" s="1872"/>
      <c r="BC114" s="1872"/>
      <c r="BD114" s="1872"/>
      <c r="BE114" s="1872"/>
      <c r="BF114" s="1872"/>
      <c r="BG114" s="2095"/>
    </row>
    <row r="115" spans="1:59" s="24" customFormat="1" ht="17.25" customHeight="1" x14ac:dyDescent="0.4">
      <c r="A115" s="713">
        <v>39</v>
      </c>
      <c r="B115" s="1865" t="str">
        <f>IF(※集計※障害学生情報入力シート!J67="","",INDEX(障害学生情報入力シート!$G:$G,※集計※障害学生情報入力シート!J67,1))</f>
        <v/>
      </c>
      <c r="C115" s="1866"/>
      <c r="D115" s="1865" t="str">
        <f>IF(※集計※障害学生情報入力シート!J67="","",IF(INDEX(障害学生情報入力シート!$H:$H,※集計※障害学生情報入力シート!J67,1)=0,"",INDEX(障害学生情報入力シート!$H:$H,※集計※障害学生情報入力シート!J67,1)))</f>
        <v/>
      </c>
      <c r="E115" s="1867"/>
      <c r="F115" s="1867"/>
      <c r="G115" s="1867"/>
      <c r="H115" s="1867"/>
      <c r="I115" s="1867"/>
      <c r="J115" s="1871" t="str">
        <f>IF(※集計※障害学生情報入力シート!J67="","",INDEX(障害学生情報入力シート!$BD:$BD,※集計※障害学生情報入力シート!J67,1))</f>
        <v/>
      </c>
      <c r="K115" s="1872"/>
      <c r="L115" s="1872"/>
      <c r="M115" s="1872"/>
      <c r="N115" s="1872"/>
      <c r="O115" s="1872"/>
      <c r="P115" s="1872"/>
      <c r="Q115" s="1872"/>
      <c r="R115" s="1872"/>
      <c r="S115" s="1872"/>
      <c r="T115" s="1872"/>
      <c r="U115" s="1872"/>
      <c r="V115" s="1872"/>
      <c r="W115" s="1872"/>
      <c r="X115" s="1872"/>
      <c r="Y115" s="1872"/>
      <c r="Z115" s="1872"/>
      <c r="AA115" s="1872"/>
      <c r="AB115" s="1872"/>
      <c r="AC115" s="1873"/>
      <c r="AE115" s="714">
        <v>39</v>
      </c>
      <c r="AF115" s="2093"/>
      <c r="AG115" s="2093"/>
      <c r="AH115" s="2096"/>
      <c r="AI115" s="2096"/>
      <c r="AJ115" s="2096"/>
      <c r="AK115" s="2096"/>
      <c r="AL115" s="2096"/>
      <c r="AM115" s="2096"/>
      <c r="AN115" s="1872"/>
      <c r="AO115" s="1872"/>
      <c r="AP115" s="1872"/>
      <c r="AQ115" s="1872"/>
      <c r="AR115" s="1872"/>
      <c r="AS115" s="1872"/>
      <c r="AT115" s="1872"/>
      <c r="AU115" s="1872"/>
      <c r="AV115" s="1872"/>
      <c r="AW115" s="1872"/>
      <c r="AX115" s="1872"/>
      <c r="AY115" s="1872"/>
      <c r="AZ115" s="1872"/>
      <c r="BA115" s="1872"/>
      <c r="BB115" s="1872"/>
      <c r="BC115" s="1872"/>
      <c r="BD115" s="1872"/>
      <c r="BE115" s="1872"/>
      <c r="BF115" s="1872"/>
      <c r="BG115" s="2095"/>
    </row>
    <row r="116" spans="1:59" s="24" customFormat="1" ht="17.25" customHeight="1" x14ac:dyDescent="0.4">
      <c r="A116" s="713">
        <v>40</v>
      </c>
      <c r="B116" s="1865" t="str">
        <f>IF(※集計※障害学生情報入力シート!J68="","",INDEX(障害学生情報入力シート!$G:$G,※集計※障害学生情報入力シート!J68,1))</f>
        <v/>
      </c>
      <c r="C116" s="1866"/>
      <c r="D116" s="1865" t="str">
        <f>IF(※集計※障害学生情報入力シート!J68="","",IF(INDEX(障害学生情報入力シート!$H:$H,※集計※障害学生情報入力シート!J68,1)=0,"",INDEX(障害学生情報入力シート!$H:$H,※集計※障害学生情報入力シート!J68,1)))</f>
        <v/>
      </c>
      <c r="E116" s="1867"/>
      <c r="F116" s="1867"/>
      <c r="G116" s="1867"/>
      <c r="H116" s="1867"/>
      <c r="I116" s="1867"/>
      <c r="J116" s="1871" t="str">
        <f>IF(※集計※障害学生情報入力シート!J68="","",INDEX(障害学生情報入力シート!$BD:$BD,※集計※障害学生情報入力シート!J68,1))</f>
        <v/>
      </c>
      <c r="K116" s="1872"/>
      <c r="L116" s="1872"/>
      <c r="M116" s="1872"/>
      <c r="N116" s="1872"/>
      <c r="O116" s="1872"/>
      <c r="P116" s="1872"/>
      <c r="Q116" s="1872"/>
      <c r="R116" s="1872"/>
      <c r="S116" s="1872"/>
      <c r="T116" s="1872"/>
      <c r="U116" s="1872"/>
      <c r="V116" s="1872"/>
      <c r="W116" s="1872"/>
      <c r="X116" s="1872"/>
      <c r="Y116" s="1872"/>
      <c r="Z116" s="1872"/>
      <c r="AA116" s="1872"/>
      <c r="AB116" s="1872"/>
      <c r="AC116" s="1873"/>
      <c r="AE116" s="714">
        <v>40</v>
      </c>
      <c r="AF116" s="2093"/>
      <c r="AG116" s="2093"/>
      <c r="AH116" s="2096"/>
      <c r="AI116" s="2096"/>
      <c r="AJ116" s="2096"/>
      <c r="AK116" s="2096"/>
      <c r="AL116" s="2096"/>
      <c r="AM116" s="2096"/>
      <c r="AN116" s="1872"/>
      <c r="AO116" s="1872"/>
      <c r="AP116" s="1872"/>
      <c r="AQ116" s="1872"/>
      <c r="AR116" s="1872"/>
      <c r="AS116" s="1872"/>
      <c r="AT116" s="1872"/>
      <c r="AU116" s="1872"/>
      <c r="AV116" s="1872"/>
      <c r="AW116" s="1872"/>
      <c r="AX116" s="1872"/>
      <c r="AY116" s="1872"/>
      <c r="AZ116" s="1872"/>
      <c r="BA116" s="1872"/>
      <c r="BB116" s="1872"/>
      <c r="BC116" s="1872"/>
      <c r="BD116" s="1872"/>
      <c r="BE116" s="1872"/>
      <c r="BF116" s="1872"/>
      <c r="BG116" s="2095"/>
    </row>
    <row r="117" spans="1:59" s="24" customFormat="1" ht="17.25" customHeight="1" x14ac:dyDescent="0.4">
      <c r="A117" s="713">
        <v>41</v>
      </c>
      <c r="B117" s="1865" t="str">
        <f>IF(※集計※障害学生情報入力シート!J69="","",INDEX(障害学生情報入力シート!$G:$G,※集計※障害学生情報入力シート!J69,1))</f>
        <v/>
      </c>
      <c r="C117" s="1866"/>
      <c r="D117" s="1865" t="str">
        <f>IF(※集計※障害学生情報入力シート!J69="","",IF(INDEX(障害学生情報入力シート!$H:$H,※集計※障害学生情報入力シート!J69,1)=0,"",INDEX(障害学生情報入力シート!$H:$H,※集計※障害学生情報入力シート!J69,1)))</f>
        <v/>
      </c>
      <c r="E117" s="1867"/>
      <c r="F117" s="1867"/>
      <c r="G117" s="1867"/>
      <c r="H117" s="1867"/>
      <c r="I117" s="1867"/>
      <c r="J117" s="1871" t="str">
        <f>IF(※集計※障害学生情報入力シート!J69="","",INDEX(障害学生情報入力シート!$BD:$BD,※集計※障害学生情報入力シート!J69,1))</f>
        <v/>
      </c>
      <c r="K117" s="1872"/>
      <c r="L117" s="1872"/>
      <c r="M117" s="1872"/>
      <c r="N117" s="1872"/>
      <c r="O117" s="1872"/>
      <c r="P117" s="1872"/>
      <c r="Q117" s="1872"/>
      <c r="R117" s="1872"/>
      <c r="S117" s="1872"/>
      <c r="T117" s="1872"/>
      <c r="U117" s="1872"/>
      <c r="V117" s="1872"/>
      <c r="W117" s="1872"/>
      <c r="X117" s="1872"/>
      <c r="Y117" s="1872"/>
      <c r="Z117" s="1872"/>
      <c r="AA117" s="1872"/>
      <c r="AB117" s="1872"/>
      <c r="AC117" s="1873"/>
      <c r="AE117" s="714">
        <v>41</v>
      </c>
      <c r="AF117" s="2093"/>
      <c r="AG117" s="2093"/>
      <c r="AH117" s="2096"/>
      <c r="AI117" s="2096"/>
      <c r="AJ117" s="2096"/>
      <c r="AK117" s="2096"/>
      <c r="AL117" s="2096"/>
      <c r="AM117" s="2096"/>
      <c r="AN117" s="1872"/>
      <c r="AO117" s="1872"/>
      <c r="AP117" s="1872"/>
      <c r="AQ117" s="1872"/>
      <c r="AR117" s="1872"/>
      <c r="AS117" s="1872"/>
      <c r="AT117" s="1872"/>
      <c r="AU117" s="1872"/>
      <c r="AV117" s="1872"/>
      <c r="AW117" s="1872"/>
      <c r="AX117" s="1872"/>
      <c r="AY117" s="1872"/>
      <c r="AZ117" s="1872"/>
      <c r="BA117" s="1872"/>
      <c r="BB117" s="1872"/>
      <c r="BC117" s="1872"/>
      <c r="BD117" s="1872"/>
      <c r="BE117" s="1872"/>
      <c r="BF117" s="1872"/>
      <c r="BG117" s="2095"/>
    </row>
    <row r="118" spans="1:59" s="24" customFormat="1" ht="17.25" customHeight="1" x14ac:dyDescent="0.4">
      <c r="A118" s="713">
        <v>42</v>
      </c>
      <c r="B118" s="1865" t="str">
        <f>IF(※集計※障害学生情報入力シート!J70="","",INDEX(障害学生情報入力シート!$G:$G,※集計※障害学生情報入力シート!J70,1))</f>
        <v/>
      </c>
      <c r="C118" s="1866"/>
      <c r="D118" s="1865" t="str">
        <f>IF(※集計※障害学生情報入力シート!J70="","",IF(INDEX(障害学生情報入力シート!$H:$H,※集計※障害学生情報入力シート!J70,1)=0,"",INDEX(障害学生情報入力シート!$H:$H,※集計※障害学生情報入力シート!J70,1)))</f>
        <v/>
      </c>
      <c r="E118" s="1867"/>
      <c r="F118" s="1867"/>
      <c r="G118" s="1867"/>
      <c r="H118" s="1867"/>
      <c r="I118" s="1867"/>
      <c r="J118" s="1871" t="str">
        <f>IF(※集計※障害学生情報入力シート!J70="","",INDEX(障害学生情報入力シート!$BD:$BD,※集計※障害学生情報入力シート!J70,1))</f>
        <v/>
      </c>
      <c r="K118" s="1872"/>
      <c r="L118" s="1872"/>
      <c r="M118" s="1872"/>
      <c r="N118" s="1872"/>
      <c r="O118" s="1872"/>
      <c r="P118" s="1872"/>
      <c r="Q118" s="1872"/>
      <c r="R118" s="1872"/>
      <c r="S118" s="1872"/>
      <c r="T118" s="1872"/>
      <c r="U118" s="1872"/>
      <c r="V118" s="1872"/>
      <c r="W118" s="1872"/>
      <c r="X118" s="1872"/>
      <c r="Y118" s="1872"/>
      <c r="Z118" s="1872"/>
      <c r="AA118" s="1872"/>
      <c r="AB118" s="1872"/>
      <c r="AC118" s="1873"/>
      <c r="AE118" s="714">
        <v>42</v>
      </c>
      <c r="AF118" s="2093"/>
      <c r="AG118" s="2093"/>
      <c r="AH118" s="2096"/>
      <c r="AI118" s="2096"/>
      <c r="AJ118" s="2096"/>
      <c r="AK118" s="2096"/>
      <c r="AL118" s="2096"/>
      <c r="AM118" s="2096"/>
      <c r="AN118" s="1872"/>
      <c r="AO118" s="1872"/>
      <c r="AP118" s="1872"/>
      <c r="AQ118" s="1872"/>
      <c r="AR118" s="1872"/>
      <c r="AS118" s="1872"/>
      <c r="AT118" s="1872"/>
      <c r="AU118" s="1872"/>
      <c r="AV118" s="1872"/>
      <c r="AW118" s="1872"/>
      <c r="AX118" s="1872"/>
      <c r="AY118" s="1872"/>
      <c r="AZ118" s="1872"/>
      <c r="BA118" s="1872"/>
      <c r="BB118" s="1872"/>
      <c r="BC118" s="1872"/>
      <c r="BD118" s="1872"/>
      <c r="BE118" s="1872"/>
      <c r="BF118" s="1872"/>
      <c r="BG118" s="2095"/>
    </row>
    <row r="119" spans="1:59" s="24" customFormat="1" ht="17.25" customHeight="1" x14ac:dyDescent="0.4">
      <c r="A119" s="713">
        <v>43</v>
      </c>
      <c r="B119" s="1865" t="str">
        <f>IF(※集計※障害学生情報入力シート!J71="","",INDEX(障害学生情報入力シート!$G:$G,※集計※障害学生情報入力シート!J71,1))</f>
        <v/>
      </c>
      <c r="C119" s="1866"/>
      <c r="D119" s="1865" t="str">
        <f>IF(※集計※障害学生情報入力シート!J71="","",IF(INDEX(障害学生情報入力シート!$H:$H,※集計※障害学生情報入力シート!J71,1)=0,"",INDEX(障害学生情報入力シート!$H:$H,※集計※障害学生情報入力シート!J71,1)))</f>
        <v/>
      </c>
      <c r="E119" s="1867"/>
      <c r="F119" s="1867"/>
      <c r="G119" s="1867"/>
      <c r="H119" s="1867"/>
      <c r="I119" s="1867"/>
      <c r="J119" s="1871" t="str">
        <f>IF(※集計※障害学生情報入力シート!J71="","",INDEX(障害学生情報入力シート!$BD:$BD,※集計※障害学生情報入力シート!J71,1))</f>
        <v/>
      </c>
      <c r="K119" s="1872"/>
      <c r="L119" s="1872"/>
      <c r="M119" s="1872"/>
      <c r="N119" s="1872"/>
      <c r="O119" s="1872"/>
      <c r="P119" s="1872"/>
      <c r="Q119" s="1872"/>
      <c r="R119" s="1872"/>
      <c r="S119" s="1872"/>
      <c r="T119" s="1872"/>
      <c r="U119" s="1872"/>
      <c r="V119" s="1872"/>
      <c r="W119" s="1872"/>
      <c r="X119" s="1872"/>
      <c r="Y119" s="1872"/>
      <c r="Z119" s="1872"/>
      <c r="AA119" s="1872"/>
      <c r="AB119" s="1872"/>
      <c r="AC119" s="1873"/>
      <c r="AE119" s="714">
        <v>43</v>
      </c>
      <c r="AF119" s="2093"/>
      <c r="AG119" s="2093"/>
      <c r="AH119" s="2096"/>
      <c r="AI119" s="2096"/>
      <c r="AJ119" s="2096"/>
      <c r="AK119" s="2096"/>
      <c r="AL119" s="2096"/>
      <c r="AM119" s="2096"/>
      <c r="AN119" s="1872"/>
      <c r="AO119" s="1872"/>
      <c r="AP119" s="1872"/>
      <c r="AQ119" s="1872"/>
      <c r="AR119" s="1872"/>
      <c r="AS119" s="1872"/>
      <c r="AT119" s="1872"/>
      <c r="AU119" s="1872"/>
      <c r="AV119" s="1872"/>
      <c r="AW119" s="1872"/>
      <c r="AX119" s="1872"/>
      <c r="AY119" s="1872"/>
      <c r="AZ119" s="1872"/>
      <c r="BA119" s="1872"/>
      <c r="BB119" s="1872"/>
      <c r="BC119" s="1872"/>
      <c r="BD119" s="1872"/>
      <c r="BE119" s="1872"/>
      <c r="BF119" s="1872"/>
      <c r="BG119" s="2095"/>
    </row>
    <row r="120" spans="1:59" s="24" customFormat="1" ht="17.25" customHeight="1" x14ac:dyDescent="0.4">
      <c r="A120" s="713">
        <v>44</v>
      </c>
      <c r="B120" s="1865" t="str">
        <f>IF(※集計※障害学生情報入力シート!J72="","",INDEX(障害学生情報入力シート!$G:$G,※集計※障害学生情報入力シート!J72,1))</f>
        <v/>
      </c>
      <c r="C120" s="1866"/>
      <c r="D120" s="1865" t="str">
        <f>IF(※集計※障害学生情報入力シート!J72="","",IF(INDEX(障害学生情報入力シート!$H:$H,※集計※障害学生情報入力シート!J72,1)=0,"",INDEX(障害学生情報入力シート!$H:$H,※集計※障害学生情報入力シート!J72,1)))</f>
        <v/>
      </c>
      <c r="E120" s="1867"/>
      <c r="F120" s="1867"/>
      <c r="G120" s="1867"/>
      <c r="H120" s="1867"/>
      <c r="I120" s="1867"/>
      <c r="J120" s="1871" t="str">
        <f>IF(※集計※障害学生情報入力シート!J72="","",INDEX(障害学生情報入力シート!$BD:$BD,※集計※障害学生情報入力シート!J72,1))</f>
        <v/>
      </c>
      <c r="K120" s="1872"/>
      <c r="L120" s="1872"/>
      <c r="M120" s="1872"/>
      <c r="N120" s="1872"/>
      <c r="O120" s="1872"/>
      <c r="P120" s="1872"/>
      <c r="Q120" s="1872"/>
      <c r="R120" s="1872"/>
      <c r="S120" s="1872"/>
      <c r="T120" s="1872"/>
      <c r="U120" s="1872"/>
      <c r="V120" s="1872"/>
      <c r="W120" s="1872"/>
      <c r="X120" s="1872"/>
      <c r="Y120" s="1872"/>
      <c r="Z120" s="1872"/>
      <c r="AA120" s="1872"/>
      <c r="AB120" s="1872"/>
      <c r="AC120" s="1873"/>
      <c r="AE120" s="714">
        <v>44</v>
      </c>
      <c r="AF120" s="2093"/>
      <c r="AG120" s="2093"/>
      <c r="AH120" s="2096"/>
      <c r="AI120" s="2096"/>
      <c r="AJ120" s="2096"/>
      <c r="AK120" s="2096"/>
      <c r="AL120" s="2096"/>
      <c r="AM120" s="2096"/>
      <c r="AN120" s="1872"/>
      <c r="AO120" s="1872"/>
      <c r="AP120" s="1872"/>
      <c r="AQ120" s="1872"/>
      <c r="AR120" s="1872"/>
      <c r="AS120" s="1872"/>
      <c r="AT120" s="1872"/>
      <c r="AU120" s="1872"/>
      <c r="AV120" s="1872"/>
      <c r="AW120" s="1872"/>
      <c r="AX120" s="1872"/>
      <c r="AY120" s="1872"/>
      <c r="AZ120" s="1872"/>
      <c r="BA120" s="1872"/>
      <c r="BB120" s="1872"/>
      <c r="BC120" s="1872"/>
      <c r="BD120" s="1872"/>
      <c r="BE120" s="1872"/>
      <c r="BF120" s="1872"/>
      <c r="BG120" s="2095"/>
    </row>
    <row r="121" spans="1:59" s="24" customFormat="1" ht="17.25" customHeight="1" x14ac:dyDescent="0.4">
      <c r="A121" s="713">
        <v>45</v>
      </c>
      <c r="B121" s="1865" t="str">
        <f>IF(※集計※障害学生情報入力シート!J73="","",INDEX(障害学生情報入力シート!$G:$G,※集計※障害学生情報入力シート!J73,1))</f>
        <v/>
      </c>
      <c r="C121" s="1866"/>
      <c r="D121" s="1865" t="str">
        <f>IF(※集計※障害学生情報入力シート!J73="","",IF(INDEX(障害学生情報入力シート!$H:$H,※集計※障害学生情報入力シート!J73,1)=0,"",INDEX(障害学生情報入力シート!$H:$H,※集計※障害学生情報入力シート!J73,1)))</f>
        <v/>
      </c>
      <c r="E121" s="1867"/>
      <c r="F121" s="1867"/>
      <c r="G121" s="1867"/>
      <c r="H121" s="1867"/>
      <c r="I121" s="1867"/>
      <c r="J121" s="1871" t="str">
        <f>IF(※集計※障害学生情報入力シート!J73="","",INDEX(障害学生情報入力シート!$BD:$BD,※集計※障害学生情報入力シート!J73,1))</f>
        <v/>
      </c>
      <c r="K121" s="1872"/>
      <c r="L121" s="1872"/>
      <c r="M121" s="1872"/>
      <c r="N121" s="1872"/>
      <c r="O121" s="1872"/>
      <c r="P121" s="1872"/>
      <c r="Q121" s="1872"/>
      <c r="R121" s="1872"/>
      <c r="S121" s="1872"/>
      <c r="T121" s="1872"/>
      <c r="U121" s="1872"/>
      <c r="V121" s="1872"/>
      <c r="W121" s="1872"/>
      <c r="X121" s="1872"/>
      <c r="Y121" s="1872"/>
      <c r="Z121" s="1872"/>
      <c r="AA121" s="1872"/>
      <c r="AB121" s="1872"/>
      <c r="AC121" s="1873"/>
      <c r="AE121" s="714">
        <v>45</v>
      </c>
      <c r="AF121" s="2093"/>
      <c r="AG121" s="2093"/>
      <c r="AH121" s="2096"/>
      <c r="AI121" s="2096"/>
      <c r="AJ121" s="2096"/>
      <c r="AK121" s="2096"/>
      <c r="AL121" s="2096"/>
      <c r="AM121" s="2096"/>
      <c r="AN121" s="1872"/>
      <c r="AO121" s="1872"/>
      <c r="AP121" s="1872"/>
      <c r="AQ121" s="1872"/>
      <c r="AR121" s="1872"/>
      <c r="AS121" s="1872"/>
      <c r="AT121" s="1872"/>
      <c r="AU121" s="1872"/>
      <c r="AV121" s="1872"/>
      <c r="AW121" s="1872"/>
      <c r="AX121" s="1872"/>
      <c r="AY121" s="1872"/>
      <c r="AZ121" s="1872"/>
      <c r="BA121" s="1872"/>
      <c r="BB121" s="1872"/>
      <c r="BC121" s="1872"/>
      <c r="BD121" s="1872"/>
      <c r="BE121" s="1872"/>
      <c r="BF121" s="1872"/>
      <c r="BG121" s="2095"/>
    </row>
    <row r="122" spans="1:59" s="24" customFormat="1" ht="17.25" customHeight="1" x14ac:dyDescent="0.4">
      <c r="A122" s="713">
        <v>46</v>
      </c>
      <c r="B122" s="1865" t="str">
        <f>IF(※集計※障害学生情報入力シート!J74="","",INDEX(障害学生情報入力シート!$G:$G,※集計※障害学生情報入力シート!J74,1))</f>
        <v/>
      </c>
      <c r="C122" s="1866"/>
      <c r="D122" s="1865" t="str">
        <f>IF(※集計※障害学生情報入力シート!J74="","",IF(INDEX(障害学生情報入力シート!$H:$H,※集計※障害学生情報入力シート!J74,1)=0,"",INDEX(障害学生情報入力シート!$H:$H,※集計※障害学生情報入力シート!J74,1)))</f>
        <v/>
      </c>
      <c r="E122" s="1867"/>
      <c r="F122" s="1867"/>
      <c r="G122" s="1867"/>
      <c r="H122" s="1867"/>
      <c r="I122" s="1867"/>
      <c r="J122" s="1871" t="str">
        <f>IF(※集計※障害学生情報入力シート!J74="","",INDEX(障害学生情報入力シート!$BD:$BD,※集計※障害学生情報入力シート!J74,1))</f>
        <v/>
      </c>
      <c r="K122" s="1872"/>
      <c r="L122" s="1872"/>
      <c r="M122" s="1872"/>
      <c r="N122" s="1872"/>
      <c r="O122" s="1872"/>
      <c r="P122" s="1872"/>
      <c r="Q122" s="1872"/>
      <c r="R122" s="1872"/>
      <c r="S122" s="1872"/>
      <c r="T122" s="1872"/>
      <c r="U122" s="1872"/>
      <c r="V122" s="1872"/>
      <c r="W122" s="1872"/>
      <c r="X122" s="1872"/>
      <c r="Y122" s="1872"/>
      <c r="Z122" s="1872"/>
      <c r="AA122" s="1872"/>
      <c r="AB122" s="1872"/>
      <c r="AC122" s="1873"/>
      <c r="AE122" s="714">
        <v>46</v>
      </c>
      <c r="AF122" s="2093"/>
      <c r="AG122" s="2093"/>
      <c r="AH122" s="2096"/>
      <c r="AI122" s="2096"/>
      <c r="AJ122" s="2096"/>
      <c r="AK122" s="2096"/>
      <c r="AL122" s="2096"/>
      <c r="AM122" s="2096"/>
      <c r="AN122" s="1872"/>
      <c r="AO122" s="1872"/>
      <c r="AP122" s="1872"/>
      <c r="AQ122" s="1872"/>
      <c r="AR122" s="1872"/>
      <c r="AS122" s="1872"/>
      <c r="AT122" s="1872"/>
      <c r="AU122" s="1872"/>
      <c r="AV122" s="1872"/>
      <c r="AW122" s="1872"/>
      <c r="AX122" s="1872"/>
      <c r="AY122" s="1872"/>
      <c r="AZ122" s="1872"/>
      <c r="BA122" s="1872"/>
      <c r="BB122" s="1872"/>
      <c r="BC122" s="1872"/>
      <c r="BD122" s="1872"/>
      <c r="BE122" s="1872"/>
      <c r="BF122" s="1872"/>
      <c r="BG122" s="2095"/>
    </row>
    <row r="123" spans="1:59" s="24" customFormat="1" ht="17.25" customHeight="1" x14ac:dyDescent="0.4">
      <c r="A123" s="713">
        <v>47</v>
      </c>
      <c r="B123" s="1865" t="str">
        <f>IF(※集計※障害学生情報入力シート!J75="","",INDEX(障害学生情報入力シート!$G:$G,※集計※障害学生情報入力シート!J75,1))</f>
        <v/>
      </c>
      <c r="C123" s="1866"/>
      <c r="D123" s="1865" t="str">
        <f>IF(※集計※障害学生情報入力シート!J75="","",IF(INDEX(障害学生情報入力シート!$H:$H,※集計※障害学生情報入力シート!J75,1)=0,"",INDEX(障害学生情報入力シート!$H:$H,※集計※障害学生情報入力シート!J75,1)))</f>
        <v/>
      </c>
      <c r="E123" s="1867"/>
      <c r="F123" s="1867"/>
      <c r="G123" s="1867"/>
      <c r="H123" s="1867"/>
      <c r="I123" s="1867"/>
      <c r="J123" s="1871" t="str">
        <f>IF(※集計※障害学生情報入力シート!J75="","",INDEX(障害学生情報入力シート!$BD:$BD,※集計※障害学生情報入力シート!J75,1))</f>
        <v/>
      </c>
      <c r="K123" s="1872"/>
      <c r="L123" s="1872"/>
      <c r="M123" s="1872"/>
      <c r="N123" s="1872"/>
      <c r="O123" s="1872"/>
      <c r="P123" s="1872"/>
      <c r="Q123" s="1872"/>
      <c r="R123" s="1872"/>
      <c r="S123" s="1872"/>
      <c r="T123" s="1872"/>
      <c r="U123" s="1872"/>
      <c r="V123" s="1872"/>
      <c r="W123" s="1872"/>
      <c r="X123" s="1872"/>
      <c r="Y123" s="1872"/>
      <c r="Z123" s="1872"/>
      <c r="AA123" s="1872"/>
      <c r="AB123" s="1872"/>
      <c r="AC123" s="1873"/>
      <c r="AE123" s="714">
        <v>47</v>
      </c>
      <c r="AF123" s="2093"/>
      <c r="AG123" s="2093"/>
      <c r="AH123" s="2096"/>
      <c r="AI123" s="2096"/>
      <c r="AJ123" s="2096"/>
      <c r="AK123" s="2096"/>
      <c r="AL123" s="2096"/>
      <c r="AM123" s="2096"/>
      <c r="AN123" s="1872"/>
      <c r="AO123" s="1872"/>
      <c r="AP123" s="1872"/>
      <c r="AQ123" s="1872"/>
      <c r="AR123" s="1872"/>
      <c r="AS123" s="1872"/>
      <c r="AT123" s="1872"/>
      <c r="AU123" s="1872"/>
      <c r="AV123" s="1872"/>
      <c r="AW123" s="1872"/>
      <c r="AX123" s="1872"/>
      <c r="AY123" s="1872"/>
      <c r="AZ123" s="1872"/>
      <c r="BA123" s="1872"/>
      <c r="BB123" s="1872"/>
      <c r="BC123" s="1872"/>
      <c r="BD123" s="1872"/>
      <c r="BE123" s="1872"/>
      <c r="BF123" s="1872"/>
      <c r="BG123" s="2095"/>
    </row>
    <row r="124" spans="1:59" s="24" customFormat="1" ht="17.25" customHeight="1" x14ac:dyDescent="0.4">
      <c r="A124" s="713">
        <v>48</v>
      </c>
      <c r="B124" s="1865" t="str">
        <f>IF(※集計※障害学生情報入力シート!J76="","",INDEX(障害学生情報入力シート!$G:$G,※集計※障害学生情報入力シート!J76,1))</f>
        <v/>
      </c>
      <c r="C124" s="1866"/>
      <c r="D124" s="1865" t="str">
        <f>IF(※集計※障害学生情報入力シート!J76="","",IF(INDEX(障害学生情報入力シート!$H:$H,※集計※障害学生情報入力シート!J76,1)=0,"",INDEX(障害学生情報入力シート!$H:$H,※集計※障害学生情報入力シート!J76,1)))</f>
        <v/>
      </c>
      <c r="E124" s="1867"/>
      <c r="F124" s="1867"/>
      <c r="G124" s="1867"/>
      <c r="H124" s="1867"/>
      <c r="I124" s="1867"/>
      <c r="J124" s="1871" t="str">
        <f>IF(※集計※障害学生情報入力シート!J76="","",INDEX(障害学生情報入力シート!$BD:$BD,※集計※障害学生情報入力シート!J76,1))</f>
        <v/>
      </c>
      <c r="K124" s="1872"/>
      <c r="L124" s="1872"/>
      <c r="M124" s="1872"/>
      <c r="N124" s="1872"/>
      <c r="O124" s="1872"/>
      <c r="P124" s="1872"/>
      <c r="Q124" s="1872"/>
      <c r="R124" s="1872"/>
      <c r="S124" s="1872"/>
      <c r="T124" s="1872"/>
      <c r="U124" s="1872"/>
      <c r="V124" s="1872"/>
      <c r="W124" s="1872"/>
      <c r="X124" s="1872"/>
      <c r="Y124" s="1872"/>
      <c r="Z124" s="1872"/>
      <c r="AA124" s="1872"/>
      <c r="AB124" s="1872"/>
      <c r="AC124" s="1873"/>
      <c r="AE124" s="714">
        <v>48</v>
      </c>
      <c r="AF124" s="2093"/>
      <c r="AG124" s="2093"/>
      <c r="AH124" s="2096"/>
      <c r="AI124" s="2096"/>
      <c r="AJ124" s="2096"/>
      <c r="AK124" s="2096"/>
      <c r="AL124" s="2096"/>
      <c r="AM124" s="2096"/>
      <c r="AN124" s="1872"/>
      <c r="AO124" s="1872"/>
      <c r="AP124" s="1872"/>
      <c r="AQ124" s="1872"/>
      <c r="AR124" s="1872"/>
      <c r="AS124" s="1872"/>
      <c r="AT124" s="1872"/>
      <c r="AU124" s="1872"/>
      <c r="AV124" s="1872"/>
      <c r="AW124" s="1872"/>
      <c r="AX124" s="1872"/>
      <c r="AY124" s="1872"/>
      <c r="AZ124" s="1872"/>
      <c r="BA124" s="1872"/>
      <c r="BB124" s="1872"/>
      <c r="BC124" s="1872"/>
      <c r="BD124" s="1872"/>
      <c r="BE124" s="1872"/>
      <c r="BF124" s="1872"/>
      <c r="BG124" s="2095"/>
    </row>
    <row r="125" spans="1:59" s="24" customFormat="1" ht="17.25" customHeight="1" x14ac:dyDescent="0.4">
      <c r="A125" s="713">
        <v>49</v>
      </c>
      <c r="B125" s="1865" t="str">
        <f>IF(※集計※障害学生情報入力シート!J77="","",INDEX(障害学生情報入力シート!$G:$G,※集計※障害学生情報入力シート!J77,1))</f>
        <v/>
      </c>
      <c r="C125" s="1866"/>
      <c r="D125" s="1865" t="str">
        <f>IF(※集計※障害学生情報入力シート!J77="","",IF(INDEX(障害学生情報入力シート!$H:$H,※集計※障害学生情報入力シート!J77,1)=0,"",INDEX(障害学生情報入力シート!$H:$H,※集計※障害学生情報入力シート!J77,1)))</f>
        <v/>
      </c>
      <c r="E125" s="1867"/>
      <c r="F125" s="1867"/>
      <c r="G125" s="1867"/>
      <c r="H125" s="1867"/>
      <c r="I125" s="1867"/>
      <c r="J125" s="1871" t="str">
        <f>IF(※集計※障害学生情報入力シート!J77="","",INDEX(障害学生情報入力シート!$BD:$BD,※集計※障害学生情報入力シート!J77,1))</f>
        <v/>
      </c>
      <c r="K125" s="1872"/>
      <c r="L125" s="1872"/>
      <c r="M125" s="1872"/>
      <c r="N125" s="1872"/>
      <c r="O125" s="1872"/>
      <c r="P125" s="1872"/>
      <c r="Q125" s="1872"/>
      <c r="R125" s="1872"/>
      <c r="S125" s="1872"/>
      <c r="T125" s="1872"/>
      <c r="U125" s="1872"/>
      <c r="V125" s="1872"/>
      <c r="W125" s="1872"/>
      <c r="X125" s="1872"/>
      <c r="Y125" s="1872"/>
      <c r="Z125" s="1872"/>
      <c r="AA125" s="1872"/>
      <c r="AB125" s="1872"/>
      <c r="AC125" s="1873"/>
      <c r="AE125" s="714">
        <v>49</v>
      </c>
      <c r="AF125" s="2093"/>
      <c r="AG125" s="2093"/>
      <c r="AH125" s="2096"/>
      <c r="AI125" s="2096"/>
      <c r="AJ125" s="2096"/>
      <c r="AK125" s="2096"/>
      <c r="AL125" s="2096"/>
      <c r="AM125" s="2096"/>
      <c r="AN125" s="1872"/>
      <c r="AO125" s="1872"/>
      <c r="AP125" s="1872"/>
      <c r="AQ125" s="1872"/>
      <c r="AR125" s="1872"/>
      <c r="AS125" s="1872"/>
      <c r="AT125" s="1872"/>
      <c r="AU125" s="1872"/>
      <c r="AV125" s="1872"/>
      <c r="AW125" s="1872"/>
      <c r="AX125" s="1872"/>
      <c r="AY125" s="1872"/>
      <c r="AZ125" s="1872"/>
      <c r="BA125" s="1872"/>
      <c r="BB125" s="1872"/>
      <c r="BC125" s="1872"/>
      <c r="BD125" s="1872"/>
      <c r="BE125" s="1872"/>
      <c r="BF125" s="1872"/>
      <c r="BG125" s="2095"/>
    </row>
    <row r="126" spans="1:59" s="24" customFormat="1" ht="17.25" customHeight="1" thickBot="1" x14ac:dyDescent="0.45">
      <c r="A126" s="715">
        <v>50</v>
      </c>
      <c r="B126" s="1874" t="str">
        <f>IF(※集計※障害学生情報入力シート!J78="","",INDEX(障害学生情報入力シート!$G:$G,※集計※障害学生情報入力シート!J78,1))</f>
        <v/>
      </c>
      <c r="C126" s="1875"/>
      <c r="D126" s="1874" t="str">
        <f>IF(※集計※障害学生情報入力シート!J78="","",IF(INDEX(障害学生情報入力シート!$H:$H,※集計※障害学生情報入力シート!J78,1)=0,"",INDEX(障害学生情報入力シート!$H:$H,※集計※障害学生情報入力シート!J78,1)))</f>
        <v/>
      </c>
      <c r="E126" s="1877"/>
      <c r="F126" s="1877"/>
      <c r="G126" s="1877"/>
      <c r="H126" s="1877"/>
      <c r="I126" s="1877"/>
      <c r="J126" s="1868" t="str">
        <f>IF(※集計※障害学生情報入力シート!J78="","",INDEX(障害学生情報入力シート!$BD:$BD,※集計※障害学生情報入力シート!J78,1))</f>
        <v/>
      </c>
      <c r="K126" s="1869"/>
      <c r="L126" s="1869"/>
      <c r="M126" s="1869"/>
      <c r="N126" s="1869"/>
      <c r="O126" s="1869"/>
      <c r="P126" s="1869"/>
      <c r="Q126" s="1869"/>
      <c r="R126" s="1869"/>
      <c r="S126" s="1869"/>
      <c r="T126" s="1869"/>
      <c r="U126" s="1869"/>
      <c r="V126" s="1869"/>
      <c r="W126" s="1869"/>
      <c r="X126" s="1869"/>
      <c r="Y126" s="1869"/>
      <c r="Z126" s="1869"/>
      <c r="AA126" s="1869"/>
      <c r="AB126" s="1869"/>
      <c r="AC126" s="1870"/>
      <c r="AE126" s="716">
        <v>50</v>
      </c>
      <c r="AF126" s="2097"/>
      <c r="AG126" s="2097"/>
      <c r="AH126" s="2098"/>
      <c r="AI126" s="2098"/>
      <c r="AJ126" s="2098"/>
      <c r="AK126" s="2098"/>
      <c r="AL126" s="2098"/>
      <c r="AM126" s="2098"/>
      <c r="AN126" s="2099"/>
      <c r="AO126" s="2099"/>
      <c r="AP126" s="2099"/>
      <c r="AQ126" s="2099"/>
      <c r="AR126" s="2099"/>
      <c r="AS126" s="2099"/>
      <c r="AT126" s="2099"/>
      <c r="AU126" s="2099"/>
      <c r="AV126" s="2099"/>
      <c r="AW126" s="2099"/>
      <c r="AX126" s="2099"/>
      <c r="AY126" s="2099"/>
      <c r="AZ126" s="2099"/>
      <c r="BA126" s="2099"/>
      <c r="BB126" s="2099"/>
      <c r="BC126" s="2099"/>
      <c r="BD126" s="2099"/>
      <c r="BE126" s="2099"/>
      <c r="BF126" s="2099"/>
      <c r="BG126" s="2100"/>
    </row>
    <row r="127" spans="1:59" s="24" customFormat="1" ht="15" x14ac:dyDescent="0.4">
      <c r="L127" s="111"/>
      <c r="M127" s="23"/>
      <c r="N127" s="23"/>
      <c r="O127" s="23"/>
      <c r="P127" s="23"/>
      <c r="Q127" s="23"/>
      <c r="R127" s="23"/>
      <c r="S127" s="23"/>
      <c r="T127" s="23"/>
      <c r="U127" s="23"/>
      <c r="V127" s="23"/>
      <c r="W127" s="23"/>
      <c r="X127" s="23"/>
    </row>
    <row r="128" spans="1:59" s="24" customFormat="1" ht="15" x14ac:dyDescent="0.4">
      <c r="L128" s="111"/>
      <c r="M128" s="23"/>
      <c r="N128" s="23"/>
      <c r="O128" s="23"/>
      <c r="P128" s="23"/>
      <c r="Q128" s="23"/>
      <c r="R128" s="23"/>
      <c r="S128" s="23"/>
      <c r="T128" s="23"/>
      <c r="U128" s="23"/>
      <c r="V128" s="23"/>
      <c r="W128" s="23"/>
      <c r="X128" s="23"/>
    </row>
    <row r="129" spans="3:7" ht="24" hidden="1" customHeight="1" x14ac:dyDescent="0.4">
      <c r="C129" s="149" t="s">
        <v>0</v>
      </c>
      <c r="D129" s="1876" t="s">
        <v>1576</v>
      </c>
      <c r="E129" s="1876"/>
      <c r="F129" s="1876"/>
      <c r="G129" s="149" t="s">
        <v>1577</v>
      </c>
    </row>
    <row r="130" spans="3:7" ht="15.75" hidden="1" customHeight="1" x14ac:dyDescent="0.4">
      <c r="C130" s="150" t="s">
        <v>202</v>
      </c>
      <c r="D130" s="1848" t="s">
        <v>1375</v>
      </c>
      <c r="E130" s="1848"/>
      <c r="F130" s="1848"/>
      <c r="G130" s="150">
        <f>COUNTIFS($B$77:$B$126,C130,$D$77:$D$126,D130,$J$77:$J$126,"&lt;&gt;"&amp;"")</f>
        <v>0</v>
      </c>
    </row>
    <row r="131" spans="3:7" ht="15.75" hidden="1" customHeight="1" x14ac:dyDescent="0.4">
      <c r="C131" s="150" t="s">
        <v>202</v>
      </c>
      <c r="D131" s="1848" t="s">
        <v>203</v>
      </c>
      <c r="E131" s="1848"/>
      <c r="F131" s="1848"/>
      <c r="G131" s="150">
        <f>COUNTIFS($B$77:$B$126,C131,$D$77:$D$126,D131,$J$77:$J$126,"&lt;&gt;"&amp;"")</f>
        <v>0</v>
      </c>
    </row>
    <row r="132" spans="3:7" ht="24" hidden="1" customHeight="1" x14ac:dyDescent="0.4">
      <c r="C132" s="150" t="s">
        <v>202</v>
      </c>
      <c r="D132" s="1848" t="s">
        <v>1967</v>
      </c>
      <c r="E132" s="1848"/>
      <c r="F132" s="1848"/>
      <c r="G132" s="150">
        <f t="shared" ref="G132:G154" si="2">COUNTIFS($B$77:$B$126,C132,$D$77:$D$126,D132,$J$77:$J$126,"&lt;&gt;"&amp;"")</f>
        <v>0</v>
      </c>
    </row>
    <row r="133" spans="3:7" ht="15.75" hidden="1" customHeight="1" x14ac:dyDescent="0.4">
      <c r="C133" s="150" t="s">
        <v>1889</v>
      </c>
      <c r="D133" s="1848" t="s">
        <v>386</v>
      </c>
      <c r="E133" s="1848"/>
      <c r="F133" s="1848"/>
      <c r="G133" s="150">
        <f t="shared" si="2"/>
        <v>0</v>
      </c>
    </row>
    <row r="134" spans="3:7" ht="15.75" hidden="1" customHeight="1" x14ac:dyDescent="0.4">
      <c r="C134" s="150" t="s">
        <v>1889</v>
      </c>
      <c r="D134" s="1848" t="s">
        <v>1461</v>
      </c>
      <c r="E134" s="1848"/>
      <c r="F134" s="1848"/>
      <c r="G134" s="150">
        <f t="shared" si="2"/>
        <v>0</v>
      </c>
    </row>
    <row r="135" spans="3:7" ht="24" hidden="1" customHeight="1" x14ac:dyDescent="0.4">
      <c r="C135" s="150" t="s">
        <v>1889</v>
      </c>
      <c r="D135" s="1848" t="s">
        <v>1968</v>
      </c>
      <c r="E135" s="1848"/>
      <c r="F135" s="1848"/>
      <c r="G135" s="150">
        <f t="shared" si="2"/>
        <v>0</v>
      </c>
    </row>
    <row r="136" spans="3:7" ht="15.75" hidden="1" customHeight="1" x14ac:dyDescent="0.4">
      <c r="C136" s="150" t="s">
        <v>117</v>
      </c>
      <c r="D136" s="1848" t="s">
        <v>1969</v>
      </c>
      <c r="E136" s="1848"/>
      <c r="F136" s="1848"/>
      <c r="G136" s="150">
        <f t="shared" si="2"/>
        <v>0</v>
      </c>
    </row>
    <row r="137" spans="3:7" ht="15.75" hidden="1" customHeight="1" x14ac:dyDescent="0.4">
      <c r="C137" s="150" t="s">
        <v>117</v>
      </c>
      <c r="D137" s="1848" t="s">
        <v>1970</v>
      </c>
      <c r="E137" s="1848"/>
      <c r="F137" s="1848"/>
      <c r="G137" s="150">
        <f t="shared" si="2"/>
        <v>0</v>
      </c>
    </row>
    <row r="138" spans="3:7" ht="24" hidden="1" customHeight="1" x14ac:dyDescent="0.4">
      <c r="C138" s="150" t="s">
        <v>117</v>
      </c>
      <c r="D138" s="1848" t="s">
        <v>1971</v>
      </c>
      <c r="E138" s="1848"/>
      <c r="F138" s="1848"/>
      <c r="G138" s="150">
        <f t="shared" si="2"/>
        <v>0</v>
      </c>
    </row>
    <row r="139" spans="3:7" ht="24" hidden="1" customHeight="1" x14ac:dyDescent="0.4">
      <c r="C139" s="150" t="s">
        <v>117</v>
      </c>
      <c r="D139" s="1848" t="s">
        <v>1972</v>
      </c>
      <c r="E139" s="1848"/>
      <c r="F139" s="1848"/>
      <c r="G139" s="150">
        <f t="shared" si="2"/>
        <v>0</v>
      </c>
    </row>
    <row r="140" spans="3:7" ht="15.75" hidden="1" customHeight="1" x14ac:dyDescent="0.4">
      <c r="C140" s="150" t="s">
        <v>1973</v>
      </c>
      <c r="D140" s="1848" t="str">
        <f>""</f>
        <v/>
      </c>
      <c r="E140" s="1848"/>
      <c r="F140" s="1848"/>
      <c r="G140" s="150">
        <f>COUNTIFS($B$77:$B$126,C140,$J$77:$J$126,"&lt;&gt;"&amp;"")</f>
        <v>0</v>
      </c>
    </row>
    <row r="141" spans="3:7" ht="24" hidden="1" customHeight="1" x14ac:dyDescent="0.4">
      <c r="C141" s="150" t="s">
        <v>22</v>
      </c>
      <c r="D141" s="1848" t="s">
        <v>1974</v>
      </c>
      <c r="E141" s="1848"/>
      <c r="F141" s="1848"/>
      <c r="G141" s="150">
        <f t="shared" si="2"/>
        <v>0</v>
      </c>
    </row>
    <row r="142" spans="3:7" ht="15.75" hidden="1" customHeight="1" x14ac:dyDescent="0.4">
      <c r="C142" s="150" t="s">
        <v>22</v>
      </c>
      <c r="D142" s="1848" t="s">
        <v>1975</v>
      </c>
      <c r="E142" s="1848"/>
      <c r="F142" s="1848"/>
      <c r="G142" s="150">
        <f t="shared" si="2"/>
        <v>0</v>
      </c>
    </row>
    <row r="143" spans="3:7" ht="15.75" hidden="1" customHeight="1" x14ac:dyDescent="0.4">
      <c r="C143" s="150" t="s">
        <v>22</v>
      </c>
      <c r="D143" s="1848" t="s">
        <v>1976</v>
      </c>
      <c r="E143" s="1848"/>
      <c r="F143" s="1848"/>
      <c r="G143" s="150">
        <f t="shared" si="2"/>
        <v>0</v>
      </c>
    </row>
    <row r="144" spans="3:7" ht="15.75" hidden="1" customHeight="1" x14ac:dyDescent="0.4">
      <c r="C144" s="150" t="s">
        <v>22</v>
      </c>
      <c r="D144" s="1848" t="s">
        <v>1977</v>
      </c>
      <c r="E144" s="1848"/>
      <c r="F144" s="1848"/>
      <c r="G144" s="150">
        <f t="shared" si="2"/>
        <v>0</v>
      </c>
    </row>
    <row r="145" spans="3:29" ht="15.75" hidden="1" customHeight="1" x14ac:dyDescent="0.4">
      <c r="C145" s="150" t="s">
        <v>22</v>
      </c>
      <c r="D145" s="1848" t="s">
        <v>1978</v>
      </c>
      <c r="E145" s="1848"/>
      <c r="F145" s="1848"/>
      <c r="G145" s="150">
        <f t="shared" si="2"/>
        <v>0</v>
      </c>
    </row>
    <row r="146" spans="3:29" ht="15.75" hidden="1" customHeight="1" x14ac:dyDescent="0.4">
      <c r="C146" s="150" t="s">
        <v>111</v>
      </c>
      <c r="D146" s="1848" t="s">
        <v>1979</v>
      </c>
      <c r="E146" s="1848"/>
      <c r="F146" s="1848"/>
      <c r="G146" s="150">
        <f t="shared" si="2"/>
        <v>0</v>
      </c>
    </row>
    <row r="147" spans="3:29" ht="15.75" hidden="1" customHeight="1" x14ac:dyDescent="0.4">
      <c r="C147" s="150" t="s">
        <v>111</v>
      </c>
      <c r="D147" s="1848" t="s">
        <v>1980</v>
      </c>
      <c r="E147" s="1848"/>
      <c r="F147" s="1848"/>
      <c r="G147" s="150">
        <f t="shared" si="2"/>
        <v>0</v>
      </c>
    </row>
    <row r="148" spans="3:29" ht="24" hidden="1" customHeight="1" x14ac:dyDescent="0.4">
      <c r="C148" s="150" t="s">
        <v>111</v>
      </c>
      <c r="D148" s="1848" t="s">
        <v>1981</v>
      </c>
      <c r="E148" s="1848"/>
      <c r="F148" s="1848"/>
      <c r="G148" s="150">
        <f t="shared" si="2"/>
        <v>0</v>
      </c>
    </row>
    <row r="149" spans="3:29" ht="24" hidden="1" customHeight="1" x14ac:dyDescent="0.4">
      <c r="C149" s="150" t="s">
        <v>111</v>
      </c>
      <c r="D149" s="1848" t="s">
        <v>1982</v>
      </c>
      <c r="E149" s="1848"/>
      <c r="F149" s="1848"/>
      <c r="G149" s="150">
        <f t="shared" si="2"/>
        <v>0</v>
      </c>
    </row>
    <row r="150" spans="3:29" ht="15.75" hidden="1" customHeight="1" x14ac:dyDescent="0.4">
      <c r="C150" s="150" t="s">
        <v>111</v>
      </c>
      <c r="D150" s="1848" t="s">
        <v>1983</v>
      </c>
      <c r="E150" s="1848"/>
      <c r="F150" s="1848"/>
      <c r="G150" s="150">
        <f t="shared" si="2"/>
        <v>0</v>
      </c>
    </row>
    <row r="151" spans="3:29" ht="15.75" hidden="1" customHeight="1" x14ac:dyDescent="0.4">
      <c r="C151" s="150" t="s">
        <v>111</v>
      </c>
      <c r="D151" s="1848" t="s">
        <v>1984</v>
      </c>
      <c r="E151" s="1848"/>
      <c r="F151" s="1848"/>
      <c r="G151" s="150">
        <f t="shared" si="2"/>
        <v>0</v>
      </c>
    </row>
    <row r="152" spans="3:29" ht="15.75" hidden="1" customHeight="1" x14ac:dyDescent="0.4">
      <c r="C152" s="150" t="s">
        <v>1952</v>
      </c>
      <c r="D152" s="1904" t="str">
        <f>""</f>
        <v/>
      </c>
      <c r="E152" s="1905"/>
      <c r="F152" s="1906"/>
      <c r="G152" s="150">
        <f>COUNTIFS($B$77:$B$126,C152,$J$77:$J$126,"&lt;&gt;"&amp;"")</f>
        <v>0</v>
      </c>
    </row>
    <row r="153" spans="3:29" ht="15.75" hidden="1" customHeight="1" x14ac:dyDescent="0.4">
      <c r="C153" s="150" t="s">
        <v>1985</v>
      </c>
      <c r="D153" s="1848" t="s">
        <v>1953</v>
      </c>
      <c r="E153" s="1848"/>
      <c r="F153" s="1848"/>
      <c r="G153" s="150">
        <f t="shared" si="2"/>
        <v>0</v>
      </c>
    </row>
    <row r="154" spans="3:29" ht="24" hidden="1" customHeight="1" x14ac:dyDescent="0.4">
      <c r="C154" s="150" t="s">
        <v>1985</v>
      </c>
      <c r="D154" s="1848" t="s">
        <v>1986</v>
      </c>
      <c r="E154" s="1848"/>
      <c r="F154" s="1848"/>
      <c r="G154" s="150">
        <f t="shared" si="2"/>
        <v>0</v>
      </c>
    </row>
    <row r="155" spans="3:29" ht="15.75" hidden="1" customHeight="1" x14ac:dyDescent="0.4">
      <c r="C155" s="150" t="s">
        <v>53</v>
      </c>
      <c r="D155" s="1904" t="str">
        <f>""</f>
        <v/>
      </c>
      <c r="E155" s="1905"/>
      <c r="F155" s="1906"/>
      <c r="G155" s="150">
        <f>COUNTIFS($B$77:$B$126,C155,$J$77:$J$126,"&lt;&gt;"&amp;"")</f>
        <v>0</v>
      </c>
      <c r="H155" s="110"/>
      <c r="I155" s="110"/>
      <c r="J155" s="110"/>
      <c r="K155" s="110"/>
      <c r="L155" s="110"/>
      <c r="T155" s="148"/>
      <c r="U155" s="148"/>
      <c r="V155" s="148"/>
      <c r="W155" s="148"/>
      <c r="X155" s="148"/>
    </row>
    <row r="156" spans="3:29" ht="15.75" hidden="1" customHeight="1" x14ac:dyDescent="0.4">
      <c r="H156" s="110"/>
      <c r="I156" s="110"/>
      <c r="J156" s="110"/>
      <c r="K156" s="110"/>
      <c r="L156" s="110"/>
      <c r="T156" s="148"/>
      <c r="U156" s="148"/>
      <c r="V156" s="148"/>
      <c r="W156" s="148"/>
      <c r="X156" s="148"/>
    </row>
    <row r="157" spans="3:29" hidden="1" x14ac:dyDescent="0.4"/>
    <row r="158" spans="3:29" hidden="1" x14ac:dyDescent="0.4"/>
    <row r="159" spans="3:29" ht="15" hidden="1" x14ac:dyDescent="0.4">
      <c r="C159" s="717" t="s">
        <v>2115</v>
      </c>
    </row>
    <row r="160" spans="3:29" ht="15.75" hidden="1" customHeight="1" x14ac:dyDescent="0.4">
      <c r="C160" s="717" t="s">
        <v>0</v>
      </c>
      <c r="D160" s="717" t="s">
        <v>202</v>
      </c>
      <c r="E160" s="717" t="s">
        <v>202</v>
      </c>
      <c r="F160" s="717" t="s">
        <v>202</v>
      </c>
      <c r="G160" s="717" t="s">
        <v>1889</v>
      </c>
      <c r="H160" s="717" t="s">
        <v>1889</v>
      </c>
      <c r="I160" s="717" t="s">
        <v>1889</v>
      </c>
      <c r="J160" s="717" t="s">
        <v>117</v>
      </c>
      <c r="K160" s="717" t="s">
        <v>117</v>
      </c>
      <c r="L160" s="717" t="s">
        <v>117</v>
      </c>
      <c r="M160" s="717" t="s">
        <v>117</v>
      </c>
      <c r="N160" s="717" t="s">
        <v>1973</v>
      </c>
      <c r="O160" s="717" t="s">
        <v>22</v>
      </c>
      <c r="P160" s="717" t="s">
        <v>22</v>
      </c>
      <c r="Q160" s="717" t="s">
        <v>22</v>
      </c>
      <c r="R160" s="717" t="s">
        <v>22</v>
      </c>
      <c r="S160" s="717" t="s">
        <v>22</v>
      </c>
      <c r="T160" s="717" t="s">
        <v>111</v>
      </c>
      <c r="U160" s="717" t="s">
        <v>111</v>
      </c>
      <c r="V160" s="717" t="s">
        <v>111</v>
      </c>
      <c r="W160" s="717" t="s">
        <v>111</v>
      </c>
      <c r="X160" s="717" t="s">
        <v>111</v>
      </c>
      <c r="Y160" s="717" t="s">
        <v>111</v>
      </c>
      <c r="Z160" s="717" t="s">
        <v>1952</v>
      </c>
      <c r="AA160" s="717" t="s">
        <v>2058</v>
      </c>
      <c r="AB160" s="717" t="s">
        <v>2058</v>
      </c>
      <c r="AC160" s="717" t="s">
        <v>53</v>
      </c>
    </row>
    <row r="161" spans="2:29" ht="15" hidden="1" x14ac:dyDescent="0.4">
      <c r="B161" s="718"/>
      <c r="C161" s="717" t="s">
        <v>1</v>
      </c>
      <c r="D161" s="717" t="s">
        <v>1375</v>
      </c>
      <c r="E161" s="717" t="s">
        <v>203</v>
      </c>
      <c r="F161" s="717" t="s">
        <v>1967</v>
      </c>
      <c r="G161" s="717" t="s">
        <v>386</v>
      </c>
      <c r="H161" s="717" t="s">
        <v>1461</v>
      </c>
      <c r="I161" s="717" t="s">
        <v>2028</v>
      </c>
      <c r="J161" s="717" t="s">
        <v>2046</v>
      </c>
      <c r="K161" s="717" t="s">
        <v>2047</v>
      </c>
      <c r="L161" s="717" t="s">
        <v>2048</v>
      </c>
      <c r="M161" s="717" t="s">
        <v>2059</v>
      </c>
      <c r="N161" s="717" t="str">
        <f>""</f>
        <v/>
      </c>
      <c r="O161" s="717" t="s">
        <v>2049</v>
      </c>
      <c r="P161" s="717" t="s">
        <v>2050</v>
      </c>
      <c r="Q161" s="717" t="s">
        <v>2051</v>
      </c>
      <c r="R161" s="717" t="s">
        <v>2052</v>
      </c>
      <c r="S161" s="717" t="s">
        <v>2053</v>
      </c>
      <c r="T161" s="717" t="s">
        <v>2054</v>
      </c>
      <c r="U161" s="717" t="s">
        <v>2055</v>
      </c>
      <c r="V161" s="717" t="s">
        <v>2056</v>
      </c>
      <c r="W161" s="717" t="s">
        <v>1479</v>
      </c>
      <c r="X161" s="717" t="s">
        <v>1950</v>
      </c>
      <c r="Y161" s="717" t="s">
        <v>2057</v>
      </c>
      <c r="Z161" s="717" t="str">
        <f>""</f>
        <v/>
      </c>
      <c r="AA161" s="717" t="s">
        <v>2042</v>
      </c>
      <c r="AB161" s="717" t="s">
        <v>2044</v>
      </c>
      <c r="AC161" s="717" t="str">
        <f>""</f>
        <v/>
      </c>
    </row>
  </sheetData>
  <sheetProtection algorithmName="SHA-512" hashValue="5K6yxSGy/k9xOyM4eZCcLip9GaR6zxoI+Q2W9XbpRu6fU5CfMrvnRE/6XbdFLXb3X6zi+o0FqazPnEHrvlvpkA==" saltValue="WY2O148W/I1vuHDlBaE9vA==" spinCount="100000" sheet="1" formatRows="0"/>
  <mergeCells count="443">
    <mergeCell ref="C2:D2"/>
    <mergeCell ref="AF125:AG125"/>
    <mergeCell ref="AH125:AM125"/>
    <mergeCell ref="AN125:BG125"/>
    <mergeCell ref="AF126:AG126"/>
    <mergeCell ref="AH126:AM126"/>
    <mergeCell ref="AN126:BG126"/>
    <mergeCell ref="AF122:AG122"/>
    <mergeCell ref="AH122:AM122"/>
    <mergeCell ref="AN122:BG122"/>
    <mergeCell ref="AF123:AG123"/>
    <mergeCell ref="AH123:AM123"/>
    <mergeCell ref="AN123:BG123"/>
    <mergeCell ref="AF124:AG124"/>
    <mergeCell ref="AH124:AM124"/>
    <mergeCell ref="AN124:BG124"/>
    <mergeCell ref="AF119:AG119"/>
    <mergeCell ref="AH119:AM119"/>
    <mergeCell ref="AN119:BG119"/>
    <mergeCell ref="AF120:AG120"/>
    <mergeCell ref="AH120:AM120"/>
    <mergeCell ref="AN120:BG120"/>
    <mergeCell ref="AF121:AG121"/>
    <mergeCell ref="AH121:AM121"/>
    <mergeCell ref="AN121:BG121"/>
    <mergeCell ref="AF116:AG116"/>
    <mergeCell ref="AH116:AM116"/>
    <mergeCell ref="AN116:BG116"/>
    <mergeCell ref="AF117:AG117"/>
    <mergeCell ref="AH117:AM117"/>
    <mergeCell ref="AN117:BG117"/>
    <mergeCell ref="AF118:AG118"/>
    <mergeCell ref="AH118:AM118"/>
    <mergeCell ref="AN118:BG118"/>
    <mergeCell ref="AF113:AG113"/>
    <mergeCell ref="AH113:AM113"/>
    <mergeCell ref="AN113:BG113"/>
    <mergeCell ref="AF114:AG114"/>
    <mergeCell ref="AH114:AM114"/>
    <mergeCell ref="AN114:BG114"/>
    <mergeCell ref="AF115:AG115"/>
    <mergeCell ref="AH115:AM115"/>
    <mergeCell ref="AN115:BG115"/>
    <mergeCell ref="AF110:AG110"/>
    <mergeCell ref="AH110:AM110"/>
    <mergeCell ref="AN110:BG110"/>
    <mergeCell ref="AF111:AG111"/>
    <mergeCell ref="AH111:AM111"/>
    <mergeCell ref="AN111:BG111"/>
    <mergeCell ref="AF112:AG112"/>
    <mergeCell ref="AH112:AM112"/>
    <mergeCell ref="AN112:BG112"/>
    <mergeCell ref="AF107:AG107"/>
    <mergeCell ref="AH107:AM107"/>
    <mergeCell ref="AN107:BG107"/>
    <mergeCell ref="AF108:AG108"/>
    <mergeCell ref="AH108:AM108"/>
    <mergeCell ref="AN108:BG108"/>
    <mergeCell ref="AF109:AG109"/>
    <mergeCell ref="AH109:AM109"/>
    <mergeCell ref="AN109:BG109"/>
    <mergeCell ref="AF104:AG104"/>
    <mergeCell ref="AH104:AM104"/>
    <mergeCell ref="AN104:BG104"/>
    <mergeCell ref="AF105:AG105"/>
    <mergeCell ref="AH105:AM105"/>
    <mergeCell ref="AN105:BG105"/>
    <mergeCell ref="AF106:AG106"/>
    <mergeCell ref="AH106:AM106"/>
    <mergeCell ref="AN106:BG106"/>
    <mergeCell ref="AF101:AG101"/>
    <mergeCell ref="AH101:AM101"/>
    <mergeCell ref="AN101:BG101"/>
    <mergeCell ref="AF102:AG102"/>
    <mergeCell ref="AH102:AM102"/>
    <mergeCell ref="AN102:BG102"/>
    <mergeCell ref="AF103:AG103"/>
    <mergeCell ref="AH103:AM103"/>
    <mergeCell ref="AN103:BG103"/>
    <mergeCell ref="AF98:AG98"/>
    <mergeCell ref="AH98:AM98"/>
    <mergeCell ref="AN98:BG98"/>
    <mergeCell ref="AF99:AG99"/>
    <mergeCell ref="AH99:AM99"/>
    <mergeCell ref="AN99:BG99"/>
    <mergeCell ref="AF100:AG100"/>
    <mergeCell ref="AH100:AM100"/>
    <mergeCell ref="AN100:BG100"/>
    <mergeCell ref="AF95:AG95"/>
    <mergeCell ref="AH95:AM95"/>
    <mergeCell ref="AN95:BG95"/>
    <mergeCell ref="AF96:AG96"/>
    <mergeCell ref="AH96:AM96"/>
    <mergeCell ref="AN96:BG96"/>
    <mergeCell ref="AF97:AG97"/>
    <mergeCell ref="AH97:AM97"/>
    <mergeCell ref="AN97:BG97"/>
    <mergeCell ref="AF92:AG92"/>
    <mergeCell ref="AH92:AM92"/>
    <mergeCell ref="AN92:BG92"/>
    <mergeCell ref="AF93:AG93"/>
    <mergeCell ref="AH93:AM93"/>
    <mergeCell ref="AN93:BG93"/>
    <mergeCell ref="AF94:AG94"/>
    <mergeCell ref="AH94:AM94"/>
    <mergeCell ref="AN94:BG94"/>
    <mergeCell ref="AF89:AG89"/>
    <mergeCell ref="AH89:AM89"/>
    <mergeCell ref="AN89:BG89"/>
    <mergeCell ref="AF90:AG90"/>
    <mergeCell ref="AH90:AM90"/>
    <mergeCell ref="AN90:BG90"/>
    <mergeCell ref="AF91:AG91"/>
    <mergeCell ref="AH91:AM91"/>
    <mergeCell ref="AN91:BG91"/>
    <mergeCell ref="AF86:AG86"/>
    <mergeCell ref="AH86:AM86"/>
    <mergeCell ref="AN86:BG86"/>
    <mergeCell ref="AF87:AG87"/>
    <mergeCell ref="AH87:AM87"/>
    <mergeCell ref="AN87:BG87"/>
    <mergeCell ref="AF88:AG88"/>
    <mergeCell ref="AH88:AM88"/>
    <mergeCell ref="AN88:BG88"/>
    <mergeCell ref="AF83:AG83"/>
    <mergeCell ref="AH83:AM83"/>
    <mergeCell ref="AN83:BG83"/>
    <mergeCell ref="AF84:AG84"/>
    <mergeCell ref="AH84:AM84"/>
    <mergeCell ref="AN84:BG84"/>
    <mergeCell ref="AF85:AG85"/>
    <mergeCell ref="AH85:AM85"/>
    <mergeCell ref="AN85:BG85"/>
    <mergeCell ref="AF80:AG80"/>
    <mergeCell ref="AH80:AM80"/>
    <mergeCell ref="AN80:BG80"/>
    <mergeCell ref="AF81:AG81"/>
    <mergeCell ref="AH81:AM81"/>
    <mergeCell ref="AN81:BG81"/>
    <mergeCell ref="AF82:AG82"/>
    <mergeCell ref="AH82:AM82"/>
    <mergeCell ref="AN82:BG82"/>
    <mergeCell ref="AF77:AG77"/>
    <mergeCell ref="AH77:AM77"/>
    <mergeCell ref="AN77:BG77"/>
    <mergeCell ref="AF78:AG78"/>
    <mergeCell ref="AH78:AM78"/>
    <mergeCell ref="AN78:BG78"/>
    <mergeCell ref="AF79:AG79"/>
    <mergeCell ref="AH79:AM79"/>
    <mergeCell ref="AN79:BG79"/>
    <mergeCell ref="AE43:AF48"/>
    <mergeCell ref="AE49:AF59"/>
    <mergeCell ref="AE60:AF62"/>
    <mergeCell ref="AE63:AF69"/>
    <mergeCell ref="AE70:AF72"/>
    <mergeCell ref="AE73:AG73"/>
    <mergeCell ref="AG74:BG74"/>
    <mergeCell ref="AF76:AG76"/>
    <mergeCell ref="AH76:AM76"/>
    <mergeCell ref="AN76:BG76"/>
    <mergeCell ref="AE39:BG39"/>
    <mergeCell ref="AE40:AG40"/>
    <mergeCell ref="AH40:AJ40"/>
    <mergeCell ref="AK40:AM40"/>
    <mergeCell ref="AN40:AQ40"/>
    <mergeCell ref="AR40:AR41"/>
    <mergeCell ref="AS40:AW40"/>
    <mergeCell ref="AX40:BC40"/>
    <mergeCell ref="BD40:BD41"/>
    <mergeCell ref="BE40:BF40"/>
    <mergeCell ref="BG40:BG41"/>
    <mergeCell ref="AE41:AG41"/>
    <mergeCell ref="AE11:AF13"/>
    <mergeCell ref="AE14:AF16"/>
    <mergeCell ref="AE17:AF20"/>
    <mergeCell ref="AE21:AG21"/>
    <mergeCell ref="AE22:AF26"/>
    <mergeCell ref="AE27:AF32"/>
    <mergeCell ref="AE33:AG33"/>
    <mergeCell ref="AE34:AF35"/>
    <mergeCell ref="AE36:AG36"/>
    <mergeCell ref="AU7:AV9"/>
    <mergeCell ref="AW7:AX9"/>
    <mergeCell ref="AY7:AZ9"/>
    <mergeCell ref="BA7:BB9"/>
    <mergeCell ref="BC7:BD9"/>
    <mergeCell ref="AM8:AN9"/>
    <mergeCell ref="AO8:AT8"/>
    <mergeCell ref="AO9:AP9"/>
    <mergeCell ref="AQ9:AR9"/>
    <mergeCell ref="AS9:AT9"/>
    <mergeCell ref="A1:Z1"/>
    <mergeCell ref="A3:Z3"/>
    <mergeCell ref="I6:Z6"/>
    <mergeCell ref="A27:B32"/>
    <mergeCell ref="A21:C21"/>
    <mergeCell ref="A22:B26"/>
    <mergeCell ref="A17:B20"/>
    <mergeCell ref="A11:B13"/>
    <mergeCell ref="A14:B16"/>
    <mergeCell ref="S7:T9"/>
    <mergeCell ref="U7:V9"/>
    <mergeCell ref="W7:X9"/>
    <mergeCell ref="A6:B10"/>
    <mergeCell ref="C6:C10"/>
    <mergeCell ref="D6:D10"/>
    <mergeCell ref="E6:E10"/>
    <mergeCell ref="F6:F10"/>
    <mergeCell ref="Y7:Z9"/>
    <mergeCell ref="I8:J9"/>
    <mergeCell ref="K9:L9"/>
    <mergeCell ref="K8:P8"/>
    <mergeCell ref="I7:P7"/>
    <mergeCell ref="G6:G10"/>
    <mergeCell ref="H6:H10"/>
    <mergeCell ref="A63:B69"/>
    <mergeCell ref="A70:B72"/>
    <mergeCell ref="A74:AD74"/>
    <mergeCell ref="A60:B62"/>
    <mergeCell ref="A43:B48"/>
    <mergeCell ref="A49:B59"/>
    <mergeCell ref="A41:C41"/>
    <mergeCell ref="A42:B42"/>
    <mergeCell ref="T40:Y40"/>
    <mergeCell ref="Z40:Z41"/>
    <mergeCell ref="AA40:AB40"/>
    <mergeCell ref="AC40:AC41"/>
    <mergeCell ref="A40:C40"/>
    <mergeCell ref="D40:F40"/>
    <mergeCell ref="G40:I40"/>
    <mergeCell ref="J40:M40"/>
    <mergeCell ref="N40:N41"/>
    <mergeCell ref="O40:S40"/>
    <mergeCell ref="B78:C78"/>
    <mergeCell ref="D78:I78"/>
    <mergeCell ref="B77:C77"/>
    <mergeCell ref="D77:I77"/>
    <mergeCell ref="A73:B73"/>
    <mergeCell ref="A75:AB75"/>
    <mergeCell ref="B76:C76"/>
    <mergeCell ref="D76:I76"/>
    <mergeCell ref="J78:AC78"/>
    <mergeCell ref="J76:AC76"/>
    <mergeCell ref="J77:AC77"/>
    <mergeCell ref="B81:C81"/>
    <mergeCell ref="D81:I81"/>
    <mergeCell ref="B80:C80"/>
    <mergeCell ref="D80:I80"/>
    <mergeCell ref="B79:C79"/>
    <mergeCell ref="D79:I79"/>
    <mergeCell ref="J81:AC81"/>
    <mergeCell ref="J80:AC80"/>
    <mergeCell ref="J79:AC79"/>
    <mergeCell ref="B84:C84"/>
    <mergeCell ref="D84:I84"/>
    <mergeCell ref="B83:C83"/>
    <mergeCell ref="D83:I83"/>
    <mergeCell ref="B82:C82"/>
    <mergeCell ref="D82:I82"/>
    <mergeCell ref="J84:AC84"/>
    <mergeCell ref="J83:AC83"/>
    <mergeCell ref="J82:AC82"/>
    <mergeCell ref="B87:C87"/>
    <mergeCell ref="D87:I87"/>
    <mergeCell ref="B86:C86"/>
    <mergeCell ref="D86:I86"/>
    <mergeCell ref="B85:C85"/>
    <mergeCell ref="D85:I85"/>
    <mergeCell ref="J87:AC87"/>
    <mergeCell ref="J86:AC86"/>
    <mergeCell ref="J85:AC85"/>
    <mergeCell ref="B90:C90"/>
    <mergeCell ref="D90:I90"/>
    <mergeCell ref="B89:C89"/>
    <mergeCell ref="D89:I89"/>
    <mergeCell ref="B88:C88"/>
    <mergeCell ref="D88:I88"/>
    <mergeCell ref="J90:AC90"/>
    <mergeCell ref="J89:AC89"/>
    <mergeCell ref="J88:AC88"/>
    <mergeCell ref="B93:C93"/>
    <mergeCell ref="D93:I93"/>
    <mergeCell ref="B92:C92"/>
    <mergeCell ref="D92:I92"/>
    <mergeCell ref="B91:C91"/>
    <mergeCell ref="D91:I91"/>
    <mergeCell ref="J93:AC93"/>
    <mergeCell ref="J92:AC92"/>
    <mergeCell ref="J91:AC91"/>
    <mergeCell ref="B96:C96"/>
    <mergeCell ref="D96:I96"/>
    <mergeCell ref="B95:C95"/>
    <mergeCell ref="D95:I95"/>
    <mergeCell ref="B94:C94"/>
    <mergeCell ref="D94:I94"/>
    <mergeCell ref="J96:AC96"/>
    <mergeCell ref="J95:AC95"/>
    <mergeCell ref="J94:AC94"/>
    <mergeCell ref="B99:C99"/>
    <mergeCell ref="D99:I99"/>
    <mergeCell ref="B98:C98"/>
    <mergeCell ref="D98:I98"/>
    <mergeCell ref="B97:C97"/>
    <mergeCell ref="D97:I97"/>
    <mergeCell ref="J99:AC99"/>
    <mergeCell ref="J97:AC97"/>
    <mergeCell ref="J98:AC98"/>
    <mergeCell ref="B102:C102"/>
    <mergeCell ref="D102:I102"/>
    <mergeCell ref="B101:C101"/>
    <mergeCell ref="D101:I101"/>
    <mergeCell ref="B100:C100"/>
    <mergeCell ref="D100:I100"/>
    <mergeCell ref="J102:AC102"/>
    <mergeCell ref="J101:AC101"/>
    <mergeCell ref="J100:AC100"/>
    <mergeCell ref="B105:C105"/>
    <mergeCell ref="D105:I105"/>
    <mergeCell ref="B104:C104"/>
    <mergeCell ref="D104:I104"/>
    <mergeCell ref="B103:C103"/>
    <mergeCell ref="D103:I103"/>
    <mergeCell ref="J105:AC105"/>
    <mergeCell ref="J104:AC104"/>
    <mergeCell ref="J103:AC103"/>
    <mergeCell ref="B108:C108"/>
    <mergeCell ref="D108:I108"/>
    <mergeCell ref="B107:C107"/>
    <mergeCell ref="D107:I107"/>
    <mergeCell ref="B106:C106"/>
    <mergeCell ref="D106:I106"/>
    <mergeCell ref="J108:AC108"/>
    <mergeCell ref="J107:AC107"/>
    <mergeCell ref="J106:AC106"/>
    <mergeCell ref="B111:C111"/>
    <mergeCell ref="D111:I111"/>
    <mergeCell ref="B110:C110"/>
    <mergeCell ref="D110:I110"/>
    <mergeCell ref="B109:C109"/>
    <mergeCell ref="D109:I109"/>
    <mergeCell ref="J111:AC111"/>
    <mergeCell ref="J110:AC110"/>
    <mergeCell ref="J109:AC109"/>
    <mergeCell ref="B114:C114"/>
    <mergeCell ref="D114:I114"/>
    <mergeCell ref="B113:C113"/>
    <mergeCell ref="D113:I113"/>
    <mergeCell ref="B112:C112"/>
    <mergeCell ref="D112:I112"/>
    <mergeCell ref="J114:AC114"/>
    <mergeCell ref="J113:AC113"/>
    <mergeCell ref="J112:AC112"/>
    <mergeCell ref="B117:C117"/>
    <mergeCell ref="D117:I117"/>
    <mergeCell ref="B116:C116"/>
    <mergeCell ref="D116:I116"/>
    <mergeCell ref="B115:C115"/>
    <mergeCell ref="D115:I115"/>
    <mergeCell ref="J116:AC116"/>
    <mergeCell ref="J117:AC117"/>
    <mergeCell ref="J115:AC115"/>
    <mergeCell ref="B120:C120"/>
    <mergeCell ref="D120:I120"/>
    <mergeCell ref="B119:C119"/>
    <mergeCell ref="D119:I119"/>
    <mergeCell ref="B118:C118"/>
    <mergeCell ref="D118:I118"/>
    <mergeCell ref="J120:AC120"/>
    <mergeCell ref="J119:AC119"/>
    <mergeCell ref="J118:AC118"/>
    <mergeCell ref="B121:C121"/>
    <mergeCell ref="D121:I121"/>
    <mergeCell ref="D154:F154"/>
    <mergeCell ref="D155:F155"/>
    <mergeCell ref="D147:F147"/>
    <mergeCell ref="D148:F148"/>
    <mergeCell ref="D149:F149"/>
    <mergeCell ref="D150:F150"/>
    <mergeCell ref="D151:F151"/>
    <mergeCell ref="D152:F152"/>
    <mergeCell ref="D141:F141"/>
    <mergeCell ref="D142:F142"/>
    <mergeCell ref="D143:F143"/>
    <mergeCell ref="D144:F144"/>
    <mergeCell ref="D145:F145"/>
    <mergeCell ref="D146:F146"/>
    <mergeCell ref="D153:F153"/>
    <mergeCell ref="D137:F137"/>
    <mergeCell ref="D138:F138"/>
    <mergeCell ref="D139:F139"/>
    <mergeCell ref="D123:I123"/>
    <mergeCell ref="B122:C122"/>
    <mergeCell ref="D122:I122"/>
    <mergeCell ref="D140:F140"/>
    <mergeCell ref="D130:F130"/>
    <mergeCell ref="D131:F131"/>
    <mergeCell ref="D132:F132"/>
    <mergeCell ref="D133:F133"/>
    <mergeCell ref="D134:F134"/>
    <mergeCell ref="AG2:AH2"/>
    <mergeCell ref="AJ2:AN2"/>
    <mergeCell ref="D126:I126"/>
    <mergeCell ref="D125:I125"/>
    <mergeCell ref="J123:AC123"/>
    <mergeCell ref="J122:AC122"/>
    <mergeCell ref="J121:AC121"/>
    <mergeCell ref="AE4:BD4"/>
    <mergeCell ref="AE5:BD5"/>
    <mergeCell ref="AE6:AF10"/>
    <mergeCell ref="AG6:AG10"/>
    <mergeCell ref="AH6:AH10"/>
    <mergeCell ref="AI6:AI10"/>
    <mergeCell ref="AJ6:AJ10"/>
    <mergeCell ref="AK6:AK10"/>
    <mergeCell ref="AL6:AL10"/>
    <mergeCell ref="AM6:BD6"/>
    <mergeCell ref="AP2:AS2"/>
    <mergeCell ref="AM7:AT7"/>
    <mergeCell ref="AU2:AY2"/>
    <mergeCell ref="F2:J2"/>
    <mergeCell ref="L2:O2"/>
    <mergeCell ref="Q2:U2"/>
    <mergeCell ref="D135:F135"/>
    <mergeCell ref="D136:F136"/>
    <mergeCell ref="A4:Z4"/>
    <mergeCell ref="M9:N9"/>
    <mergeCell ref="O9:P9"/>
    <mergeCell ref="A33:C33"/>
    <mergeCell ref="A34:B35"/>
    <mergeCell ref="A36:C36"/>
    <mergeCell ref="A39:AD39"/>
    <mergeCell ref="A5:Z5"/>
    <mergeCell ref="Q7:R9"/>
    <mergeCell ref="B124:C124"/>
    <mergeCell ref="D124:I124"/>
    <mergeCell ref="J126:AC126"/>
    <mergeCell ref="J125:AC125"/>
    <mergeCell ref="J124:AC124"/>
    <mergeCell ref="B123:C123"/>
    <mergeCell ref="B126:C126"/>
    <mergeCell ref="B125:C125"/>
    <mergeCell ref="D129:F129"/>
  </mergeCells>
  <phoneticPr fontId="2"/>
  <conditionalFormatting sqref="E2">
    <cfRule type="expression" dxfId="54" priority="4">
      <formula>$E$2&lt;&gt;0</formula>
    </cfRule>
  </conditionalFormatting>
  <conditionalFormatting sqref="E11:E36">
    <cfRule type="expression" dxfId="53" priority="16">
      <formula>$E11&lt;$F11</formula>
    </cfRule>
  </conditionalFormatting>
  <conditionalFormatting sqref="F11:F36">
    <cfRule type="expression" dxfId="52" priority="15">
      <formula>$F11&lt;$G11</formula>
    </cfRule>
  </conditionalFormatting>
  <conditionalFormatting sqref="H11:H36">
    <cfRule type="expression" dxfId="51" priority="14">
      <formula>$H11&gt;$F11</formula>
    </cfRule>
  </conditionalFormatting>
  <conditionalFormatting sqref="I11:J36">
    <cfRule type="expression" dxfId="50" priority="5">
      <formula>$I11&lt;$J11</formula>
    </cfRule>
  </conditionalFormatting>
  <conditionalFormatting sqref="K2">
    <cfRule type="expression" dxfId="49" priority="3">
      <formula>$K$2&lt;&gt;0</formula>
    </cfRule>
  </conditionalFormatting>
  <conditionalFormatting sqref="K11:L36">
    <cfRule type="expression" dxfId="48" priority="12">
      <formula>$K11&lt;$L11</formula>
    </cfRule>
  </conditionalFormatting>
  <conditionalFormatting sqref="M11:N36">
    <cfRule type="expression" dxfId="47" priority="11">
      <formula>$M11&lt;$N11</formula>
    </cfRule>
  </conditionalFormatting>
  <conditionalFormatting sqref="O11:P36">
    <cfRule type="expression" dxfId="46" priority="10">
      <formula>$O11&lt;$P11</formula>
    </cfRule>
  </conditionalFormatting>
  <conditionalFormatting sqref="P2">
    <cfRule type="expression" dxfId="45" priority="2">
      <formula>$P$2&lt;&gt;0</formula>
    </cfRule>
  </conditionalFormatting>
  <conditionalFormatting sqref="Q11:R36">
    <cfRule type="expression" dxfId="44" priority="9">
      <formula>$Q11&lt;$R11</formula>
    </cfRule>
  </conditionalFormatting>
  <conditionalFormatting sqref="S11:T36">
    <cfRule type="expression" dxfId="43" priority="8">
      <formula>$S11&lt;$T11</formula>
    </cfRule>
  </conditionalFormatting>
  <conditionalFormatting sqref="U11:V36">
    <cfRule type="expression" dxfId="42" priority="7">
      <formula>$U11&lt;$V11</formula>
    </cfRule>
  </conditionalFormatting>
  <conditionalFormatting sqref="V2">
    <cfRule type="expression" dxfId="41" priority="1">
      <formula>$V$2&lt;&gt;0</formula>
    </cfRule>
  </conditionalFormatting>
  <conditionalFormatting sqref="W11:X36">
    <cfRule type="expression" dxfId="40" priority="6">
      <formula>$W11&lt;$X11</formula>
    </cfRule>
  </conditionalFormatting>
  <dataValidations disablePrompts="1" count="2">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H126:AM126" xr:uid="{D94EEFD0-1EDE-4850-B269-BADCCDE833AC}">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F126:AG126" xr:uid="{694A954F-47C1-41C1-8F86-C8C09868A8F0}">
      <formula1>"視覚障害,聴覚障害,肢体不自由,病弱,発達障害,精神障害,知的障害,重複障害,その他の障害"</formula1>
    </dataValidation>
  </dataValidations>
  <pageMargins left="0.55118110236220474" right="0.35433070866141736" top="0.78740157480314965" bottom="0.78740157480314965" header="0.51181102362204722" footer="0.51181102362204722"/>
  <pageSetup paperSize="9" scale="50" fitToHeight="0" orientation="portrait" cellComments="asDisplayed" r:id="rId1"/>
  <headerFooter alignWithMargins="0">
    <oddHeader>&amp;L&amp;"UD Digi Kyokasho NK-R,標準"&amp;A</oddHeader>
  </headerFooter>
  <rowBreaks count="3" manualBreakCount="3">
    <brk id="37" max="28" man="1"/>
    <brk id="74" max="28" man="1"/>
    <brk id="126"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22</vt:i4>
      </vt:variant>
    </vt:vector>
  </HeadingPairs>
  <TitlesOfParts>
    <vt:vector size="38" baseType="lpstr">
      <vt:lpstr>障害種別区分連動リスト</vt:lpstr>
      <vt:lpstr>診断名検索</vt:lpstr>
      <vt:lpstr>障害学生情報入力シート</vt:lpstr>
      <vt:lpstr>支援内容入力シート</vt:lpstr>
      <vt:lpstr>※集計※障害学生情報入力シート</vt:lpstr>
      <vt:lpstr>卒業生情報入力シート</vt:lpstr>
      <vt:lpstr>改修対象外　５．入学者数等</vt:lpstr>
      <vt:lpstr>４．授業支援と授業以外の支援</vt:lpstr>
      <vt:lpstr>６．受験者数・入学者数 </vt:lpstr>
      <vt:lpstr>７．前年度卒業生の進路 </vt:lpstr>
      <vt:lpstr>８．障害学生数～合理的配慮提供学生数</vt:lpstr>
      <vt:lpstr>９．精神障害（その他の精神障害）の内訳</vt:lpstr>
      <vt:lpstr>10．その他の障害の内訳</vt:lpstr>
      <vt:lpstr>改修対象外　８．病弱・虚弱（他の慢性疾患）の内訳</vt:lpstr>
      <vt:lpstr>改修対象外　９．精神障害（他の精神障害）の内訳</vt:lpstr>
      <vt:lpstr>改修対象外　10．その他の障害の内訳</vt:lpstr>
      <vt:lpstr>'改修対象外　５．入学者数等'!Criteria</vt:lpstr>
      <vt:lpstr>'改修対象外　５．入学者数等'!Extract</vt:lpstr>
      <vt:lpstr>'10．その他の障害の内訳'!Print_Area</vt:lpstr>
      <vt:lpstr>'４．授業支援と授業以外の支援'!Print_Area</vt:lpstr>
      <vt:lpstr>'６．受験者数・入学者数 '!Print_Area</vt:lpstr>
      <vt:lpstr>'７．前年度卒業生の進路 '!Print_Area</vt:lpstr>
      <vt:lpstr>'８．障害学生数～合理的配慮提供学生数'!Print_Area</vt:lpstr>
      <vt:lpstr>'９．精神障害（その他の精神障害）の内訳'!Print_Area</vt:lpstr>
      <vt:lpstr>'改修対象外　10．その他の障害の内訳'!Print_Area</vt:lpstr>
      <vt:lpstr>'改修対象外　５．入学者数等'!Print_Area</vt:lpstr>
      <vt:lpstr>'改修対象外　８．病弱・虚弱（他の慢性疾患）の内訳'!Print_Area</vt:lpstr>
      <vt:lpstr>'改修対象外　９．精神障害（他の精神障害）の内訳'!Print_Area</vt:lpstr>
      <vt:lpstr>障害学生情報入力シート!Print_Area</vt:lpstr>
      <vt:lpstr>その他の障害</vt:lpstr>
      <vt:lpstr>肢体不自由</vt:lpstr>
      <vt:lpstr>視覚障害</vt:lpstr>
      <vt:lpstr>重複障害</vt:lpstr>
      <vt:lpstr>精神障害</vt:lpstr>
      <vt:lpstr>知的障害</vt:lpstr>
      <vt:lpstr>聴覚障害</vt:lpstr>
      <vt:lpstr>発達障害</vt:lpstr>
      <vt:lpstr>病弱</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令和8年度（2026年度）大学、短期大学及び高等専門学校における障害のある学生の修学支援に関する実態調査_入力支援ツール（大学・大学院用）</dc:title>
  <dc:creator>JASSO</dc:creator>
  <cp:lastPrinted>2026-08-25T04:31:11Z</cp:lastPrinted>
  <dcterms:created xsi:type="dcterms:W3CDTF">2021-04-16T06:45:11Z</dcterms:created>
  <dcterms:modified xsi:type="dcterms:W3CDTF">2026-08-28T09:18:23Z</dcterms:modified>
</cp:coreProperties>
</file>